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autoCompressPictures="0"/>
  <bookViews>
    <workbookView xWindow="6936" yWindow="456" windowWidth="23256" windowHeight="13176" tabRatio="500"/>
  </bookViews>
  <sheets>
    <sheet name="Table S1" sheetId="12" r:id="rId1"/>
    <sheet name="Table S2" sheetId="14" r:id="rId2"/>
    <sheet name="Table S3" sheetId="3" r:id="rId3"/>
    <sheet name="Table S4" sheetId="17" r:id="rId4"/>
    <sheet name="Table S5" sheetId="18" r:id="rId5"/>
    <sheet name="Table S6" sheetId="19" r:id="rId6"/>
    <sheet name="Table S7" sheetId="20" r:id="rId7"/>
    <sheet name="Table S8" sheetId="23" r:id="rId8"/>
    <sheet name="Table S9" sheetId="15" r:id="rId9"/>
    <sheet name="Table S10" sheetId="16" r:id="rId10"/>
  </sheets>
  <definedNames>
    <definedName name="_xlnm._FilterDatabase" localSheetId="4" hidden="1">'Table S5'!$AG$9:$AI$658</definedName>
    <definedName name="_xlnm.Print_Area" localSheetId="3">'Table S4'!$B$6:$AA$767</definedName>
    <definedName name="_xlnm.Print_Area" localSheetId="6">'Table S7'!$B$7:$L$93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68" i="19" l="1"/>
  <c r="Y68" i="19" s="1"/>
  <c r="V68" i="19"/>
  <c r="W68" i="19" s="1"/>
  <c r="X67" i="19"/>
  <c r="Y67" i="19" s="1"/>
  <c r="W67" i="19"/>
  <c r="V67" i="19"/>
  <c r="T68" i="19"/>
  <c r="T67" i="19"/>
  <c r="S68" i="19"/>
  <c r="S67" i="19"/>
  <c r="O68" i="19"/>
  <c r="O67" i="19"/>
  <c r="L68" i="19"/>
  <c r="L67" i="19"/>
  <c r="G68" i="19"/>
  <c r="G67" i="19"/>
  <c r="AH198" i="18"/>
  <c r="AI198" i="18" s="1"/>
  <c r="AG198" i="18"/>
  <c r="AF198" i="18"/>
  <c r="AH195" i="18"/>
  <c r="AI195" i="18" s="1"/>
  <c r="AG195" i="18"/>
  <c r="AF195" i="18"/>
  <c r="W200" i="18"/>
  <c r="T198" i="18"/>
  <c r="U198" i="18" s="1"/>
  <c r="S198" i="18"/>
  <c r="R198" i="18"/>
  <c r="T195" i="18"/>
  <c r="S195" i="18"/>
  <c r="R195" i="18"/>
  <c r="K198" i="18"/>
  <c r="J198" i="18"/>
  <c r="J199" i="18" s="1"/>
  <c r="J200" i="18" s="1"/>
  <c r="V200" i="18" s="1"/>
  <c r="I198" i="18"/>
  <c r="I199" i="18" s="1"/>
  <c r="I200" i="18" s="1"/>
  <c r="K195" i="18"/>
  <c r="J195" i="18"/>
  <c r="J196" i="18" s="1"/>
  <c r="J197" i="18" s="1"/>
  <c r="V197" i="18" s="1"/>
  <c r="I195" i="18"/>
  <c r="I196" i="18" s="1"/>
  <c r="I197" i="18" s="1"/>
  <c r="W197" i="18" s="1"/>
  <c r="Q198" i="17"/>
  <c r="R198" i="17" s="1"/>
  <c r="Q197" i="17"/>
  <c r="R197" i="17" s="1"/>
  <c r="Q196" i="17"/>
  <c r="R196" i="17" s="1"/>
  <c r="S196" i="17" s="1"/>
  <c r="Q195" i="17"/>
  <c r="R195" i="17" s="1"/>
  <c r="Q194" i="17"/>
  <c r="R194" i="17" s="1"/>
  <c r="Q193" i="17"/>
  <c r="R193" i="17" s="1"/>
  <c r="K197" i="17"/>
  <c r="N197" i="17" s="1"/>
  <c r="L196" i="17"/>
  <c r="L197" i="17" s="1"/>
  <c r="L198" i="17" s="1"/>
  <c r="K196" i="17"/>
  <c r="N196" i="17" s="1"/>
  <c r="L193" i="17"/>
  <c r="L194" i="17" s="1"/>
  <c r="L195" i="17" s="1"/>
  <c r="K193" i="17"/>
  <c r="N193" i="17" s="1"/>
  <c r="J196" i="17"/>
  <c r="J197" i="17" s="1"/>
  <c r="J198" i="17" s="1"/>
  <c r="J193" i="17"/>
  <c r="J194" i="17" s="1"/>
  <c r="J195" i="17" s="1"/>
  <c r="I198" i="17"/>
  <c r="I197" i="17"/>
  <c r="I196" i="17"/>
  <c r="W196" i="17" s="1"/>
  <c r="I195" i="17"/>
  <c r="I194" i="17"/>
  <c r="I193" i="17"/>
  <c r="W193" i="17" s="1"/>
  <c r="S193" i="17" l="1"/>
  <c r="L195" i="18"/>
  <c r="L196" i="18" s="1"/>
  <c r="L197" i="18" s="1"/>
  <c r="M198" i="18"/>
  <c r="Y193" i="17"/>
  <c r="T193" i="17"/>
  <c r="T194" i="17" s="1"/>
  <c r="T195" i="17" s="1"/>
  <c r="U193" i="17"/>
  <c r="M196" i="17"/>
  <c r="M197" i="17" s="1"/>
  <c r="M198" i="17" s="1"/>
  <c r="M195" i="18"/>
  <c r="W195" i="18"/>
  <c r="X195" i="18" s="1"/>
  <c r="V199" i="18"/>
  <c r="M193" i="17"/>
  <c r="M194" i="17" s="1"/>
  <c r="M195" i="17" s="1"/>
  <c r="N195" i="18"/>
  <c r="N198" i="18"/>
  <c r="V196" i="18"/>
  <c r="V198" i="18"/>
  <c r="W199" i="18"/>
  <c r="X199" i="18" s="1"/>
  <c r="W196" i="18"/>
  <c r="W198" i="18"/>
  <c r="X198" i="18" s="1"/>
  <c r="L198" i="18"/>
  <c r="L199" i="18" s="1"/>
  <c r="L200" i="18" s="1"/>
  <c r="M200" i="18"/>
  <c r="U195" i="18"/>
  <c r="V195" i="18"/>
  <c r="Y195" i="18" s="1"/>
  <c r="K199" i="18"/>
  <c r="K200" i="18" s="1"/>
  <c r="X200" i="18" s="1"/>
  <c r="Y200" i="18" s="1"/>
  <c r="K196" i="18"/>
  <c r="T196" i="17"/>
  <c r="T197" i="17" s="1"/>
  <c r="T198" i="17" s="1"/>
  <c r="S197" i="17"/>
  <c r="U196" i="17"/>
  <c r="S194" i="17"/>
  <c r="K198" i="17"/>
  <c r="N198" i="17" s="1"/>
  <c r="O196" i="17" s="1"/>
  <c r="P196" i="17" s="1"/>
  <c r="K194" i="17"/>
  <c r="H178" i="16"/>
  <c r="H177" i="16"/>
  <c r="H176" i="16"/>
  <c r="H175" i="16"/>
  <c r="H174" i="16"/>
  <c r="H173" i="16"/>
  <c r="H172" i="16"/>
  <c r="H171" i="16"/>
  <c r="H170" i="16"/>
  <c r="H169" i="16"/>
  <c r="H168" i="16"/>
  <c r="H166" i="16"/>
  <c r="H165" i="16"/>
  <c r="H164" i="16"/>
  <c r="H163" i="16"/>
  <c r="H162" i="16"/>
  <c r="H160" i="16"/>
  <c r="H159" i="16"/>
  <c r="H157" i="16"/>
  <c r="H156" i="16"/>
  <c r="H155" i="16"/>
  <c r="H154" i="16"/>
  <c r="H153" i="16"/>
  <c r="H152" i="16"/>
  <c r="H151" i="16"/>
  <c r="H150" i="16"/>
  <c r="H149" i="16"/>
  <c r="H148" i="16"/>
  <c r="H146" i="16"/>
  <c r="H145" i="16"/>
  <c r="H143" i="16"/>
  <c r="H142" i="16"/>
  <c r="H141" i="16"/>
  <c r="H140" i="16"/>
  <c r="H138" i="16"/>
  <c r="H137" i="16"/>
  <c r="H136" i="16"/>
  <c r="H135" i="16"/>
  <c r="H134" i="16"/>
  <c r="H133" i="16"/>
  <c r="H132" i="16"/>
  <c r="H131" i="16"/>
  <c r="H129" i="16"/>
  <c r="H128" i="16"/>
  <c r="H127" i="16"/>
  <c r="H126" i="16"/>
  <c r="H124" i="16"/>
  <c r="H121" i="16"/>
  <c r="H119" i="16"/>
  <c r="H118" i="16"/>
  <c r="H117" i="16"/>
  <c r="H115" i="16"/>
  <c r="H114" i="16"/>
  <c r="H113" i="16"/>
  <c r="H112" i="16"/>
  <c r="H111" i="16"/>
  <c r="H109" i="16"/>
  <c r="H108" i="16"/>
  <c r="H107" i="16"/>
  <c r="H106" i="16"/>
  <c r="H105" i="16"/>
  <c r="H104" i="16"/>
  <c r="H103" i="16"/>
  <c r="H102" i="16"/>
  <c r="H101" i="16"/>
  <c r="H100" i="16"/>
  <c r="H98" i="16"/>
  <c r="H97" i="16"/>
  <c r="H96" i="16"/>
  <c r="H94" i="16"/>
  <c r="H93" i="16"/>
  <c r="H91" i="16"/>
  <c r="H90" i="16"/>
  <c r="H89" i="16"/>
  <c r="H88" i="16"/>
  <c r="H87" i="16"/>
  <c r="H86" i="16"/>
  <c r="H85" i="16"/>
  <c r="H84" i="16"/>
  <c r="H81" i="16"/>
  <c r="H80" i="16"/>
  <c r="H79" i="16"/>
  <c r="H78" i="16"/>
  <c r="H77" i="16"/>
  <c r="H76" i="16"/>
  <c r="H74" i="16"/>
  <c r="H73" i="16"/>
  <c r="H72" i="16"/>
  <c r="H71" i="16"/>
  <c r="H70" i="16"/>
  <c r="H69" i="16"/>
  <c r="H68" i="16"/>
  <c r="H66" i="16"/>
  <c r="H64" i="16"/>
  <c r="H63" i="16"/>
  <c r="H62" i="16"/>
  <c r="H60" i="16"/>
  <c r="H59" i="16"/>
  <c r="H58" i="16"/>
  <c r="H57" i="16"/>
  <c r="H56" i="16"/>
  <c r="H55" i="16"/>
  <c r="H54" i="16"/>
  <c r="H52" i="16"/>
  <c r="H51" i="16"/>
  <c r="H49" i="16"/>
  <c r="H48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7" i="16"/>
  <c r="H26" i="16"/>
  <c r="H25" i="16"/>
  <c r="H21" i="16"/>
  <c r="H20" i="16"/>
  <c r="H19" i="16"/>
  <c r="H18" i="16"/>
  <c r="H17" i="16"/>
  <c r="H15" i="16"/>
  <c r="H14" i="16"/>
  <c r="H13" i="16"/>
  <c r="H12" i="16"/>
  <c r="H11" i="16"/>
  <c r="H8" i="16"/>
  <c r="N200" i="18" l="1"/>
  <c r="P200" i="18" s="1"/>
  <c r="Q200" i="18" s="1"/>
  <c r="M199" i="18"/>
  <c r="X196" i="18"/>
  <c r="Y196" i="18" s="1"/>
  <c r="N199" i="18"/>
  <c r="P195" i="18"/>
  <c r="Q195" i="18" s="1"/>
  <c r="O195" i="18"/>
  <c r="K197" i="18"/>
  <c r="M196" i="18"/>
  <c r="O200" i="18"/>
  <c r="V196" i="17"/>
  <c r="Y198" i="18"/>
  <c r="N196" i="18"/>
  <c r="P199" i="18"/>
  <c r="Q199" i="18" s="1"/>
  <c r="O199" i="18"/>
  <c r="P198" i="18"/>
  <c r="Q198" i="18" s="1"/>
  <c r="O198" i="18"/>
  <c r="Y199" i="18"/>
  <c r="S198" i="17"/>
  <c r="Y198" i="17" s="1"/>
  <c r="Y197" i="17"/>
  <c r="X196" i="17"/>
  <c r="Y196" i="17"/>
  <c r="Y194" i="17"/>
  <c r="S195" i="17"/>
  <c r="Y195" i="17" s="1"/>
  <c r="V193" i="17"/>
  <c r="X193" i="17"/>
  <c r="N194" i="17"/>
  <c r="K195" i="17"/>
  <c r="N195" i="17" s="1"/>
  <c r="T154" i="19"/>
  <c r="T153" i="19"/>
  <c r="T152" i="19"/>
  <c r="T151" i="19"/>
  <c r="T150" i="19"/>
  <c r="T149" i="19"/>
  <c r="T148" i="19"/>
  <c r="T147" i="19"/>
  <c r="T146" i="19"/>
  <c r="T145" i="19"/>
  <c r="T144" i="19"/>
  <c r="T143" i="19"/>
  <c r="T142" i="19"/>
  <c r="T141" i="19"/>
  <c r="T140" i="19"/>
  <c r="T139" i="19"/>
  <c r="T138" i="19"/>
  <c r="T137" i="19"/>
  <c r="T136" i="19"/>
  <c r="T135" i="19"/>
  <c r="T134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T120" i="19"/>
  <c r="T119" i="19"/>
  <c r="T118" i="19"/>
  <c r="T117" i="19"/>
  <c r="T116" i="19"/>
  <c r="T115" i="19"/>
  <c r="T114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2" i="19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K92" i="20"/>
  <c r="K90" i="20"/>
  <c r="K88" i="20"/>
  <c r="K86" i="20"/>
  <c r="K84" i="20"/>
  <c r="K82" i="20"/>
  <c r="K80" i="20"/>
  <c r="K78" i="20"/>
  <c r="K76" i="20"/>
  <c r="K74" i="20"/>
  <c r="K72" i="20"/>
  <c r="K70" i="20"/>
  <c r="K68" i="20"/>
  <c r="K66" i="20"/>
  <c r="K64" i="20"/>
  <c r="K62" i="20"/>
  <c r="K60" i="20"/>
  <c r="K58" i="20"/>
  <c r="K56" i="20"/>
  <c r="K54" i="20"/>
  <c r="K52" i="20"/>
  <c r="K50" i="20"/>
  <c r="K48" i="20"/>
  <c r="K46" i="20"/>
  <c r="K44" i="20"/>
  <c r="K42" i="20"/>
  <c r="K40" i="20"/>
  <c r="K38" i="20"/>
  <c r="K36" i="20"/>
  <c r="K34" i="20"/>
  <c r="K32" i="20"/>
  <c r="K30" i="20"/>
  <c r="K28" i="20"/>
  <c r="K26" i="20"/>
  <c r="K24" i="20"/>
  <c r="K22" i="20"/>
  <c r="K20" i="20"/>
  <c r="K18" i="20"/>
  <c r="K16" i="20"/>
  <c r="K14" i="20"/>
  <c r="K12" i="20"/>
  <c r="K10" i="20"/>
  <c r="K8" i="20"/>
  <c r="J92" i="20"/>
  <c r="J90" i="20"/>
  <c r="J88" i="20"/>
  <c r="J86" i="20"/>
  <c r="J84" i="20"/>
  <c r="J82" i="20"/>
  <c r="J80" i="20"/>
  <c r="J78" i="20"/>
  <c r="J76" i="20"/>
  <c r="J74" i="20"/>
  <c r="J72" i="20"/>
  <c r="J70" i="20"/>
  <c r="J68" i="20"/>
  <c r="J66" i="20"/>
  <c r="J64" i="20"/>
  <c r="J62" i="20"/>
  <c r="J60" i="20"/>
  <c r="J58" i="20"/>
  <c r="J56" i="20"/>
  <c r="J54" i="20"/>
  <c r="J52" i="20"/>
  <c r="J50" i="20"/>
  <c r="J48" i="20"/>
  <c r="J46" i="20"/>
  <c r="J44" i="20"/>
  <c r="J42" i="20"/>
  <c r="J40" i="20"/>
  <c r="J38" i="20"/>
  <c r="J36" i="20"/>
  <c r="J34" i="20"/>
  <c r="J32" i="20"/>
  <c r="J30" i="20"/>
  <c r="J28" i="20"/>
  <c r="J26" i="20"/>
  <c r="J24" i="20"/>
  <c r="J22" i="20"/>
  <c r="J20" i="20"/>
  <c r="J18" i="20"/>
  <c r="J16" i="20"/>
  <c r="J14" i="20"/>
  <c r="J12" i="20"/>
  <c r="J10" i="20"/>
  <c r="J8" i="20"/>
  <c r="O196" i="18" l="1"/>
  <c r="P196" i="18"/>
  <c r="Q196" i="18" s="1"/>
  <c r="M197" i="18"/>
  <c r="X197" i="18"/>
  <c r="Y197" i="18" s="1"/>
  <c r="N197" i="18"/>
  <c r="Z196" i="17"/>
  <c r="AA196" i="17" s="1"/>
  <c r="O193" i="17"/>
  <c r="Q58" i="17"/>
  <c r="Q53" i="17"/>
  <c r="R53" i="17" s="1"/>
  <c r="Q52" i="17"/>
  <c r="R52" i="17" s="1"/>
  <c r="Q51" i="17"/>
  <c r="R51" i="17" s="1"/>
  <c r="L52" i="17"/>
  <c r="L53" i="17" s="1"/>
  <c r="L51" i="17"/>
  <c r="K51" i="17"/>
  <c r="K52" i="17" s="1"/>
  <c r="J51" i="17"/>
  <c r="J52" i="17" s="1"/>
  <c r="J53" i="17" s="1"/>
  <c r="P193" i="17" l="1"/>
  <c r="Z193" i="17"/>
  <c r="AA193" i="17" s="1"/>
  <c r="P197" i="18"/>
  <c r="Q197" i="18" s="1"/>
  <c r="O197" i="18"/>
  <c r="S51" i="17"/>
  <c r="M51" i="17"/>
  <c r="M52" i="17" s="1"/>
  <c r="M53" i="17" s="1"/>
  <c r="Y51" i="17"/>
  <c r="S52" i="17"/>
  <c r="N52" i="17"/>
  <c r="K53" i="17"/>
  <c r="N53" i="17" s="1"/>
  <c r="N51" i="17"/>
  <c r="R58" i="17"/>
  <c r="Q57" i="17"/>
  <c r="R57" i="17" s="1"/>
  <c r="Q56" i="17"/>
  <c r="R56" i="17" s="1"/>
  <c r="Q55" i="17"/>
  <c r="R55" i="17" s="1"/>
  <c r="Q54" i="17"/>
  <c r="R54" i="17" s="1"/>
  <c r="L54" i="17"/>
  <c r="L55" i="17" s="1"/>
  <c r="L56" i="17" s="1"/>
  <c r="L57" i="17" s="1"/>
  <c r="L58" i="17" s="1"/>
  <c r="K54" i="17"/>
  <c r="K55" i="17" s="1"/>
  <c r="J54" i="17"/>
  <c r="J55" i="17" s="1"/>
  <c r="J56" i="17" s="1"/>
  <c r="J57" i="17" s="1"/>
  <c r="J58" i="17" s="1"/>
  <c r="I51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W550" i="17" s="1"/>
  <c r="I549" i="17"/>
  <c r="I548" i="17"/>
  <c r="I547" i="17"/>
  <c r="I546" i="17"/>
  <c r="I545" i="17"/>
  <c r="I544" i="17"/>
  <c r="I543" i="17"/>
  <c r="I542" i="17"/>
  <c r="W541" i="17" s="1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W338" i="17" s="1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W322" i="17" s="1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W209" i="17" s="1"/>
  <c r="I209" i="17"/>
  <c r="I208" i="17"/>
  <c r="I207" i="17"/>
  <c r="I206" i="17"/>
  <c r="I205" i="17"/>
  <c r="I204" i="17"/>
  <c r="I203" i="17"/>
  <c r="I202" i="17"/>
  <c r="I201" i="17"/>
  <c r="I200" i="17"/>
  <c r="I199" i="17"/>
  <c r="I192" i="17"/>
  <c r="I191" i="17"/>
  <c r="I190" i="17"/>
  <c r="W190" i="17" s="1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W156" i="17" s="1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W132" i="17" s="1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7" i="17"/>
  <c r="I56" i="17"/>
  <c r="I55" i="17"/>
  <c r="I54" i="17"/>
  <c r="W54" i="17" s="1"/>
  <c r="I53" i="17"/>
  <c r="I52" i="17"/>
  <c r="W51" i="17" s="1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W613" i="17" l="1"/>
  <c r="O51" i="17"/>
  <c r="P51" i="17" s="1"/>
  <c r="S54" i="17"/>
  <c r="T51" i="17"/>
  <c r="T52" i="17" s="1"/>
  <c r="T53" i="17" s="1"/>
  <c r="U51" i="17"/>
  <c r="S53" i="17"/>
  <c r="W23" i="17"/>
  <c r="W66" i="17"/>
  <c r="W526" i="17"/>
  <c r="W578" i="17"/>
  <c r="W592" i="17"/>
  <c r="W610" i="17"/>
  <c r="W653" i="17"/>
  <c r="W8" i="17"/>
  <c r="W11" i="17"/>
  <c r="W20" i="17"/>
  <c r="W37" i="17"/>
  <c r="W510" i="17"/>
  <c r="W523" i="17"/>
  <c r="W538" i="17"/>
  <c r="W623" i="17"/>
  <c r="W626" i="17"/>
  <c r="W406" i="17"/>
  <c r="W446" i="17"/>
  <c r="W374" i="17"/>
  <c r="W246" i="17"/>
  <c r="W206" i="17"/>
  <c r="W172" i="17"/>
  <c r="W169" i="17"/>
  <c r="W228" i="17"/>
  <c r="W249" i="17"/>
  <c r="W273" i="17"/>
  <c r="W297" i="17"/>
  <c r="W325" i="17"/>
  <c r="W328" i="17"/>
  <c r="W341" i="17"/>
  <c r="W355" i="17"/>
  <c r="W429" i="17"/>
  <c r="W449" i="17"/>
  <c r="W453" i="17"/>
  <c r="W496" i="17"/>
  <c r="W513" i="17"/>
  <c r="W529" i="17"/>
  <c r="W535" i="17"/>
  <c r="W553" i="17"/>
  <c r="W557" i="17"/>
  <c r="W601" i="17"/>
  <c r="W629" i="17"/>
  <c r="W632" i="17"/>
  <c r="W649" i="17"/>
  <c r="M54" i="17"/>
  <c r="M55" i="17" s="1"/>
  <c r="M56" i="17" s="1"/>
  <c r="M57" i="17" s="1"/>
  <c r="M58" i="17" s="1"/>
  <c r="W135" i="17"/>
  <c r="W159" i="17"/>
  <c r="W175" i="17"/>
  <c r="W178" i="17"/>
  <c r="W182" i="17"/>
  <c r="W122" i="17"/>
  <c r="W87" i="17"/>
  <c r="W84" i="17"/>
  <c r="N55" i="17"/>
  <c r="K56" i="17"/>
  <c r="N54" i="17"/>
  <c r="W141" i="17"/>
  <c r="W279" i="17"/>
  <c r="W547" i="17"/>
  <c r="W607" i="17"/>
  <c r="W283" i="17"/>
  <c r="W507" i="17"/>
  <c r="W17" i="17"/>
  <c r="W26" i="17"/>
  <c r="W14" i="17"/>
  <c r="W59" i="17"/>
  <c r="W79" i="17"/>
  <c r="W112" i="17"/>
  <c r="W187" i="17"/>
  <c r="W242" i="17"/>
  <c r="W252" i="17"/>
  <c r="W318" i="17"/>
  <c r="W333" i="17"/>
  <c r="W358" i="17"/>
  <c r="W379" i="17"/>
  <c r="W389" i="17"/>
  <c r="W402" i="17"/>
  <c r="W411" i="17"/>
  <c r="W418" i="17"/>
  <c r="W438" i="17"/>
  <c r="W457" i="17"/>
  <c r="W465" i="17"/>
  <c r="W486" i="17"/>
  <c r="W560" i="17"/>
  <c r="W564" i="17"/>
  <c r="W574" i="17"/>
  <c r="W582" i="17"/>
  <c r="W640" i="17"/>
  <c r="W645" i="17"/>
  <c r="W42" i="17"/>
  <c r="W127" i="17"/>
  <c r="W212" i="17"/>
  <c r="W238" i="17"/>
  <c r="W29" i="17"/>
  <c r="W33" i="17"/>
  <c r="W73" i="17"/>
  <c r="W104" i="17"/>
  <c r="W152" i="17"/>
  <c r="W199" i="17"/>
  <c r="W224" i="17"/>
  <c r="W264" i="17"/>
  <c r="W286" i="17"/>
  <c r="W291" i="17"/>
  <c r="W306" i="17"/>
  <c r="W315" i="17"/>
  <c r="W366" i="17"/>
  <c r="W479" i="17"/>
  <c r="W491" i="17"/>
  <c r="W519" i="17"/>
  <c r="W570" i="17"/>
  <c r="W587" i="17"/>
  <c r="W595" i="17"/>
  <c r="W95" i="17"/>
  <c r="W144" i="17"/>
  <c r="W69" i="17"/>
  <c r="W90" i="17"/>
  <c r="W138" i="17"/>
  <c r="W149" i="17"/>
  <c r="W162" i="17"/>
  <c r="W166" i="17"/>
  <c r="W235" i="17"/>
  <c r="W268" i="17"/>
  <c r="W303" i="17"/>
  <c r="W312" i="17"/>
  <c r="W348" i="17"/>
  <c r="W399" i="17"/>
  <c r="W500" i="17"/>
  <c r="W516" i="17"/>
  <c r="W532" i="17"/>
  <c r="W544" i="17"/>
  <c r="W567" i="17"/>
  <c r="W604" i="17"/>
  <c r="W616" i="17"/>
  <c r="W46" i="17"/>
  <c r="W300" i="17"/>
  <c r="Y52" i="17" l="1"/>
  <c r="S55" i="17"/>
  <c r="U54" i="17"/>
  <c r="T54" i="17"/>
  <c r="T55" i="17" s="1"/>
  <c r="T56" i="17" s="1"/>
  <c r="T57" i="17" s="1"/>
  <c r="T58" i="17" s="1"/>
  <c r="V51" i="17"/>
  <c r="Y53" i="17"/>
  <c r="Z51" i="17" s="1"/>
  <c r="AA51" i="17" s="1"/>
  <c r="X51" i="17"/>
  <c r="S56" i="17"/>
  <c r="N56" i="17"/>
  <c r="K57" i="17"/>
  <c r="X54" i="17" l="1"/>
  <c r="Y55" i="17"/>
  <c r="V54" i="17"/>
  <c r="Y54" i="17"/>
  <c r="S57" i="17"/>
  <c r="Y56" i="17"/>
  <c r="K58" i="17"/>
  <c r="N57" i="17"/>
  <c r="S58" i="17" l="1"/>
  <c r="Y57" i="17"/>
  <c r="N58" i="17"/>
  <c r="R184" i="16"/>
  <c r="R183" i="16"/>
  <c r="R182" i="16"/>
  <c r="R181" i="16"/>
  <c r="R180" i="16"/>
  <c r="Y58" i="17" l="1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X154" i="19"/>
  <c r="Y154" i="19" s="1"/>
  <c r="X153" i="19"/>
  <c r="Y153" i="19" s="1"/>
  <c r="X152" i="19"/>
  <c r="Y152" i="19" s="1"/>
  <c r="X151" i="19"/>
  <c r="Y151" i="19" s="1"/>
  <c r="X150" i="19"/>
  <c r="Y150" i="19" s="1"/>
  <c r="X149" i="19"/>
  <c r="Y149" i="19" s="1"/>
  <c r="X148" i="19"/>
  <c r="Y148" i="19" s="1"/>
  <c r="X147" i="19"/>
  <c r="Y147" i="19" s="1"/>
  <c r="X146" i="19"/>
  <c r="Y146" i="19" s="1"/>
  <c r="X145" i="19"/>
  <c r="Y145" i="19" s="1"/>
  <c r="X144" i="19"/>
  <c r="Y144" i="19" s="1"/>
  <c r="X143" i="19"/>
  <c r="Y143" i="19" s="1"/>
  <c r="X142" i="19"/>
  <c r="Y142" i="19" s="1"/>
  <c r="X141" i="19"/>
  <c r="Y141" i="19" s="1"/>
  <c r="X140" i="19"/>
  <c r="Y140" i="19" s="1"/>
  <c r="X139" i="19"/>
  <c r="Y139" i="19" s="1"/>
  <c r="X138" i="19"/>
  <c r="Y138" i="19" s="1"/>
  <c r="X137" i="19"/>
  <c r="Y137" i="19" s="1"/>
  <c r="X136" i="19"/>
  <c r="Y136" i="19" s="1"/>
  <c r="X135" i="19"/>
  <c r="Y135" i="19" s="1"/>
  <c r="X134" i="19"/>
  <c r="Y134" i="19" s="1"/>
  <c r="X133" i="19"/>
  <c r="Y133" i="19" s="1"/>
  <c r="X132" i="19"/>
  <c r="Y132" i="19" s="1"/>
  <c r="X131" i="19"/>
  <c r="Y131" i="19" s="1"/>
  <c r="X130" i="19"/>
  <c r="Y130" i="19" s="1"/>
  <c r="X129" i="19"/>
  <c r="Y129" i="19" s="1"/>
  <c r="X128" i="19"/>
  <c r="Y128" i="19" s="1"/>
  <c r="X127" i="19"/>
  <c r="Y127" i="19" s="1"/>
  <c r="X126" i="19"/>
  <c r="Y126" i="19" s="1"/>
  <c r="X125" i="19"/>
  <c r="Y125" i="19" s="1"/>
  <c r="X124" i="19"/>
  <c r="Y124" i="19" s="1"/>
  <c r="X123" i="19"/>
  <c r="Y123" i="19" s="1"/>
  <c r="X122" i="19"/>
  <c r="Y122" i="19" s="1"/>
  <c r="X121" i="19"/>
  <c r="Y121" i="19" s="1"/>
  <c r="X120" i="19"/>
  <c r="Y120" i="19" s="1"/>
  <c r="X119" i="19"/>
  <c r="Y119" i="19" s="1"/>
  <c r="X118" i="19"/>
  <c r="Y118" i="19" s="1"/>
  <c r="X117" i="19"/>
  <c r="Y117" i="19" s="1"/>
  <c r="X116" i="19"/>
  <c r="Y116" i="19" s="1"/>
  <c r="X115" i="19"/>
  <c r="Y115" i="19" s="1"/>
  <c r="X114" i="19"/>
  <c r="Y114" i="19" s="1"/>
  <c r="X113" i="19"/>
  <c r="Y113" i="19" s="1"/>
  <c r="X112" i="19"/>
  <c r="Y112" i="19" s="1"/>
  <c r="X111" i="19"/>
  <c r="Y111" i="19" s="1"/>
  <c r="X110" i="19"/>
  <c r="Y110" i="19" s="1"/>
  <c r="X109" i="19"/>
  <c r="Y109" i="19" s="1"/>
  <c r="X108" i="19"/>
  <c r="Y108" i="19" s="1"/>
  <c r="X107" i="19"/>
  <c r="Y107" i="19" s="1"/>
  <c r="X106" i="19"/>
  <c r="Y106" i="19" s="1"/>
  <c r="X105" i="19"/>
  <c r="Y105" i="19" s="1"/>
  <c r="X104" i="19"/>
  <c r="Y104" i="19" s="1"/>
  <c r="X103" i="19"/>
  <c r="Y103" i="19" s="1"/>
  <c r="X102" i="19"/>
  <c r="Y102" i="19" s="1"/>
  <c r="X101" i="19"/>
  <c r="Y101" i="19" s="1"/>
  <c r="X100" i="19"/>
  <c r="Y100" i="19" s="1"/>
  <c r="X99" i="19"/>
  <c r="Y99" i="19" s="1"/>
  <c r="X98" i="19"/>
  <c r="Y98" i="19" s="1"/>
  <c r="X97" i="19"/>
  <c r="Y97" i="19" s="1"/>
  <c r="X96" i="19"/>
  <c r="Y96" i="19" s="1"/>
  <c r="X95" i="19"/>
  <c r="Y95" i="19" s="1"/>
  <c r="X94" i="19"/>
  <c r="Y94" i="19" s="1"/>
  <c r="X93" i="19"/>
  <c r="Y93" i="19" s="1"/>
  <c r="X92" i="19"/>
  <c r="Y92" i="19" s="1"/>
  <c r="X91" i="19"/>
  <c r="Y91" i="19" s="1"/>
  <c r="X90" i="19"/>
  <c r="Y90" i="19" s="1"/>
  <c r="X89" i="19"/>
  <c r="Y89" i="19" s="1"/>
  <c r="X88" i="19"/>
  <c r="Y88" i="19" s="1"/>
  <c r="X87" i="19"/>
  <c r="Y87" i="19" s="1"/>
  <c r="X86" i="19"/>
  <c r="Y86" i="19" s="1"/>
  <c r="X85" i="19"/>
  <c r="Y85" i="19" s="1"/>
  <c r="X84" i="19"/>
  <c r="Y84" i="19" s="1"/>
  <c r="X83" i="19"/>
  <c r="Y83" i="19" s="1"/>
  <c r="X82" i="19"/>
  <c r="Y82" i="19" s="1"/>
  <c r="X81" i="19"/>
  <c r="Y81" i="19" s="1"/>
  <c r="X80" i="19"/>
  <c r="Y80" i="19" s="1"/>
  <c r="X79" i="19"/>
  <c r="Y79" i="19" s="1"/>
  <c r="X78" i="19"/>
  <c r="Y78" i="19" s="1"/>
  <c r="X77" i="19"/>
  <c r="Y77" i="19" s="1"/>
  <c r="X76" i="19"/>
  <c r="Y76" i="19" s="1"/>
  <c r="X75" i="19"/>
  <c r="Y75" i="19" s="1"/>
  <c r="X74" i="19"/>
  <c r="Y74" i="19" s="1"/>
  <c r="X73" i="19"/>
  <c r="Y73" i="19" s="1"/>
  <c r="X72" i="19"/>
  <c r="Y72" i="19" s="1"/>
  <c r="X71" i="19"/>
  <c r="Y71" i="19" s="1"/>
  <c r="X70" i="19"/>
  <c r="Y70" i="19" s="1"/>
  <c r="X69" i="19"/>
  <c r="Y69" i="19" s="1"/>
  <c r="X66" i="19"/>
  <c r="Y66" i="19" s="1"/>
  <c r="X65" i="19"/>
  <c r="Y65" i="19" s="1"/>
  <c r="X64" i="19"/>
  <c r="Y64" i="19" s="1"/>
  <c r="X63" i="19"/>
  <c r="Y63" i="19" s="1"/>
  <c r="X62" i="19"/>
  <c r="Y62" i="19" s="1"/>
  <c r="X61" i="19"/>
  <c r="Y61" i="19" s="1"/>
  <c r="X60" i="19"/>
  <c r="Y60" i="19" s="1"/>
  <c r="X59" i="19"/>
  <c r="Y59" i="19" s="1"/>
  <c r="X58" i="19"/>
  <c r="Y58" i="19" s="1"/>
  <c r="X57" i="19"/>
  <c r="Y57" i="19" s="1"/>
  <c r="X56" i="19"/>
  <c r="Y56" i="19" s="1"/>
  <c r="X55" i="19"/>
  <c r="Y55" i="19" s="1"/>
  <c r="X54" i="19"/>
  <c r="Y54" i="19" s="1"/>
  <c r="X53" i="19"/>
  <c r="Y53" i="19" s="1"/>
  <c r="X52" i="19"/>
  <c r="Y52" i="19" s="1"/>
  <c r="X51" i="19"/>
  <c r="Y51" i="19" s="1"/>
  <c r="X50" i="19"/>
  <c r="Y50" i="19" s="1"/>
  <c r="X49" i="19"/>
  <c r="Y49" i="19" s="1"/>
  <c r="X48" i="19"/>
  <c r="Y48" i="19" s="1"/>
  <c r="X47" i="19"/>
  <c r="Y47" i="19" s="1"/>
  <c r="X46" i="19"/>
  <c r="Y46" i="19" s="1"/>
  <c r="X45" i="19"/>
  <c r="Y45" i="19" s="1"/>
  <c r="X44" i="19"/>
  <c r="Y44" i="19" s="1"/>
  <c r="X43" i="19"/>
  <c r="Y43" i="19" s="1"/>
  <c r="X42" i="19"/>
  <c r="Y42" i="19" s="1"/>
  <c r="X41" i="19"/>
  <c r="Y41" i="19" s="1"/>
  <c r="X40" i="19"/>
  <c r="Y40" i="19" s="1"/>
  <c r="X39" i="19"/>
  <c r="Y39" i="19" s="1"/>
  <c r="X38" i="19"/>
  <c r="Y38" i="19" s="1"/>
  <c r="X37" i="19"/>
  <c r="Y37" i="19" s="1"/>
  <c r="X36" i="19"/>
  <c r="Y36" i="19" s="1"/>
  <c r="X35" i="19"/>
  <c r="Y35" i="19" s="1"/>
  <c r="X34" i="19"/>
  <c r="Y34" i="19" s="1"/>
  <c r="X33" i="19"/>
  <c r="Y33" i="19" s="1"/>
  <c r="X32" i="19"/>
  <c r="Y32" i="19" s="1"/>
  <c r="X31" i="19"/>
  <c r="Y31" i="19" s="1"/>
  <c r="X30" i="19"/>
  <c r="Y30" i="19" s="1"/>
  <c r="X29" i="19"/>
  <c r="Y29" i="19" s="1"/>
  <c r="X28" i="19"/>
  <c r="Y28" i="19" s="1"/>
  <c r="X27" i="19"/>
  <c r="Y27" i="19" s="1"/>
  <c r="X26" i="19"/>
  <c r="Y26" i="19" s="1"/>
  <c r="X25" i="19"/>
  <c r="Y25" i="19" s="1"/>
  <c r="X24" i="19"/>
  <c r="Y24" i="19" s="1"/>
  <c r="X23" i="19"/>
  <c r="Y23" i="19" s="1"/>
  <c r="X22" i="19"/>
  <c r="Y22" i="19" s="1"/>
  <c r="X21" i="19"/>
  <c r="Y21" i="19" s="1"/>
  <c r="X20" i="19"/>
  <c r="Y20" i="19" s="1"/>
  <c r="X19" i="19"/>
  <c r="Y19" i="19" s="1"/>
  <c r="X18" i="19"/>
  <c r="Y18" i="19" s="1"/>
  <c r="X17" i="19"/>
  <c r="Y17" i="19" s="1"/>
  <c r="X16" i="19"/>
  <c r="Y16" i="19" s="1"/>
  <c r="X15" i="19"/>
  <c r="Y15" i="19" s="1"/>
  <c r="X14" i="19"/>
  <c r="Y14" i="19" s="1"/>
  <c r="X13" i="19"/>
  <c r="Y13" i="19" s="1"/>
  <c r="X12" i="19"/>
  <c r="Y12" i="19" s="1"/>
  <c r="X11" i="19"/>
  <c r="Y11" i="19" s="1"/>
  <c r="V154" i="19"/>
  <c r="W154" i="19" s="1"/>
  <c r="V153" i="19"/>
  <c r="W153" i="19" s="1"/>
  <c r="V152" i="19"/>
  <c r="W152" i="19" s="1"/>
  <c r="V151" i="19"/>
  <c r="W151" i="19" s="1"/>
  <c r="V150" i="19"/>
  <c r="W150" i="19" s="1"/>
  <c r="V149" i="19"/>
  <c r="W149" i="19" s="1"/>
  <c r="V148" i="19"/>
  <c r="W148" i="19" s="1"/>
  <c r="V147" i="19"/>
  <c r="W147" i="19" s="1"/>
  <c r="V146" i="19"/>
  <c r="W146" i="19" s="1"/>
  <c r="V145" i="19"/>
  <c r="W145" i="19" s="1"/>
  <c r="V144" i="19"/>
  <c r="W144" i="19" s="1"/>
  <c r="V143" i="19"/>
  <c r="W143" i="19" s="1"/>
  <c r="V142" i="19"/>
  <c r="W142" i="19" s="1"/>
  <c r="V141" i="19"/>
  <c r="W141" i="19" s="1"/>
  <c r="V140" i="19"/>
  <c r="W140" i="19" s="1"/>
  <c r="V139" i="19"/>
  <c r="W139" i="19" s="1"/>
  <c r="V138" i="19"/>
  <c r="W138" i="19" s="1"/>
  <c r="V137" i="19"/>
  <c r="W137" i="19" s="1"/>
  <c r="V136" i="19"/>
  <c r="W136" i="19" s="1"/>
  <c r="V135" i="19"/>
  <c r="W135" i="19" s="1"/>
  <c r="V134" i="19"/>
  <c r="W134" i="19" s="1"/>
  <c r="V133" i="19"/>
  <c r="W133" i="19" s="1"/>
  <c r="V132" i="19"/>
  <c r="W132" i="19" s="1"/>
  <c r="V131" i="19"/>
  <c r="W131" i="19" s="1"/>
  <c r="V130" i="19"/>
  <c r="W130" i="19" s="1"/>
  <c r="V129" i="19"/>
  <c r="W129" i="19" s="1"/>
  <c r="V128" i="19"/>
  <c r="W128" i="19" s="1"/>
  <c r="V127" i="19"/>
  <c r="W127" i="19" s="1"/>
  <c r="V126" i="19"/>
  <c r="W126" i="19" s="1"/>
  <c r="V125" i="19"/>
  <c r="W125" i="19" s="1"/>
  <c r="V124" i="19"/>
  <c r="W124" i="19" s="1"/>
  <c r="V123" i="19"/>
  <c r="W123" i="19" s="1"/>
  <c r="V122" i="19"/>
  <c r="W122" i="19" s="1"/>
  <c r="V121" i="19"/>
  <c r="W121" i="19" s="1"/>
  <c r="V120" i="19"/>
  <c r="W120" i="19" s="1"/>
  <c r="V119" i="19"/>
  <c r="W119" i="19" s="1"/>
  <c r="V118" i="19"/>
  <c r="W118" i="19" s="1"/>
  <c r="V117" i="19"/>
  <c r="W117" i="19" s="1"/>
  <c r="V116" i="19"/>
  <c r="W116" i="19" s="1"/>
  <c r="V115" i="19"/>
  <c r="W115" i="19" s="1"/>
  <c r="V114" i="19"/>
  <c r="W114" i="19" s="1"/>
  <c r="V113" i="19"/>
  <c r="W113" i="19" s="1"/>
  <c r="V112" i="19"/>
  <c r="W112" i="19" s="1"/>
  <c r="V111" i="19"/>
  <c r="W111" i="19" s="1"/>
  <c r="V110" i="19"/>
  <c r="W110" i="19" s="1"/>
  <c r="V109" i="19"/>
  <c r="W109" i="19" s="1"/>
  <c r="V108" i="19"/>
  <c r="W108" i="19" s="1"/>
  <c r="V107" i="19"/>
  <c r="W107" i="19" s="1"/>
  <c r="V106" i="19"/>
  <c r="W106" i="19" s="1"/>
  <c r="V105" i="19"/>
  <c r="W105" i="19" s="1"/>
  <c r="V104" i="19"/>
  <c r="W104" i="19" s="1"/>
  <c r="V103" i="19"/>
  <c r="W103" i="19" s="1"/>
  <c r="V102" i="19"/>
  <c r="W102" i="19" s="1"/>
  <c r="V101" i="19"/>
  <c r="W101" i="19" s="1"/>
  <c r="V100" i="19"/>
  <c r="W100" i="19" s="1"/>
  <c r="V99" i="19"/>
  <c r="W99" i="19" s="1"/>
  <c r="V98" i="19"/>
  <c r="W98" i="19" s="1"/>
  <c r="V97" i="19"/>
  <c r="W97" i="19" s="1"/>
  <c r="V96" i="19"/>
  <c r="W96" i="19" s="1"/>
  <c r="V95" i="19"/>
  <c r="W95" i="19" s="1"/>
  <c r="V94" i="19"/>
  <c r="W94" i="19" s="1"/>
  <c r="V93" i="19"/>
  <c r="W93" i="19" s="1"/>
  <c r="V92" i="19"/>
  <c r="W92" i="19" s="1"/>
  <c r="V91" i="19"/>
  <c r="W91" i="19" s="1"/>
  <c r="V90" i="19"/>
  <c r="W90" i="19" s="1"/>
  <c r="V89" i="19"/>
  <c r="W89" i="19" s="1"/>
  <c r="V88" i="19"/>
  <c r="W88" i="19" s="1"/>
  <c r="V87" i="19"/>
  <c r="W87" i="19" s="1"/>
  <c r="V86" i="19"/>
  <c r="W86" i="19" s="1"/>
  <c r="V85" i="19"/>
  <c r="W85" i="19" s="1"/>
  <c r="V84" i="19"/>
  <c r="W84" i="19" s="1"/>
  <c r="V83" i="19"/>
  <c r="W83" i="19" s="1"/>
  <c r="V82" i="19"/>
  <c r="W82" i="19" s="1"/>
  <c r="V81" i="19"/>
  <c r="W81" i="19" s="1"/>
  <c r="V80" i="19"/>
  <c r="W80" i="19" s="1"/>
  <c r="V79" i="19"/>
  <c r="W79" i="19" s="1"/>
  <c r="V78" i="19"/>
  <c r="W78" i="19" s="1"/>
  <c r="V77" i="19"/>
  <c r="W77" i="19" s="1"/>
  <c r="V76" i="19"/>
  <c r="W76" i="19" s="1"/>
  <c r="V75" i="19"/>
  <c r="W75" i="19" s="1"/>
  <c r="V74" i="19"/>
  <c r="W74" i="19" s="1"/>
  <c r="V73" i="19"/>
  <c r="W73" i="19" s="1"/>
  <c r="V72" i="19"/>
  <c r="W72" i="19" s="1"/>
  <c r="V71" i="19"/>
  <c r="W71" i="19" s="1"/>
  <c r="V70" i="19"/>
  <c r="W70" i="19" s="1"/>
  <c r="V69" i="19"/>
  <c r="W69" i="19" s="1"/>
  <c r="V66" i="19"/>
  <c r="W66" i="19" s="1"/>
  <c r="V65" i="19"/>
  <c r="W65" i="19" s="1"/>
  <c r="V64" i="19"/>
  <c r="W64" i="19" s="1"/>
  <c r="V63" i="19"/>
  <c r="W63" i="19" s="1"/>
  <c r="V62" i="19"/>
  <c r="W62" i="19" s="1"/>
  <c r="V61" i="19"/>
  <c r="W61" i="19" s="1"/>
  <c r="V60" i="19"/>
  <c r="W60" i="19" s="1"/>
  <c r="V59" i="19"/>
  <c r="W59" i="19" s="1"/>
  <c r="V58" i="19"/>
  <c r="W58" i="19" s="1"/>
  <c r="V57" i="19"/>
  <c r="W57" i="19" s="1"/>
  <c r="V56" i="19"/>
  <c r="W56" i="19" s="1"/>
  <c r="V55" i="19"/>
  <c r="W55" i="19" s="1"/>
  <c r="V54" i="19"/>
  <c r="W54" i="19" s="1"/>
  <c r="V53" i="19"/>
  <c r="W53" i="19" s="1"/>
  <c r="V52" i="19"/>
  <c r="W52" i="19" s="1"/>
  <c r="V51" i="19"/>
  <c r="W51" i="19" s="1"/>
  <c r="V50" i="19"/>
  <c r="W50" i="19" s="1"/>
  <c r="V49" i="19"/>
  <c r="W49" i="19" s="1"/>
  <c r="V48" i="19"/>
  <c r="W48" i="19" s="1"/>
  <c r="V47" i="19"/>
  <c r="W47" i="19" s="1"/>
  <c r="V46" i="19"/>
  <c r="W46" i="19" s="1"/>
  <c r="V45" i="19"/>
  <c r="W45" i="19" s="1"/>
  <c r="V44" i="19"/>
  <c r="W44" i="19" s="1"/>
  <c r="V43" i="19"/>
  <c r="W43" i="19" s="1"/>
  <c r="V42" i="19"/>
  <c r="W42" i="19" s="1"/>
  <c r="V41" i="19"/>
  <c r="W41" i="19" s="1"/>
  <c r="V40" i="19"/>
  <c r="W40" i="19" s="1"/>
  <c r="V39" i="19"/>
  <c r="W39" i="19" s="1"/>
  <c r="V38" i="19"/>
  <c r="W38" i="19" s="1"/>
  <c r="V37" i="19"/>
  <c r="W37" i="19" s="1"/>
  <c r="V36" i="19"/>
  <c r="W36" i="19" s="1"/>
  <c r="V35" i="19"/>
  <c r="W35" i="19" s="1"/>
  <c r="V34" i="19"/>
  <c r="W34" i="19" s="1"/>
  <c r="V33" i="19"/>
  <c r="W33" i="19" s="1"/>
  <c r="V32" i="19"/>
  <c r="W32" i="19" s="1"/>
  <c r="V31" i="19"/>
  <c r="W31" i="19" s="1"/>
  <c r="V30" i="19"/>
  <c r="W30" i="19" s="1"/>
  <c r="V29" i="19"/>
  <c r="W29" i="19" s="1"/>
  <c r="V28" i="19"/>
  <c r="W28" i="19" s="1"/>
  <c r="V27" i="19"/>
  <c r="W27" i="19" s="1"/>
  <c r="V26" i="19"/>
  <c r="W26" i="19" s="1"/>
  <c r="V25" i="19"/>
  <c r="W25" i="19" s="1"/>
  <c r="V24" i="19"/>
  <c r="W24" i="19" s="1"/>
  <c r="V23" i="19"/>
  <c r="W23" i="19" s="1"/>
  <c r="V22" i="19"/>
  <c r="W22" i="19" s="1"/>
  <c r="V21" i="19"/>
  <c r="W21" i="19" s="1"/>
  <c r="V20" i="19"/>
  <c r="W20" i="19" s="1"/>
  <c r="V19" i="19"/>
  <c r="W19" i="19" s="1"/>
  <c r="V18" i="19"/>
  <c r="W18" i="19" s="1"/>
  <c r="V17" i="19"/>
  <c r="W17" i="19" s="1"/>
  <c r="V16" i="19"/>
  <c r="W16" i="19" s="1"/>
  <c r="V15" i="19"/>
  <c r="W15" i="19" s="1"/>
  <c r="V14" i="19"/>
  <c r="W14" i="19" s="1"/>
  <c r="V13" i="19"/>
  <c r="W13" i="19" s="1"/>
  <c r="V12" i="19"/>
  <c r="W12" i="19" s="1"/>
  <c r="V11" i="19"/>
  <c r="W11" i="19" s="1"/>
  <c r="O54" i="17" l="1"/>
  <c r="P54" i="17" s="1"/>
  <c r="S180" i="16"/>
  <c r="Z54" i="17" l="1"/>
  <c r="AA54" i="17" s="1"/>
  <c r="G526" i="23"/>
  <c r="G525" i="23"/>
  <c r="G531" i="23"/>
  <c r="G548" i="23"/>
  <c r="G360" i="23"/>
  <c r="G306" i="23"/>
  <c r="G543" i="23"/>
  <c r="G453" i="23"/>
  <c r="G367" i="23"/>
  <c r="G355" i="23"/>
  <c r="G528" i="23"/>
  <c r="G454" i="23"/>
  <c r="G413" i="23"/>
  <c r="G368" i="23"/>
  <c r="G507" i="23"/>
  <c r="G506" i="23"/>
  <c r="G364" i="23"/>
  <c r="G369" i="23"/>
  <c r="G341" i="23"/>
  <c r="G556" i="23"/>
  <c r="G372" i="23"/>
  <c r="G489" i="23"/>
  <c r="G480" i="23"/>
  <c r="G393" i="23"/>
  <c r="G287" i="23"/>
  <c r="G530" i="23"/>
  <c r="G430" i="23"/>
  <c r="G504" i="23"/>
  <c r="G358" i="23"/>
  <c r="G356" i="23"/>
  <c r="G490" i="23"/>
  <c r="G457" i="23"/>
  <c r="G377" i="23"/>
  <c r="G303" i="23"/>
  <c r="G309" i="23"/>
  <c r="G505" i="23"/>
  <c r="G427" i="23"/>
  <c r="G411" i="23"/>
  <c r="G407" i="23"/>
  <c r="G395" i="23"/>
  <c r="G357" i="23"/>
  <c r="G492" i="23"/>
  <c r="G406" i="23"/>
  <c r="G386" i="23"/>
  <c r="G305" i="23"/>
  <c r="G540" i="23"/>
  <c r="G539" i="23"/>
  <c r="G485" i="23"/>
  <c r="G483" i="23"/>
  <c r="G477" i="23"/>
  <c r="G415" i="23"/>
  <c r="G384" i="23"/>
  <c r="G349" i="23"/>
  <c r="G331" i="23"/>
  <c r="G537" i="23"/>
  <c r="G310" i="23"/>
  <c r="G535" i="23"/>
  <c r="G514" i="23"/>
  <c r="G458" i="23"/>
  <c r="G441" i="23"/>
  <c r="G383" i="23"/>
  <c r="G479" i="23"/>
  <c r="G459" i="23"/>
  <c r="G440" i="23"/>
  <c r="G417" i="23"/>
  <c r="G399" i="23"/>
  <c r="G301" i="23"/>
  <c r="G513" i="23"/>
  <c r="G496" i="23"/>
  <c r="G344" i="23"/>
  <c r="G516" i="23"/>
  <c r="G421" i="23"/>
  <c r="G398" i="23"/>
  <c r="G379" i="23"/>
  <c r="G478" i="23"/>
  <c r="G426" i="23"/>
  <c r="G554" i="23"/>
  <c r="G405" i="23"/>
  <c r="G385" i="23"/>
  <c r="G380" i="23"/>
  <c r="G555" i="23"/>
  <c r="G517" i="23"/>
  <c r="G515" i="23"/>
  <c r="G428" i="23"/>
  <c r="G409" i="23"/>
  <c r="G408" i="23"/>
  <c r="G382" i="23"/>
  <c r="G353" i="23"/>
  <c r="G337" i="23"/>
  <c r="G335" i="23"/>
  <c r="G332" i="23"/>
  <c r="G329" i="23"/>
  <c r="G308" i="23"/>
  <c r="G527" i="23"/>
  <c r="G412" i="23"/>
  <c r="G541" i="23"/>
  <c r="G450" i="23"/>
  <c r="G467" i="23"/>
  <c r="G466" i="23"/>
  <c r="G300" i="23"/>
  <c r="G495" i="23"/>
  <c r="G423" i="23"/>
  <c r="G446" i="23"/>
  <c r="G420" i="23"/>
  <c r="G414" i="23"/>
  <c r="G551" i="23"/>
  <c r="G488" i="23"/>
  <c r="G280" i="23"/>
  <c r="G366" i="23"/>
  <c r="G388" i="23"/>
  <c r="G296" i="23"/>
  <c r="G278" i="23"/>
  <c r="G494" i="23"/>
  <c r="G429" i="23"/>
  <c r="G352" i="23"/>
  <c r="G299" i="23"/>
  <c r="G400" i="23"/>
  <c r="G396" i="23"/>
  <c r="G365" i="23"/>
  <c r="G279" i="23"/>
  <c r="G277" i="23"/>
  <c r="G552" i="23"/>
  <c r="G273" i="23"/>
  <c r="G256" i="23"/>
  <c r="G481" i="23"/>
  <c r="G472" i="23"/>
  <c r="G425" i="23"/>
  <c r="G394" i="23"/>
  <c r="G315" i="23"/>
  <c r="G445" i="23"/>
  <c r="G439" i="23"/>
  <c r="G334" i="23"/>
  <c r="G486" i="23"/>
  <c r="G374" i="23"/>
  <c r="G375" i="23"/>
  <c r="G275" i="23"/>
  <c r="G465" i="23"/>
  <c r="G550" i="23"/>
  <c r="G500" i="23"/>
  <c r="G307" i="23"/>
  <c r="G188" i="23"/>
  <c r="G401" i="23"/>
  <c r="G328" i="23"/>
  <c r="G512" i="23"/>
  <c r="G511" i="23"/>
  <c r="G449" i="23"/>
  <c r="G501" i="23"/>
  <c r="G271" i="23"/>
  <c r="G255" i="23"/>
  <c r="G251" i="23"/>
  <c r="G463" i="23"/>
  <c r="G268" i="23"/>
  <c r="G549" i="23"/>
  <c r="G529" i="23"/>
  <c r="G319" i="23"/>
  <c r="G545" i="23"/>
  <c r="G389" i="23"/>
  <c r="G322" i="23"/>
  <c r="G311" i="23"/>
  <c r="G392" i="23"/>
  <c r="G326" i="23"/>
  <c r="G227" i="23"/>
  <c r="G325" i="23"/>
  <c r="G324" i="23"/>
  <c r="G218" i="23"/>
  <c r="G503" i="23"/>
  <c r="G216" i="23"/>
  <c r="G502" i="23"/>
  <c r="G432" i="23"/>
  <c r="G431" i="23"/>
  <c r="G390" i="23"/>
  <c r="G378" i="23"/>
  <c r="G318" i="23"/>
  <c r="G304" i="23"/>
  <c r="G546" i="23"/>
  <c r="G381" i="23"/>
  <c r="G523" i="23"/>
  <c r="G473" i="23"/>
  <c r="G464" i="23"/>
  <c r="G424" i="23"/>
  <c r="G547" i="23"/>
  <c r="G538" i="23"/>
  <c r="G438" i="23"/>
  <c r="G246" i="23"/>
  <c r="G484" i="23"/>
  <c r="G155" i="23"/>
  <c r="G226" i="23"/>
  <c r="G521" i="23"/>
  <c r="G391" i="23"/>
  <c r="G276" i="23"/>
  <c r="G274" i="23"/>
  <c r="G333" i="23"/>
  <c r="G553" i="23"/>
  <c r="G345" i="23"/>
  <c r="G340" i="23"/>
  <c r="G292" i="23"/>
  <c r="G156" i="23"/>
  <c r="G346" i="23"/>
  <c r="G338" i="23"/>
  <c r="G294" i="23"/>
  <c r="G244" i="23"/>
  <c r="G152" i="23"/>
  <c r="G402" i="23"/>
  <c r="G298" i="23"/>
  <c r="G289" i="23"/>
  <c r="G250" i="23"/>
  <c r="G228" i="23"/>
  <c r="G518" i="23"/>
  <c r="G217" i="23"/>
  <c r="G447" i="23"/>
  <c r="G509" i="23"/>
  <c r="G343" i="23"/>
  <c r="G285" i="23"/>
  <c r="G442" i="23"/>
  <c r="G418" i="23"/>
  <c r="G404" i="23"/>
  <c r="G290" i="23"/>
  <c r="G267" i="23"/>
  <c r="G153" i="23"/>
  <c r="G448" i="23"/>
  <c r="G272" i="23"/>
  <c r="G235" i="23"/>
  <c r="G231" i="23"/>
  <c r="G476" i="23"/>
  <c r="G387" i="23"/>
  <c r="G363" i="23"/>
  <c r="G361" i="23"/>
  <c r="G510" i="23"/>
  <c r="G461" i="23"/>
  <c r="G270" i="23"/>
  <c r="G230" i="23"/>
  <c r="G193" i="23"/>
  <c r="G519" i="23"/>
  <c r="G295" i="23"/>
  <c r="G536" i="23"/>
  <c r="G542" i="23"/>
  <c r="G223" i="23"/>
  <c r="G339" i="23"/>
  <c r="G164" i="23"/>
  <c r="G159" i="23"/>
  <c r="G468" i="23"/>
  <c r="G469" i="23"/>
  <c r="G317" i="23"/>
  <c r="G313" i="23"/>
  <c r="G522" i="23"/>
  <c r="G456" i="23"/>
  <c r="G422" i="23"/>
  <c r="G316" i="23"/>
  <c r="G288" i="23"/>
  <c r="G234" i="23"/>
  <c r="G229" i="23"/>
  <c r="G544" i="23"/>
  <c r="G482" i="23"/>
  <c r="G534" i="23"/>
  <c r="G354" i="23"/>
  <c r="G297" i="23"/>
  <c r="G241" i="23"/>
  <c r="G508" i="23"/>
  <c r="G293" i="23"/>
  <c r="G281" i="23"/>
  <c r="G249" i="23"/>
  <c r="G151" i="23"/>
  <c r="G419" i="23"/>
  <c r="G491" i="23"/>
  <c r="G192" i="23"/>
  <c r="G460" i="23"/>
  <c r="G403" i="23"/>
  <c r="G314" i="23"/>
  <c r="G236" i="23"/>
  <c r="G202" i="23"/>
  <c r="G497" i="23"/>
  <c r="G259" i="23"/>
  <c r="G191" i="23"/>
  <c r="G533" i="23"/>
  <c r="G359" i="23"/>
  <c r="G291" i="23"/>
  <c r="G444" i="23"/>
  <c r="G410" i="23"/>
  <c r="G312" i="23"/>
  <c r="G284" i="23"/>
  <c r="G260" i="23"/>
  <c r="G144" i="23"/>
  <c r="G262" i="23"/>
  <c r="G434" i="23"/>
  <c r="G336" i="23"/>
  <c r="G195" i="23"/>
  <c r="G142" i="23"/>
  <c r="G487" i="23"/>
  <c r="G433" i="23"/>
  <c r="G350" i="23"/>
  <c r="G323" i="23"/>
  <c r="G261" i="23"/>
  <c r="G258" i="23"/>
  <c r="G254" i="23"/>
  <c r="G253" i="23"/>
  <c r="G209" i="23"/>
  <c r="G207" i="23"/>
  <c r="G264" i="23"/>
  <c r="G190" i="23"/>
  <c r="G455" i="23"/>
  <c r="G443" i="23"/>
  <c r="G257" i="23"/>
  <c r="G225" i="23"/>
  <c r="G222" i="23"/>
  <c r="G173" i="23"/>
  <c r="G150" i="23"/>
  <c r="G475" i="23"/>
  <c r="G436" i="23"/>
  <c r="G247" i="23"/>
  <c r="G163" i="23"/>
  <c r="G179" i="23"/>
  <c r="G435" i="23"/>
  <c r="G221" i="23"/>
  <c r="G220" i="23"/>
  <c r="G172" i="23"/>
  <c r="G416" i="23"/>
  <c r="G342" i="23"/>
  <c r="G252" i="23"/>
  <c r="G196" i="23"/>
  <c r="G148" i="23"/>
  <c r="G499" i="23"/>
  <c r="G266" i="23"/>
  <c r="G147" i="23"/>
  <c r="G265" i="23"/>
  <c r="G248" i="23"/>
  <c r="G181" i="23"/>
  <c r="G524" i="23"/>
  <c r="G520" i="23"/>
  <c r="G471" i="23"/>
  <c r="G269" i="23"/>
  <c r="G263" i="23"/>
  <c r="G180" i="23"/>
  <c r="G95" i="23"/>
  <c r="G498" i="23"/>
  <c r="G330" i="23"/>
  <c r="G321" i="23"/>
  <c r="G302" i="23"/>
  <c r="G200" i="23"/>
  <c r="G198" i="23"/>
  <c r="G232" i="23"/>
  <c r="G204" i="23"/>
  <c r="G493" i="23"/>
  <c r="G462" i="23"/>
  <c r="G239" i="23"/>
  <c r="G208" i="23"/>
  <c r="G470" i="23"/>
  <c r="G351" i="23"/>
  <c r="G320" i="23"/>
  <c r="G189" i="23"/>
  <c r="G474" i="23"/>
  <c r="G452" i="23"/>
  <c r="G370" i="23"/>
  <c r="G185" i="23"/>
  <c r="G170" i="23"/>
  <c r="G451" i="23"/>
  <c r="G219" i="23"/>
  <c r="G532" i="23"/>
  <c r="G348" i="23"/>
  <c r="G242" i="23"/>
  <c r="G201" i="23"/>
  <c r="G138" i="23"/>
  <c r="G91" i="23"/>
  <c r="G194" i="23"/>
  <c r="G182" i="23"/>
  <c r="G197" i="23"/>
  <c r="G187" i="23"/>
  <c r="G166" i="23"/>
  <c r="G437" i="23"/>
  <c r="G154" i="23"/>
  <c r="G282" i="23"/>
  <c r="G167" i="23"/>
  <c r="G137" i="23"/>
  <c r="G240" i="23"/>
  <c r="G327" i="23"/>
  <c r="G283" i="23"/>
  <c r="G211" i="23"/>
  <c r="G186" i="23"/>
  <c r="G183" i="23"/>
  <c r="G224" i="23"/>
  <c r="G171" i="23"/>
  <c r="G238" i="23"/>
  <c r="G158" i="23"/>
  <c r="G157" i="23"/>
  <c r="G149" i="23"/>
  <c r="G165" i="23"/>
  <c r="G121" i="23"/>
  <c r="G233" i="23"/>
  <c r="G168" i="23"/>
  <c r="G162" i="23"/>
  <c r="G161" i="23"/>
  <c r="G139" i="23"/>
  <c r="G371" i="23"/>
  <c r="G214" i="23"/>
  <c r="G362" i="23"/>
  <c r="G347" i="23"/>
  <c r="G146" i="23"/>
  <c r="G141" i="23"/>
  <c r="G397" i="23"/>
  <c r="G93" i="23"/>
  <c r="G175" i="23"/>
  <c r="G169" i="23"/>
  <c r="G94" i="23"/>
  <c r="G286" i="23"/>
  <c r="G143" i="23"/>
  <c r="G210" i="23"/>
  <c r="G145" i="23"/>
  <c r="G140" i="23"/>
  <c r="G184" i="23"/>
  <c r="G373" i="23"/>
  <c r="G237" i="23"/>
  <c r="G174" i="23"/>
  <c r="G126" i="23"/>
  <c r="G376" i="23"/>
  <c r="G243" i="23"/>
  <c r="G199" i="23"/>
  <c r="G178" i="23"/>
  <c r="G134" i="23"/>
  <c r="G125" i="23"/>
  <c r="G213" i="23"/>
  <c r="G177" i="23"/>
  <c r="G203" i="23"/>
  <c r="G122" i="23"/>
  <c r="G245" i="23"/>
  <c r="G113" i="23"/>
  <c r="G57" i="23"/>
  <c r="G206" i="23"/>
  <c r="G212" i="23"/>
  <c r="G54" i="23"/>
  <c r="G215" i="23"/>
  <c r="G205" i="23"/>
  <c r="G160" i="23"/>
  <c r="G133" i="23"/>
  <c r="G100" i="23"/>
  <c r="G51" i="23"/>
  <c r="G53" i="23"/>
  <c r="G115" i="23"/>
  <c r="G114" i="23"/>
  <c r="G111" i="23"/>
  <c r="G70" i="23"/>
  <c r="G130" i="23"/>
  <c r="G69" i="23"/>
  <c r="G104" i="23"/>
  <c r="G136" i="23"/>
  <c r="G135" i="23"/>
  <c r="G68" i="23"/>
  <c r="G128" i="23"/>
  <c r="G99" i="23"/>
  <c r="G116" i="23"/>
  <c r="G109" i="23"/>
  <c r="G124" i="23"/>
  <c r="G73" i="23"/>
  <c r="G107" i="23"/>
  <c r="G63" i="23"/>
  <c r="G52" i="23"/>
  <c r="G110" i="23"/>
  <c r="G108" i="23"/>
  <c r="G132" i="23"/>
  <c r="G65" i="23"/>
  <c r="G56" i="23"/>
  <c r="G50" i="23"/>
  <c r="G55" i="23"/>
  <c r="G127" i="23"/>
  <c r="G106" i="23"/>
  <c r="G89" i="23"/>
  <c r="G62" i="23"/>
  <c r="G112" i="23"/>
  <c r="G83" i="23"/>
  <c r="G88" i="23"/>
  <c r="G74" i="23"/>
  <c r="G131" i="23"/>
  <c r="G78" i="23"/>
  <c r="G117" i="23"/>
  <c r="G90" i="23"/>
  <c r="G120" i="23"/>
  <c r="G119" i="23"/>
  <c r="G64" i="23"/>
  <c r="G129" i="23"/>
  <c r="G105" i="23"/>
  <c r="G118" i="23"/>
  <c r="G77" i="23"/>
  <c r="G86" i="23"/>
  <c r="G123" i="23"/>
  <c r="G76" i="23"/>
  <c r="G44" i="23"/>
  <c r="G97" i="23"/>
  <c r="G85" i="23"/>
  <c r="G87" i="23"/>
  <c r="G75" i="23"/>
  <c r="G71" i="23"/>
  <c r="G67" i="23"/>
  <c r="G82" i="23"/>
  <c r="G79" i="23"/>
  <c r="G84" i="23"/>
  <c r="G58" i="23"/>
  <c r="G38" i="23"/>
  <c r="G81" i="23"/>
  <c r="G61" i="23"/>
  <c r="G72" i="23"/>
  <c r="G16" i="23"/>
  <c r="G92" i="23"/>
  <c r="G103" i="23"/>
  <c r="G17" i="23"/>
  <c r="G102" i="23"/>
  <c r="G96" i="23"/>
  <c r="G101" i="23"/>
  <c r="G80" i="23"/>
  <c r="G47" i="23"/>
  <c r="G176" i="23"/>
  <c r="G59" i="23"/>
  <c r="G21" i="23"/>
  <c r="G60" i="23"/>
  <c r="G37" i="23"/>
  <c r="G98" i="23"/>
  <c r="G66" i="23"/>
  <c r="G45" i="23"/>
  <c r="G15" i="23"/>
  <c r="G14" i="23"/>
  <c r="G18" i="23"/>
  <c r="G48" i="23"/>
  <c r="G42" i="23"/>
  <c r="G43" i="23"/>
  <c r="G40" i="23"/>
  <c r="G39" i="23"/>
  <c r="G26" i="23"/>
  <c r="G20" i="23"/>
  <c r="G46" i="23"/>
  <c r="G24" i="23"/>
  <c r="G41" i="23"/>
  <c r="G19" i="23"/>
  <c r="G30" i="23"/>
  <c r="G35" i="23"/>
  <c r="G13" i="23"/>
  <c r="G49" i="23"/>
  <c r="G12" i="23"/>
  <c r="G36" i="23"/>
  <c r="G23" i="23"/>
  <c r="G27" i="23"/>
  <c r="G22" i="23"/>
  <c r="G25" i="23"/>
  <c r="G29" i="23"/>
  <c r="G31" i="23"/>
  <c r="G28" i="23"/>
  <c r="G32" i="23"/>
  <c r="G34" i="23"/>
  <c r="G33" i="23"/>
  <c r="G10" i="23"/>
  <c r="G11" i="23"/>
  <c r="G9" i="23"/>
  <c r="G8" i="23"/>
  <c r="I92" i="20" l="1"/>
  <c r="I90" i="20"/>
  <c r="I88" i="20"/>
  <c r="I86" i="20"/>
  <c r="I84" i="20"/>
  <c r="L82" i="20"/>
  <c r="M82" i="20" s="1"/>
  <c r="I82" i="20"/>
  <c r="I80" i="20"/>
  <c r="I78" i="20"/>
  <c r="I76" i="20"/>
  <c r="L74" i="20"/>
  <c r="M74" i="20" s="1"/>
  <c r="I74" i="20"/>
  <c r="I72" i="20"/>
  <c r="I70" i="20"/>
  <c r="I68" i="20"/>
  <c r="I66" i="20"/>
  <c r="I64" i="20"/>
  <c r="I62" i="20"/>
  <c r="I60" i="20"/>
  <c r="I58" i="20"/>
  <c r="I56" i="20"/>
  <c r="I54" i="20"/>
  <c r="I52" i="20"/>
  <c r="I50" i="20"/>
  <c r="I48" i="20"/>
  <c r="I46" i="20"/>
  <c r="I44" i="20"/>
  <c r="I42" i="20"/>
  <c r="I40" i="20"/>
  <c r="I38" i="20"/>
  <c r="I36" i="20"/>
  <c r="I34" i="20"/>
  <c r="I32" i="20"/>
  <c r="I30" i="20"/>
  <c r="I28" i="20"/>
  <c r="I26" i="20"/>
  <c r="I24" i="20"/>
  <c r="I22" i="20"/>
  <c r="I20" i="20"/>
  <c r="I18" i="20"/>
  <c r="L16" i="20"/>
  <c r="M16" i="20" s="1"/>
  <c r="I16" i="20"/>
  <c r="I14" i="20"/>
  <c r="L12" i="20"/>
  <c r="M12" i="20" s="1"/>
  <c r="I12" i="20"/>
  <c r="L10" i="20"/>
  <c r="M10" i="20" s="1"/>
  <c r="I10" i="20"/>
  <c r="I8" i="20"/>
  <c r="S154" i="19"/>
  <c r="G154" i="19"/>
  <c r="S153" i="19"/>
  <c r="G153" i="19"/>
  <c r="S152" i="19"/>
  <c r="G152" i="19"/>
  <c r="S151" i="19"/>
  <c r="G151" i="19"/>
  <c r="S150" i="19"/>
  <c r="G150" i="19"/>
  <c r="S149" i="19"/>
  <c r="G149" i="19"/>
  <c r="S148" i="19"/>
  <c r="G148" i="19"/>
  <c r="S147" i="19"/>
  <c r="G147" i="19"/>
  <c r="S146" i="19"/>
  <c r="G146" i="19"/>
  <c r="S145" i="19"/>
  <c r="G145" i="19"/>
  <c r="S144" i="19"/>
  <c r="G144" i="19"/>
  <c r="S143" i="19"/>
  <c r="G143" i="19"/>
  <c r="S142" i="19"/>
  <c r="G142" i="19"/>
  <c r="S141" i="19"/>
  <c r="G141" i="19"/>
  <c r="S140" i="19"/>
  <c r="G140" i="19"/>
  <c r="S139" i="19"/>
  <c r="G139" i="19"/>
  <c r="S138" i="19"/>
  <c r="G138" i="19"/>
  <c r="S137" i="19"/>
  <c r="G137" i="19"/>
  <c r="S136" i="19"/>
  <c r="G136" i="19"/>
  <c r="S135" i="19"/>
  <c r="G135" i="19"/>
  <c r="S134" i="19"/>
  <c r="G134" i="19"/>
  <c r="S133" i="19"/>
  <c r="G133" i="19"/>
  <c r="S132" i="19"/>
  <c r="G132" i="19"/>
  <c r="S131" i="19"/>
  <c r="G131" i="19"/>
  <c r="S130" i="19"/>
  <c r="G130" i="19"/>
  <c r="S129" i="19"/>
  <c r="G129" i="19"/>
  <c r="S128" i="19"/>
  <c r="G128" i="19"/>
  <c r="S127" i="19"/>
  <c r="G127" i="19"/>
  <c r="S126" i="19"/>
  <c r="G126" i="19"/>
  <c r="S125" i="19"/>
  <c r="G125" i="19"/>
  <c r="S124" i="19"/>
  <c r="G124" i="19"/>
  <c r="S123" i="19"/>
  <c r="G123" i="19"/>
  <c r="S122" i="19"/>
  <c r="G122" i="19"/>
  <c r="S121" i="19"/>
  <c r="G121" i="19"/>
  <c r="S120" i="19"/>
  <c r="G120" i="19"/>
  <c r="S119" i="19"/>
  <c r="G119" i="19"/>
  <c r="S118" i="19"/>
  <c r="G118" i="19"/>
  <c r="S117" i="19"/>
  <c r="G117" i="19"/>
  <c r="S116" i="19"/>
  <c r="G116" i="19"/>
  <c r="S115" i="19"/>
  <c r="G115" i="19"/>
  <c r="S114" i="19"/>
  <c r="G114" i="19"/>
  <c r="S113" i="19"/>
  <c r="G113" i="19"/>
  <c r="S112" i="19"/>
  <c r="G112" i="19"/>
  <c r="S111" i="19"/>
  <c r="G111" i="19"/>
  <c r="S110" i="19"/>
  <c r="G110" i="19"/>
  <c r="S109" i="19"/>
  <c r="G109" i="19"/>
  <c r="S108" i="19"/>
  <c r="G108" i="19"/>
  <c r="S107" i="19"/>
  <c r="G107" i="19"/>
  <c r="S106" i="19"/>
  <c r="G106" i="19"/>
  <c r="S105" i="19"/>
  <c r="G105" i="19"/>
  <c r="S104" i="19"/>
  <c r="G104" i="19"/>
  <c r="S103" i="19"/>
  <c r="G103" i="19"/>
  <c r="S102" i="19"/>
  <c r="G102" i="19"/>
  <c r="S101" i="19"/>
  <c r="G101" i="19"/>
  <c r="S100" i="19"/>
  <c r="G100" i="19"/>
  <c r="S99" i="19"/>
  <c r="G99" i="19"/>
  <c r="S98" i="19"/>
  <c r="G98" i="19"/>
  <c r="S97" i="19"/>
  <c r="G97" i="19"/>
  <c r="S96" i="19"/>
  <c r="G96" i="19"/>
  <c r="S95" i="19"/>
  <c r="G95" i="19"/>
  <c r="S94" i="19"/>
  <c r="G94" i="19"/>
  <c r="S93" i="19"/>
  <c r="G93" i="19"/>
  <c r="S92" i="19"/>
  <c r="G92" i="19"/>
  <c r="S91" i="19"/>
  <c r="G91" i="19"/>
  <c r="S90" i="19"/>
  <c r="G90" i="19"/>
  <c r="S89" i="19"/>
  <c r="G89" i="19"/>
  <c r="S88" i="19"/>
  <c r="G88" i="19"/>
  <c r="S87" i="19"/>
  <c r="G87" i="19"/>
  <c r="S86" i="19"/>
  <c r="G86" i="19"/>
  <c r="S85" i="19"/>
  <c r="G85" i="19"/>
  <c r="S84" i="19"/>
  <c r="G84" i="19"/>
  <c r="S83" i="19"/>
  <c r="G83" i="19"/>
  <c r="S82" i="19"/>
  <c r="G82" i="19"/>
  <c r="S81" i="19"/>
  <c r="G81" i="19"/>
  <c r="S80" i="19"/>
  <c r="G80" i="19"/>
  <c r="S79" i="19"/>
  <c r="G79" i="19"/>
  <c r="S78" i="19"/>
  <c r="G78" i="19"/>
  <c r="S77" i="19"/>
  <c r="G77" i="19"/>
  <c r="S76" i="19"/>
  <c r="G76" i="19"/>
  <c r="S75" i="19"/>
  <c r="G75" i="19"/>
  <c r="S74" i="19"/>
  <c r="G74" i="19"/>
  <c r="S73" i="19"/>
  <c r="G73" i="19"/>
  <c r="S72" i="19"/>
  <c r="G72" i="19"/>
  <c r="S71" i="19"/>
  <c r="G71" i="19"/>
  <c r="S70" i="19"/>
  <c r="G70" i="19"/>
  <c r="S69" i="19"/>
  <c r="G69" i="19"/>
  <c r="S66" i="19"/>
  <c r="G66" i="19"/>
  <c r="S65" i="19"/>
  <c r="G65" i="19"/>
  <c r="S64" i="19"/>
  <c r="G64" i="19"/>
  <c r="S63" i="19"/>
  <c r="G63" i="19"/>
  <c r="S62" i="19"/>
  <c r="G62" i="19"/>
  <c r="S61" i="19"/>
  <c r="G61" i="19"/>
  <c r="S60" i="19"/>
  <c r="G60" i="19"/>
  <c r="S59" i="19"/>
  <c r="G59" i="19"/>
  <c r="S58" i="19"/>
  <c r="G58" i="19"/>
  <c r="S57" i="19"/>
  <c r="G57" i="19"/>
  <c r="S56" i="19"/>
  <c r="G56" i="19"/>
  <c r="S55" i="19"/>
  <c r="G55" i="19"/>
  <c r="S54" i="19"/>
  <c r="G54" i="19"/>
  <c r="S53" i="19"/>
  <c r="G53" i="19"/>
  <c r="S52" i="19"/>
  <c r="G52" i="19"/>
  <c r="S51" i="19"/>
  <c r="G51" i="19"/>
  <c r="S50" i="19"/>
  <c r="G50" i="19"/>
  <c r="S49" i="19"/>
  <c r="G49" i="19"/>
  <c r="S48" i="19"/>
  <c r="G48" i="19"/>
  <c r="S47" i="19"/>
  <c r="G47" i="19"/>
  <c r="S46" i="19"/>
  <c r="G46" i="19"/>
  <c r="S45" i="19"/>
  <c r="G45" i="19"/>
  <c r="S44" i="19"/>
  <c r="G44" i="19"/>
  <c r="S43" i="19"/>
  <c r="G43" i="19"/>
  <c r="S42" i="19"/>
  <c r="G42" i="19"/>
  <c r="S41" i="19"/>
  <c r="G41" i="19"/>
  <c r="S40" i="19"/>
  <c r="G40" i="19"/>
  <c r="S39" i="19"/>
  <c r="G39" i="19"/>
  <c r="S38" i="19"/>
  <c r="G38" i="19"/>
  <c r="S37" i="19"/>
  <c r="G37" i="19"/>
  <c r="S36" i="19"/>
  <c r="G36" i="19"/>
  <c r="S35" i="19"/>
  <c r="G35" i="19"/>
  <c r="S34" i="19"/>
  <c r="G34" i="19"/>
  <c r="S33" i="19"/>
  <c r="G33" i="19"/>
  <c r="S32" i="19"/>
  <c r="G32" i="19"/>
  <c r="S31" i="19"/>
  <c r="G31" i="19"/>
  <c r="S30" i="19"/>
  <c r="G30" i="19"/>
  <c r="S29" i="19"/>
  <c r="G29" i="19"/>
  <c r="S28" i="19"/>
  <c r="G28" i="19"/>
  <c r="S27" i="19"/>
  <c r="G27" i="19"/>
  <c r="S26" i="19"/>
  <c r="G26" i="19"/>
  <c r="S25" i="19"/>
  <c r="G25" i="19"/>
  <c r="S24" i="19"/>
  <c r="G24" i="19"/>
  <c r="S23" i="19"/>
  <c r="G23" i="19"/>
  <c r="S22" i="19"/>
  <c r="G22" i="19"/>
  <c r="S21" i="19"/>
  <c r="G21" i="19"/>
  <c r="S20" i="19"/>
  <c r="G20" i="19"/>
  <c r="S19" i="19"/>
  <c r="G19" i="19"/>
  <c r="S18" i="19"/>
  <c r="G18" i="19"/>
  <c r="S17" i="19"/>
  <c r="G17" i="19"/>
  <c r="S16" i="19"/>
  <c r="G16" i="19"/>
  <c r="S15" i="19"/>
  <c r="G15" i="19"/>
  <c r="S14" i="19"/>
  <c r="G14" i="19"/>
  <c r="S13" i="19"/>
  <c r="G13" i="19"/>
  <c r="S12" i="19"/>
  <c r="G12" i="19"/>
  <c r="S11" i="19"/>
  <c r="G11" i="19"/>
  <c r="AH655" i="18"/>
  <c r="AG655" i="18"/>
  <c r="AF655" i="18"/>
  <c r="T655" i="18"/>
  <c r="S655" i="18"/>
  <c r="R655" i="18"/>
  <c r="K655" i="18"/>
  <c r="K656" i="18" s="1"/>
  <c r="K657" i="18" s="1"/>
  <c r="K658" i="18" s="1"/>
  <c r="J655" i="18"/>
  <c r="J656" i="18" s="1"/>
  <c r="I655" i="18"/>
  <c r="AH651" i="18"/>
  <c r="AG651" i="18"/>
  <c r="AF651" i="18"/>
  <c r="T651" i="18"/>
  <c r="S651" i="18"/>
  <c r="R651" i="18"/>
  <c r="K651" i="18"/>
  <c r="J651" i="18"/>
  <c r="V651" i="18" s="1"/>
  <c r="I651" i="18"/>
  <c r="W651" i="18" s="1"/>
  <c r="AH647" i="18"/>
  <c r="AI647" i="18" s="1"/>
  <c r="AG647" i="18"/>
  <c r="AF647" i="18"/>
  <c r="T647" i="18"/>
  <c r="U647" i="18" s="1"/>
  <c r="S647" i="18"/>
  <c r="R647" i="18"/>
  <c r="K647" i="18"/>
  <c r="K648" i="18" s="1"/>
  <c r="J647" i="18"/>
  <c r="J648" i="18" s="1"/>
  <c r="I647" i="18"/>
  <c r="AH642" i="18"/>
  <c r="AG642" i="18"/>
  <c r="AF642" i="18"/>
  <c r="T642" i="18"/>
  <c r="S642" i="18"/>
  <c r="R642" i="18"/>
  <c r="K642" i="18"/>
  <c r="K643" i="18" s="1"/>
  <c r="K644" i="18" s="1"/>
  <c r="K645" i="18" s="1"/>
  <c r="K646" i="18" s="1"/>
  <c r="J642" i="18"/>
  <c r="V642" i="18" s="1"/>
  <c r="I642" i="18"/>
  <c r="I643" i="18" s="1"/>
  <c r="AH634" i="18"/>
  <c r="AG634" i="18"/>
  <c r="AF634" i="18"/>
  <c r="T634" i="18"/>
  <c r="S634" i="18"/>
  <c r="R634" i="18"/>
  <c r="K634" i="18"/>
  <c r="K635" i="18" s="1"/>
  <c r="J634" i="18"/>
  <c r="V634" i="18" s="1"/>
  <c r="I634" i="18"/>
  <c r="I635" i="18" s="1"/>
  <c r="W635" i="18" s="1"/>
  <c r="AH631" i="18"/>
  <c r="AG631" i="18"/>
  <c r="AF631" i="18"/>
  <c r="T631" i="18"/>
  <c r="S631" i="18"/>
  <c r="R631" i="18"/>
  <c r="K631" i="18"/>
  <c r="K632" i="18" s="1"/>
  <c r="K633" i="18" s="1"/>
  <c r="J631" i="18"/>
  <c r="I631" i="18"/>
  <c r="AH628" i="18"/>
  <c r="AG628" i="18"/>
  <c r="AF628" i="18"/>
  <c r="T628" i="18"/>
  <c r="S628" i="18"/>
  <c r="R628" i="18"/>
  <c r="K628" i="18"/>
  <c r="K629" i="18" s="1"/>
  <c r="K630" i="18" s="1"/>
  <c r="J628" i="18"/>
  <c r="I628" i="18"/>
  <c r="AH625" i="18"/>
  <c r="AG625" i="18"/>
  <c r="AF625" i="18"/>
  <c r="T625" i="18"/>
  <c r="S625" i="18"/>
  <c r="R625" i="18"/>
  <c r="K625" i="18"/>
  <c r="J625" i="18"/>
  <c r="V625" i="18" s="1"/>
  <c r="I625" i="18"/>
  <c r="I626" i="18" s="1"/>
  <c r="W626" i="18" s="1"/>
  <c r="AH618" i="18"/>
  <c r="AG618" i="18"/>
  <c r="AF618" i="18"/>
  <c r="T618" i="18"/>
  <c r="S618" i="18"/>
  <c r="R618" i="18"/>
  <c r="K618" i="18"/>
  <c r="J618" i="18"/>
  <c r="V618" i="18" s="1"/>
  <c r="I618" i="18"/>
  <c r="AH615" i="18"/>
  <c r="AG615" i="18"/>
  <c r="AF615" i="18"/>
  <c r="T615" i="18"/>
  <c r="U615" i="18" s="1"/>
  <c r="S615" i="18"/>
  <c r="R615" i="18"/>
  <c r="K615" i="18"/>
  <c r="K616" i="18" s="1"/>
  <c r="K617" i="18" s="1"/>
  <c r="J615" i="18"/>
  <c r="N615" i="18" s="1"/>
  <c r="I615" i="18"/>
  <c r="I616" i="18" s="1"/>
  <c r="AH612" i="18"/>
  <c r="AG612" i="18"/>
  <c r="AF612" i="18"/>
  <c r="T612" i="18"/>
  <c r="S612" i="18"/>
  <c r="R612" i="18"/>
  <c r="K612" i="18"/>
  <c r="K613" i="18" s="1"/>
  <c r="J612" i="18"/>
  <c r="V612" i="18" s="1"/>
  <c r="I612" i="18"/>
  <c r="I613" i="18" s="1"/>
  <c r="AH609" i="18"/>
  <c r="AG609" i="18"/>
  <c r="AI609" i="18" s="1"/>
  <c r="AF609" i="18"/>
  <c r="T609" i="18"/>
  <c r="S609" i="18"/>
  <c r="R609" i="18"/>
  <c r="K609" i="18"/>
  <c r="J609" i="18"/>
  <c r="M609" i="18" s="1"/>
  <c r="I609" i="18"/>
  <c r="AH606" i="18"/>
  <c r="AI606" i="18" s="1"/>
  <c r="AG606" i="18"/>
  <c r="AF606" i="18"/>
  <c r="T606" i="18"/>
  <c r="S606" i="18"/>
  <c r="R606" i="18"/>
  <c r="K606" i="18"/>
  <c r="K607" i="18" s="1"/>
  <c r="K608" i="18" s="1"/>
  <c r="J606" i="18"/>
  <c r="V606" i="18" s="1"/>
  <c r="I606" i="18"/>
  <c r="W606" i="18" s="1"/>
  <c r="X606" i="18" s="1"/>
  <c r="AH603" i="18"/>
  <c r="AG603" i="18"/>
  <c r="AF603" i="18"/>
  <c r="T603" i="18"/>
  <c r="S603" i="18"/>
  <c r="R603" i="18"/>
  <c r="K603" i="18"/>
  <c r="L603" i="18" s="1"/>
  <c r="L604" i="18" s="1"/>
  <c r="L605" i="18" s="1"/>
  <c r="J603" i="18"/>
  <c r="V603" i="18" s="1"/>
  <c r="I603" i="18"/>
  <c r="AH597" i="18"/>
  <c r="AG597" i="18"/>
  <c r="AF597" i="18"/>
  <c r="T597" i="18"/>
  <c r="S597" i="18"/>
  <c r="R597" i="18"/>
  <c r="K597" i="18"/>
  <c r="K598" i="18" s="1"/>
  <c r="AA598" i="18" s="1"/>
  <c r="J597" i="18"/>
  <c r="V597" i="18" s="1"/>
  <c r="I597" i="18"/>
  <c r="W597" i="18" s="1"/>
  <c r="X597" i="18" s="1"/>
  <c r="AH594" i="18"/>
  <c r="AI594" i="18" s="1"/>
  <c r="AG594" i="18"/>
  <c r="AF594" i="18"/>
  <c r="T594" i="18"/>
  <c r="S594" i="18"/>
  <c r="R594" i="18"/>
  <c r="K594" i="18"/>
  <c r="K595" i="18" s="1"/>
  <c r="J594" i="18"/>
  <c r="V594" i="18" s="1"/>
  <c r="I594" i="18"/>
  <c r="I595" i="18" s="1"/>
  <c r="AH589" i="18"/>
  <c r="AG589" i="18"/>
  <c r="AF589" i="18"/>
  <c r="T589" i="18"/>
  <c r="S589" i="18"/>
  <c r="R589" i="18"/>
  <c r="K589" i="18"/>
  <c r="J589" i="18"/>
  <c r="V589" i="18" s="1"/>
  <c r="I589" i="18"/>
  <c r="AH584" i="18"/>
  <c r="AG584" i="18"/>
  <c r="AF584" i="18"/>
  <c r="T584" i="18"/>
  <c r="S584" i="18"/>
  <c r="R584" i="18"/>
  <c r="K584" i="18"/>
  <c r="K585" i="18" s="1"/>
  <c r="K586" i="18" s="1"/>
  <c r="K587" i="18" s="1"/>
  <c r="K588" i="18" s="1"/>
  <c r="J584" i="18"/>
  <c r="I584" i="18"/>
  <c r="W584" i="18" s="1"/>
  <c r="AH580" i="18"/>
  <c r="AG580" i="18"/>
  <c r="AF580" i="18"/>
  <c r="T580" i="18"/>
  <c r="S580" i="18"/>
  <c r="R580" i="18"/>
  <c r="K580" i="18"/>
  <c r="J580" i="18"/>
  <c r="V580" i="18" s="1"/>
  <c r="I580" i="18"/>
  <c r="AH576" i="18"/>
  <c r="AG576" i="18"/>
  <c r="AF576" i="18"/>
  <c r="T576" i="18"/>
  <c r="S576" i="18"/>
  <c r="R576" i="18"/>
  <c r="K576" i="18"/>
  <c r="J576" i="18"/>
  <c r="I576" i="18"/>
  <c r="I577" i="18" s="1"/>
  <c r="W577" i="18" s="1"/>
  <c r="AH572" i="18"/>
  <c r="AG572" i="18"/>
  <c r="AF572" i="18"/>
  <c r="T572" i="18"/>
  <c r="U572" i="18" s="1"/>
  <c r="S572" i="18"/>
  <c r="R572" i="18"/>
  <c r="K572" i="18"/>
  <c r="J572" i="18"/>
  <c r="V572" i="18" s="1"/>
  <c r="I572" i="18"/>
  <c r="I573" i="18" s="1"/>
  <c r="AH569" i="18"/>
  <c r="AG569" i="18"/>
  <c r="AF569" i="18"/>
  <c r="T569" i="18"/>
  <c r="S569" i="18"/>
  <c r="R569" i="18"/>
  <c r="K569" i="18"/>
  <c r="K570" i="18" s="1"/>
  <c r="K571" i="18" s="1"/>
  <c r="J569" i="18"/>
  <c r="J570" i="18" s="1"/>
  <c r="I569" i="18"/>
  <c r="W569" i="18" s="1"/>
  <c r="AH566" i="18"/>
  <c r="AG566" i="18"/>
  <c r="AF566" i="18"/>
  <c r="T566" i="18"/>
  <c r="S566" i="18"/>
  <c r="R566" i="18"/>
  <c r="K566" i="18"/>
  <c r="J566" i="18"/>
  <c r="J567" i="18" s="1"/>
  <c r="I566" i="18"/>
  <c r="AH562" i="18"/>
  <c r="AG562" i="18"/>
  <c r="AF562" i="18"/>
  <c r="T562" i="18"/>
  <c r="S562" i="18"/>
  <c r="R562" i="18"/>
  <c r="K562" i="18"/>
  <c r="K563" i="18" s="1"/>
  <c r="K564" i="18" s="1"/>
  <c r="K565" i="18" s="1"/>
  <c r="J562" i="18"/>
  <c r="J563" i="18" s="1"/>
  <c r="I562" i="18"/>
  <c r="W562" i="18" s="1"/>
  <c r="X562" i="18" s="1"/>
  <c r="AH559" i="18"/>
  <c r="AG559" i="18"/>
  <c r="AF559" i="18"/>
  <c r="T559" i="18"/>
  <c r="S559" i="18"/>
  <c r="R559" i="18"/>
  <c r="K559" i="18"/>
  <c r="K560" i="18" s="1"/>
  <c r="J559" i="18"/>
  <c r="V559" i="18" s="1"/>
  <c r="I559" i="18"/>
  <c r="I560" i="18" s="1"/>
  <c r="W560" i="18" s="1"/>
  <c r="AH555" i="18"/>
  <c r="AG555" i="18"/>
  <c r="AF555" i="18"/>
  <c r="T555" i="18"/>
  <c r="S555" i="18"/>
  <c r="R555" i="18"/>
  <c r="K555" i="18"/>
  <c r="K556" i="18" s="1"/>
  <c r="K557" i="18" s="1"/>
  <c r="K558" i="18" s="1"/>
  <c r="J555" i="18"/>
  <c r="J556" i="18" s="1"/>
  <c r="I555" i="18"/>
  <c r="W555" i="18" s="1"/>
  <c r="AH552" i="18"/>
  <c r="AG552" i="18"/>
  <c r="AF552" i="18"/>
  <c r="T552" i="18"/>
  <c r="S552" i="18"/>
  <c r="R552" i="18"/>
  <c r="K552" i="18"/>
  <c r="K553" i="18" s="1"/>
  <c r="K554" i="18" s="1"/>
  <c r="J552" i="18"/>
  <c r="J553" i="18" s="1"/>
  <c r="I552" i="18"/>
  <c r="W552" i="18" s="1"/>
  <c r="X552" i="18" s="1"/>
  <c r="AH549" i="18"/>
  <c r="AG549" i="18"/>
  <c r="AF549" i="18"/>
  <c r="T549" i="18"/>
  <c r="S549" i="18"/>
  <c r="R549" i="18"/>
  <c r="K549" i="18"/>
  <c r="J549" i="18"/>
  <c r="V549" i="18" s="1"/>
  <c r="I549" i="18"/>
  <c r="I550" i="18" s="1"/>
  <c r="AH546" i="18"/>
  <c r="AG546" i="18"/>
  <c r="AF546" i="18"/>
  <c r="T546" i="18"/>
  <c r="S546" i="18"/>
  <c r="R546" i="18"/>
  <c r="K546" i="18"/>
  <c r="K547" i="18" s="1"/>
  <c r="K548" i="18" s="1"/>
  <c r="J546" i="18"/>
  <c r="I546" i="18"/>
  <c r="I547" i="18" s="1"/>
  <c r="W547" i="18" s="1"/>
  <c r="AH543" i="18"/>
  <c r="AG543" i="18"/>
  <c r="AF543" i="18"/>
  <c r="T543" i="18"/>
  <c r="S543" i="18"/>
  <c r="R543" i="18"/>
  <c r="K543" i="18"/>
  <c r="J543" i="18"/>
  <c r="J544" i="18" s="1"/>
  <c r="I543" i="18"/>
  <c r="W543" i="18" s="1"/>
  <c r="AH540" i="18"/>
  <c r="AG540" i="18"/>
  <c r="AF540" i="18"/>
  <c r="T540" i="18"/>
  <c r="S540" i="18"/>
  <c r="R540" i="18"/>
  <c r="K540" i="18"/>
  <c r="J540" i="18"/>
  <c r="J541" i="18" s="1"/>
  <c r="I540" i="18"/>
  <c r="W540" i="18" s="1"/>
  <c r="AH537" i="18"/>
  <c r="AG537" i="18"/>
  <c r="AF537" i="18"/>
  <c r="T537" i="18"/>
  <c r="S537" i="18"/>
  <c r="R537" i="18"/>
  <c r="K537" i="18"/>
  <c r="K538" i="18" s="1"/>
  <c r="K539" i="18" s="1"/>
  <c r="J537" i="18"/>
  <c r="I537" i="18"/>
  <c r="I538" i="18" s="1"/>
  <c r="AH534" i="18"/>
  <c r="AG534" i="18"/>
  <c r="AF534" i="18"/>
  <c r="T534" i="18"/>
  <c r="S534" i="18"/>
  <c r="R534" i="18"/>
  <c r="K534" i="18"/>
  <c r="J534" i="18"/>
  <c r="V534" i="18" s="1"/>
  <c r="I534" i="18"/>
  <c r="I535" i="18" s="1"/>
  <c r="AH531" i="18"/>
  <c r="AG531" i="18"/>
  <c r="AF531" i="18"/>
  <c r="T531" i="18"/>
  <c r="S531" i="18"/>
  <c r="R531" i="18"/>
  <c r="K531" i="18"/>
  <c r="J531" i="18"/>
  <c r="J532" i="18" s="1"/>
  <c r="I531" i="18"/>
  <c r="AH528" i="18"/>
  <c r="AG528" i="18"/>
  <c r="AF528" i="18"/>
  <c r="T528" i="18"/>
  <c r="S528" i="18"/>
  <c r="R528" i="18"/>
  <c r="K528" i="18"/>
  <c r="J528" i="18"/>
  <c r="J529" i="18" s="1"/>
  <c r="I528" i="18"/>
  <c r="AH525" i="18"/>
  <c r="AI525" i="18" s="1"/>
  <c r="AG525" i="18"/>
  <c r="AF525" i="18"/>
  <c r="T525" i="18"/>
  <c r="S525" i="18"/>
  <c r="R525" i="18"/>
  <c r="K525" i="18"/>
  <c r="K526" i="18" s="1"/>
  <c r="K527" i="18" s="1"/>
  <c r="J525" i="18"/>
  <c r="I525" i="18"/>
  <c r="I526" i="18" s="1"/>
  <c r="AH521" i="18"/>
  <c r="AG521" i="18"/>
  <c r="AF521" i="18"/>
  <c r="T521" i="18"/>
  <c r="U521" i="18" s="1"/>
  <c r="S521" i="18"/>
  <c r="R521" i="18"/>
  <c r="K521" i="18"/>
  <c r="K522" i="18" s="1"/>
  <c r="K523" i="18" s="1"/>
  <c r="K524" i="18" s="1"/>
  <c r="J521" i="18"/>
  <c r="I521" i="18"/>
  <c r="AH518" i="18"/>
  <c r="AG518" i="18"/>
  <c r="AF518" i="18"/>
  <c r="T518" i="18"/>
  <c r="S518" i="18"/>
  <c r="R518" i="18"/>
  <c r="K518" i="18"/>
  <c r="K519" i="18" s="1"/>
  <c r="K520" i="18" s="1"/>
  <c r="J518" i="18"/>
  <c r="I518" i="18"/>
  <c r="AH515" i="18"/>
  <c r="AG515" i="18"/>
  <c r="AF515" i="18"/>
  <c r="T515" i="18"/>
  <c r="S515" i="18"/>
  <c r="R515" i="18"/>
  <c r="K515" i="18"/>
  <c r="K516" i="18" s="1"/>
  <c r="K517" i="18" s="1"/>
  <c r="J515" i="18"/>
  <c r="J516" i="18" s="1"/>
  <c r="I515" i="18"/>
  <c r="W515" i="18" s="1"/>
  <c r="AH512" i="18"/>
  <c r="AG512" i="18"/>
  <c r="AF512" i="18"/>
  <c r="T512" i="18"/>
  <c r="S512" i="18"/>
  <c r="R512" i="18"/>
  <c r="K512" i="18"/>
  <c r="K513" i="18" s="1"/>
  <c r="K514" i="18" s="1"/>
  <c r="J512" i="18"/>
  <c r="J513" i="18" s="1"/>
  <c r="I512" i="18"/>
  <c r="W512" i="18" s="1"/>
  <c r="AH509" i="18"/>
  <c r="AG509" i="18"/>
  <c r="AF509" i="18"/>
  <c r="T509" i="18"/>
  <c r="U509" i="18" s="1"/>
  <c r="S509" i="18"/>
  <c r="R509" i="18"/>
  <c r="K509" i="18"/>
  <c r="K510" i="18" s="1"/>
  <c r="K511" i="18" s="1"/>
  <c r="J509" i="18"/>
  <c r="V509" i="18" s="1"/>
  <c r="I509" i="18"/>
  <c r="I510" i="18" s="1"/>
  <c r="AH502" i="18"/>
  <c r="AG502" i="18"/>
  <c r="AF502" i="18"/>
  <c r="T502" i="18"/>
  <c r="S502" i="18"/>
  <c r="R502" i="18"/>
  <c r="K502" i="18"/>
  <c r="K503" i="18" s="1"/>
  <c r="K504" i="18" s="1"/>
  <c r="K505" i="18" s="1"/>
  <c r="K506" i="18" s="1"/>
  <c r="K507" i="18" s="1"/>
  <c r="K508" i="18" s="1"/>
  <c r="J502" i="18"/>
  <c r="I502" i="18"/>
  <c r="I503" i="18" s="1"/>
  <c r="W503" i="18" s="1"/>
  <c r="AH498" i="18"/>
  <c r="AG498" i="18"/>
  <c r="AF498" i="18"/>
  <c r="T498" i="18"/>
  <c r="S498" i="18"/>
  <c r="R498" i="18"/>
  <c r="K498" i="18"/>
  <c r="K499" i="18" s="1"/>
  <c r="K500" i="18" s="1"/>
  <c r="J498" i="18"/>
  <c r="J499" i="18" s="1"/>
  <c r="I498" i="18"/>
  <c r="W498" i="18" s="1"/>
  <c r="X498" i="18" s="1"/>
  <c r="AH493" i="18"/>
  <c r="AI493" i="18" s="1"/>
  <c r="AG493" i="18"/>
  <c r="AF493" i="18"/>
  <c r="T493" i="18"/>
  <c r="S493" i="18"/>
  <c r="R493" i="18"/>
  <c r="K493" i="18"/>
  <c r="K494" i="18" s="1"/>
  <c r="K495" i="18" s="1"/>
  <c r="K496" i="18" s="1"/>
  <c r="K497" i="18" s="1"/>
  <c r="J493" i="18"/>
  <c r="J494" i="18" s="1"/>
  <c r="I493" i="18"/>
  <c r="W493" i="18" s="1"/>
  <c r="X493" i="18" s="1"/>
  <c r="AH488" i="18"/>
  <c r="AG488" i="18"/>
  <c r="AF488" i="18"/>
  <c r="T488" i="18"/>
  <c r="S488" i="18"/>
  <c r="R488" i="18"/>
  <c r="K488" i="18"/>
  <c r="J488" i="18"/>
  <c r="J489" i="18" s="1"/>
  <c r="I488" i="18"/>
  <c r="AH481" i="18"/>
  <c r="AG481" i="18"/>
  <c r="AF481" i="18"/>
  <c r="T481" i="18"/>
  <c r="S481" i="18"/>
  <c r="R481" i="18"/>
  <c r="K481" i="18"/>
  <c r="K482" i="18" s="1"/>
  <c r="J481" i="18"/>
  <c r="I481" i="18"/>
  <c r="I482" i="18" s="1"/>
  <c r="AH467" i="18"/>
  <c r="AG467" i="18"/>
  <c r="AF467" i="18"/>
  <c r="T467" i="18"/>
  <c r="S467" i="18"/>
  <c r="R467" i="18"/>
  <c r="K467" i="18"/>
  <c r="J467" i="18"/>
  <c r="I467" i="18"/>
  <c r="W467" i="18" s="1"/>
  <c r="AH459" i="18"/>
  <c r="AG459" i="18"/>
  <c r="AF459" i="18"/>
  <c r="T459" i="18"/>
  <c r="S459" i="18"/>
  <c r="R459" i="18"/>
  <c r="K459" i="18"/>
  <c r="J459" i="18"/>
  <c r="I459" i="18"/>
  <c r="W459" i="18" s="1"/>
  <c r="L458" i="18"/>
  <c r="I458" i="18"/>
  <c r="W458" i="18" s="1"/>
  <c r="AH455" i="18"/>
  <c r="AG455" i="18"/>
  <c r="AF455" i="18"/>
  <c r="T455" i="18"/>
  <c r="S455" i="18"/>
  <c r="R455" i="18"/>
  <c r="K455" i="18"/>
  <c r="K456" i="18" s="1"/>
  <c r="K457" i="18" s="1"/>
  <c r="K458" i="18" s="1"/>
  <c r="J455" i="18"/>
  <c r="J456" i="18" s="1"/>
  <c r="I455" i="18"/>
  <c r="W455" i="18" s="1"/>
  <c r="X455" i="18" s="1"/>
  <c r="AH451" i="18"/>
  <c r="AG451" i="18"/>
  <c r="AF451" i="18"/>
  <c r="T451" i="18"/>
  <c r="U451" i="18" s="1"/>
  <c r="S451" i="18"/>
  <c r="R451" i="18"/>
  <c r="K451" i="18"/>
  <c r="J451" i="18"/>
  <c r="J452" i="18" s="1"/>
  <c r="I451" i="18"/>
  <c r="AH448" i="18"/>
  <c r="AG448" i="18"/>
  <c r="AF448" i="18"/>
  <c r="T448" i="18"/>
  <c r="S448" i="18"/>
  <c r="R448" i="18"/>
  <c r="K448" i="18"/>
  <c r="K449" i="18" s="1"/>
  <c r="K450" i="18" s="1"/>
  <c r="J448" i="18"/>
  <c r="J449" i="18" s="1"/>
  <c r="I448" i="18"/>
  <c r="W448" i="18" s="1"/>
  <c r="AH440" i="18"/>
  <c r="AG440" i="18"/>
  <c r="AF440" i="18"/>
  <c r="T440" i="18"/>
  <c r="S440" i="18"/>
  <c r="R440" i="18"/>
  <c r="K440" i="18"/>
  <c r="K441" i="18" s="1"/>
  <c r="J440" i="18"/>
  <c r="V440" i="18" s="1"/>
  <c r="I440" i="18"/>
  <c r="W440" i="18" s="1"/>
  <c r="AH431" i="18"/>
  <c r="AG431" i="18"/>
  <c r="AF431" i="18"/>
  <c r="T431" i="18"/>
  <c r="S431" i="18"/>
  <c r="R431" i="18"/>
  <c r="K431" i="18"/>
  <c r="K432" i="18" s="1"/>
  <c r="J431" i="18"/>
  <c r="V431" i="18" s="1"/>
  <c r="I431" i="18"/>
  <c r="AH420" i="18"/>
  <c r="AG420" i="18"/>
  <c r="AF420" i="18"/>
  <c r="T420" i="18"/>
  <c r="S420" i="18"/>
  <c r="R420" i="18"/>
  <c r="K420" i="18"/>
  <c r="K421" i="18" s="1"/>
  <c r="K422" i="18" s="1"/>
  <c r="K423" i="18" s="1"/>
  <c r="K424" i="18" s="1"/>
  <c r="K425" i="18" s="1"/>
  <c r="K426" i="18" s="1"/>
  <c r="K427" i="18" s="1"/>
  <c r="K428" i="18" s="1"/>
  <c r="K429" i="18" s="1"/>
  <c r="K430" i="18" s="1"/>
  <c r="J420" i="18"/>
  <c r="J421" i="18" s="1"/>
  <c r="I420" i="18"/>
  <c r="W420" i="18" s="1"/>
  <c r="AH413" i="18"/>
  <c r="AG413" i="18"/>
  <c r="AF413" i="18"/>
  <c r="T413" i="18"/>
  <c r="S413" i="18"/>
  <c r="R413" i="18"/>
  <c r="K413" i="18"/>
  <c r="K414" i="18" s="1"/>
  <c r="J413" i="18"/>
  <c r="V413" i="18" s="1"/>
  <c r="I413" i="18"/>
  <c r="AH408" i="18"/>
  <c r="AG408" i="18"/>
  <c r="AF408" i="18"/>
  <c r="T408" i="18"/>
  <c r="S408" i="18"/>
  <c r="R408" i="18"/>
  <c r="K408" i="18"/>
  <c r="J408" i="18"/>
  <c r="J409" i="18" s="1"/>
  <c r="I408" i="18"/>
  <c r="W408" i="18" s="1"/>
  <c r="AH404" i="18"/>
  <c r="AI404" i="18" s="1"/>
  <c r="AG404" i="18"/>
  <c r="AF404" i="18"/>
  <c r="T404" i="18"/>
  <c r="S404" i="18"/>
  <c r="R404" i="18"/>
  <c r="K404" i="18"/>
  <c r="J404" i="18"/>
  <c r="J405" i="18" s="1"/>
  <c r="I404" i="18"/>
  <c r="AH401" i="18"/>
  <c r="AG401" i="18"/>
  <c r="AF401" i="18"/>
  <c r="T401" i="18"/>
  <c r="U401" i="18" s="1"/>
  <c r="S401" i="18"/>
  <c r="R401" i="18"/>
  <c r="K401" i="18"/>
  <c r="K402" i="18" s="1"/>
  <c r="K403" i="18" s="1"/>
  <c r="J401" i="18"/>
  <c r="J402" i="18" s="1"/>
  <c r="I401" i="18"/>
  <c r="W401" i="18" s="1"/>
  <c r="AH391" i="18"/>
  <c r="AG391" i="18"/>
  <c r="AF391" i="18"/>
  <c r="T391" i="18"/>
  <c r="S391" i="18"/>
  <c r="R391" i="18"/>
  <c r="K391" i="18"/>
  <c r="K392" i="18" s="1"/>
  <c r="J391" i="18"/>
  <c r="J392" i="18" s="1"/>
  <c r="I391" i="18"/>
  <c r="W391" i="18" s="1"/>
  <c r="AH381" i="18"/>
  <c r="AG381" i="18"/>
  <c r="AF381" i="18"/>
  <c r="T381" i="18"/>
  <c r="S381" i="18"/>
  <c r="R381" i="18"/>
  <c r="K381" i="18"/>
  <c r="J381" i="18"/>
  <c r="V381" i="18" s="1"/>
  <c r="I381" i="18"/>
  <c r="I382" i="18" s="1"/>
  <c r="AH376" i="18"/>
  <c r="AG376" i="18"/>
  <c r="AF376" i="18"/>
  <c r="T376" i="18"/>
  <c r="S376" i="18"/>
  <c r="R376" i="18"/>
  <c r="K376" i="18"/>
  <c r="J376" i="18"/>
  <c r="J377" i="18" s="1"/>
  <c r="I376" i="18"/>
  <c r="W376" i="18" s="1"/>
  <c r="X376" i="18" s="1"/>
  <c r="AH368" i="18"/>
  <c r="AG368" i="18"/>
  <c r="AF368" i="18"/>
  <c r="T368" i="18"/>
  <c r="S368" i="18"/>
  <c r="R368" i="18"/>
  <c r="K368" i="18"/>
  <c r="K369" i="18" s="1"/>
  <c r="K370" i="18" s="1"/>
  <c r="J368" i="18"/>
  <c r="J369" i="18" s="1"/>
  <c r="I368" i="18"/>
  <c r="W368" i="18" s="1"/>
  <c r="AH360" i="18"/>
  <c r="AG360" i="18"/>
  <c r="AF360" i="18"/>
  <c r="T360" i="18"/>
  <c r="S360" i="18"/>
  <c r="R360" i="18"/>
  <c r="K360" i="18"/>
  <c r="K361" i="18" s="1"/>
  <c r="K362" i="18" s="1"/>
  <c r="K363" i="18" s="1"/>
  <c r="K364" i="18" s="1"/>
  <c r="K365" i="18" s="1"/>
  <c r="K366" i="18" s="1"/>
  <c r="K367" i="18" s="1"/>
  <c r="J360" i="18"/>
  <c r="J361" i="18" s="1"/>
  <c r="I360" i="18"/>
  <c r="W360" i="18" s="1"/>
  <c r="AH357" i="18"/>
  <c r="AG357" i="18"/>
  <c r="AF357" i="18"/>
  <c r="T357" i="18"/>
  <c r="S357" i="18"/>
  <c r="R357" i="18"/>
  <c r="K357" i="18"/>
  <c r="K358" i="18" s="1"/>
  <c r="K359" i="18" s="1"/>
  <c r="J357" i="18"/>
  <c r="V357" i="18" s="1"/>
  <c r="I357" i="18"/>
  <c r="I358" i="18" s="1"/>
  <c r="AH350" i="18"/>
  <c r="AG350" i="18"/>
  <c r="AF350" i="18"/>
  <c r="T350" i="18"/>
  <c r="S350" i="18"/>
  <c r="R350" i="18"/>
  <c r="K350" i="18"/>
  <c r="K351" i="18" s="1"/>
  <c r="K352" i="18" s="1"/>
  <c r="K353" i="18" s="1"/>
  <c r="K354" i="18" s="1"/>
  <c r="K355" i="18" s="1"/>
  <c r="K356" i="18" s="1"/>
  <c r="J350" i="18"/>
  <c r="I350" i="18"/>
  <c r="I351" i="18" s="1"/>
  <c r="W351" i="18" s="1"/>
  <c r="AH343" i="18"/>
  <c r="AG343" i="18"/>
  <c r="AF343" i="18"/>
  <c r="T343" i="18"/>
  <c r="U343" i="18" s="1"/>
  <c r="S343" i="18"/>
  <c r="R343" i="18"/>
  <c r="K343" i="18"/>
  <c r="K344" i="18" s="1"/>
  <c r="K345" i="18" s="1"/>
  <c r="K346" i="18" s="1"/>
  <c r="K347" i="18" s="1"/>
  <c r="K348" i="18" s="1"/>
  <c r="K349" i="18" s="1"/>
  <c r="J343" i="18"/>
  <c r="J344" i="18" s="1"/>
  <c r="I343" i="18"/>
  <c r="W343" i="18" s="1"/>
  <c r="AH340" i="18"/>
  <c r="AG340" i="18"/>
  <c r="AF340" i="18"/>
  <c r="T340" i="18"/>
  <c r="S340" i="18"/>
  <c r="R340" i="18"/>
  <c r="K340" i="18"/>
  <c r="L340" i="18" s="1"/>
  <c r="L341" i="18" s="1"/>
  <c r="L342" i="18" s="1"/>
  <c r="J340" i="18"/>
  <c r="J341" i="18" s="1"/>
  <c r="I340" i="18"/>
  <c r="W340" i="18" s="1"/>
  <c r="AH335" i="18"/>
  <c r="AG335" i="18"/>
  <c r="AF335" i="18"/>
  <c r="T335" i="18"/>
  <c r="S335" i="18"/>
  <c r="R335" i="18"/>
  <c r="K335" i="18"/>
  <c r="K336" i="18" s="1"/>
  <c r="K337" i="18" s="1"/>
  <c r="K338" i="18" s="1"/>
  <c r="K339" i="18" s="1"/>
  <c r="J335" i="18"/>
  <c r="J336" i="18" s="1"/>
  <c r="I335" i="18"/>
  <c r="W335" i="18" s="1"/>
  <c r="AH330" i="18"/>
  <c r="AG330" i="18"/>
  <c r="AF330" i="18"/>
  <c r="T330" i="18"/>
  <c r="S330" i="18"/>
  <c r="R330" i="18"/>
  <c r="K330" i="18"/>
  <c r="K331" i="18" s="1"/>
  <c r="J330" i="18"/>
  <c r="I330" i="18"/>
  <c r="AH327" i="18"/>
  <c r="AG327" i="18"/>
  <c r="AF327" i="18"/>
  <c r="T327" i="18"/>
  <c r="S327" i="18"/>
  <c r="R327" i="18"/>
  <c r="K327" i="18"/>
  <c r="K328" i="18" s="1"/>
  <c r="K329" i="18" s="1"/>
  <c r="J327" i="18"/>
  <c r="J328" i="18" s="1"/>
  <c r="I327" i="18"/>
  <c r="W327" i="18" s="1"/>
  <c r="AH324" i="18"/>
  <c r="AG324" i="18"/>
  <c r="AF324" i="18"/>
  <c r="T324" i="18"/>
  <c r="S324" i="18"/>
  <c r="R324" i="18"/>
  <c r="K324" i="18"/>
  <c r="K325" i="18" s="1"/>
  <c r="K326" i="18" s="1"/>
  <c r="J324" i="18"/>
  <c r="J325" i="18" s="1"/>
  <c r="I324" i="18"/>
  <c r="W324" i="18" s="1"/>
  <c r="AH320" i="18"/>
  <c r="AG320" i="18"/>
  <c r="AF320" i="18"/>
  <c r="T320" i="18"/>
  <c r="S320" i="18"/>
  <c r="R320" i="18"/>
  <c r="K320" i="18"/>
  <c r="J320" i="18"/>
  <c r="J321" i="18" s="1"/>
  <c r="I320" i="18"/>
  <c r="AH317" i="18"/>
  <c r="AG317" i="18"/>
  <c r="AF317" i="18"/>
  <c r="T317" i="18"/>
  <c r="S317" i="18"/>
  <c r="R317" i="18"/>
  <c r="K317" i="18"/>
  <c r="K318" i="18" s="1"/>
  <c r="K319" i="18" s="1"/>
  <c r="J317" i="18"/>
  <c r="J318" i="18" s="1"/>
  <c r="I317" i="18"/>
  <c r="W317" i="18" s="1"/>
  <c r="X317" i="18" s="1"/>
  <c r="AH314" i="18"/>
  <c r="AG314" i="18"/>
  <c r="AF314" i="18"/>
  <c r="T314" i="18"/>
  <c r="S314" i="18"/>
  <c r="R314" i="18"/>
  <c r="K314" i="18"/>
  <c r="K315" i="18" s="1"/>
  <c r="K316" i="18" s="1"/>
  <c r="J314" i="18"/>
  <c r="J315" i="18" s="1"/>
  <c r="I314" i="18"/>
  <c r="W314" i="18" s="1"/>
  <c r="AH308" i="18"/>
  <c r="AG308" i="18"/>
  <c r="AF308" i="18"/>
  <c r="T308" i="18"/>
  <c r="S308" i="18"/>
  <c r="R308" i="18"/>
  <c r="K308" i="18"/>
  <c r="K309" i="18" s="1"/>
  <c r="K310" i="18" s="1"/>
  <c r="K311" i="18" s="1"/>
  <c r="K312" i="18" s="1"/>
  <c r="K313" i="18" s="1"/>
  <c r="J308" i="18"/>
  <c r="I308" i="18"/>
  <c r="AH305" i="18"/>
  <c r="AG305" i="18"/>
  <c r="AF305" i="18"/>
  <c r="T305" i="18"/>
  <c r="S305" i="18"/>
  <c r="R305" i="18"/>
  <c r="K305" i="18"/>
  <c r="K306" i="18" s="1"/>
  <c r="K307" i="18" s="1"/>
  <c r="J305" i="18"/>
  <c r="J306" i="18" s="1"/>
  <c r="I305" i="18"/>
  <c r="W305" i="18" s="1"/>
  <c r="AH302" i="18"/>
  <c r="AG302" i="18"/>
  <c r="AF302" i="18"/>
  <c r="T302" i="18"/>
  <c r="S302" i="18"/>
  <c r="R302" i="18"/>
  <c r="K302" i="18"/>
  <c r="K303" i="18" s="1"/>
  <c r="K304" i="18" s="1"/>
  <c r="J302" i="18"/>
  <c r="J303" i="18" s="1"/>
  <c r="I302" i="18"/>
  <c r="W302" i="18" s="1"/>
  <c r="X302" i="18" s="1"/>
  <c r="AH299" i="18"/>
  <c r="AG299" i="18"/>
  <c r="AF299" i="18"/>
  <c r="T299" i="18"/>
  <c r="S299" i="18"/>
  <c r="R299" i="18"/>
  <c r="K299" i="18"/>
  <c r="K300" i="18" s="1"/>
  <c r="K301" i="18" s="1"/>
  <c r="J299" i="18"/>
  <c r="V299" i="18" s="1"/>
  <c r="I299" i="18"/>
  <c r="I300" i="18" s="1"/>
  <c r="AH293" i="18"/>
  <c r="AG293" i="18"/>
  <c r="AF293" i="18"/>
  <c r="T293" i="18"/>
  <c r="S293" i="18"/>
  <c r="R293" i="18"/>
  <c r="K293" i="18"/>
  <c r="K294" i="18" s="1"/>
  <c r="K295" i="18" s="1"/>
  <c r="J293" i="18"/>
  <c r="V293" i="18" s="1"/>
  <c r="I293" i="18"/>
  <c r="AH288" i="18"/>
  <c r="AG288" i="18"/>
  <c r="AF288" i="18"/>
  <c r="T288" i="18"/>
  <c r="S288" i="18"/>
  <c r="R288" i="18"/>
  <c r="K288" i="18"/>
  <c r="K289" i="18" s="1"/>
  <c r="J288" i="18"/>
  <c r="J289" i="18" s="1"/>
  <c r="I288" i="18"/>
  <c r="W288" i="18" s="1"/>
  <c r="AH285" i="18"/>
  <c r="AG285" i="18"/>
  <c r="AF285" i="18"/>
  <c r="T285" i="18"/>
  <c r="S285" i="18"/>
  <c r="R285" i="18"/>
  <c r="K285" i="18"/>
  <c r="K286" i="18" s="1"/>
  <c r="K287" i="18" s="1"/>
  <c r="J285" i="18"/>
  <c r="V285" i="18" s="1"/>
  <c r="I285" i="18"/>
  <c r="I286" i="18" s="1"/>
  <c r="AH281" i="18"/>
  <c r="AG281" i="18"/>
  <c r="AF281" i="18"/>
  <c r="T281" i="18"/>
  <c r="U281" i="18" s="1"/>
  <c r="S281" i="18"/>
  <c r="R281" i="18"/>
  <c r="K281" i="18"/>
  <c r="J281" i="18"/>
  <c r="V281" i="18" s="1"/>
  <c r="I281" i="18"/>
  <c r="I282" i="18" s="1"/>
  <c r="AH275" i="18"/>
  <c r="AG275" i="18"/>
  <c r="AF275" i="18"/>
  <c r="T275" i="18"/>
  <c r="S275" i="18"/>
  <c r="R275" i="18"/>
  <c r="K275" i="18"/>
  <c r="K276" i="18" s="1"/>
  <c r="K277" i="18" s="1"/>
  <c r="K278" i="18" s="1"/>
  <c r="K279" i="18" s="1"/>
  <c r="K280" i="18" s="1"/>
  <c r="J275" i="18"/>
  <c r="I275" i="18"/>
  <c r="AH270" i="18"/>
  <c r="AG270" i="18"/>
  <c r="AF270" i="18"/>
  <c r="T270" i="18"/>
  <c r="S270" i="18"/>
  <c r="R270" i="18"/>
  <c r="K270" i="18"/>
  <c r="J270" i="18"/>
  <c r="V270" i="18" s="1"/>
  <c r="I270" i="18"/>
  <c r="I271" i="18" s="1"/>
  <c r="AH266" i="18"/>
  <c r="AG266" i="18"/>
  <c r="AF266" i="18"/>
  <c r="T266" i="18"/>
  <c r="S266" i="18"/>
  <c r="R266" i="18"/>
  <c r="K266" i="18"/>
  <c r="K267" i="18" s="1"/>
  <c r="K268" i="18" s="1"/>
  <c r="K269" i="18" s="1"/>
  <c r="J266" i="18"/>
  <c r="V266" i="18" s="1"/>
  <c r="I266" i="18"/>
  <c r="I267" i="18" s="1"/>
  <c r="AH254" i="18"/>
  <c r="AG254" i="18"/>
  <c r="AF254" i="18"/>
  <c r="T254" i="18"/>
  <c r="S254" i="18"/>
  <c r="R254" i="18"/>
  <c r="K254" i="18"/>
  <c r="K255" i="18" s="1"/>
  <c r="J254" i="18"/>
  <c r="J255" i="18" s="1"/>
  <c r="I254" i="18"/>
  <c r="W254" i="18" s="1"/>
  <c r="AH251" i="18"/>
  <c r="AG251" i="18"/>
  <c r="AF251" i="18"/>
  <c r="T251" i="18"/>
  <c r="S251" i="18"/>
  <c r="R251" i="18"/>
  <c r="K251" i="18"/>
  <c r="K252" i="18" s="1"/>
  <c r="K253" i="18" s="1"/>
  <c r="J251" i="18"/>
  <c r="J252" i="18" s="1"/>
  <c r="I251" i="18"/>
  <c r="W251" i="18" s="1"/>
  <c r="AH248" i="18"/>
  <c r="AG248" i="18"/>
  <c r="AF248" i="18"/>
  <c r="T248" i="18"/>
  <c r="S248" i="18"/>
  <c r="R248" i="18"/>
  <c r="K248" i="18"/>
  <c r="K249" i="18" s="1"/>
  <c r="K250" i="18" s="1"/>
  <c r="J248" i="18"/>
  <c r="M248" i="18" s="1"/>
  <c r="I248" i="18"/>
  <c r="AH244" i="18"/>
  <c r="AG244" i="18"/>
  <c r="AF244" i="18"/>
  <c r="T244" i="18"/>
  <c r="S244" i="18"/>
  <c r="R244" i="18"/>
  <c r="K244" i="18"/>
  <c r="K245" i="18" s="1"/>
  <c r="K246" i="18" s="1"/>
  <c r="J244" i="18"/>
  <c r="V244" i="18" s="1"/>
  <c r="I244" i="18"/>
  <c r="W244" i="18" s="1"/>
  <c r="AH240" i="18"/>
  <c r="AG240" i="18"/>
  <c r="AF240" i="18"/>
  <c r="T240" i="18"/>
  <c r="S240" i="18"/>
  <c r="R240" i="18"/>
  <c r="K240" i="18"/>
  <c r="K241" i="18" s="1"/>
  <c r="K242" i="18" s="1"/>
  <c r="K243" i="18" s="1"/>
  <c r="J240" i="18"/>
  <c r="J241" i="18" s="1"/>
  <c r="I240" i="18"/>
  <c r="W240" i="18" s="1"/>
  <c r="AH237" i="18"/>
  <c r="AG237" i="18"/>
  <c r="AF237" i="18"/>
  <c r="T237" i="18"/>
  <c r="S237" i="18"/>
  <c r="R237" i="18"/>
  <c r="K237" i="18"/>
  <c r="K238" i="18" s="1"/>
  <c r="K239" i="18" s="1"/>
  <c r="J237" i="18"/>
  <c r="V237" i="18" s="1"/>
  <c r="I237" i="18"/>
  <c r="I238" i="18" s="1"/>
  <c r="AH230" i="18"/>
  <c r="AG230" i="18"/>
  <c r="AF230" i="18"/>
  <c r="T230" i="18"/>
  <c r="S230" i="18"/>
  <c r="R230" i="18"/>
  <c r="K230" i="18"/>
  <c r="K231" i="18" s="1"/>
  <c r="J230" i="18"/>
  <c r="J231" i="18" s="1"/>
  <c r="I230" i="18"/>
  <c r="W230" i="18" s="1"/>
  <c r="AH226" i="18"/>
  <c r="AG226" i="18"/>
  <c r="AF226" i="18"/>
  <c r="T226" i="18"/>
  <c r="S226" i="18"/>
  <c r="R226" i="18"/>
  <c r="K226" i="18"/>
  <c r="J226" i="18"/>
  <c r="J227" i="18" s="1"/>
  <c r="I226" i="18"/>
  <c r="AH214" i="18"/>
  <c r="AG214" i="18"/>
  <c r="AF214" i="18"/>
  <c r="T214" i="18"/>
  <c r="S214" i="18"/>
  <c r="R214" i="18"/>
  <c r="K214" i="18"/>
  <c r="K215" i="18" s="1"/>
  <c r="K216" i="18" s="1"/>
  <c r="K217" i="18" s="1"/>
  <c r="K218" i="18" s="1"/>
  <c r="K219" i="18" s="1"/>
  <c r="K220" i="18" s="1"/>
  <c r="K221" i="18" s="1"/>
  <c r="K222" i="18" s="1"/>
  <c r="K223" i="18" s="1"/>
  <c r="K224" i="18" s="1"/>
  <c r="K225" i="18" s="1"/>
  <c r="J214" i="18"/>
  <c r="I214" i="18"/>
  <c r="AH211" i="18"/>
  <c r="AG211" i="18"/>
  <c r="AF211" i="18"/>
  <c r="T211" i="18"/>
  <c r="S211" i="18"/>
  <c r="R211" i="18"/>
  <c r="K211" i="18"/>
  <c r="K212" i="18" s="1"/>
  <c r="K213" i="18" s="1"/>
  <c r="J211" i="18"/>
  <c r="J212" i="18" s="1"/>
  <c r="I211" i="18"/>
  <c r="W211" i="18" s="1"/>
  <c r="AH208" i="18"/>
  <c r="AG208" i="18"/>
  <c r="AF208" i="18"/>
  <c r="T208" i="18"/>
  <c r="S208" i="18"/>
  <c r="R208" i="18"/>
  <c r="K208" i="18"/>
  <c r="K209" i="18" s="1"/>
  <c r="K210" i="18" s="1"/>
  <c r="J208" i="18"/>
  <c r="J209" i="18" s="1"/>
  <c r="I208" i="18"/>
  <c r="W208" i="18" s="1"/>
  <c r="AH201" i="18"/>
  <c r="AG201" i="18"/>
  <c r="AF201" i="18"/>
  <c r="T201" i="18"/>
  <c r="S201" i="18"/>
  <c r="R201" i="18"/>
  <c r="K201" i="18"/>
  <c r="K202" i="18" s="1"/>
  <c r="K203" i="18" s="1"/>
  <c r="K204" i="18" s="1"/>
  <c r="K205" i="18" s="1"/>
  <c r="K206" i="18" s="1"/>
  <c r="K207" i="18" s="1"/>
  <c r="J201" i="18"/>
  <c r="V201" i="18" s="1"/>
  <c r="I201" i="18"/>
  <c r="I202" i="18" s="1"/>
  <c r="AH192" i="18"/>
  <c r="AG192" i="18"/>
  <c r="AF192" i="18"/>
  <c r="T192" i="18"/>
  <c r="S192" i="18"/>
  <c r="R192" i="18"/>
  <c r="K192" i="18"/>
  <c r="K193" i="18" s="1"/>
  <c r="K194" i="18" s="1"/>
  <c r="J192" i="18"/>
  <c r="I192" i="18"/>
  <c r="AH189" i="18"/>
  <c r="AG189" i="18"/>
  <c r="AF189" i="18"/>
  <c r="T189" i="18"/>
  <c r="S189" i="18"/>
  <c r="R189" i="18"/>
  <c r="K189" i="18"/>
  <c r="K190" i="18" s="1"/>
  <c r="K191" i="18" s="1"/>
  <c r="J189" i="18"/>
  <c r="J190" i="18" s="1"/>
  <c r="I189" i="18"/>
  <c r="W189" i="18" s="1"/>
  <c r="AH184" i="18"/>
  <c r="AG184" i="18"/>
  <c r="AF184" i="18"/>
  <c r="T184" i="18"/>
  <c r="S184" i="18"/>
  <c r="R184" i="18"/>
  <c r="K184" i="18"/>
  <c r="K185" i="18" s="1"/>
  <c r="K186" i="18" s="1"/>
  <c r="K187" i="18" s="1"/>
  <c r="K188" i="18" s="1"/>
  <c r="J184" i="18"/>
  <c r="I184" i="18"/>
  <c r="AH180" i="18"/>
  <c r="AG180" i="18"/>
  <c r="AF180" i="18"/>
  <c r="T180" i="18"/>
  <c r="S180" i="18"/>
  <c r="R180" i="18"/>
  <c r="K180" i="18"/>
  <c r="K181" i="18" s="1"/>
  <c r="J180" i="18"/>
  <c r="J181" i="18" s="1"/>
  <c r="I180" i="18"/>
  <c r="W180" i="18" s="1"/>
  <c r="X180" i="18" s="1"/>
  <c r="AH177" i="18"/>
  <c r="AG177" i="18"/>
  <c r="AF177" i="18"/>
  <c r="T177" i="18"/>
  <c r="S177" i="18"/>
  <c r="R177" i="18"/>
  <c r="K177" i="18"/>
  <c r="K178" i="18" s="1"/>
  <c r="K179" i="18" s="1"/>
  <c r="J177" i="18"/>
  <c r="V177" i="18" s="1"/>
  <c r="I177" i="18"/>
  <c r="I178" i="18" s="1"/>
  <c r="AH174" i="18"/>
  <c r="AG174" i="18"/>
  <c r="AF174" i="18"/>
  <c r="T174" i="18"/>
  <c r="S174" i="18"/>
  <c r="R174" i="18"/>
  <c r="K174" i="18"/>
  <c r="K175" i="18" s="1"/>
  <c r="K176" i="18" s="1"/>
  <c r="J174" i="18"/>
  <c r="I174" i="18"/>
  <c r="AH171" i="18"/>
  <c r="AG171" i="18"/>
  <c r="AF171" i="18"/>
  <c r="T171" i="18"/>
  <c r="S171" i="18"/>
  <c r="R171" i="18"/>
  <c r="K171" i="18"/>
  <c r="K172" i="18" s="1"/>
  <c r="K173" i="18" s="1"/>
  <c r="J171" i="18"/>
  <c r="J172" i="18" s="1"/>
  <c r="I171" i="18"/>
  <c r="W171" i="18" s="1"/>
  <c r="AH168" i="18"/>
  <c r="AG168" i="18"/>
  <c r="AF168" i="18"/>
  <c r="T168" i="18"/>
  <c r="S168" i="18"/>
  <c r="R168" i="18"/>
  <c r="K168" i="18"/>
  <c r="K169" i="18" s="1"/>
  <c r="K170" i="18" s="1"/>
  <c r="J168" i="18"/>
  <c r="J169" i="18" s="1"/>
  <c r="I168" i="18"/>
  <c r="W168" i="18" s="1"/>
  <c r="AH164" i="18"/>
  <c r="AG164" i="18"/>
  <c r="AF164" i="18"/>
  <c r="T164" i="18"/>
  <c r="U164" i="18" s="1"/>
  <c r="S164" i="18"/>
  <c r="R164" i="18"/>
  <c r="K164" i="18"/>
  <c r="K165" i="18" s="1"/>
  <c r="K166" i="18" s="1"/>
  <c r="K167" i="18" s="1"/>
  <c r="J164" i="18"/>
  <c r="J165" i="18" s="1"/>
  <c r="I164" i="18"/>
  <c r="W164" i="18" s="1"/>
  <c r="AH161" i="18"/>
  <c r="AG161" i="18"/>
  <c r="AF161" i="18"/>
  <c r="T161" i="18"/>
  <c r="S161" i="18"/>
  <c r="R161" i="18"/>
  <c r="K161" i="18"/>
  <c r="K162" i="18" s="1"/>
  <c r="K163" i="18" s="1"/>
  <c r="J161" i="18"/>
  <c r="J162" i="18" s="1"/>
  <c r="I161" i="18"/>
  <c r="W161" i="18" s="1"/>
  <c r="AH158" i="18"/>
  <c r="AG158" i="18"/>
  <c r="AF158" i="18"/>
  <c r="T158" i="18"/>
  <c r="S158" i="18"/>
  <c r="R158" i="18"/>
  <c r="K158" i="18"/>
  <c r="J158" i="18"/>
  <c r="V158" i="18" s="1"/>
  <c r="I158" i="18"/>
  <c r="I159" i="18" s="1"/>
  <c r="AH154" i="18"/>
  <c r="AG154" i="18"/>
  <c r="AF154" i="18"/>
  <c r="T154" i="18"/>
  <c r="S154" i="18"/>
  <c r="R154" i="18"/>
  <c r="K154" i="18"/>
  <c r="J154" i="18"/>
  <c r="V154" i="18" s="1"/>
  <c r="I154" i="18"/>
  <c r="I155" i="18" s="1"/>
  <c r="AH151" i="18"/>
  <c r="AG151" i="18"/>
  <c r="AF151" i="18"/>
  <c r="T151" i="18"/>
  <c r="S151" i="18"/>
  <c r="R151" i="18"/>
  <c r="K151" i="18"/>
  <c r="K152" i="18" s="1"/>
  <c r="K153" i="18" s="1"/>
  <c r="J151" i="18"/>
  <c r="M151" i="18" s="1"/>
  <c r="I151" i="18"/>
  <c r="I152" i="18" s="1"/>
  <c r="W152" i="18" s="1"/>
  <c r="AH146" i="18"/>
  <c r="AI146" i="18" s="1"/>
  <c r="AG146" i="18"/>
  <c r="AF146" i="18"/>
  <c r="T146" i="18"/>
  <c r="S146" i="18"/>
  <c r="R146" i="18"/>
  <c r="K146" i="18"/>
  <c r="K147" i="18" s="1"/>
  <c r="J146" i="18"/>
  <c r="V146" i="18" s="1"/>
  <c r="I146" i="18"/>
  <c r="W146" i="18" s="1"/>
  <c r="AH143" i="18"/>
  <c r="AG143" i="18"/>
  <c r="AF143" i="18"/>
  <c r="T143" i="18"/>
  <c r="S143" i="18"/>
  <c r="R143" i="18"/>
  <c r="K143" i="18"/>
  <c r="K144" i="18" s="1"/>
  <c r="K145" i="18" s="1"/>
  <c r="J143" i="18"/>
  <c r="M143" i="18" s="1"/>
  <c r="I143" i="18"/>
  <c r="I144" i="18" s="1"/>
  <c r="W144" i="18" s="1"/>
  <c r="AH140" i="18"/>
  <c r="AG140" i="18"/>
  <c r="AF140" i="18"/>
  <c r="T140" i="18"/>
  <c r="S140" i="18"/>
  <c r="R140" i="18"/>
  <c r="K140" i="18"/>
  <c r="K141" i="18" s="1"/>
  <c r="K142" i="18" s="1"/>
  <c r="J140" i="18"/>
  <c r="J141" i="18" s="1"/>
  <c r="I140" i="18"/>
  <c r="W140" i="18" s="1"/>
  <c r="AH137" i="18"/>
  <c r="AG137" i="18"/>
  <c r="AF137" i="18"/>
  <c r="T137" i="18"/>
  <c r="S137" i="18"/>
  <c r="R137" i="18"/>
  <c r="K137" i="18"/>
  <c r="K138" i="18" s="1"/>
  <c r="K139" i="18" s="1"/>
  <c r="J137" i="18"/>
  <c r="J138" i="18" s="1"/>
  <c r="I137" i="18"/>
  <c r="W137" i="18" s="1"/>
  <c r="AH134" i="18"/>
  <c r="AG134" i="18"/>
  <c r="AF134" i="18"/>
  <c r="T134" i="18"/>
  <c r="S134" i="18"/>
  <c r="R134" i="18"/>
  <c r="K134" i="18"/>
  <c r="K135" i="18" s="1"/>
  <c r="K136" i="18" s="1"/>
  <c r="J134" i="18"/>
  <c r="V134" i="18" s="1"/>
  <c r="I134" i="18"/>
  <c r="I135" i="18" s="1"/>
  <c r="AH129" i="18"/>
  <c r="AG129" i="18"/>
  <c r="AF129" i="18"/>
  <c r="T129" i="18"/>
  <c r="S129" i="18"/>
  <c r="R129" i="18"/>
  <c r="K129" i="18"/>
  <c r="K130" i="18" s="1"/>
  <c r="K131" i="18" s="1"/>
  <c r="K132" i="18" s="1"/>
  <c r="K133" i="18" s="1"/>
  <c r="J129" i="18"/>
  <c r="J130" i="18" s="1"/>
  <c r="I129" i="18"/>
  <c r="W129" i="18" s="1"/>
  <c r="AH124" i="18"/>
  <c r="AG124" i="18"/>
  <c r="AF124" i="18"/>
  <c r="T124" i="18"/>
  <c r="S124" i="18"/>
  <c r="U124" i="18" s="1"/>
  <c r="R124" i="18"/>
  <c r="K124" i="18"/>
  <c r="K125" i="18" s="1"/>
  <c r="K126" i="18" s="1"/>
  <c r="K127" i="18" s="1"/>
  <c r="K128" i="18" s="1"/>
  <c r="J124" i="18"/>
  <c r="J125" i="18" s="1"/>
  <c r="I124" i="18"/>
  <c r="W124" i="18" s="1"/>
  <c r="AH114" i="18"/>
  <c r="AG114" i="18"/>
  <c r="AF114" i="18"/>
  <c r="T114" i="18"/>
  <c r="S114" i="18"/>
  <c r="R114" i="18"/>
  <c r="K114" i="18"/>
  <c r="K115" i="18" s="1"/>
  <c r="K116" i="18" s="1"/>
  <c r="K117" i="18" s="1"/>
  <c r="K118" i="18" s="1"/>
  <c r="K119" i="18" s="1"/>
  <c r="K120" i="18" s="1"/>
  <c r="K121" i="18" s="1"/>
  <c r="K122" i="18" s="1"/>
  <c r="K123" i="18" s="1"/>
  <c r="J114" i="18"/>
  <c r="V114" i="18" s="1"/>
  <c r="I114" i="18"/>
  <c r="I115" i="18" s="1"/>
  <c r="AH106" i="18"/>
  <c r="AG106" i="18"/>
  <c r="AF106" i="18"/>
  <c r="T106" i="18"/>
  <c r="S106" i="18"/>
  <c r="R106" i="18"/>
  <c r="K106" i="18"/>
  <c r="K107" i="18" s="1"/>
  <c r="K108" i="18" s="1"/>
  <c r="K109" i="18" s="1"/>
  <c r="K110" i="18" s="1"/>
  <c r="K111" i="18" s="1"/>
  <c r="K112" i="18" s="1"/>
  <c r="K113" i="18" s="1"/>
  <c r="J106" i="18"/>
  <c r="V106" i="18" s="1"/>
  <c r="I106" i="18"/>
  <c r="I107" i="18" s="1"/>
  <c r="AH97" i="18"/>
  <c r="AG97" i="18"/>
  <c r="AF97" i="18"/>
  <c r="T97" i="18"/>
  <c r="S97" i="18"/>
  <c r="R97" i="18"/>
  <c r="K97" i="18"/>
  <c r="K98" i="18" s="1"/>
  <c r="K99" i="18" s="1"/>
  <c r="J97" i="18"/>
  <c r="V97" i="18" s="1"/>
  <c r="I97" i="18"/>
  <c r="W97" i="18" s="1"/>
  <c r="AH92" i="18"/>
  <c r="AG92" i="18"/>
  <c r="AF92" i="18"/>
  <c r="T92" i="18"/>
  <c r="S92" i="18"/>
  <c r="R92" i="18"/>
  <c r="K92" i="18"/>
  <c r="J92" i="18"/>
  <c r="V92" i="18" s="1"/>
  <c r="I92" i="18"/>
  <c r="I93" i="18" s="1"/>
  <c r="AH89" i="18"/>
  <c r="AG89" i="18"/>
  <c r="AF89" i="18"/>
  <c r="T89" i="18"/>
  <c r="S89" i="18"/>
  <c r="R89" i="18"/>
  <c r="K89" i="18"/>
  <c r="K90" i="18" s="1"/>
  <c r="K91" i="18" s="1"/>
  <c r="J89" i="18"/>
  <c r="J90" i="18" s="1"/>
  <c r="I89" i="18"/>
  <c r="W89" i="18" s="1"/>
  <c r="X89" i="18" s="1"/>
  <c r="AH86" i="18"/>
  <c r="AG86" i="18"/>
  <c r="AF86" i="18"/>
  <c r="T86" i="18"/>
  <c r="S86" i="18"/>
  <c r="R86" i="18"/>
  <c r="K86" i="18"/>
  <c r="K87" i="18" s="1"/>
  <c r="K88" i="18" s="1"/>
  <c r="J86" i="18"/>
  <c r="V86" i="18" s="1"/>
  <c r="I86" i="18"/>
  <c r="I87" i="18" s="1"/>
  <c r="AH81" i="18"/>
  <c r="AG81" i="18"/>
  <c r="AF81" i="18"/>
  <c r="T81" i="18"/>
  <c r="U81" i="18" s="1"/>
  <c r="S81" i="18"/>
  <c r="R81" i="18"/>
  <c r="K81" i="18"/>
  <c r="K82" i="18" s="1"/>
  <c r="K83" i="18" s="1"/>
  <c r="K84" i="18" s="1"/>
  <c r="K85" i="18" s="1"/>
  <c r="J81" i="18"/>
  <c r="J82" i="18" s="1"/>
  <c r="I81" i="18"/>
  <c r="W81" i="18" s="1"/>
  <c r="AH75" i="18"/>
  <c r="AG75" i="18"/>
  <c r="AF75" i="18"/>
  <c r="T75" i="18"/>
  <c r="S75" i="18"/>
  <c r="R75" i="18"/>
  <c r="K75" i="18"/>
  <c r="K76" i="18" s="1"/>
  <c r="K77" i="18" s="1"/>
  <c r="K78" i="18" s="1"/>
  <c r="K79" i="18" s="1"/>
  <c r="K80" i="18" s="1"/>
  <c r="J75" i="18"/>
  <c r="I75" i="18"/>
  <c r="AH71" i="18"/>
  <c r="AG71" i="18"/>
  <c r="AF71" i="18"/>
  <c r="T71" i="18"/>
  <c r="S71" i="18"/>
  <c r="R71" i="18"/>
  <c r="K71" i="18"/>
  <c r="K72" i="18" s="1"/>
  <c r="K73" i="18" s="1"/>
  <c r="K74" i="18" s="1"/>
  <c r="J71" i="18"/>
  <c r="M71" i="18" s="1"/>
  <c r="I71" i="18"/>
  <c r="AH68" i="18"/>
  <c r="AG68" i="18"/>
  <c r="AF68" i="18"/>
  <c r="T68" i="18"/>
  <c r="S68" i="18"/>
  <c r="R68" i="18"/>
  <c r="K68" i="18"/>
  <c r="K69" i="18" s="1"/>
  <c r="K70" i="18" s="1"/>
  <c r="J68" i="18"/>
  <c r="J69" i="18" s="1"/>
  <c r="I68" i="18"/>
  <c r="W68" i="18" s="1"/>
  <c r="X68" i="18" s="1"/>
  <c r="AH61" i="18"/>
  <c r="AG61" i="18"/>
  <c r="AF61" i="18"/>
  <c r="T61" i="18"/>
  <c r="S61" i="18"/>
  <c r="R61" i="18"/>
  <c r="K61" i="18"/>
  <c r="J61" i="18"/>
  <c r="V61" i="18" s="1"/>
  <c r="I61" i="18"/>
  <c r="I62" i="18" s="1"/>
  <c r="AH56" i="18"/>
  <c r="AG56" i="18"/>
  <c r="AF56" i="18"/>
  <c r="T56" i="18"/>
  <c r="S56" i="18"/>
  <c r="R56" i="18"/>
  <c r="K56" i="18"/>
  <c r="L56" i="18" s="1"/>
  <c r="L57" i="18" s="1"/>
  <c r="L58" i="18" s="1"/>
  <c r="L59" i="18" s="1"/>
  <c r="L60" i="18" s="1"/>
  <c r="J56" i="18"/>
  <c r="J57" i="18" s="1"/>
  <c r="I56" i="18"/>
  <c r="W56" i="18" s="1"/>
  <c r="AH53" i="18"/>
  <c r="AG53" i="18"/>
  <c r="AF53" i="18"/>
  <c r="T53" i="18"/>
  <c r="S53" i="18"/>
  <c r="R53" i="18"/>
  <c r="K53" i="18"/>
  <c r="K54" i="18" s="1"/>
  <c r="K55" i="18" s="1"/>
  <c r="J53" i="18"/>
  <c r="J54" i="18" s="1"/>
  <c r="I53" i="18"/>
  <c r="AH48" i="18"/>
  <c r="AI48" i="18" s="1"/>
  <c r="AG48" i="18"/>
  <c r="AF48" i="18"/>
  <c r="T48" i="18"/>
  <c r="S48" i="18"/>
  <c r="R48" i="18"/>
  <c r="K48" i="18"/>
  <c r="K49" i="18" s="1"/>
  <c r="J48" i="18"/>
  <c r="M48" i="18" s="1"/>
  <c r="I48" i="18"/>
  <c r="I49" i="18" s="1"/>
  <c r="I50" i="18" s="1"/>
  <c r="AH44" i="18"/>
  <c r="AG44" i="18"/>
  <c r="AF44" i="18"/>
  <c r="T44" i="18"/>
  <c r="S44" i="18"/>
  <c r="R44" i="18"/>
  <c r="K44" i="18"/>
  <c r="K45" i="18" s="1"/>
  <c r="K46" i="18" s="1"/>
  <c r="K47" i="18" s="1"/>
  <c r="J44" i="18"/>
  <c r="I44" i="18"/>
  <c r="I45" i="18" s="1"/>
  <c r="AH39" i="18"/>
  <c r="AG39" i="18"/>
  <c r="AF39" i="18"/>
  <c r="T39" i="18"/>
  <c r="S39" i="18"/>
  <c r="R39" i="18"/>
  <c r="K39" i="18"/>
  <c r="K40" i="18" s="1"/>
  <c r="J39" i="18"/>
  <c r="V39" i="18" s="1"/>
  <c r="I39" i="18"/>
  <c r="W39" i="18" s="1"/>
  <c r="X39" i="18" s="1"/>
  <c r="AH35" i="18"/>
  <c r="AG35" i="18"/>
  <c r="AF35" i="18"/>
  <c r="T35" i="18"/>
  <c r="S35" i="18"/>
  <c r="R35" i="18"/>
  <c r="K35" i="18"/>
  <c r="K36" i="18" s="1"/>
  <c r="K37" i="18" s="1"/>
  <c r="K38" i="18" s="1"/>
  <c r="J35" i="18"/>
  <c r="V35" i="18" s="1"/>
  <c r="I35" i="18"/>
  <c r="I36" i="18" s="1"/>
  <c r="AH31" i="18"/>
  <c r="AG31" i="18"/>
  <c r="AF31" i="18"/>
  <c r="T31" i="18"/>
  <c r="U31" i="18" s="1"/>
  <c r="S31" i="18"/>
  <c r="R31" i="18"/>
  <c r="K31" i="18"/>
  <c r="K32" i="18" s="1"/>
  <c r="K33" i="18" s="1"/>
  <c r="K34" i="18" s="1"/>
  <c r="J31" i="18"/>
  <c r="V31" i="18" s="1"/>
  <c r="I31" i="18"/>
  <c r="I32" i="18" s="1"/>
  <c r="AH28" i="18"/>
  <c r="AG28" i="18"/>
  <c r="AF28" i="18"/>
  <c r="T28" i="18"/>
  <c r="S28" i="18"/>
  <c r="R28" i="18"/>
  <c r="K28" i="18"/>
  <c r="K29" i="18" s="1"/>
  <c r="K30" i="18" s="1"/>
  <c r="J28" i="18"/>
  <c r="I28" i="18"/>
  <c r="I29" i="18" s="1"/>
  <c r="W29" i="18" s="1"/>
  <c r="AH25" i="18"/>
  <c r="AG25" i="18"/>
  <c r="AF25" i="18"/>
  <c r="T25" i="18"/>
  <c r="S25" i="18"/>
  <c r="R25" i="18"/>
  <c r="K25" i="18"/>
  <c r="K26" i="18" s="1"/>
  <c r="K27" i="18" s="1"/>
  <c r="J25" i="18"/>
  <c r="J26" i="18" s="1"/>
  <c r="I25" i="18"/>
  <c r="W25" i="18" s="1"/>
  <c r="X25" i="18" s="1"/>
  <c r="AH22" i="18"/>
  <c r="AI22" i="18" s="1"/>
  <c r="AG22" i="18"/>
  <c r="AF22" i="18"/>
  <c r="T22" i="18"/>
  <c r="S22" i="18"/>
  <c r="R22" i="18"/>
  <c r="K22" i="18"/>
  <c r="K23" i="18" s="1"/>
  <c r="K24" i="18" s="1"/>
  <c r="J22" i="18"/>
  <c r="J23" i="18" s="1"/>
  <c r="I22" i="18"/>
  <c r="W22" i="18" s="1"/>
  <c r="X22" i="18" s="1"/>
  <c r="AH19" i="18"/>
  <c r="AG19" i="18"/>
  <c r="AF19" i="18"/>
  <c r="T19" i="18"/>
  <c r="S19" i="18"/>
  <c r="R19" i="18"/>
  <c r="K19" i="18"/>
  <c r="K20" i="18" s="1"/>
  <c r="K21" i="18" s="1"/>
  <c r="J19" i="18"/>
  <c r="V19" i="18" s="1"/>
  <c r="I19" i="18"/>
  <c r="I20" i="18" s="1"/>
  <c r="AH16" i="18"/>
  <c r="AG16" i="18"/>
  <c r="AF16" i="18"/>
  <c r="T16" i="18"/>
  <c r="S16" i="18"/>
  <c r="R16" i="18"/>
  <c r="K16" i="18"/>
  <c r="K17" i="18" s="1"/>
  <c r="K18" i="18" s="1"/>
  <c r="J16" i="18"/>
  <c r="I16" i="18"/>
  <c r="I17" i="18" s="1"/>
  <c r="W17" i="18" s="1"/>
  <c r="AH13" i="18"/>
  <c r="AG13" i="18"/>
  <c r="AF13" i="18"/>
  <c r="T13" i="18"/>
  <c r="S13" i="18"/>
  <c r="R13" i="18"/>
  <c r="K13" i="18"/>
  <c r="K14" i="18" s="1"/>
  <c r="K15" i="18" s="1"/>
  <c r="J13" i="18"/>
  <c r="J14" i="18" s="1"/>
  <c r="I13" i="18"/>
  <c r="W13" i="18" s="1"/>
  <c r="AH10" i="18"/>
  <c r="AG10" i="18"/>
  <c r="AF10" i="18"/>
  <c r="T10" i="18"/>
  <c r="S10" i="18"/>
  <c r="R10" i="18"/>
  <c r="K10" i="18"/>
  <c r="K11" i="18" s="1"/>
  <c r="K12" i="18" s="1"/>
  <c r="J10" i="18"/>
  <c r="J11" i="18" s="1"/>
  <c r="I10" i="18"/>
  <c r="W10" i="18" s="1"/>
  <c r="X10" i="18" s="1"/>
  <c r="Q656" i="17"/>
  <c r="R656" i="17" s="1"/>
  <c r="Q655" i="17"/>
  <c r="R655" i="17" s="1"/>
  <c r="Q654" i="17"/>
  <c r="R654" i="17" s="1"/>
  <c r="Q653" i="17"/>
  <c r="R653" i="17" s="1"/>
  <c r="L653" i="17"/>
  <c r="L654" i="17" s="1"/>
  <c r="L655" i="17" s="1"/>
  <c r="L656" i="17" s="1"/>
  <c r="K653" i="17"/>
  <c r="K654" i="17" s="1"/>
  <c r="N654" i="17" s="1"/>
  <c r="J653" i="17"/>
  <c r="J654" i="17" s="1"/>
  <c r="J655" i="17" s="1"/>
  <c r="J656" i="17" s="1"/>
  <c r="Q652" i="17"/>
  <c r="R652" i="17" s="1"/>
  <c r="Q651" i="17"/>
  <c r="R651" i="17" s="1"/>
  <c r="Q650" i="17"/>
  <c r="R650" i="17" s="1"/>
  <c r="Q649" i="17"/>
  <c r="R649" i="17" s="1"/>
  <c r="L649" i="17"/>
  <c r="K649" i="17"/>
  <c r="N649" i="17" s="1"/>
  <c r="J649" i="17"/>
  <c r="J650" i="17" s="1"/>
  <c r="J651" i="17" s="1"/>
  <c r="J652" i="17" s="1"/>
  <c r="Q648" i="17"/>
  <c r="R648" i="17" s="1"/>
  <c r="Q647" i="17"/>
  <c r="R647" i="17" s="1"/>
  <c r="Q646" i="17"/>
  <c r="R646" i="17" s="1"/>
  <c r="Q645" i="17"/>
  <c r="R645" i="17" s="1"/>
  <c r="L645" i="17"/>
  <c r="K645" i="17"/>
  <c r="N645" i="17" s="1"/>
  <c r="J645" i="17"/>
  <c r="J646" i="17" s="1"/>
  <c r="J647" i="17" s="1"/>
  <c r="J648" i="17" s="1"/>
  <c r="Q644" i="17"/>
  <c r="R644" i="17" s="1"/>
  <c r="Q643" i="17"/>
  <c r="R643" i="17" s="1"/>
  <c r="Q642" i="17"/>
  <c r="R642" i="17" s="1"/>
  <c r="Q641" i="17"/>
  <c r="R641" i="17" s="1"/>
  <c r="Q640" i="17"/>
  <c r="R640" i="17" s="1"/>
  <c r="L640" i="17"/>
  <c r="L641" i="17" s="1"/>
  <c r="L642" i="17" s="1"/>
  <c r="L643" i="17" s="1"/>
  <c r="L644" i="17" s="1"/>
  <c r="K640" i="17"/>
  <c r="K641" i="17" s="1"/>
  <c r="J640" i="17"/>
  <c r="J641" i="17" s="1"/>
  <c r="J642" i="17" s="1"/>
  <c r="J643" i="17" s="1"/>
  <c r="J644" i="17" s="1"/>
  <c r="Q639" i="17"/>
  <c r="R639" i="17" s="1"/>
  <c r="Q638" i="17"/>
  <c r="R638" i="17" s="1"/>
  <c r="Q637" i="17"/>
  <c r="R637" i="17" s="1"/>
  <c r="Q636" i="17"/>
  <c r="R636" i="17" s="1"/>
  <c r="Q635" i="17"/>
  <c r="R635" i="17" s="1"/>
  <c r="Q634" i="17"/>
  <c r="R634" i="17" s="1"/>
  <c r="Q633" i="17"/>
  <c r="R633" i="17" s="1"/>
  <c r="Q632" i="17"/>
  <c r="R632" i="17" s="1"/>
  <c r="L632" i="17"/>
  <c r="K632" i="17"/>
  <c r="J632" i="17"/>
  <c r="J633" i="17" s="1"/>
  <c r="J634" i="17" s="1"/>
  <c r="J635" i="17" s="1"/>
  <c r="J636" i="17" s="1"/>
  <c r="J637" i="17" s="1"/>
  <c r="J638" i="17" s="1"/>
  <c r="J639" i="17" s="1"/>
  <c r="Q631" i="17"/>
  <c r="R631" i="17" s="1"/>
  <c r="Q630" i="17"/>
  <c r="R630" i="17" s="1"/>
  <c r="Q629" i="17"/>
  <c r="R629" i="17" s="1"/>
  <c r="L629" i="17"/>
  <c r="L630" i="17" s="1"/>
  <c r="L631" i="17" s="1"/>
  <c r="K629" i="17"/>
  <c r="J629" i="17"/>
  <c r="J630" i="17" s="1"/>
  <c r="J631" i="17" s="1"/>
  <c r="Q628" i="17"/>
  <c r="R628" i="17" s="1"/>
  <c r="Q627" i="17"/>
  <c r="R627" i="17" s="1"/>
  <c r="Q626" i="17"/>
  <c r="R626" i="17" s="1"/>
  <c r="L626" i="17"/>
  <c r="K626" i="17"/>
  <c r="J626" i="17"/>
  <c r="J627" i="17" s="1"/>
  <c r="J628" i="17" s="1"/>
  <c r="Q625" i="17"/>
  <c r="R625" i="17" s="1"/>
  <c r="Q624" i="17"/>
  <c r="R624" i="17" s="1"/>
  <c r="Q623" i="17"/>
  <c r="R623" i="17" s="1"/>
  <c r="L623" i="17"/>
  <c r="K623" i="17"/>
  <c r="J623" i="17"/>
  <c r="J624" i="17" s="1"/>
  <c r="J625" i="17" s="1"/>
  <c r="Q622" i="17"/>
  <c r="R622" i="17" s="1"/>
  <c r="Q621" i="17"/>
  <c r="R621" i="17" s="1"/>
  <c r="Q620" i="17"/>
  <c r="R620" i="17" s="1"/>
  <c r="Q619" i="17"/>
  <c r="R619" i="17" s="1"/>
  <c r="Q618" i="17"/>
  <c r="R618" i="17" s="1"/>
  <c r="Q617" i="17"/>
  <c r="R617" i="17" s="1"/>
  <c r="Q616" i="17"/>
  <c r="R616" i="17" s="1"/>
  <c r="L616" i="17"/>
  <c r="L617" i="17" s="1"/>
  <c r="L618" i="17" s="1"/>
  <c r="L619" i="17" s="1"/>
  <c r="L620" i="17" s="1"/>
  <c r="L621" i="17" s="1"/>
  <c r="L622" i="17" s="1"/>
  <c r="K616" i="17"/>
  <c r="J616" i="17"/>
  <c r="J617" i="17" s="1"/>
  <c r="J618" i="17" s="1"/>
  <c r="J619" i="17" s="1"/>
  <c r="J620" i="17" s="1"/>
  <c r="J621" i="17" s="1"/>
  <c r="J622" i="17" s="1"/>
  <c r="Q615" i="17"/>
  <c r="R615" i="17" s="1"/>
  <c r="Q614" i="17"/>
  <c r="R614" i="17" s="1"/>
  <c r="Q613" i="17"/>
  <c r="R613" i="17" s="1"/>
  <c r="L613" i="17"/>
  <c r="K613" i="17"/>
  <c r="N613" i="17" s="1"/>
  <c r="J613" i="17"/>
  <c r="J614" i="17" s="1"/>
  <c r="J615" i="17" s="1"/>
  <c r="Q612" i="17"/>
  <c r="R612" i="17" s="1"/>
  <c r="Q611" i="17"/>
  <c r="R611" i="17" s="1"/>
  <c r="Q610" i="17"/>
  <c r="R610" i="17" s="1"/>
  <c r="L610" i="17"/>
  <c r="L611" i="17" s="1"/>
  <c r="L612" i="17" s="1"/>
  <c r="K610" i="17"/>
  <c r="N610" i="17" s="1"/>
  <c r="J610" i="17"/>
  <c r="J611" i="17" s="1"/>
  <c r="J612" i="17" s="1"/>
  <c r="Q609" i="17"/>
  <c r="R609" i="17" s="1"/>
  <c r="Q608" i="17"/>
  <c r="R608" i="17" s="1"/>
  <c r="Q607" i="17"/>
  <c r="R607" i="17" s="1"/>
  <c r="L607" i="17"/>
  <c r="K607" i="17"/>
  <c r="N607" i="17" s="1"/>
  <c r="J607" i="17"/>
  <c r="J608" i="17" s="1"/>
  <c r="J609" i="17" s="1"/>
  <c r="Q606" i="17"/>
  <c r="R606" i="17" s="1"/>
  <c r="Q605" i="17"/>
  <c r="R605" i="17" s="1"/>
  <c r="Q604" i="17"/>
  <c r="R604" i="17" s="1"/>
  <c r="L604" i="17"/>
  <c r="K604" i="17"/>
  <c r="J604" i="17"/>
  <c r="J605" i="17" s="1"/>
  <c r="J606" i="17" s="1"/>
  <c r="Q603" i="17"/>
  <c r="R603" i="17" s="1"/>
  <c r="Q602" i="17"/>
  <c r="R602" i="17" s="1"/>
  <c r="Q601" i="17"/>
  <c r="R601" i="17" s="1"/>
  <c r="L601" i="17"/>
  <c r="K601" i="17"/>
  <c r="N601" i="17" s="1"/>
  <c r="J601" i="17"/>
  <c r="J602" i="17" s="1"/>
  <c r="J603" i="17" s="1"/>
  <c r="Q600" i="17"/>
  <c r="R600" i="17" s="1"/>
  <c r="Q599" i="17"/>
  <c r="R599" i="17" s="1"/>
  <c r="Q598" i="17"/>
  <c r="R598" i="17" s="1"/>
  <c r="Q597" i="17"/>
  <c r="R597" i="17" s="1"/>
  <c r="Q596" i="17"/>
  <c r="R596" i="17" s="1"/>
  <c r="Q595" i="17"/>
  <c r="R595" i="17" s="1"/>
  <c r="L595" i="17"/>
  <c r="K595" i="17"/>
  <c r="N595" i="17" s="1"/>
  <c r="J595" i="17"/>
  <c r="J596" i="17" s="1"/>
  <c r="J597" i="17" s="1"/>
  <c r="J598" i="17" s="1"/>
  <c r="J599" i="17" s="1"/>
  <c r="J600" i="17" s="1"/>
  <c r="Q594" i="17"/>
  <c r="R594" i="17" s="1"/>
  <c r="Q593" i="17"/>
  <c r="R593" i="17" s="1"/>
  <c r="Q592" i="17"/>
  <c r="R592" i="17" s="1"/>
  <c r="L592" i="17"/>
  <c r="L593" i="17" s="1"/>
  <c r="L594" i="17" s="1"/>
  <c r="K592" i="17"/>
  <c r="N592" i="17" s="1"/>
  <c r="J592" i="17"/>
  <c r="J593" i="17" s="1"/>
  <c r="J594" i="17" s="1"/>
  <c r="Q591" i="17"/>
  <c r="R591" i="17" s="1"/>
  <c r="Q590" i="17"/>
  <c r="R590" i="17" s="1"/>
  <c r="Q589" i="17"/>
  <c r="R589" i="17" s="1"/>
  <c r="Q588" i="17"/>
  <c r="R588" i="17" s="1"/>
  <c r="Q587" i="17"/>
  <c r="R587" i="17" s="1"/>
  <c r="L587" i="17"/>
  <c r="L588" i="17" s="1"/>
  <c r="L589" i="17" s="1"/>
  <c r="L590" i="17" s="1"/>
  <c r="L591" i="17" s="1"/>
  <c r="K587" i="17"/>
  <c r="K588" i="17" s="1"/>
  <c r="N588" i="17" s="1"/>
  <c r="J587" i="17"/>
  <c r="J588" i="17" s="1"/>
  <c r="J589" i="17" s="1"/>
  <c r="J590" i="17" s="1"/>
  <c r="J591" i="17" s="1"/>
  <c r="Q586" i="17"/>
  <c r="R586" i="17" s="1"/>
  <c r="Q585" i="17"/>
  <c r="R585" i="17" s="1"/>
  <c r="Q584" i="17"/>
  <c r="R584" i="17" s="1"/>
  <c r="Q583" i="17"/>
  <c r="R583" i="17" s="1"/>
  <c r="Q582" i="17"/>
  <c r="R582" i="17" s="1"/>
  <c r="L582" i="17"/>
  <c r="L583" i="17" s="1"/>
  <c r="L584" i="17" s="1"/>
  <c r="L585" i="17" s="1"/>
  <c r="L586" i="17" s="1"/>
  <c r="K582" i="17"/>
  <c r="N582" i="17" s="1"/>
  <c r="J582" i="17"/>
  <c r="J583" i="17" s="1"/>
  <c r="J584" i="17" s="1"/>
  <c r="J585" i="17" s="1"/>
  <c r="J586" i="17" s="1"/>
  <c r="Q581" i="17"/>
  <c r="R581" i="17" s="1"/>
  <c r="Q580" i="17"/>
  <c r="R580" i="17" s="1"/>
  <c r="Q579" i="17"/>
  <c r="R579" i="17" s="1"/>
  <c r="Q578" i="17"/>
  <c r="R578" i="17" s="1"/>
  <c r="L578" i="17"/>
  <c r="L579" i="17" s="1"/>
  <c r="L580" i="17" s="1"/>
  <c r="L581" i="17" s="1"/>
  <c r="K578" i="17"/>
  <c r="N578" i="17" s="1"/>
  <c r="J578" i="17"/>
  <c r="J579" i="17" s="1"/>
  <c r="J580" i="17" s="1"/>
  <c r="J581" i="17" s="1"/>
  <c r="Q577" i="17"/>
  <c r="R577" i="17" s="1"/>
  <c r="Q576" i="17"/>
  <c r="R576" i="17" s="1"/>
  <c r="Q575" i="17"/>
  <c r="R575" i="17" s="1"/>
  <c r="Q574" i="17"/>
  <c r="R574" i="17" s="1"/>
  <c r="L574" i="17"/>
  <c r="K574" i="17"/>
  <c r="N574" i="17" s="1"/>
  <c r="J574" i="17"/>
  <c r="J575" i="17" s="1"/>
  <c r="J576" i="17" s="1"/>
  <c r="J577" i="17" s="1"/>
  <c r="Q573" i="17"/>
  <c r="R573" i="17" s="1"/>
  <c r="Q572" i="17"/>
  <c r="R572" i="17" s="1"/>
  <c r="Q571" i="17"/>
  <c r="R571" i="17" s="1"/>
  <c r="Q570" i="17"/>
  <c r="R570" i="17" s="1"/>
  <c r="L570" i="17"/>
  <c r="K570" i="17"/>
  <c r="N570" i="17" s="1"/>
  <c r="J570" i="17"/>
  <c r="J571" i="17" s="1"/>
  <c r="J572" i="17" s="1"/>
  <c r="J573" i="17" s="1"/>
  <c r="Q569" i="17"/>
  <c r="R569" i="17" s="1"/>
  <c r="Q568" i="17"/>
  <c r="R568" i="17" s="1"/>
  <c r="Q567" i="17"/>
  <c r="R567" i="17" s="1"/>
  <c r="L567" i="17"/>
  <c r="K567" i="17"/>
  <c r="N567" i="17" s="1"/>
  <c r="J567" i="17"/>
  <c r="J568" i="17" s="1"/>
  <c r="J569" i="17" s="1"/>
  <c r="Q566" i="17"/>
  <c r="R566" i="17" s="1"/>
  <c r="Q565" i="17"/>
  <c r="R565" i="17" s="1"/>
  <c r="Q564" i="17"/>
  <c r="R564" i="17" s="1"/>
  <c r="L564" i="17"/>
  <c r="L565" i="17" s="1"/>
  <c r="L566" i="17" s="1"/>
  <c r="K564" i="17"/>
  <c r="K565" i="17" s="1"/>
  <c r="J564" i="17"/>
  <c r="J565" i="17" s="1"/>
  <c r="J566" i="17" s="1"/>
  <c r="Q563" i="17"/>
  <c r="R563" i="17" s="1"/>
  <c r="Q562" i="17"/>
  <c r="R562" i="17" s="1"/>
  <c r="Q561" i="17"/>
  <c r="R561" i="17" s="1"/>
  <c r="Q560" i="17"/>
  <c r="R560" i="17" s="1"/>
  <c r="L560" i="17"/>
  <c r="L561" i="17" s="1"/>
  <c r="L562" i="17" s="1"/>
  <c r="L563" i="17" s="1"/>
  <c r="K560" i="17"/>
  <c r="N560" i="17" s="1"/>
  <c r="J560" i="17"/>
  <c r="J561" i="17" s="1"/>
  <c r="J562" i="17" s="1"/>
  <c r="J563" i="17" s="1"/>
  <c r="Q559" i="17"/>
  <c r="R559" i="17" s="1"/>
  <c r="Q558" i="17"/>
  <c r="R558" i="17" s="1"/>
  <c r="Q557" i="17"/>
  <c r="R557" i="17" s="1"/>
  <c r="L557" i="17"/>
  <c r="K557" i="17"/>
  <c r="K558" i="17" s="1"/>
  <c r="J557" i="17"/>
  <c r="J558" i="17" s="1"/>
  <c r="J559" i="17" s="1"/>
  <c r="Q556" i="17"/>
  <c r="R556" i="17" s="1"/>
  <c r="Q555" i="17"/>
  <c r="R555" i="17" s="1"/>
  <c r="Q554" i="17"/>
  <c r="R554" i="17" s="1"/>
  <c r="Q553" i="17"/>
  <c r="R553" i="17" s="1"/>
  <c r="L553" i="17"/>
  <c r="L554" i="17" s="1"/>
  <c r="L555" i="17" s="1"/>
  <c r="L556" i="17" s="1"/>
  <c r="K553" i="17"/>
  <c r="N553" i="17" s="1"/>
  <c r="J553" i="17"/>
  <c r="J554" i="17" s="1"/>
  <c r="J555" i="17" s="1"/>
  <c r="J556" i="17" s="1"/>
  <c r="Q552" i="17"/>
  <c r="R552" i="17" s="1"/>
  <c r="Q551" i="17"/>
  <c r="R551" i="17" s="1"/>
  <c r="Q550" i="17"/>
  <c r="R550" i="17" s="1"/>
  <c r="L550" i="17"/>
  <c r="L551" i="17" s="1"/>
  <c r="L552" i="17" s="1"/>
  <c r="K550" i="17"/>
  <c r="K551" i="17" s="1"/>
  <c r="N551" i="17" s="1"/>
  <c r="J550" i="17"/>
  <c r="J551" i="17" s="1"/>
  <c r="J552" i="17" s="1"/>
  <c r="Q549" i="17"/>
  <c r="R549" i="17" s="1"/>
  <c r="Q548" i="17"/>
  <c r="R548" i="17" s="1"/>
  <c r="Q547" i="17"/>
  <c r="R547" i="17" s="1"/>
  <c r="L547" i="17"/>
  <c r="L548" i="17" s="1"/>
  <c r="L549" i="17" s="1"/>
  <c r="K547" i="17"/>
  <c r="K548" i="17" s="1"/>
  <c r="K549" i="17" s="1"/>
  <c r="N549" i="17" s="1"/>
  <c r="J547" i="17"/>
  <c r="J548" i="17" s="1"/>
  <c r="J549" i="17" s="1"/>
  <c r="Q546" i="17"/>
  <c r="R546" i="17" s="1"/>
  <c r="Q545" i="17"/>
  <c r="R545" i="17" s="1"/>
  <c r="Q544" i="17"/>
  <c r="R544" i="17" s="1"/>
  <c r="L544" i="17"/>
  <c r="L545" i="17" s="1"/>
  <c r="L546" i="17" s="1"/>
  <c r="K544" i="17"/>
  <c r="N544" i="17" s="1"/>
  <c r="J544" i="17"/>
  <c r="J545" i="17" s="1"/>
  <c r="J546" i="17" s="1"/>
  <c r="Q543" i="17"/>
  <c r="R543" i="17" s="1"/>
  <c r="Q542" i="17"/>
  <c r="R542" i="17" s="1"/>
  <c r="Q541" i="17"/>
  <c r="R541" i="17" s="1"/>
  <c r="L541" i="17"/>
  <c r="L542" i="17" s="1"/>
  <c r="L543" i="17" s="1"/>
  <c r="K541" i="17"/>
  <c r="K542" i="17" s="1"/>
  <c r="N542" i="17" s="1"/>
  <c r="J541" i="17"/>
  <c r="J542" i="17" s="1"/>
  <c r="J543" i="17" s="1"/>
  <c r="Q540" i="17"/>
  <c r="R540" i="17" s="1"/>
  <c r="Q539" i="17"/>
  <c r="R539" i="17" s="1"/>
  <c r="Q538" i="17"/>
  <c r="R538" i="17" s="1"/>
  <c r="L538" i="17"/>
  <c r="L539" i="17" s="1"/>
  <c r="L540" i="17" s="1"/>
  <c r="K538" i="17"/>
  <c r="K539" i="17" s="1"/>
  <c r="K540" i="17" s="1"/>
  <c r="N540" i="17" s="1"/>
  <c r="J538" i="17"/>
  <c r="J539" i="17" s="1"/>
  <c r="J540" i="17" s="1"/>
  <c r="Q537" i="17"/>
  <c r="R537" i="17" s="1"/>
  <c r="Q536" i="17"/>
  <c r="R536" i="17" s="1"/>
  <c r="Q535" i="17"/>
  <c r="R535" i="17" s="1"/>
  <c r="L535" i="17"/>
  <c r="K535" i="17"/>
  <c r="K536" i="17" s="1"/>
  <c r="J535" i="17"/>
  <c r="J536" i="17" s="1"/>
  <c r="J537" i="17" s="1"/>
  <c r="Q534" i="17"/>
  <c r="R534" i="17" s="1"/>
  <c r="Q533" i="17"/>
  <c r="R533" i="17" s="1"/>
  <c r="Q532" i="17"/>
  <c r="R532" i="17" s="1"/>
  <c r="L532" i="17"/>
  <c r="L533" i="17" s="1"/>
  <c r="L534" i="17" s="1"/>
  <c r="K532" i="17"/>
  <c r="N532" i="17" s="1"/>
  <c r="J532" i="17"/>
  <c r="J533" i="17" s="1"/>
  <c r="J534" i="17" s="1"/>
  <c r="Q531" i="17"/>
  <c r="R531" i="17" s="1"/>
  <c r="Q530" i="17"/>
  <c r="R530" i="17" s="1"/>
  <c r="Q529" i="17"/>
  <c r="R529" i="17" s="1"/>
  <c r="L529" i="17"/>
  <c r="K529" i="17"/>
  <c r="N529" i="17" s="1"/>
  <c r="J529" i="17"/>
  <c r="J530" i="17" s="1"/>
  <c r="J531" i="17" s="1"/>
  <c r="Q528" i="17"/>
  <c r="R528" i="17" s="1"/>
  <c r="Q527" i="17"/>
  <c r="R527" i="17" s="1"/>
  <c r="Q526" i="17"/>
  <c r="R526" i="17" s="1"/>
  <c r="L526" i="17"/>
  <c r="L527" i="17" s="1"/>
  <c r="L528" i="17" s="1"/>
  <c r="K526" i="17"/>
  <c r="K527" i="17" s="1"/>
  <c r="N527" i="17" s="1"/>
  <c r="J526" i="17"/>
  <c r="J527" i="17" s="1"/>
  <c r="J528" i="17" s="1"/>
  <c r="Q525" i="17"/>
  <c r="R525" i="17" s="1"/>
  <c r="Q524" i="17"/>
  <c r="R524" i="17" s="1"/>
  <c r="Q523" i="17"/>
  <c r="R523" i="17" s="1"/>
  <c r="L523" i="17"/>
  <c r="L524" i="17" s="1"/>
  <c r="L525" i="17" s="1"/>
  <c r="K523" i="17"/>
  <c r="K524" i="17" s="1"/>
  <c r="J523" i="17"/>
  <c r="J524" i="17" s="1"/>
  <c r="J525" i="17" s="1"/>
  <c r="Q522" i="17"/>
  <c r="R522" i="17" s="1"/>
  <c r="Q521" i="17"/>
  <c r="R521" i="17" s="1"/>
  <c r="Q520" i="17"/>
  <c r="R520" i="17" s="1"/>
  <c r="Q519" i="17"/>
  <c r="R519" i="17" s="1"/>
  <c r="L519" i="17"/>
  <c r="L520" i="17" s="1"/>
  <c r="L521" i="17" s="1"/>
  <c r="L522" i="17" s="1"/>
  <c r="K519" i="17"/>
  <c r="N519" i="17" s="1"/>
  <c r="J519" i="17"/>
  <c r="J520" i="17" s="1"/>
  <c r="J521" i="17" s="1"/>
  <c r="J522" i="17" s="1"/>
  <c r="Q518" i="17"/>
  <c r="R518" i="17" s="1"/>
  <c r="Q517" i="17"/>
  <c r="R517" i="17" s="1"/>
  <c r="Q516" i="17"/>
  <c r="R516" i="17" s="1"/>
  <c r="L516" i="17"/>
  <c r="K516" i="17"/>
  <c r="K517" i="17" s="1"/>
  <c r="J516" i="17"/>
  <c r="J517" i="17" s="1"/>
  <c r="J518" i="17" s="1"/>
  <c r="Q515" i="17"/>
  <c r="R515" i="17" s="1"/>
  <c r="Q514" i="17"/>
  <c r="R514" i="17" s="1"/>
  <c r="Q513" i="17"/>
  <c r="R513" i="17" s="1"/>
  <c r="L513" i="17"/>
  <c r="L514" i="17" s="1"/>
  <c r="L515" i="17" s="1"/>
  <c r="K513" i="17"/>
  <c r="K514" i="17" s="1"/>
  <c r="J513" i="17"/>
  <c r="J514" i="17" s="1"/>
  <c r="J515" i="17" s="1"/>
  <c r="Q512" i="17"/>
  <c r="R512" i="17" s="1"/>
  <c r="Q511" i="17"/>
  <c r="R511" i="17" s="1"/>
  <c r="Q510" i="17"/>
  <c r="R510" i="17" s="1"/>
  <c r="L510" i="17"/>
  <c r="L511" i="17" s="1"/>
  <c r="L512" i="17" s="1"/>
  <c r="K510" i="17"/>
  <c r="N510" i="17" s="1"/>
  <c r="J510" i="17"/>
  <c r="J511" i="17" s="1"/>
  <c r="J512" i="17" s="1"/>
  <c r="Q509" i="17"/>
  <c r="R509" i="17" s="1"/>
  <c r="Q508" i="17"/>
  <c r="R508" i="17" s="1"/>
  <c r="Q507" i="17"/>
  <c r="R507" i="17" s="1"/>
  <c r="L507" i="17"/>
  <c r="L508" i="17" s="1"/>
  <c r="L509" i="17" s="1"/>
  <c r="K507" i="17"/>
  <c r="K508" i="17" s="1"/>
  <c r="N508" i="17" s="1"/>
  <c r="J507" i="17"/>
  <c r="J508" i="17" s="1"/>
  <c r="J509" i="17" s="1"/>
  <c r="Q506" i="17"/>
  <c r="R506" i="17" s="1"/>
  <c r="Q505" i="17"/>
  <c r="R505" i="17" s="1"/>
  <c r="Q504" i="17"/>
  <c r="R504" i="17" s="1"/>
  <c r="Q503" i="17"/>
  <c r="R503" i="17" s="1"/>
  <c r="Q502" i="17"/>
  <c r="R502" i="17" s="1"/>
  <c r="Q501" i="17"/>
  <c r="R501" i="17" s="1"/>
  <c r="Q500" i="17"/>
  <c r="R500" i="17" s="1"/>
  <c r="L500" i="17"/>
  <c r="L501" i="17" s="1"/>
  <c r="L502" i="17" s="1"/>
  <c r="L503" i="17" s="1"/>
  <c r="L504" i="17" s="1"/>
  <c r="L505" i="17" s="1"/>
  <c r="L506" i="17" s="1"/>
  <c r="K500" i="17"/>
  <c r="K501" i="17" s="1"/>
  <c r="J500" i="17"/>
  <c r="J501" i="17" s="1"/>
  <c r="J502" i="17" s="1"/>
  <c r="J503" i="17" s="1"/>
  <c r="J504" i="17" s="1"/>
  <c r="J505" i="17" s="1"/>
  <c r="J506" i="17" s="1"/>
  <c r="Q499" i="17"/>
  <c r="R499" i="17" s="1"/>
  <c r="Q498" i="17"/>
  <c r="R498" i="17" s="1"/>
  <c r="Q497" i="17"/>
  <c r="R497" i="17" s="1"/>
  <c r="Q496" i="17"/>
  <c r="R496" i="17" s="1"/>
  <c r="L496" i="17"/>
  <c r="L497" i="17" s="1"/>
  <c r="L498" i="17" s="1"/>
  <c r="L499" i="17" s="1"/>
  <c r="K496" i="17"/>
  <c r="N496" i="17" s="1"/>
  <c r="J496" i="17"/>
  <c r="J497" i="17" s="1"/>
  <c r="J498" i="17" s="1"/>
  <c r="J499" i="17" s="1"/>
  <c r="Q495" i="17"/>
  <c r="R495" i="17" s="1"/>
  <c r="Q494" i="17"/>
  <c r="R494" i="17" s="1"/>
  <c r="Q493" i="17"/>
  <c r="R493" i="17" s="1"/>
  <c r="Q492" i="17"/>
  <c r="R492" i="17" s="1"/>
  <c r="Q491" i="17"/>
  <c r="R491" i="17" s="1"/>
  <c r="L491" i="17"/>
  <c r="K491" i="17"/>
  <c r="K492" i="17" s="1"/>
  <c r="J491" i="17"/>
  <c r="J492" i="17" s="1"/>
  <c r="J493" i="17" s="1"/>
  <c r="J494" i="17" s="1"/>
  <c r="J495" i="17" s="1"/>
  <c r="Q490" i="17"/>
  <c r="R490" i="17" s="1"/>
  <c r="Q489" i="17"/>
  <c r="R489" i="17" s="1"/>
  <c r="Q488" i="17"/>
  <c r="R488" i="17" s="1"/>
  <c r="Q487" i="17"/>
  <c r="R487" i="17" s="1"/>
  <c r="Q486" i="17"/>
  <c r="R486" i="17" s="1"/>
  <c r="L486" i="17"/>
  <c r="L487" i="17" s="1"/>
  <c r="L488" i="17" s="1"/>
  <c r="L489" i="17" s="1"/>
  <c r="L490" i="17" s="1"/>
  <c r="K486" i="17"/>
  <c r="K487" i="17" s="1"/>
  <c r="J486" i="17"/>
  <c r="J487" i="17" s="1"/>
  <c r="J488" i="17" s="1"/>
  <c r="J489" i="17" s="1"/>
  <c r="J490" i="17" s="1"/>
  <c r="Q485" i="17"/>
  <c r="R485" i="17" s="1"/>
  <c r="Q484" i="17"/>
  <c r="R484" i="17" s="1"/>
  <c r="Q483" i="17"/>
  <c r="R483" i="17" s="1"/>
  <c r="Q482" i="17"/>
  <c r="R482" i="17" s="1"/>
  <c r="Q481" i="17"/>
  <c r="R481" i="17" s="1"/>
  <c r="Q480" i="17"/>
  <c r="R480" i="17" s="1"/>
  <c r="Q479" i="17"/>
  <c r="R479" i="17" s="1"/>
  <c r="L479" i="17"/>
  <c r="L480" i="17" s="1"/>
  <c r="L481" i="17" s="1"/>
  <c r="L482" i="17" s="1"/>
  <c r="L483" i="17" s="1"/>
  <c r="L484" i="17" s="1"/>
  <c r="L485" i="17" s="1"/>
  <c r="K479" i="17"/>
  <c r="K480" i="17" s="1"/>
  <c r="J479" i="17"/>
  <c r="J480" i="17" s="1"/>
  <c r="J481" i="17" s="1"/>
  <c r="J482" i="17" s="1"/>
  <c r="J483" i="17" s="1"/>
  <c r="J484" i="17" s="1"/>
  <c r="J485" i="17" s="1"/>
  <c r="Q478" i="17"/>
  <c r="R478" i="17" s="1"/>
  <c r="Q477" i="17"/>
  <c r="R477" i="17" s="1"/>
  <c r="Q476" i="17"/>
  <c r="R476" i="17" s="1"/>
  <c r="Q475" i="17"/>
  <c r="R475" i="17" s="1"/>
  <c r="Q474" i="17"/>
  <c r="R474" i="17" s="1"/>
  <c r="Q473" i="17"/>
  <c r="R473" i="17" s="1"/>
  <c r="Q472" i="17"/>
  <c r="R472" i="17" s="1"/>
  <c r="Q471" i="17"/>
  <c r="R471" i="17" s="1"/>
  <c r="Q470" i="17"/>
  <c r="R470" i="17" s="1"/>
  <c r="Q469" i="17"/>
  <c r="R469" i="17" s="1"/>
  <c r="Q468" i="17"/>
  <c r="R468" i="17" s="1"/>
  <c r="Q467" i="17"/>
  <c r="R467" i="17" s="1"/>
  <c r="Q466" i="17"/>
  <c r="R466" i="17" s="1"/>
  <c r="Q465" i="17"/>
  <c r="R465" i="17" s="1"/>
  <c r="L465" i="17"/>
  <c r="L466" i="17" s="1"/>
  <c r="L467" i="17" s="1"/>
  <c r="L468" i="17" s="1"/>
  <c r="L469" i="17" s="1"/>
  <c r="L470" i="17" s="1"/>
  <c r="L471" i="17" s="1"/>
  <c r="L472" i="17" s="1"/>
  <c r="L473" i="17" s="1"/>
  <c r="L474" i="17" s="1"/>
  <c r="L475" i="17" s="1"/>
  <c r="L476" i="17" s="1"/>
  <c r="L477" i="17" s="1"/>
  <c r="L478" i="17" s="1"/>
  <c r="K465" i="17"/>
  <c r="K466" i="17" s="1"/>
  <c r="J465" i="17"/>
  <c r="J466" i="17" s="1"/>
  <c r="J467" i="17" s="1"/>
  <c r="J468" i="17" s="1"/>
  <c r="J469" i="17" s="1"/>
  <c r="J470" i="17" s="1"/>
  <c r="J471" i="17" s="1"/>
  <c r="J472" i="17" s="1"/>
  <c r="J473" i="17" s="1"/>
  <c r="J474" i="17" s="1"/>
  <c r="J475" i="17" s="1"/>
  <c r="J476" i="17" s="1"/>
  <c r="J477" i="17" s="1"/>
  <c r="J478" i="17" s="1"/>
  <c r="Q464" i="17"/>
  <c r="R464" i="17" s="1"/>
  <c r="Q463" i="17"/>
  <c r="R463" i="17" s="1"/>
  <c r="Q462" i="17"/>
  <c r="R462" i="17" s="1"/>
  <c r="Q461" i="17"/>
  <c r="R461" i="17" s="1"/>
  <c r="Q460" i="17"/>
  <c r="R460" i="17" s="1"/>
  <c r="Q459" i="17"/>
  <c r="R459" i="17" s="1"/>
  <c r="Q458" i="17"/>
  <c r="R458" i="17" s="1"/>
  <c r="Q457" i="17"/>
  <c r="R457" i="17" s="1"/>
  <c r="L457" i="17"/>
  <c r="L458" i="17" s="1"/>
  <c r="L459" i="17" s="1"/>
  <c r="L460" i="17" s="1"/>
  <c r="L461" i="17" s="1"/>
  <c r="L462" i="17" s="1"/>
  <c r="L463" i="17" s="1"/>
  <c r="L464" i="17" s="1"/>
  <c r="K457" i="17"/>
  <c r="K458" i="17" s="1"/>
  <c r="N458" i="17" s="1"/>
  <c r="J457" i="17"/>
  <c r="J458" i="17" s="1"/>
  <c r="J459" i="17" s="1"/>
  <c r="J460" i="17" s="1"/>
  <c r="J461" i="17" s="1"/>
  <c r="J462" i="17" s="1"/>
  <c r="J463" i="17" s="1"/>
  <c r="J464" i="17" s="1"/>
  <c r="Q456" i="17"/>
  <c r="R456" i="17" s="1"/>
  <c r="Q455" i="17"/>
  <c r="R455" i="17" s="1"/>
  <c r="Q454" i="17"/>
  <c r="R454" i="17" s="1"/>
  <c r="Q453" i="17"/>
  <c r="R453" i="17" s="1"/>
  <c r="L453" i="17"/>
  <c r="L454" i="17" s="1"/>
  <c r="L455" i="17" s="1"/>
  <c r="L456" i="17" s="1"/>
  <c r="K453" i="17"/>
  <c r="N453" i="17" s="1"/>
  <c r="J453" i="17"/>
  <c r="J454" i="17" s="1"/>
  <c r="J455" i="17" s="1"/>
  <c r="J456" i="17" s="1"/>
  <c r="Q452" i="17"/>
  <c r="R452" i="17" s="1"/>
  <c r="Q451" i="17"/>
  <c r="R451" i="17" s="1"/>
  <c r="Q450" i="17"/>
  <c r="R450" i="17" s="1"/>
  <c r="Q449" i="17"/>
  <c r="R449" i="17" s="1"/>
  <c r="L449" i="17"/>
  <c r="L450" i="17" s="1"/>
  <c r="L451" i="17" s="1"/>
  <c r="L452" i="17" s="1"/>
  <c r="K449" i="17"/>
  <c r="K450" i="17" s="1"/>
  <c r="J449" i="17"/>
  <c r="J450" i="17" s="1"/>
  <c r="J451" i="17" s="1"/>
  <c r="J452" i="17" s="1"/>
  <c r="Q448" i="17"/>
  <c r="R448" i="17" s="1"/>
  <c r="Q447" i="17"/>
  <c r="R447" i="17" s="1"/>
  <c r="Q446" i="17"/>
  <c r="R446" i="17" s="1"/>
  <c r="L446" i="17"/>
  <c r="L447" i="17" s="1"/>
  <c r="L448" i="17" s="1"/>
  <c r="K446" i="17"/>
  <c r="N446" i="17" s="1"/>
  <c r="J446" i="17"/>
  <c r="J447" i="17" s="1"/>
  <c r="J448" i="17" s="1"/>
  <c r="Q445" i="17"/>
  <c r="R445" i="17" s="1"/>
  <c r="Q444" i="17"/>
  <c r="R444" i="17" s="1"/>
  <c r="Q443" i="17"/>
  <c r="R443" i="17" s="1"/>
  <c r="Q442" i="17"/>
  <c r="R442" i="17" s="1"/>
  <c r="Q441" i="17"/>
  <c r="R441" i="17" s="1"/>
  <c r="Q440" i="17"/>
  <c r="R440" i="17" s="1"/>
  <c r="Q439" i="17"/>
  <c r="R439" i="17" s="1"/>
  <c r="Q438" i="17"/>
  <c r="R438" i="17" s="1"/>
  <c r="L438" i="17"/>
  <c r="L439" i="17" s="1"/>
  <c r="L440" i="17" s="1"/>
  <c r="L441" i="17" s="1"/>
  <c r="L442" i="17" s="1"/>
  <c r="L443" i="17" s="1"/>
  <c r="L444" i="17" s="1"/>
  <c r="L445" i="17" s="1"/>
  <c r="K438" i="17"/>
  <c r="K439" i="17" s="1"/>
  <c r="J438" i="17"/>
  <c r="J439" i="17" s="1"/>
  <c r="J440" i="17" s="1"/>
  <c r="J441" i="17" s="1"/>
  <c r="J442" i="17" s="1"/>
  <c r="J443" i="17" s="1"/>
  <c r="J444" i="17" s="1"/>
  <c r="J445" i="17" s="1"/>
  <c r="Q437" i="17"/>
  <c r="R437" i="17" s="1"/>
  <c r="Q436" i="17"/>
  <c r="R436" i="17" s="1"/>
  <c r="Q435" i="17"/>
  <c r="R435" i="17" s="1"/>
  <c r="Q434" i="17"/>
  <c r="R434" i="17" s="1"/>
  <c r="Q433" i="17"/>
  <c r="R433" i="17" s="1"/>
  <c r="Q432" i="17"/>
  <c r="R432" i="17" s="1"/>
  <c r="Q431" i="17"/>
  <c r="R431" i="17" s="1"/>
  <c r="Q430" i="17"/>
  <c r="R430" i="17" s="1"/>
  <c r="Q429" i="17"/>
  <c r="R429" i="17" s="1"/>
  <c r="L429" i="17"/>
  <c r="L430" i="17" s="1"/>
  <c r="L431" i="17" s="1"/>
  <c r="L432" i="17" s="1"/>
  <c r="L433" i="17" s="1"/>
  <c r="L434" i="17" s="1"/>
  <c r="L435" i="17" s="1"/>
  <c r="L436" i="17" s="1"/>
  <c r="L437" i="17" s="1"/>
  <c r="K429" i="17"/>
  <c r="J429" i="17"/>
  <c r="J430" i="17" s="1"/>
  <c r="J431" i="17" s="1"/>
  <c r="J432" i="17" s="1"/>
  <c r="J433" i="17" s="1"/>
  <c r="J434" i="17" s="1"/>
  <c r="J435" i="17" s="1"/>
  <c r="J436" i="17" s="1"/>
  <c r="J437" i="17" s="1"/>
  <c r="Q428" i="17"/>
  <c r="R428" i="17" s="1"/>
  <c r="Q427" i="17"/>
  <c r="R427" i="17" s="1"/>
  <c r="Q426" i="17"/>
  <c r="R426" i="17" s="1"/>
  <c r="Q425" i="17"/>
  <c r="R425" i="17" s="1"/>
  <c r="Q424" i="17"/>
  <c r="R424" i="17" s="1"/>
  <c r="Q423" i="17"/>
  <c r="R423" i="17" s="1"/>
  <c r="Q422" i="17"/>
  <c r="R422" i="17" s="1"/>
  <c r="Q421" i="17"/>
  <c r="R421" i="17" s="1"/>
  <c r="Q420" i="17"/>
  <c r="R420" i="17" s="1"/>
  <c r="Q419" i="17"/>
  <c r="R419" i="17" s="1"/>
  <c r="Q418" i="17"/>
  <c r="R418" i="17" s="1"/>
  <c r="L418" i="17"/>
  <c r="L419" i="17" s="1"/>
  <c r="L420" i="17" s="1"/>
  <c r="L421" i="17" s="1"/>
  <c r="L422" i="17" s="1"/>
  <c r="L423" i="17" s="1"/>
  <c r="L424" i="17" s="1"/>
  <c r="L425" i="17" s="1"/>
  <c r="L426" i="17" s="1"/>
  <c r="L427" i="17" s="1"/>
  <c r="L428" i="17" s="1"/>
  <c r="K418" i="17"/>
  <c r="K419" i="17" s="1"/>
  <c r="J418" i="17"/>
  <c r="J419" i="17" s="1"/>
  <c r="J420" i="17" s="1"/>
  <c r="J421" i="17" s="1"/>
  <c r="J422" i="17" s="1"/>
  <c r="J423" i="17" s="1"/>
  <c r="J424" i="17" s="1"/>
  <c r="J425" i="17" s="1"/>
  <c r="J426" i="17" s="1"/>
  <c r="J427" i="17" s="1"/>
  <c r="J428" i="17" s="1"/>
  <c r="Q417" i="17"/>
  <c r="R417" i="17" s="1"/>
  <c r="Q416" i="17"/>
  <c r="R416" i="17" s="1"/>
  <c r="Q415" i="17"/>
  <c r="R415" i="17" s="1"/>
  <c r="Q414" i="17"/>
  <c r="R414" i="17" s="1"/>
  <c r="Q413" i="17"/>
  <c r="R413" i="17" s="1"/>
  <c r="Q412" i="17"/>
  <c r="R412" i="17" s="1"/>
  <c r="Q411" i="17"/>
  <c r="R411" i="17" s="1"/>
  <c r="L411" i="17"/>
  <c r="L412" i="17" s="1"/>
  <c r="L413" i="17" s="1"/>
  <c r="L414" i="17" s="1"/>
  <c r="L415" i="17" s="1"/>
  <c r="L416" i="17" s="1"/>
  <c r="L417" i="17" s="1"/>
  <c r="K411" i="17"/>
  <c r="N411" i="17" s="1"/>
  <c r="J411" i="17"/>
  <c r="J412" i="17" s="1"/>
  <c r="J413" i="17" s="1"/>
  <c r="J414" i="17" s="1"/>
  <c r="J415" i="17" s="1"/>
  <c r="J416" i="17" s="1"/>
  <c r="J417" i="17" s="1"/>
  <c r="Q410" i="17"/>
  <c r="R410" i="17" s="1"/>
  <c r="Q409" i="17"/>
  <c r="R409" i="17" s="1"/>
  <c r="Q408" i="17"/>
  <c r="R408" i="17" s="1"/>
  <c r="Q407" i="17"/>
  <c r="R407" i="17" s="1"/>
  <c r="Q406" i="17"/>
  <c r="R406" i="17" s="1"/>
  <c r="L406" i="17"/>
  <c r="L407" i="17" s="1"/>
  <c r="L408" i="17" s="1"/>
  <c r="L409" i="17" s="1"/>
  <c r="L410" i="17" s="1"/>
  <c r="K406" i="17"/>
  <c r="N406" i="17" s="1"/>
  <c r="J406" i="17"/>
  <c r="J407" i="17" s="1"/>
  <c r="J408" i="17" s="1"/>
  <c r="J409" i="17" s="1"/>
  <c r="J410" i="17" s="1"/>
  <c r="Q405" i="17"/>
  <c r="R405" i="17" s="1"/>
  <c r="Q404" i="17"/>
  <c r="R404" i="17" s="1"/>
  <c r="Q403" i="17"/>
  <c r="R403" i="17" s="1"/>
  <c r="Q402" i="17"/>
  <c r="R402" i="17" s="1"/>
  <c r="L402" i="17"/>
  <c r="L403" i="17" s="1"/>
  <c r="L404" i="17" s="1"/>
  <c r="L405" i="17" s="1"/>
  <c r="K402" i="17"/>
  <c r="N402" i="17" s="1"/>
  <c r="J402" i="17"/>
  <c r="J403" i="17" s="1"/>
  <c r="J404" i="17" s="1"/>
  <c r="J405" i="17" s="1"/>
  <c r="Q401" i="17"/>
  <c r="R401" i="17" s="1"/>
  <c r="Q400" i="17"/>
  <c r="R400" i="17" s="1"/>
  <c r="Q399" i="17"/>
  <c r="R399" i="17" s="1"/>
  <c r="L399" i="17"/>
  <c r="L400" i="17" s="1"/>
  <c r="L401" i="17" s="1"/>
  <c r="K399" i="17"/>
  <c r="N399" i="17" s="1"/>
  <c r="J399" i="17"/>
  <c r="J400" i="17" s="1"/>
  <c r="J401" i="17" s="1"/>
  <c r="Q398" i="17"/>
  <c r="R398" i="17" s="1"/>
  <c r="Q397" i="17"/>
  <c r="R397" i="17" s="1"/>
  <c r="Q396" i="17"/>
  <c r="R396" i="17" s="1"/>
  <c r="Q395" i="17"/>
  <c r="R395" i="17" s="1"/>
  <c r="Q394" i="17"/>
  <c r="R394" i="17" s="1"/>
  <c r="Q393" i="17"/>
  <c r="R393" i="17" s="1"/>
  <c r="Q392" i="17"/>
  <c r="R392" i="17" s="1"/>
  <c r="Q391" i="17"/>
  <c r="R391" i="17" s="1"/>
  <c r="Q390" i="17"/>
  <c r="R390" i="17" s="1"/>
  <c r="Q389" i="17"/>
  <c r="R389" i="17" s="1"/>
  <c r="L389" i="17"/>
  <c r="L390" i="17" s="1"/>
  <c r="L391" i="17" s="1"/>
  <c r="L392" i="17" s="1"/>
  <c r="L393" i="17" s="1"/>
  <c r="L394" i="17" s="1"/>
  <c r="L395" i="17" s="1"/>
  <c r="L396" i="17" s="1"/>
  <c r="L397" i="17" s="1"/>
  <c r="L398" i="17" s="1"/>
  <c r="K389" i="17"/>
  <c r="N389" i="17" s="1"/>
  <c r="J389" i="17"/>
  <c r="J390" i="17" s="1"/>
  <c r="J391" i="17" s="1"/>
  <c r="J392" i="17" s="1"/>
  <c r="J393" i="17" s="1"/>
  <c r="J394" i="17" s="1"/>
  <c r="J395" i="17" s="1"/>
  <c r="J396" i="17" s="1"/>
  <c r="J397" i="17" s="1"/>
  <c r="J398" i="17" s="1"/>
  <c r="Q388" i="17"/>
  <c r="R388" i="17" s="1"/>
  <c r="Q387" i="17"/>
  <c r="R387" i="17" s="1"/>
  <c r="Q386" i="17"/>
  <c r="R386" i="17" s="1"/>
  <c r="Q385" i="17"/>
  <c r="R385" i="17" s="1"/>
  <c r="Q384" i="17"/>
  <c r="R384" i="17" s="1"/>
  <c r="Q383" i="17"/>
  <c r="R383" i="17" s="1"/>
  <c r="Q382" i="17"/>
  <c r="R382" i="17" s="1"/>
  <c r="Q381" i="17"/>
  <c r="R381" i="17" s="1"/>
  <c r="Q380" i="17"/>
  <c r="R380" i="17" s="1"/>
  <c r="Q379" i="17"/>
  <c r="R379" i="17" s="1"/>
  <c r="L379" i="17"/>
  <c r="L380" i="17" s="1"/>
  <c r="L381" i="17" s="1"/>
  <c r="L382" i="17" s="1"/>
  <c r="L383" i="17" s="1"/>
  <c r="L384" i="17" s="1"/>
  <c r="L385" i="17" s="1"/>
  <c r="L386" i="17" s="1"/>
  <c r="L387" i="17" s="1"/>
  <c r="L388" i="17" s="1"/>
  <c r="K379" i="17"/>
  <c r="K380" i="17" s="1"/>
  <c r="J379" i="17"/>
  <c r="J380" i="17" s="1"/>
  <c r="J381" i="17" s="1"/>
  <c r="J382" i="17" s="1"/>
  <c r="J383" i="17" s="1"/>
  <c r="J384" i="17" s="1"/>
  <c r="J385" i="17" s="1"/>
  <c r="J386" i="17" s="1"/>
  <c r="J387" i="17" s="1"/>
  <c r="J388" i="17" s="1"/>
  <c r="Q378" i="17"/>
  <c r="R378" i="17" s="1"/>
  <c r="Q377" i="17"/>
  <c r="R377" i="17" s="1"/>
  <c r="Q376" i="17"/>
  <c r="R376" i="17" s="1"/>
  <c r="Q375" i="17"/>
  <c r="R375" i="17" s="1"/>
  <c r="Q374" i="17"/>
  <c r="R374" i="17" s="1"/>
  <c r="L374" i="17"/>
  <c r="L375" i="17" s="1"/>
  <c r="L376" i="17" s="1"/>
  <c r="L377" i="17" s="1"/>
  <c r="L378" i="17" s="1"/>
  <c r="K374" i="17"/>
  <c r="N374" i="17" s="1"/>
  <c r="J374" i="17"/>
  <c r="J375" i="17" s="1"/>
  <c r="J376" i="17" s="1"/>
  <c r="J377" i="17" s="1"/>
  <c r="J378" i="17" s="1"/>
  <c r="Q373" i="17"/>
  <c r="R373" i="17" s="1"/>
  <c r="Q372" i="17"/>
  <c r="R372" i="17" s="1"/>
  <c r="Q371" i="17"/>
  <c r="R371" i="17" s="1"/>
  <c r="Q370" i="17"/>
  <c r="R370" i="17" s="1"/>
  <c r="Q369" i="17"/>
  <c r="R369" i="17" s="1"/>
  <c r="Q368" i="17"/>
  <c r="R368" i="17" s="1"/>
  <c r="Q367" i="17"/>
  <c r="R367" i="17" s="1"/>
  <c r="Q366" i="17"/>
  <c r="R366" i="17" s="1"/>
  <c r="L366" i="17"/>
  <c r="L367" i="17" s="1"/>
  <c r="L368" i="17" s="1"/>
  <c r="L369" i="17" s="1"/>
  <c r="L370" i="17" s="1"/>
  <c r="L371" i="17" s="1"/>
  <c r="L372" i="17" s="1"/>
  <c r="L373" i="17" s="1"/>
  <c r="K366" i="17"/>
  <c r="K367" i="17" s="1"/>
  <c r="J366" i="17"/>
  <c r="J367" i="17" s="1"/>
  <c r="J368" i="17" s="1"/>
  <c r="J369" i="17" s="1"/>
  <c r="J370" i="17" s="1"/>
  <c r="J371" i="17" s="1"/>
  <c r="J372" i="17" s="1"/>
  <c r="J373" i="17" s="1"/>
  <c r="Q365" i="17"/>
  <c r="R365" i="17" s="1"/>
  <c r="Q364" i="17"/>
  <c r="R364" i="17" s="1"/>
  <c r="Q363" i="17"/>
  <c r="R363" i="17" s="1"/>
  <c r="Q362" i="17"/>
  <c r="R362" i="17" s="1"/>
  <c r="Q361" i="17"/>
  <c r="R361" i="17" s="1"/>
  <c r="Q360" i="17"/>
  <c r="R360" i="17" s="1"/>
  <c r="Q359" i="17"/>
  <c r="R359" i="17" s="1"/>
  <c r="Q358" i="17"/>
  <c r="R358" i="17" s="1"/>
  <c r="L358" i="17"/>
  <c r="K358" i="17"/>
  <c r="K359" i="17" s="1"/>
  <c r="J358" i="17"/>
  <c r="J359" i="17" s="1"/>
  <c r="J360" i="17" s="1"/>
  <c r="J361" i="17" s="1"/>
  <c r="J362" i="17" s="1"/>
  <c r="J363" i="17" s="1"/>
  <c r="J364" i="17" s="1"/>
  <c r="J365" i="17" s="1"/>
  <c r="Q357" i="17"/>
  <c r="R357" i="17" s="1"/>
  <c r="Q356" i="17"/>
  <c r="R356" i="17" s="1"/>
  <c r="Q355" i="17"/>
  <c r="R355" i="17" s="1"/>
  <c r="L355" i="17"/>
  <c r="L356" i="17" s="1"/>
  <c r="L357" i="17" s="1"/>
  <c r="K355" i="17"/>
  <c r="K356" i="17" s="1"/>
  <c r="J355" i="17"/>
  <c r="J356" i="17" s="1"/>
  <c r="J357" i="17" s="1"/>
  <c r="Q354" i="17"/>
  <c r="R354" i="17" s="1"/>
  <c r="Q353" i="17"/>
  <c r="R353" i="17" s="1"/>
  <c r="Q352" i="17"/>
  <c r="R352" i="17" s="1"/>
  <c r="Q351" i="17"/>
  <c r="R351" i="17" s="1"/>
  <c r="Q350" i="17"/>
  <c r="R350" i="17" s="1"/>
  <c r="Q349" i="17"/>
  <c r="R349" i="17" s="1"/>
  <c r="Q348" i="17"/>
  <c r="R348" i="17" s="1"/>
  <c r="L348" i="17"/>
  <c r="K348" i="17"/>
  <c r="N348" i="17" s="1"/>
  <c r="J348" i="17"/>
  <c r="J349" i="17" s="1"/>
  <c r="J350" i="17" s="1"/>
  <c r="J351" i="17" s="1"/>
  <c r="J352" i="17" s="1"/>
  <c r="J353" i="17" s="1"/>
  <c r="J354" i="17" s="1"/>
  <c r="Q347" i="17"/>
  <c r="R347" i="17" s="1"/>
  <c r="Q346" i="17"/>
  <c r="R346" i="17" s="1"/>
  <c r="Q345" i="17"/>
  <c r="R345" i="17" s="1"/>
  <c r="Q344" i="17"/>
  <c r="R344" i="17" s="1"/>
  <c r="Q343" i="17"/>
  <c r="R343" i="17" s="1"/>
  <c r="Q342" i="17"/>
  <c r="R342" i="17" s="1"/>
  <c r="Q341" i="17"/>
  <c r="R341" i="17" s="1"/>
  <c r="L341" i="17"/>
  <c r="L342" i="17" s="1"/>
  <c r="L343" i="17" s="1"/>
  <c r="L344" i="17" s="1"/>
  <c r="L345" i="17" s="1"/>
  <c r="L346" i="17" s="1"/>
  <c r="L347" i="17" s="1"/>
  <c r="K341" i="17"/>
  <c r="N341" i="17" s="1"/>
  <c r="J341" i="17"/>
  <c r="J342" i="17" s="1"/>
  <c r="J343" i="17" s="1"/>
  <c r="J344" i="17" s="1"/>
  <c r="J345" i="17" s="1"/>
  <c r="J346" i="17" s="1"/>
  <c r="J347" i="17" s="1"/>
  <c r="Q340" i="17"/>
  <c r="R340" i="17" s="1"/>
  <c r="Q339" i="17"/>
  <c r="R339" i="17" s="1"/>
  <c r="Q338" i="17"/>
  <c r="R338" i="17" s="1"/>
  <c r="L338" i="17"/>
  <c r="L339" i="17" s="1"/>
  <c r="L340" i="17" s="1"/>
  <c r="K338" i="17"/>
  <c r="K339" i="17" s="1"/>
  <c r="N339" i="17" s="1"/>
  <c r="J338" i="17"/>
  <c r="J339" i="17" s="1"/>
  <c r="J340" i="17" s="1"/>
  <c r="Q337" i="17"/>
  <c r="R337" i="17" s="1"/>
  <c r="Q336" i="17"/>
  <c r="R336" i="17" s="1"/>
  <c r="Q335" i="17"/>
  <c r="R335" i="17" s="1"/>
  <c r="Q334" i="17"/>
  <c r="R334" i="17" s="1"/>
  <c r="Q333" i="17"/>
  <c r="R333" i="17" s="1"/>
  <c r="L333" i="17"/>
  <c r="L334" i="17" s="1"/>
  <c r="L335" i="17" s="1"/>
  <c r="L336" i="17" s="1"/>
  <c r="L337" i="17" s="1"/>
  <c r="K333" i="17"/>
  <c r="K334" i="17" s="1"/>
  <c r="J333" i="17"/>
  <c r="J334" i="17" s="1"/>
  <c r="J335" i="17" s="1"/>
  <c r="J336" i="17" s="1"/>
  <c r="J337" i="17" s="1"/>
  <c r="Q332" i="17"/>
  <c r="R332" i="17" s="1"/>
  <c r="Q331" i="17"/>
  <c r="R331" i="17" s="1"/>
  <c r="Q330" i="17"/>
  <c r="R330" i="17" s="1"/>
  <c r="Q329" i="17"/>
  <c r="R329" i="17" s="1"/>
  <c r="Q328" i="17"/>
  <c r="R328" i="17" s="1"/>
  <c r="L328" i="17"/>
  <c r="L329" i="17" s="1"/>
  <c r="L330" i="17" s="1"/>
  <c r="L331" i="17" s="1"/>
  <c r="L332" i="17" s="1"/>
  <c r="K328" i="17"/>
  <c r="J328" i="17"/>
  <c r="J329" i="17" s="1"/>
  <c r="J330" i="17" s="1"/>
  <c r="J331" i="17" s="1"/>
  <c r="J332" i="17" s="1"/>
  <c r="Q327" i="17"/>
  <c r="R327" i="17" s="1"/>
  <c r="Q326" i="17"/>
  <c r="R326" i="17" s="1"/>
  <c r="Q325" i="17"/>
  <c r="R325" i="17" s="1"/>
  <c r="L325" i="17"/>
  <c r="K325" i="17"/>
  <c r="K326" i="17" s="1"/>
  <c r="N326" i="17" s="1"/>
  <c r="J325" i="17"/>
  <c r="J326" i="17" s="1"/>
  <c r="J327" i="17" s="1"/>
  <c r="Q324" i="17"/>
  <c r="R324" i="17" s="1"/>
  <c r="Q323" i="17"/>
  <c r="R323" i="17" s="1"/>
  <c r="Q322" i="17"/>
  <c r="R322" i="17" s="1"/>
  <c r="L322" i="17"/>
  <c r="L323" i="17" s="1"/>
  <c r="L324" i="17" s="1"/>
  <c r="K322" i="17"/>
  <c r="K323" i="17" s="1"/>
  <c r="J322" i="17"/>
  <c r="J323" i="17" s="1"/>
  <c r="J324" i="17" s="1"/>
  <c r="Q321" i="17"/>
  <c r="R321" i="17" s="1"/>
  <c r="Q320" i="17"/>
  <c r="R320" i="17" s="1"/>
  <c r="Q319" i="17"/>
  <c r="R319" i="17" s="1"/>
  <c r="Q318" i="17"/>
  <c r="R318" i="17" s="1"/>
  <c r="L318" i="17"/>
  <c r="L319" i="17" s="1"/>
  <c r="L320" i="17" s="1"/>
  <c r="L321" i="17" s="1"/>
  <c r="K318" i="17"/>
  <c r="K319" i="17" s="1"/>
  <c r="N319" i="17" s="1"/>
  <c r="J318" i="17"/>
  <c r="J319" i="17" s="1"/>
  <c r="J320" i="17" s="1"/>
  <c r="J321" i="17" s="1"/>
  <c r="Q317" i="17"/>
  <c r="R317" i="17" s="1"/>
  <c r="Q316" i="17"/>
  <c r="R316" i="17" s="1"/>
  <c r="Q315" i="17"/>
  <c r="R315" i="17" s="1"/>
  <c r="L315" i="17"/>
  <c r="K315" i="17"/>
  <c r="K316" i="17" s="1"/>
  <c r="J315" i="17"/>
  <c r="J316" i="17" s="1"/>
  <c r="J317" i="17" s="1"/>
  <c r="Q314" i="17"/>
  <c r="R314" i="17" s="1"/>
  <c r="Q313" i="17"/>
  <c r="R313" i="17" s="1"/>
  <c r="Q312" i="17"/>
  <c r="R312" i="17" s="1"/>
  <c r="L312" i="17"/>
  <c r="L313" i="17" s="1"/>
  <c r="L314" i="17" s="1"/>
  <c r="K312" i="17"/>
  <c r="K313" i="17" s="1"/>
  <c r="J312" i="17"/>
  <c r="J313" i="17" s="1"/>
  <c r="J314" i="17" s="1"/>
  <c r="Q311" i="17"/>
  <c r="R311" i="17" s="1"/>
  <c r="Q310" i="17"/>
  <c r="R310" i="17" s="1"/>
  <c r="Q309" i="17"/>
  <c r="R309" i="17" s="1"/>
  <c r="Q308" i="17"/>
  <c r="R308" i="17" s="1"/>
  <c r="Q307" i="17"/>
  <c r="R307" i="17" s="1"/>
  <c r="Q306" i="17"/>
  <c r="R306" i="17" s="1"/>
  <c r="L306" i="17"/>
  <c r="K306" i="17"/>
  <c r="K307" i="17" s="1"/>
  <c r="J306" i="17"/>
  <c r="J307" i="17" s="1"/>
  <c r="J308" i="17" s="1"/>
  <c r="J309" i="17" s="1"/>
  <c r="J310" i="17" s="1"/>
  <c r="J311" i="17" s="1"/>
  <c r="Q305" i="17"/>
  <c r="R305" i="17" s="1"/>
  <c r="Q304" i="17"/>
  <c r="R304" i="17" s="1"/>
  <c r="Q303" i="17"/>
  <c r="R303" i="17" s="1"/>
  <c r="L303" i="17"/>
  <c r="L304" i="17" s="1"/>
  <c r="L305" i="17" s="1"/>
  <c r="K303" i="17"/>
  <c r="K304" i="17" s="1"/>
  <c r="J303" i="17"/>
  <c r="J304" i="17" s="1"/>
  <c r="J305" i="17" s="1"/>
  <c r="Q302" i="17"/>
  <c r="R302" i="17" s="1"/>
  <c r="Q301" i="17"/>
  <c r="R301" i="17" s="1"/>
  <c r="Q300" i="17"/>
  <c r="R300" i="17" s="1"/>
  <c r="L300" i="17"/>
  <c r="L301" i="17" s="1"/>
  <c r="L302" i="17" s="1"/>
  <c r="K300" i="17"/>
  <c r="N300" i="17" s="1"/>
  <c r="J300" i="17"/>
  <c r="J301" i="17" s="1"/>
  <c r="J302" i="17" s="1"/>
  <c r="Q299" i="17"/>
  <c r="R299" i="17" s="1"/>
  <c r="Q298" i="17"/>
  <c r="R298" i="17" s="1"/>
  <c r="Q297" i="17"/>
  <c r="R297" i="17" s="1"/>
  <c r="L297" i="17"/>
  <c r="L298" i="17" s="1"/>
  <c r="L299" i="17" s="1"/>
  <c r="K297" i="17"/>
  <c r="N297" i="17" s="1"/>
  <c r="J297" i="17"/>
  <c r="J298" i="17" s="1"/>
  <c r="J299" i="17" s="1"/>
  <c r="Q296" i="17"/>
  <c r="R296" i="17" s="1"/>
  <c r="Q295" i="17"/>
  <c r="R295" i="17" s="1"/>
  <c r="Q294" i="17"/>
  <c r="R294" i="17" s="1"/>
  <c r="Q293" i="17"/>
  <c r="R293" i="17" s="1"/>
  <c r="Q292" i="17"/>
  <c r="R292" i="17" s="1"/>
  <c r="Q291" i="17"/>
  <c r="R291" i="17" s="1"/>
  <c r="L291" i="17"/>
  <c r="L292" i="17" s="1"/>
  <c r="L293" i="17" s="1"/>
  <c r="L294" i="17" s="1"/>
  <c r="L295" i="17" s="1"/>
  <c r="L296" i="17" s="1"/>
  <c r="K291" i="17"/>
  <c r="N291" i="17" s="1"/>
  <c r="J291" i="17"/>
  <c r="J292" i="17" s="1"/>
  <c r="J293" i="17" s="1"/>
  <c r="J294" i="17" s="1"/>
  <c r="J295" i="17" s="1"/>
  <c r="J296" i="17" s="1"/>
  <c r="Q290" i="17"/>
  <c r="R290" i="17" s="1"/>
  <c r="Q289" i="17"/>
  <c r="R289" i="17" s="1"/>
  <c r="Q288" i="17"/>
  <c r="R288" i="17" s="1"/>
  <c r="Q287" i="17"/>
  <c r="R287" i="17" s="1"/>
  <c r="Q286" i="17"/>
  <c r="R286" i="17" s="1"/>
  <c r="L286" i="17"/>
  <c r="L287" i="17" s="1"/>
  <c r="L288" i="17" s="1"/>
  <c r="L289" i="17" s="1"/>
  <c r="L290" i="17" s="1"/>
  <c r="K286" i="17"/>
  <c r="N286" i="17" s="1"/>
  <c r="J286" i="17"/>
  <c r="J287" i="17" s="1"/>
  <c r="J288" i="17" s="1"/>
  <c r="J289" i="17" s="1"/>
  <c r="J290" i="17" s="1"/>
  <c r="Q285" i="17"/>
  <c r="R285" i="17" s="1"/>
  <c r="Q284" i="17"/>
  <c r="R284" i="17" s="1"/>
  <c r="Q283" i="17"/>
  <c r="R283" i="17" s="1"/>
  <c r="L283" i="17"/>
  <c r="L284" i="17" s="1"/>
  <c r="L285" i="17" s="1"/>
  <c r="K283" i="17"/>
  <c r="K284" i="17" s="1"/>
  <c r="J283" i="17"/>
  <c r="J284" i="17" s="1"/>
  <c r="J285" i="17" s="1"/>
  <c r="Q282" i="17"/>
  <c r="R282" i="17" s="1"/>
  <c r="Q281" i="17"/>
  <c r="R281" i="17" s="1"/>
  <c r="Q280" i="17"/>
  <c r="R280" i="17" s="1"/>
  <c r="Q279" i="17"/>
  <c r="R279" i="17" s="1"/>
  <c r="L279" i="17"/>
  <c r="L280" i="17" s="1"/>
  <c r="L281" i="17" s="1"/>
  <c r="L282" i="17" s="1"/>
  <c r="K279" i="17"/>
  <c r="N279" i="17" s="1"/>
  <c r="J279" i="17"/>
  <c r="J280" i="17" s="1"/>
  <c r="J281" i="17" s="1"/>
  <c r="J282" i="17" s="1"/>
  <c r="Q278" i="17"/>
  <c r="R278" i="17" s="1"/>
  <c r="Q277" i="17"/>
  <c r="R277" i="17" s="1"/>
  <c r="Q276" i="17"/>
  <c r="R276" i="17" s="1"/>
  <c r="Q275" i="17"/>
  <c r="R275" i="17" s="1"/>
  <c r="Q274" i="17"/>
  <c r="R274" i="17" s="1"/>
  <c r="Q273" i="17"/>
  <c r="R273" i="17" s="1"/>
  <c r="L273" i="17"/>
  <c r="L274" i="17" s="1"/>
  <c r="L275" i="17" s="1"/>
  <c r="L276" i="17" s="1"/>
  <c r="L277" i="17" s="1"/>
  <c r="L278" i="17" s="1"/>
  <c r="K273" i="17"/>
  <c r="N273" i="17" s="1"/>
  <c r="J273" i="17"/>
  <c r="J274" i="17" s="1"/>
  <c r="J275" i="17" s="1"/>
  <c r="J276" i="17" s="1"/>
  <c r="J277" i="17" s="1"/>
  <c r="J278" i="17" s="1"/>
  <c r="Q272" i="17"/>
  <c r="R272" i="17" s="1"/>
  <c r="Q271" i="17"/>
  <c r="R271" i="17" s="1"/>
  <c r="Q270" i="17"/>
  <c r="R270" i="17" s="1"/>
  <c r="Q269" i="17"/>
  <c r="R269" i="17" s="1"/>
  <c r="Q268" i="17"/>
  <c r="R268" i="17" s="1"/>
  <c r="L268" i="17"/>
  <c r="L269" i="17" s="1"/>
  <c r="L270" i="17" s="1"/>
  <c r="L271" i="17" s="1"/>
  <c r="L272" i="17" s="1"/>
  <c r="K268" i="17"/>
  <c r="N268" i="17" s="1"/>
  <c r="J268" i="17"/>
  <c r="J269" i="17" s="1"/>
  <c r="J270" i="17" s="1"/>
  <c r="J271" i="17" s="1"/>
  <c r="J272" i="17" s="1"/>
  <c r="Q267" i="17"/>
  <c r="R267" i="17" s="1"/>
  <c r="Q266" i="17"/>
  <c r="R266" i="17" s="1"/>
  <c r="Q265" i="17"/>
  <c r="R265" i="17" s="1"/>
  <c r="Q264" i="17"/>
  <c r="R264" i="17" s="1"/>
  <c r="L264" i="17"/>
  <c r="L265" i="17" s="1"/>
  <c r="L266" i="17" s="1"/>
  <c r="L267" i="17" s="1"/>
  <c r="K264" i="17"/>
  <c r="N264" i="17" s="1"/>
  <c r="J264" i="17"/>
  <c r="J265" i="17" s="1"/>
  <c r="J266" i="17" s="1"/>
  <c r="J267" i="17" s="1"/>
  <c r="Q263" i="17"/>
  <c r="R263" i="17" s="1"/>
  <c r="Q262" i="17"/>
  <c r="R262" i="17" s="1"/>
  <c r="Q261" i="17"/>
  <c r="R261" i="17" s="1"/>
  <c r="Q260" i="17"/>
  <c r="R260" i="17" s="1"/>
  <c r="Q259" i="17"/>
  <c r="R259" i="17" s="1"/>
  <c r="Q258" i="17"/>
  <c r="R258" i="17" s="1"/>
  <c r="Q257" i="17"/>
  <c r="R257" i="17" s="1"/>
  <c r="Q256" i="17"/>
  <c r="R256" i="17" s="1"/>
  <c r="Q255" i="17"/>
  <c r="R255" i="17" s="1"/>
  <c r="Q254" i="17"/>
  <c r="R254" i="17" s="1"/>
  <c r="Q253" i="17"/>
  <c r="R253" i="17" s="1"/>
  <c r="Q252" i="17"/>
  <c r="R252" i="17" s="1"/>
  <c r="L252" i="17"/>
  <c r="K252" i="17"/>
  <c r="K253" i="17" s="1"/>
  <c r="J252" i="17"/>
  <c r="J253" i="17" s="1"/>
  <c r="J254" i="17" s="1"/>
  <c r="J255" i="17" s="1"/>
  <c r="J256" i="17" s="1"/>
  <c r="J257" i="17" s="1"/>
  <c r="J258" i="17" s="1"/>
  <c r="J259" i="17" s="1"/>
  <c r="J260" i="17" s="1"/>
  <c r="J261" i="17" s="1"/>
  <c r="J262" i="17" s="1"/>
  <c r="J263" i="17" s="1"/>
  <c r="Q251" i="17"/>
  <c r="R251" i="17" s="1"/>
  <c r="Q250" i="17"/>
  <c r="R250" i="17" s="1"/>
  <c r="Q249" i="17"/>
  <c r="R249" i="17" s="1"/>
  <c r="L249" i="17"/>
  <c r="L250" i="17" s="1"/>
  <c r="L251" i="17" s="1"/>
  <c r="K249" i="17"/>
  <c r="N249" i="17" s="1"/>
  <c r="J249" i="17"/>
  <c r="J250" i="17" s="1"/>
  <c r="J251" i="17" s="1"/>
  <c r="Q248" i="17"/>
  <c r="R248" i="17" s="1"/>
  <c r="Q247" i="17"/>
  <c r="R247" i="17" s="1"/>
  <c r="Q246" i="17"/>
  <c r="R246" i="17" s="1"/>
  <c r="L246" i="17"/>
  <c r="L247" i="17" s="1"/>
  <c r="L248" i="17" s="1"/>
  <c r="K246" i="17"/>
  <c r="K247" i="17" s="1"/>
  <c r="J246" i="17"/>
  <c r="J247" i="17" s="1"/>
  <c r="J248" i="17" s="1"/>
  <c r="Q245" i="17"/>
  <c r="R245" i="17" s="1"/>
  <c r="Q244" i="17"/>
  <c r="R244" i="17" s="1"/>
  <c r="Q243" i="17"/>
  <c r="R243" i="17" s="1"/>
  <c r="Q242" i="17"/>
  <c r="R242" i="17" s="1"/>
  <c r="L242" i="17"/>
  <c r="L243" i="17" s="1"/>
  <c r="L244" i="17" s="1"/>
  <c r="L245" i="17" s="1"/>
  <c r="K242" i="17"/>
  <c r="K243" i="17" s="1"/>
  <c r="J242" i="17"/>
  <c r="J243" i="17" s="1"/>
  <c r="J244" i="17" s="1"/>
  <c r="J245" i="17" s="1"/>
  <c r="Q241" i="17"/>
  <c r="R241" i="17" s="1"/>
  <c r="Q240" i="17"/>
  <c r="R240" i="17" s="1"/>
  <c r="Q239" i="17"/>
  <c r="R239" i="17" s="1"/>
  <c r="Q238" i="17"/>
  <c r="R238" i="17" s="1"/>
  <c r="L238" i="17"/>
  <c r="L239" i="17" s="1"/>
  <c r="L240" i="17" s="1"/>
  <c r="L241" i="17" s="1"/>
  <c r="K238" i="17"/>
  <c r="K239" i="17" s="1"/>
  <c r="N239" i="17" s="1"/>
  <c r="J238" i="17"/>
  <c r="J239" i="17" s="1"/>
  <c r="J240" i="17" s="1"/>
  <c r="J241" i="17" s="1"/>
  <c r="Q237" i="17"/>
  <c r="R237" i="17" s="1"/>
  <c r="Q236" i="17"/>
  <c r="R236" i="17" s="1"/>
  <c r="Q235" i="17"/>
  <c r="R235" i="17" s="1"/>
  <c r="L235" i="17"/>
  <c r="L236" i="17" s="1"/>
  <c r="L237" i="17" s="1"/>
  <c r="K235" i="17"/>
  <c r="K236" i="17" s="1"/>
  <c r="J235" i="17"/>
  <c r="J236" i="17" s="1"/>
  <c r="J237" i="17" s="1"/>
  <c r="Q234" i="17"/>
  <c r="R234" i="17" s="1"/>
  <c r="Q233" i="17"/>
  <c r="R233" i="17" s="1"/>
  <c r="Q232" i="17"/>
  <c r="R232" i="17" s="1"/>
  <c r="Q231" i="17"/>
  <c r="R231" i="17" s="1"/>
  <c r="Q230" i="17"/>
  <c r="R230" i="17" s="1"/>
  <c r="Q229" i="17"/>
  <c r="R229" i="17" s="1"/>
  <c r="Q228" i="17"/>
  <c r="R228" i="17" s="1"/>
  <c r="L228" i="17"/>
  <c r="L229" i="17" s="1"/>
  <c r="L230" i="17" s="1"/>
  <c r="L231" i="17" s="1"/>
  <c r="L232" i="17" s="1"/>
  <c r="L233" i="17" s="1"/>
  <c r="L234" i="17" s="1"/>
  <c r="K228" i="17"/>
  <c r="K229" i="17" s="1"/>
  <c r="J228" i="17"/>
  <c r="J229" i="17" s="1"/>
  <c r="J230" i="17" s="1"/>
  <c r="J231" i="17" s="1"/>
  <c r="J232" i="17" s="1"/>
  <c r="J233" i="17" s="1"/>
  <c r="J234" i="17" s="1"/>
  <c r="Q227" i="17"/>
  <c r="R227" i="17" s="1"/>
  <c r="Q226" i="17"/>
  <c r="R226" i="17" s="1"/>
  <c r="Q225" i="17"/>
  <c r="R225" i="17" s="1"/>
  <c r="Q224" i="17"/>
  <c r="R224" i="17" s="1"/>
  <c r="L224" i="17"/>
  <c r="L225" i="17" s="1"/>
  <c r="L226" i="17" s="1"/>
  <c r="L227" i="17" s="1"/>
  <c r="K224" i="17"/>
  <c r="K225" i="17" s="1"/>
  <c r="J224" i="17"/>
  <c r="J225" i="17" s="1"/>
  <c r="J226" i="17" s="1"/>
  <c r="J227" i="17" s="1"/>
  <c r="Q223" i="17"/>
  <c r="R223" i="17" s="1"/>
  <c r="Q222" i="17"/>
  <c r="R222" i="17" s="1"/>
  <c r="Q221" i="17"/>
  <c r="R221" i="17" s="1"/>
  <c r="Q220" i="17"/>
  <c r="R220" i="17" s="1"/>
  <c r="Q219" i="17"/>
  <c r="R219" i="17" s="1"/>
  <c r="Q218" i="17"/>
  <c r="R218" i="17" s="1"/>
  <c r="Q217" i="17"/>
  <c r="R217" i="17" s="1"/>
  <c r="Q216" i="17"/>
  <c r="R216" i="17" s="1"/>
  <c r="Q215" i="17"/>
  <c r="R215" i="17" s="1"/>
  <c r="Q214" i="17"/>
  <c r="R214" i="17" s="1"/>
  <c r="Q213" i="17"/>
  <c r="R213" i="17" s="1"/>
  <c r="Q212" i="17"/>
  <c r="R212" i="17" s="1"/>
  <c r="L212" i="17"/>
  <c r="L213" i="17" s="1"/>
  <c r="L214" i="17" s="1"/>
  <c r="L215" i="17" s="1"/>
  <c r="L216" i="17" s="1"/>
  <c r="L217" i="17" s="1"/>
  <c r="L218" i="17" s="1"/>
  <c r="L219" i="17" s="1"/>
  <c r="L220" i="17" s="1"/>
  <c r="L221" i="17" s="1"/>
  <c r="L222" i="17" s="1"/>
  <c r="L223" i="17" s="1"/>
  <c r="K212" i="17"/>
  <c r="K213" i="17" s="1"/>
  <c r="N213" i="17" s="1"/>
  <c r="J212" i="17"/>
  <c r="J213" i="17" s="1"/>
  <c r="J214" i="17" s="1"/>
  <c r="J215" i="17" s="1"/>
  <c r="J216" i="17" s="1"/>
  <c r="J217" i="17" s="1"/>
  <c r="J218" i="17" s="1"/>
  <c r="J219" i="17" s="1"/>
  <c r="J220" i="17" s="1"/>
  <c r="J221" i="17" s="1"/>
  <c r="J222" i="17" s="1"/>
  <c r="J223" i="17" s="1"/>
  <c r="Q211" i="17"/>
  <c r="R211" i="17" s="1"/>
  <c r="Q210" i="17"/>
  <c r="R210" i="17" s="1"/>
  <c r="Q209" i="17"/>
  <c r="R209" i="17" s="1"/>
  <c r="L209" i="17"/>
  <c r="L210" i="17" s="1"/>
  <c r="L211" i="17" s="1"/>
  <c r="K209" i="17"/>
  <c r="K210" i="17" s="1"/>
  <c r="J209" i="17"/>
  <c r="J210" i="17" s="1"/>
  <c r="J211" i="17" s="1"/>
  <c r="Q208" i="17"/>
  <c r="R208" i="17" s="1"/>
  <c r="Q207" i="17"/>
  <c r="R207" i="17" s="1"/>
  <c r="Q206" i="17"/>
  <c r="R206" i="17" s="1"/>
  <c r="L206" i="17"/>
  <c r="L207" i="17" s="1"/>
  <c r="L208" i="17" s="1"/>
  <c r="K206" i="17"/>
  <c r="N206" i="17" s="1"/>
  <c r="J206" i="17"/>
  <c r="J207" i="17" s="1"/>
  <c r="J208" i="17" s="1"/>
  <c r="Q205" i="17"/>
  <c r="R205" i="17" s="1"/>
  <c r="Q204" i="17"/>
  <c r="R204" i="17" s="1"/>
  <c r="Q203" i="17"/>
  <c r="R203" i="17" s="1"/>
  <c r="Q202" i="17"/>
  <c r="R202" i="17" s="1"/>
  <c r="Q201" i="17"/>
  <c r="R201" i="17" s="1"/>
  <c r="Q200" i="17"/>
  <c r="R200" i="17" s="1"/>
  <c r="Q199" i="17"/>
  <c r="R199" i="17" s="1"/>
  <c r="L199" i="17"/>
  <c r="L200" i="17" s="1"/>
  <c r="L201" i="17" s="1"/>
  <c r="L202" i="17" s="1"/>
  <c r="L203" i="17" s="1"/>
  <c r="L204" i="17" s="1"/>
  <c r="L205" i="17" s="1"/>
  <c r="K199" i="17"/>
  <c r="N199" i="17" s="1"/>
  <c r="J199" i="17"/>
  <c r="J200" i="17" s="1"/>
  <c r="J201" i="17" s="1"/>
  <c r="J202" i="17" s="1"/>
  <c r="J203" i="17" s="1"/>
  <c r="J204" i="17" s="1"/>
  <c r="J205" i="17" s="1"/>
  <c r="Q192" i="17"/>
  <c r="R192" i="17" s="1"/>
  <c r="Q191" i="17"/>
  <c r="R191" i="17" s="1"/>
  <c r="Q190" i="17"/>
  <c r="R190" i="17" s="1"/>
  <c r="L190" i="17"/>
  <c r="L191" i="17" s="1"/>
  <c r="L192" i="17" s="1"/>
  <c r="K190" i="17"/>
  <c r="N190" i="17" s="1"/>
  <c r="J190" i="17"/>
  <c r="J191" i="17" s="1"/>
  <c r="J192" i="17" s="1"/>
  <c r="Q189" i="17"/>
  <c r="R189" i="17" s="1"/>
  <c r="Q188" i="17"/>
  <c r="R188" i="17" s="1"/>
  <c r="Q187" i="17"/>
  <c r="R187" i="17" s="1"/>
  <c r="L187" i="17"/>
  <c r="K187" i="17"/>
  <c r="K188" i="17" s="1"/>
  <c r="J187" i="17"/>
  <c r="J188" i="17" s="1"/>
  <c r="J189" i="17" s="1"/>
  <c r="Q186" i="17"/>
  <c r="R186" i="17" s="1"/>
  <c r="Q185" i="17"/>
  <c r="R185" i="17" s="1"/>
  <c r="Q184" i="17"/>
  <c r="R184" i="17" s="1"/>
  <c r="Q183" i="17"/>
  <c r="R183" i="17" s="1"/>
  <c r="Q182" i="17"/>
  <c r="R182" i="17" s="1"/>
  <c r="L182" i="17"/>
  <c r="L183" i="17" s="1"/>
  <c r="L184" i="17" s="1"/>
  <c r="L185" i="17" s="1"/>
  <c r="L186" i="17" s="1"/>
  <c r="K182" i="17"/>
  <c r="K183" i="17" s="1"/>
  <c r="J182" i="17"/>
  <c r="J183" i="17" s="1"/>
  <c r="J184" i="17" s="1"/>
  <c r="J185" i="17" s="1"/>
  <c r="J186" i="17" s="1"/>
  <c r="Q181" i="17"/>
  <c r="R181" i="17" s="1"/>
  <c r="Q180" i="17"/>
  <c r="R180" i="17" s="1"/>
  <c r="Q179" i="17"/>
  <c r="R179" i="17" s="1"/>
  <c r="Q178" i="17"/>
  <c r="R178" i="17" s="1"/>
  <c r="L178" i="17"/>
  <c r="L179" i="17" s="1"/>
  <c r="L180" i="17" s="1"/>
  <c r="L181" i="17" s="1"/>
  <c r="K178" i="17"/>
  <c r="K179" i="17" s="1"/>
  <c r="J178" i="17"/>
  <c r="J179" i="17" s="1"/>
  <c r="J180" i="17" s="1"/>
  <c r="J181" i="17" s="1"/>
  <c r="Q177" i="17"/>
  <c r="R177" i="17" s="1"/>
  <c r="Q176" i="17"/>
  <c r="R176" i="17" s="1"/>
  <c r="Q175" i="17"/>
  <c r="R175" i="17" s="1"/>
  <c r="L175" i="17"/>
  <c r="L176" i="17" s="1"/>
  <c r="L177" i="17" s="1"/>
  <c r="K175" i="17"/>
  <c r="K176" i="17" s="1"/>
  <c r="J175" i="17"/>
  <c r="J176" i="17" s="1"/>
  <c r="J177" i="17" s="1"/>
  <c r="Q174" i="17"/>
  <c r="R174" i="17" s="1"/>
  <c r="Q173" i="17"/>
  <c r="R173" i="17" s="1"/>
  <c r="Q172" i="17"/>
  <c r="R172" i="17" s="1"/>
  <c r="L172" i="17"/>
  <c r="L173" i="17" s="1"/>
  <c r="L174" i="17" s="1"/>
  <c r="K172" i="17"/>
  <c r="N172" i="17" s="1"/>
  <c r="J172" i="17"/>
  <c r="J173" i="17" s="1"/>
  <c r="J174" i="17" s="1"/>
  <c r="Q171" i="17"/>
  <c r="R171" i="17" s="1"/>
  <c r="Q170" i="17"/>
  <c r="R170" i="17" s="1"/>
  <c r="Q169" i="17"/>
  <c r="R169" i="17" s="1"/>
  <c r="L169" i="17"/>
  <c r="L170" i="17" s="1"/>
  <c r="L171" i="17" s="1"/>
  <c r="K169" i="17"/>
  <c r="K170" i="17" s="1"/>
  <c r="N170" i="17" s="1"/>
  <c r="J169" i="17"/>
  <c r="J170" i="17" s="1"/>
  <c r="J171" i="17" s="1"/>
  <c r="Q168" i="17"/>
  <c r="R168" i="17" s="1"/>
  <c r="Q167" i="17"/>
  <c r="R167" i="17" s="1"/>
  <c r="Q166" i="17"/>
  <c r="R166" i="17" s="1"/>
  <c r="L166" i="17"/>
  <c r="K166" i="17"/>
  <c r="K167" i="17" s="1"/>
  <c r="J166" i="17"/>
  <c r="J167" i="17" s="1"/>
  <c r="J168" i="17" s="1"/>
  <c r="Q165" i="17"/>
  <c r="R165" i="17" s="1"/>
  <c r="Q164" i="17"/>
  <c r="R164" i="17" s="1"/>
  <c r="Q163" i="17"/>
  <c r="R163" i="17" s="1"/>
  <c r="Q162" i="17"/>
  <c r="R162" i="17" s="1"/>
  <c r="L162" i="17"/>
  <c r="L163" i="17" s="1"/>
  <c r="L164" i="17" s="1"/>
  <c r="L165" i="17" s="1"/>
  <c r="K162" i="17"/>
  <c r="N162" i="17" s="1"/>
  <c r="J162" i="17"/>
  <c r="J163" i="17" s="1"/>
  <c r="J164" i="17" s="1"/>
  <c r="J165" i="17" s="1"/>
  <c r="Q161" i="17"/>
  <c r="R161" i="17" s="1"/>
  <c r="Q160" i="17"/>
  <c r="R160" i="17" s="1"/>
  <c r="Q159" i="17"/>
  <c r="R159" i="17" s="1"/>
  <c r="L159" i="17"/>
  <c r="L160" i="17" s="1"/>
  <c r="L161" i="17" s="1"/>
  <c r="K159" i="17"/>
  <c r="K160" i="17" s="1"/>
  <c r="J159" i="17"/>
  <c r="J160" i="17" s="1"/>
  <c r="J161" i="17" s="1"/>
  <c r="Q158" i="17"/>
  <c r="R158" i="17" s="1"/>
  <c r="Q157" i="17"/>
  <c r="R157" i="17" s="1"/>
  <c r="Q156" i="17"/>
  <c r="R156" i="17" s="1"/>
  <c r="L156" i="17"/>
  <c r="L157" i="17" s="1"/>
  <c r="L158" i="17" s="1"/>
  <c r="K156" i="17"/>
  <c r="K157" i="17" s="1"/>
  <c r="J156" i="17"/>
  <c r="J157" i="17" s="1"/>
  <c r="J158" i="17" s="1"/>
  <c r="Q155" i="17"/>
  <c r="R155" i="17" s="1"/>
  <c r="Q154" i="17"/>
  <c r="R154" i="17" s="1"/>
  <c r="Q153" i="17"/>
  <c r="R153" i="17" s="1"/>
  <c r="Q152" i="17"/>
  <c r="R152" i="17" s="1"/>
  <c r="L152" i="17"/>
  <c r="K152" i="17"/>
  <c r="K153" i="17" s="1"/>
  <c r="J152" i="17"/>
  <c r="J153" i="17" s="1"/>
  <c r="J154" i="17" s="1"/>
  <c r="J155" i="17" s="1"/>
  <c r="Q151" i="17"/>
  <c r="R151" i="17" s="1"/>
  <c r="Q150" i="17"/>
  <c r="R150" i="17" s="1"/>
  <c r="Q149" i="17"/>
  <c r="R149" i="17" s="1"/>
  <c r="L149" i="17"/>
  <c r="L150" i="17" s="1"/>
  <c r="L151" i="17" s="1"/>
  <c r="K149" i="17"/>
  <c r="K150" i="17" s="1"/>
  <c r="J149" i="17"/>
  <c r="J150" i="17" s="1"/>
  <c r="J151" i="17" s="1"/>
  <c r="Q148" i="17"/>
  <c r="R148" i="17" s="1"/>
  <c r="Q147" i="17"/>
  <c r="R147" i="17" s="1"/>
  <c r="Q146" i="17"/>
  <c r="R146" i="17" s="1"/>
  <c r="Q145" i="17"/>
  <c r="R145" i="17" s="1"/>
  <c r="Q144" i="17"/>
  <c r="R144" i="17" s="1"/>
  <c r="L144" i="17"/>
  <c r="L145" i="17" s="1"/>
  <c r="L146" i="17" s="1"/>
  <c r="L147" i="17" s="1"/>
  <c r="L148" i="17" s="1"/>
  <c r="K144" i="17"/>
  <c r="N144" i="17" s="1"/>
  <c r="J144" i="17"/>
  <c r="J145" i="17" s="1"/>
  <c r="J146" i="17" s="1"/>
  <c r="J147" i="17" s="1"/>
  <c r="J148" i="17" s="1"/>
  <c r="Q143" i="17"/>
  <c r="R143" i="17" s="1"/>
  <c r="Q142" i="17"/>
  <c r="R142" i="17" s="1"/>
  <c r="Q141" i="17"/>
  <c r="R141" i="17" s="1"/>
  <c r="L141" i="17"/>
  <c r="L142" i="17" s="1"/>
  <c r="L143" i="17" s="1"/>
  <c r="K141" i="17"/>
  <c r="N141" i="17" s="1"/>
  <c r="J141" i="17"/>
  <c r="J142" i="17" s="1"/>
  <c r="J143" i="17" s="1"/>
  <c r="Q140" i="17"/>
  <c r="R140" i="17" s="1"/>
  <c r="Q139" i="17"/>
  <c r="R139" i="17" s="1"/>
  <c r="Q138" i="17"/>
  <c r="R138" i="17" s="1"/>
  <c r="L138" i="17"/>
  <c r="L139" i="17" s="1"/>
  <c r="L140" i="17" s="1"/>
  <c r="K138" i="17"/>
  <c r="K139" i="17" s="1"/>
  <c r="J138" i="17"/>
  <c r="J139" i="17" s="1"/>
  <c r="J140" i="17" s="1"/>
  <c r="Q137" i="17"/>
  <c r="R137" i="17" s="1"/>
  <c r="Q136" i="17"/>
  <c r="R136" i="17" s="1"/>
  <c r="Q135" i="17"/>
  <c r="R135" i="17" s="1"/>
  <c r="L135" i="17"/>
  <c r="L136" i="17" s="1"/>
  <c r="L137" i="17" s="1"/>
  <c r="K135" i="17"/>
  <c r="K136" i="17" s="1"/>
  <c r="J135" i="17"/>
  <c r="J136" i="17" s="1"/>
  <c r="J137" i="17" s="1"/>
  <c r="Q134" i="17"/>
  <c r="R134" i="17" s="1"/>
  <c r="Q133" i="17"/>
  <c r="R133" i="17" s="1"/>
  <c r="Q132" i="17"/>
  <c r="R132" i="17" s="1"/>
  <c r="L132" i="17"/>
  <c r="L133" i="17" s="1"/>
  <c r="L134" i="17" s="1"/>
  <c r="K132" i="17"/>
  <c r="N132" i="17" s="1"/>
  <c r="J132" i="17"/>
  <c r="J133" i="17" s="1"/>
  <c r="J134" i="17" s="1"/>
  <c r="Q131" i="17"/>
  <c r="R131" i="17" s="1"/>
  <c r="Q130" i="17"/>
  <c r="R130" i="17" s="1"/>
  <c r="Q129" i="17"/>
  <c r="R129" i="17" s="1"/>
  <c r="Q128" i="17"/>
  <c r="R128" i="17" s="1"/>
  <c r="Q127" i="17"/>
  <c r="R127" i="17" s="1"/>
  <c r="L127" i="17"/>
  <c r="L128" i="17" s="1"/>
  <c r="L129" i="17" s="1"/>
  <c r="L130" i="17" s="1"/>
  <c r="L131" i="17" s="1"/>
  <c r="K127" i="17"/>
  <c r="N127" i="17" s="1"/>
  <c r="J127" i="17"/>
  <c r="J128" i="17" s="1"/>
  <c r="J129" i="17" s="1"/>
  <c r="J130" i="17" s="1"/>
  <c r="J131" i="17" s="1"/>
  <c r="Q126" i="17"/>
  <c r="R126" i="17" s="1"/>
  <c r="Q125" i="17"/>
  <c r="R125" i="17" s="1"/>
  <c r="Q124" i="17"/>
  <c r="R124" i="17" s="1"/>
  <c r="Q123" i="17"/>
  <c r="R123" i="17" s="1"/>
  <c r="Q122" i="17"/>
  <c r="R122" i="17" s="1"/>
  <c r="L122" i="17"/>
  <c r="L123" i="17" s="1"/>
  <c r="L124" i="17" s="1"/>
  <c r="L125" i="17" s="1"/>
  <c r="L126" i="17" s="1"/>
  <c r="K122" i="17"/>
  <c r="K123" i="17" s="1"/>
  <c r="J122" i="17"/>
  <c r="J123" i="17" s="1"/>
  <c r="J124" i="17" s="1"/>
  <c r="J125" i="17" s="1"/>
  <c r="J126" i="17" s="1"/>
  <c r="Q121" i="17"/>
  <c r="R121" i="17" s="1"/>
  <c r="Q120" i="17"/>
  <c r="R120" i="17" s="1"/>
  <c r="Q119" i="17"/>
  <c r="R119" i="17" s="1"/>
  <c r="Q118" i="17"/>
  <c r="R118" i="17" s="1"/>
  <c r="Q117" i="17"/>
  <c r="R117" i="17" s="1"/>
  <c r="Q116" i="17"/>
  <c r="R116" i="17" s="1"/>
  <c r="Q115" i="17"/>
  <c r="R115" i="17" s="1"/>
  <c r="Q114" i="17"/>
  <c r="R114" i="17" s="1"/>
  <c r="Q113" i="17"/>
  <c r="R113" i="17" s="1"/>
  <c r="Q112" i="17"/>
  <c r="R112" i="17" s="1"/>
  <c r="L112" i="17"/>
  <c r="K112" i="17"/>
  <c r="K113" i="17" s="1"/>
  <c r="N113" i="17" s="1"/>
  <c r="J112" i="17"/>
  <c r="J113" i="17" s="1"/>
  <c r="J114" i="17" s="1"/>
  <c r="J115" i="17" s="1"/>
  <c r="J116" i="17" s="1"/>
  <c r="J117" i="17" s="1"/>
  <c r="J118" i="17" s="1"/>
  <c r="J119" i="17" s="1"/>
  <c r="J120" i="17" s="1"/>
  <c r="J121" i="17" s="1"/>
  <c r="Q111" i="17"/>
  <c r="R111" i="17" s="1"/>
  <c r="Q110" i="17"/>
  <c r="R110" i="17" s="1"/>
  <c r="Q109" i="17"/>
  <c r="R109" i="17" s="1"/>
  <c r="Q108" i="17"/>
  <c r="R108" i="17" s="1"/>
  <c r="Q107" i="17"/>
  <c r="R107" i="17" s="1"/>
  <c r="Q106" i="17"/>
  <c r="R106" i="17" s="1"/>
  <c r="Q105" i="17"/>
  <c r="R105" i="17" s="1"/>
  <c r="Q104" i="17"/>
  <c r="R104" i="17" s="1"/>
  <c r="L104" i="17"/>
  <c r="L105" i="17" s="1"/>
  <c r="L106" i="17" s="1"/>
  <c r="L107" i="17" s="1"/>
  <c r="L108" i="17" s="1"/>
  <c r="L109" i="17" s="1"/>
  <c r="L110" i="17" s="1"/>
  <c r="L111" i="17" s="1"/>
  <c r="K104" i="17"/>
  <c r="K105" i="17" s="1"/>
  <c r="J104" i="17"/>
  <c r="J105" i="17" s="1"/>
  <c r="J106" i="17" s="1"/>
  <c r="J107" i="17" s="1"/>
  <c r="J108" i="17" s="1"/>
  <c r="J109" i="17" s="1"/>
  <c r="J110" i="17" s="1"/>
  <c r="J111" i="17" s="1"/>
  <c r="Q103" i="17"/>
  <c r="R103" i="17" s="1"/>
  <c r="Q102" i="17"/>
  <c r="R102" i="17" s="1"/>
  <c r="Q101" i="17"/>
  <c r="R101" i="17" s="1"/>
  <c r="Q100" i="17"/>
  <c r="R100" i="17" s="1"/>
  <c r="Q99" i="17"/>
  <c r="R99" i="17" s="1"/>
  <c r="Q98" i="17"/>
  <c r="R98" i="17" s="1"/>
  <c r="Q97" i="17"/>
  <c r="R97" i="17" s="1"/>
  <c r="Q96" i="17"/>
  <c r="R96" i="17" s="1"/>
  <c r="Q95" i="17"/>
  <c r="R95" i="17" s="1"/>
  <c r="L95" i="17"/>
  <c r="L96" i="17" s="1"/>
  <c r="L97" i="17" s="1"/>
  <c r="L98" i="17" s="1"/>
  <c r="L99" i="17" s="1"/>
  <c r="L100" i="17" s="1"/>
  <c r="L101" i="17" s="1"/>
  <c r="L102" i="17" s="1"/>
  <c r="L103" i="17" s="1"/>
  <c r="K95" i="17"/>
  <c r="K96" i="17" s="1"/>
  <c r="J95" i="17"/>
  <c r="J96" i="17" s="1"/>
  <c r="J97" i="17" s="1"/>
  <c r="J98" i="17" s="1"/>
  <c r="J99" i="17" s="1"/>
  <c r="J100" i="17" s="1"/>
  <c r="J101" i="17" s="1"/>
  <c r="J102" i="17" s="1"/>
  <c r="J103" i="17" s="1"/>
  <c r="Q94" i="17"/>
  <c r="R94" i="17" s="1"/>
  <c r="Q93" i="17"/>
  <c r="R93" i="17" s="1"/>
  <c r="Q92" i="17"/>
  <c r="R92" i="17" s="1"/>
  <c r="Q91" i="17"/>
  <c r="R91" i="17" s="1"/>
  <c r="Q90" i="17"/>
  <c r="R90" i="17" s="1"/>
  <c r="L90" i="17"/>
  <c r="L91" i="17" s="1"/>
  <c r="L92" i="17" s="1"/>
  <c r="L93" i="17" s="1"/>
  <c r="L94" i="17" s="1"/>
  <c r="K90" i="17"/>
  <c r="N90" i="17" s="1"/>
  <c r="J90" i="17"/>
  <c r="J91" i="17" s="1"/>
  <c r="J92" i="17" s="1"/>
  <c r="J93" i="17" s="1"/>
  <c r="J94" i="17" s="1"/>
  <c r="Q89" i="17"/>
  <c r="R89" i="17" s="1"/>
  <c r="Q88" i="17"/>
  <c r="R88" i="17" s="1"/>
  <c r="Q87" i="17"/>
  <c r="R87" i="17" s="1"/>
  <c r="L87" i="17"/>
  <c r="L88" i="17" s="1"/>
  <c r="L89" i="17" s="1"/>
  <c r="K87" i="17"/>
  <c r="N87" i="17" s="1"/>
  <c r="J87" i="17"/>
  <c r="J88" i="17" s="1"/>
  <c r="J89" i="17" s="1"/>
  <c r="Q86" i="17"/>
  <c r="R86" i="17" s="1"/>
  <c r="Q85" i="17"/>
  <c r="R85" i="17" s="1"/>
  <c r="Q84" i="17"/>
  <c r="R84" i="17" s="1"/>
  <c r="L84" i="17"/>
  <c r="L85" i="17" s="1"/>
  <c r="L86" i="17" s="1"/>
  <c r="K84" i="17"/>
  <c r="K85" i="17" s="1"/>
  <c r="J84" i="17"/>
  <c r="J85" i="17" s="1"/>
  <c r="J86" i="17" s="1"/>
  <c r="Q83" i="17"/>
  <c r="R83" i="17" s="1"/>
  <c r="Q82" i="17"/>
  <c r="R82" i="17" s="1"/>
  <c r="Q81" i="17"/>
  <c r="R81" i="17" s="1"/>
  <c r="Q80" i="17"/>
  <c r="R80" i="17" s="1"/>
  <c r="Q79" i="17"/>
  <c r="R79" i="17" s="1"/>
  <c r="L79" i="17"/>
  <c r="L80" i="17" s="1"/>
  <c r="L81" i="17" s="1"/>
  <c r="L82" i="17" s="1"/>
  <c r="L83" i="17" s="1"/>
  <c r="K79" i="17"/>
  <c r="K80" i="17" s="1"/>
  <c r="J79" i="17"/>
  <c r="J80" i="17" s="1"/>
  <c r="J81" i="17" s="1"/>
  <c r="J82" i="17" s="1"/>
  <c r="J83" i="17" s="1"/>
  <c r="Q78" i="17"/>
  <c r="R78" i="17" s="1"/>
  <c r="Q77" i="17"/>
  <c r="R77" i="17" s="1"/>
  <c r="Q76" i="17"/>
  <c r="R76" i="17" s="1"/>
  <c r="Q75" i="17"/>
  <c r="R75" i="17" s="1"/>
  <c r="Q74" i="17"/>
  <c r="R74" i="17" s="1"/>
  <c r="Q73" i="17"/>
  <c r="R73" i="17" s="1"/>
  <c r="L73" i="17"/>
  <c r="L74" i="17" s="1"/>
  <c r="L75" i="17" s="1"/>
  <c r="L76" i="17" s="1"/>
  <c r="L77" i="17" s="1"/>
  <c r="L78" i="17" s="1"/>
  <c r="K73" i="17"/>
  <c r="K74" i="17" s="1"/>
  <c r="J73" i="17"/>
  <c r="J74" i="17" s="1"/>
  <c r="J75" i="17" s="1"/>
  <c r="J76" i="17" s="1"/>
  <c r="J77" i="17" s="1"/>
  <c r="J78" i="17" s="1"/>
  <c r="Q72" i="17"/>
  <c r="R72" i="17" s="1"/>
  <c r="Q71" i="17"/>
  <c r="R71" i="17" s="1"/>
  <c r="Q70" i="17"/>
  <c r="R70" i="17" s="1"/>
  <c r="Q69" i="17"/>
  <c r="R69" i="17" s="1"/>
  <c r="L69" i="17"/>
  <c r="L70" i="17" s="1"/>
  <c r="L71" i="17" s="1"/>
  <c r="L72" i="17" s="1"/>
  <c r="K69" i="17"/>
  <c r="N69" i="17" s="1"/>
  <c r="J69" i="17"/>
  <c r="J70" i="17" s="1"/>
  <c r="J71" i="17" s="1"/>
  <c r="J72" i="17" s="1"/>
  <c r="Q68" i="17"/>
  <c r="R68" i="17" s="1"/>
  <c r="Q67" i="17"/>
  <c r="R67" i="17" s="1"/>
  <c r="Q66" i="17"/>
  <c r="R66" i="17" s="1"/>
  <c r="L66" i="17"/>
  <c r="L67" i="17" s="1"/>
  <c r="L68" i="17" s="1"/>
  <c r="K66" i="17"/>
  <c r="K67" i="17" s="1"/>
  <c r="J66" i="17"/>
  <c r="J67" i="17" s="1"/>
  <c r="J68" i="17" s="1"/>
  <c r="Q65" i="17"/>
  <c r="R65" i="17" s="1"/>
  <c r="Q64" i="17"/>
  <c r="R64" i="17" s="1"/>
  <c r="Q63" i="17"/>
  <c r="R63" i="17" s="1"/>
  <c r="Q62" i="17"/>
  <c r="R62" i="17" s="1"/>
  <c r="Q61" i="17"/>
  <c r="R61" i="17" s="1"/>
  <c r="Q60" i="17"/>
  <c r="R60" i="17" s="1"/>
  <c r="Q59" i="17"/>
  <c r="R59" i="17" s="1"/>
  <c r="L59" i="17"/>
  <c r="L60" i="17" s="1"/>
  <c r="L61" i="17" s="1"/>
  <c r="L62" i="17" s="1"/>
  <c r="L63" i="17" s="1"/>
  <c r="L64" i="17" s="1"/>
  <c r="L65" i="17" s="1"/>
  <c r="K59" i="17"/>
  <c r="K60" i="17" s="1"/>
  <c r="J59" i="17"/>
  <c r="J60" i="17" s="1"/>
  <c r="J61" i="17" s="1"/>
  <c r="J62" i="17" s="1"/>
  <c r="J63" i="17" s="1"/>
  <c r="J64" i="17" s="1"/>
  <c r="J65" i="17" s="1"/>
  <c r="Q50" i="17"/>
  <c r="R50" i="17" s="1"/>
  <c r="Q49" i="17"/>
  <c r="R49" i="17" s="1"/>
  <c r="Q48" i="17"/>
  <c r="R48" i="17" s="1"/>
  <c r="Q47" i="17"/>
  <c r="R47" i="17" s="1"/>
  <c r="Q46" i="17"/>
  <c r="R46" i="17" s="1"/>
  <c r="L46" i="17"/>
  <c r="L47" i="17" s="1"/>
  <c r="L48" i="17" s="1"/>
  <c r="L49" i="17" s="1"/>
  <c r="L50" i="17" s="1"/>
  <c r="K46" i="17"/>
  <c r="K47" i="17" s="1"/>
  <c r="J46" i="17"/>
  <c r="J47" i="17" s="1"/>
  <c r="J48" i="17" s="1"/>
  <c r="J49" i="17" s="1"/>
  <c r="J50" i="17" s="1"/>
  <c r="Q45" i="17"/>
  <c r="R45" i="17" s="1"/>
  <c r="Q44" i="17"/>
  <c r="R44" i="17" s="1"/>
  <c r="Q43" i="17"/>
  <c r="R43" i="17" s="1"/>
  <c r="Q42" i="17"/>
  <c r="R42" i="17" s="1"/>
  <c r="L42" i="17"/>
  <c r="L43" i="17" s="1"/>
  <c r="L44" i="17" s="1"/>
  <c r="L45" i="17" s="1"/>
  <c r="K42" i="17"/>
  <c r="N42" i="17" s="1"/>
  <c r="J42" i="17"/>
  <c r="J43" i="17" s="1"/>
  <c r="J44" i="17" s="1"/>
  <c r="J45" i="17" s="1"/>
  <c r="Q41" i="17"/>
  <c r="R41" i="17" s="1"/>
  <c r="Q40" i="17"/>
  <c r="R40" i="17" s="1"/>
  <c r="Q39" i="17"/>
  <c r="R39" i="17" s="1"/>
  <c r="Q38" i="17"/>
  <c r="R38" i="17" s="1"/>
  <c r="Q37" i="17"/>
  <c r="R37" i="17" s="1"/>
  <c r="L37" i="17"/>
  <c r="L38" i="17" s="1"/>
  <c r="L39" i="17" s="1"/>
  <c r="L40" i="17" s="1"/>
  <c r="L41" i="17" s="1"/>
  <c r="K37" i="17"/>
  <c r="K38" i="17" s="1"/>
  <c r="J37" i="17"/>
  <c r="J38" i="17" s="1"/>
  <c r="J39" i="17" s="1"/>
  <c r="J40" i="17" s="1"/>
  <c r="J41" i="17" s="1"/>
  <c r="Q36" i="17"/>
  <c r="R36" i="17" s="1"/>
  <c r="Q35" i="17"/>
  <c r="R35" i="17" s="1"/>
  <c r="Q34" i="17"/>
  <c r="R34" i="17" s="1"/>
  <c r="Q33" i="17"/>
  <c r="R33" i="17" s="1"/>
  <c r="L33" i="17"/>
  <c r="L34" i="17" s="1"/>
  <c r="L35" i="17" s="1"/>
  <c r="L36" i="17" s="1"/>
  <c r="K33" i="17"/>
  <c r="N33" i="17" s="1"/>
  <c r="J33" i="17"/>
  <c r="J34" i="17" s="1"/>
  <c r="J35" i="17" s="1"/>
  <c r="J36" i="17" s="1"/>
  <c r="Q32" i="17"/>
  <c r="R32" i="17" s="1"/>
  <c r="Q31" i="17"/>
  <c r="R31" i="17" s="1"/>
  <c r="Q30" i="17"/>
  <c r="R30" i="17" s="1"/>
  <c r="Q29" i="17"/>
  <c r="R29" i="17" s="1"/>
  <c r="L29" i="17"/>
  <c r="L30" i="17" s="1"/>
  <c r="L31" i="17" s="1"/>
  <c r="L32" i="17" s="1"/>
  <c r="K29" i="17"/>
  <c r="N29" i="17" s="1"/>
  <c r="J29" i="17"/>
  <c r="J30" i="17" s="1"/>
  <c r="J31" i="17" s="1"/>
  <c r="J32" i="17" s="1"/>
  <c r="Q28" i="17"/>
  <c r="R28" i="17" s="1"/>
  <c r="Q27" i="17"/>
  <c r="R27" i="17" s="1"/>
  <c r="Q26" i="17"/>
  <c r="R26" i="17" s="1"/>
  <c r="L26" i="17"/>
  <c r="L27" i="17" s="1"/>
  <c r="L28" i="17" s="1"/>
  <c r="K26" i="17"/>
  <c r="N26" i="17" s="1"/>
  <c r="J26" i="17"/>
  <c r="J27" i="17" s="1"/>
  <c r="J28" i="17" s="1"/>
  <c r="Q25" i="17"/>
  <c r="R25" i="17" s="1"/>
  <c r="Q24" i="17"/>
  <c r="R24" i="17" s="1"/>
  <c r="Q23" i="17"/>
  <c r="R23" i="17" s="1"/>
  <c r="L23" i="17"/>
  <c r="K23" i="17"/>
  <c r="K24" i="17" s="1"/>
  <c r="J23" i="17"/>
  <c r="J24" i="17" s="1"/>
  <c r="J25" i="17" s="1"/>
  <c r="Q22" i="17"/>
  <c r="R22" i="17" s="1"/>
  <c r="Q21" i="17"/>
  <c r="R21" i="17" s="1"/>
  <c r="Q20" i="17"/>
  <c r="R20" i="17" s="1"/>
  <c r="L20" i="17"/>
  <c r="L21" i="17" s="1"/>
  <c r="L22" i="17" s="1"/>
  <c r="K20" i="17"/>
  <c r="K21" i="17" s="1"/>
  <c r="J20" i="17"/>
  <c r="J21" i="17" s="1"/>
  <c r="J22" i="17" s="1"/>
  <c r="Q19" i="17"/>
  <c r="R19" i="17" s="1"/>
  <c r="Q18" i="17"/>
  <c r="R18" i="17" s="1"/>
  <c r="Q17" i="17"/>
  <c r="R17" i="17" s="1"/>
  <c r="L17" i="17"/>
  <c r="L18" i="17" s="1"/>
  <c r="L19" i="17" s="1"/>
  <c r="K17" i="17"/>
  <c r="N17" i="17" s="1"/>
  <c r="J17" i="17"/>
  <c r="J18" i="17" s="1"/>
  <c r="J19" i="17" s="1"/>
  <c r="Q16" i="17"/>
  <c r="R16" i="17" s="1"/>
  <c r="Q15" i="17"/>
  <c r="R15" i="17" s="1"/>
  <c r="Q14" i="17"/>
  <c r="R14" i="17" s="1"/>
  <c r="L14" i="17"/>
  <c r="L15" i="17" s="1"/>
  <c r="L16" i="17" s="1"/>
  <c r="K14" i="17"/>
  <c r="N14" i="17" s="1"/>
  <c r="J14" i="17"/>
  <c r="J15" i="17" s="1"/>
  <c r="J16" i="17" s="1"/>
  <c r="Q13" i="17"/>
  <c r="R13" i="17" s="1"/>
  <c r="Q12" i="17"/>
  <c r="R12" i="17" s="1"/>
  <c r="Q11" i="17"/>
  <c r="R11" i="17" s="1"/>
  <c r="L11" i="17"/>
  <c r="L12" i="17" s="1"/>
  <c r="L13" i="17" s="1"/>
  <c r="K11" i="17"/>
  <c r="K12" i="17" s="1"/>
  <c r="J11" i="17"/>
  <c r="J12" i="17" s="1"/>
  <c r="J13" i="17" s="1"/>
  <c r="Q10" i="17"/>
  <c r="R10" i="17" s="1"/>
  <c r="Q9" i="17"/>
  <c r="R9" i="17" s="1"/>
  <c r="Q8" i="17"/>
  <c r="R8" i="17" s="1"/>
  <c r="L8" i="17"/>
  <c r="L9" i="17" s="1"/>
  <c r="L10" i="17" s="1"/>
  <c r="K8" i="17"/>
  <c r="K9" i="17" s="1"/>
  <c r="J8" i="17"/>
  <c r="J9" i="17" s="1"/>
  <c r="J10" i="17" s="1"/>
  <c r="AI39" i="18" l="1"/>
  <c r="AI158" i="18"/>
  <c r="U168" i="18"/>
  <c r="U226" i="18"/>
  <c r="U244" i="18"/>
  <c r="AI248" i="18"/>
  <c r="U404" i="18"/>
  <c r="AI440" i="18"/>
  <c r="AI467" i="18"/>
  <c r="U493" i="18"/>
  <c r="AI515" i="18"/>
  <c r="U525" i="18"/>
  <c r="AI528" i="18"/>
  <c r="U537" i="18"/>
  <c r="AI540" i="18"/>
  <c r="U606" i="18"/>
  <c r="M647" i="18"/>
  <c r="U13" i="18"/>
  <c r="AI16" i="18"/>
  <c r="U25" i="18"/>
  <c r="U39" i="18"/>
  <c r="I40" i="18"/>
  <c r="W40" i="18" s="1"/>
  <c r="U53" i="18"/>
  <c r="X140" i="18"/>
  <c r="AI140" i="18"/>
  <c r="U158" i="18"/>
  <c r="X251" i="18"/>
  <c r="AI391" i="18"/>
  <c r="AI448" i="18"/>
  <c r="U455" i="18"/>
  <c r="AI481" i="18"/>
  <c r="X503" i="18"/>
  <c r="U515" i="18"/>
  <c r="AI531" i="18"/>
  <c r="AI543" i="18"/>
  <c r="X555" i="18"/>
  <c r="AI555" i="18"/>
  <c r="U566" i="18"/>
  <c r="AI569" i="18"/>
  <c r="X584" i="18"/>
  <c r="AI584" i="18"/>
  <c r="U642" i="18"/>
  <c r="AI31" i="18"/>
  <c r="U75" i="18"/>
  <c r="U92" i="18"/>
  <c r="M174" i="18"/>
  <c r="U174" i="18"/>
  <c r="AI177" i="18"/>
  <c r="U251" i="18"/>
  <c r="U308" i="18"/>
  <c r="U324" i="18"/>
  <c r="AI327" i="18"/>
  <c r="U340" i="18"/>
  <c r="AI343" i="18"/>
  <c r="U391" i="18"/>
  <c r="AI401" i="18"/>
  <c r="U448" i="18"/>
  <c r="AI451" i="18"/>
  <c r="M455" i="18"/>
  <c r="L481" i="18"/>
  <c r="L482" i="18" s="1"/>
  <c r="L483" i="18" s="1"/>
  <c r="L484" i="18" s="1"/>
  <c r="L485" i="18" s="1"/>
  <c r="L486" i="18" s="1"/>
  <c r="L487" i="18" s="1"/>
  <c r="AI509" i="18"/>
  <c r="M518" i="18"/>
  <c r="U531" i="18"/>
  <c r="U555" i="18"/>
  <c r="U569" i="18"/>
  <c r="U584" i="18"/>
  <c r="J604" i="18"/>
  <c r="M604" i="18" s="1"/>
  <c r="U628" i="18"/>
  <c r="AI631" i="18"/>
  <c r="AI655" i="18"/>
  <c r="X458" i="18"/>
  <c r="AI502" i="18"/>
  <c r="X512" i="18"/>
  <c r="M512" i="18"/>
  <c r="X515" i="18"/>
  <c r="W525" i="18"/>
  <c r="U543" i="18"/>
  <c r="M562" i="18"/>
  <c r="M597" i="18"/>
  <c r="AI10" i="18"/>
  <c r="AI25" i="18"/>
  <c r="U48" i="18"/>
  <c r="AI53" i="18"/>
  <c r="U61" i="18"/>
  <c r="AI61" i="18"/>
  <c r="U89" i="18"/>
  <c r="AI92" i="18"/>
  <c r="U114" i="18"/>
  <c r="AI124" i="18"/>
  <c r="W134" i="18"/>
  <c r="J135" i="18"/>
  <c r="V135" i="18" s="1"/>
  <c r="Y135" i="18" s="1"/>
  <c r="L137" i="18"/>
  <c r="L138" i="18" s="1"/>
  <c r="L139" i="18" s="1"/>
  <c r="U140" i="18"/>
  <c r="AI143" i="18"/>
  <c r="W158" i="18"/>
  <c r="X158" i="18" s="1"/>
  <c r="Y158" i="18" s="1"/>
  <c r="AI161" i="18"/>
  <c r="U184" i="18"/>
  <c r="U208" i="18"/>
  <c r="AI211" i="18"/>
  <c r="L226" i="18"/>
  <c r="L227" i="18" s="1"/>
  <c r="L228" i="18" s="1"/>
  <c r="L229" i="18" s="1"/>
  <c r="U230" i="18"/>
  <c r="AI237" i="18"/>
  <c r="U248" i="18"/>
  <c r="AI251" i="18"/>
  <c r="U270" i="18"/>
  <c r="AI270" i="18"/>
  <c r="AI335" i="18"/>
  <c r="U357" i="18"/>
  <c r="AI357" i="18"/>
  <c r="AI381" i="18"/>
  <c r="M391" i="18"/>
  <c r="L401" i="18"/>
  <c r="L402" i="18" s="1"/>
  <c r="L403" i="18" s="1"/>
  <c r="U408" i="18"/>
  <c r="U440" i="18"/>
  <c r="L451" i="18"/>
  <c r="L452" i="18" s="1"/>
  <c r="L453" i="18" s="1"/>
  <c r="L454" i="18" s="1"/>
  <c r="U481" i="18"/>
  <c r="AI488" i="18"/>
  <c r="M493" i="18"/>
  <c r="L498" i="18"/>
  <c r="L499" i="18" s="1"/>
  <c r="L500" i="18" s="1"/>
  <c r="L501" i="18" s="1"/>
  <c r="M502" i="18"/>
  <c r="AI537" i="18"/>
  <c r="L566" i="18"/>
  <c r="L567" i="18" s="1"/>
  <c r="L568" i="18" s="1"/>
  <c r="AI566" i="18"/>
  <c r="N569" i="18"/>
  <c r="O569" i="18" s="1"/>
  <c r="M584" i="18"/>
  <c r="AI589" i="18"/>
  <c r="W594" i="18"/>
  <c r="X594" i="18" s="1"/>
  <c r="Y594" i="18" s="1"/>
  <c r="AI603" i="18"/>
  <c r="Y606" i="18"/>
  <c r="J613" i="18"/>
  <c r="J614" i="18" s="1"/>
  <c r="V614" i="18" s="1"/>
  <c r="U631" i="18"/>
  <c r="N642" i="18"/>
  <c r="P642" i="18" s="1"/>
  <c r="Q642" i="18" s="1"/>
  <c r="AI651" i="18"/>
  <c r="X13" i="18"/>
  <c r="AI13" i="18"/>
  <c r="W19" i="18"/>
  <c r="J20" i="18"/>
  <c r="L22" i="18"/>
  <c r="L23" i="18" s="1"/>
  <c r="L24" i="18" s="1"/>
  <c r="W35" i="18"/>
  <c r="X35" i="18" s="1"/>
  <c r="Y35" i="18" s="1"/>
  <c r="J36" i="18"/>
  <c r="M36" i="18" s="1"/>
  <c r="X56" i="18"/>
  <c r="AI56" i="18"/>
  <c r="L61" i="18"/>
  <c r="L62" i="18" s="1"/>
  <c r="L63" i="18" s="1"/>
  <c r="L64" i="18" s="1"/>
  <c r="L65" i="18" s="1"/>
  <c r="L66" i="18" s="1"/>
  <c r="L67" i="18" s="1"/>
  <c r="AA61" i="18"/>
  <c r="AB61" i="18" s="1"/>
  <c r="J62" i="18"/>
  <c r="J63" i="18" s="1"/>
  <c r="X81" i="18"/>
  <c r="X97" i="18"/>
  <c r="X129" i="18"/>
  <c r="X137" i="18"/>
  <c r="AI164" i="18"/>
  <c r="U189" i="18"/>
  <c r="AI192" i="18"/>
  <c r="X240" i="18"/>
  <c r="AI254" i="18"/>
  <c r="W270" i="18"/>
  <c r="AI293" i="18"/>
  <c r="AI308" i="18"/>
  <c r="U320" i="18"/>
  <c r="AI324" i="18"/>
  <c r="U335" i="18"/>
  <c r="AI340" i="18"/>
  <c r="M343" i="18"/>
  <c r="W357" i="18"/>
  <c r="AI360" i="18"/>
  <c r="U381" i="18"/>
  <c r="X391" i="18"/>
  <c r="X401" i="18"/>
  <c r="M401" i="18"/>
  <c r="L408" i="18"/>
  <c r="L409" i="18" s="1"/>
  <c r="L410" i="18" s="1"/>
  <c r="L411" i="18" s="1"/>
  <c r="L412" i="18" s="1"/>
  <c r="X420" i="18"/>
  <c r="M448" i="18"/>
  <c r="AI455" i="18"/>
  <c r="W537" i="18"/>
  <c r="W546" i="18"/>
  <c r="M566" i="18"/>
  <c r="X569" i="18"/>
  <c r="J590" i="18"/>
  <c r="V590" i="18" s="1"/>
  <c r="J595" i="18"/>
  <c r="J596" i="18" s="1"/>
  <c r="L10" i="18"/>
  <c r="L11" i="18" s="1"/>
  <c r="L12" i="18" s="1"/>
  <c r="W44" i="18"/>
  <c r="X44" i="18" s="1"/>
  <c r="K57" i="18"/>
  <c r="K58" i="18" s="1"/>
  <c r="AI68" i="18"/>
  <c r="AI86" i="18"/>
  <c r="L92" i="18"/>
  <c r="L93" i="18" s="1"/>
  <c r="L94" i="18" s="1"/>
  <c r="L95" i="18" s="1"/>
  <c r="L96" i="18" s="1"/>
  <c r="U97" i="18"/>
  <c r="AI106" i="18"/>
  <c r="AI168" i="18"/>
  <c r="M192" i="18"/>
  <c r="M214" i="18"/>
  <c r="U254" i="18"/>
  <c r="AI281" i="18"/>
  <c r="U293" i="18"/>
  <c r="AI299" i="18"/>
  <c r="M308" i="18"/>
  <c r="X314" i="18"/>
  <c r="AI314" i="18"/>
  <c r="L320" i="18"/>
  <c r="L321" i="18" s="1"/>
  <c r="L322" i="18" s="1"/>
  <c r="L323" i="18" s="1"/>
  <c r="X327" i="18"/>
  <c r="X343" i="18"/>
  <c r="L455" i="18"/>
  <c r="L456" i="18" s="1"/>
  <c r="L457" i="18" s="1"/>
  <c r="W509" i="18"/>
  <c r="J510" i="18"/>
  <c r="L512" i="18"/>
  <c r="L513" i="18" s="1"/>
  <c r="L514" i="18" s="1"/>
  <c r="U512" i="18"/>
  <c r="M515" i="18"/>
  <c r="U534" i="18"/>
  <c r="M552" i="18"/>
  <c r="AI559" i="18"/>
  <c r="L562" i="18"/>
  <c r="L563" i="18" s="1"/>
  <c r="L564" i="18" s="1"/>
  <c r="L565" i="18" s="1"/>
  <c r="U562" i="18"/>
  <c r="W576" i="18"/>
  <c r="X576" i="18" s="1"/>
  <c r="AI580" i="18"/>
  <c r="N584" i="18"/>
  <c r="L597" i="18"/>
  <c r="L598" i="18" s="1"/>
  <c r="L599" i="18" s="1"/>
  <c r="L600" i="18" s="1"/>
  <c r="L601" i="18" s="1"/>
  <c r="L602" i="18" s="1"/>
  <c r="U597" i="18"/>
  <c r="J598" i="18"/>
  <c r="J599" i="18" s="1"/>
  <c r="V599" i="18" s="1"/>
  <c r="M603" i="18"/>
  <c r="K604" i="18"/>
  <c r="K605" i="18" s="1"/>
  <c r="N606" i="18"/>
  <c r="P606" i="18" s="1"/>
  <c r="Q606" i="18" s="1"/>
  <c r="U609" i="18"/>
  <c r="AI615" i="18"/>
  <c r="U655" i="18"/>
  <c r="X144" i="18"/>
  <c r="X152" i="18"/>
  <c r="S541" i="17"/>
  <c r="S542" i="17" s="1"/>
  <c r="S564" i="17"/>
  <c r="S565" i="17" s="1"/>
  <c r="S228" i="17"/>
  <c r="T228" i="17" s="1"/>
  <c r="S112" i="17"/>
  <c r="U112" i="17" s="1"/>
  <c r="S206" i="17"/>
  <c r="N318" i="17"/>
  <c r="S59" i="17"/>
  <c r="U59" i="17" s="1"/>
  <c r="M152" i="17"/>
  <c r="M153" i="17" s="1"/>
  <c r="M154" i="17" s="1"/>
  <c r="M155" i="17" s="1"/>
  <c r="N20" i="17"/>
  <c r="N46" i="17"/>
  <c r="M358" i="17"/>
  <c r="M359" i="17" s="1"/>
  <c r="M360" i="17" s="1"/>
  <c r="M361" i="17" s="1"/>
  <c r="M362" i="17" s="1"/>
  <c r="M363" i="17" s="1"/>
  <c r="M364" i="17" s="1"/>
  <c r="M365" i="17" s="1"/>
  <c r="M601" i="17"/>
  <c r="M602" i="17" s="1"/>
  <c r="M603" i="17" s="1"/>
  <c r="K650" i="17"/>
  <c r="N169" i="17"/>
  <c r="N8" i="17"/>
  <c r="N79" i="17"/>
  <c r="N242" i="17"/>
  <c r="N526" i="17"/>
  <c r="M649" i="17"/>
  <c r="M650" i="17" s="1"/>
  <c r="M651" i="17" s="1"/>
  <c r="M652" i="17" s="1"/>
  <c r="S95" i="17"/>
  <c r="S96" i="17" s="1"/>
  <c r="S212" i="17"/>
  <c r="N523" i="17"/>
  <c r="N547" i="17"/>
  <c r="M567" i="17"/>
  <c r="M568" i="17" s="1"/>
  <c r="M569" i="17" s="1"/>
  <c r="M640" i="17"/>
  <c r="M641" i="17" s="1"/>
  <c r="M642" i="17" s="1"/>
  <c r="M643" i="17" s="1"/>
  <c r="M644" i="17" s="1"/>
  <c r="S149" i="17"/>
  <c r="M235" i="17"/>
  <c r="M236" i="17" s="1"/>
  <c r="M237" i="17" s="1"/>
  <c r="M315" i="17"/>
  <c r="M316" i="17" s="1"/>
  <c r="M317" i="17" s="1"/>
  <c r="K403" i="17"/>
  <c r="K404" i="17" s="1"/>
  <c r="N438" i="17"/>
  <c r="S538" i="17"/>
  <c r="U538" i="17" s="1"/>
  <c r="N640" i="17"/>
  <c r="N228" i="17"/>
  <c r="S479" i="17"/>
  <c r="M516" i="17"/>
  <c r="M517" i="17" s="1"/>
  <c r="M518" i="17" s="1"/>
  <c r="M564" i="17"/>
  <c r="M565" i="17" s="1"/>
  <c r="M566" i="17" s="1"/>
  <c r="L34" i="20"/>
  <c r="M34" i="20" s="1"/>
  <c r="L42" i="20"/>
  <c r="M42" i="20" s="1"/>
  <c r="L40" i="20"/>
  <c r="M40" i="20" s="1"/>
  <c r="L50" i="20"/>
  <c r="M50" i="20" s="1"/>
  <c r="L58" i="20"/>
  <c r="M58" i="20" s="1"/>
  <c r="L72" i="20"/>
  <c r="M72" i="20" s="1"/>
  <c r="L22" i="20"/>
  <c r="M22" i="20" s="1"/>
  <c r="L30" i="20"/>
  <c r="M30" i="20" s="1"/>
  <c r="L20" i="20"/>
  <c r="M20" i="20" s="1"/>
  <c r="L62" i="20"/>
  <c r="M62" i="20" s="1"/>
  <c r="L70" i="20"/>
  <c r="M70" i="20" s="1"/>
  <c r="L80" i="20"/>
  <c r="M80" i="20" s="1"/>
  <c r="L88" i="20"/>
  <c r="M88" i="20" s="1"/>
  <c r="L18" i="20"/>
  <c r="M18" i="20" s="1"/>
  <c r="L26" i="20"/>
  <c r="M26" i="20" s="1"/>
  <c r="L54" i="20"/>
  <c r="M54" i="20" s="1"/>
  <c r="L60" i="20"/>
  <c r="M60" i="20" s="1"/>
  <c r="L32" i="20"/>
  <c r="M32" i="20" s="1"/>
  <c r="L44" i="20"/>
  <c r="M44" i="20" s="1"/>
  <c r="L52" i="20"/>
  <c r="M52" i="20" s="1"/>
  <c r="L64" i="20"/>
  <c r="M64" i="20" s="1"/>
  <c r="L92" i="20"/>
  <c r="M92" i="20" s="1"/>
  <c r="S616" i="17"/>
  <c r="Y616" i="17" s="1"/>
  <c r="S23" i="17"/>
  <c r="S24" i="17" s="1"/>
  <c r="S66" i="17"/>
  <c r="N122" i="17"/>
  <c r="K207" i="17"/>
  <c r="N207" i="17" s="1"/>
  <c r="K274" i="17"/>
  <c r="K275" i="17" s="1"/>
  <c r="N275" i="17" s="1"/>
  <c r="M306" i="17"/>
  <c r="M307" i="17" s="1"/>
  <c r="M308" i="17" s="1"/>
  <c r="M309" i="17" s="1"/>
  <c r="M310" i="17" s="1"/>
  <c r="M311" i="17" s="1"/>
  <c r="M338" i="17"/>
  <c r="M339" i="17" s="1"/>
  <c r="M340" i="17" s="1"/>
  <c r="M406" i="17"/>
  <c r="M407" i="17" s="1"/>
  <c r="M408" i="17" s="1"/>
  <c r="M409" i="17" s="1"/>
  <c r="M410" i="17" s="1"/>
  <c r="K407" i="17"/>
  <c r="N407" i="17" s="1"/>
  <c r="S491" i="17"/>
  <c r="K646" i="17"/>
  <c r="L650" i="17"/>
  <c r="L651" i="17" s="1"/>
  <c r="L652" i="17" s="1"/>
  <c r="M73" i="17"/>
  <c r="M74" i="17" s="1"/>
  <c r="M75" i="17" s="1"/>
  <c r="M76" i="17" s="1"/>
  <c r="M77" i="17" s="1"/>
  <c r="M78" i="17" s="1"/>
  <c r="M187" i="17"/>
  <c r="M188" i="17" s="1"/>
  <c r="M189" i="17" s="1"/>
  <c r="K250" i="17"/>
  <c r="K251" i="17" s="1"/>
  <c r="N251" i="17" s="1"/>
  <c r="S306" i="17"/>
  <c r="U306" i="17" s="1"/>
  <c r="S338" i="17"/>
  <c r="S339" i="17" s="1"/>
  <c r="K375" i="17"/>
  <c r="K376" i="17" s="1"/>
  <c r="S429" i="17"/>
  <c r="M529" i="17"/>
  <c r="M530" i="17" s="1"/>
  <c r="M531" i="17" s="1"/>
  <c r="N541" i="17"/>
  <c r="M550" i="17"/>
  <c r="M551" i="17" s="1"/>
  <c r="M552" i="17" s="1"/>
  <c r="M557" i="17"/>
  <c r="M558" i="17" s="1"/>
  <c r="M559" i="17" s="1"/>
  <c r="M604" i="17"/>
  <c r="M605" i="17" s="1"/>
  <c r="M606" i="17" s="1"/>
  <c r="N84" i="17"/>
  <c r="K128" i="17"/>
  <c r="N128" i="17" s="1"/>
  <c r="M166" i="17"/>
  <c r="M167" i="17" s="1"/>
  <c r="M168" i="17" s="1"/>
  <c r="S187" i="17"/>
  <c r="T187" i="17" s="1"/>
  <c r="M283" i="17"/>
  <c r="M284" i="17" s="1"/>
  <c r="M285" i="17" s="1"/>
  <c r="K400" i="17"/>
  <c r="N400" i="17" s="1"/>
  <c r="N479" i="17"/>
  <c r="M491" i="17"/>
  <c r="M492" i="17" s="1"/>
  <c r="M493" i="17" s="1"/>
  <c r="M494" i="17" s="1"/>
  <c r="M495" i="17" s="1"/>
  <c r="N513" i="17"/>
  <c r="S550" i="17"/>
  <c r="S551" i="17" s="1"/>
  <c r="N557" i="17"/>
  <c r="K561" i="17"/>
  <c r="N561" i="17" s="1"/>
  <c r="M23" i="17"/>
  <c r="M24" i="17" s="1"/>
  <c r="M25" i="17" s="1"/>
  <c r="N59" i="17"/>
  <c r="M66" i="17"/>
  <c r="M67" i="17" s="1"/>
  <c r="M68" i="17" s="1"/>
  <c r="S166" i="17"/>
  <c r="U166" i="17" s="1"/>
  <c r="N283" i="17"/>
  <c r="K287" i="17"/>
  <c r="N287" i="17" s="1"/>
  <c r="K292" i="17"/>
  <c r="K293" i="17" s="1"/>
  <c r="M325" i="17"/>
  <c r="M326" i="17" s="1"/>
  <c r="M327" i="17" s="1"/>
  <c r="K342" i="17"/>
  <c r="N342" i="17" s="1"/>
  <c r="K349" i="17"/>
  <c r="K390" i="17"/>
  <c r="K391" i="17" s="1"/>
  <c r="M399" i="17"/>
  <c r="M400" i="17" s="1"/>
  <c r="M401" i="17" s="1"/>
  <c r="M465" i="17"/>
  <c r="M466" i="17" s="1"/>
  <c r="M467" i="17" s="1"/>
  <c r="M468" i="17" s="1"/>
  <c r="M469" i="17" s="1"/>
  <c r="M470" i="17" s="1"/>
  <c r="M471" i="17" s="1"/>
  <c r="M472" i="17" s="1"/>
  <c r="M473" i="17" s="1"/>
  <c r="M474" i="17" s="1"/>
  <c r="M475" i="17" s="1"/>
  <c r="M476" i="17" s="1"/>
  <c r="M477" i="17" s="1"/>
  <c r="M478" i="17" s="1"/>
  <c r="N491" i="17"/>
  <c r="K568" i="17"/>
  <c r="N587" i="17"/>
  <c r="S104" i="17"/>
  <c r="U104" i="17" s="1"/>
  <c r="S252" i="17"/>
  <c r="S315" i="17"/>
  <c r="K34" i="17"/>
  <c r="N34" i="17" s="1"/>
  <c r="N37" i="17"/>
  <c r="S46" i="17"/>
  <c r="M84" i="17"/>
  <c r="M85" i="17" s="1"/>
  <c r="M86" i="17" s="1"/>
  <c r="N95" i="17"/>
  <c r="N104" i="17"/>
  <c r="M122" i="17"/>
  <c r="M123" i="17" s="1"/>
  <c r="M124" i="17" s="1"/>
  <c r="M125" i="17" s="1"/>
  <c r="M126" i="17" s="1"/>
  <c r="M138" i="17"/>
  <c r="M139" i="17" s="1"/>
  <c r="M140" i="17" s="1"/>
  <c r="K142" i="17"/>
  <c r="N142" i="17" s="1"/>
  <c r="N149" i="17"/>
  <c r="S159" i="17"/>
  <c r="S178" i="17"/>
  <c r="S209" i="17"/>
  <c r="S210" i="17" s="1"/>
  <c r="N212" i="17"/>
  <c r="N224" i="17"/>
  <c r="N238" i="17"/>
  <c r="S242" i="17"/>
  <c r="T242" i="17" s="1"/>
  <c r="M249" i="17"/>
  <c r="M250" i="17" s="1"/>
  <c r="M251" i="17" s="1"/>
  <c r="M279" i="17"/>
  <c r="M280" i="17" s="1"/>
  <c r="M281" i="17" s="1"/>
  <c r="M282" i="17" s="1"/>
  <c r="M297" i="17"/>
  <c r="M298" i="17" s="1"/>
  <c r="M299" i="17" s="1"/>
  <c r="N306" i="17"/>
  <c r="L307" i="17"/>
  <c r="L308" i="17" s="1"/>
  <c r="L309" i="17" s="1"/>
  <c r="L310" i="17" s="1"/>
  <c r="L311" i="17" s="1"/>
  <c r="N315" i="17"/>
  <c r="L316" i="17"/>
  <c r="L317" i="17" s="1"/>
  <c r="M318" i="17"/>
  <c r="M319" i="17" s="1"/>
  <c r="M320" i="17" s="1"/>
  <c r="M321" i="17" s="1"/>
  <c r="N325" i="17"/>
  <c r="L326" i="17"/>
  <c r="L327" i="17" s="1"/>
  <c r="N328" i="17"/>
  <c r="K329" i="17"/>
  <c r="K330" i="17" s="1"/>
  <c r="N330" i="17" s="1"/>
  <c r="N558" i="17"/>
  <c r="K559" i="17"/>
  <c r="N559" i="17" s="1"/>
  <c r="L24" i="17"/>
  <c r="L25" i="17" s="1"/>
  <c r="L153" i="17"/>
  <c r="L154" i="17" s="1"/>
  <c r="L155" i="17" s="1"/>
  <c r="L167" i="17"/>
  <c r="L168" i="17" s="1"/>
  <c r="L188" i="17"/>
  <c r="L189" i="17" s="1"/>
  <c r="S303" i="17"/>
  <c r="S312" i="17"/>
  <c r="S313" i="17" s="1"/>
  <c r="N565" i="17"/>
  <c r="K566" i="17"/>
  <c r="N566" i="17" s="1"/>
  <c r="M11" i="17"/>
  <c r="M12" i="17" s="1"/>
  <c r="M13" i="17" s="1"/>
  <c r="S14" i="17"/>
  <c r="Y14" i="17" s="1"/>
  <c r="K27" i="17"/>
  <c r="N27" i="17" s="1"/>
  <c r="S33" i="17"/>
  <c r="M46" i="17"/>
  <c r="M47" i="17" s="1"/>
  <c r="M48" i="17" s="1"/>
  <c r="M49" i="17" s="1"/>
  <c r="M50" i="17" s="1"/>
  <c r="N66" i="17"/>
  <c r="K70" i="17"/>
  <c r="N70" i="17" s="1"/>
  <c r="N73" i="17"/>
  <c r="S84" i="17"/>
  <c r="U84" i="17" s="1"/>
  <c r="K88" i="17"/>
  <c r="N88" i="17" s="1"/>
  <c r="S122" i="17"/>
  <c r="T122" i="17" s="1"/>
  <c r="S141" i="17"/>
  <c r="S144" i="17"/>
  <c r="U144" i="17" s="1"/>
  <c r="N156" i="17"/>
  <c r="N175" i="17"/>
  <c r="K191" i="17"/>
  <c r="N191" i="17" s="1"/>
  <c r="N235" i="17"/>
  <c r="M242" i="17"/>
  <c r="M243" i="17" s="1"/>
  <c r="M244" i="17" s="1"/>
  <c r="M245" i="17" s="1"/>
  <c r="S249" i="17"/>
  <c r="K269" i="17"/>
  <c r="N269" i="17" s="1"/>
  <c r="S273" i="17"/>
  <c r="U273" i="17" s="1"/>
  <c r="M286" i="17"/>
  <c r="M287" i="17" s="1"/>
  <c r="M288" i="17" s="1"/>
  <c r="M289" i="17" s="1"/>
  <c r="M290" i="17" s="1"/>
  <c r="S291" i="17"/>
  <c r="K301" i="17"/>
  <c r="K302" i="17" s="1"/>
  <c r="N302" i="17" s="1"/>
  <c r="S318" i="17"/>
  <c r="T318" i="17" s="1"/>
  <c r="M322" i="17"/>
  <c r="M323" i="17" s="1"/>
  <c r="M324" i="17" s="1"/>
  <c r="S613" i="17"/>
  <c r="M37" i="17"/>
  <c r="M38" i="17" s="1"/>
  <c r="M39" i="17" s="1"/>
  <c r="M40" i="17" s="1"/>
  <c r="M41" i="17" s="1"/>
  <c r="K43" i="17"/>
  <c r="N43" i="17" s="1"/>
  <c r="S73" i="17"/>
  <c r="S74" i="17" s="1"/>
  <c r="M104" i="17"/>
  <c r="M105" i="17" s="1"/>
  <c r="M106" i="17" s="1"/>
  <c r="M107" i="17" s="1"/>
  <c r="M108" i="17" s="1"/>
  <c r="M109" i="17" s="1"/>
  <c r="M110" i="17" s="1"/>
  <c r="M111" i="17" s="1"/>
  <c r="N112" i="17"/>
  <c r="S132" i="17"/>
  <c r="S133" i="17" s="1"/>
  <c r="N135" i="17"/>
  <c r="M149" i="17"/>
  <c r="M150" i="17" s="1"/>
  <c r="M151" i="17" s="1"/>
  <c r="S152" i="17"/>
  <c r="U152" i="17" s="1"/>
  <c r="M159" i="17"/>
  <c r="M160" i="17" s="1"/>
  <c r="M161" i="17" s="1"/>
  <c r="K163" i="17"/>
  <c r="N163" i="17" s="1"/>
  <c r="M178" i="17"/>
  <c r="M179" i="17" s="1"/>
  <c r="M180" i="17" s="1"/>
  <c r="M181" i="17" s="1"/>
  <c r="N182" i="17"/>
  <c r="M209" i="17"/>
  <c r="M210" i="17" s="1"/>
  <c r="M211" i="17" s="1"/>
  <c r="M224" i="17"/>
  <c r="M225" i="17" s="1"/>
  <c r="M226" i="17" s="1"/>
  <c r="M227" i="17" s="1"/>
  <c r="S235" i="17"/>
  <c r="N246" i="17"/>
  <c r="K265" i="17"/>
  <c r="K266" i="17" s="1"/>
  <c r="N266" i="17" s="1"/>
  <c r="M268" i="17"/>
  <c r="M269" i="17" s="1"/>
  <c r="M270" i="17" s="1"/>
  <c r="M271" i="17" s="1"/>
  <c r="M272" i="17" s="1"/>
  <c r="K280" i="17"/>
  <c r="N280" i="17" s="1"/>
  <c r="S286" i="17"/>
  <c r="U286" i="17" s="1"/>
  <c r="K298" i="17"/>
  <c r="N298" i="17" s="1"/>
  <c r="S300" i="17"/>
  <c r="S301" i="17" s="1"/>
  <c r="N322" i="17"/>
  <c r="K340" i="17"/>
  <c r="N340" i="17" s="1"/>
  <c r="S341" i="17"/>
  <c r="S342" i="17" s="1"/>
  <c r="N358" i="17"/>
  <c r="L359" i="17"/>
  <c r="L360" i="17" s="1"/>
  <c r="L361" i="17" s="1"/>
  <c r="L362" i="17" s="1"/>
  <c r="L363" i="17" s="1"/>
  <c r="L364" i="17" s="1"/>
  <c r="L365" i="17" s="1"/>
  <c r="S366" i="17"/>
  <c r="Y366" i="17" s="1"/>
  <c r="S399" i="17"/>
  <c r="T399" i="17" s="1"/>
  <c r="S411" i="17"/>
  <c r="U411" i="17" s="1"/>
  <c r="N449" i="17"/>
  <c r="N457" i="17"/>
  <c r="S465" i="17"/>
  <c r="U465" i="17" s="1"/>
  <c r="N486" i="17"/>
  <c r="K497" i="17"/>
  <c r="N497" i="17" s="1"/>
  <c r="N500" i="17"/>
  <c r="N507" i="17"/>
  <c r="S516" i="17"/>
  <c r="S517" i="17" s="1"/>
  <c r="K520" i="17"/>
  <c r="N520" i="17" s="1"/>
  <c r="S535" i="17"/>
  <c r="T535" i="17" s="1"/>
  <c r="M538" i="17"/>
  <c r="M539" i="17" s="1"/>
  <c r="M540" i="17" s="1"/>
  <c r="K543" i="17"/>
  <c r="N543" i="17" s="1"/>
  <c r="S547" i="17"/>
  <c r="S578" i="17"/>
  <c r="U578" i="17" s="1"/>
  <c r="S607" i="17"/>
  <c r="S608" i="17" s="1"/>
  <c r="S609" i="17" s="1"/>
  <c r="M610" i="17"/>
  <c r="M611" i="17" s="1"/>
  <c r="M612" i="17" s="1"/>
  <c r="K611" i="17"/>
  <c r="K614" i="17"/>
  <c r="K615" i="17" s="1"/>
  <c r="N615" i="17" s="1"/>
  <c r="L627" i="17"/>
  <c r="L628" i="17" s="1"/>
  <c r="M626" i="17"/>
  <c r="M627" i="17" s="1"/>
  <c r="M628" i="17" s="1"/>
  <c r="S355" i="17"/>
  <c r="S486" i="17"/>
  <c r="T486" i="17" s="1"/>
  <c r="X486" i="17" s="1"/>
  <c r="S523" i="17"/>
  <c r="S524" i="17" s="1"/>
  <c r="N538" i="17"/>
  <c r="M544" i="17"/>
  <c r="M545" i="17" s="1"/>
  <c r="M546" i="17" s="1"/>
  <c r="N550" i="17"/>
  <c r="K552" i="17"/>
  <c r="N552" i="17" s="1"/>
  <c r="K554" i="17"/>
  <c r="N554" i="17" s="1"/>
  <c r="M574" i="17"/>
  <c r="M575" i="17" s="1"/>
  <c r="M576" i="17" s="1"/>
  <c r="M577" i="17" s="1"/>
  <c r="K575" i="17"/>
  <c r="N575" i="17" s="1"/>
  <c r="M587" i="17"/>
  <c r="M588" i="17" s="1"/>
  <c r="M589" i="17" s="1"/>
  <c r="M590" i="17" s="1"/>
  <c r="M591" i="17" s="1"/>
  <c r="K602" i="17"/>
  <c r="N602" i="17" s="1"/>
  <c r="S604" i="17"/>
  <c r="S610" i="17"/>
  <c r="S611" i="17" s="1"/>
  <c r="M616" i="17"/>
  <c r="M617" i="17" s="1"/>
  <c r="M618" i="17" s="1"/>
  <c r="M619" i="17" s="1"/>
  <c r="M620" i="17" s="1"/>
  <c r="M621" i="17" s="1"/>
  <c r="M622" i="17" s="1"/>
  <c r="S626" i="17"/>
  <c r="S627" i="17" s="1"/>
  <c r="S628" i="17" s="1"/>
  <c r="L517" i="17"/>
  <c r="L518" i="17" s="1"/>
  <c r="N539" i="17"/>
  <c r="S544" i="17"/>
  <c r="T544" i="17" s="1"/>
  <c r="M553" i="17"/>
  <c r="M554" i="17" s="1"/>
  <c r="M555" i="17" s="1"/>
  <c r="M556" i="17" s="1"/>
  <c r="S557" i="17"/>
  <c r="L558" i="17"/>
  <c r="L559" i="17" s="1"/>
  <c r="S570" i="17"/>
  <c r="U570" i="17" s="1"/>
  <c r="M578" i="17"/>
  <c r="M579" i="17" s="1"/>
  <c r="M580" i="17" s="1"/>
  <c r="M581" i="17" s="1"/>
  <c r="K579" i="17"/>
  <c r="S582" i="17"/>
  <c r="T582" i="17" s="1"/>
  <c r="M592" i="17"/>
  <c r="M593" i="17" s="1"/>
  <c r="M594" i="17" s="1"/>
  <c r="K593" i="17"/>
  <c r="K594" i="17" s="1"/>
  <c r="N594" i="17" s="1"/>
  <c r="M607" i="17"/>
  <c r="M608" i="17" s="1"/>
  <c r="M609" i="17" s="1"/>
  <c r="K608" i="17"/>
  <c r="K624" i="17"/>
  <c r="N623" i="17"/>
  <c r="N338" i="17"/>
  <c r="K412" i="17"/>
  <c r="K413" i="17" s="1"/>
  <c r="N413" i="17" s="1"/>
  <c r="S446" i="17"/>
  <c r="S447" i="17" s="1"/>
  <c r="N465" i="17"/>
  <c r="M486" i="17"/>
  <c r="M487" i="17" s="1"/>
  <c r="M488" i="17" s="1"/>
  <c r="M489" i="17" s="1"/>
  <c r="M490" i="17" s="1"/>
  <c r="M500" i="17"/>
  <c r="M501" i="17" s="1"/>
  <c r="M502" i="17" s="1"/>
  <c r="M503" i="17" s="1"/>
  <c r="M504" i="17" s="1"/>
  <c r="M505" i="17" s="1"/>
  <c r="M506" i="17" s="1"/>
  <c r="M523" i="17"/>
  <c r="M524" i="17" s="1"/>
  <c r="M525" i="17" s="1"/>
  <c r="S526" i="17"/>
  <c r="S527" i="17" s="1"/>
  <c r="S529" i="17"/>
  <c r="S532" i="17"/>
  <c r="U532" i="17" s="1"/>
  <c r="M541" i="17"/>
  <c r="M542" i="17" s="1"/>
  <c r="M543" i="17" s="1"/>
  <c r="M560" i="17"/>
  <c r="M561" i="17" s="1"/>
  <c r="M562" i="17" s="1"/>
  <c r="M563" i="17" s="1"/>
  <c r="N564" i="17"/>
  <c r="K589" i="17"/>
  <c r="S592" i="17"/>
  <c r="S593" i="17" s="1"/>
  <c r="S594" i="17" s="1"/>
  <c r="S595" i="17"/>
  <c r="S596" i="17" s="1"/>
  <c r="L608" i="17"/>
  <c r="L609" i="17" s="1"/>
  <c r="N616" i="17"/>
  <c r="K627" i="17"/>
  <c r="N627" i="17" s="1"/>
  <c r="N626" i="17"/>
  <c r="K630" i="17"/>
  <c r="N629" i="17"/>
  <c r="N632" i="17"/>
  <c r="K633" i="17"/>
  <c r="K634" i="17" s="1"/>
  <c r="U10" i="18"/>
  <c r="M13" i="18"/>
  <c r="U19" i="18"/>
  <c r="AI19" i="18"/>
  <c r="U22" i="18"/>
  <c r="M25" i="18"/>
  <c r="U35" i="18"/>
  <c r="AI35" i="18"/>
  <c r="M44" i="18"/>
  <c r="U44" i="18"/>
  <c r="AI44" i="18"/>
  <c r="W48" i="18"/>
  <c r="X48" i="18" s="1"/>
  <c r="M53" i="18"/>
  <c r="AA56" i="18"/>
  <c r="I57" i="18"/>
  <c r="M61" i="18"/>
  <c r="M75" i="18"/>
  <c r="AI81" i="18"/>
  <c r="AI97" i="18"/>
  <c r="L129" i="18"/>
  <c r="L130" i="18" s="1"/>
  <c r="L131" i="18" s="1"/>
  <c r="L132" i="18" s="1"/>
  <c r="L133" i="18" s="1"/>
  <c r="U134" i="18"/>
  <c r="AI134" i="18"/>
  <c r="U137" i="18"/>
  <c r="M140" i="18"/>
  <c r="U146" i="18"/>
  <c r="W151" i="18"/>
  <c r="X151" i="18" s="1"/>
  <c r="U171" i="18"/>
  <c r="AI174" i="18"/>
  <c r="M184" i="18"/>
  <c r="X189" i="18"/>
  <c r="AI189" i="18"/>
  <c r="X211" i="18"/>
  <c r="X230" i="18"/>
  <c r="AI230" i="18"/>
  <c r="X254" i="18"/>
  <c r="U275" i="18"/>
  <c r="U288" i="18"/>
  <c r="U305" i="18"/>
  <c r="X324" i="18"/>
  <c r="AA451" i="18"/>
  <c r="K452" i="18"/>
  <c r="K453" i="18" s="1"/>
  <c r="K454" i="18" s="1"/>
  <c r="AA454" i="18" s="1"/>
  <c r="J460" i="18"/>
  <c r="M459" i="18"/>
  <c r="V521" i="18"/>
  <c r="J522" i="18"/>
  <c r="K529" i="18"/>
  <c r="K530" i="18" s="1"/>
  <c r="L528" i="18"/>
  <c r="L529" i="18" s="1"/>
  <c r="L530" i="18" s="1"/>
  <c r="X546" i="18"/>
  <c r="K573" i="18"/>
  <c r="N572" i="18"/>
  <c r="S632" i="17"/>
  <c r="S633" i="17" s="1"/>
  <c r="X19" i="18"/>
  <c r="Y19" i="18" s="1"/>
  <c r="X134" i="18"/>
  <c r="Y134" i="18" s="1"/>
  <c r="X146" i="18"/>
  <c r="K341" i="18"/>
  <c r="K342" i="18" s="1"/>
  <c r="X440" i="18"/>
  <c r="K460" i="18"/>
  <c r="K461" i="18" s="1"/>
  <c r="K462" i="18" s="1"/>
  <c r="K463" i="18" s="1"/>
  <c r="K464" i="18" s="1"/>
  <c r="K465" i="18" s="1"/>
  <c r="K466" i="18" s="1"/>
  <c r="L459" i="18"/>
  <c r="L460" i="18" s="1"/>
  <c r="L461" i="18" s="1"/>
  <c r="L462" i="18" s="1"/>
  <c r="L463" i="18" s="1"/>
  <c r="L464" i="18" s="1"/>
  <c r="L465" i="18" s="1"/>
  <c r="L466" i="18" s="1"/>
  <c r="J468" i="18"/>
  <c r="M467" i="18"/>
  <c r="X509" i="18"/>
  <c r="Y509" i="18" s="1"/>
  <c r="V525" i="18"/>
  <c r="Y525" i="18" s="1"/>
  <c r="J526" i="18"/>
  <c r="K532" i="18"/>
  <c r="K533" i="18" s="1"/>
  <c r="M531" i="18"/>
  <c r="V576" i="18"/>
  <c r="Y576" i="18" s="1"/>
  <c r="J577" i="18"/>
  <c r="I596" i="18"/>
  <c r="W596" i="18" s="1"/>
  <c r="W595" i="18"/>
  <c r="X595" i="18" s="1"/>
  <c r="W613" i="18"/>
  <c r="I614" i="18"/>
  <c r="S645" i="17"/>
  <c r="S646" i="17" s="1"/>
  <c r="M653" i="17"/>
  <c r="M654" i="17" s="1"/>
  <c r="M655" i="17" s="1"/>
  <c r="M656" i="17" s="1"/>
  <c r="M16" i="18"/>
  <c r="U16" i="18"/>
  <c r="M28" i="18"/>
  <c r="U28" i="18"/>
  <c r="AI28" i="18"/>
  <c r="W31" i="18"/>
  <c r="X31" i="18" s="1"/>
  <c r="Y31" i="18" s="1"/>
  <c r="J32" i="18"/>
  <c r="M32" i="18" s="1"/>
  <c r="I41" i="18"/>
  <c r="I42" i="18" s="1"/>
  <c r="U56" i="18"/>
  <c r="K62" i="18"/>
  <c r="U68" i="18"/>
  <c r="AI71" i="18"/>
  <c r="U86" i="18"/>
  <c r="AI89" i="18"/>
  <c r="U106" i="18"/>
  <c r="AI114" i="18"/>
  <c r="AI129" i="18"/>
  <c r="U143" i="18"/>
  <c r="U154" i="18"/>
  <c r="AI154" i="18"/>
  <c r="M158" i="18"/>
  <c r="J159" i="18"/>
  <c r="J160" i="18" s="1"/>
  <c r="L161" i="18"/>
  <c r="L162" i="18" s="1"/>
  <c r="L163" i="18" s="1"/>
  <c r="U161" i="18"/>
  <c r="M164" i="18"/>
  <c r="M168" i="18"/>
  <c r="U177" i="18"/>
  <c r="AI180" i="18"/>
  <c r="U192" i="18"/>
  <c r="AI201" i="18"/>
  <c r="U211" i="18"/>
  <c r="AI214" i="18"/>
  <c r="U237" i="18"/>
  <c r="AI240" i="18"/>
  <c r="U266" i="18"/>
  <c r="AI266" i="18"/>
  <c r="M270" i="18"/>
  <c r="X270" i="18"/>
  <c r="Y270" i="18" s="1"/>
  <c r="J271" i="18"/>
  <c r="V271" i="18" s="1"/>
  <c r="L281" i="18"/>
  <c r="L282" i="18" s="1"/>
  <c r="L283" i="18" s="1"/>
  <c r="L284" i="18" s="1"/>
  <c r="AI285" i="18"/>
  <c r="U299" i="18"/>
  <c r="AI302" i="18"/>
  <c r="U314" i="18"/>
  <c r="AI317" i="18"/>
  <c r="U327" i="18"/>
  <c r="AI330" i="18"/>
  <c r="M335" i="18"/>
  <c r="AI350" i="18"/>
  <c r="X357" i="18"/>
  <c r="Y357" i="18" s="1"/>
  <c r="J358" i="18"/>
  <c r="M358" i="18" s="1"/>
  <c r="L360" i="18"/>
  <c r="L361" i="18" s="1"/>
  <c r="L362" i="18" s="1"/>
  <c r="L363" i="18" s="1"/>
  <c r="L364" i="18" s="1"/>
  <c r="L365" i="18" s="1"/>
  <c r="L366" i="18" s="1"/>
  <c r="L367" i="18" s="1"/>
  <c r="U360" i="18"/>
  <c r="L368" i="18"/>
  <c r="L369" i="18" s="1"/>
  <c r="L370" i="18" s="1"/>
  <c r="L371" i="18" s="1"/>
  <c r="L372" i="18" s="1"/>
  <c r="L373" i="18" s="1"/>
  <c r="L374" i="18" s="1"/>
  <c r="L375" i="18" s="1"/>
  <c r="K409" i="18"/>
  <c r="K410" i="18" s="1"/>
  <c r="K411" i="18" s="1"/>
  <c r="K412" i="18" s="1"/>
  <c r="W431" i="18"/>
  <c r="X431" i="18" s="1"/>
  <c r="I432" i="18"/>
  <c r="I433" i="18" s="1"/>
  <c r="AI431" i="18"/>
  <c r="K468" i="18"/>
  <c r="K469" i="18" s="1"/>
  <c r="K470" i="18" s="1"/>
  <c r="K471" i="18" s="1"/>
  <c r="K472" i="18" s="1"/>
  <c r="K473" i="18" s="1"/>
  <c r="K474" i="18" s="1"/>
  <c r="K475" i="18" s="1"/>
  <c r="K476" i="18" s="1"/>
  <c r="K477" i="18" s="1"/>
  <c r="K478" i="18" s="1"/>
  <c r="K479" i="18" s="1"/>
  <c r="K480" i="18" s="1"/>
  <c r="L467" i="18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U502" i="18"/>
  <c r="I519" i="18"/>
  <c r="W519" i="18" s="1"/>
  <c r="X519" i="18" s="1"/>
  <c r="W518" i="18"/>
  <c r="X518" i="18" s="1"/>
  <c r="K535" i="18"/>
  <c r="K536" i="18" s="1"/>
  <c r="N534" i="18"/>
  <c r="K541" i="18"/>
  <c r="K542" i="18" s="1"/>
  <c r="L540" i="18"/>
  <c r="L541" i="18" s="1"/>
  <c r="L542" i="18" s="1"/>
  <c r="W566" i="18"/>
  <c r="X566" i="18" s="1"/>
  <c r="I567" i="18"/>
  <c r="I581" i="18"/>
  <c r="I582" i="18" s="1"/>
  <c r="W580" i="18"/>
  <c r="X580" i="18" s="1"/>
  <c r="L589" i="18"/>
  <c r="L590" i="18" s="1"/>
  <c r="L591" i="18" s="1"/>
  <c r="L592" i="18" s="1"/>
  <c r="L593" i="18" s="1"/>
  <c r="K590" i="18"/>
  <c r="K591" i="18" s="1"/>
  <c r="K592" i="18" s="1"/>
  <c r="K593" i="18" s="1"/>
  <c r="V604" i="18"/>
  <c r="J605" i="18"/>
  <c r="M605" i="18" s="1"/>
  <c r="I619" i="18"/>
  <c r="W619" i="18" s="1"/>
  <c r="W618" i="18"/>
  <c r="M629" i="17"/>
  <c r="M630" i="17" s="1"/>
  <c r="M631" i="17" s="1"/>
  <c r="N653" i="17"/>
  <c r="W28" i="18"/>
  <c r="X28" i="18" s="1"/>
  <c r="U71" i="18"/>
  <c r="AI75" i="18"/>
  <c r="X124" i="18"/>
  <c r="U129" i="18"/>
  <c r="AI137" i="18"/>
  <c r="U151" i="18"/>
  <c r="AI151" i="18"/>
  <c r="M154" i="18"/>
  <c r="W154" i="18"/>
  <c r="X154" i="18" s="1"/>
  <c r="Y154" i="18" s="1"/>
  <c r="J155" i="18"/>
  <c r="V155" i="18" s="1"/>
  <c r="X161" i="18"/>
  <c r="M161" i="18"/>
  <c r="X164" i="18"/>
  <c r="X168" i="18"/>
  <c r="X171" i="18"/>
  <c r="AI171" i="18"/>
  <c r="U180" i="18"/>
  <c r="AI184" i="18"/>
  <c r="U201" i="18"/>
  <c r="X208" i="18"/>
  <c r="AI208" i="18"/>
  <c r="L211" i="18"/>
  <c r="L212" i="18" s="1"/>
  <c r="L213" i="18" s="1"/>
  <c r="U214" i="18"/>
  <c r="AI226" i="18"/>
  <c r="U240" i="18"/>
  <c r="X244" i="18"/>
  <c r="AI244" i="18"/>
  <c r="W266" i="18"/>
  <c r="X266" i="18" s="1"/>
  <c r="Y266" i="18" s="1"/>
  <c r="J267" i="18"/>
  <c r="AI275" i="18"/>
  <c r="U285" i="18"/>
  <c r="X288" i="18"/>
  <c r="AI288" i="18"/>
  <c r="U302" i="18"/>
  <c r="X305" i="18"/>
  <c r="AI305" i="18"/>
  <c r="U317" i="18"/>
  <c r="AI320" i="18"/>
  <c r="M330" i="18"/>
  <c r="U330" i="18"/>
  <c r="X335" i="18"/>
  <c r="X340" i="18"/>
  <c r="M350" i="18"/>
  <c r="U350" i="18"/>
  <c r="X360" i="18"/>
  <c r="M360" i="18"/>
  <c r="X368" i="18"/>
  <c r="M368" i="18"/>
  <c r="U376" i="18"/>
  <c r="L404" i="18"/>
  <c r="L405" i="18" s="1"/>
  <c r="L406" i="18" s="1"/>
  <c r="L407" i="18" s="1"/>
  <c r="AA404" i="18"/>
  <c r="K405" i="18"/>
  <c r="K406" i="18" s="1"/>
  <c r="K407" i="18" s="1"/>
  <c r="AA407" i="18" s="1"/>
  <c r="I414" i="18"/>
  <c r="W413" i="18"/>
  <c r="X413" i="18" s="1"/>
  <c r="M420" i="18"/>
  <c r="AI459" i="18"/>
  <c r="U488" i="18"/>
  <c r="I522" i="18"/>
  <c r="W521" i="18"/>
  <c r="X521" i="18" s="1"/>
  <c r="AI521" i="18"/>
  <c r="V537" i="18"/>
  <c r="J538" i="18"/>
  <c r="M538" i="18" s="1"/>
  <c r="K544" i="18"/>
  <c r="K545" i="18" s="1"/>
  <c r="M543" i="18"/>
  <c r="I610" i="18"/>
  <c r="W609" i="18"/>
  <c r="X609" i="18" s="1"/>
  <c r="J629" i="18"/>
  <c r="J630" i="18" s="1"/>
  <c r="V630" i="18" s="1"/>
  <c r="M628" i="18"/>
  <c r="W634" i="18"/>
  <c r="X634" i="18" s="1"/>
  <c r="Y634" i="18" s="1"/>
  <c r="AI368" i="18"/>
  <c r="L376" i="18"/>
  <c r="L377" i="18" s="1"/>
  <c r="L378" i="18" s="1"/>
  <c r="L379" i="18" s="1"/>
  <c r="L380" i="18" s="1"/>
  <c r="AI376" i="18"/>
  <c r="L381" i="18"/>
  <c r="L382" i="18" s="1"/>
  <c r="L383" i="18" s="1"/>
  <c r="L384" i="18" s="1"/>
  <c r="L385" i="18" s="1"/>
  <c r="L386" i="18" s="1"/>
  <c r="L387" i="18" s="1"/>
  <c r="L388" i="18" s="1"/>
  <c r="L389" i="18" s="1"/>
  <c r="L390" i="18" s="1"/>
  <c r="X408" i="18"/>
  <c r="Y413" i="18"/>
  <c r="U413" i="18"/>
  <c r="AI413" i="18"/>
  <c r="AI420" i="18"/>
  <c r="U431" i="18"/>
  <c r="X448" i="18"/>
  <c r="U459" i="18"/>
  <c r="U467" i="18"/>
  <c r="L488" i="18"/>
  <c r="L489" i="18" s="1"/>
  <c r="L490" i="18" s="1"/>
  <c r="L491" i="18" s="1"/>
  <c r="L492" i="18" s="1"/>
  <c r="AI498" i="18"/>
  <c r="U518" i="18"/>
  <c r="AI518" i="18"/>
  <c r="M528" i="18"/>
  <c r="W534" i="18"/>
  <c r="X534" i="18" s="1"/>
  <c r="X540" i="18"/>
  <c r="M540" i="18"/>
  <c r="X543" i="18"/>
  <c r="U549" i="18"/>
  <c r="AI549" i="18"/>
  <c r="AI552" i="18"/>
  <c r="V562" i="18"/>
  <c r="Y562" i="18" s="1"/>
  <c r="I563" i="18"/>
  <c r="I564" i="18" s="1"/>
  <c r="K567" i="18"/>
  <c r="K568" i="18" s="1"/>
  <c r="W572" i="18"/>
  <c r="X572" i="18" s="1"/>
  <c r="Y572" i="18" s="1"/>
  <c r="M589" i="18"/>
  <c r="K599" i="18"/>
  <c r="K600" i="18" s="1"/>
  <c r="V609" i="18"/>
  <c r="AI612" i="18"/>
  <c r="U625" i="18"/>
  <c r="AI625" i="18"/>
  <c r="L628" i="18"/>
  <c r="L629" i="18" s="1"/>
  <c r="L630" i="18" s="1"/>
  <c r="AI628" i="18"/>
  <c r="U634" i="18"/>
  <c r="U651" i="18"/>
  <c r="L28" i="20"/>
  <c r="M28" i="20" s="1"/>
  <c r="L38" i="20"/>
  <c r="M38" i="20" s="1"/>
  <c r="L48" i="20"/>
  <c r="M48" i="20" s="1"/>
  <c r="L68" i="20"/>
  <c r="M68" i="20" s="1"/>
  <c r="L78" i="20"/>
  <c r="M78" i="20" s="1"/>
  <c r="L90" i="20"/>
  <c r="M90" i="20" s="1"/>
  <c r="U368" i="18"/>
  <c r="AA376" i="18"/>
  <c r="K377" i="18"/>
  <c r="M377" i="18" s="1"/>
  <c r="AI408" i="18"/>
  <c r="J414" i="18"/>
  <c r="J415" i="18" s="1"/>
  <c r="M415" i="18" s="1"/>
  <c r="L420" i="18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U420" i="18"/>
  <c r="L431" i="18"/>
  <c r="L432" i="18" s="1"/>
  <c r="L433" i="18" s="1"/>
  <c r="L434" i="18" s="1"/>
  <c r="L435" i="18" s="1"/>
  <c r="L436" i="18" s="1"/>
  <c r="L437" i="18" s="1"/>
  <c r="L438" i="18" s="1"/>
  <c r="L439" i="18" s="1"/>
  <c r="X459" i="18"/>
  <c r="X467" i="18"/>
  <c r="U498" i="18"/>
  <c r="AI512" i="18"/>
  <c r="M546" i="18"/>
  <c r="U546" i="18"/>
  <c r="AI546" i="18"/>
  <c r="M549" i="18"/>
  <c r="W549" i="18"/>
  <c r="X549" i="18" s="1"/>
  <c r="Y549" i="18" s="1"/>
  <c r="J550" i="18"/>
  <c r="L552" i="18"/>
  <c r="L553" i="18" s="1"/>
  <c r="L554" i="18" s="1"/>
  <c r="U552" i="18"/>
  <c r="M555" i="18"/>
  <c r="M569" i="18"/>
  <c r="J591" i="18"/>
  <c r="J592" i="18" s="1"/>
  <c r="J593" i="18" s="1"/>
  <c r="AI597" i="18"/>
  <c r="U603" i="18"/>
  <c r="M606" i="18"/>
  <c r="W612" i="18"/>
  <c r="X612" i="18" s="1"/>
  <c r="M615" i="18"/>
  <c r="J619" i="18"/>
  <c r="V619" i="18" s="1"/>
  <c r="W625" i="18"/>
  <c r="X625" i="18" s="1"/>
  <c r="J626" i="18"/>
  <c r="N634" i="18"/>
  <c r="P634" i="18" s="1"/>
  <c r="Q634" i="18" s="1"/>
  <c r="AI642" i="18"/>
  <c r="M655" i="18"/>
  <c r="L14" i="20"/>
  <c r="M14" i="20" s="1"/>
  <c r="L24" i="20"/>
  <c r="M24" i="20" s="1"/>
  <c r="L36" i="20"/>
  <c r="M36" i="20" s="1"/>
  <c r="L46" i="20"/>
  <c r="M46" i="20" s="1"/>
  <c r="L56" i="20"/>
  <c r="M56" i="20" s="1"/>
  <c r="L66" i="20"/>
  <c r="M66" i="20" s="1"/>
  <c r="L76" i="20"/>
  <c r="M76" i="20" s="1"/>
  <c r="L86" i="20"/>
  <c r="M86" i="20" s="1"/>
  <c r="L8" i="20"/>
  <c r="M8" i="20" s="1"/>
  <c r="L84" i="20"/>
  <c r="M84" i="20" s="1"/>
  <c r="X525" i="18"/>
  <c r="U528" i="18"/>
  <c r="Y534" i="18"/>
  <c r="AI534" i="18"/>
  <c r="X537" i="18"/>
  <c r="U540" i="18"/>
  <c r="U559" i="18"/>
  <c r="J560" i="18"/>
  <c r="N560" i="18" s="1"/>
  <c r="AI562" i="18"/>
  <c r="V566" i="18"/>
  <c r="Y566" i="18" s="1"/>
  <c r="AI572" i="18"/>
  <c r="U580" i="18"/>
  <c r="U589" i="18"/>
  <c r="V615" i="18"/>
  <c r="I33" i="18"/>
  <c r="W32" i="18"/>
  <c r="X32" i="18" s="1"/>
  <c r="K41" i="18"/>
  <c r="K42" i="18" s="1"/>
  <c r="AA40" i="18"/>
  <c r="I51" i="18"/>
  <c r="W50" i="18"/>
  <c r="M20" i="18"/>
  <c r="X40" i="18"/>
  <c r="K59" i="18"/>
  <c r="AA58" i="18"/>
  <c r="I63" i="18"/>
  <c r="W62" i="18"/>
  <c r="X62" i="18" s="1"/>
  <c r="V63" i="18"/>
  <c r="J64" i="18"/>
  <c r="J15" i="18"/>
  <c r="V14" i="18"/>
  <c r="N14" i="18"/>
  <c r="M14" i="18"/>
  <c r="X17" i="18"/>
  <c r="J27" i="18"/>
  <c r="V26" i="18"/>
  <c r="N26" i="18"/>
  <c r="M26" i="18"/>
  <c r="J55" i="18"/>
  <c r="V54" i="18"/>
  <c r="N54" i="18"/>
  <c r="M54" i="18"/>
  <c r="V57" i="18"/>
  <c r="N57" i="18"/>
  <c r="J58" i="18"/>
  <c r="M57" i="18"/>
  <c r="K50" i="18"/>
  <c r="AA49" i="18"/>
  <c r="V11" i="18"/>
  <c r="N11" i="18"/>
  <c r="M11" i="18"/>
  <c r="J12" i="18"/>
  <c r="W20" i="18"/>
  <c r="X20" i="18" s="1"/>
  <c r="I21" i="18"/>
  <c r="V23" i="18"/>
  <c r="N23" i="18"/>
  <c r="J24" i="18"/>
  <c r="M23" i="18"/>
  <c r="X29" i="18"/>
  <c r="I37" i="18"/>
  <c r="W36" i="18"/>
  <c r="X36" i="18" s="1"/>
  <c r="Y39" i="18"/>
  <c r="N28" i="18"/>
  <c r="V28" i="18"/>
  <c r="Y28" i="18" s="1"/>
  <c r="N48" i="18"/>
  <c r="N62" i="18"/>
  <c r="J166" i="18"/>
  <c r="V165" i="18"/>
  <c r="N165" i="18"/>
  <c r="M165" i="18"/>
  <c r="M10" i="18"/>
  <c r="N13" i="18"/>
  <c r="V13" i="18"/>
  <c r="Y13" i="18" s="1"/>
  <c r="I14" i="18"/>
  <c r="W16" i="18"/>
  <c r="X16" i="18" s="1"/>
  <c r="J17" i="18"/>
  <c r="I18" i="18"/>
  <c r="L19" i="18"/>
  <c r="L20" i="18" s="1"/>
  <c r="L21" i="18" s="1"/>
  <c r="J21" i="18"/>
  <c r="M22" i="18"/>
  <c r="N25" i="18"/>
  <c r="V25" i="18"/>
  <c r="Y25" i="18" s="1"/>
  <c r="I26" i="18"/>
  <c r="J29" i="18"/>
  <c r="I30" i="18"/>
  <c r="L31" i="18"/>
  <c r="L32" i="18" s="1"/>
  <c r="L33" i="18" s="1"/>
  <c r="L34" i="18" s="1"/>
  <c r="L35" i="18"/>
  <c r="L36" i="18" s="1"/>
  <c r="L37" i="18" s="1"/>
  <c r="L38" i="18" s="1"/>
  <c r="L39" i="18"/>
  <c r="L40" i="18" s="1"/>
  <c r="L41" i="18" s="1"/>
  <c r="L42" i="18" s="1"/>
  <c r="L43" i="18" s="1"/>
  <c r="J45" i="18"/>
  <c r="I46" i="18"/>
  <c r="J49" i="18"/>
  <c r="N53" i="18"/>
  <c r="V53" i="18"/>
  <c r="I54" i="18"/>
  <c r="N61" i="18"/>
  <c r="V82" i="18"/>
  <c r="N82" i="18"/>
  <c r="M82" i="18"/>
  <c r="J83" i="18"/>
  <c r="W87" i="18"/>
  <c r="X87" i="18" s="1"/>
  <c r="I88" i="18"/>
  <c r="Y97" i="18"/>
  <c r="W107" i="18"/>
  <c r="X107" i="18" s="1"/>
  <c r="I108" i="18"/>
  <c r="K148" i="18"/>
  <c r="AA147" i="18"/>
  <c r="W155" i="18"/>
  <c r="I156" i="18"/>
  <c r="V20" i="18"/>
  <c r="N44" i="18"/>
  <c r="V44" i="18"/>
  <c r="N56" i="18"/>
  <c r="V56" i="18"/>
  <c r="J126" i="18"/>
  <c r="V125" i="18"/>
  <c r="N125" i="18"/>
  <c r="M125" i="18"/>
  <c r="Y146" i="18"/>
  <c r="W159" i="18"/>
  <c r="I160" i="18"/>
  <c r="V162" i="18"/>
  <c r="N162" i="18"/>
  <c r="M162" i="18"/>
  <c r="J163" i="18"/>
  <c r="N10" i="18"/>
  <c r="V10" i="18"/>
  <c r="Y10" i="18" s="1"/>
  <c r="I11" i="18"/>
  <c r="L16" i="18"/>
  <c r="L17" i="18" s="1"/>
  <c r="L18" i="18" s="1"/>
  <c r="M19" i="18"/>
  <c r="N22" i="18"/>
  <c r="V22" i="18"/>
  <c r="Y22" i="18" s="1"/>
  <c r="I23" i="18"/>
  <c r="L28" i="18"/>
  <c r="L29" i="18" s="1"/>
  <c r="L30" i="18" s="1"/>
  <c r="M31" i="18"/>
  <c r="M35" i="18"/>
  <c r="M39" i="18"/>
  <c r="J40" i="18"/>
  <c r="W41" i="18"/>
  <c r="L44" i="18"/>
  <c r="L45" i="18" s="1"/>
  <c r="L46" i="18" s="1"/>
  <c r="L47" i="18" s="1"/>
  <c r="W45" i="18"/>
  <c r="X45" i="18" s="1"/>
  <c r="L48" i="18"/>
  <c r="L49" i="18" s="1"/>
  <c r="L50" i="18" s="1"/>
  <c r="L51" i="18" s="1"/>
  <c r="L52" i="18" s="1"/>
  <c r="W49" i="18"/>
  <c r="X49" i="18" s="1"/>
  <c r="W53" i="18"/>
  <c r="X53" i="18" s="1"/>
  <c r="W61" i="18"/>
  <c r="X61" i="18" s="1"/>
  <c r="Y61" i="18" s="1"/>
  <c r="J70" i="18"/>
  <c r="V69" i="18"/>
  <c r="N69" i="18"/>
  <c r="M69" i="18"/>
  <c r="K100" i="18"/>
  <c r="AA99" i="18"/>
  <c r="W115" i="18"/>
  <c r="X115" i="18" s="1"/>
  <c r="I116" i="18"/>
  <c r="V130" i="18"/>
  <c r="N130" i="18"/>
  <c r="M130" i="18"/>
  <c r="J131" i="18"/>
  <c r="J142" i="18"/>
  <c r="V141" i="18"/>
  <c r="N141" i="18"/>
  <c r="M141" i="18"/>
  <c r="N16" i="18"/>
  <c r="V16" i="18"/>
  <c r="Y16" i="18" s="1"/>
  <c r="N20" i="18"/>
  <c r="V48" i="18"/>
  <c r="V62" i="18"/>
  <c r="J170" i="18"/>
  <c r="V169" i="18"/>
  <c r="N169" i="18"/>
  <c r="M169" i="18"/>
  <c r="L13" i="18"/>
  <c r="L14" i="18" s="1"/>
  <c r="L15" i="18" s="1"/>
  <c r="N19" i="18"/>
  <c r="L25" i="18"/>
  <c r="L26" i="18" s="1"/>
  <c r="L27" i="18" s="1"/>
  <c r="N31" i="18"/>
  <c r="N35" i="18"/>
  <c r="N39" i="18"/>
  <c r="AA39" i="18"/>
  <c r="AB39" i="18" s="1"/>
  <c r="L53" i="18"/>
  <c r="L54" i="18" s="1"/>
  <c r="L55" i="18" s="1"/>
  <c r="M56" i="18"/>
  <c r="AA57" i="18"/>
  <c r="M62" i="18"/>
  <c r="V90" i="18"/>
  <c r="N90" i="18"/>
  <c r="M90" i="18"/>
  <c r="J91" i="18"/>
  <c r="I94" i="18"/>
  <c r="W93" i="18"/>
  <c r="W135" i="18"/>
  <c r="X135" i="18" s="1"/>
  <c r="I136" i="18"/>
  <c r="V138" i="18"/>
  <c r="N138" i="18"/>
  <c r="M138" i="18"/>
  <c r="J139" i="18"/>
  <c r="M68" i="18"/>
  <c r="N71" i="18"/>
  <c r="V71" i="18"/>
  <c r="I72" i="18"/>
  <c r="N75" i="18"/>
  <c r="V75" i="18"/>
  <c r="I76" i="18"/>
  <c r="L81" i="18"/>
  <c r="L82" i="18" s="1"/>
  <c r="L83" i="18" s="1"/>
  <c r="L84" i="18" s="1"/>
  <c r="L85" i="18" s="1"/>
  <c r="W86" i="18"/>
  <c r="X86" i="18" s="1"/>
  <c r="Y86" i="18" s="1"/>
  <c r="J87" i="18"/>
  <c r="L89" i="18"/>
  <c r="L90" i="18" s="1"/>
  <c r="L91" i="18" s="1"/>
  <c r="M92" i="18"/>
  <c r="J93" i="18"/>
  <c r="L97" i="18"/>
  <c r="L98" i="18" s="1"/>
  <c r="L99" i="18" s="1"/>
  <c r="L100" i="18" s="1"/>
  <c r="L101" i="18" s="1"/>
  <c r="L102" i="18" s="1"/>
  <c r="L103" i="18" s="1"/>
  <c r="L104" i="18" s="1"/>
  <c r="L105" i="18" s="1"/>
  <c r="I98" i="18"/>
  <c r="W106" i="18"/>
  <c r="X106" i="18" s="1"/>
  <c r="Y106" i="18" s="1"/>
  <c r="J107" i="18"/>
  <c r="W114" i="18"/>
  <c r="X114" i="18" s="1"/>
  <c r="Y114" i="18" s="1"/>
  <c r="J115" i="18"/>
  <c r="M124" i="18"/>
  <c r="N135" i="18"/>
  <c r="N143" i="18"/>
  <c r="V143" i="18"/>
  <c r="N151" i="18"/>
  <c r="V151" i="18"/>
  <c r="Y151" i="18" s="1"/>
  <c r="V159" i="18"/>
  <c r="J173" i="18"/>
  <c r="V172" i="18"/>
  <c r="N172" i="18"/>
  <c r="M172" i="18"/>
  <c r="K182" i="18"/>
  <c r="AA181" i="18"/>
  <c r="V209" i="18"/>
  <c r="N209" i="18"/>
  <c r="M209" i="18"/>
  <c r="J210" i="18"/>
  <c r="V227" i="18"/>
  <c r="J228" i="18"/>
  <c r="Y244" i="18"/>
  <c r="W271" i="18"/>
  <c r="I272" i="18"/>
  <c r="N68" i="18"/>
  <c r="V68" i="18"/>
  <c r="Y68" i="18" s="1"/>
  <c r="I69" i="18"/>
  <c r="W71" i="18"/>
  <c r="X71" i="18" s="1"/>
  <c r="J72" i="18"/>
  <c r="W75" i="18"/>
  <c r="X75" i="18" s="1"/>
  <c r="J76" i="18"/>
  <c r="M81" i="18"/>
  <c r="L86" i="18"/>
  <c r="L87" i="18" s="1"/>
  <c r="L88" i="18" s="1"/>
  <c r="M89" i="18"/>
  <c r="N92" i="18"/>
  <c r="AA92" i="18"/>
  <c r="AB92" i="18" s="1"/>
  <c r="K93" i="18"/>
  <c r="M97" i="18"/>
  <c r="J98" i="18"/>
  <c r="L106" i="18"/>
  <c r="L107" i="18" s="1"/>
  <c r="L108" i="18" s="1"/>
  <c r="L109" i="18" s="1"/>
  <c r="L110" i="18" s="1"/>
  <c r="L111" i="18" s="1"/>
  <c r="L112" i="18" s="1"/>
  <c r="L113" i="18" s="1"/>
  <c r="L114" i="18"/>
  <c r="L115" i="18" s="1"/>
  <c r="L116" i="18" s="1"/>
  <c r="L117" i="18" s="1"/>
  <c r="L118" i="18" s="1"/>
  <c r="L119" i="18" s="1"/>
  <c r="L120" i="18" s="1"/>
  <c r="L121" i="18" s="1"/>
  <c r="L122" i="18" s="1"/>
  <c r="L123" i="18" s="1"/>
  <c r="N124" i="18"/>
  <c r="V124" i="18"/>
  <c r="I125" i="18"/>
  <c r="M129" i="18"/>
  <c r="L134" i="18"/>
  <c r="L135" i="18" s="1"/>
  <c r="L136" i="18" s="1"/>
  <c r="M137" i="18"/>
  <c r="N140" i="18"/>
  <c r="V140" i="18"/>
  <c r="Y140" i="18" s="1"/>
  <c r="I141" i="18"/>
  <c r="W143" i="18"/>
  <c r="X143" i="18" s="1"/>
  <c r="J144" i="18"/>
  <c r="I145" i="18"/>
  <c r="L146" i="18"/>
  <c r="L147" i="18" s="1"/>
  <c r="L148" i="18" s="1"/>
  <c r="L149" i="18" s="1"/>
  <c r="L150" i="18" s="1"/>
  <c r="I147" i="18"/>
  <c r="J152" i="18"/>
  <c r="I153" i="18"/>
  <c r="L154" i="18"/>
  <c r="L155" i="18" s="1"/>
  <c r="L156" i="18" s="1"/>
  <c r="L157" i="18" s="1"/>
  <c r="K155" i="18"/>
  <c r="K156" i="18" s="1"/>
  <c r="K157" i="18" s="1"/>
  <c r="J156" i="18"/>
  <c r="L158" i="18"/>
  <c r="L159" i="18" s="1"/>
  <c r="L160" i="18" s="1"/>
  <c r="K159" i="18"/>
  <c r="K160" i="18" s="1"/>
  <c r="N164" i="18"/>
  <c r="V164" i="18"/>
  <c r="Y164" i="18" s="1"/>
  <c r="I165" i="18"/>
  <c r="N168" i="18"/>
  <c r="V168" i="18"/>
  <c r="Y168" i="18" s="1"/>
  <c r="I169" i="18"/>
  <c r="W178" i="18"/>
  <c r="X178" i="18" s="1"/>
  <c r="I179" i="18"/>
  <c r="J191" i="18"/>
  <c r="V190" i="18"/>
  <c r="N190" i="18"/>
  <c r="M190" i="18"/>
  <c r="J213" i="18"/>
  <c r="V212" i="18"/>
  <c r="N212" i="18"/>
  <c r="M212" i="18"/>
  <c r="V231" i="18"/>
  <c r="N231" i="18"/>
  <c r="M231" i="18"/>
  <c r="J232" i="18"/>
  <c r="W238" i="18"/>
  <c r="X238" i="18" s="1"/>
  <c r="I239" i="18"/>
  <c r="K247" i="18"/>
  <c r="AA247" i="18" s="1"/>
  <c r="AA246" i="18"/>
  <c r="J256" i="18"/>
  <c r="V255" i="18"/>
  <c r="N255" i="18"/>
  <c r="M255" i="18"/>
  <c r="W267" i="18"/>
  <c r="X267" i="18" s="1"/>
  <c r="I268" i="18"/>
  <c r="L71" i="18"/>
  <c r="L72" i="18" s="1"/>
  <c r="L73" i="18" s="1"/>
  <c r="L74" i="18" s="1"/>
  <c r="L75" i="18"/>
  <c r="L76" i="18" s="1"/>
  <c r="L77" i="18" s="1"/>
  <c r="L78" i="18" s="1"/>
  <c r="L79" i="18" s="1"/>
  <c r="L80" i="18" s="1"/>
  <c r="N81" i="18"/>
  <c r="V81" i="18"/>
  <c r="Y81" i="18" s="1"/>
  <c r="I82" i="18"/>
  <c r="M86" i="18"/>
  <c r="N89" i="18"/>
  <c r="V89" i="18"/>
  <c r="Y89" i="18" s="1"/>
  <c r="I90" i="18"/>
  <c r="W92" i="18"/>
  <c r="X92" i="18" s="1"/>
  <c r="Y92" i="18" s="1"/>
  <c r="N97" i="18"/>
  <c r="AA97" i="18"/>
  <c r="AB97" i="18" s="1"/>
  <c r="M106" i="18"/>
  <c r="M114" i="18"/>
  <c r="N129" i="18"/>
  <c r="V129" i="18"/>
  <c r="Y129" i="18" s="1"/>
  <c r="I130" i="18"/>
  <c r="M134" i="18"/>
  <c r="N137" i="18"/>
  <c r="V137" i="18"/>
  <c r="Y137" i="18" s="1"/>
  <c r="I138" i="18"/>
  <c r="L143" i="18"/>
  <c r="L144" i="18" s="1"/>
  <c r="L145" i="18" s="1"/>
  <c r="M146" i="18"/>
  <c r="J147" i="18"/>
  <c r="L151" i="18"/>
  <c r="L152" i="18" s="1"/>
  <c r="L153" i="18" s="1"/>
  <c r="N161" i="18"/>
  <c r="V161" i="18"/>
  <c r="I162" i="18"/>
  <c r="W202" i="18"/>
  <c r="X202" i="18" s="1"/>
  <c r="I203" i="18"/>
  <c r="AA231" i="18"/>
  <c r="K232" i="18"/>
  <c r="AD231" i="18"/>
  <c r="V252" i="18"/>
  <c r="N252" i="18"/>
  <c r="M252" i="18"/>
  <c r="J253" i="18"/>
  <c r="AA255" i="18"/>
  <c r="K256" i="18"/>
  <c r="AD255" i="18"/>
  <c r="L68" i="18"/>
  <c r="L69" i="18" s="1"/>
  <c r="L70" i="18" s="1"/>
  <c r="N86" i="18"/>
  <c r="N106" i="18"/>
  <c r="N114" i="18"/>
  <c r="L124" i="18"/>
  <c r="L125" i="18" s="1"/>
  <c r="L126" i="18" s="1"/>
  <c r="L127" i="18" s="1"/>
  <c r="L128" i="18" s="1"/>
  <c r="N134" i="18"/>
  <c r="L140" i="18"/>
  <c r="L141" i="18" s="1"/>
  <c r="L142" i="18" s="1"/>
  <c r="N146" i="18"/>
  <c r="AA146" i="18"/>
  <c r="AB146" i="18" s="1"/>
  <c r="N154" i="18"/>
  <c r="N158" i="18"/>
  <c r="L164" i="18"/>
  <c r="L165" i="18" s="1"/>
  <c r="L166" i="18" s="1"/>
  <c r="L167" i="18" s="1"/>
  <c r="L168" i="18"/>
  <c r="L169" i="18" s="1"/>
  <c r="L170" i="18" s="1"/>
  <c r="V181" i="18"/>
  <c r="N181" i="18"/>
  <c r="J182" i="18"/>
  <c r="M181" i="18"/>
  <c r="V241" i="18"/>
  <c r="N241" i="18"/>
  <c r="M241" i="18"/>
  <c r="J242" i="18"/>
  <c r="M267" i="18"/>
  <c r="M171" i="18"/>
  <c r="N174" i="18"/>
  <c r="V174" i="18"/>
  <c r="I175" i="18"/>
  <c r="W177" i="18"/>
  <c r="X177" i="18" s="1"/>
  <c r="Y177" i="18" s="1"/>
  <c r="J178" i="18"/>
  <c r="L180" i="18"/>
  <c r="L181" i="18" s="1"/>
  <c r="L182" i="18" s="1"/>
  <c r="L183" i="18" s="1"/>
  <c r="N184" i="18"/>
  <c r="V184" i="18"/>
  <c r="I185" i="18"/>
  <c r="M189" i="18"/>
  <c r="N192" i="18"/>
  <c r="V192" i="18"/>
  <c r="I193" i="18"/>
  <c r="W201" i="18"/>
  <c r="X201" i="18" s="1"/>
  <c r="Y201" i="18" s="1"/>
  <c r="J202" i="18"/>
  <c r="L208" i="18"/>
  <c r="L209" i="18" s="1"/>
  <c r="L210" i="18" s="1"/>
  <c r="M211" i="18"/>
  <c r="N214" i="18"/>
  <c r="V214" i="18"/>
  <c r="I215" i="18"/>
  <c r="N226" i="18"/>
  <c r="V226" i="18"/>
  <c r="AA226" i="18"/>
  <c r="K227" i="18"/>
  <c r="N227" i="18" s="1"/>
  <c r="L230" i="18"/>
  <c r="L231" i="18" s="1"/>
  <c r="L232" i="18" s="1"/>
  <c r="L233" i="18" s="1"/>
  <c r="L234" i="18" s="1"/>
  <c r="L235" i="18" s="1"/>
  <c r="L236" i="18" s="1"/>
  <c r="W237" i="18"/>
  <c r="X237" i="18" s="1"/>
  <c r="Y237" i="18" s="1"/>
  <c r="J238" i="18"/>
  <c r="L240" i="18"/>
  <c r="L241" i="18" s="1"/>
  <c r="L242" i="18" s="1"/>
  <c r="L243" i="18" s="1"/>
  <c r="L244" i="18"/>
  <c r="L245" i="18" s="1"/>
  <c r="L246" i="18" s="1"/>
  <c r="L247" i="18" s="1"/>
  <c r="I245" i="18"/>
  <c r="N248" i="18"/>
  <c r="V248" i="18"/>
  <c r="I249" i="18"/>
  <c r="L251" i="18"/>
  <c r="L252" i="18" s="1"/>
  <c r="L253" i="18" s="1"/>
  <c r="M254" i="18"/>
  <c r="N267" i="18"/>
  <c r="V267" i="18"/>
  <c r="Y267" i="18" s="1"/>
  <c r="V275" i="18"/>
  <c r="M275" i="18"/>
  <c r="J276" i="18"/>
  <c r="I283" i="18"/>
  <c r="W282" i="18"/>
  <c r="V289" i="18"/>
  <c r="N289" i="18"/>
  <c r="J290" i="18"/>
  <c r="M289" i="18"/>
  <c r="J307" i="18"/>
  <c r="V306" i="18"/>
  <c r="N306" i="18"/>
  <c r="M306" i="18"/>
  <c r="V321" i="18"/>
  <c r="J322" i="18"/>
  <c r="K332" i="18"/>
  <c r="AA331" i="18"/>
  <c r="J337" i="18"/>
  <c r="V336" i="18"/>
  <c r="N336" i="18"/>
  <c r="M336" i="18"/>
  <c r="V341" i="18"/>
  <c r="N341" i="18"/>
  <c r="M341" i="18"/>
  <c r="J342" i="18"/>
  <c r="W358" i="18"/>
  <c r="X358" i="18" s="1"/>
  <c r="I359" i="18"/>
  <c r="V361" i="18"/>
  <c r="N361" i="18"/>
  <c r="M361" i="18"/>
  <c r="J362" i="18"/>
  <c r="V369" i="18"/>
  <c r="N369" i="18"/>
  <c r="J370" i="18"/>
  <c r="M369" i="18"/>
  <c r="V377" i="18"/>
  <c r="J378" i="18"/>
  <c r="N171" i="18"/>
  <c r="V171" i="18"/>
  <c r="Y171" i="18" s="1"/>
  <c r="I172" i="18"/>
  <c r="W174" i="18"/>
  <c r="X174" i="18" s="1"/>
  <c r="J175" i="18"/>
  <c r="L177" i="18"/>
  <c r="L178" i="18" s="1"/>
  <c r="L179" i="18" s="1"/>
  <c r="M180" i="18"/>
  <c r="W184" i="18"/>
  <c r="X184" i="18" s="1"/>
  <c r="J185" i="18"/>
  <c r="N189" i="18"/>
  <c r="V189" i="18"/>
  <c r="Y189" i="18" s="1"/>
  <c r="I190" i="18"/>
  <c r="W192" i="18"/>
  <c r="X192" i="18" s="1"/>
  <c r="J193" i="18"/>
  <c r="L201" i="18"/>
  <c r="L202" i="18" s="1"/>
  <c r="L203" i="18" s="1"/>
  <c r="L204" i="18" s="1"/>
  <c r="L205" i="18" s="1"/>
  <c r="L206" i="18" s="1"/>
  <c r="L207" i="18" s="1"/>
  <c r="M208" i="18"/>
  <c r="N211" i="18"/>
  <c r="V211" i="18"/>
  <c r="Y211" i="18" s="1"/>
  <c r="I212" i="18"/>
  <c r="W214" i="18"/>
  <c r="X214" i="18" s="1"/>
  <c r="J215" i="18"/>
  <c r="W226" i="18"/>
  <c r="X226" i="18" s="1"/>
  <c r="M230" i="18"/>
  <c r="L237" i="18"/>
  <c r="L238" i="18" s="1"/>
  <c r="L239" i="18" s="1"/>
  <c r="M240" i="18"/>
  <c r="M244" i="18"/>
  <c r="J245" i="18"/>
  <c r="W248" i="18"/>
  <c r="X248" i="18" s="1"/>
  <c r="J249" i="18"/>
  <c r="M251" i="18"/>
  <c r="N254" i="18"/>
  <c r="V254" i="18"/>
  <c r="I255" i="18"/>
  <c r="L266" i="18"/>
  <c r="L267" i="18" s="1"/>
  <c r="L268" i="18" s="1"/>
  <c r="L269" i="18" s="1"/>
  <c r="J268" i="18"/>
  <c r="L270" i="18"/>
  <c r="L271" i="18" s="1"/>
  <c r="L272" i="18" s="1"/>
  <c r="L273" i="18" s="1"/>
  <c r="L274" i="18" s="1"/>
  <c r="K271" i="18"/>
  <c r="K272" i="18" s="1"/>
  <c r="K273" i="18" s="1"/>
  <c r="K274" i="18" s="1"/>
  <c r="J272" i="18"/>
  <c r="K290" i="18"/>
  <c r="AA289" i="18"/>
  <c r="W300" i="18"/>
  <c r="X300" i="18" s="1"/>
  <c r="I301" i="18"/>
  <c r="V325" i="18"/>
  <c r="N325" i="18"/>
  <c r="M325" i="18"/>
  <c r="J326" i="18"/>
  <c r="L174" i="18"/>
  <c r="L175" i="18" s="1"/>
  <c r="L176" i="18" s="1"/>
  <c r="M177" i="18"/>
  <c r="N180" i="18"/>
  <c r="V180" i="18"/>
  <c r="Y180" i="18" s="1"/>
  <c r="I181" i="18"/>
  <c r="L184" i="18"/>
  <c r="L185" i="18" s="1"/>
  <c r="L186" i="18" s="1"/>
  <c r="L187" i="18" s="1"/>
  <c r="L188" i="18" s="1"/>
  <c r="L192" i="18"/>
  <c r="L193" i="18" s="1"/>
  <c r="L194" i="18" s="1"/>
  <c r="M201" i="18"/>
  <c r="N208" i="18"/>
  <c r="V208" i="18"/>
  <c r="Y208" i="18" s="1"/>
  <c r="I209" i="18"/>
  <c r="L214" i="18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I227" i="18"/>
  <c r="N230" i="18"/>
  <c r="V230" i="18"/>
  <c r="Y230" i="18" s="1"/>
  <c r="I231" i="18"/>
  <c r="M237" i="18"/>
  <c r="N240" i="18"/>
  <c r="V240" i="18"/>
  <c r="Y240" i="18" s="1"/>
  <c r="I241" i="18"/>
  <c r="N244" i="18"/>
  <c r="AA244" i="18"/>
  <c r="AB244" i="18" s="1"/>
  <c r="L248" i="18"/>
  <c r="L249" i="18" s="1"/>
  <c r="N251" i="18"/>
  <c r="V251" i="18"/>
  <c r="I252" i="18"/>
  <c r="M266" i="18"/>
  <c r="L275" i="18"/>
  <c r="L276" i="18" s="1"/>
  <c r="L277" i="18" s="1"/>
  <c r="L278" i="18" s="1"/>
  <c r="L279" i="18" s="1"/>
  <c r="L280" i="18" s="1"/>
  <c r="W286" i="18"/>
  <c r="X286" i="18" s="1"/>
  <c r="I287" i="18"/>
  <c r="K296" i="18"/>
  <c r="AA295" i="18"/>
  <c r="V315" i="18"/>
  <c r="N315" i="18"/>
  <c r="M315" i="18"/>
  <c r="J316" i="18"/>
  <c r="J329" i="18"/>
  <c r="V328" i="18"/>
  <c r="N328" i="18"/>
  <c r="M328" i="18"/>
  <c r="K371" i="18"/>
  <c r="AA370" i="18"/>
  <c r="L171" i="18"/>
  <c r="L172" i="18" s="1"/>
  <c r="L173" i="18" s="1"/>
  <c r="N177" i="18"/>
  <c r="L189" i="18"/>
  <c r="L190" i="18" s="1"/>
  <c r="L191" i="18" s="1"/>
  <c r="N201" i="18"/>
  <c r="M226" i="18"/>
  <c r="N237" i="18"/>
  <c r="L254" i="18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N266" i="18"/>
  <c r="N270" i="18"/>
  <c r="I276" i="18"/>
  <c r="W275" i="18"/>
  <c r="X275" i="18" s="1"/>
  <c r="N275" i="18"/>
  <c r="V303" i="18"/>
  <c r="N303" i="18"/>
  <c r="M303" i="18"/>
  <c r="J304" i="18"/>
  <c r="J319" i="18"/>
  <c r="V318" i="18"/>
  <c r="N318" i="18"/>
  <c r="M318" i="18"/>
  <c r="J345" i="18"/>
  <c r="V344" i="18"/>
  <c r="N344" i="18"/>
  <c r="M344" i="18"/>
  <c r="X351" i="18"/>
  <c r="M281" i="18"/>
  <c r="J282" i="18"/>
  <c r="W285" i="18"/>
  <c r="X285" i="18" s="1"/>
  <c r="Y285" i="18" s="1"/>
  <c r="J286" i="18"/>
  <c r="L288" i="18"/>
  <c r="L289" i="18" s="1"/>
  <c r="L290" i="18" s="1"/>
  <c r="L291" i="18" s="1"/>
  <c r="L292" i="18" s="1"/>
  <c r="W293" i="18"/>
  <c r="X293" i="18" s="1"/>
  <c r="Y293" i="18" s="1"/>
  <c r="W299" i="18"/>
  <c r="X299" i="18" s="1"/>
  <c r="Y299" i="18" s="1"/>
  <c r="J300" i="18"/>
  <c r="L302" i="18"/>
  <c r="L303" i="18" s="1"/>
  <c r="L304" i="18" s="1"/>
  <c r="M305" i="18"/>
  <c r="N308" i="18"/>
  <c r="V308" i="18"/>
  <c r="I309" i="18"/>
  <c r="L314" i="18"/>
  <c r="L315" i="18" s="1"/>
  <c r="L316" i="18" s="1"/>
  <c r="M317" i="18"/>
  <c r="N320" i="18"/>
  <c r="V320" i="18"/>
  <c r="AA320" i="18"/>
  <c r="K321" i="18"/>
  <c r="N321" i="18" s="1"/>
  <c r="L324" i="18"/>
  <c r="L325" i="18" s="1"/>
  <c r="L326" i="18" s="1"/>
  <c r="M327" i="18"/>
  <c r="N330" i="18"/>
  <c r="V330" i="18"/>
  <c r="I331" i="18"/>
  <c r="N350" i="18"/>
  <c r="V350" i="18"/>
  <c r="V358" i="18"/>
  <c r="N376" i="18"/>
  <c r="V376" i="18"/>
  <c r="K378" i="18"/>
  <c r="I415" i="18"/>
  <c r="W414" i="18"/>
  <c r="X414" i="18" s="1"/>
  <c r="V421" i="18"/>
  <c r="N421" i="18"/>
  <c r="M421" i="18"/>
  <c r="J422" i="18"/>
  <c r="N281" i="18"/>
  <c r="AA281" i="18"/>
  <c r="AB281" i="18" s="1"/>
  <c r="K282" i="18"/>
  <c r="L285" i="18"/>
  <c r="L286" i="18" s="1"/>
  <c r="L287" i="18" s="1"/>
  <c r="M288" i="18"/>
  <c r="L293" i="18"/>
  <c r="L294" i="18" s="1"/>
  <c r="L295" i="18" s="1"/>
  <c r="L296" i="18" s="1"/>
  <c r="L297" i="18" s="1"/>
  <c r="L298" i="18" s="1"/>
  <c r="I294" i="18"/>
  <c r="L299" i="18"/>
  <c r="L300" i="18" s="1"/>
  <c r="L301" i="18" s="1"/>
  <c r="M302" i="18"/>
  <c r="N305" i="18"/>
  <c r="V305" i="18"/>
  <c r="Y305" i="18" s="1"/>
  <c r="I306" i="18"/>
  <c r="W308" i="18"/>
  <c r="X308" i="18" s="1"/>
  <c r="J309" i="18"/>
  <c r="M314" i="18"/>
  <c r="N317" i="18"/>
  <c r="V317" i="18"/>
  <c r="Y317" i="18" s="1"/>
  <c r="I318" i="18"/>
  <c r="W320" i="18"/>
  <c r="X320" i="18" s="1"/>
  <c r="M324" i="18"/>
  <c r="N327" i="18"/>
  <c r="V327" i="18"/>
  <c r="Y327" i="18" s="1"/>
  <c r="I328" i="18"/>
  <c r="W330" i="18"/>
  <c r="X330" i="18" s="1"/>
  <c r="J331" i="18"/>
  <c r="N335" i="18"/>
  <c r="V335" i="18"/>
  <c r="Y335" i="18" s="1"/>
  <c r="I336" i="18"/>
  <c r="M340" i="18"/>
  <c r="N343" i="18"/>
  <c r="V343" i="18"/>
  <c r="Y343" i="18" s="1"/>
  <c r="I344" i="18"/>
  <c r="W350" i="18"/>
  <c r="X350" i="18" s="1"/>
  <c r="J351" i="18"/>
  <c r="I352" i="18"/>
  <c r="L357" i="18"/>
  <c r="L358" i="18" s="1"/>
  <c r="L359" i="18" s="1"/>
  <c r="V392" i="18"/>
  <c r="N392" i="18"/>
  <c r="J393" i="18"/>
  <c r="M392" i="18"/>
  <c r="J403" i="18"/>
  <c r="V402" i="18"/>
  <c r="N402" i="18"/>
  <c r="M402" i="18"/>
  <c r="W281" i="18"/>
  <c r="X281" i="18" s="1"/>
  <c r="Y281" i="18" s="1"/>
  <c r="M285" i="18"/>
  <c r="N288" i="18"/>
  <c r="V288" i="18"/>
  <c r="Y288" i="18" s="1"/>
  <c r="I289" i="18"/>
  <c r="M293" i="18"/>
  <c r="J294" i="18"/>
  <c r="M299" i="18"/>
  <c r="N302" i="18"/>
  <c r="V302" i="18"/>
  <c r="Y302" i="18" s="1"/>
  <c r="I303" i="18"/>
  <c r="L308" i="18"/>
  <c r="L309" i="18" s="1"/>
  <c r="L310" i="18" s="1"/>
  <c r="L311" i="18" s="1"/>
  <c r="L312" i="18" s="1"/>
  <c r="L313" i="18" s="1"/>
  <c r="N314" i="18"/>
  <c r="V314" i="18"/>
  <c r="Y314" i="18" s="1"/>
  <c r="I315" i="18"/>
  <c r="I321" i="18"/>
  <c r="N324" i="18"/>
  <c r="V324" i="18"/>
  <c r="Y324" i="18" s="1"/>
  <c r="I325" i="18"/>
  <c r="L330" i="18"/>
  <c r="L331" i="18" s="1"/>
  <c r="L332" i="18" s="1"/>
  <c r="L333" i="18" s="1"/>
  <c r="L334" i="18" s="1"/>
  <c r="N340" i="18"/>
  <c r="V340" i="18"/>
  <c r="Y340" i="18" s="1"/>
  <c r="I341" i="18"/>
  <c r="L350" i="18"/>
  <c r="L351" i="18" s="1"/>
  <c r="L352" i="18" s="1"/>
  <c r="L353" i="18" s="1"/>
  <c r="L354" i="18" s="1"/>
  <c r="L355" i="18" s="1"/>
  <c r="L356" i="18" s="1"/>
  <c r="M357" i="18"/>
  <c r="N360" i="18"/>
  <c r="V360" i="18"/>
  <c r="Y360" i="18" s="1"/>
  <c r="I361" i="18"/>
  <c r="N368" i="18"/>
  <c r="V368" i="18"/>
  <c r="Y368" i="18" s="1"/>
  <c r="I369" i="18"/>
  <c r="I377" i="18"/>
  <c r="K393" i="18"/>
  <c r="AA392" i="18"/>
  <c r="V409" i="18"/>
  <c r="J410" i="18"/>
  <c r="K415" i="18"/>
  <c r="AA414" i="18"/>
  <c r="J416" i="18"/>
  <c r="N285" i="18"/>
  <c r="N293" i="18"/>
  <c r="AA293" i="18"/>
  <c r="AB293" i="18" s="1"/>
  <c r="N299" i="18"/>
  <c r="L305" i="18"/>
  <c r="L306" i="18" s="1"/>
  <c r="L307" i="18" s="1"/>
  <c r="L317" i="18"/>
  <c r="L318" i="18" s="1"/>
  <c r="L319" i="18" s="1"/>
  <c r="M320" i="18"/>
  <c r="L327" i="18"/>
  <c r="L328" i="18" s="1"/>
  <c r="L329" i="18" s="1"/>
  <c r="L335" i="18"/>
  <c r="L336" i="18" s="1"/>
  <c r="L337" i="18" s="1"/>
  <c r="L338" i="18" s="1"/>
  <c r="L339" i="18" s="1"/>
  <c r="L343" i="18"/>
  <c r="L344" i="18" s="1"/>
  <c r="L345" i="18" s="1"/>
  <c r="L346" i="18" s="1"/>
  <c r="L347" i="18" s="1"/>
  <c r="L348" i="18" s="1"/>
  <c r="L349" i="18" s="1"/>
  <c r="N357" i="18"/>
  <c r="AA369" i="18"/>
  <c r="M376" i="18"/>
  <c r="I383" i="18"/>
  <c r="W382" i="18"/>
  <c r="V405" i="18"/>
  <c r="N405" i="18"/>
  <c r="J406" i="18"/>
  <c r="M405" i="18"/>
  <c r="M381" i="18"/>
  <c r="J382" i="18"/>
  <c r="N404" i="18"/>
  <c r="V404" i="18"/>
  <c r="K442" i="18"/>
  <c r="AA441" i="18"/>
  <c r="N381" i="18"/>
  <c r="AA381" i="18"/>
  <c r="AB381" i="18" s="1"/>
  <c r="K382" i="18"/>
  <c r="N391" i="18"/>
  <c r="V391" i="18"/>
  <c r="Y391" i="18" s="1"/>
  <c r="I392" i="18"/>
  <c r="N401" i="18"/>
  <c r="V401" i="18"/>
  <c r="Y401" i="18" s="1"/>
  <c r="I402" i="18"/>
  <c r="W404" i="18"/>
  <c r="X404" i="18" s="1"/>
  <c r="M408" i="18"/>
  <c r="L413" i="18"/>
  <c r="L414" i="18" s="1"/>
  <c r="L415" i="18" s="1"/>
  <c r="L416" i="18" s="1"/>
  <c r="L417" i="18" s="1"/>
  <c r="L418" i="18" s="1"/>
  <c r="L419" i="18" s="1"/>
  <c r="I434" i="18"/>
  <c r="W433" i="18"/>
  <c r="V456" i="18"/>
  <c r="N456" i="18"/>
  <c r="M456" i="18"/>
  <c r="J457" i="18"/>
  <c r="W381" i="18"/>
  <c r="X381" i="18" s="1"/>
  <c r="Y381" i="18" s="1"/>
  <c r="I405" i="18"/>
  <c r="N408" i="18"/>
  <c r="V408" i="18"/>
  <c r="I409" i="18"/>
  <c r="M413" i="18"/>
  <c r="N420" i="18"/>
  <c r="V420" i="18"/>
  <c r="Y420" i="18" s="1"/>
  <c r="I421" i="18"/>
  <c r="Y431" i="18"/>
  <c r="J450" i="18"/>
  <c r="V449" i="18"/>
  <c r="N449" i="18"/>
  <c r="M449" i="18"/>
  <c r="V452" i="18"/>
  <c r="N452" i="18"/>
  <c r="J453" i="18"/>
  <c r="M452" i="18"/>
  <c r="L391" i="18"/>
  <c r="L392" i="18" s="1"/>
  <c r="L393" i="18" s="1"/>
  <c r="L394" i="18" s="1"/>
  <c r="L395" i="18" s="1"/>
  <c r="L396" i="18" s="1"/>
  <c r="L397" i="18" s="1"/>
  <c r="L398" i="18" s="1"/>
  <c r="L399" i="18" s="1"/>
  <c r="L400" i="18" s="1"/>
  <c r="M404" i="18"/>
  <c r="AA405" i="18"/>
  <c r="N413" i="18"/>
  <c r="K433" i="18"/>
  <c r="AA432" i="18"/>
  <c r="Y440" i="18"/>
  <c r="V460" i="18"/>
  <c r="M460" i="18"/>
  <c r="J461" i="18"/>
  <c r="V468" i="18"/>
  <c r="J469" i="18"/>
  <c r="N451" i="18"/>
  <c r="V451" i="18"/>
  <c r="K483" i="18"/>
  <c r="AA482" i="18"/>
  <c r="V489" i="18"/>
  <c r="J490" i="18"/>
  <c r="M526" i="18"/>
  <c r="M431" i="18"/>
  <c r="J432" i="18"/>
  <c r="L440" i="18"/>
  <c r="L441" i="18" s="1"/>
  <c r="L442" i="18" s="1"/>
  <c r="L443" i="18" s="1"/>
  <c r="L444" i="18" s="1"/>
  <c r="L445" i="18" s="1"/>
  <c r="L446" i="18" s="1"/>
  <c r="L447" i="18" s="1"/>
  <c r="I441" i="18"/>
  <c r="N448" i="18"/>
  <c r="V448" i="18"/>
  <c r="Y448" i="18" s="1"/>
  <c r="I449" i="18"/>
  <c r="W451" i="18"/>
  <c r="X451" i="18" s="1"/>
  <c r="J495" i="18"/>
  <c r="V494" i="18"/>
  <c r="N494" i="18"/>
  <c r="M494" i="18"/>
  <c r="V499" i="18"/>
  <c r="N499" i="18"/>
  <c r="J500" i="18"/>
  <c r="M499" i="18"/>
  <c r="W510" i="18"/>
  <c r="X510" i="18" s="1"/>
  <c r="I511" i="18"/>
  <c r="V513" i="18"/>
  <c r="N513" i="18"/>
  <c r="M513" i="18"/>
  <c r="J514" i="18"/>
  <c r="J517" i="18"/>
  <c r="V516" i="18"/>
  <c r="N516" i="18"/>
  <c r="M516" i="18"/>
  <c r="M522" i="18"/>
  <c r="N431" i="18"/>
  <c r="AA431" i="18"/>
  <c r="AB431" i="18" s="1"/>
  <c r="W432" i="18"/>
  <c r="X432" i="18" s="1"/>
  <c r="M440" i="18"/>
  <c r="J441" i="18"/>
  <c r="I452" i="18"/>
  <c r="N455" i="18"/>
  <c r="V455" i="18"/>
  <c r="Y455" i="18" s="1"/>
  <c r="I456" i="18"/>
  <c r="N459" i="18"/>
  <c r="V459" i="18"/>
  <c r="I460" i="18"/>
  <c r="N467" i="18"/>
  <c r="V467" i="18"/>
  <c r="Y467" i="18" s="1"/>
  <c r="I468" i="18"/>
  <c r="I483" i="18"/>
  <c r="W482" i="18"/>
  <c r="X482" i="18" s="1"/>
  <c r="K501" i="18"/>
  <c r="AA501" i="18" s="1"/>
  <c r="AA500" i="18"/>
  <c r="W526" i="18"/>
  <c r="X526" i="18" s="1"/>
  <c r="I527" i="18"/>
  <c r="N440" i="18"/>
  <c r="AA440" i="18"/>
  <c r="AB440" i="18" s="1"/>
  <c r="L448" i="18"/>
  <c r="L449" i="18" s="1"/>
  <c r="L450" i="18" s="1"/>
  <c r="M451" i="18"/>
  <c r="AA452" i="18"/>
  <c r="M510" i="18"/>
  <c r="W522" i="18"/>
  <c r="X522" i="18" s="1"/>
  <c r="I523" i="18"/>
  <c r="M481" i="18"/>
  <c r="J482" i="18"/>
  <c r="N488" i="18"/>
  <c r="V488" i="18"/>
  <c r="AA488" i="18"/>
  <c r="K489" i="18"/>
  <c r="K490" i="18" s="1"/>
  <c r="N502" i="18"/>
  <c r="V502" i="18"/>
  <c r="N510" i="18"/>
  <c r="V510" i="18"/>
  <c r="N518" i="18"/>
  <c r="V518" i="18"/>
  <c r="N522" i="18"/>
  <c r="V522" i="18"/>
  <c r="Y522" i="18" s="1"/>
  <c r="N526" i="18"/>
  <c r="V526" i="18"/>
  <c r="V529" i="18"/>
  <c r="N529" i="18"/>
  <c r="M529" i="18"/>
  <c r="W550" i="18"/>
  <c r="I551" i="18"/>
  <c r="V553" i="18"/>
  <c r="N553" i="18"/>
  <c r="M553" i="18"/>
  <c r="J554" i="18"/>
  <c r="J557" i="18"/>
  <c r="V556" i="18"/>
  <c r="N556" i="18"/>
  <c r="M556" i="18"/>
  <c r="N481" i="18"/>
  <c r="V481" i="18"/>
  <c r="AA481" i="18"/>
  <c r="W488" i="18"/>
  <c r="X488" i="18" s="1"/>
  <c r="N493" i="18"/>
  <c r="V493" i="18"/>
  <c r="Y493" i="18" s="1"/>
  <c r="I494" i="18"/>
  <c r="M498" i="18"/>
  <c r="W502" i="18"/>
  <c r="X502" i="18" s="1"/>
  <c r="J503" i="18"/>
  <c r="I504" i="18"/>
  <c r="L509" i="18"/>
  <c r="L510" i="18" s="1"/>
  <c r="L511" i="18" s="1"/>
  <c r="J511" i="18"/>
  <c r="N515" i="18"/>
  <c r="V515" i="18"/>
  <c r="I516" i="18"/>
  <c r="J519" i="18"/>
  <c r="L521" i="18"/>
  <c r="L522" i="18" s="1"/>
  <c r="L523" i="18" s="1"/>
  <c r="L524" i="18" s="1"/>
  <c r="J523" i="18"/>
  <c r="L525" i="18"/>
  <c r="L526" i="18" s="1"/>
  <c r="L527" i="18" s="1"/>
  <c r="J527" i="18"/>
  <c r="P534" i="18"/>
  <c r="O534" i="18"/>
  <c r="K561" i="18"/>
  <c r="W481" i="18"/>
  <c r="X481" i="18" s="1"/>
  <c r="I489" i="18"/>
  <c r="N498" i="18"/>
  <c r="V498" i="18"/>
  <c r="Y498" i="18" s="1"/>
  <c r="I499" i="18"/>
  <c r="L502" i="18"/>
  <c r="L503" i="18" s="1"/>
  <c r="L504" i="18" s="1"/>
  <c r="L505" i="18" s="1"/>
  <c r="L506" i="18" s="1"/>
  <c r="L507" i="18" s="1"/>
  <c r="L508" i="18" s="1"/>
  <c r="M509" i="18"/>
  <c r="N512" i="18"/>
  <c r="V512" i="18"/>
  <c r="Y512" i="18" s="1"/>
  <c r="I513" i="18"/>
  <c r="L518" i="18"/>
  <c r="L519" i="18" s="1"/>
  <c r="L520" i="18" s="1"/>
  <c r="M521" i="18"/>
  <c r="M525" i="18"/>
  <c r="W531" i="18"/>
  <c r="X531" i="18" s="1"/>
  <c r="I532" i="18"/>
  <c r="Q534" i="18"/>
  <c r="W535" i="18"/>
  <c r="X535" i="18" s="1"/>
  <c r="I536" i="18"/>
  <c r="W538" i="18"/>
  <c r="X538" i="18" s="1"/>
  <c r="I539" i="18"/>
  <c r="V541" i="18"/>
  <c r="N541" i="18"/>
  <c r="J542" i="18"/>
  <c r="J545" i="18"/>
  <c r="V544" i="18"/>
  <c r="X560" i="18"/>
  <c r="M488" i="18"/>
  <c r="L493" i="18"/>
  <c r="L494" i="18" s="1"/>
  <c r="L495" i="18" s="1"/>
  <c r="L496" i="18" s="1"/>
  <c r="L497" i="18" s="1"/>
  <c r="AA499" i="18"/>
  <c r="N509" i="18"/>
  <c r="L515" i="18"/>
  <c r="L516" i="18" s="1"/>
  <c r="L517" i="18" s="1"/>
  <c r="N521" i="18"/>
  <c r="N525" i="18"/>
  <c r="W528" i="18"/>
  <c r="X528" i="18" s="1"/>
  <c r="I529" i="18"/>
  <c r="J530" i="18"/>
  <c r="J533" i="18"/>
  <c r="V532" i="18"/>
  <c r="N532" i="18"/>
  <c r="M532" i="18"/>
  <c r="M534" i="18"/>
  <c r="J535" i="18"/>
  <c r="Y537" i="18"/>
  <c r="X547" i="18"/>
  <c r="V538" i="18"/>
  <c r="N546" i="18"/>
  <c r="V546" i="18"/>
  <c r="V550" i="18"/>
  <c r="I568" i="18"/>
  <c r="P572" i="18"/>
  <c r="Q572" i="18" s="1"/>
  <c r="O572" i="18"/>
  <c r="J578" i="18"/>
  <c r="M599" i="18"/>
  <c r="N531" i="18"/>
  <c r="V531" i="18"/>
  <c r="L537" i="18"/>
  <c r="L538" i="18" s="1"/>
  <c r="L539" i="18" s="1"/>
  <c r="N543" i="18"/>
  <c r="V543" i="18"/>
  <c r="Y543" i="18" s="1"/>
  <c r="I544" i="18"/>
  <c r="J547" i="18"/>
  <c r="I548" i="18"/>
  <c r="L549" i="18"/>
  <c r="L550" i="18" s="1"/>
  <c r="L551" i="18" s="1"/>
  <c r="K550" i="18"/>
  <c r="K551" i="18" s="1"/>
  <c r="J551" i="18"/>
  <c r="N555" i="18"/>
  <c r="V555" i="18"/>
  <c r="Y555" i="18" s="1"/>
  <c r="I556" i="18"/>
  <c r="W564" i="18"/>
  <c r="X564" i="18" s="1"/>
  <c r="W567" i="18"/>
  <c r="X567" i="18" s="1"/>
  <c r="P569" i="18"/>
  <c r="Q569" i="18" s="1"/>
  <c r="I570" i="18"/>
  <c r="I574" i="18"/>
  <c r="W573" i="18"/>
  <c r="X573" i="18" s="1"/>
  <c r="V577" i="18"/>
  <c r="K601" i="18"/>
  <c r="AA600" i="18"/>
  <c r="N528" i="18"/>
  <c r="V528" i="18"/>
  <c r="L534" i="18"/>
  <c r="L535" i="18" s="1"/>
  <c r="L536" i="18" s="1"/>
  <c r="M537" i="18"/>
  <c r="N540" i="18"/>
  <c r="V540" i="18"/>
  <c r="Y540" i="18" s="1"/>
  <c r="I541" i="18"/>
  <c r="L546" i="18"/>
  <c r="L547" i="18" s="1"/>
  <c r="L548" i="18" s="1"/>
  <c r="N552" i="18"/>
  <c r="V552" i="18"/>
  <c r="Y552" i="18" s="1"/>
  <c r="I553" i="18"/>
  <c r="L559" i="18"/>
  <c r="L560" i="18" s="1"/>
  <c r="L561" i="18" s="1"/>
  <c r="V563" i="18"/>
  <c r="N563" i="18"/>
  <c r="N562" i="18"/>
  <c r="J564" i="18"/>
  <c r="V567" i="18"/>
  <c r="N567" i="18"/>
  <c r="M567" i="18"/>
  <c r="N566" i="18"/>
  <c r="J571" i="18"/>
  <c r="V570" i="18"/>
  <c r="N570" i="18"/>
  <c r="M572" i="18"/>
  <c r="J573" i="18"/>
  <c r="W581" i="18"/>
  <c r="K614" i="18"/>
  <c r="N614" i="18" s="1"/>
  <c r="N613" i="18"/>
  <c r="L531" i="18"/>
  <c r="L532" i="18" s="1"/>
  <c r="L533" i="18" s="1"/>
  <c r="N537" i="18"/>
  <c r="L543" i="18"/>
  <c r="L544" i="18" s="1"/>
  <c r="L545" i="18" s="1"/>
  <c r="N549" i="18"/>
  <c r="L555" i="18"/>
  <c r="L556" i="18" s="1"/>
  <c r="L557" i="18" s="1"/>
  <c r="L558" i="18" s="1"/>
  <c r="M559" i="18"/>
  <c r="W559" i="18"/>
  <c r="X559" i="18" s="1"/>
  <c r="Y559" i="18" s="1"/>
  <c r="I561" i="18"/>
  <c r="M563" i="18"/>
  <c r="W563" i="18"/>
  <c r="X563" i="18" s="1"/>
  <c r="I565" i="18"/>
  <c r="J568" i="18"/>
  <c r="V569" i="18"/>
  <c r="Y569" i="18" s="1"/>
  <c r="M570" i="18"/>
  <c r="K574" i="18"/>
  <c r="AA573" i="18"/>
  <c r="K577" i="18"/>
  <c r="K578" i="18" s="1"/>
  <c r="K579" i="18" s="1"/>
  <c r="L576" i="18"/>
  <c r="L577" i="18" s="1"/>
  <c r="L578" i="18" s="1"/>
  <c r="L579" i="18" s="1"/>
  <c r="K596" i="18"/>
  <c r="N595" i="18"/>
  <c r="N592" i="18"/>
  <c r="W603" i="18"/>
  <c r="X603" i="18" s="1"/>
  <c r="Y603" i="18" s="1"/>
  <c r="I604" i="18"/>
  <c r="Y612" i="18"/>
  <c r="W614" i="18"/>
  <c r="W616" i="18"/>
  <c r="X616" i="18" s="1"/>
  <c r="I617" i="18"/>
  <c r="Y625" i="18"/>
  <c r="N630" i="18"/>
  <c r="J632" i="18"/>
  <c r="N631" i="18"/>
  <c r="M631" i="18"/>
  <c r="Y580" i="18"/>
  <c r="P584" i="18"/>
  <c r="Q584" i="18" s="1"/>
  <c r="O584" i="18"/>
  <c r="I585" i="18"/>
  <c r="N591" i="18"/>
  <c r="V596" i="18"/>
  <c r="AA599" i="18"/>
  <c r="W615" i="18"/>
  <c r="X615" i="18" s="1"/>
  <c r="Y615" i="18" s="1"/>
  <c r="P615" i="18"/>
  <c r="Q615" i="18" s="1"/>
  <c r="O615" i="18"/>
  <c r="K619" i="18"/>
  <c r="X619" i="18" s="1"/>
  <c r="L618" i="18"/>
  <c r="L619" i="18" s="1"/>
  <c r="L620" i="18" s="1"/>
  <c r="L621" i="18" s="1"/>
  <c r="L622" i="18" s="1"/>
  <c r="L623" i="18" s="1"/>
  <c r="L624" i="18" s="1"/>
  <c r="U618" i="18"/>
  <c r="M625" i="18"/>
  <c r="K626" i="18"/>
  <c r="K627" i="18" s="1"/>
  <c r="L625" i="18"/>
  <c r="L626" i="18" s="1"/>
  <c r="L627" i="18" s="1"/>
  <c r="W643" i="18"/>
  <c r="X643" i="18" s="1"/>
  <c r="I644" i="18"/>
  <c r="L572" i="18"/>
  <c r="L573" i="18" s="1"/>
  <c r="L574" i="18" s="1"/>
  <c r="L575" i="18" s="1"/>
  <c r="U576" i="18"/>
  <c r="I578" i="18"/>
  <c r="K581" i="18"/>
  <c r="AA580" i="18"/>
  <c r="L584" i="18"/>
  <c r="L585" i="18" s="1"/>
  <c r="L586" i="18" s="1"/>
  <c r="L587" i="18" s="1"/>
  <c r="L588" i="18" s="1"/>
  <c r="J585" i="18"/>
  <c r="V593" i="18"/>
  <c r="N593" i="18"/>
  <c r="V592" i="18"/>
  <c r="M593" i="18"/>
  <c r="L594" i="18"/>
  <c r="L595" i="18" s="1"/>
  <c r="L596" i="18" s="1"/>
  <c r="M595" i="18"/>
  <c r="V595" i="18"/>
  <c r="M596" i="18"/>
  <c r="N598" i="18"/>
  <c r="O606" i="18"/>
  <c r="I607" i="18"/>
  <c r="K610" i="18"/>
  <c r="K611" i="18" s="1"/>
  <c r="L609" i="18"/>
  <c r="L610" i="18" s="1"/>
  <c r="L611" i="18" s="1"/>
  <c r="J610" i="18"/>
  <c r="L612" i="18"/>
  <c r="L613" i="18" s="1"/>
  <c r="L614" i="18" s="1"/>
  <c r="M613" i="18"/>
  <c r="V613" i="18"/>
  <c r="M614" i="18"/>
  <c r="N618" i="18"/>
  <c r="O634" i="18"/>
  <c r="N559" i="18"/>
  <c r="L569" i="18"/>
  <c r="L570" i="18" s="1"/>
  <c r="L571" i="18" s="1"/>
  <c r="AI576" i="18"/>
  <c r="L580" i="18"/>
  <c r="L581" i="18" s="1"/>
  <c r="L582" i="18" s="1"/>
  <c r="L583" i="18" s="1"/>
  <c r="AB580" i="18"/>
  <c r="V584" i="18"/>
  <c r="W589" i="18"/>
  <c r="X589" i="18" s="1"/>
  <c r="Y589" i="18" s="1"/>
  <c r="I590" i="18"/>
  <c r="M591" i="18"/>
  <c r="V591" i="18"/>
  <c r="M592" i="18"/>
  <c r="U594" i="18"/>
  <c r="Y597" i="18"/>
  <c r="I598" i="18"/>
  <c r="L606" i="18"/>
  <c r="L607" i="18" s="1"/>
  <c r="L608" i="18" s="1"/>
  <c r="J607" i="18"/>
  <c r="N609" i="18"/>
  <c r="U612" i="18"/>
  <c r="X613" i="18"/>
  <c r="V631" i="18"/>
  <c r="K652" i="18"/>
  <c r="AA651" i="18"/>
  <c r="AB651" i="18" s="1"/>
  <c r="M651" i="18"/>
  <c r="L651" i="18"/>
  <c r="L652" i="18" s="1"/>
  <c r="L653" i="18" s="1"/>
  <c r="L654" i="18" s="1"/>
  <c r="M576" i="18"/>
  <c r="M580" i="18"/>
  <c r="J581" i="18"/>
  <c r="N589" i="18"/>
  <c r="M590" i="18"/>
  <c r="M594" i="18"/>
  <c r="N597" i="18"/>
  <c r="AA597" i="18"/>
  <c r="AB597" i="18" s="1"/>
  <c r="N603" i="18"/>
  <c r="M612" i="18"/>
  <c r="L615" i="18"/>
  <c r="L616" i="18" s="1"/>
  <c r="L617" i="18" s="1"/>
  <c r="J616" i="18"/>
  <c r="AI618" i="18"/>
  <c r="I620" i="18"/>
  <c r="W628" i="18"/>
  <c r="X628" i="18" s="1"/>
  <c r="I629" i="18"/>
  <c r="J635" i="18"/>
  <c r="M634" i="18"/>
  <c r="N576" i="18"/>
  <c r="N580" i="18"/>
  <c r="N590" i="18"/>
  <c r="N594" i="18"/>
  <c r="N604" i="18"/>
  <c r="N612" i="18"/>
  <c r="M618" i="18"/>
  <c r="X618" i="18"/>
  <c r="Y618" i="18" s="1"/>
  <c r="I627" i="18"/>
  <c r="V629" i="18"/>
  <c r="W631" i="18"/>
  <c r="X631" i="18" s="1"/>
  <c r="I632" i="18"/>
  <c r="K636" i="18"/>
  <c r="AA635" i="18"/>
  <c r="X635" i="18"/>
  <c r="W647" i="18"/>
  <c r="X647" i="18" s="1"/>
  <c r="I648" i="18"/>
  <c r="X651" i="18"/>
  <c r="Y651" i="18" s="1"/>
  <c r="W655" i="18"/>
  <c r="X655" i="18" s="1"/>
  <c r="I656" i="18"/>
  <c r="N628" i="18"/>
  <c r="V628" i="18"/>
  <c r="L634" i="18"/>
  <c r="L635" i="18" s="1"/>
  <c r="L636" i="18" s="1"/>
  <c r="L637" i="18" s="1"/>
  <c r="L638" i="18" s="1"/>
  <c r="L639" i="18" s="1"/>
  <c r="L640" i="18" s="1"/>
  <c r="L641" i="18" s="1"/>
  <c r="AI634" i="18"/>
  <c r="M642" i="18"/>
  <c r="J643" i="18"/>
  <c r="V648" i="18"/>
  <c r="N648" i="18"/>
  <c r="J649" i="18"/>
  <c r="M648" i="18"/>
  <c r="J657" i="18"/>
  <c r="V656" i="18"/>
  <c r="N656" i="18"/>
  <c r="M656" i="18"/>
  <c r="N625" i="18"/>
  <c r="L631" i="18"/>
  <c r="L632" i="18" s="1"/>
  <c r="L633" i="18" s="1"/>
  <c r="I636" i="18"/>
  <c r="K649" i="18"/>
  <c r="AA648" i="18"/>
  <c r="W642" i="18"/>
  <c r="X642" i="18" s="1"/>
  <c r="Y642" i="18" s="1"/>
  <c r="N647" i="18"/>
  <c r="V647" i="18"/>
  <c r="I652" i="18"/>
  <c r="N655" i="18"/>
  <c r="V655" i="18"/>
  <c r="L642" i="18"/>
  <c r="L643" i="18" s="1"/>
  <c r="L644" i="18" s="1"/>
  <c r="L645" i="18" s="1"/>
  <c r="L646" i="18" s="1"/>
  <c r="J652" i="18"/>
  <c r="L647" i="18"/>
  <c r="L648" i="18" s="1"/>
  <c r="L649" i="18" s="1"/>
  <c r="L650" i="18" s="1"/>
  <c r="N651" i="18"/>
  <c r="L655" i="18"/>
  <c r="L656" i="18" s="1"/>
  <c r="L657" i="18" s="1"/>
  <c r="L658" i="18" s="1"/>
  <c r="S34" i="17"/>
  <c r="U33" i="17"/>
  <c r="Y33" i="17"/>
  <c r="T33" i="17"/>
  <c r="N60" i="17"/>
  <c r="K61" i="17"/>
  <c r="S60" i="17"/>
  <c r="N85" i="17"/>
  <c r="K86" i="17"/>
  <c r="N86" i="17" s="1"/>
  <c r="S85" i="17"/>
  <c r="N96" i="17"/>
  <c r="K97" i="17"/>
  <c r="S11" i="17"/>
  <c r="S20" i="17"/>
  <c r="U20" i="17" s="1"/>
  <c r="N67" i="17"/>
  <c r="K68" i="17"/>
  <c r="N68" i="17" s="1"/>
  <c r="T66" i="17"/>
  <c r="S67" i="17"/>
  <c r="U66" i="17"/>
  <c r="N74" i="17"/>
  <c r="K75" i="17"/>
  <c r="T73" i="17"/>
  <c r="N80" i="17"/>
  <c r="K81" i="17"/>
  <c r="S79" i="17"/>
  <c r="S8" i="17"/>
  <c r="N47" i="17"/>
  <c r="K48" i="17"/>
  <c r="Y46" i="17"/>
  <c r="T46" i="17"/>
  <c r="S47" i="17"/>
  <c r="U46" i="17"/>
  <c r="S69" i="17"/>
  <c r="S87" i="17"/>
  <c r="S90" i="17"/>
  <c r="N9" i="17"/>
  <c r="K10" i="17"/>
  <c r="N10" i="17" s="1"/>
  <c r="N21" i="17"/>
  <c r="K22" i="17"/>
  <c r="N22" i="17" s="1"/>
  <c r="N12" i="17"/>
  <c r="K13" i="17"/>
  <c r="N13" i="17" s="1"/>
  <c r="N24" i="17"/>
  <c r="K25" i="17"/>
  <c r="N25" i="17" s="1"/>
  <c r="S26" i="17"/>
  <c r="S29" i="17"/>
  <c r="S17" i="17"/>
  <c r="N38" i="17"/>
  <c r="K39" i="17"/>
  <c r="S37" i="17"/>
  <c r="S42" i="17"/>
  <c r="N105" i="17"/>
  <c r="K106" i="17"/>
  <c r="K15" i="17"/>
  <c r="L113" i="17"/>
  <c r="L114" i="17" s="1"/>
  <c r="L115" i="17" s="1"/>
  <c r="L116" i="17" s="1"/>
  <c r="L117" i="17" s="1"/>
  <c r="L118" i="17" s="1"/>
  <c r="L119" i="17" s="1"/>
  <c r="L120" i="17" s="1"/>
  <c r="L121" i="17" s="1"/>
  <c r="M112" i="17"/>
  <c r="M113" i="17" s="1"/>
  <c r="M114" i="17" s="1"/>
  <c r="M115" i="17" s="1"/>
  <c r="M116" i="17" s="1"/>
  <c r="M117" i="17" s="1"/>
  <c r="M118" i="17" s="1"/>
  <c r="M119" i="17" s="1"/>
  <c r="M120" i="17" s="1"/>
  <c r="M121" i="17" s="1"/>
  <c r="N123" i="17"/>
  <c r="K124" i="17"/>
  <c r="N139" i="17"/>
  <c r="K140" i="17"/>
  <c r="N140" i="17" s="1"/>
  <c r="S142" i="17"/>
  <c r="U141" i="17"/>
  <c r="Y141" i="17"/>
  <c r="T141" i="17"/>
  <c r="S145" i="17"/>
  <c r="U149" i="17"/>
  <c r="Y149" i="17"/>
  <c r="T149" i="17"/>
  <c r="S150" i="17"/>
  <c r="U206" i="17"/>
  <c r="Y206" i="17"/>
  <c r="T206" i="17"/>
  <c r="S207" i="17"/>
  <c r="S213" i="17"/>
  <c r="U212" i="17"/>
  <c r="Y212" i="17"/>
  <c r="T212" i="17"/>
  <c r="N229" i="17"/>
  <c r="K230" i="17"/>
  <c r="U228" i="17"/>
  <c r="Y228" i="17"/>
  <c r="S250" i="17"/>
  <c r="T249" i="17"/>
  <c r="U249" i="17"/>
  <c r="N11" i="17"/>
  <c r="M14" i="17"/>
  <c r="M15" i="17" s="1"/>
  <c r="M16" i="17" s="1"/>
  <c r="K18" i="17"/>
  <c r="N23" i="17"/>
  <c r="M26" i="17"/>
  <c r="M27" i="17" s="1"/>
  <c r="M28" i="17" s="1"/>
  <c r="K30" i="17"/>
  <c r="M33" i="17"/>
  <c r="M34" i="17" s="1"/>
  <c r="M35" i="17" s="1"/>
  <c r="M36" i="17" s="1"/>
  <c r="M42" i="17"/>
  <c r="M43" i="17" s="1"/>
  <c r="M44" i="17" s="1"/>
  <c r="M45" i="17" s="1"/>
  <c r="M69" i="17"/>
  <c r="M70" i="17" s="1"/>
  <c r="M71" i="17" s="1"/>
  <c r="M72" i="17" s="1"/>
  <c r="M87" i="17"/>
  <c r="M88" i="17" s="1"/>
  <c r="M89" i="17" s="1"/>
  <c r="K91" i="17"/>
  <c r="U187" i="17"/>
  <c r="N236" i="17"/>
  <c r="K237" i="17"/>
  <c r="N237" i="17" s="1"/>
  <c r="Y235" i="17"/>
  <c r="T235" i="17"/>
  <c r="S236" i="17"/>
  <c r="U235" i="17"/>
  <c r="M17" i="17"/>
  <c r="M18" i="17" s="1"/>
  <c r="M19" i="17" s="1"/>
  <c r="M29" i="17"/>
  <c r="M30" i="17" s="1"/>
  <c r="M31" i="17" s="1"/>
  <c r="M32" i="17" s="1"/>
  <c r="M90" i="17"/>
  <c r="M91" i="17" s="1"/>
  <c r="M92" i="17" s="1"/>
  <c r="M93" i="17" s="1"/>
  <c r="M94" i="17" s="1"/>
  <c r="N153" i="17"/>
  <c r="K154" i="17"/>
  <c r="N157" i="17"/>
  <c r="K158" i="17"/>
  <c r="N158" i="17" s="1"/>
  <c r="S156" i="17"/>
  <c r="T159" i="17"/>
  <c r="S160" i="17"/>
  <c r="U159" i="17"/>
  <c r="N167" i="17"/>
  <c r="K168" i="17"/>
  <c r="N168" i="17" s="1"/>
  <c r="N176" i="17"/>
  <c r="K177" i="17"/>
  <c r="N177" i="17" s="1"/>
  <c r="S175" i="17"/>
  <c r="Y178" i="17"/>
  <c r="T178" i="17"/>
  <c r="S179" i="17"/>
  <c r="U178" i="17"/>
  <c r="N188" i="17"/>
  <c r="K189" i="17"/>
  <c r="N189" i="17" s="1"/>
  <c r="S190" i="17"/>
  <c r="T190" i="17" s="1"/>
  <c r="S199" i="17"/>
  <c r="T209" i="17"/>
  <c r="N243" i="17"/>
  <c r="K244" i="17"/>
  <c r="K254" i="17"/>
  <c r="N253" i="17"/>
  <c r="M8" i="17"/>
  <c r="M9" i="17" s="1"/>
  <c r="M10" i="17" s="1"/>
  <c r="M20" i="17"/>
  <c r="M21" i="17" s="1"/>
  <c r="M22" i="17" s="1"/>
  <c r="M59" i="17"/>
  <c r="M60" i="17" s="1"/>
  <c r="M61" i="17" s="1"/>
  <c r="M62" i="17" s="1"/>
  <c r="M63" i="17" s="1"/>
  <c r="M64" i="17" s="1"/>
  <c r="M65" i="17" s="1"/>
  <c r="M79" i="17"/>
  <c r="M80" i="17" s="1"/>
  <c r="M81" i="17" s="1"/>
  <c r="M82" i="17" s="1"/>
  <c r="M83" i="17" s="1"/>
  <c r="M95" i="17"/>
  <c r="M96" i="17" s="1"/>
  <c r="M97" i="17" s="1"/>
  <c r="M98" i="17" s="1"/>
  <c r="M99" i="17" s="1"/>
  <c r="M100" i="17" s="1"/>
  <c r="M101" i="17" s="1"/>
  <c r="M102" i="17" s="1"/>
  <c r="M103" i="17" s="1"/>
  <c r="K114" i="17"/>
  <c r="S127" i="17"/>
  <c r="N136" i="17"/>
  <c r="K137" i="17"/>
  <c r="N137" i="17" s="1"/>
  <c r="S135" i="17"/>
  <c r="S138" i="17"/>
  <c r="N150" i="17"/>
  <c r="K151" i="17"/>
  <c r="N151" i="17" s="1"/>
  <c r="N160" i="17"/>
  <c r="K161" i="17"/>
  <c r="N161" i="17" s="1"/>
  <c r="S162" i="17"/>
  <c r="S169" i="17"/>
  <c r="S172" i="17"/>
  <c r="N179" i="17"/>
  <c r="K180" i="17"/>
  <c r="N183" i="17"/>
  <c r="K184" i="17"/>
  <c r="S182" i="17"/>
  <c r="N210" i="17"/>
  <c r="K211" i="17"/>
  <c r="N211" i="17" s="1"/>
  <c r="N225" i="17"/>
  <c r="K226" i="17"/>
  <c r="S224" i="17"/>
  <c r="S238" i="17"/>
  <c r="N247" i="17"/>
  <c r="K248" i="17"/>
  <c r="N248" i="17" s="1"/>
  <c r="S246" i="17"/>
  <c r="U252" i="17"/>
  <c r="S292" i="17"/>
  <c r="U291" i="17"/>
  <c r="T291" i="17"/>
  <c r="T315" i="17"/>
  <c r="S316" i="17"/>
  <c r="U315" i="17"/>
  <c r="N334" i="17"/>
  <c r="K335" i="17"/>
  <c r="M127" i="17"/>
  <c r="M128" i="17" s="1"/>
  <c r="M129" i="17" s="1"/>
  <c r="M130" i="17" s="1"/>
  <c r="M131" i="17" s="1"/>
  <c r="K133" i="17"/>
  <c r="N138" i="17"/>
  <c r="M141" i="17"/>
  <c r="M142" i="17" s="1"/>
  <c r="M143" i="17" s="1"/>
  <c r="K145" i="17"/>
  <c r="N152" i="17"/>
  <c r="N159" i="17"/>
  <c r="M162" i="17"/>
  <c r="M163" i="17" s="1"/>
  <c r="M164" i="17" s="1"/>
  <c r="M165" i="17" s="1"/>
  <c r="N166" i="17"/>
  <c r="M169" i="17"/>
  <c r="M170" i="17" s="1"/>
  <c r="M171" i="17" s="1"/>
  <c r="K173" i="17"/>
  <c r="N178" i="17"/>
  <c r="N187" i="17"/>
  <c r="M190" i="17"/>
  <c r="M191" i="17" s="1"/>
  <c r="M192" i="17" s="1"/>
  <c r="K200" i="17"/>
  <c r="N209" i="17"/>
  <c r="M212" i="17"/>
  <c r="M213" i="17" s="1"/>
  <c r="M214" i="17" s="1"/>
  <c r="M215" i="17" s="1"/>
  <c r="M216" i="17" s="1"/>
  <c r="M217" i="17" s="1"/>
  <c r="M218" i="17" s="1"/>
  <c r="M219" i="17" s="1"/>
  <c r="M220" i="17" s="1"/>
  <c r="M221" i="17" s="1"/>
  <c r="M222" i="17" s="1"/>
  <c r="M223" i="17" s="1"/>
  <c r="M238" i="17"/>
  <c r="M239" i="17" s="1"/>
  <c r="M240" i="17" s="1"/>
  <c r="M241" i="17" s="1"/>
  <c r="T252" i="17"/>
  <c r="K267" i="17"/>
  <c r="N267" i="17" s="1"/>
  <c r="N284" i="17"/>
  <c r="K285" i="17"/>
  <c r="N285" i="17" s="1"/>
  <c r="S287" i="17"/>
  <c r="N304" i="17"/>
  <c r="K305" i="17"/>
  <c r="N305" i="17" s="1"/>
  <c r="N313" i="17"/>
  <c r="K314" i="17"/>
  <c r="N314" i="17" s="1"/>
  <c r="S328" i="17"/>
  <c r="K129" i="17"/>
  <c r="M132" i="17"/>
  <c r="M133" i="17" s="1"/>
  <c r="M134" i="17" s="1"/>
  <c r="M144" i="17"/>
  <c r="M145" i="17" s="1"/>
  <c r="M146" i="17" s="1"/>
  <c r="M147" i="17" s="1"/>
  <c r="M148" i="17" s="1"/>
  <c r="K171" i="17"/>
  <c r="N171" i="17" s="1"/>
  <c r="O169" i="17" s="1"/>
  <c r="P169" i="17" s="1"/>
  <c r="M172" i="17"/>
  <c r="M173" i="17" s="1"/>
  <c r="M174" i="17" s="1"/>
  <c r="K192" i="17"/>
  <c r="N192" i="17" s="1"/>
  <c r="O190" i="17" s="1"/>
  <c r="P190" i="17" s="1"/>
  <c r="M199" i="17"/>
  <c r="M200" i="17" s="1"/>
  <c r="M201" i="17" s="1"/>
  <c r="M202" i="17" s="1"/>
  <c r="M203" i="17" s="1"/>
  <c r="M204" i="17" s="1"/>
  <c r="M205" i="17" s="1"/>
  <c r="K214" i="17"/>
  <c r="K240" i="17"/>
  <c r="L253" i="17"/>
  <c r="L254" i="17" s="1"/>
  <c r="L255" i="17" s="1"/>
  <c r="L256" i="17" s="1"/>
  <c r="L257" i="17" s="1"/>
  <c r="L258" i="17" s="1"/>
  <c r="L259" i="17" s="1"/>
  <c r="L260" i="17" s="1"/>
  <c r="L261" i="17" s="1"/>
  <c r="L262" i="17" s="1"/>
  <c r="L263" i="17" s="1"/>
  <c r="M252" i="17"/>
  <c r="M253" i="17" s="1"/>
  <c r="M254" i="17" s="1"/>
  <c r="M255" i="17" s="1"/>
  <c r="M256" i="17" s="1"/>
  <c r="M257" i="17" s="1"/>
  <c r="M258" i="17" s="1"/>
  <c r="M259" i="17" s="1"/>
  <c r="M260" i="17" s="1"/>
  <c r="M261" i="17" s="1"/>
  <c r="M262" i="17" s="1"/>
  <c r="M263" i="17" s="1"/>
  <c r="S264" i="17"/>
  <c r="S268" i="17"/>
  <c r="S283" i="17"/>
  <c r="N323" i="17"/>
  <c r="K324" i="17"/>
  <c r="N324" i="17" s="1"/>
  <c r="S333" i="17"/>
  <c r="M135" i="17"/>
  <c r="M136" i="17" s="1"/>
  <c r="M137" i="17" s="1"/>
  <c r="M156" i="17"/>
  <c r="M157" i="17" s="1"/>
  <c r="M158" i="17" s="1"/>
  <c r="M175" i="17"/>
  <c r="M176" i="17" s="1"/>
  <c r="M177" i="17" s="1"/>
  <c r="M182" i="17"/>
  <c r="M183" i="17" s="1"/>
  <c r="M184" i="17" s="1"/>
  <c r="M185" i="17" s="1"/>
  <c r="M186" i="17" s="1"/>
  <c r="M206" i="17"/>
  <c r="M207" i="17" s="1"/>
  <c r="M208" i="17" s="1"/>
  <c r="M228" i="17"/>
  <c r="M229" i="17" s="1"/>
  <c r="M230" i="17" s="1"/>
  <c r="M231" i="17" s="1"/>
  <c r="M232" i="17" s="1"/>
  <c r="M233" i="17" s="1"/>
  <c r="M234" i="17" s="1"/>
  <c r="M246" i="17"/>
  <c r="M247" i="17" s="1"/>
  <c r="M248" i="17" s="1"/>
  <c r="N250" i="17"/>
  <c r="O249" i="17" s="1"/>
  <c r="P249" i="17" s="1"/>
  <c r="N252" i="17"/>
  <c r="S253" i="17"/>
  <c r="S279" i="17"/>
  <c r="N293" i="17"/>
  <c r="K294" i="17"/>
  <c r="S297" i="17"/>
  <c r="U303" i="17"/>
  <c r="Y303" i="17"/>
  <c r="T303" i="17"/>
  <c r="S304" i="17"/>
  <c r="N307" i="17"/>
  <c r="K308" i="17"/>
  <c r="T312" i="17"/>
  <c r="N316" i="17"/>
  <c r="K317" i="17"/>
  <c r="N317" i="17" s="1"/>
  <c r="S322" i="17"/>
  <c r="S325" i="17"/>
  <c r="N292" i="17"/>
  <c r="N303" i="17"/>
  <c r="N312" i="17"/>
  <c r="N333" i="17"/>
  <c r="S348" i="17"/>
  <c r="N356" i="17"/>
  <c r="K357" i="17"/>
  <c r="N357" i="17" s="1"/>
  <c r="S406" i="17"/>
  <c r="N419" i="17"/>
  <c r="K420" i="17"/>
  <c r="K350" i="17"/>
  <c r="N349" i="17"/>
  <c r="U366" i="17"/>
  <c r="N376" i="17"/>
  <c r="K377" i="17"/>
  <c r="N380" i="17"/>
  <c r="K381" i="17"/>
  <c r="M264" i="17"/>
  <c r="M265" i="17" s="1"/>
  <c r="M266" i="17" s="1"/>
  <c r="M267" i="17" s="1"/>
  <c r="M273" i="17"/>
  <c r="M274" i="17" s="1"/>
  <c r="M275" i="17" s="1"/>
  <c r="M276" i="17" s="1"/>
  <c r="M277" i="17" s="1"/>
  <c r="M278" i="17" s="1"/>
  <c r="K281" i="17"/>
  <c r="K288" i="17"/>
  <c r="M291" i="17"/>
  <c r="M292" i="17" s="1"/>
  <c r="M293" i="17" s="1"/>
  <c r="M294" i="17" s="1"/>
  <c r="M295" i="17" s="1"/>
  <c r="M296" i="17" s="1"/>
  <c r="K299" i="17"/>
  <c r="N299" i="17" s="1"/>
  <c r="O297" i="17" s="1"/>
  <c r="P297" i="17" s="1"/>
  <c r="M300" i="17"/>
  <c r="M301" i="17" s="1"/>
  <c r="M302" i="17" s="1"/>
  <c r="K320" i="17"/>
  <c r="K327" i="17"/>
  <c r="N327" i="17" s="1"/>
  <c r="M328" i="17"/>
  <c r="M329" i="17" s="1"/>
  <c r="M330" i="17" s="1"/>
  <c r="M331" i="17" s="1"/>
  <c r="M332" i="17" s="1"/>
  <c r="M341" i="17"/>
  <c r="M342" i="17" s="1"/>
  <c r="M343" i="17" s="1"/>
  <c r="M344" i="17" s="1"/>
  <c r="M345" i="17" s="1"/>
  <c r="M346" i="17" s="1"/>
  <c r="M347" i="17" s="1"/>
  <c r="L349" i="17"/>
  <c r="L350" i="17" s="1"/>
  <c r="L351" i="17" s="1"/>
  <c r="L352" i="17" s="1"/>
  <c r="L353" i="17" s="1"/>
  <c r="L354" i="17" s="1"/>
  <c r="M348" i="17"/>
  <c r="M349" i="17" s="1"/>
  <c r="M350" i="17" s="1"/>
  <c r="M351" i="17" s="1"/>
  <c r="M352" i="17" s="1"/>
  <c r="M353" i="17" s="1"/>
  <c r="M354" i="17" s="1"/>
  <c r="U355" i="17"/>
  <c r="Y355" i="17"/>
  <c r="T355" i="17"/>
  <c r="S356" i="17"/>
  <c r="N359" i="17"/>
  <c r="K360" i="17"/>
  <c r="S374" i="17"/>
  <c r="N391" i="17"/>
  <c r="K392" i="17"/>
  <c r="N404" i="17"/>
  <c r="K405" i="17"/>
  <c r="N405" i="17" s="1"/>
  <c r="S418" i="17"/>
  <c r="M303" i="17"/>
  <c r="M304" i="17" s="1"/>
  <c r="M305" i="17" s="1"/>
  <c r="M312" i="17"/>
  <c r="M313" i="17" s="1"/>
  <c r="M314" i="17" s="1"/>
  <c r="M333" i="17"/>
  <c r="M334" i="17" s="1"/>
  <c r="M335" i="17" s="1"/>
  <c r="M336" i="17" s="1"/>
  <c r="M337" i="17" s="1"/>
  <c r="S358" i="17"/>
  <c r="N367" i="17"/>
  <c r="K368" i="17"/>
  <c r="S379" i="17"/>
  <c r="S389" i="17"/>
  <c r="S402" i="17"/>
  <c r="N355" i="17"/>
  <c r="N366" i="17"/>
  <c r="N375" i="17"/>
  <c r="N379" i="17"/>
  <c r="N390" i="17"/>
  <c r="N403" i="17"/>
  <c r="N418" i="17"/>
  <c r="N429" i="17"/>
  <c r="K430" i="17"/>
  <c r="N439" i="17"/>
  <c r="K440" i="17"/>
  <c r="S438" i="17"/>
  <c r="N492" i="17"/>
  <c r="K493" i="17"/>
  <c r="S430" i="17"/>
  <c r="U429" i="17"/>
  <c r="T429" i="17"/>
  <c r="N466" i="17"/>
  <c r="K467" i="17"/>
  <c r="S466" i="17"/>
  <c r="N480" i="17"/>
  <c r="K481" i="17"/>
  <c r="U479" i="17"/>
  <c r="T479" i="17"/>
  <c r="S480" i="17"/>
  <c r="M374" i="17"/>
  <c r="M375" i="17" s="1"/>
  <c r="M376" i="17" s="1"/>
  <c r="M377" i="17" s="1"/>
  <c r="M378" i="17" s="1"/>
  <c r="M389" i="17"/>
  <c r="M390" i="17" s="1"/>
  <c r="M391" i="17" s="1"/>
  <c r="M392" i="17" s="1"/>
  <c r="M393" i="17" s="1"/>
  <c r="M394" i="17" s="1"/>
  <c r="M395" i="17" s="1"/>
  <c r="M396" i="17" s="1"/>
  <c r="M397" i="17" s="1"/>
  <c r="M398" i="17" s="1"/>
  <c r="K401" i="17"/>
  <c r="N401" i="17" s="1"/>
  <c r="O399" i="17" s="1"/>
  <c r="P399" i="17" s="1"/>
  <c r="M402" i="17"/>
  <c r="M403" i="17" s="1"/>
  <c r="M404" i="17" s="1"/>
  <c r="M405" i="17" s="1"/>
  <c r="M411" i="17"/>
  <c r="M412" i="17" s="1"/>
  <c r="M413" i="17" s="1"/>
  <c r="M414" i="17" s="1"/>
  <c r="M415" i="17" s="1"/>
  <c r="M416" i="17" s="1"/>
  <c r="M417" i="17" s="1"/>
  <c r="S457" i="17"/>
  <c r="N487" i="17"/>
  <c r="K488" i="17"/>
  <c r="M355" i="17"/>
  <c r="M356" i="17" s="1"/>
  <c r="M357" i="17" s="1"/>
  <c r="M366" i="17"/>
  <c r="M367" i="17" s="1"/>
  <c r="M368" i="17" s="1"/>
  <c r="M369" i="17" s="1"/>
  <c r="M370" i="17" s="1"/>
  <c r="M371" i="17" s="1"/>
  <c r="M372" i="17" s="1"/>
  <c r="M373" i="17" s="1"/>
  <c r="M379" i="17"/>
  <c r="M380" i="17" s="1"/>
  <c r="M381" i="17" s="1"/>
  <c r="M382" i="17" s="1"/>
  <c r="M383" i="17" s="1"/>
  <c r="M384" i="17" s="1"/>
  <c r="M385" i="17" s="1"/>
  <c r="M386" i="17" s="1"/>
  <c r="M387" i="17" s="1"/>
  <c r="M388" i="17" s="1"/>
  <c r="M418" i="17"/>
  <c r="M419" i="17" s="1"/>
  <c r="M420" i="17" s="1"/>
  <c r="M421" i="17" s="1"/>
  <c r="M422" i="17" s="1"/>
  <c r="M423" i="17" s="1"/>
  <c r="M424" i="17" s="1"/>
  <c r="M425" i="17" s="1"/>
  <c r="M426" i="17" s="1"/>
  <c r="M427" i="17" s="1"/>
  <c r="M428" i="17" s="1"/>
  <c r="N450" i="17"/>
  <c r="K451" i="17"/>
  <c r="S449" i="17"/>
  <c r="S453" i="17"/>
  <c r="U491" i="17"/>
  <c r="S492" i="17"/>
  <c r="Y491" i="17"/>
  <c r="T491" i="17"/>
  <c r="L492" i="17"/>
  <c r="L493" i="17" s="1"/>
  <c r="L494" i="17" s="1"/>
  <c r="L495" i="17" s="1"/>
  <c r="T526" i="17"/>
  <c r="U529" i="17"/>
  <c r="S530" i="17"/>
  <c r="T529" i="17"/>
  <c r="T532" i="17"/>
  <c r="K447" i="17"/>
  <c r="K454" i="17"/>
  <c r="M457" i="17"/>
  <c r="M458" i="17" s="1"/>
  <c r="M459" i="17" s="1"/>
  <c r="M460" i="17" s="1"/>
  <c r="M461" i="17" s="1"/>
  <c r="M462" i="17" s="1"/>
  <c r="M463" i="17" s="1"/>
  <c r="M464" i="17" s="1"/>
  <c r="N514" i="17"/>
  <c r="K515" i="17"/>
  <c r="N515" i="17" s="1"/>
  <c r="S513" i="17"/>
  <c r="T516" i="17"/>
  <c r="S536" i="17"/>
  <c r="M429" i="17"/>
  <c r="M430" i="17" s="1"/>
  <c r="M431" i="17" s="1"/>
  <c r="M432" i="17" s="1"/>
  <c r="M433" i="17" s="1"/>
  <c r="M434" i="17" s="1"/>
  <c r="M435" i="17" s="1"/>
  <c r="M436" i="17" s="1"/>
  <c r="M437" i="17" s="1"/>
  <c r="M446" i="17"/>
  <c r="M447" i="17" s="1"/>
  <c r="M448" i="17" s="1"/>
  <c r="M453" i="17"/>
  <c r="M454" i="17" s="1"/>
  <c r="M455" i="17" s="1"/>
  <c r="M456" i="17" s="1"/>
  <c r="K459" i="17"/>
  <c r="N501" i="17"/>
  <c r="K502" i="17"/>
  <c r="S500" i="17"/>
  <c r="S507" i="17"/>
  <c r="S510" i="17"/>
  <c r="N517" i="17"/>
  <c r="K518" i="17"/>
  <c r="N518" i="17" s="1"/>
  <c r="N524" i="17"/>
  <c r="K525" i="17"/>
  <c r="N525" i="17" s="1"/>
  <c r="T523" i="17"/>
  <c r="M438" i="17"/>
  <c r="M439" i="17" s="1"/>
  <c r="M440" i="17" s="1"/>
  <c r="M441" i="17" s="1"/>
  <c r="M442" i="17" s="1"/>
  <c r="M443" i="17" s="1"/>
  <c r="M444" i="17" s="1"/>
  <c r="M445" i="17" s="1"/>
  <c r="M449" i="17"/>
  <c r="M450" i="17" s="1"/>
  <c r="M451" i="17" s="1"/>
  <c r="M452" i="17" s="1"/>
  <c r="M479" i="17"/>
  <c r="M480" i="17" s="1"/>
  <c r="M481" i="17" s="1"/>
  <c r="M482" i="17" s="1"/>
  <c r="M483" i="17" s="1"/>
  <c r="M484" i="17" s="1"/>
  <c r="M485" i="17" s="1"/>
  <c r="S496" i="17"/>
  <c r="S519" i="17"/>
  <c r="K537" i="17"/>
  <c r="N537" i="17" s="1"/>
  <c r="N536" i="17"/>
  <c r="K530" i="17"/>
  <c r="S543" i="17"/>
  <c r="S552" i="17"/>
  <c r="Y552" i="17" s="1"/>
  <c r="M496" i="17"/>
  <c r="M497" i="17" s="1"/>
  <c r="M498" i="17" s="1"/>
  <c r="M499" i="17" s="1"/>
  <c r="M507" i="17"/>
  <c r="M508" i="17" s="1"/>
  <c r="M509" i="17" s="1"/>
  <c r="K511" i="17"/>
  <c r="N516" i="17"/>
  <c r="M519" i="17"/>
  <c r="M520" i="17" s="1"/>
  <c r="M521" i="17" s="1"/>
  <c r="M522" i="17" s="1"/>
  <c r="M526" i="17"/>
  <c r="M527" i="17" s="1"/>
  <c r="M528" i="17" s="1"/>
  <c r="L530" i="17"/>
  <c r="L531" i="17" s="1"/>
  <c r="K533" i="17"/>
  <c r="U541" i="17"/>
  <c r="Y541" i="17"/>
  <c r="T541" i="17"/>
  <c r="U547" i="17"/>
  <c r="Y547" i="17"/>
  <c r="T547" i="17"/>
  <c r="S548" i="17"/>
  <c r="S579" i="17"/>
  <c r="Y608" i="17"/>
  <c r="K498" i="17"/>
  <c r="K509" i="17"/>
  <c r="N509" i="17" s="1"/>
  <c r="M510" i="17"/>
  <c r="M511" i="17" s="1"/>
  <c r="M512" i="17" s="1"/>
  <c r="K521" i="17"/>
  <c r="K528" i="17"/>
  <c r="N528" i="17" s="1"/>
  <c r="O526" i="17" s="1"/>
  <c r="P526" i="17" s="1"/>
  <c r="M532" i="17"/>
  <c r="M533" i="17" s="1"/>
  <c r="M534" i="17" s="1"/>
  <c r="L536" i="17"/>
  <c r="L537" i="17" s="1"/>
  <c r="M535" i="17"/>
  <c r="M536" i="17" s="1"/>
  <c r="M537" i="17" s="1"/>
  <c r="S566" i="17"/>
  <c r="U604" i="17"/>
  <c r="S605" i="17"/>
  <c r="T604" i="17"/>
  <c r="M513" i="17"/>
  <c r="M514" i="17" s="1"/>
  <c r="M515" i="17" s="1"/>
  <c r="N535" i="17"/>
  <c r="Y582" i="17"/>
  <c r="T632" i="17"/>
  <c r="S553" i="17"/>
  <c r="S560" i="17"/>
  <c r="N568" i="17"/>
  <c r="K569" i="17"/>
  <c r="N569" i="17" s="1"/>
  <c r="K571" i="17"/>
  <c r="S587" i="17"/>
  <c r="U592" i="17"/>
  <c r="K603" i="17"/>
  <c r="N603" i="17" s="1"/>
  <c r="K545" i="17"/>
  <c r="T557" i="17"/>
  <c r="S567" i="17"/>
  <c r="L568" i="17"/>
  <c r="L569" i="17" s="1"/>
  <c r="S574" i="17"/>
  <c r="L575" i="17"/>
  <c r="L576" i="17" s="1"/>
  <c r="L577" i="17" s="1"/>
  <c r="N593" i="17"/>
  <c r="K596" i="17"/>
  <c r="S601" i="17"/>
  <c r="L602" i="17"/>
  <c r="L603" i="17" s="1"/>
  <c r="K605" i="17"/>
  <c r="N604" i="17"/>
  <c r="S623" i="17"/>
  <c r="T550" i="17"/>
  <c r="Y564" i="17"/>
  <c r="T564" i="17"/>
  <c r="L571" i="17"/>
  <c r="L572" i="17" s="1"/>
  <c r="L573" i="17" s="1"/>
  <c r="M570" i="17"/>
  <c r="M571" i="17" s="1"/>
  <c r="M572" i="17" s="1"/>
  <c r="M573" i="17" s="1"/>
  <c r="T610" i="17"/>
  <c r="N611" i="17"/>
  <c r="K612" i="17"/>
  <c r="N612" i="17" s="1"/>
  <c r="S653" i="17"/>
  <c r="N548" i="17"/>
  <c r="U550" i="17"/>
  <c r="U564" i="17"/>
  <c r="M582" i="17"/>
  <c r="M583" i="17" s="1"/>
  <c r="M584" i="17" s="1"/>
  <c r="M585" i="17" s="1"/>
  <c r="M586" i="17" s="1"/>
  <c r="K583" i="17"/>
  <c r="L596" i="17"/>
  <c r="L597" i="17" s="1"/>
  <c r="L598" i="17" s="1"/>
  <c r="L599" i="17" s="1"/>
  <c r="L600" i="17" s="1"/>
  <c r="M595" i="17"/>
  <c r="M596" i="17" s="1"/>
  <c r="M597" i="17" s="1"/>
  <c r="M598" i="17" s="1"/>
  <c r="M599" i="17" s="1"/>
  <c r="M600" i="17" s="1"/>
  <c r="L605" i="17"/>
  <c r="L606" i="17" s="1"/>
  <c r="K647" i="17"/>
  <c r="N646" i="17"/>
  <c r="L614" i="17"/>
  <c r="L615" i="17" s="1"/>
  <c r="M613" i="17"/>
  <c r="M614" i="17" s="1"/>
  <c r="M615" i="17" s="1"/>
  <c r="L633" i="17"/>
  <c r="L634" i="17" s="1"/>
  <c r="L635" i="17" s="1"/>
  <c r="L636" i="17" s="1"/>
  <c r="L637" i="17" s="1"/>
  <c r="L638" i="17" s="1"/>
  <c r="L639" i="17" s="1"/>
  <c r="M632" i="17"/>
  <c r="M633" i="17" s="1"/>
  <c r="M634" i="17" s="1"/>
  <c r="M635" i="17" s="1"/>
  <c r="M636" i="17" s="1"/>
  <c r="M637" i="17" s="1"/>
  <c r="M638" i="17" s="1"/>
  <c r="M639" i="17" s="1"/>
  <c r="M547" i="17"/>
  <c r="M548" i="17" s="1"/>
  <c r="M549" i="17" s="1"/>
  <c r="S614" i="17"/>
  <c r="U613" i="17"/>
  <c r="N650" i="17"/>
  <c r="K651" i="17"/>
  <c r="S629" i="17"/>
  <c r="S640" i="17"/>
  <c r="K617" i="17"/>
  <c r="K628" i="17"/>
  <c r="N628" i="17" s="1"/>
  <c r="S649" i="17"/>
  <c r="K655" i="17"/>
  <c r="L624" i="17"/>
  <c r="L625" i="17" s="1"/>
  <c r="M623" i="17"/>
  <c r="M624" i="17" s="1"/>
  <c r="M625" i="17" s="1"/>
  <c r="N630" i="17"/>
  <c r="K631" i="17"/>
  <c r="N631" i="17" s="1"/>
  <c r="N641" i="17"/>
  <c r="K642" i="17"/>
  <c r="L646" i="17"/>
  <c r="L647" i="17" s="1"/>
  <c r="L648" i="17" s="1"/>
  <c r="M645" i="17"/>
  <c r="M646" i="17" s="1"/>
  <c r="M647" i="17" s="1"/>
  <c r="M648" i="17" s="1"/>
  <c r="T300" i="17" l="1"/>
  <c r="K28" i="17"/>
  <c r="N28" i="17" s="1"/>
  <c r="Y619" i="18"/>
  <c r="V415" i="18"/>
  <c r="N358" i="18"/>
  <c r="J37" i="18"/>
  <c r="K408" i="17"/>
  <c r="N408" i="17" s="1"/>
  <c r="S412" i="17"/>
  <c r="S413" i="17" s="1"/>
  <c r="S167" i="17"/>
  <c r="S229" i="17"/>
  <c r="S105" i="17"/>
  <c r="S106" i="17" s="1"/>
  <c r="T59" i="17"/>
  <c r="T60" i="17" s="1"/>
  <c r="Y628" i="18"/>
  <c r="M629" i="18"/>
  <c r="J620" i="18"/>
  <c r="V620" i="18" s="1"/>
  <c r="Y584" i="18"/>
  <c r="O642" i="18"/>
  <c r="M598" i="18"/>
  <c r="V598" i="18"/>
  <c r="X596" i="18"/>
  <c r="Y596" i="18" s="1"/>
  <c r="Y528" i="18"/>
  <c r="J539" i="18"/>
  <c r="N599" i="18"/>
  <c r="P599" i="18" s="1"/>
  <c r="N538" i="18"/>
  <c r="O538" i="18" s="1"/>
  <c r="M544" i="18"/>
  <c r="Y515" i="18"/>
  <c r="N468" i="18"/>
  <c r="P468" i="18" s="1"/>
  <c r="Q468" i="18" s="1"/>
  <c r="N460" i="18"/>
  <c r="O460" i="18" s="1"/>
  <c r="Y408" i="18"/>
  <c r="V414" i="18"/>
  <c r="N409" i="18"/>
  <c r="O409" i="18" s="1"/>
  <c r="J359" i="18"/>
  <c r="N359" i="18" s="1"/>
  <c r="Y254" i="18"/>
  <c r="V36" i="18"/>
  <c r="Y36" i="18" s="1"/>
  <c r="M135" i="18"/>
  <c r="N36" i="18"/>
  <c r="O36" i="18" s="1"/>
  <c r="Y609" i="18"/>
  <c r="K208" i="17"/>
  <c r="N208" i="17" s="1"/>
  <c r="O325" i="17"/>
  <c r="P325" i="17" s="1"/>
  <c r="M630" i="18"/>
  <c r="J600" i="18"/>
  <c r="Y510" i="18"/>
  <c r="M468" i="18"/>
  <c r="M409" i="18"/>
  <c r="Y48" i="18"/>
  <c r="S571" i="17"/>
  <c r="N633" i="17"/>
  <c r="Y645" i="17"/>
  <c r="Y593" i="17"/>
  <c r="U616" i="17"/>
  <c r="S545" i="17"/>
  <c r="S546" i="17" s="1"/>
  <c r="Y546" i="17" s="1"/>
  <c r="S539" i="17"/>
  <c r="S540" i="17" s="1"/>
  <c r="Y399" i="17"/>
  <c r="T338" i="17"/>
  <c r="N329" i="17"/>
  <c r="N274" i="17"/>
  <c r="K276" i="17"/>
  <c r="U341" i="17"/>
  <c r="U318" i="17"/>
  <c r="S307" i="17"/>
  <c r="S274" i="17"/>
  <c r="S113" i="17"/>
  <c r="Y122" i="17"/>
  <c r="T23" i="17"/>
  <c r="X23" i="17" s="1"/>
  <c r="T95" i="17"/>
  <c r="Y655" i="18"/>
  <c r="N629" i="18"/>
  <c r="P629" i="18" s="1"/>
  <c r="Q629" i="18" s="1"/>
  <c r="N605" i="18"/>
  <c r="P605" i="18" s="1"/>
  <c r="V605" i="18"/>
  <c r="M560" i="18"/>
  <c r="Y546" i="18"/>
  <c r="N544" i="18"/>
  <c r="O544" i="18" s="1"/>
  <c r="M541" i="18"/>
  <c r="I520" i="18"/>
  <c r="Y526" i="18"/>
  <c r="Y518" i="18"/>
  <c r="Y459" i="18"/>
  <c r="M414" i="18"/>
  <c r="N414" i="18"/>
  <c r="O414" i="18" s="1"/>
  <c r="Y251" i="18"/>
  <c r="J136" i="18"/>
  <c r="Y124" i="18"/>
  <c r="Y44" i="18"/>
  <c r="J33" i="18"/>
  <c r="J34" i="18" s="1"/>
  <c r="V32" i="18"/>
  <c r="Y32" i="18" s="1"/>
  <c r="Y595" i="18"/>
  <c r="Y563" i="18"/>
  <c r="N577" i="18"/>
  <c r="P577" i="18" s="1"/>
  <c r="Q577" i="18" s="1"/>
  <c r="X382" i="18"/>
  <c r="M489" i="18"/>
  <c r="Y248" i="18"/>
  <c r="O557" i="17"/>
  <c r="P557" i="17" s="1"/>
  <c r="Y350" i="18"/>
  <c r="Y75" i="18"/>
  <c r="T132" i="17"/>
  <c r="X132" i="17" s="1"/>
  <c r="U14" i="17"/>
  <c r="V14" i="17" s="1"/>
  <c r="S153" i="17"/>
  <c r="O541" i="17"/>
  <c r="P541" i="17" s="1"/>
  <c r="T123" i="17"/>
  <c r="T124" i="17" s="1"/>
  <c r="T125" i="17" s="1"/>
  <c r="T126" i="17" s="1"/>
  <c r="X122" i="17"/>
  <c r="T517" i="17"/>
  <c r="T518" i="17" s="1"/>
  <c r="X516" i="17"/>
  <c r="T533" i="17"/>
  <c r="T534" i="17" s="1"/>
  <c r="X532" i="17"/>
  <c r="T253" i="17"/>
  <c r="T254" i="17" s="1"/>
  <c r="T255" i="17" s="1"/>
  <c r="T256" i="17" s="1"/>
  <c r="T257" i="17" s="1"/>
  <c r="T258" i="17" s="1"/>
  <c r="T259" i="17" s="1"/>
  <c r="T260" i="17" s="1"/>
  <c r="T261" i="17" s="1"/>
  <c r="T262" i="17" s="1"/>
  <c r="T263" i="17" s="1"/>
  <c r="X252" i="17"/>
  <c r="T316" i="17"/>
  <c r="T317" i="17" s="1"/>
  <c r="X315" i="17"/>
  <c r="T236" i="17"/>
  <c r="T237" i="17" s="1"/>
  <c r="X235" i="17"/>
  <c r="T34" i="17"/>
  <c r="T35" i="17" s="1"/>
  <c r="T36" i="17" s="1"/>
  <c r="X33" i="17"/>
  <c r="O626" i="17"/>
  <c r="P626" i="17" s="1"/>
  <c r="U626" i="17"/>
  <c r="U645" i="17"/>
  <c r="V645" i="17" s="1"/>
  <c r="K555" i="17"/>
  <c r="K556" i="17" s="1"/>
  <c r="N556" i="17" s="1"/>
  <c r="T558" i="17"/>
  <c r="T559" i="17" s="1"/>
  <c r="X557" i="17"/>
  <c r="T595" i="17"/>
  <c r="Y595" i="17" s="1"/>
  <c r="T530" i="17"/>
  <c r="T531" i="17" s="1"/>
  <c r="X529" i="17"/>
  <c r="U526" i="17"/>
  <c r="T430" i="17"/>
  <c r="T431" i="17" s="1"/>
  <c r="T432" i="17" s="1"/>
  <c r="T433" i="17" s="1"/>
  <c r="T434" i="17" s="1"/>
  <c r="T435" i="17" s="1"/>
  <c r="T436" i="17" s="1"/>
  <c r="T437" i="17" s="1"/>
  <c r="X429" i="17"/>
  <c r="T411" i="17"/>
  <c r="K343" i="17"/>
  <c r="N343" i="17" s="1"/>
  <c r="T313" i="17"/>
  <c r="T314" i="17" s="1"/>
  <c r="X312" i="17"/>
  <c r="T304" i="17"/>
  <c r="T305" i="17" s="1"/>
  <c r="X303" i="17"/>
  <c r="Y300" i="17"/>
  <c r="T112" i="17"/>
  <c r="Y112" i="17" s="1"/>
  <c r="T229" i="17"/>
  <c r="T230" i="17" s="1"/>
  <c r="T231" i="17" s="1"/>
  <c r="T232" i="17" s="1"/>
  <c r="T233" i="17" s="1"/>
  <c r="T234" i="17" s="1"/>
  <c r="X228" i="17"/>
  <c r="U122" i="17"/>
  <c r="V122" i="17" s="1"/>
  <c r="Y23" i="17"/>
  <c r="Y73" i="17"/>
  <c r="T104" i="17"/>
  <c r="U95" i="17"/>
  <c r="T545" i="17"/>
  <c r="T546" i="17" s="1"/>
  <c r="X544" i="17"/>
  <c r="T400" i="17"/>
  <c r="T401" i="17" s="1"/>
  <c r="X399" i="17"/>
  <c r="T319" i="17"/>
  <c r="T320" i="17" s="1"/>
  <c r="T321" i="17" s="1"/>
  <c r="X318" i="17"/>
  <c r="T243" i="17"/>
  <c r="T244" i="17" s="1"/>
  <c r="T245" i="17" s="1"/>
  <c r="X242" i="17"/>
  <c r="T188" i="17"/>
  <c r="T189" i="17" s="1"/>
  <c r="X187" i="17"/>
  <c r="T611" i="17"/>
  <c r="T612" i="17" s="1"/>
  <c r="X610" i="17"/>
  <c r="T24" i="17"/>
  <c r="T25" i="17" s="1"/>
  <c r="T74" i="17"/>
  <c r="T75" i="17" s="1"/>
  <c r="T76" i="17" s="1"/>
  <c r="T77" i="17" s="1"/>
  <c r="T78" i="17" s="1"/>
  <c r="X73" i="17"/>
  <c r="T96" i="17"/>
  <c r="T97" i="17" s="1"/>
  <c r="T98" i="17" s="1"/>
  <c r="T99" i="17" s="1"/>
  <c r="T100" i="17" s="1"/>
  <c r="T101" i="17" s="1"/>
  <c r="T102" i="17" s="1"/>
  <c r="T103" i="17" s="1"/>
  <c r="X95" i="17"/>
  <c r="T645" i="17"/>
  <c r="T626" i="17"/>
  <c r="T633" i="17"/>
  <c r="T634" i="17" s="1"/>
  <c r="T635" i="17" s="1"/>
  <c r="T636" i="17" s="1"/>
  <c r="T637" i="17" s="1"/>
  <c r="T638" i="17" s="1"/>
  <c r="T639" i="17" s="1"/>
  <c r="X632" i="17"/>
  <c r="T542" i="17"/>
  <c r="T543" i="17" s="1"/>
  <c r="X541" i="17"/>
  <c r="U595" i="17"/>
  <c r="V595" i="17" s="1"/>
  <c r="U516" i="17"/>
  <c r="T480" i="17"/>
  <c r="T481" i="17" s="1"/>
  <c r="T482" i="17" s="1"/>
  <c r="T483" i="17" s="1"/>
  <c r="T484" i="17" s="1"/>
  <c r="T485" i="17" s="1"/>
  <c r="X479" i="17"/>
  <c r="U338" i="17"/>
  <c r="V338" i="17" s="1"/>
  <c r="Y411" i="17"/>
  <c r="K164" i="17"/>
  <c r="N164" i="17" s="1"/>
  <c r="U300" i="17"/>
  <c r="V300" i="17" s="1"/>
  <c r="T292" i="17"/>
  <c r="T293" i="17" s="1"/>
  <c r="T294" i="17" s="1"/>
  <c r="T295" i="17" s="1"/>
  <c r="T296" i="17" s="1"/>
  <c r="X291" i="17"/>
  <c r="T179" i="17"/>
  <c r="T180" i="17" s="1"/>
  <c r="T181" i="17" s="1"/>
  <c r="X178" i="17"/>
  <c r="K71" i="17"/>
  <c r="N71" i="17" s="1"/>
  <c r="T250" i="17"/>
  <c r="T251" i="17" s="1"/>
  <c r="X249" i="17"/>
  <c r="T213" i="17"/>
  <c r="T214" i="17" s="1"/>
  <c r="T215" i="17" s="1"/>
  <c r="T216" i="17" s="1"/>
  <c r="T217" i="17" s="1"/>
  <c r="T218" i="17" s="1"/>
  <c r="T219" i="17" s="1"/>
  <c r="T220" i="17" s="1"/>
  <c r="T221" i="17" s="1"/>
  <c r="T222" i="17" s="1"/>
  <c r="T223" i="17" s="1"/>
  <c r="X212" i="17"/>
  <c r="S123" i="17"/>
  <c r="T47" i="17"/>
  <c r="T48" i="17" s="1"/>
  <c r="T49" i="17" s="1"/>
  <c r="T50" i="17" s="1"/>
  <c r="X46" i="17"/>
  <c r="U23" i="17"/>
  <c r="U73" i="17"/>
  <c r="T67" i="17"/>
  <c r="T68" i="17" s="1"/>
  <c r="X66" i="17"/>
  <c r="Y104" i="17"/>
  <c r="T583" i="17"/>
  <c r="T584" i="17" s="1"/>
  <c r="T585" i="17" s="1"/>
  <c r="T586" i="17" s="1"/>
  <c r="X582" i="17"/>
  <c r="T536" i="17"/>
  <c r="T537" i="17" s="1"/>
  <c r="X535" i="17"/>
  <c r="T605" i="17"/>
  <c r="T606" i="17" s="1"/>
  <c r="X604" i="17"/>
  <c r="T527" i="17"/>
  <c r="T528" i="17" s="1"/>
  <c r="X526" i="17"/>
  <c r="T492" i="17"/>
  <c r="T493" i="17" s="1"/>
  <c r="T494" i="17" s="1"/>
  <c r="T495" i="17" s="1"/>
  <c r="X491" i="17"/>
  <c r="T356" i="17"/>
  <c r="T357" i="17" s="1"/>
  <c r="X355" i="17"/>
  <c r="T339" i="17"/>
  <c r="T340" i="17" s="1"/>
  <c r="X338" i="17"/>
  <c r="T301" i="17"/>
  <c r="T302" i="17" s="1"/>
  <c r="X300" i="17"/>
  <c r="Y626" i="17"/>
  <c r="T565" i="17"/>
  <c r="T566" i="17" s="1"/>
  <c r="Y566" i="17" s="1"/>
  <c r="X564" i="17"/>
  <c r="T551" i="17"/>
  <c r="T552" i="17" s="1"/>
  <c r="X550" i="17"/>
  <c r="T548" i="17"/>
  <c r="T549" i="17" s="1"/>
  <c r="X547" i="17"/>
  <c r="T524" i="17"/>
  <c r="T525" i="17" s="1"/>
  <c r="X523" i="17"/>
  <c r="T210" i="17"/>
  <c r="T211" i="17" s="1"/>
  <c r="X209" i="17"/>
  <c r="T160" i="17"/>
  <c r="T161" i="17" s="1"/>
  <c r="X159" i="17"/>
  <c r="T133" i="17"/>
  <c r="T134" i="17" s="1"/>
  <c r="T207" i="17"/>
  <c r="T208" i="17" s="1"/>
  <c r="X206" i="17"/>
  <c r="T150" i="17"/>
  <c r="T151" i="17" s="1"/>
  <c r="X149" i="17"/>
  <c r="T142" i="17"/>
  <c r="T143" i="17" s="1"/>
  <c r="X141" i="17"/>
  <c r="O564" i="17"/>
  <c r="P564" i="17" s="1"/>
  <c r="T465" i="17"/>
  <c r="T446" i="17"/>
  <c r="T341" i="17"/>
  <c r="V341" i="17" s="1"/>
  <c r="K89" i="17"/>
  <c r="N89" i="17" s="1"/>
  <c r="O87" i="17" s="1"/>
  <c r="P87" i="17" s="1"/>
  <c r="U132" i="17"/>
  <c r="O550" i="17"/>
  <c r="P550" i="17" s="1"/>
  <c r="Y632" i="17"/>
  <c r="T570" i="17"/>
  <c r="V570" i="17" s="1"/>
  <c r="U399" i="17"/>
  <c r="S319" i="17"/>
  <c r="T273" i="17"/>
  <c r="T607" i="17"/>
  <c r="U632" i="17"/>
  <c r="Y570" i="17"/>
  <c r="O507" i="17"/>
  <c r="P507" i="17" s="1"/>
  <c r="U523" i="17"/>
  <c r="V523" i="17" s="1"/>
  <c r="U446" i="17"/>
  <c r="S400" i="17"/>
  <c r="S401" i="17" s="1"/>
  <c r="Y401" i="17" s="1"/>
  <c r="N265" i="17"/>
  <c r="O264" i="17" s="1"/>
  <c r="P264" i="17" s="1"/>
  <c r="Y341" i="17"/>
  <c r="Y273" i="17"/>
  <c r="T592" i="17"/>
  <c r="U607" i="17"/>
  <c r="V607" i="17" s="1"/>
  <c r="U544" i="17"/>
  <c r="V544" i="17" s="1"/>
  <c r="K44" i="17"/>
  <c r="O355" i="17"/>
  <c r="P355" i="17" s="1"/>
  <c r="V33" i="17"/>
  <c r="O187" i="17"/>
  <c r="P187" i="17" s="1"/>
  <c r="O235" i="17"/>
  <c r="P235" i="17" s="1"/>
  <c r="O513" i="17"/>
  <c r="P513" i="17" s="1"/>
  <c r="O322" i="17"/>
  <c r="P322" i="17" s="1"/>
  <c r="O166" i="17"/>
  <c r="P166" i="17" s="1"/>
  <c r="O26" i="17"/>
  <c r="P26" i="17" s="1"/>
  <c r="O11" i="17"/>
  <c r="P11" i="17" s="1"/>
  <c r="O206" i="17"/>
  <c r="P206" i="17" s="1"/>
  <c r="V411" i="17"/>
  <c r="O209" i="17"/>
  <c r="P209" i="17" s="1"/>
  <c r="Y315" i="17"/>
  <c r="V315" i="17"/>
  <c r="O23" i="17"/>
  <c r="P23" i="17" s="1"/>
  <c r="T487" i="17"/>
  <c r="T488" i="17" s="1"/>
  <c r="T489" i="17" s="1"/>
  <c r="T490" i="17" s="1"/>
  <c r="Y486" i="17"/>
  <c r="V564" i="17"/>
  <c r="V550" i="17"/>
  <c r="S617" i="17"/>
  <c r="U610" i="17"/>
  <c r="V610" i="17" s="1"/>
  <c r="Y550" i="17"/>
  <c r="K576" i="17"/>
  <c r="N576" i="17" s="1"/>
  <c r="U582" i="17"/>
  <c r="V582" i="17" s="1"/>
  <c r="T578" i="17"/>
  <c r="V547" i="17"/>
  <c r="U535" i="17"/>
  <c r="V535" i="17" s="1"/>
  <c r="T538" i="17"/>
  <c r="S533" i="17"/>
  <c r="S534" i="17" s="1"/>
  <c r="Y534" i="17" s="1"/>
  <c r="U486" i="17"/>
  <c r="V486" i="17" s="1"/>
  <c r="S367" i="17"/>
  <c r="S368" i="17" s="1"/>
  <c r="K414" i="17"/>
  <c r="Y312" i="17"/>
  <c r="K143" i="17"/>
  <c r="N143" i="17" s="1"/>
  <c r="O141" i="17" s="1"/>
  <c r="Z141" i="17" s="1"/>
  <c r="AA141" i="17" s="1"/>
  <c r="T286" i="17"/>
  <c r="T306" i="17"/>
  <c r="U242" i="17"/>
  <c r="Y209" i="17"/>
  <c r="S188" i="17"/>
  <c r="S189" i="17" s="1"/>
  <c r="Y189" i="17" s="1"/>
  <c r="T166" i="17"/>
  <c r="T152" i="17"/>
  <c r="S15" i="17"/>
  <c r="S16" i="17" s="1"/>
  <c r="T84" i="17"/>
  <c r="V84" i="17" s="1"/>
  <c r="K562" i="17"/>
  <c r="O547" i="17"/>
  <c r="P547" i="17" s="1"/>
  <c r="T616" i="17"/>
  <c r="S583" i="17"/>
  <c r="S584" i="17" s="1"/>
  <c r="O516" i="17"/>
  <c r="P516" i="17" s="1"/>
  <c r="Y535" i="17"/>
  <c r="Y538" i="17"/>
  <c r="S487" i="17"/>
  <c r="Y487" i="17" s="1"/>
  <c r="N412" i="17"/>
  <c r="T366" i="17"/>
  <c r="U312" i="17"/>
  <c r="V312" i="17" s="1"/>
  <c r="Y286" i="17"/>
  <c r="K331" i="17"/>
  <c r="Y306" i="17"/>
  <c r="S243" i="17"/>
  <c r="S244" i="17" s="1"/>
  <c r="U209" i="17"/>
  <c r="V209" i="17" s="1"/>
  <c r="K35" i="17"/>
  <c r="V235" i="17"/>
  <c r="Y166" i="17"/>
  <c r="Y152" i="17"/>
  <c r="T144" i="17"/>
  <c r="T14" i="17"/>
  <c r="Y84" i="17"/>
  <c r="N614" i="17"/>
  <c r="O613" i="17" s="1"/>
  <c r="P613" i="17" s="1"/>
  <c r="K270" i="17"/>
  <c r="N270" i="17" s="1"/>
  <c r="N301" i="17"/>
  <c r="O300" i="17" s="1"/>
  <c r="P300" i="17" s="1"/>
  <c r="U199" i="17"/>
  <c r="T199" i="17"/>
  <c r="X199" i="17" s="1"/>
  <c r="T42" i="17"/>
  <c r="X42" i="17" s="1"/>
  <c r="U42" i="17"/>
  <c r="O84" i="17"/>
  <c r="P84" i="17" s="1"/>
  <c r="O8" i="17"/>
  <c r="P8" i="17" s="1"/>
  <c r="O629" i="17"/>
  <c r="P629" i="17" s="1"/>
  <c r="O592" i="17"/>
  <c r="P592" i="17" s="1"/>
  <c r="Y544" i="17"/>
  <c r="O523" i="17"/>
  <c r="P523" i="17" s="1"/>
  <c r="V516" i="17"/>
  <c r="Y465" i="17"/>
  <c r="O246" i="17"/>
  <c r="P246" i="17" s="1"/>
  <c r="O175" i="17"/>
  <c r="P175" i="17" s="1"/>
  <c r="O156" i="17"/>
  <c r="P156" i="17" s="1"/>
  <c r="V149" i="17"/>
  <c r="O20" i="17"/>
  <c r="P20" i="17" s="1"/>
  <c r="O66" i="17"/>
  <c r="P66" i="17" s="1"/>
  <c r="V303" i="17"/>
  <c r="O402" i="17"/>
  <c r="P402" i="17" s="1"/>
  <c r="K590" i="17"/>
  <c r="N589" i="17"/>
  <c r="N608" i="17"/>
  <c r="K609" i="17"/>
  <c r="N609" i="17" s="1"/>
  <c r="O610" i="17"/>
  <c r="P610" i="17" s="1"/>
  <c r="O149" i="17"/>
  <c r="P149" i="17" s="1"/>
  <c r="O135" i="17"/>
  <c r="P135" i="17" s="1"/>
  <c r="V95" i="17"/>
  <c r="X614" i="18"/>
  <c r="Y614" i="18" s="1"/>
  <c r="X50" i="18"/>
  <c r="AA62" i="18"/>
  <c r="AB62" i="18" s="1"/>
  <c r="K63" i="18"/>
  <c r="I58" i="18"/>
  <c r="W57" i="18"/>
  <c r="X57" i="18" s="1"/>
  <c r="O338" i="17"/>
  <c r="P338" i="17" s="1"/>
  <c r="N579" i="17"/>
  <c r="K580" i="17"/>
  <c r="S558" i="17"/>
  <c r="S559" i="17" s="1"/>
  <c r="Y559" i="17" s="1"/>
  <c r="U557" i="17"/>
  <c r="V557" i="17" s="1"/>
  <c r="Y613" i="17"/>
  <c r="T613" i="17"/>
  <c r="V604" i="17"/>
  <c r="Y523" i="17"/>
  <c r="Y529" i="17"/>
  <c r="O138" i="17"/>
  <c r="P138" i="17" s="1"/>
  <c r="Y318" i="17"/>
  <c r="Y291" i="17"/>
  <c r="V178" i="17"/>
  <c r="V152" i="17"/>
  <c r="V141" i="17"/>
  <c r="V23" i="17"/>
  <c r="Y631" i="18"/>
  <c r="N596" i="18"/>
  <c r="X581" i="18"/>
  <c r="Y538" i="18"/>
  <c r="N489" i="18"/>
  <c r="N377" i="18"/>
  <c r="M321" i="18"/>
  <c r="Y174" i="18"/>
  <c r="Y161" i="18"/>
  <c r="N32" i="18"/>
  <c r="Y20" i="18"/>
  <c r="V560" i="18"/>
  <c r="Y560" i="18" s="1"/>
  <c r="J561" i="18"/>
  <c r="V561" i="18" s="1"/>
  <c r="W610" i="18"/>
  <c r="I611" i="18"/>
  <c r="W611" i="18" s="1"/>
  <c r="X611" i="18" s="1"/>
  <c r="N634" i="17"/>
  <c r="K635" i="17"/>
  <c r="O538" i="17"/>
  <c r="P538" i="17" s="1"/>
  <c r="O601" i="17"/>
  <c r="P601" i="17" s="1"/>
  <c r="O567" i="17"/>
  <c r="P567" i="17" s="1"/>
  <c r="Y516" i="17"/>
  <c r="V465" i="17"/>
  <c r="O303" i="17"/>
  <c r="P303" i="17" s="1"/>
  <c r="O315" i="17"/>
  <c r="P315" i="17" s="1"/>
  <c r="O283" i="17"/>
  <c r="P283" i="17" s="1"/>
  <c r="V318" i="17"/>
  <c r="V291" i="17"/>
  <c r="V212" i="17"/>
  <c r="Y647" i="18"/>
  <c r="X626" i="18"/>
  <c r="AA377" i="18"/>
  <c r="J627" i="18"/>
  <c r="V627" i="18" s="1"/>
  <c r="V626" i="18"/>
  <c r="Y521" i="18"/>
  <c r="N624" i="17"/>
  <c r="K625" i="17"/>
  <c r="N625" i="17" s="1"/>
  <c r="P321" i="18"/>
  <c r="Q321" i="18" s="1"/>
  <c r="O321" i="18"/>
  <c r="P227" i="18"/>
  <c r="O227" i="18"/>
  <c r="P515" i="18"/>
  <c r="Q515" i="18" s="1"/>
  <c r="O515" i="18"/>
  <c r="Y488" i="18"/>
  <c r="AB488" i="18"/>
  <c r="O467" i="18"/>
  <c r="P467" i="18"/>
  <c r="Q467" i="18" s="1"/>
  <c r="V441" i="18"/>
  <c r="N441" i="18"/>
  <c r="J442" i="18"/>
  <c r="M441" i="18"/>
  <c r="P513" i="18"/>
  <c r="O513" i="18"/>
  <c r="V495" i="18"/>
  <c r="N495" i="18"/>
  <c r="M495" i="18"/>
  <c r="J496" i="18"/>
  <c r="P460" i="18"/>
  <c r="Q460" i="18" s="1"/>
  <c r="O449" i="18"/>
  <c r="P449" i="18"/>
  <c r="Q449" i="18" s="1"/>
  <c r="W392" i="18"/>
  <c r="X392" i="18" s="1"/>
  <c r="I393" i="18"/>
  <c r="O360" i="18"/>
  <c r="P360" i="18"/>
  <c r="Q360" i="18" s="1"/>
  <c r="V331" i="18"/>
  <c r="N331" i="18"/>
  <c r="J332" i="18"/>
  <c r="M331" i="18"/>
  <c r="P308" i="18"/>
  <c r="Q308" i="18" s="1"/>
  <c r="O308" i="18"/>
  <c r="O344" i="18"/>
  <c r="P344" i="18"/>
  <c r="W276" i="18"/>
  <c r="X276" i="18" s="1"/>
  <c r="I277" i="18"/>
  <c r="P177" i="18"/>
  <c r="Q177" i="18" s="1"/>
  <c r="O177" i="18"/>
  <c r="I232" i="18"/>
  <c r="W231" i="18"/>
  <c r="X231" i="18" s="1"/>
  <c r="W255" i="18"/>
  <c r="X255" i="18" s="1"/>
  <c r="I256" i="18"/>
  <c r="P211" i="18"/>
  <c r="Q211" i="18" s="1"/>
  <c r="O211" i="18"/>
  <c r="J194" i="18"/>
  <c r="V193" i="18"/>
  <c r="N193" i="18"/>
  <c r="M193" i="18"/>
  <c r="W172" i="18"/>
  <c r="X172" i="18" s="1"/>
  <c r="I173" i="18"/>
  <c r="V370" i="18"/>
  <c r="N370" i="18"/>
  <c r="J371" i="18"/>
  <c r="M370" i="18"/>
  <c r="V307" i="18"/>
  <c r="N307" i="18"/>
  <c r="M307" i="18"/>
  <c r="O161" i="18"/>
  <c r="P161" i="18"/>
  <c r="Q161" i="18" s="1"/>
  <c r="V147" i="18"/>
  <c r="N147" i="18"/>
  <c r="J148" i="18"/>
  <c r="M147" i="18"/>
  <c r="I131" i="18"/>
  <c r="W130" i="18"/>
  <c r="X130" i="18" s="1"/>
  <c r="O97" i="18"/>
  <c r="P97" i="18"/>
  <c r="Q97" i="18" s="1"/>
  <c r="O89" i="18"/>
  <c r="P89" i="18"/>
  <c r="Q89" i="18" s="1"/>
  <c r="W268" i="18"/>
  <c r="X268" i="18" s="1"/>
  <c r="I269" i="18"/>
  <c r="V191" i="18"/>
  <c r="N191" i="18"/>
  <c r="M191" i="18"/>
  <c r="W169" i="18"/>
  <c r="X169" i="18" s="1"/>
  <c r="Y169" i="18" s="1"/>
  <c r="I170" i="18"/>
  <c r="W141" i="18"/>
  <c r="X141" i="18" s="1"/>
  <c r="I142" i="18"/>
  <c r="V173" i="18"/>
  <c r="N173" i="18"/>
  <c r="M173" i="18"/>
  <c r="N159" i="18"/>
  <c r="P143" i="18"/>
  <c r="Q143" i="18" s="1"/>
  <c r="O143" i="18"/>
  <c r="M107" i="18"/>
  <c r="J108" i="18"/>
  <c r="V107" i="18"/>
  <c r="Y107" i="18" s="1"/>
  <c r="N107" i="18"/>
  <c r="P35" i="18"/>
  <c r="Q35" i="18" s="1"/>
  <c r="O35" i="18"/>
  <c r="M170" i="18"/>
  <c r="V170" i="18"/>
  <c r="N170" i="18"/>
  <c r="M131" i="18"/>
  <c r="J132" i="18"/>
  <c r="V131" i="18"/>
  <c r="N131" i="18"/>
  <c r="V40" i="18"/>
  <c r="N40" i="18"/>
  <c r="J41" i="18"/>
  <c r="M40" i="18"/>
  <c r="W160" i="18"/>
  <c r="X160" i="18" s="1"/>
  <c r="P44" i="18"/>
  <c r="Q44" i="18" s="1"/>
  <c r="O44" i="18"/>
  <c r="K149" i="18"/>
  <c r="AA148" i="18"/>
  <c r="J50" i="18"/>
  <c r="M49" i="18"/>
  <c r="V49" i="18"/>
  <c r="N49" i="18"/>
  <c r="M33" i="18"/>
  <c r="W26" i="18"/>
  <c r="X26" i="18" s="1"/>
  <c r="Y26" i="18" s="1"/>
  <c r="I27" i="18"/>
  <c r="M17" i="18"/>
  <c r="J18" i="18"/>
  <c r="V17" i="18"/>
  <c r="Y17" i="18" s="1"/>
  <c r="N17" i="18"/>
  <c r="O165" i="18"/>
  <c r="P165" i="18"/>
  <c r="Q165" i="18" s="1"/>
  <c r="P36" i="18"/>
  <c r="Q36" i="18" s="1"/>
  <c r="O23" i="18"/>
  <c r="P23" i="18"/>
  <c r="Q23" i="18" s="1"/>
  <c r="V15" i="18"/>
  <c r="N15" i="18"/>
  <c r="M15" i="18"/>
  <c r="P651" i="18"/>
  <c r="Q651" i="18" s="1"/>
  <c r="O651" i="18"/>
  <c r="P647" i="18"/>
  <c r="Q647" i="18" s="1"/>
  <c r="O647" i="18"/>
  <c r="K650" i="18"/>
  <c r="AA650" i="18" s="1"/>
  <c r="AA649" i="18"/>
  <c r="V649" i="18"/>
  <c r="N649" i="18"/>
  <c r="M649" i="18"/>
  <c r="J650" i="18"/>
  <c r="O628" i="18"/>
  <c r="P628" i="18"/>
  <c r="Q628" i="18" s="1"/>
  <c r="K637" i="18"/>
  <c r="AA636" i="18"/>
  <c r="O612" i="18"/>
  <c r="P612" i="18"/>
  <c r="Q612" i="18" s="1"/>
  <c r="P580" i="18"/>
  <c r="Q580" i="18" s="1"/>
  <c r="O580" i="18"/>
  <c r="I630" i="18"/>
  <c r="W629" i="18"/>
  <c r="X629" i="18" s="1"/>
  <c r="N619" i="18"/>
  <c r="J608" i="18"/>
  <c r="V607" i="18"/>
  <c r="N607" i="18"/>
  <c r="M607" i="18"/>
  <c r="W607" i="18"/>
  <c r="X607" i="18" s="1"/>
  <c r="I608" i="18"/>
  <c r="O593" i="18"/>
  <c r="P593" i="18"/>
  <c r="W644" i="18"/>
  <c r="X644" i="18" s="1"/>
  <c r="I645" i="18"/>
  <c r="P631" i="18"/>
  <c r="Q631" i="18" s="1"/>
  <c r="O631" i="18"/>
  <c r="AB598" i="18"/>
  <c r="P596" i="18"/>
  <c r="Q596" i="18" s="1"/>
  <c r="O596" i="18"/>
  <c r="K575" i="18"/>
  <c r="AA575" i="18" s="1"/>
  <c r="AA574" i="18"/>
  <c r="W565" i="18"/>
  <c r="X565" i="18" s="1"/>
  <c r="P549" i="18"/>
  <c r="Q549" i="18" s="1"/>
  <c r="O549" i="18"/>
  <c r="P613" i="18"/>
  <c r="Q613" i="18" s="1"/>
  <c r="O613" i="18"/>
  <c r="O570" i="18"/>
  <c r="P570" i="18"/>
  <c r="I554" i="18"/>
  <c r="W553" i="18"/>
  <c r="X553" i="18" s="1"/>
  <c r="O528" i="18"/>
  <c r="P528" i="18"/>
  <c r="Q528" i="18" s="1"/>
  <c r="P555" i="18"/>
  <c r="Q555" i="18" s="1"/>
  <c r="O555" i="18"/>
  <c r="AB599" i="18"/>
  <c r="O577" i="18"/>
  <c r="O532" i="18"/>
  <c r="P532" i="18"/>
  <c r="P521" i="18"/>
  <c r="Q521" i="18" s="1"/>
  <c r="O521" i="18"/>
  <c r="M542" i="18"/>
  <c r="V542" i="18"/>
  <c r="N542" i="18"/>
  <c r="W539" i="18"/>
  <c r="X539" i="18" s="1"/>
  <c r="O512" i="18"/>
  <c r="P512" i="18"/>
  <c r="Q512" i="18" s="1"/>
  <c r="I500" i="18"/>
  <c r="W499" i="18"/>
  <c r="X499" i="18" s="1"/>
  <c r="Y499" i="18" s="1"/>
  <c r="J520" i="18"/>
  <c r="V519" i="18"/>
  <c r="Y519" i="18" s="1"/>
  <c r="N519" i="18"/>
  <c r="M519" i="18"/>
  <c r="J504" i="18"/>
  <c r="V503" i="18"/>
  <c r="Y503" i="18" s="1"/>
  <c r="N503" i="18"/>
  <c r="M503" i="18"/>
  <c r="W494" i="18"/>
  <c r="X494" i="18" s="1"/>
  <c r="I495" i="18"/>
  <c r="M554" i="18"/>
  <c r="V554" i="18"/>
  <c r="N554" i="18"/>
  <c r="W551" i="18"/>
  <c r="X551" i="18" s="1"/>
  <c r="P526" i="18"/>
  <c r="Q526" i="18" s="1"/>
  <c r="O526" i="18"/>
  <c r="P510" i="18"/>
  <c r="Q510" i="18" s="1"/>
  <c r="O510" i="18"/>
  <c r="P488" i="18"/>
  <c r="Q488" i="18" s="1"/>
  <c r="O488" i="18"/>
  <c r="W527" i="18"/>
  <c r="X527" i="18" s="1"/>
  <c r="I461" i="18"/>
  <c r="W460" i="18"/>
  <c r="X460" i="18" s="1"/>
  <c r="Y460" i="18" s="1"/>
  <c r="V517" i="18"/>
  <c r="N517" i="18"/>
  <c r="M517" i="18"/>
  <c r="W449" i="18"/>
  <c r="X449" i="18" s="1"/>
  <c r="Y449" i="18" s="1"/>
  <c r="I450" i="18"/>
  <c r="P489" i="18"/>
  <c r="Q489" i="18" s="1"/>
  <c r="O489" i="18"/>
  <c r="K434" i="18"/>
  <c r="AA433" i="18"/>
  <c r="P452" i="18"/>
  <c r="O452" i="18"/>
  <c r="O408" i="18"/>
  <c r="P408" i="18"/>
  <c r="Q408" i="18" s="1"/>
  <c r="X433" i="18"/>
  <c r="W402" i="18"/>
  <c r="X402" i="18" s="1"/>
  <c r="Y402" i="18" s="1"/>
  <c r="I403" i="18"/>
  <c r="P381" i="18"/>
  <c r="Q381" i="18" s="1"/>
  <c r="O381" i="18"/>
  <c r="P414" i="18"/>
  <c r="Q414" i="18" s="1"/>
  <c r="P299" i="18"/>
  <c r="Q299" i="18" s="1"/>
  <c r="O299" i="18"/>
  <c r="P409" i="18"/>
  <c r="Q409" i="18" s="1"/>
  <c r="K394" i="18"/>
  <c r="AA393" i="18"/>
  <c r="O368" i="18"/>
  <c r="P368" i="18"/>
  <c r="Q368" i="18" s="1"/>
  <c r="J295" i="18"/>
  <c r="V294" i="18"/>
  <c r="N294" i="18"/>
  <c r="M294" i="18"/>
  <c r="O288" i="18"/>
  <c r="P288" i="18"/>
  <c r="Q288" i="18" s="1"/>
  <c r="W352" i="18"/>
  <c r="X352" i="18" s="1"/>
  <c r="I353" i="18"/>
  <c r="W336" i="18"/>
  <c r="X336" i="18" s="1"/>
  <c r="Y336" i="18" s="1"/>
  <c r="I337" i="18"/>
  <c r="J310" i="18"/>
  <c r="V309" i="18"/>
  <c r="N309" i="18"/>
  <c r="M309" i="18"/>
  <c r="P305" i="18"/>
  <c r="Q305" i="18" s="1"/>
  <c r="O305" i="18"/>
  <c r="W294" i="18"/>
  <c r="X294" i="18" s="1"/>
  <c r="I295" i="18"/>
  <c r="M422" i="18"/>
  <c r="J423" i="18"/>
  <c r="V422" i="18"/>
  <c r="N422" i="18"/>
  <c r="P376" i="18"/>
  <c r="Q376" i="18" s="1"/>
  <c r="O376" i="18"/>
  <c r="I332" i="18"/>
  <c r="W331" i="18"/>
  <c r="X331" i="18" s="1"/>
  <c r="Y320" i="18"/>
  <c r="AB320" i="18"/>
  <c r="O318" i="18"/>
  <c r="P318" i="18"/>
  <c r="Q318" i="18" s="1"/>
  <c r="P275" i="18"/>
  <c r="Q275" i="18" s="1"/>
  <c r="O275" i="18"/>
  <c r="P270" i="18"/>
  <c r="Q270" i="18" s="1"/>
  <c r="O270" i="18"/>
  <c r="P315" i="18"/>
  <c r="Q315" i="18" s="1"/>
  <c r="O315" i="18"/>
  <c r="K297" i="18"/>
  <c r="AA296" i="18"/>
  <c r="I253" i="18"/>
  <c r="W252" i="18"/>
  <c r="X252" i="18" s="1"/>
  <c r="O240" i="18"/>
  <c r="P240" i="18"/>
  <c r="Q240" i="18" s="1"/>
  <c r="I210" i="18"/>
  <c r="W209" i="18"/>
  <c r="X209" i="18" s="1"/>
  <c r="J250" i="18"/>
  <c r="V249" i="18"/>
  <c r="N249" i="18"/>
  <c r="M249" i="18"/>
  <c r="J186" i="18"/>
  <c r="V185" i="18"/>
  <c r="N185" i="18"/>
  <c r="M185" i="18"/>
  <c r="V378" i="18"/>
  <c r="N378" i="18"/>
  <c r="J379" i="18"/>
  <c r="M378" i="18"/>
  <c r="P369" i="18"/>
  <c r="O369" i="18"/>
  <c r="P361" i="18"/>
  <c r="Q361" i="18" s="1"/>
  <c r="O361" i="18"/>
  <c r="V337" i="18"/>
  <c r="N337" i="18"/>
  <c r="M337" i="18"/>
  <c r="J338" i="18"/>
  <c r="J323" i="18"/>
  <c r="V322" i="18"/>
  <c r="AB289" i="18"/>
  <c r="M276" i="18"/>
  <c r="J277" i="18"/>
  <c r="V276" i="18"/>
  <c r="N276" i="18"/>
  <c r="N271" i="18"/>
  <c r="P248" i="18"/>
  <c r="Q248" i="18" s="1"/>
  <c r="O248" i="18"/>
  <c r="M238" i="18"/>
  <c r="J239" i="18"/>
  <c r="V238" i="18"/>
  <c r="Y238" i="18" s="1"/>
  <c r="N238" i="18"/>
  <c r="Y214" i="18"/>
  <c r="Y192" i="18"/>
  <c r="W185" i="18"/>
  <c r="X185" i="18" s="1"/>
  <c r="I186" i="18"/>
  <c r="M178" i="18"/>
  <c r="J179" i="18"/>
  <c r="V178" i="18"/>
  <c r="Y178" i="18" s="1"/>
  <c r="N178" i="18"/>
  <c r="P174" i="18"/>
  <c r="Q174" i="18" s="1"/>
  <c r="O174" i="18"/>
  <c r="M242" i="18"/>
  <c r="J243" i="18"/>
  <c r="V242" i="18"/>
  <c r="N242" i="18"/>
  <c r="V182" i="18"/>
  <c r="N182" i="18"/>
  <c r="J183" i="18"/>
  <c r="M182" i="18"/>
  <c r="P146" i="18"/>
  <c r="Q146" i="18" s="1"/>
  <c r="O146" i="18"/>
  <c r="P114" i="18"/>
  <c r="Q114" i="18" s="1"/>
  <c r="O114" i="18"/>
  <c r="M271" i="18"/>
  <c r="M253" i="18"/>
  <c r="V253" i="18"/>
  <c r="N253" i="18"/>
  <c r="O137" i="18"/>
  <c r="P137" i="18"/>
  <c r="Q137" i="18" s="1"/>
  <c r="O81" i="18"/>
  <c r="P81" i="18"/>
  <c r="Q81" i="18" s="1"/>
  <c r="AB255" i="18"/>
  <c r="AE255" i="18"/>
  <c r="Y255" i="18"/>
  <c r="W239" i="18"/>
  <c r="X239" i="18" s="1"/>
  <c r="O212" i="18"/>
  <c r="P212" i="18"/>
  <c r="Q212" i="18" s="1"/>
  <c r="W179" i="18"/>
  <c r="X179" i="18" s="1"/>
  <c r="P164" i="18"/>
  <c r="Q164" i="18" s="1"/>
  <c r="O164" i="18"/>
  <c r="W153" i="18"/>
  <c r="X153" i="18" s="1"/>
  <c r="W145" i="18"/>
  <c r="X145" i="18" s="1"/>
  <c r="V136" i="18"/>
  <c r="N136" i="18"/>
  <c r="M136" i="18"/>
  <c r="W125" i="18"/>
  <c r="X125" i="18" s="1"/>
  <c r="Y125" i="18" s="1"/>
  <c r="I126" i="18"/>
  <c r="K94" i="18"/>
  <c r="K95" i="18" s="1"/>
  <c r="AA93" i="18"/>
  <c r="J77" i="18"/>
  <c r="V76" i="18"/>
  <c r="N76" i="18"/>
  <c r="M76" i="18"/>
  <c r="W69" i="18"/>
  <c r="X69" i="18" s="1"/>
  <c r="Y69" i="18" s="1"/>
  <c r="I70" i="18"/>
  <c r="X271" i="18"/>
  <c r="Y271" i="18" s="1"/>
  <c r="Y209" i="18"/>
  <c r="P151" i="18"/>
  <c r="Q151" i="18" s="1"/>
  <c r="O151" i="18"/>
  <c r="P75" i="18"/>
  <c r="Q75" i="18" s="1"/>
  <c r="O75" i="18"/>
  <c r="M139" i="18"/>
  <c r="V139" i="18"/>
  <c r="N139" i="18"/>
  <c r="W136" i="18"/>
  <c r="X136" i="18" s="1"/>
  <c r="X93" i="18"/>
  <c r="O31" i="18"/>
  <c r="P31" i="18"/>
  <c r="Q31" i="18" s="1"/>
  <c r="P16" i="18"/>
  <c r="Q16" i="18" s="1"/>
  <c r="O16" i="18"/>
  <c r="O141" i="18"/>
  <c r="P141" i="18"/>
  <c r="Q141" i="18" s="1"/>
  <c r="K101" i="18"/>
  <c r="AA100" i="18"/>
  <c r="O69" i="18"/>
  <c r="P69" i="18"/>
  <c r="Q69" i="18" s="1"/>
  <c r="O22" i="18"/>
  <c r="P22" i="18"/>
  <c r="Q22" i="18" s="1"/>
  <c r="I12" i="18"/>
  <c r="W11" i="18"/>
  <c r="X11" i="18" s="1"/>
  <c r="Y11" i="18" s="1"/>
  <c r="X159" i="18"/>
  <c r="Y56" i="18"/>
  <c r="AB56" i="18"/>
  <c r="X155" i="18"/>
  <c r="Y155" i="18" s="1"/>
  <c r="P82" i="18"/>
  <c r="Q82" i="18" s="1"/>
  <c r="O82" i="18"/>
  <c r="W54" i="18"/>
  <c r="X54" i="18" s="1"/>
  <c r="I55" i="18"/>
  <c r="W46" i="18"/>
  <c r="X46" i="18" s="1"/>
  <c r="I47" i="18"/>
  <c r="M21" i="18"/>
  <c r="V21" i="18"/>
  <c r="N21" i="18"/>
  <c r="M12" i="18"/>
  <c r="V12" i="18"/>
  <c r="N12" i="18"/>
  <c r="AA50" i="18"/>
  <c r="K51" i="18"/>
  <c r="V58" i="18"/>
  <c r="N58" i="18"/>
  <c r="J59" i="18"/>
  <c r="M58" i="18"/>
  <c r="O54" i="18"/>
  <c r="P54" i="18"/>
  <c r="Q54" i="18" s="1"/>
  <c r="O26" i="18"/>
  <c r="P26" i="18"/>
  <c r="Q26" i="18" s="1"/>
  <c r="K60" i="18"/>
  <c r="AA59" i="18"/>
  <c r="W51" i="18"/>
  <c r="I52" i="18"/>
  <c r="W656" i="18"/>
  <c r="X656" i="18" s="1"/>
  <c r="Y656" i="18" s="1"/>
  <c r="I657" i="18"/>
  <c r="O590" i="18"/>
  <c r="P590" i="18"/>
  <c r="Q590" i="18" s="1"/>
  <c r="V581" i="18"/>
  <c r="N581" i="18"/>
  <c r="M581" i="18"/>
  <c r="J582" i="18"/>
  <c r="J586" i="18"/>
  <c r="V585" i="18"/>
  <c r="N585" i="18"/>
  <c r="M585" i="18"/>
  <c r="M568" i="18"/>
  <c r="V568" i="18"/>
  <c r="N568" i="18"/>
  <c r="I575" i="18"/>
  <c r="W574" i="18"/>
  <c r="X574" i="18" s="1"/>
  <c r="O599" i="18"/>
  <c r="N550" i="18"/>
  <c r="P525" i="18"/>
  <c r="Q525" i="18" s="1"/>
  <c r="O525" i="18"/>
  <c r="M550" i="18"/>
  <c r="W536" i="18"/>
  <c r="X536" i="18" s="1"/>
  <c r="W532" i="18"/>
  <c r="X532" i="18" s="1"/>
  <c r="I533" i="18"/>
  <c r="Q532" i="18"/>
  <c r="I490" i="18"/>
  <c r="W489" i="18"/>
  <c r="X489" i="18" s="1"/>
  <c r="W520" i="18"/>
  <c r="X520" i="18" s="1"/>
  <c r="W504" i="18"/>
  <c r="X504" i="18" s="1"/>
  <c r="I505" i="18"/>
  <c r="Y553" i="18"/>
  <c r="P440" i="18"/>
  <c r="Q440" i="18" s="1"/>
  <c r="O440" i="18"/>
  <c r="I484" i="18"/>
  <c r="W483" i="18"/>
  <c r="X483" i="18" s="1"/>
  <c r="I457" i="18"/>
  <c r="W456" i="18"/>
  <c r="X456" i="18" s="1"/>
  <c r="K484" i="18"/>
  <c r="K485" i="18" s="1"/>
  <c r="AA483" i="18"/>
  <c r="J454" i="18"/>
  <c r="V453" i="18"/>
  <c r="N453" i="18"/>
  <c r="M453" i="18"/>
  <c r="O420" i="18"/>
  <c r="P420" i="18"/>
  <c r="Q420" i="18" s="1"/>
  <c r="M457" i="18"/>
  <c r="J458" i="18"/>
  <c r="V457" i="18"/>
  <c r="N457" i="18"/>
  <c r="Y414" i="18"/>
  <c r="AB414" i="18"/>
  <c r="AB405" i="18"/>
  <c r="P285" i="18"/>
  <c r="Q285" i="18" s="1"/>
  <c r="O285" i="18"/>
  <c r="I342" i="18"/>
  <c r="W341" i="18"/>
  <c r="X341" i="18" s="1"/>
  <c r="Y341" i="18" s="1"/>
  <c r="I316" i="18"/>
  <c r="W315" i="18"/>
  <c r="X315" i="18" s="1"/>
  <c r="AB392" i="18"/>
  <c r="Y392" i="18"/>
  <c r="P327" i="18"/>
  <c r="Q327" i="18" s="1"/>
  <c r="O327" i="18"/>
  <c r="W318" i="18"/>
  <c r="X318" i="18" s="1"/>
  <c r="I319" i="18"/>
  <c r="P281" i="18"/>
  <c r="Q281" i="18" s="1"/>
  <c r="O281" i="18"/>
  <c r="Y376" i="18"/>
  <c r="AB376" i="18"/>
  <c r="M286" i="18"/>
  <c r="J287" i="18"/>
  <c r="V286" i="18"/>
  <c r="Y286" i="18" s="1"/>
  <c r="N286" i="18"/>
  <c r="P237" i="18"/>
  <c r="Q237" i="18" s="1"/>
  <c r="O237" i="18"/>
  <c r="O328" i="18"/>
  <c r="P328" i="18"/>
  <c r="I182" i="18"/>
  <c r="W181" i="18"/>
  <c r="X181" i="18" s="1"/>
  <c r="P325" i="18"/>
  <c r="Q325" i="18" s="1"/>
  <c r="O325" i="18"/>
  <c r="J216" i="18"/>
  <c r="V215" i="18"/>
  <c r="N215" i="18"/>
  <c r="M215" i="18"/>
  <c r="P189" i="18"/>
  <c r="Q189" i="18" s="1"/>
  <c r="O189" i="18"/>
  <c r="P289" i="18"/>
  <c r="O289" i="18"/>
  <c r="K228" i="18"/>
  <c r="K229" i="18" s="1"/>
  <c r="AA229" i="18" s="1"/>
  <c r="AA227" i="18"/>
  <c r="AB227" i="18" s="1"/>
  <c r="W215" i="18"/>
  <c r="X215" i="18" s="1"/>
  <c r="I216" i="18"/>
  <c r="W193" i="18"/>
  <c r="X193" i="18" s="1"/>
  <c r="I194" i="18"/>
  <c r="O255" i="18"/>
  <c r="P255" i="18"/>
  <c r="Q255" i="18" s="1"/>
  <c r="M232" i="18"/>
  <c r="J233" i="18"/>
  <c r="V232" i="18"/>
  <c r="N232" i="18"/>
  <c r="W272" i="18"/>
  <c r="X272" i="18" s="1"/>
  <c r="I273" i="18"/>
  <c r="P209" i="18"/>
  <c r="Q209" i="18" s="1"/>
  <c r="O209" i="18"/>
  <c r="J94" i="18"/>
  <c r="M93" i="18"/>
  <c r="V93" i="18"/>
  <c r="N93" i="18"/>
  <c r="M87" i="18"/>
  <c r="J88" i="18"/>
  <c r="V87" i="18"/>
  <c r="Y87" i="18" s="1"/>
  <c r="N87" i="18"/>
  <c r="P71" i="18"/>
  <c r="Q71" i="18" s="1"/>
  <c r="O71" i="18"/>
  <c r="M91" i="18"/>
  <c r="V91" i="18"/>
  <c r="N91" i="18"/>
  <c r="W116" i="18"/>
  <c r="X116" i="18" s="1"/>
  <c r="I117" i="18"/>
  <c r="V126" i="18"/>
  <c r="N126" i="18"/>
  <c r="M126" i="18"/>
  <c r="J127" i="18"/>
  <c r="W156" i="18"/>
  <c r="X156" i="18" s="1"/>
  <c r="I157" i="18"/>
  <c r="W88" i="18"/>
  <c r="X88" i="18" s="1"/>
  <c r="P655" i="18"/>
  <c r="Q655" i="18" s="1"/>
  <c r="O655" i="18"/>
  <c r="O625" i="18"/>
  <c r="P625" i="18"/>
  <c r="Q625" i="18" s="1"/>
  <c r="V657" i="18"/>
  <c r="N657" i="18"/>
  <c r="M657" i="18"/>
  <c r="J658" i="18"/>
  <c r="O648" i="18"/>
  <c r="P648" i="18"/>
  <c r="W632" i="18"/>
  <c r="X632" i="18" s="1"/>
  <c r="I633" i="18"/>
  <c r="Y629" i="18"/>
  <c r="P604" i="18"/>
  <c r="O604" i="18"/>
  <c r="P576" i="18"/>
  <c r="Q576" i="18" s="1"/>
  <c r="O576" i="18"/>
  <c r="J617" i="18"/>
  <c r="V616" i="18"/>
  <c r="Y616" i="18" s="1"/>
  <c r="N616" i="18"/>
  <c r="M616" i="18"/>
  <c r="O603" i="18"/>
  <c r="P603" i="18"/>
  <c r="Q603" i="18" s="1"/>
  <c r="N626" i="18"/>
  <c r="J621" i="18"/>
  <c r="J611" i="18"/>
  <c r="M610" i="18"/>
  <c r="V610" i="18"/>
  <c r="N610" i="18"/>
  <c r="P598" i="18"/>
  <c r="O598" i="18"/>
  <c r="P591" i="18"/>
  <c r="O591" i="18"/>
  <c r="J633" i="18"/>
  <c r="V632" i="18"/>
  <c r="N632" i="18"/>
  <c r="M632" i="18"/>
  <c r="P592" i="18"/>
  <c r="O592" i="18"/>
  <c r="P595" i="18"/>
  <c r="Q595" i="18" s="1"/>
  <c r="O595" i="18"/>
  <c r="J574" i="18"/>
  <c r="V573" i="18"/>
  <c r="N573" i="18"/>
  <c r="M573" i="18"/>
  <c r="O567" i="18"/>
  <c r="P567" i="18"/>
  <c r="Q567" i="18" s="1"/>
  <c r="O562" i="18"/>
  <c r="P562" i="18"/>
  <c r="Q562" i="18" s="1"/>
  <c r="M561" i="18"/>
  <c r="I542" i="18"/>
  <c r="W541" i="18"/>
  <c r="X541" i="18" s="1"/>
  <c r="Y541" i="18" s="1"/>
  <c r="W570" i="18"/>
  <c r="X570" i="18" s="1"/>
  <c r="Y570" i="18" s="1"/>
  <c r="I571" i="18"/>
  <c r="Q570" i="18"/>
  <c r="W548" i="18"/>
  <c r="X548" i="18" s="1"/>
  <c r="P543" i="18"/>
  <c r="Q543" i="18" s="1"/>
  <c r="O543" i="18"/>
  <c r="Y531" i="18"/>
  <c r="J579" i="18"/>
  <c r="V578" i="18"/>
  <c r="N578" i="18"/>
  <c r="M578" i="18"/>
  <c r="P538" i="18"/>
  <c r="Q538" i="18" s="1"/>
  <c r="J536" i="18"/>
  <c r="V535" i="18"/>
  <c r="Y535" i="18" s="1"/>
  <c r="N535" i="18"/>
  <c r="M535" i="18"/>
  <c r="Y532" i="18"/>
  <c r="I530" i="18"/>
  <c r="W529" i="18"/>
  <c r="X529" i="18" s="1"/>
  <c r="Y529" i="18" s="1"/>
  <c r="J524" i="18"/>
  <c r="V523" i="18"/>
  <c r="N523" i="18"/>
  <c r="M523" i="18"/>
  <c r="W516" i="18"/>
  <c r="X516" i="18" s="1"/>
  <c r="Y516" i="18" s="1"/>
  <c r="I517" i="18"/>
  <c r="V511" i="18"/>
  <c r="N511" i="18"/>
  <c r="M511" i="18"/>
  <c r="AB481" i="18"/>
  <c r="Y481" i="18"/>
  <c r="O556" i="18"/>
  <c r="P556" i="18"/>
  <c r="Q556" i="18" s="1"/>
  <c r="X550" i="18"/>
  <c r="Y550" i="18" s="1"/>
  <c r="P529" i="18"/>
  <c r="Q529" i="18" s="1"/>
  <c r="O529" i="18"/>
  <c r="P518" i="18"/>
  <c r="Q518" i="18" s="1"/>
  <c r="O518" i="18"/>
  <c r="K491" i="18"/>
  <c r="AA490" i="18"/>
  <c r="J483" i="18"/>
  <c r="M482" i="18"/>
  <c r="V482" i="18"/>
  <c r="N482" i="18"/>
  <c r="W523" i="18"/>
  <c r="X523" i="18" s="1"/>
  <c r="I524" i="18"/>
  <c r="I469" i="18"/>
  <c r="W468" i="18"/>
  <c r="X468" i="18" s="1"/>
  <c r="Y468" i="18" s="1"/>
  <c r="O455" i="18"/>
  <c r="P455" i="18"/>
  <c r="Q455" i="18" s="1"/>
  <c r="M514" i="18"/>
  <c r="V514" i="18"/>
  <c r="N514" i="18"/>
  <c r="W511" i="18"/>
  <c r="X511" i="18" s="1"/>
  <c r="V500" i="18"/>
  <c r="N500" i="18"/>
  <c r="J501" i="18"/>
  <c r="M500" i="18"/>
  <c r="O494" i="18"/>
  <c r="P494" i="18"/>
  <c r="Q494" i="18" s="1"/>
  <c r="V432" i="18"/>
  <c r="N432" i="18"/>
  <c r="J433" i="18"/>
  <c r="M432" i="18"/>
  <c r="Y489" i="18"/>
  <c r="Y451" i="18"/>
  <c r="AB451" i="18"/>
  <c r="M469" i="18"/>
  <c r="J470" i="18"/>
  <c r="V469" i="18"/>
  <c r="N469" i="18"/>
  <c r="M461" i="18"/>
  <c r="J462" i="18"/>
  <c r="V461" i="18"/>
  <c r="N461" i="18"/>
  <c r="AB452" i="18"/>
  <c r="V450" i="18"/>
  <c r="N450" i="18"/>
  <c r="M450" i="18"/>
  <c r="I422" i="18"/>
  <c r="W421" i="18"/>
  <c r="X421" i="18" s="1"/>
  <c r="Y421" i="18" s="1"/>
  <c r="I406" i="18"/>
  <c r="W405" i="18"/>
  <c r="X405" i="18" s="1"/>
  <c r="Y405" i="18" s="1"/>
  <c r="P456" i="18"/>
  <c r="Q456" i="18" s="1"/>
  <c r="O456" i="18"/>
  <c r="I435" i="18"/>
  <c r="W434" i="18"/>
  <c r="X434" i="18" s="1"/>
  <c r="P391" i="18"/>
  <c r="Q391" i="18" s="1"/>
  <c r="O391" i="18"/>
  <c r="Y404" i="18"/>
  <c r="AB404" i="18"/>
  <c r="J383" i="18"/>
  <c r="M382" i="18"/>
  <c r="V382" i="18"/>
  <c r="N382" i="18"/>
  <c r="J407" i="18"/>
  <c r="V406" i="18"/>
  <c r="N406" i="18"/>
  <c r="M406" i="18"/>
  <c r="I384" i="18"/>
  <c r="W383" i="18"/>
  <c r="P357" i="18"/>
  <c r="Q357" i="18" s="1"/>
  <c r="O357" i="18"/>
  <c r="V416" i="18"/>
  <c r="J417" i="18"/>
  <c r="K416" i="18"/>
  <c r="N416" i="18" s="1"/>
  <c r="AA415" i="18"/>
  <c r="I378" i="18"/>
  <c r="W377" i="18"/>
  <c r="X377" i="18" s="1"/>
  <c r="Y377" i="18" s="1"/>
  <c r="I362" i="18"/>
  <c r="W361" i="18"/>
  <c r="X361" i="18" s="1"/>
  <c r="Y361" i="18" s="1"/>
  <c r="O340" i="18"/>
  <c r="P340" i="18"/>
  <c r="Q340" i="18" s="1"/>
  <c r="O324" i="18"/>
  <c r="P324" i="18"/>
  <c r="Q324" i="18" s="1"/>
  <c r="O314" i="18"/>
  <c r="P314" i="18"/>
  <c r="Q314" i="18" s="1"/>
  <c r="O302" i="18"/>
  <c r="P302" i="18"/>
  <c r="Q302" i="18" s="1"/>
  <c r="O402" i="18"/>
  <c r="P402" i="18"/>
  <c r="Q402" i="18" s="1"/>
  <c r="V393" i="18"/>
  <c r="N393" i="18"/>
  <c r="J394" i="18"/>
  <c r="M393" i="18"/>
  <c r="J352" i="18"/>
  <c r="V351" i="18"/>
  <c r="Y351" i="18" s="1"/>
  <c r="N351" i="18"/>
  <c r="M351" i="18"/>
  <c r="P343" i="18"/>
  <c r="Q343" i="18" s="1"/>
  <c r="O343" i="18"/>
  <c r="W328" i="18"/>
  <c r="X328" i="18" s="1"/>
  <c r="Y328" i="18" s="1"/>
  <c r="I329" i="18"/>
  <c r="Q328" i="18"/>
  <c r="P317" i="18"/>
  <c r="Q317" i="18" s="1"/>
  <c r="O317" i="18"/>
  <c r="K283" i="18"/>
  <c r="AA282" i="18"/>
  <c r="I416" i="18"/>
  <c r="W415" i="18"/>
  <c r="X415" i="18" s="1"/>
  <c r="Y358" i="18"/>
  <c r="P350" i="18"/>
  <c r="Q350" i="18" s="1"/>
  <c r="O350" i="18"/>
  <c r="Y330" i="18"/>
  <c r="P320" i="18"/>
  <c r="Q320" i="18" s="1"/>
  <c r="O320" i="18"/>
  <c r="W309" i="18"/>
  <c r="X309" i="18" s="1"/>
  <c r="I310" i="18"/>
  <c r="J283" i="18"/>
  <c r="M282" i="18"/>
  <c r="V282" i="18"/>
  <c r="N282" i="18"/>
  <c r="V345" i="18"/>
  <c r="N345" i="18"/>
  <c r="M345" i="18"/>
  <c r="J346" i="18"/>
  <c r="Y318" i="18"/>
  <c r="P303" i="18"/>
  <c r="O303" i="18"/>
  <c r="P266" i="18"/>
  <c r="Q266" i="18" s="1"/>
  <c r="O266" i="18"/>
  <c r="P201" i="18"/>
  <c r="Q201" i="18" s="1"/>
  <c r="O201" i="18"/>
  <c r="V329" i="18"/>
  <c r="N329" i="18"/>
  <c r="M329" i="18"/>
  <c r="Y315" i="18"/>
  <c r="W287" i="18"/>
  <c r="X287" i="18" s="1"/>
  <c r="O244" i="18"/>
  <c r="P244" i="18"/>
  <c r="Q244" i="18" s="1"/>
  <c r="O230" i="18"/>
  <c r="P230" i="18"/>
  <c r="Q230" i="18" s="1"/>
  <c r="O180" i="18"/>
  <c r="P180" i="18"/>
  <c r="Q180" i="18" s="1"/>
  <c r="M326" i="18"/>
  <c r="V326" i="18"/>
  <c r="N326" i="18"/>
  <c r="W301" i="18"/>
  <c r="X301" i="18" s="1"/>
  <c r="J269" i="18"/>
  <c r="V268" i="18"/>
  <c r="Y268" i="18" s="1"/>
  <c r="N268" i="18"/>
  <c r="M268" i="18"/>
  <c r="P254" i="18"/>
  <c r="Q254" i="18" s="1"/>
  <c r="O254" i="18"/>
  <c r="W212" i="18"/>
  <c r="X212" i="18" s="1"/>
  <c r="I213" i="18"/>
  <c r="W190" i="18"/>
  <c r="X190" i="18" s="1"/>
  <c r="Y190" i="18" s="1"/>
  <c r="I191" i="18"/>
  <c r="J176" i="18"/>
  <c r="V175" i="18"/>
  <c r="N175" i="18"/>
  <c r="M175" i="18"/>
  <c r="P171" i="18"/>
  <c r="Q171" i="18" s="1"/>
  <c r="O171" i="18"/>
  <c r="AB377" i="18"/>
  <c r="AB369" i="18"/>
  <c r="M342" i="18"/>
  <c r="V342" i="18"/>
  <c r="N342" i="18"/>
  <c r="O306" i="18"/>
  <c r="P306" i="18"/>
  <c r="X282" i="18"/>
  <c r="W245" i="18"/>
  <c r="X245" i="18" s="1"/>
  <c r="I246" i="18"/>
  <c r="Y226" i="18"/>
  <c r="AB226" i="18"/>
  <c r="P214" i="18"/>
  <c r="Q214" i="18" s="1"/>
  <c r="O214" i="18"/>
  <c r="M202" i="18"/>
  <c r="J203" i="18"/>
  <c r="V202" i="18"/>
  <c r="Y202" i="18" s="1"/>
  <c r="N202" i="18"/>
  <c r="P192" i="18"/>
  <c r="Q192" i="18" s="1"/>
  <c r="O192" i="18"/>
  <c r="Y184" i="18"/>
  <c r="P181" i="18"/>
  <c r="Q181" i="18" s="1"/>
  <c r="O181" i="18"/>
  <c r="P158" i="18"/>
  <c r="Q158" i="18" s="1"/>
  <c r="O158" i="18"/>
  <c r="P106" i="18"/>
  <c r="Q106" i="18" s="1"/>
  <c r="O106" i="18"/>
  <c r="W203" i="18"/>
  <c r="X203" i="18" s="1"/>
  <c r="I204" i="18"/>
  <c r="I163" i="18"/>
  <c r="W162" i="18"/>
  <c r="X162" i="18" s="1"/>
  <c r="O129" i="18"/>
  <c r="P129" i="18"/>
  <c r="Q129" i="18" s="1"/>
  <c r="I91" i="18"/>
  <c r="W90" i="18"/>
  <c r="X90" i="18" s="1"/>
  <c r="V256" i="18"/>
  <c r="N256" i="18"/>
  <c r="M256" i="18"/>
  <c r="J257" i="18"/>
  <c r="P231" i="18"/>
  <c r="Q231" i="18" s="1"/>
  <c r="O231" i="18"/>
  <c r="Y212" i="18"/>
  <c r="O190" i="18"/>
  <c r="P190" i="18"/>
  <c r="Q190" i="18" s="1"/>
  <c r="P168" i="18"/>
  <c r="Q168" i="18" s="1"/>
  <c r="O168" i="18"/>
  <c r="J157" i="18"/>
  <c r="V156" i="18"/>
  <c r="Y156" i="18" s="1"/>
  <c r="N156" i="18"/>
  <c r="M156" i="18"/>
  <c r="J153" i="18"/>
  <c r="V152" i="18"/>
  <c r="Y152" i="18" s="1"/>
  <c r="N152" i="18"/>
  <c r="M152" i="18"/>
  <c r="J145" i="18"/>
  <c r="V144" i="18"/>
  <c r="Y144" i="18" s="1"/>
  <c r="N144" i="18"/>
  <c r="M144" i="18"/>
  <c r="P140" i="18"/>
  <c r="Q140" i="18" s="1"/>
  <c r="O140" i="18"/>
  <c r="J99" i="18"/>
  <c r="V98" i="18"/>
  <c r="N98" i="18"/>
  <c r="M98" i="18"/>
  <c r="M227" i="18"/>
  <c r="M210" i="18"/>
  <c r="V210" i="18"/>
  <c r="N210" i="18"/>
  <c r="O172" i="18"/>
  <c r="P172" i="18"/>
  <c r="Q172" i="18" s="1"/>
  <c r="N155" i="18"/>
  <c r="M115" i="18"/>
  <c r="J116" i="18"/>
  <c r="V115" i="18"/>
  <c r="Y115" i="18" s="1"/>
  <c r="N115" i="18"/>
  <c r="W98" i="18"/>
  <c r="X98" i="18" s="1"/>
  <c r="I99" i="18"/>
  <c r="W72" i="18"/>
  <c r="X72" i="18" s="1"/>
  <c r="I73" i="18"/>
  <c r="I95" i="18"/>
  <c r="W94" i="18"/>
  <c r="X94" i="18" s="1"/>
  <c r="P90" i="18"/>
  <c r="Q90" i="18" s="1"/>
  <c r="O90" i="18"/>
  <c r="O169" i="18"/>
  <c r="P169" i="18"/>
  <c r="Q169" i="18" s="1"/>
  <c r="P32" i="18"/>
  <c r="Q32" i="18" s="1"/>
  <c r="O32" i="18"/>
  <c r="M159" i="18"/>
  <c r="Y141" i="18"/>
  <c r="P130" i="18"/>
  <c r="Q130" i="18" s="1"/>
  <c r="O130" i="18"/>
  <c r="P162" i="18"/>
  <c r="Q162" i="18" s="1"/>
  <c r="O162" i="18"/>
  <c r="O125" i="18"/>
  <c r="P125" i="18"/>
  <c r="Q125" i="18" s="1"/>
  <c r="P56" i="18"/>
  <c r="Q56" i="18" s="1"/>
  <c r="O56" i="18"/>
  <c r="Y53" i="18"/>
  <c r="J46" i="18"/>
  <c r="M45" i="18"/>
  <c r="V45" i="18"/>
  <c r="Y45" i="18" s="1"/>
  <c r="N45" i="18"/>
  <c r="J38" i="18"/>
  <c r="V37" i="18"/>
  <c r="N37" i="18"/>
  <c r="M37" i="18"/>
  <c r="W30" i="18"/>
  <c r="X30" i="18" s="1"/>
  <c r="P25" i="18"/>
  <c r="Q25" i="18" s="1"/>
  <c r="O25" i="18"/>
  <c r="W14" i="18"/>
  <c r="X14" i="18" s="1"/>
  <c r="I15" i="18"/>
  <c r="V166" i="18"/>
  <c r="N166" i="18"/>
  <c r="M166" i="18"/>
  <c r="J167" i="18"/>
  <c r="W21" i="18"/>
  <c r="X21" i="18" s="1"/>
  <c r="P57" i="18"/>
  <c r="Q57" i="18" s="1"/>
  <c r="O57" i="18"/>
  <c r="Y54" i="18"/>
  <c r="O14" i="18"/>
  <c r="P14" i="18"/>
  <c r="Q14" i="18" s="1"/>
  <c r="V64" i="18"/>
  <c r="J65" i="18"/>
  <c r="W63" i="18"/>
  <c r="X63" i="18" s="1"/>
  <c r="Y63" i="18" s="1"/>
  <c r="I64" i="18"/>
  <c r="W33" i="18"/>
  <c r="X33" i="18" s="1"/>
  <c r="I34" i="18"/>
  <c r="O656" i="18"/>
  <c r="P656" i="18"/>
  <c r="Q656" i="18" s="1"/>
  <c r="J644" i="18"/>
  <c r="V643" i="18"/>
  <c r="Y643" i="18" s="1"/>
  <c r="N643" i="18"/>
  <c r="M643" i="18"/>
  <c r="W648" i="18"/>
  <c r="X648" i="18" s="1"/>
  <c r="Q648" i="18"/>
  <c r="I649" i="18"/>
  <c r="V635" i="18"/>
  <c r="N635" i="18"/>
  <c r="J636" i="18"/>
  <c r="M635" i="18"/>
  <c r="O597" i="18"/>
  <c r="P597" i="18"/>
  <c r="Q597" i="18" s="1"/>
  <c r="P618" i="18"/>
  <c r="Q618" i="18" s="1"/>
  <c r="O618" i="18"/>
  <c r="W578" i="18"/>
  <c r="X578" i="18" s="1"/>
  <c r="I579" i="18"/>
  <c r="K620" i="18"/>
  <c r="K621" i="18" s="1"/>
  <c r="K622" i="18" s="1"/>
  <c r="K623" i="18" s="1"/>
  <c r="K624" i="18" s="1"/>
  <c r="M619" i="18"/>
  <c r="X610" i="18"/>
  <c r="W561" i="18"/>
  <c r="X561" i="18" s="1"/>
  <c r="Y561" i="18" s="1"/>
  <c r="O566" i="18"/>
  <c r="P566" i="18"/>
  <c r="Q566" i="18" s="1"/>
  <c r="M564" i="18"/>
  <c r="N564" i="18"/>
  <c r="J565" i="18"/>
  <c r="V564" i="18"/>
  <c r="Y564" i="18" s="1"/>
  <c r="O540" i="18"/>
  <c r="P540" i="18"/>
  <c r="Q540" i="18" s="1"/>
  <c r="K602" i="18"/>
  <c r="AA601" i="18"/>
  <c r="W544" i="18"/>
  <c r="X544" i="18" s="1"/>
  <c r="Y544" i="18" s="1"/>
  <c r="I545" i="18"/>
  <c r="V539" i="18"/>
  <c r="N539" i="18"/>
  <c r="M539" i="18"/>
  <c r="M530" i="18"/>
  <c r="V530" i="18"/>
  <c r="N530" i="18"/>
  <c r="V545" i="18"/>
  <c r="N545" i="18"/>
  <c r="M545" i="18"/>
  <c r="N527" i="18"/>
  <c r="M527" i="18"/>
  <c r="V527" i="18"/>
  <c r="Y527" i="18" s="1"/>
  <c r="N557" i="18"/>
  <c r="J558" i="18"/>
  <c r="V557" i="18"/>
  <c r="M557" i="18"/>
  <c r="P502" i="18"/>
  <c r="Q502" i="18" s="1"/>
  <c r="O502" i="18"/>
  <c r="O431" i="18"/>
  <c r="P431" i="18"/>
  <c r="Q431" i="18" s="1"/>
  <c r="AB499" i="18"/>
  <c r="W441" i="18"/>
  <c r="X441" i="18" s="1"/>
  <c r="I442" i="18"/>
  <c r="O468" i="18"/>
  <c r="I326" i="18"/>
  <c r="W325" i="18"/>
  <c r="X325" i="18" s="1"/>
  <c r="Y325" i="18" s="1"/>
  <c r="I304" i="18"/>
  <c r="Q303" i="18"/>
  <c r="W303" i="18"/>
  <c r="X303" i="18" s="1"/>
  <c r="V403" i="18"/>
  <c r="N403" i="18"/>
  <c r="M403" i="18"/>
  <c r="W344" i="18"/>
  <c r="X344" i="18" s="1"/>
  <c r="Y344" i="18" s="1"/>
  <c r="I345" i="18"/>
  <c r="Q344" i="18"/>
  <c r="M300" i="18"/>
  <c r="J301" i="18"/>
  <c r="V300" i="18"/>
  <c r="Y300" i="18" s="1"/>
  <c r="N300" i="18"/>
  <c r="M304" i="18"/>
  <c r="V304" i="18"/>
  <c r="N304" i="18"/>
  <c r="K291" i="18"/>
  <c r="AA290" i="18"/>
  <c r="P341" i="18"/>
  <c r="Q341" i="18" s="1"/>
  <c r="O341" i="18"/>
  <c r="Y252" i="18"/>
  <c r="M163" i="18"/>
  <c r="V163" i="18"/>
  <c r="N163" i="18"/>
  <c r="P13" i="18"/>
  <c r="Q13" i="18" s="1"/>
  <c r="O13" i="18"/>
  <c r="K43" i="18"/>
  <c r="AA43" i="18" s="1"/>
  <c r="AA42" i="18"/>
  <c r="V652" i="18"/>
  <c r="N652" i="18"/>
  <c r="J653" i="18"/>
  <c r="M652" i="18"/>
  <c r="W652" i="18"/>
  <c r="X652" i="18" s="1"/>
  <c r="I653" i="18"/>
  <c r="W636" i="18"/>
  <c r="X636" i="18" s="1"/>
  <c r="I637" i="18"/>
  <c r="AB648" i="18"/>
  <c r="Y648" i="18"/>
  <c r="W627" i="18"/>
  <c r="X627" i="18" s="1"/>
  <c r="O594" i="18"/>
  <c r="P594" i="18"/>
  <c r="Q594" i="18" s="1"/>
  <c r="W620" i="18"/>
  <c r="I621" i="18"/>
  <c r="O589" i="18"/>
  <c r="P589" i="18"/>
  <c r="Q589" i="18" s="1"/>
  <c r="K653" i="18"/>
  <c r="AA652" i="18"/>
  <c r="M626" i="18"/>
  <c r="P614" i="18"/>
  <c r="Q614" i="18" s="1"/>
  <c r="O614" i="18"/>
  <c r="P609" i="18"/>
  <c r="Q609" i="18" s="1"/>
  <c r="O609" i="18"/>
  <c r="I599" i="18"/>
  <c r="W598" i="18"/>
  <c r="X598" i="18" s="1"/>
  <c r="Y598" i="18" s="1"/>
  <c r="Q598" i="18"/>
  <c r="I591" i="18"/>
  <c r="W590" i="18"/>
  <c r="X590" i="18" s="1"/>
  <c r="Y590" i="18" s="1"/>
  <c r="P559" i="18"/>
  <c r="Q559" i="18" s="1"/>
  <c r="O559" i="18"/>
  <c r="Y613" i="18"/>
  <c r="K582" i="18"/>
  <c r="AA581" i="18"/>
  <c r="W585" i="18"/>
  <c r="X585" i="18" s="1"/>
  <c r="I586" i="18"/>
  <c r="X577" i="18"/>
  <c r="Y577" i="18" s="1"/>
  <c r="P630" i="18"/>
  <c r="O630" i="18"/>
  <c r="W617" i="18"/>
  <c r="X617" i="18" s="1"/>
  <c r="I605" i="18"/>
  <c r="Q604" i="18"/>
  <c r="W604" i="18"/>
  <c r="X604" i="18" s="1"/>
  <c r="Y604" i="18" s="1"/>
  <c r="P537" i="18"/>
  <c r="Q537" i="18" s="1"/>
  <c r="O537" i="18"/>
  <c r="I583" i="18"/>
  <c r="W582" i="18"/>
  <c r="V571" i="18"/>
  <c r="N571" i="18"/>
  <c r="M571" i="18"/>
  <c r="Y567" i="18"/>
  <c r="P563" i="18"/>
  <c r="Q563" i="18" s="1"/>
  <c r="O563" i="18"/>
  <c r="O552" i="18"/>
  <c r="P552" i="18"/>
  <c r="Q552" i="18" s="1"/>
  <c r="W556" i="18"/>
  <c r="X556" i="18" s="1"/>
  <c r="Y556" i="18" s="1"/>
  <c r="I557" i="18"/>
  <c r="V551" i="18"/>
  <c r="Y551" i="18" s="1"/>
  <c r="N551" i="18"/>
  <c r="M551" i="18"/>
  <c r="J548" i="18"/>
  <c r="V547" i="18"/>
  <c r="Y547" i="18" s="1"/>
  <c r="N547" i="18"/>
  <c r="M547" i="18"/>
  <c r="P531" i="18"/>
  <c r="Q531" i="18" s="1"/>
  <c r="O531" i="18"/>
  <c r="V600" i="18"/>
  <c r="N600" i="18"/>
  <c r="J601" i="18"/>
  <c r="M600" i="18"/>
  <c r="M577" i="18"/>
  <c r="W568" i="18"/>
  <c r="X568" i="18" s="1"/>
  <c r="P546" i="18"/>
  <c r="Q546" i="18" s="1"/>
  <c r="O546" i="18"/>
  <c r="V533" i="18"/>
  <c r="N533" i="18"/>
  <c r="M533" i="18"/>
  <c r="P509" i="18"/>
  <c r="Q509" i="18" s="1"/>
  <c r="O509" i="18"/>
  <c r="P541" i="18"/>
  <c r="Q541" i="18" s="1"/>
  <c r="O541" i="18"/>
  <c r="I514" i="18"/>
  <c r="Q513" i="18"/>
  <c r="W513" i="18"/>
  <c r="X513" i="18" s="1"/>
  <c r="Y513" i="18" s="1"/>
  <c r="O498" i="18"/>
  <c r="P498" i="18"/>
  <c r="Q498" i="18" s="1"/>
  <c r="P560" i="18"/>
  <c r="Q560" i="18" s="1"/>
  <c r="O560" i="18"/>
  <c r="P493" i="18"/>
  <c r="Q493" i="18" s="1"/>
  <c r="O493" i="18"/>
  <c r="P481" i="18"/>
  <c r="Q481" i="18" s="1"/>
  <c r="O481" i="18"/>
  <c r="P553" i="18"/>
  <c r="Q553" i="18" s="1"/>
  <c r="O553" i="18"/>
  <c r="P522" i="18"/>
  <c r="Q522" i="18" s="1"/>
  <c r="O522" i="18"/>
  <c r="Y502" i="18"/>
  <c r="O459" i="18"/>
  <c r="P459" i="18"/>
  <c r="Q459" i="18" s="1"/>
  <c r="Q452" i="18"/>
  <c r="I453" i="18"/>
  <c r="W452" i="18"/>
  <c r="X452" i="18" s="1"/>
  <c r="Y452" i="18" s="1"/>
  <c r="O516" i="18"/>
  <c r="P516" i="18"/>
  <c r="Q516" i="18" s="1"/>
  <c r="P499" i="18"/>
  <c r="Q499" i="18" s="1"/>
  <c r="O499" i="18"/>
  <c r="Y494" i="18"/>
  <c r="P448" i="18"/>
  <c r="Q448" i="18" s="1"/>
  <c r="O448" i="18"/>
  <c r="J491" i="18"/>
  <c r="M490" i="18"/>
  <c r="V490" i="18"/>
  <c r="N490" i="18"/>
  <c r="P451" i="18"/>
  <c r="Q451" i="18" s="1"/>
  <c r="O451" i="18"/>
  <c r="P413" i="18"/>
  <c r="Q413" i="18" s="1"/>
  <c r="O413" i="18"/>
  <c r="I410" i="18"/>
  <c r="W409" i="18"/>
  <c r="X409" i="18" s="1"/>
  <c r="Y409" i="18" s="1"/>
  <c r="Y456" i="18"/>
  <c r="P401" i="18"/>
  <c r="Q401" i="18" s="1"/>
  <c r="O401" i="18"/>
  <c r="K383" i="18"/>
  <c r="AA382" i="18"/>
  <c r="K443" i="18"/>
  <c r="AA442" i="18"/>
  <c r="P404" i="18"/>
  <c r="Q404" i="18" s="1"/>
  <c r="O404" i="18"/>
  <c r="P405" i="18"/>
  <c r="Q405" i="18" s="1"/>
  <c r="O405" i="18"/>
  <c r="P293" i="18"/>
  <c r="Q293" i="18" s="1"/>
  <c r="O293" i="18"/>
  <c r="N415" i="18"/>
  <c r="M410" i="18"/>
  <c r="J411" i="18"/>
  <c r="V410" i="18"/>
  <c r="N410" i="18"/>
  <c r="Q369" i="18"/>
  <c r="I370" i="18"/>
  <c r="W369" i="18"/>
  <c r="X369" i="18" s="1"/>
  <c r="Y369" i="18" s="1"/>
  <c r="I322" i="18"/>
  <c r="W321" i="18"/>
  <c r="X321" i="18" s="1"/>
  <c r="Y321" i="18" s="1"/>
  <c r="Q289" i="18"/>
  <c r="I290" i="18"/>
  <c r="W289" i="18"/>
  <c r="X289" i="18" s="1"/>
  <c r="Y289" i="18" s="1"/>
  <c r="O392" i="18"/>
  <c r="P392" i="18"/>
  <c r="Q392" i="18" s="1"/>
  <c r="M359" i="18"/>
  <c r="P335" i="18"/>
  <c r="Q335" i="18" s="1"/>
  <c r="O335" i="18"/>
  <c r="W306" i="18"/>
  <c r="X306" i="18" s="1"/>
  <c r="Y306" i="18" s="1"/>
  <c r="I307" i="18"/>
  <c r="Q306" i="18"/>
  <c r="P421" i="18"/>
  <c r="Q421" i="18" s="1"/>
  <c r="O421" i="18"/>
  <c r="K379" i="18"/>
  <c r="K380" i="18" s="1"/>
  <c r="AA380" i="18" s="1"/>
  <c r="AA378" i="18"/>
  <c r="P358" i="18"/>
  <c r="Q358" i="18" s="1"/>
  <c r="O358" i="18"/>
  <c r="P330" i="18"/>
  <c r="Q330" i="18" s="1"/>
  <c r="O330" i="18"/>
  <c r="K322" i="18"/>
  <c r="K323" i="18" s="1"/>
  <c r="AA323" i="18" s="1"/>
  <c r="AA321" i="18"/>
  <c r="Y308" i="18"/>
  <c r="V319" i="18"/>
  <c r="N319" i="18"/>
  <c r="M319" i="18"/>
  <c r="Y303" i="18"/>
  <c r="K372" i="18"/>
  <c r="AA371" i="18"/>
  <c r="M316" i="18"/>
  <c r="V316" i="18"/>
  <c r="N316" i="18"/>
  <c r="O251" i="18"/>
  <c r="P251" i="18"/>
  <c r="Q251" i="18" s="1"/>
  <c r="I242" i="18"/>
  <c r="W241" i="18"/>
  <c r="X241" i="18" s="1"/>
  <c r="Y241" i="18" s="1"/>
  <c r="Q227" i="18"/>
  <c r="I228" i="18"/>
  <c r="W227" i="18"/>
  <c r="X227" i="18" s="1"/>
  <c r="Y227" i="18" s="1"/>
  <c r="O208" i="18"/>
  <c r="P208" i="18"/>
  <c r="Q208" i="18" s="1"/>
  <c r="J273" i="18"/>
  <c r="V272" i="18"/>
  <c r="Y272" i="18" s="1"/>
  <c r="N272" i="18"/>
  <c r="M272" i="18"/>
  <c r="J246" i="18"/>
  <c r="V245" i="18"/>
  <c r="Y245" i="18" s="1"/>
  <c r="N245" i="18"/>
  <c r="M245" i="18"/>
  <c r="P377" i="18"/>
  <c r="Q377" i="18" s="1"/>
  <c r="O377" i="18"/>
  <c r="M362" i="18"/>
  <c r="J363" i="18"/>
  <c r="V362" i="18"/>
  <c r="N362" i="18"/>
  <c r="W359" i="18"/>
  <c r="X359" i="18" s="1"/>
  <c r="O336" i="18"/>
  <c r="P336" i="18"/>
  <c r="Q336" i="18" s="1"/>
  <c r="K333" i="18"/>
  <c r="AA332" i="18"/>
  <c r="AB321" i="18"/>
  <c r="V290" i="18"/>
  <c r="N290" i="18"/>
  <c r="J291" i="18"/>
  <c r="M290" i="18"/>
  <c r="I284" i="18"/>
  <c r="W283" i="18"/>
  <c r="Y275" i="18"/>
  <c r="P267" i="18"/>
  <c r="Q267" i="18" s="1"/>
  <c r="O267" i="18"/>
  <c r="W249" i="18"/>
  <c r="X249" i="18" s="1"/>
  <c r="I250" i="18"/>
  <c r="P226" i="18"/>
  <c r="Q226" i="18" s="1"/>
  <c r="O226" i="18"/>
  <c r="P184" i="18"/>
  <c r="Q184" i="18" s="1"/>
  <c r="O184" i="18"/>
  <c r="W175" i="18"/>
  <c r="X175" i="18" s="1"/>
  <c r="I176" i="18"/>
  <c r="P241" i="18"/>
  <c r="Q241" i="18" s="1"/>
  <c r="O241" i="18"/>
  <c r="Y181" i="18"/>
  <c r="AB181" i="18"/>
  <c r="P154" i="18"/>
  <c r="Q154" i="18" s="1"/>
  <c r="O154" i="18"/>
  <c r="P134" i="18"/>
  <c r="Q134" i="18" s="1"/>
  <c r="O134" i="18"/>
  <c r="P86" i="18"/>
  <c r="Q86" i="18" s="1"/>
  <c r="O86" i="18"/>
  <c r="AA256" i="18"/>
  <c r="K257" i="18"/>
  <c r="AD256" i="18"/>
  <c r="P252" i="18"/>
  <c r="Q252" i="18" s="1"/>
  <c r="O252" i="18"/>
  <c r="K233" i="18"/>
  <c r="AD232" i="18"/>
  <c r="AA232" i="18"/>
  <c r="I139" i="18"/>
  <c r="W138" i="18"/>
  <c r="X138" i="18" s="1"/>
  <c r="Y138" i="18" s="1"/>
  <c r="I83" i="18"/>
  <c r="W82" i="18"/>
  <c r="X82" i="18" s="1"/>
  <c r="Y82" i="18" s="1"/>
  <c r="AE231" i="18"/>
  <c r="Y231" i="18"/>
  <c r="AB231" i="18"/>
  <c r="V213" i="18"/>
  <c r="N213" i="18"/>
  <c r="M213" i="18"/>
  <c r="W165" i="18"/>
  <c r="X165" i="18" s="1"/>
  <c r="Y165" i="18" s="1"/>
  <c r="I166" i="18"/>
  <c r="V160" i="18"/>
  <c r="N160" i="18"/>
  <c r="M160" i="18"/>
  <c r="W147" i="18"/>
  <c r="X147" i="18" s="1"/>
  <c r="I148" i="18"/>
  <c r="P124" i="18"/>
  <c r="Q124" i="18" s="1"/>
  <c r="O124" i="18"/>
  <c r="P92" i="18"/>
  <c r="Q92" i="18" s="1"/>
  <c r="O92" i="18"/>
  <c r="J73" i="18"/>
  <c r="V72" i="18"/>
  <c r="Y72" i="18" s="1"/>
  <c r="N72" i="18"/>
  <c r="M72" i="18"/>
  <c r="P68" i="18"/>
  <c r="Q68" i="18" s="1"/>
  <c r="O68" i="18"/>
  <c r="J229" i="18"/>
  <c r="V228" i="18"/>
  <c r="N228" i="18"/>
  <c r="M228" i="18"/>
  <c r="K183" i="18"/>
  <c r="AA183" i="18" s="1"/>
  <c r="AA182" i="18"/>
  <c r="Y172" i="18"/>
  <c r="Y159" i="18"/>
  <c r="Y143" i="18"/>
  <c r="P135" i="18"/>
  <c r="Q135" i="18" s="1"/>
  <c r="O135" i="18"/>
  <c r="W76" i="18"/>
  <c r="X76" i="18" s="1"/>
  <c r="I77" i="18"/>
  <c r="Y71" i="18"/>
  <c r="M155" i="18"/>
  <c r="P138" i="18"/>
  <c r="Q138" i="18" s="1"/>
  <c r="O138" i="18"/>
  <c r="Y90" i="18"/>
  <c r="O39" i="18"/>
  <c r="P39" i="18"/>
  <c r="Q39" i="18" s="1"/>
  <c r="O19" i="18"/>
  <c r="P19" i="18"/>
  <c r="Q19" i="18" s="1"/>
  <c r="Y62" i="18"/>
  <c r="P20" i="18"/>
  <c r="Q20" i="18" s="1"/>
  <c r="O20" i="18"/>
  <c r="V142" i="18"/>
  <c r="N142" i="18"/>
  <c r="M142" i="18"/>
  <c r="Y130" i="18"/>
  <c r="V70" i="18"/>
  <c r="N70" i="18"/>
  <c r="M70" i="18"/>
  <c r="X41" i="18"/>
  <c r="I24" i="18"/>
  <c r="W23" i="18"/>
  <c r="X23" i="18" s="1"/>
  <c r="Y23" i="18" s="1"/>
  <c r="O10" i="18"/>
  <c r="P10" i="18"/>
  <c r="Q10" i="18" s="1"/>
  <c r="Y162" i="18"/>
  <c r="W108" i="18"/>
  <c r="X108" i="18" s="1"/>
  <c r="I109" i="18"/>
  <c r="M83" i="18"/>
  <c r="J84" i="18"/>
  <c r="V83" i="18"/>
  <c r="N83" i="18"/>
  <c r="P61" i="18"/>
  <c r="Q61" i="18" s="1"/>
  <c r="O61" i="18"/>
  <c r="P53" i="18"/>
  <c r="Q53" i="18" s="1"/>
  <c r="O53" i="18"/>
  <c r="W42" i="18"/>
  <c r="X42" i="18" s="1"/>
  <c r="I43" i="18"/>
  <c r="J30" i="18"/>
  <c r="V29" i="18"/>
  <c r="Y29" i="18" s="1"/>
  <c r="N29" i="18"/>
  <c r="M29" i="18"/>
  <c r="W18" i="18"/>
  <c r="X18" i="18" s="1"/>
  <c r="P62" i="18"/>
  <c r="Q62" i="18" s="1"/>
  <c r="O62" i="18"/>
  <c r="P48" i="18"/>
  <c r="Q48" i="18" s="1"/>
  <c r="O48" i="18"/>
  <c r="P28" i="18"/>
  <c r="Q28" i="18" s="1"/>
  <c r="O28" i="18"/>
  <c r="W37" i="18"/>
  <c r="X37" i="18" s="1"/>
  <c r="I38" i="18"/>
  <c r="M24" i="18"/>
  <c r="V24" i="18"/>
  <c r="N24" i="18"/>
  <c r="O11" i="18"/>
  <c r="P11" i="18"/>
  <c r="Q11" i="18" s="1"/>
  <c r="AB57" i="18"/>
  <c r="Y57" i="18"/>
  <c r="V55" i="18"/>
  <c r="N55" i="18"/>
  <c r="M55" i="18"/>
  <c r="V27" i="18"/>
  <c r="N27" i="18"/>
  <c r="M27" i="18"/>
  <c r="Y14" i="18"/>
  <c r="K643" i="17"/>
  <c r="N642" i="17"/>
  <c r="K563" i="17"/>
  <c r="N563" i="17" s="1"/>
  <c r="N562" i="17"/>
  <c r="N555" i="17"/>
  <c r="N605" i="17"/>
  <c r="K606" i="17"/>
  <c r="N606" i="17" s="1"/>
  <c r="K597" i="17"/>
  <c r="N596" i="17"/>
  <c r="S554" i="17"/>
  <c r="U553" i="17"/>
  <c r="T553" i="17"/>
  <c r="S606" i="17"/>
  <c r="Y606" i="17" s="1"/>
  <c r="Y605" i="17"/>
  <c r="N498" i="17"/>
  <c r="K499" i="17"/>
  <c r="N499" i="17" s="1"/>
  <c r="S580" i="17"/>
  <c r="K534" i="17"/>
  <c r="N534" i="17" s="1"/>
  <c r="N533" i="17"/>
  <c r="S597" i="17"/>
  <c r="S511" i="17"/>
  <c r="U510" i="17"/>
  <c r="Y510" i="17"/>
  <c r="T510" i="17"/>
  <c r="U513" i="17"/>
  <c r="T513" i="17"/>
  <c r="S514" i="17"/>
  <c r="K448" i="17"/>
  <c r="N448" i="17" s="1"/>
  <c r="N447" i="17"/>
  <c r="S528" i="17"/>
  <c r="Y527" i="17"/>
  <c r="N451" i="17"/>
  <c r="K452" i="17"/>
  <c r="N452" i="17" s="1"/>
  <c r="K489" i="17"/>
  <c r="N488" i="17"/>
  <c r="S481" i="17"/>
  <c r="Y480" i="17"/>
  <c r="K468" i="17"/>
  <c r="N467" i="17"/>
  <c r="N368" i="17"/>
  <c r="K369" i="17"/>
  <c r="S375" i="17"/>
  <c r="U374" i="17"/>
  <c r="T374" i="17"/>
  <c r="K344" i="17"/>
  <c r="K415" i="17"/>
  <c r="N414" i="17"/>
  <c r="K295" i="17"/>
  <c r="N294" i="17"/>
  <c r="Y283" i="17"/>
  <c r="T283" i="17"/>
  <c r="S284" i="17"/>
  <c r="U283" i="17"/>
  <c r="N129" i="17"/>
  <c r="K130" i="17"/>
  <c r="S302" i="17"/>
  <c r="Y302" i="17" s="1"/>
  <c r="Y301" i="17"/>
  <c r="K134" i="17"/>
  <c r="N134" i="17" s="1"/>
  <c r="N133" i="17"/>
  <c r="K332" i="17"/>
  <c r="N332" i="17" s="1"/>
  <c r="N331" i="17"/>
  <c r="N184" i="17"/>
  <c r="K185" i="17"/>
  <c r="S173" i="17"/>
  <c r="U172" i="17"/>
  <c r="Y172" i="17"/>
  <c r="T172" i="17"/>
  <c r="U135" i="17"/>
  <c r="Y135" i="17"/>
  <c r="T135" i="17"/>
  <c r="S136" i="17"/>
  <c r="S128" i="17"/>
  <c r="U127" i="17"/>
  <c r="Y127" i="17"/>
  <c r="T127" i="17"/>
  <c r="S191" i="17"/>
  <c r="U190" i="17"/>
  <c r="U175" i="17"/>
  <c r="Y175" i="17"/>
  <c r="T175" i="17"/>
  <c r="S176" i="17"/>
  <c r="S161" i="17"/>
  <c r="Y160" i="17"/>
  <c r="N44" i="17"/>
  <c r="K45" i="17"/>
  <c r="N45" i="17" s="1"/>
  <c r="K31" i="17"/>
  <c r="N30" i="17"/>
  <c r="S230" i="17"/>
  <c r="Y229" i="17"/>
  <c r="S208" i="17"/>
  <c r="Y208" i="17" s="1"/>
  <c r="K125" i="17"/>
  <c r="N124" i="17"/>
  <c r="K107" i="17"/>
  <c r="N106" i="17"/>
  <c r="S43" i="17"/>
  <c r="Y42" i="17"/>
  <c r="T43" i="17"/>
  <c r="T44" i="17" s="1"/>
  <c r="T45" i="17" s="1"/>
  <c r="S27" i="17"/>
  <c r="U26" i="17"/>
  <c r="T26" i="17"/>
  <c r="S91" i="17"/>
  <c r="U90" i="17"/>
  <c r="T90" i="17"/>
  <c r="S48" i="17"/>
  <c r="Y47" i="17"/>
  <c r="U79" i="17"/>
  <c r="Y79" i="17"/>
  <c r="T79" i="17"/>
  <c r="S80" i="17"/>
  <c r="K76" i="17"/>
  <c r="N75" i="17"/>
  <c r="S68" i="17"/>
  <c r="Y67" i="17"/>
  <c r="N61" i="17"/>
  <c r="K62" i="17"/>
  <c r="S618" i="17"/>
  <c r="Y617" i="17"/>
  <c r="S650" i="17"/>
  <c r="T649" i="17"/>
  <c r="U649" i="17"/>
  <c r="S641" i="17"/>
  <c r="U640" i="17"/>
  <c r="T640" i="17"/>
  <c r="Y640" i="17"/>
  <c r="K584" i="17"/>
  <c r="N583" i="17"/>
  <c r="Y653" i="17"/>
  <c r="T653" i="17"/>
  <c r="U653" i="17"/>
  <c r="S654" i="17"/>
  <c r="U623" i="17"/>
  <c r="T623" i="17"/>
  <c r="S624" i="17"/>
  <c r="V632" i="17"/>
  <c r="Y610" i="17"/>
  <c r="N521" i="17"/>
  <c r="K522" i="17"/>
  <c r="N522" i="17" s="1"/>
  <c r="S549" i="17"/>
  <c r="Y549" i="17" s="1"/>
  <c r="Y548" i="17"/>
  <c r="K512" i="17"/>
  <c r="N512" i="17" s="1"/>
  <c r="N511" i="17"/>
  <c r="S497" i="17"/>
  <c r="U496" i="17"/>
  <c r="Y496" i="17"/>
  <c r="T496" i="17"/>
  <c r="S525" i="17"/>
  <c r="Y525" i="17" s="1"/>
  <c r="S508" i="17"/>
  <c r="U507" i="17"/>
  <c r="Y507" i="17"/>
  <c r="T507" i="17"/>
  <c r="N459" i="17"/>
  <c r="K460" i="17"/>
  <c r="S518" i="17"/>
  <c r="Y518" i="17" s="1"/>
  <c r="Y517" i="17"/>
  <c r="V538" i="17"/>
  <c r="Y530" i="17"/>
  <c r="S531" i="17"/>
  <c r="Y526" i="17"/>
  <c r="S488" i="17"/>
  <c r="N481" i="17"/>
  <c r="K482" i="17"/>
  <c r="S467" i="17"/>
  <c r="S431" i="17"/>
  <c r="S448" i="17"/>
  <c r="Y447" i="17"/>
  <c r="K431" i="17"/>
  <c r="N430" i="17"/>
  <c r="S403" i="17"/>
  <c r="U402" i="17"/>
  <c r="T402" i="17"/>
  <c r="K361" i="17"/>
  <c r="N360" i="17"/>
  <c r="K271" i="17"/>
  <c r="Y400" i="17"/>
  <c r="K378" i="17"/>
  <c r="N378" i="17" s="1"/>
  <c r="N377" i="17"/>
  <c r="Y338" i="17"/>
  <c r="S326" i="17"/>
  <c r="U325" i="17"/>
  <c r="T325" i="17"/>
  <c r="S305" i="17"/>
  <c r="Y305" i="17" s="1"/>
  <c r="Y304" i="17"/>
  <c r="U333" i="17"/>
  <c r="T333" i="17"/>
  <c r="S334" i="17"/>
  <c r="S343" i="17"/>
  <c r="Y342" i="17"/>
  <c r="K146" i="17"/>
  <c r="N145" i="17"/>
  <c r="S317" i="17"/>
  <c r="Y316" i="17"/>
  <c r="S275" i="17"/>
  <c r="Y274" i="17"/>
  <c r="S239" i="17"/>
  <c r="U238" i="17"/>
  <c r="T238" i="17"/>
  <c r="S170" i="17"/>
  <c r="U169" i="17"/>
  <c r="Y169" i="17"/>
  <c r="T169" i="17"/>
  <c r="N254" i="17"/>
  <c r="K255" i="17"/>
  <c r="S180" i="17"/>
  <c r="Y179" i="17"/>
  <c r="N35" i="17"/>
  <c r="K36" i="17"/>
  <c r="N36" i="17" s="1"/>
  <c r="S237" i="17"/>
  <c r="Y237" i="17" s="1"/>
  <c r="Y236" i="17"/>
  <c r="V166" i="17"/>
  <c r="S154" i="17"/>
  <c r="S134" i="17"/>
  <c r="Y134" i="17" s="1"/>
  <c r="K92" i="17"/>
  <c r="N91" i="17"/>
  <c r="N230" i="17"/>
  <c r="K231" i="17"/>
  <c r="S151" i="17"/>
  <c r="Y150" i="17"/>
  <c r="S124" i="17"/>
  <c r="T37" i="17"/>
  <c r="S38" i="17"/>
  <c r="U37" i="17"/>
  <c r="S18" i="17"/>
  <c r="U17" i="17"/>
  <c r="T17" i="17"/>
  <c r="S88" i="17"/>
  <c r="U87" i="17"/>
  <c r="Y87" i="17"/>
  <c r="T87" i="17"/>
  <c r="N81" i="17"/>
  <c r="K82" i="17"/>
  <c r="S75" i="17"/>
  <c r="Y74" i="17"/>
  <c r="Y20" i="17"/>
  <c r="T20" i="17"/>
  <c r="S21" i="17"/>
  <c r="S97" i="17"/>
  <c r="Y96" i="17"/>
  <c r="Y59" i="17"/>
  <c r="N617" i="17"/>
  <c r="K618" i="17"/>
  <c r="S630" i="17"/>
  <c r="U629" i="17"/>
  <c r="T629" i="17"/>
  <c r="S615" i="17"/>
  <c r="S612" i="17"/>
  <c r="Y612" i="17" s="1"/>
  <c r="Y611" i="17"/>
  <c r="S602" i="17"/>
  <c r="U601" i="17"/>
  <c r="T601" i="17"/>
  <c r="S568" i="17"/>
  <c r="U567" i="17"/>
  <c r="T567" i="17"/>
  <c r="Y567" i="17"/>
  <c r="Y557" i="17"/>
  <c r="V592" i="17"/>
  <c r="K572" i="17"/>
  <c r="N571" i="17"/>
  <c r="S561" i="17"/>
  <c r="U560" i="17"/>
  <c r="T560" i="17"/>
  <c r="Y560" i="17"/>
  <c r="S572" i="17"/>
  <c r="Y604" i="17"/>
  <c r="V541" i="17"/>
  <c r="Y543" i="17"/>
  <c r="T500" i="17"/>
  <c r="S501" i="17"/>
  <c r="U500" i="17"/>
  <c r="V532" i="17"/>
  <c r="V529" i="17"/>
  <c r="V526" i="17"/>
  <c r="S493" i="17"/>
  <c r="Y492" i="17"/>
  <c r="S454" i="17"/>
  <c r="U453" i="17"/>
  <c r="T453" i="17"/>
  <c r="S458" i="17"/>
  <c r="U457" i="17"/>
  <c r="Y457" i="17"/>
  <c r="T457" i="17"/>
  <c r="Y479" i="17"/>
  <c r="Y429" i="17"/>
  <c r="K494" i="17"/>
  <c r="N493" i="17"/>
  <c r="Y446" i="17"/>
  <c r="U438" i="17"/>
  <c r="T438" i="17"/>
  <c r="S439" i="17"/>
  <c r="S390" i="17"/>
  <c r="U389" i="17"/>
  <c r="Y389" i="17"/>
  <c r="T389" i="17"/>
  <c r="Y358" i="17"/>
  <c r="T358" i="17"/>
  <c r="S359" i="17"/>
  <c r="U358" i="17"/>
  <c r="K393" i="17"/>
  <c r="N392" i="17"/>
  <c r="V355" i="17"/>
  <c r="N320" i="17"/>
  <c r="K321" i="17"/>
  <c r="N321" i="17" s="1"/>
  <c r="N288" i="17"/>
  <c r="K289" i="17"/>
  <c r="V366" i="17"/>
  <c r="N350" i="17"/>
  <c r="K351" i="17"/>
  <c r="S340" i="17"/>
  <c r="Y340" i="17" s="1"/>
  <c r="Y339" i="17"/>
  <c r="N420" i="17"/>
  <c r="K421" i="17"/>
  <c r="S407" i="17"/>
  <c r="U406" i="17"/>
  <c r="T406" i="17"/>
  <c r="O312" i="17"/>
  <c r="T322" i="17"/>
  <c r="S323" i="17"/>
  <c r="U322" i="17"/>
  <c r="S314" i="17"/>
  <c r="Y314" i="17" s="1"/>
  <c r="Y313" i="17"/>
  <c r="S280" i="17"/>
  <c r="U279" i="17"/>
  <c r="T279" i="17"/>
  <c r="S269" i="17"/>
  <c r="U268" i="17"/>
  <c r="T268" i="17"/>
  <c r="N240" i="17"/>
  <c r="K241" i="17"/>
  <c r="N241" i="17" s="1"/>
  <c r="S329" i="17"/>
  <c r="U328" i="17"/>
  <c r="Y328" i="17"/>
  <c r="T328" i="17"/>
  <c r="S288" i="17"/>
  <c r="N335" i="17"/>
  <c r="K336" i="17"/>
  <c r="S320" i="17"/>
  <c r="S308" i="17"/>
  <c r="S293" i="17"/>
  <c r="Y292" i="17"/>
  <c r="Y252" i="17"/>
  <c r="Z246" i="17"/>
  <c r="AA246" i="17" s="1"/>
  <c r="U246" i="17"/>
  <c r="Y246" i="17"/>
  <c r="T246" i="17"/>
  <c r="S247" i="17"/>
  <c r="T224" i="17"/>
  <c r="S225" i="17"/>
  <c r="U224" i="17"/>
  <c r="K181" i="17"/>
  <c r="N181" i="17" s="1"/>
  <c r="N180" i="17"/>
  <c r="S163" i="17"/>
  <c r="U162" i="17"/>
  <c r="T162" i="17"/>
  <c r="N114" i="17"/>
  <c r="K115" i="17"/>
  <c r="V242" i="17"/>
  <c r="Y242" i="17"/>
  <c r="V159" i="17"/>
  <c r="Y159" i="17"/>
  <c r="K155" i="17"/>
  <c r="N155" i="17" s="1"/>
  <c r="N154" i="17"/>
  <c r="V187" i="17"/>
  <c r="Y187" i="17"/>
  <c r="Y132" i="17"/>
  <c r="S114" i="17"/>
  <c r="V249" i="17"/>
  <c r="Y250" i="17"/>
  <c r="S251" i="17"/>
  <c r="Y251" i="17" s="1"/>
  <c r="S146" i="17"/>
  <c r="K40" i="17"/>
  <c r="N39" i="17"/>
  <c r="S70" i="17"/>
  <c r="U69" i="17"/>
  <c r="Y69" i="17"/>
  <c r="T69" i="17"/>
  <c r="V46" i="17"/>
  <c r="S25" i="17"/>
  <c r="Y25" i="17" s="1"/>
  <c r="Y24" i="17"/>
  <c r="U8" i="17"/>
  <c r="Y8" i="17"/>
  <c r="T8" i="17"/>
  <c r="S9" i="17"/>
  <c r="V66" i="17"/>
  <c r="Y66" i="17"/>
  <c r="Y11" i="17"/>
  <c r="T11" i="17"/>
  <c r="S12" i="17"/>
  <c r="U11" i="17"/>
  <c r="N97" i="17"/>
  <c r="K98" i="17"/>
  <c r="K656" i="17"/>
  <c r="N656" i="17" s="1"/>
  <c r="N655" i="17"/>
  <c r="K652" i="17"/>
  <c r="N652" i="17" s="1"/>
  <c r="N651" i="17"/>
  <c r="N647" i="17"/>
  <c r="K648" i="17"/>
  <c r="N648" i="17" s="1"/>
  <c r="S647" i="17"/>
  <c r="Y646" i="17"/>
  <c r="O604" i="17"/>
  <c r="P604" i="17" s="1"/>
  <c r="S575" i="17"/>
  <c r="U574" i="17"/>
  <c r="T574" i="17"/>
  <c r="Y574" i="17"/>
  <c r="K546" i="17"/>
  <c r="N546" i="17" s="1"/>
  <c r="N545" i="17"/>
  <c r="Y587" i="17"/>
  <c r="T587" i="17"/>
  <c r="S588" i="17"/>
  <c r="U587" i="17"/>
  <c r="S634" i="17"/>
  <c r="O535" i="17"/>
  <c r="P535" i="17" s="1"/>
  <c r="N530" i="17"/>
  <c r="K531" i="17"/>
  <c r="N531" i="17" s="1"/>
  <c r="S520" i="17"/>
  <c r="U519" i="17"/>
  <c r="T519" i="17"/>
  <c r="K503" i="17"/>
  <c r="N502" i="17"/>
  <c r="S537" i="17"/>
  <c r="Y536" i="17"/>
  <c r="K455" i="17"/>
  <c r="N454" i="17"/>
  <c r="Y532" i="17"/>
  <c r="V491" i="17"/>
  <c r="U449" i="17"/>
  <c r="T449" i="17"/>
  <c r="S450" i="17"/>
  <c r="V479" i="17"/>
  <c r="V429" i="17"/>
  <c r="V446" i="17"/>
  <c r="N440" i="17"/>
  <c r="K441" i="17"/>
  <c r="U379" i="17"/>
  <c r="T379" i="17"/>
  <c r="S380" i="17"/>
  <c r="U418" i="17"/>
  <c r="Y418" i="17"/>
  <c r="T418" i="17"/>
  <c r="S419" i="17"/>
  <c r="S357" i="17"/>
  <c r="Y357" i="17" s="1"/>
  <c r="N281" i="17"/>
  <c r="K282" i="17"/>
  <c r="N282" i="17" s="1"/>
  <c r="V399" i="17"/>
  <c r="N381" i="17"/>
  <c r="K382" i="17"/>
  <c r="S349" i="17"/>
  <c r="U348" i="17"/>
  <c r="T348" i="17"/>
  <c r="K309" i="17"/>
  <c r="N308" i="17"/>
  <c r="S298" i="17"/>
  <c r="U297" i="17"/>
  <c r="T297" i="17"/>
  <c r="K277" i="17"/>
  <c r="N276" i="17"/>
  <c r="S254" i="17"/>
  <c r="Y253" i="17"/>
  <c r="S265" i="17"/>
  <c r="U264" i="17"/>
  <c r="T264" i="17"/>
  <c r="N214" i="17"/>
  <c r="K215" i="17"/>
  <c r="K201" i="17"/>
  <c r="N200" i="17"/>
  <c r="K174" i="17"/>
  <c r="N174" i="17" s="1"/>
  <c r="N173" i="17"/>
  <c r="O159" i="17"/>
  <c r="P159" i="17" s="1"/>
  <c r="V273" i="17"/>
  <c r="V252" i="17"/>
  <c r="K227" i="17"/>
  <c r="N227" i="17" s="1"/>
  <c r="N226" i="17"/>
  <c r="U182" i="17"/>
  <c r="T182" i="17"/>
  <c r="S183" i="17"/>
  <c r="Y138" i="17"/>
  <c r="T138" i="17"/>
  <c r="S139" i="17"/>
  <c r="Z138" i="17"/>
  <c r="AA138" i="17" s="1"/>
  <c r="U138" i="17"/>
  <c r="K245" i="17"/>
  <c r="N245" i="17" s="1"/>
  <c r="N244" i="17"/>
  <c r="S211" i="17"/>
  <c r="S200" i="17"/>
  <c r="U156" i="17"/>
  <c r="T156" i="17"/>
  <c r="S157" i="17"/>
  <c r="S168" i="17"/>
  <c r="Y168" i="17" s="1"/>
  <c r="Y167" i="17"/>
  <c r="V132" i="17"/>
  <c r="K19" i="17"/>
  <c r="N19" i="17" s="1"/>
  <c r="N18" i="17"/>
  <c r="Y249" i="17"/>
  <c r="V228" i="17"/>
  <c r="S214" i="17"/>
  <c r="Y213" i="17"/>
  <c r="V206" i="17"/>
  <c r="Y144" i="17"/>
  <c r="S143" i="17"/>
  <c r="Y143" i="17" s="1"/>
  <c r="Y142" i="17"/>
  <c r="N15" i="17"/>
  <c r="K16" i="17"/>
  <c r="N16" i="17" s="1"/>
  <c r="S30" i="17"/>
  <c r="U29" i="17"/>
  <c r="Y29" i="17"/>
  <c r="T29" i="17"/>
  <c r="K49" i="17"/>
  <c r="N48" i="17"/>
  <c r="V73" i="17"/>
  <c r="Y95" i="17"/>
  <c r="S86" i="17"/>
  <c r="Y86" i="17" s="1"/>
  <c r="Y85" i="17"/>
  <c r="S61" i="17"/>
  <c r="S35" i="17"/>
  <c r="Y34" i="17"/>
  <c r="T61" i="17" l="1"/>
  <c r="T62" i="17" s="1"/>
  <c r="T63" i="17" s="1"/>
  <c r="T64" i="17" s="1"/>
  <c r="T65" i="17" s="1"/>
  <c r="Y60" i="17"/>
  <c r="V112" i="17"/>
  <c r="Y151" i="17"/>
  <c r="Z149" i="17" s="1"/>
  <c r="AA149" i="17" s="1"/>
  <c r="Y415" i="18"/>
  <c r="N33" i="18"/>
  <c r="Y537" i="17"/>
  <c r="Z535" i="17" s="1"/>
  <c r="AA535" i="17" s="1"/>
  <c r="V59" i="17"/>
  <c r="K409" i="17"/>
  <c r="Y123" i="17"/>
  <c r="Y133" i="17"/>
  <c r="Z132" i="17" s="1"/>
  <c r="AA132" i="17" s="1"/>
  <c r="K72" i="17"/>
  <c r="N72" i="17" s="1"/>
  <c r="Y430" i="17"/>
  <c r="Y531" i="17"/>
  <c r="Z529" i="17" s="1"/>
  <c r="AA529" i="17" s="1"/>
  <c r="Y583" i="17"/>
  <c r="Y188" i="17"/>
  <c r="Z187" i="17" s="1"/>
  <c r="AA187" i="17" s="1"/>
  <c r="K577" i="17"/>
  <c r="N577" i="17" s="1"/>
  <c r="P141" i="17"/>
  <c r="Y160" i="18"/>
  <c r="V359" i="18"/>
  <c r="Y539" i="18"/>
  <c r="O605" i="18"/>
  <c r="P544" i="18"/>
  <c r="Q544" i="18" s="1"/>
  <c r="M627" i="18"/>
  <c r="O629" i="18"/>
  <c r="V33" i="18"/>
  <c r="Y33" i="18" s="1"/>
  <c r="X59" i="17"/>
  <c r="Y210" i="17"/>
  <c r="Y633" i="17"/>
  <c r="Z8" i="17"/>
  <c r="AA8" i="17" s="1"/>
  <c r="Y319" i="17"/>
  <c r="Y545" i="17"/>
  <c r="Y276" i="18"/>
  <c r="Y211" i="17"/>
  <c r="Z209" i="17" s="1"/>
  <c r="AA209" i="17" s="1"/>
  <c r="T200" i="17"/>
  <c r="T201" i="17" s="1"/>
  <c r="T202" i="17" s="1"/>
  <c r="T203" i="17" s="1"/>
  <c r="T204" i="17" s="1"/>
  <c r="T205" i="17" s="1"/>
  <c r="Y356" i="17"/>
  <c r="Z355" i="17" s="1"/>
  <c r="AA355" i="17" s="1"/>
  <c r="Y565" i="17"/>
  <c r="Z564" i="17" s="1"/>
  <c r="AA564" i="17" s="1"/>
  <c r="Z84" i="17"/>
  <c r="AA84" i="17" s="1"/>
  <c r="Y533" i="17"/>
  <c r="Z20" i="17"/>
  <c r="AA20" i="17" s="1"/>
  <c r="Y317" i="17"/>
  <c r="Y528" i="17"/>
  <c r="Z526" i="17" s="1"/>
  <c r="AA526" i="17" s="1"/>
  <c r="X283" i="18"/>
  <c r="Y627" i="18"/>
  <c r="AB415" i="18"/>
  <c r="Y632" i="18"/>
  <c r="X51" i="18"/>
  <c r="X620" i="18"/>
  <c r="V626" i="17"/>
  <c r="T298" i="17"/>
  <c r="T299" i="17" s="1"/>
  <c r="X297" i="17"/>
  <c r="T239" i="17"/>
  <c r="T240" i="17" s="1"/>
  <c r="T241" i="17" s="1"/>
  <c r="X238" i="17"/>
  <c r="T334" i="17"/>
  <c r="T335" i="17" s="1"/>
  <c r="T336" i="17" s="1"/>
  <c r="T337" i="17" s="1"/>
  <c r="X333" i="17"/>
  <c r="T403" i="17"/>
  <c r="T404" i="17" s="1"/>
  <c r="T405" i="17" s="1"/>
  <c r="X402" i="17"/>
  <c r="T15" i="17"/>
  <c r="T16" i="17" s="1"/>
  <c r="X14" i="17"/>
  <c r="T367" i="17"/>
  <c r="X366" i="17"/>
  <c r="T153" i="17"/>
  <c r="X152" i="17"/>
  <c r="T579" i="17"/>
  <c r="X578" i="17"/>
  <c r="T593" i="17"/>
  <c r="T594" i="17" s="1"/>
  <c r="Y594" i="17" s="1"/>
  <c r="X592" i="17"/>
  <c r="T447" i="17"/>
  <c r="T448" i="17" s="1"/>
  <c r="X446" i="17"/>
  <c r="T646" i="17"/>
  <c r="T647" i="17" s="1"/>
  <c r="T648" i="17" s="1"/>
  <c r="X645" i="17"/>
  <c r="T105" i="17"/>
  <c r="X104" i="17"/>
  <c r="T30" i="17"/>
  <c r="T31" i="17" s="1"/>
  <c r="T32" i="17" s="1"/>
  <c r="X29" i="17"/>
  <c r="T183" i="17"/>
  <c r="T184" i="17" s="1"/>
  <c r="T185" i="17" s="1"/>
  <c r="T186" i="17" s="1"/>
  <c r="X182" i="17"/>
  <c r="T390" i="17"/>
  <c r="T391" i="17" s="1"/>
  <c r="T392" i="17" s="1"/>
  <c r="T393" i="17" s="1"/>
  <c r="T394" i="17" s="1"/>
  <c r="T395" i="17" s="1"/>
  <c r="T396" i="17" s="1"/>
  <c r="T397" i="17" s="1"/>
  <c r="T398" i="17" s="1"/>
  <c r="X389" i="17"/>
  <c r="T326" i="17"/>
  <c r="T327" i="17" s="1"/>
  <c r="X325" i="17"/>
  <c r="T654" i="17"/>
  <c r="T655" i="17" s="1"/>
  <c r="T656" i="17" s="1"/>
  <c r="X653" i="17"/>
  <c r="T176" i="17"/>
  <c r="T177" i="17" s="1"/>
  <c r="X175" i="17"/>
  <c r="T139" i="17"/>
  <c r="T140" i="17" s="1"/>
  <c r="X138" i="17"/>
  <c r="T265" i="17"/>
  <c r="T266" i="17" s="1"/>
  <c r="T267" i="17" s="1"/>
  <c r="X264" i="17"/>
  <c r="T349" i="17"/>
  <c r="T350" i="17" s="1"/>
  <c r="T351" i="17" s="1"/>
  <c r="T352" i="17" s="1"/>
  <c r="T353" i="17" s="1"/>
  <c r="T354" i="17" s="1"/>
  <c r="X348" i="17"/>
  <c r="T419" i="17"/>
  <c r="T420" i="17" s="1"/>
  <c r="T421" i="17" s="1"/>
  <c r="T422" i="17" s="1"/>
  <c r="T423" i="17" s="1"/>
  <c r="T424" i="17" s="1"/>
  <c r="T425" i="17" s="1"/>
  <c r="T426" i="17" s="1"/>
  <c r="T427" i="17" s="1"/>
  <c r="T428" i="17" s="1"/>
  <c r="X418" i="17"/>
  <c r="T380" i="17"/>
  <c r="T381" i="17" s="1"/>
  <c r="T382" i="17" s="1"/>
  <c r="T383" i="17" s="1"/>
  <c r="T384" i="17" s="1"/>
  <c r="T385" i="17" s="1"/>
  <c r="T386" i="17" s="1"/>
  <c r="T387" i="17" s="1"/>
  <c r="T388" i="17" s="1"/>
  <c r="X379" i="17"/>
  <c r="T450" i="17"/>
  <c r="T451" i="17" s="1"/>
  <c r="T452" i="17" s="1"/>
  <c r="X449" i="17"/>
  <c r="T520" i="17"/>
  <c r="T521" i="17" s="1"/>
  <c r="T522" i="17" s="1"/>
  <c r="X519" i="17"/>
  <c r="T588" i="17"/>
  <c r="T589" i="17" s="1"/>
  <c r="T590" i="17" s="1"/>
  <c r="T591" i="17" s="1"/>
  <c r="X587" i="17"/>
  <c r="T247" i="17"/>
  <c r="T248" i="17" s="1"/>
  <c r="X246" i="17"/>
  <c r="T329" i="17"/>
  <c r="T330" i="17" s="1"/>
  <c r="T331" i="17" s="1"/>
  <c r="T332" i="17" s="1"/>
  <c r="X328" i="17"/>
  <c r="T323" i="17"/>
  <c r="T324" i="17" s="1"/>
  <c r="X322" i="17"/>
  <c r="T439" i="17"/>
  <c r="T440" i="17" s="1"/>
  <c r="T441" i="17" s="1"/>
  <c r="T442" i="17" s="1"/>
  <c r="T443" i="17" s="1"/>
  <c r="T444" i="17" s="1"/>
  <c r="T445" i="17" s="1"/>
  <c r="X438" i="17"/>
  <c r="T602" i="17"/>
  <c r="T603" i="17" s="1"/>
  <c r="X601" i="17"/>
  <c r="T630" i="17"/>
  <c r="T631" i="17" s="1"/>
  <c r="X629" i="17"/>
  <c r="T497" i="17"/>
  <c r="T498" i="17" s="1"/>
  <c r="T499" i="17" s="1"/>
  <c r="X496" i="17"/>
  <c r="Y542" i="17"/>
  <c r="Z547" i="17"/>
  <c r="AA547" i="17" s="1"/>
  <c r="Y68" i="17"/>
  <c r="T80" i="17"/>
  <c r="T81" i="17" s="1"/>
  <c r="T82" i="17" s="1"/>
  <c r="T83" i="17" s="1"/>
  <c r="X79" i="17"/>
  <c r="T27" i="17"/>
  <c r="T28" i="17" s="1"/>
  <c r="X26" i="17"/>
  <c r="K165" i="17"/>
  <c r="N165" i="17" s="1"/>
  <c r="T284" i="17"/>
  <c r="T285" i="17" s="1"/>
  <c r="X283" i="17"/>
  <c r="T375" i="17"/>
  <c r="T376" i="17" s="1"/>
  <c r="T377" i="17" s="1"/>
  <c r="T378" i="17" s="1"/>
  <c r="X374" i="17"/>
  <c r="T511" i="17"/>
  <c r="T512" i="17" s="1"/>
  <c r="X510" i="17"/>
  <c r="Y592" i="17"/>
  <c r="Z592" i="17" s="1"/>
  <c r="AA592" i="17" s="1"/>
  <c r="T145" i="17"/>
  <c r="X144" i="17"/>
  <c r="T167" i="17"/>
  <c r="T168" i="17" s="1"/>
  <c r="X166" i="17"/>
  <c r="T307" i="17"/>
  <c r="X306" i="17"/>
  <c r="T539" i="17"/>
  <c r="X538" i="17"/>
  <c r="T466" i="17"/>
  <c r="X465" i="17"/>
  <c r="T412" i="17"/>
  <c r="X411" i="17"/>
  <c r="T157" i="17"/>
  <c r="T158" i="17" s="1"/>
  <c r="X156" i="17"/>
  <c r="T575" i="17"/>
  <c r="T576" i="17" s="1"/>
  <c r="T577" i="17" s="1"/>
  <c r="X574" i="17"/>
  <c r="T280" i="17"/>
  <c r="T281" i="17" s="1"/>
  <c r="T282" i="17" s="1"/>
  <c r="X279" i="17"/>
  <c r="T359" i="17"/>
  <c r="T360" i="17" s="1"/>
  <c r="T361" i="17" s="1"/>
  <c r="T362" i="17" s="1"/>
  <c r="T363" i="17" s="1"/>
  <c r="T364" i="17" s="1"/>
  <c r="T365" i="17" s="1"/>
  <c r="X358" i="17"/>
  <c r="T458" i="17"/>
  <c r="T459" i="17" s="1"/>
  <c r="T460" i="17" s="1"/>
  <c r="T461" i="17" s="1"/>
  <c r="T462" i="17" s="1"/>
  <c r="T463" i="17" s="1"/>
  <c r="T464" i="17" s="1"/>
  <c r="X457" i="17"/>
  <c r="T454" i="17"/>
  <c r="T455" i="17" s="1"/>
  <c r="T456" i="17" s="1"/>
  <c r="X453" i="17"/>
  <c r="T501" i="17"/>
  <c r="T502" i="17" s="1"/>
  <c r="T503" i="17" s="1"/>
  <c r="T504" i="17" s="1"/>
  <c r="T505" i="17" s="1"/>
  <c r="T506" i="17" s="1"/>
  <c r="X500" i="17"/>
  <c r="T561" i="17"/>
  <c r="T562" i="17" s="1"/>
  <c r="T563" i="17" s="1"/>
  <c r="X560" i="17"/>
  <c r="T568" i="17"/>
  <c r="T569" i="17" s="1"/>
  <c r="X567" i="17"/>
  <c r="T88" i="17"/>
  <c r="T89" i="17" s="1"/>
  <c r="X87" i="17"/>
  <c r="T18" i="17"/>
  <c r="T19" i="17" s="1"/>
  <c r="X17" i="17"/>
  <c r="Y448" i="17"/>
  <c r="Z446" i="17" s="1"/>
  <c r="AA446" i="17" s="1"/>
  <c r="T641" i="17"/>
  <c r="T642" i="17" s="1"/>
  <c r="T643" i="17" s="1"/>
  <c r="T644" i="17" s="1"/>
  <c r="X640" i="17"/>
  <c r="T650" i="17"/>
  <c r="T651" i="17" s="1"/>
  <c r="T652" i="17" s="1"/>
  <c r="X649" i="17"/>
  <c r="T91" i="17"/>
  <c r="T92" i="17" s="1"/>
  <c r="T93" i="17" s="1"/>
  <c r="T94" i="17" s="1"/>
  <c r="X90" i="17"/>
  <c r="Y161" i="17"/>
  <c r="Z159" i="17" s="1"/>
  <c r="AA159" i="17" s="1"/>
  <c r="T128" i="17"/>
  <c r="T129" i="17" s="1"/>
  <c r="T130" i="17" s="1"/>
  <c r="T131" i="17" s="1"/>
  <c r="X127" i="17"/>
  <c r="Z135" i="17"/>
  <c r="AA135" i="17" s="1"/>
  <c r="T554" i="17"/>
  <c r="T555" i="17" s="1"/>
  <c r="T556" i="17" s="1"/>
  <c r="X553" i="17"/>
  <c r="T614" i="17"/>
  <c r="X613" i="17"/>
  <c r="T85" i="17"/>
  <c r="T86" i="17" s="1"/>
  <c r="X84" i="17"/>
  <c r="T287" i="17"/>
  <c r="X286" i="17"/>
  <c r="T608" i="17"/>
  <c r="T609" i="17" s="1"/>
  <c r="Y609" i="17" s="1"/>
  <c r="X607" i="17"/>
  <c r="T571" i="17"/>
  <c r="T572" i="17" s="1"/>
  <c r="T573" i="17" s="1"/>
  <c r="X570" i="17"/>
  <c r="T113" i="17"/>
  <c r="X112" i="17"/>
  <c r="Z532" i="17"/>
  <c r="AA532" i="17" s="1"/>
  <c r="T9" i="17"/>
  <c r="T10" i="17" s="1"/>
  <c r="X8" i="17"/>
  <c r="T163" i="17"/>
  <c r="T164" i="17" s="1"/>
  <c r="T165" i="17" s="1"/>
  <c r="X162" i="17"/>
  <c r="T170" i="17"/>
  <c r="T171" i="17" s="1"/>
  <c r="X169" i="17"/>
  <c r="Z249" i="17"/>
  <c r="AA249" i="17" s="1"/>
  <c r="T12" i="17"/>
  <c r="T13" i="17" s="1"/>
  <c r="X11" i="17"/>
  <c r="T70" i="17"/>
  <c r="T71" i="17" s="1"/>
  <c r="T72" i="17" s="1"/>
  <c r="X69" i="17"/>
  <c r="T225" i="17"/>
  <c r="T226" i="17" s="1"/>
  <c r="T227" i="17" s="1"/>
  <c r="X224" i="17"/>
  <c r="T269" i="17"/>
  <c r="T270" i="17" s="1"/>
  <c r="T271" i="17" s="1"/>
  <c r="T272" i="17" s="1"/>
  <c r="X268" i="17"/>
  <c r="T407" i="17"/>
  <c r="T408" i="17" s="1"/>
  <c r="T409" i="17" s="1"/>
  <c r="T410" i="17" s="1"/>
  <c r="X406" i="17"/>
  <c r="Z604" i="17"/>
  <c r="AA604" i="17" s="1"/>
  <c r="T21" i="17"/>
  <c r="T22" i="17" s="1"/>
  <c r="X20" i="17"/>
  <c r="T38" i="17"/>
  <c r="T39" i="17" s="1"/>
  <c r="T40" i="17" s="1"/>
  <c r="T41" i="17" s="1"/>
  <c r="X37" i="17"/>
  <c r="T508" i="17"/>
  <c r="T509" i="17" s="1"/>
  <c r="X507" i="17"/>
  <c r="Y524" i="17"/>
  <c r="T624" i="17"/>
  <c r="T625" i="17" s="1"/>
  <c r="X623" i="17"/>
  <c r="Y207" i="17"/>
  <c r="Z206" i="17" s="1"/>
  <c r="AA206" i="17" s="1"/>
  <c r="T191" i="17"/>
  <c r="T192" i="17" s="1"/>
  <c r="X190" i="17"/>
  <c r="T136" i="17"/>
  <c r="T137" i="17" s="1"/>
  <c r="X135" i="17"/>
  <c r="T173" i="17"/>
  <c r="T174" i="17" s="1"/>
  <c r="X172" i="17"/>
  <c r="T514" i="17"/>
  <c r="T515" i="17" s="1"/>
  <c r="X513" i="17"/>
  <c r="Y551" i="17"/>
  <c r="Z550" i="17" s="1"/>
  <c r="AA550" i="17" s="1"/>
  <c r="V578" i="17"/>
  <c r="Y578" i="17"/>
  <c r="V104" i="17"/>
  <c r="T617" i="17"/>
  <c r="T618" i="17" s="1"/>
  <c r="T619" i="17" s="1"/>
  <c r="T620" i="17" s="1"/>
  <c r="T621" i="17" s="1"/>
  <c r="T622" i="17" s="1"/>
  <c r="X616" i="17"/>
  <c r="Y16" i="17"/>
  <c r="T274" i="17"/>
  <c r="T275" i="17" s="1"/>
  <c r="T276" i="17" s="1"/>
  <c r="T277" i="17" s="1"/>
  <c r="T278" i="17" s="1"/>
  <c r="X273" i="17"/>
  <c r="T342" i="17"/>
  <c r="T343" i="17" s="1"/>
  <c r="T344" i="17" s="1"/>
  <c r="T345" i="17" s="1"/>
  <c r="T346" i="17" s="1"/>
  <c r="T347" i="17" s="1"/>
  <c r="X341" i="17"/>
  <c r="T627" i="17"/>
  <c r="X626" i="17"/>
  <c r="T596" i="17"/>
  <c r="X595" i="17"/>
  <c r="Y558" i="17"/>
  <c r="Z557" i="17" s="1"/>
  <c r="AA557" i="17" s="1"/>
  <c r="Z175" i="17"/>
  <c r="AA175" i="17" s="1"/>
  <c r="Y243" i="17"/>
  <c r="Y607" i="17"/>
  <c r="Z607" i="17" s="1"/>
  <c r="AA607" i="17" s="1"/>
  <c r="Y15" i="17"/>
  <c r="Z14" i="17" s="1"/>
  <c r="AA14" i="17" s="1"/>
  <c r="Z166" i="17"/>
  <c r="AA166" i="17" s="1"/>
  <c r="V616" i="17"/>
  <c r="V348" i="17"/>
  <c r="O653" i="17"/>
  <c r="P653" i="17" s="1"/>
  <c r="Y268" i="17"/>
  <c r="V613" i="17"/>
  <c r="O328" i="17"/>
  <c r="P328" i="17" s="1"/>
  <c r="Z300" i="17"/>
  <c r="AA300" i="17" s="1"/>
  <c r="O132" i="17"/>
  <c r="P132" i="17" s="1"/>
  <c r="O553" i="17"/>
  <c r="P553" i="17" s="1"/>
  <c r="Z66" i="17"/>
  <c r="AA66" i="17" s="1"/>
  <c r="Z23" i="17"/>
  <c r="AA23" i="17" s="1"/>
  <c r="O14" i="17"/>
  <c r="P14" i="17" s="1"/>
  <c r="Y238" i="17"/>
  <c r="O623" i="17"/>
  <c r="P623" i="17" s="1"/>
  <c r="V322" i="17"/>
  <c r="Z303" i="17"/>
  <c r="AA303" i="17" s="1"/>
  <c r="V26" i="17"/>
  <c r="Y26" i="17"/>
  <c r="V127" i="17"/>
  <c r="V286" i="17"/>
  <c r="V306" i="17"/>
  <c r="O544" i="17"/>
  <c r="P544" i="17" s="1"/>
  <c r="V144" i="17"/>
  <c r="V11" i="17"/>
  <c r="Y182" i="17"/>
  <c r="O446" i="17"/>
  <c r="P446" i="17" s="1"/>
  <c r="V182" i="17"/>
  <c r="V587" i="17"/>
  <c r="O318" i="17"/>
  <c r="P318" i="17" s="1"/>
  <c r="V629" i="17"/>
  <c r="O69" i="17"/>
  <c r="P69" i="17" s="1"/>
  <c r="V169" i="17"/>
  <c r="V238" i="17"/>
  <c r="Y325" i="17"/>
  <c r="Y348" i="17"/>
  <c r="V246" i="17"/>
  <c r="Y322" i="17"/>
  <c r="V325" i="17"/>
  <c r="V507" i="17"/>
  <c r="V69" i="17"/>
  <c r="O152" i="17"/>
  <c r="P152" i="17" s="1"/>
  <c r="Y649" i="17"/>
  <c r="O496" i="17"/>
  <c r="P496" i="17" s="1"/>
  <c r="V553" i="17"/>
  <c r="O242" i="17"/>
  <c r="P242" i="17" s="1"/>
  <c r="O172" i="17"/>
  <c r="P172" i="17" s="1"/>
  <c r="V264" i="17"/>
  <c r="V297" i="17"/>
  <c r="O279" i="17"/>
  <c r="P279" i="17" s="1"/>
  <c r="V358" i="17"/>
  <c r="V457" i="17"/>
  <c r="V500" i="17"/>
  <c r="V20" i="17"/>
  <c r="Z523" i="17"/>
  <c r="AA523" i="17" s="1"/>
  <c r="V496" i="17"/>
  <c r="O510" i="17"/>
  <c r="P510" i="17" s="1"/>
  <c r="V653" i="17"/>
  <c r="V649" i="17"/>
  <c r="O574" i="17"/>
  <c r="O560" i="17"/>
  <c r="P560" i="17" s="1"/>
  <c r="O374" i="17"/>
  <c r="P374" i="17" s="1"/>
  <c r="Y215" i="18"/>
  <c r="N635" i="17"/>
  <c r="K636" i="17"/>
  <c r="K581" i="17"/>
  <c r="N581" i="17" s="1"/>
  <c r="N580" i="17"/>
  <c r="W58" i="18"/>
  <c r="X58" i="18" s="1"/>
  <c r="I59" i="18"/>
  <c r="N561" i="18"/>
  <c r="N590" i="17"/>
  <c r="K591" i="17"/>
  <c r="N591" i="17" s="1"/>
  <c r="Y519" i="17"/>
  <c r="O645" i="17"/>
  <c r="Y162" i="17"/>
  <c r="O178" i="17"/>
  <c r="P178" i="17" s="1"/>
  <c r="V567" i="17"/>
  <c r="Z541" i="17"/>
  <c r="AA541" i="17" s="1"/>
  <c r="V90" i="17"/>
  <c r="Y185" i="18"/>
  <c r="K64" i="18"/>
  <c r="N63" i="18"/>
  <c r="AA63" i="18"/>
  <c r="AB63" i="18" s="1"/>
  <c r="M63" i="18"/>
  <c r="N627" i="18"/>
  <c r="O224" i="17"/>
  <c r="P224" i="17" s="1"/>
  <c r="Y264" i="17"/>
  <c r="Y297" i="17"/>
  <c r="V519" i="17"/>
  <c r="O649" i="17"/>
  <c r="P649" i="17" s="1"/>
  <c r="V162" i="17"/>
  <c r="V268" i="17"/>
  <c r="Y500" i="17"/>
  <c r="V79" i="17"/>
  <c r="O42" i="17"/>
  <c r="P42" i="17" s="1"/>
  <c r="Z544" i="17"/>
  <c r="AA544" i="17" s="1"/>
  <c r="X582" i="18"/>
  <c r="Y626" i="18"/>
  <c r="O607" i="17"/>
  <c r="P607" i="17" s="1"/>
  <c r="O27" i="18"/>
  <c r="P27" i="18"/>
  <c r="W38" i="18"/>
  <c r="X38" i="18" s="1"/>
  <c r="P29" i="18"/>
  <c r="Q29" i="18" s="1"/>
  <c r="O29" i="18"/>
  <c r="J85" i="18"/>
  <c r="V84" i="18"/>
  <c r="N84" i="18"/>
  <c r="M84" i="18"/>
  <c r="W83" i="18"/>
  <c r="X83" i="18" s="1"/>
  <c r="I84" i="18"/>
  <c r="W284" i="18"/>
  <c r="O290" i="18"/>
  <c r="P290" i="18"/>
  <c r="V246" i="18"/>
  <c r="N246" i="18"/>
  <c r="J247" i="18"/>
  <c r="M246" i="18"/>
  <c r="J274" i="18"/>
  <c r="V273" i="18"/>
  <c r="N273" i="18"/>
  <c r="M273" i="18"/>
  <c r="W228" i="18"/>
  <c r="X228" i="18" s="1"/>
  <c r="I229" i="18"/>
  <c r="W242" i="18"/>
  <c r="X242" i="18" s="1"/>
  <c r="Y242" i="18" s="1"/>
  <c r="I243" i="18"/>
  <c r="W307" i="18"/>
  <c r="X307" i="18" s="1"/>
  <c r="P490" i="18"/>
  <c r="Q490" i="18" s="1"/>
  <c r="O490" i="18"/>
  <c r="W453" i="18"/>
  <c r="X453" i="18" s="1"/>
  <c r="I454" i="18"/>
  <c r="P533" i="18"/>
  <c r="Q533" i="18" s="1"/>
  <c r="O533" i="18"/>
  <c r="I654" i="18"/>
  <c r="W653" i="18"/>
  <c r="X653" i="18" s="1"/>
  <c r="V653" i="18"/>
  <c r="N653" i="18"/>
  <c r="M653" i="18"/>
  <c r="J654" i="18"/>
  <c r="V301" i="18"/>
  <c r="Y301" i="18" s="1"/>
  <c r="N301" i="18"/>
  <c r="M301" i="18"/>
  <c r="I443" i="18"/>
  <c r="W442" i="18"/>
  <c r="X442" i="18" s="1"/>
  <c r="P557" i="18"/>
  <c r="Q557" i="18" s="1"/>
  <c r="O557" i="18"/>
  <c r="Y635" i="18"/>
  <c r="AB635" i="18"/>
  <c r="W15" i="18"/>
  <c r="X15" i="18" s="1"/>
  <c r="Y15" i="18" s="1"/>
  <c r="Y37" i="18"/>
  <c r="W99" i="18"/>
  <c r="X99" i="18" s="1"/>
  <c r="I100" i="18"/>
  <c r="J117" i="18"/>
  <c r="V116" i="18"/>
  <c r="Y116" i="18" s="1"/>
  <c r="N116" i="18"/>
  <c r="M116" i="18"/>
  <c r="V99" i="18"/>
  <c r="N99" i="18"/>
  <c r="J100" i="18"/>
  <c r="M99" i="18"/>
  <c r="P144" i="18"/>
  <c r="Q144" i="18" s="1"/>
  <c r="O144" i="18"/>
  <c r="P152" i="18"/>
  <c r="Q152" i="18" s="1"/>
  <c r="O152" i="18"/>
  <c r="P156" i="18"/>
  <c r="Q156" i="18" s="1"/>
  <c r="O156" i="18"/>
  <c r="P256" i="18"/>
  <c r="O256" i="18"/>
  <c r="W91" i="18"/>
  <c r="X91" i="18" s="1"/>
  <c r="J204" i="18"/>
  <c r="V203" i="18"/>
  <c r="Y203" i="18" s="1"/>
  <c r="N203" i="18"/>
  <c r="M203" i="18"/>
  <c r="P342" i="18"/>
  <c r="O342" i="18"/>
  <c r="Y175" i="18"/>
  <c r="P326" i="18"/>
  <c r="O326" i="18"/>
  <c r="P345" i="18"/>
  <c r="O345" i="18"/>
  <c r="W416" i="18"/>
  <c r="X416" i="18" s="1"/>
  <c r="Y416" i="18" s="1"/>
  <c r="I417" i="18"/>
  <c r="P351" i="18"/>
  <c r="Q351" i="18" s="1"/>
  <c r="O351" i="18"/>
  <c r="J395" i="18"/>
  <c r="M394" i="18"/>
  <c r="V394" i="18"/>
  <c r="N394" i="18"/>
  <c r="O416" i="18"/>
  <c r="P416" i="18"/>
  <c r="Q416" i="18" s="1"/>
  <c r="X383" i="18"/>
  <c r="O406" i="18"/>
  <c r="P406" i="18"/>
  <c r="Y382" i="18"/>
  <c r="AB382" i="18"/>
  <c r="W435" i="18"/>
  <c r="I436" i="18"/>
  <c r="P432" i="18"/>
  <c r="Q432" i="18" s="1"/>
  <c r="O432" i="18"/>
  <c r="V483" i="18"/>
  <c r="N483" i="18"/>
  <c r="J484" i="18"/>
  <c r="M483" i="18"/>
  <c r="W517" i="18"/>
  <c r="X517" i="18" s="1"/>
  <c r="Y517" i="18" s="1"/>
  <c r="Y523" i="18"/>
  <c r="Y578" i="18"/>
  <c r="W571" i="18"/>
  <c r="X571" i="18" s="1"/>
  <c r="V633" i="18"/>
  <c r="N633" i="18"/>
  <c r="M633" i="18"/>
  <c r="N620" i="18"/>
  <c r="W633" i="18"/>
  <c r="X633" i="18" s="1"/>
  <c r="M658" i="18"/>
  <c r="V658" i="18"/>
  <c r="N658" i="18"/>
  <c r="P91" i="18"/>
  <c r="Q91" i="18" s="1"/>
  <c r="O91" i="18"/>
  <c r="V88" i="18"/>
  <c r="Y88" i="18" s="1"/>
  <c r="N88" i="18"/>
  <c r="M88" i="18"/>
  <c r="AE232" i="18"/>
  <c r="AB232" i="18"/>
  <c r="J217" i="18"/>
  <c r="V216" i="18"/>
  <c r="N216" i="18"/>
  <c r="M216" i="18"/>
  <c r="W182" i="18"/>
  <c r="X182" i="18" s="1"/>
  <c r="Y182" i="18" s="1"/>
  <c r="I183" i="18"/>
  <c r="V287" i="18"/>
  <c r="Y287" i="18" s="1"/>
  <c r="N287" i="18"/>
  <c r="M287" i="18"/>
  <c r="O453" i="18"/>
  <c r="P453" i="18"/>
  <c r="Q453" i="18" s="1"/>
  <c r="K486" i="18"/>
  <c r="AA485" i="18"/>
  <c r="W457" i="18"/>
  <c r="X457" i="18" s="1"/>
  <c r="I506" i="18"/>
  <c r="W505" i="18"/>
  <c r="X505" i="18" s="1"/>
  <c r="W533" i="18"/>
  <c r="X533" i="18" s="1"/>
  <c r="Y533" i="18" s="1"/>
  <c r="P550" i="18"/>
  <c r="Q550" i="18" s="1"/>
  <c r="O550" i="18"/>
  <c r="V586" i="18"/>
  <c r="N586" i="18"/>
  <c r="M586" i="18"/>
  <c r="J587" i="18"/>
  <c r="AB581" i="18"/>
  <c r="Y581" i="18"/>
  <c r="I658" i="18"/>
  <c r="W657" i="18"/>
  <c r="X657" i="18" s="1"/>
  <c r="J60" i="18"/>
  <c r="M59" i="18"/>
  <c r="V59" i="18"/>
  <c r="N59" i="18"/>
  <c r="W70" i="18"/>
  <c r="X70" i="18" s="1"/>
  <c r="Y76" i="18"/>
  <c r="P136" i="18"/>
  <c r="Q136" i="18" s="1"/>
  <c r="O136" i="18"/>
  <c r="AB182" i="18"/>
  <c r="W186" i="18"/>
  <c r="X186" i="18" s="1"/>
  <c r="I187" i="18"/>
  <c r="P238" i="18"/>
  <c r="Q238" i="18" s="1"/>
  <c r="O238" i="18"/>
  <c r="V323" i="18"/>
  <c r="N323" i="18"/>
  <c r="M323" i="18"/>
  <c r="O378" i="18"/>
  <c r="P378" i="18"/>
  <c r="Y249" i="18"/>
  <c r="K298" i="18"/>
  <c r="AA298" i="18" s="1"/>
  <c r="AA297" i="18"/>
  <c r="J424" i="18"/>
  <c r="V423" i="18"/>
  <c r="N423" i="18"/>
  <c r="M423" i="18"/>
  <c r="P309" i="18"/>
  <c r="Q309" i="18" s="1"/>
  <c r="O309" i="18"/>
  <c r="I338" i="18"/>
  <c r="W337" i="18"/>
  <c r="X337" i="18" s="1"/>
  <c r="Y337" i="18" s="1"/>
  <c r="O294" i="18"/>
  <c r="P294" i="18"/>
  <c r="Q294" i="18" s="1"/>
  <c r="W403" i="18"/>
  <c r="X403" i="18" s="1"/>
  <c r="W554" i="18"/>
  <c r="X554" i="18" s="1"/>
  <c r="Y554" i="18" s="1"/>
  <c r="W608" i="18"/>
  <c r="X608" i="18" s="1"/>
  <c r="O607" i="18"/>
  <c r="P607" i="18"/>
  <c r="Q607" i="18" s="1"/>
  <c r="P649" i="18"/>
  <c r="Q649" i="18" s="1"/>
  <c r="O649" i="18"/>
  <c r="O15" i="18"/>
  <c r="P15" i="18"/>
  <c r="Q15" i="18" s="1"/>
  <c r="P33" i="18"/>
  <c r="Q33" i="18" s="1"/>
  <c r="O33" i="18"/>
  <c r="P49" i="18"/>
  <c r="Q49" i="18" s="1"/>
  <c r="O49" i="18"/>
  <c r="O40" i="18"/>
  <c r="P40" i="18"/>
  <c r="Q40" i="18" s="1"/>
  <c r="J133" i="18"/>
  <c r="V132" i="18"/>
  <c r="N132" i="18"/>
  <c r="M132" i="18"/>
  <c r="P191" i="18"/>
  <c r="O191" i="18"/>
  <c r="P193" i="18"/>
  <c r="Q193" i="18" s="1"/>
  <c r="O193" i="18"/>
  <c r="AB331" i="18"/>
  <c r="Y331" i="18"/>
  <c r="M496" i="18"/>
  <c r="J497" i="18"/>
  <c r="V496" i="18"/>
  <c r="N496" i="18"/>
  <c r="O441" i="18"/>
  <c r="P441" i="18"/>
  <c r="Q441" i="18" s="1"/>
  <c r="P24" i="18"/>
  <c r="O24" i="18"/>
  <c r="O228" i="18"/>
  <c r="P228" i="18"/>
  <c r="Q228" i="18" s="1"/>
  <c r="J74" i="18"/>
  <c r="V73" i="18"/>
  <c r="N73" i="18"/>
  <c r="M73" i="18"/>
  <c r="I167" i="18"/>
  <c r="W166" i="18"/>
  <c r="X166" i="18" s="1"/>
  <c r="P213" i="18"/>
  <c r="O213" i="18"/>
  <c r="AB290" i="18"/>
  <c r="J364" i="18"/>
  <c r="V363" i="18"/>
  <c r="N363" i="18"/>
  <c r="M363" i="18"/>
  <c r="P359" i="18"/>
  <c r="Q359" i="18" s="1"/>
  <c r="O359" i="18"/>
  <c r="W370" i="18"/>
  <c r="X370" i="18" s="1"/>
  <c r="Y370" i="18" s="1"/>
  <c r="I371" i="18"/>
  <c r="J412" i="18"/>
  <c r="V411" i="18"/>
  <c r="N411" i="18"/>
  <c r="M411" i="18"/>
  <c r="K384" i="18"/>
  <c r="AA383" i="18"/>
  <c r="AB490" i="18"/>
  <c r="W514" i="18"/>
  <c r="X514" i="18" s="1"/>
  <c r="V601" i="18"/>
  <c r="N601" i="18"/>
  <c r="J602" i="18"/>
  <c r="M601" i="18"/>
  <c r="V548" i="18"/>
  <c r="Y548" i="18" s="1"/>
  <c r="N548" i="18"/>
  <c r="M548" i="18"/>
  <c r="AA582" i="18"/>
  <c r="K583" i="18"/>
  <c r="K654" i="18"/>
  <c r="AA653" i="18"/>
  <c r="I622" i="18"/>
  <c r="W621" i="18"/>
  <c r="X621" i="18" s="1"/>
  <c r="I638" i="18"/>
  <c r="W637" i="18"/>
  <c r="X637" i="18" s="1"/>
  <c r="O652" i="18"/>
  <c r="P652" i="18"/>
  <c r="Q652" i="18" s="1"/>
  <c r="Q326" i="18"/>
  <c r="W326" i="18"/>
  <c r="X326" i="18" s="1"/>
  <c r="Y326" i="18" s="1"/>
  <c r="P545" i="18"/>
  <c r="O545" i="18"/>
  <c r="N565" i="18"/>
  <c r="V565" i="18"/>
  <c r="Y565" i="18" s="1"/>
  <c r="M565" i="18"/>
  <c r="I650" i="18"/>
  <c r="W649" i="18"/>
  <c r="X649" i="18" s="1"/>
  <c r="Y649" i="18" s="1"/>
  <c r="P643" i="18"/>
  <c r="Q643" i="18" s="1"/>
  <c r="O643" i="18"/>
  <c r="P166" i="18"/>
  <c r="Q166" i="18" s="1"/>
  <c r="O166" i="18"/>
  <c r="V38" i="18"/>
  <c r="Y38" i="18" s="1"/>
  <c r="N38" i="18"/>
  <c r="M38" i="18"/>
  <c r="J47" i="18"/>
  <c r="V46" i="18"/>
  <c r="Y46" i="18" s="1"/>
  <c r="N46" i="18"/>
  <c r="M46" i="18"/>
  <c r="W73" i="18"/>
  <c r="X73" i="18" s="1"/>
  <c r="I74" i="18"/>
  <c r="P210" i="18"/>
  <c r="O210" i="18"/>
  <c r="AE256" i="18"/>
  <c r="AB256" i="18"/>
  <c r="W163" i="18"/>
  <c r="X163" i="18" s="1"/>
  <c r="Y163" i="18" s="1"/>
  <c r="V176" i="18"/>
  <c r="N176" i="18"/>
  <c r="M176" i="18"/>
  <c r="V269" i="18"/>
  <c r="N269" i="18"/>
  <c r="M269" i="18"/>
  <c r="P329" i="18"/>
  <c r="O329" i="18"/>
  <c r="V283" i="18"/>
  <c r="N283" i="18"/>
  <c r="J284" i="18"/>
  <c r="M283" i="18"/>
  <c r="P393" i="18"/>
  <c r="O393" i="18"/>
  <c r="W378" i="18"/>
  <c r="X378" i="18" s="1"/>
  <c r="Q378" i="18"/>
  <c r="I379" i="18"/>
  <c r="K417" i="18"/>
  <c r="AA416" i="18"/>
  <c r="AB416" i="18" s="1"/>
  <c r="W384" i="18"/>
  <c r="X384" i="18" s="1"/>
  <c r="I385" i="18"/>
  <c r="W406" i="18"/>
  <c r="X406" i="18" s="1"/>
  <c r="Y406" i="18" s="1"/>
  <c r="I407" i="18"/>
  <c r="Q406" i="18"/>
  <c r="W422" i="18"/>
  <c r="X422" i="18" s="1"/>
  <c r="I423" i="18"/>
  <c r="J463" i="18"/>
  <c r="V462" i="18"/>
  <c r="N462" i="18"/>
  <c r="M462" i="18"/>
  <c r="J471" i="18"/>
  <c r="V470" i="18"/>
  <c r="N470" i="18"/>
  <c r="M470" i="18"/>
  <c r="AB432" i="18"/>
  <c r="Y432" i="18"/>
  <c r="V501" i="18"/>
  <c r="N501" i="18"/>
  <c r="M501" i="18"/>
  <c r="W469" i="18"/>
  <c r="X469" i="18" s="1"/>
  <c r="Y469" i="18" s="1"/>
  <c r="I470" i="18"/>
  <c r="P482" i="18"/>
  <c r="Q482" i="18" s="1"/>
  <c r="O482" i="18"/>
  <c r="P511" i="18"/>
  <c r="Q511" i="18" s="1"/>
  <c r="O511" i="18"/>
  <c r="V524" i="18"/>
  <c r="N524" i="18"/>
  <c r="M524" i="18"/>
  <c r="P535" i="18"/>
  <c r="Q535" i="18" s="1"/>
  <c r="O535" i="18"/>
  <c r="V579" i="18"/>
  <c r="N579" i="18"/>
  <c r="M579" i="18"/>
  <c r="W542" i="18"/>
  <c r="X542" i="18" s="1"/>
  <c r="Y542" i="18" s="1"/>
  <c r="P573" i="18"/>
  <c r="Q573" i="18" s="1"/>
  <c r="O573" i="18"/>
  <c r="V611" i="18"/>
  <c r="Y611" i="18" s="1"/>
  <c r="N611" i="18"/>
  <c r="M611" i="18"/>
  <c r="Y620" i="18"/>
  <c r="V617" i="18"/>
  <c r="Y617" i="18" s="1"/>
  <c r="N617" i="18"/>
  <c r="M617" i="18"/>
  <c r="M127" i="18"/>
  <c r="J128" i="18"/>
  <c r="V127" i="18"/>
  <c r="N127" i="18"/>
  <c r="Y91" i="18"/>
  <c r="V94" i="18"/>
  <c r="Y94" i="18" s="1"/>
  <c r="N94" i="18"/>
  <c r="M94" i="18"/>
  <c r="J95" i="18"/>
  <c r="W273" i="18"/>
  <c r="X273" i="18" s="1"/>
  <c r="I274" i="18"/>
  <c r="J234" i="18"/>
  <c r="V233" i="18"/>
  <c r="N233" i="18"/>
  <c r="M233" i="18"/>
  <c r="W216" i="18"/>
  <c r="X216" i="18" s="1"/>
  <c r="I217" i="18"/>
  <c r="P457" i="18"/>
  <c r="Q457" i="18" s="1"/>
  <c r="O457" i="18"/>
  <c r="Y453" i="18"/>
  <c r="W575" i="18"/>
  <c r="X575" i="18" s="1"/>
  <c r="J583" i="18"/>
  <c r="N582" i="18"/>
  <c r="M582" i="18"/>
  <c r="V582" i="18"/>
  <c r="O58" i="18"/>
  <c r="P58" i="18"/>
  <c r="Q58" i="18" s="1"/>
  <c r="P12" i="18"/>
  <c r="Q12" i="18" s="1"/>
  <c r="O12" i="18"/>
  <c r="W55" i="18"/>
  <c r="X55" i="18" s="1"/>
  <c r="Y55" i="18" s="1"/>
  <c r="K102" i="18"/>
  <c r="AA101" i="18"/>
  <c r="J78" i="18"/>
  <c r="V77" i="18"/>
  <c r="N77" i="18"/>
  <c r="M77" i="18"/>
  <c r="I127" i="18"/>
  <c r="W126" i="18"/>
  <c r="X126" i="18" s="1"/>
  <c r="Y126" i="18" s="1"/>
  <c r="Y136" i="18"/>
  <c r="P253" i="18"/>
  <c r="Q253" i="18" s="1"/>
  <c r="O253" i="18"/>
  <c r="P242" i="18"/>
  <c r="Q242" i="18" s="1"/>
  <c r="O242" i="18"/>
  <c r="V179" i="18"/>
  <c r="Y179" i="18" s="1"/>
  <c r="N179" i="18"/>
  <c r="M179" i="18"/>
  <c r="J278" i="18"/>
  <c r="V277" i="18"/>
  <c r="N277" i="18"/>
  <c r="M277" i="18"/>
  <c r="M322" i="18"/>
  <c r="M338" i="18"/>
  <c r="J339" i="18"/>
  <c r="V338" i="18"/>
  <c r="N338" i="18"/>
  <c r="AB378" i="18"/>
  <c r="Y378" i="18"/>
  <c r="J187" i="18"/>
  <c r="V186" i="18"/>
  <c r="N186" i="18"/>
  <c r="M186" i="18"/>
  <c r="V250" i="18"/>
  <c r="N250" i="18"/>
  <c r="M250" i="18"/>
  <c r="Q210" i="18"/>
  <c r="W210" i="18"/>
  <c r="X210" i="18" s="1"/>
  <c r="Y309" i="18"/>
  <c r="Y294" i="18"/>
  <c r="K435" i="18"/>
  <c r="AA434" i="18"/>
  <c r="P503" i="18"/>
  <c r="Q503" i="18" s="1"/>
  <c r="O503" i="18"/>
  <c r="P519" i="18"/>
  <c r="Q519" i="18" s="1"/>
  <c r="O519" i="18"/>
  <c r="W500" i="18"/>
  <c r="X500" i="18" s="1"/>
  <c r="I501" i="18"/>
  <c r="Y607" i="18"/>
  <c r="AB649" i="18"/>
  <c r="P17" i="18"/>
  <c r="Q17" i="18" s="1"/>
  <c r="O17" i="18"/>
  <c r="AB49" i="18"/>
  <c r="Y49" i="18"/>
  <c r="K150" i="18"/>
  <c r="AA149" i="18"/>
  <c r="AB40" i="18"/>
  <c r="Y40" i="18"/>
  <c r="J109" i="18"/>
  <c r="V108" i="18"/>
  <c r="Y108" i="18" s="1"/>
  <c r="N108" i="18"/>
  <c r="M108" i="18"/>
  <c r="P159" i="18"/>
  <c r="Q159" i="18" s="1"/>
  <c r="O159" i="18"/>
  <c r="W170" i="18"/>
  <c r="X170" i="18" s="1"/>
  <c r="V148" i="18"/>
  <c r="N148" i="18"/>
  <c r="J149" i="18"/>
  <c r="M148" i="18"/>
  <c r="P307" i="18"/>
  <c r="Q307" i="18" s="1"/>
  <c r="O307" i="18"/>
  <c r="V371" i="18"/>
  <c r="N371" i="18"/>
  <c r="J372" i="18"/>
  <c r="M371" i="18"/>
  <c r="W173" i="18"/>
  <c r="X173" i="18" s="1"/>
  <c r="Y173" i="18" s="1"/>
  <c r="Y193" i="18"/>
  <c r="W277" i="18"/>
  <c r="X277" i="18" s="1"/>
  <c r="I278" i="18"/>
  <c r="I394" i="18"/>
  <c r="W393" i="18"/>
  <c r="X393" i="18" s="1"/>
  <c r="Q393" i="18"/>
  <c r="AB441" i="18"/>
  <c r="Y441" i="18"/>
  <c r="V30" i="18"/>
  <c r="Y30" i="18" s="1"/>
  <c r="N30" i="18"/>
  <c r="M30" i="18"/>
  <c r="P83" i="18"/>
  <c r="Q83" i="18" s="1"/>
  <c r="O83" i="18"/>
  <c r="P70" i="18"/>
  <c r="Q70" i="18" s="1"/>
  <c r="O70" i="18"/>
  <c r="P142" i="18"/>
  <c r="O142" i="18"/>
  <c r="Y228" i="18"/>
  <c r="I149" i="18"/>
  <c r="W148" i="18"/>
  <c r="X148" i="18" s="1"/>
  <c r="P160" i="18"/>
  <c r="Q160" i="18" s="1"/>
  <c r="O160" i="18"/>
  <c r="K234" i="18"/>
  <c r="AD233" i="18"/>
  <c r="AA233" i="18"/>
  <c r="K258" i="18"/>
  <c r="AD257" i="18"/>
  <c r="AA257" i="18"/>
  <c r="W250" i="18"/>
  <c r="X250" i="18" s="1"/>
  <c r="K334" i="18"/>
  <c r="AA334" i="18" s="1"/>
  <c r="AA333" i="18"/>
  <c r="P245" i="18"/>
  <c r="Q245" i="18" s="1"/>
  <c r="O245" i="18"/>
  <c r="P272" i="18"/>
  <c r="Q272" i="18" s="1"/>
  <c r="O272" i="18"/>
  <c r="P319" i="18"/>
  <c r="O319" i="18"/>
  <c r="Y359" i="18"/>
  <c r="W322" i="18"/>
  <c r="X322" i="18" s="1"/>
  <c r="I323" i="18"/>
  <c r="P600" i="18"/>
  <c r="O600" i="18"/>
  <c r="W557" i="18"/>
  <c r="X557" i="18" s="1"/>
  <c r="I558" i="18"/>
  <c r="P571" i="18"/>
  <c r="Q571" i="18" s="1"/>
  <c r="O571" i="18"/>
  <c r="W583" i="18"/>
  <c r="I587" i="18"/>
  <c r="W586" i="18"/>
  <c r="X586" i="18" s="1"/>
  <c r="Q599" i="18"/>
  <c r="I600" i="18"/>
  <c r="W599" i="18"/>
  <c r="X599" i="18" s="1"/>
  <c r="Y599" i="18" s="1"/>
  <c r="AB652" i="18"/>
  <c r="Y652" i="18"/>
  <c r="K292" i="18"/>
  <c r="AA292" i="18" s="1"/>
  <c r="AA291" i="18"/>
  <c r="P300" i="18"/>
  <c r="Q300" i="18" s="1"/>
  <c r="O300" i="18"/>
  <c r="P403" i="18"/>
  <c r="Q403" i="18" s="1"/>
  <c r="O403" i="18"/>
  <c r="W304" i="18"/>
  <c r="X304" i="18" s="1"/>
  <c r="Y304" i="18" s="1"/>
  <c r="Y557" i="18"/>
  <c r="Q545" i="18"/>
  <c r="W545" i="18"/>
  <c r="X545" i="18" s="1"/>
  <c r="Y545" i="18" s="1"/>
  <c r="P564" i="18"/>
  <c r="Q564" i="18" s="1"/>
  <c r="O564" i="18"/>
  <c r="V636" i="18"/>
  <c r="N636" i="18"/>
  <c r="J637" i="18"/>
  <c r="M636" i="18"/>
  <c r="W64" i="18"/>
  <c r="X64" i="18" s="1"/>
  <c r="Y64" i="18" s="1"/>
  <c r="I65" i="18"/>
  <c r="J66" i="18"/>
  <c r="V65" i="18"/>
  <c r="Y166" i="18"/>
  <c r="P45" i="18"/>
  <c r="Q45" i="18" s="1"/>
  <c r="O45" i="18"/>
  <c r="P115" i="18"/>
  <c r="Q115" i="18" s="1"/>
  <c r="O115" i="18"/>
  <c r="P155" i="18"/>
  <c r="Q155" i="18" s="1"/>
  <c r="O155" i="18"/>
  <c r="Y210" i="18"/>
  <c r="P98" i="18"/>
  <c r="Q98" i="18" s="1"/>
  <c r="O98" i="18"/>
  <c r="V145" i="18"/>
  <c r="Y145" i="18" s="1"/>
  <c r="N145" i="18"/>
  <c r="M145" i="18"/>
  <c r="V153" i="18"/>
  <c r="Y153" i="18" s="1"/>
  <c r="N153" i="18"/>
  <c r="M153" i="18"/>
  <c r="V157" i="18"/>
  <c r="N157" i="18"/>
  <c r="M157" i="18"/>
  <c r="M257" i="18"/>
  <c r="J258" i="18"/>
  <c r="V257" i="18"/>
  <c r="N257" i="18"/>
  <c r="P202" i="18"/>
  <c r="Q202" i="18" s="1"/>
  <c r="O202" i="18"/>
  <c r="Q213" i="18"/>
  <c r="W213" i="18"/>
  <c r="X213" i="18" s="1"/>
  <c r="Y213" i="18" s="1"/>
  <c r="M346" i="18"/>
  <c r="J347" i="18"/>
  <c r="V346" i="18"/>
  <c r="N346" i="18"/>
  <c r="P282" i="18"/>
  <c r="Q282" i="18" s="1"/>
  <c r="O282" i="18"/>
  <c r="J353" i="18"/>
  <c r="V352" i="18"/>
  <c r="Y352" i="18" s="1"/>
  <c r="N352" i="18"/>
  <c r="M352" i="18"/>
  <c r="AB393" i="18"/>
  <c r="Y393" i="18"/>
  <c r="M416" i="18"/>
  <c r="V407" i="18"/>
  <c r="N407" i="18"/>
  <c r="M407" i="18"/>
  <c r="V383" i="18"/>
  <c r="N383" i="18"/>
  <c r="J384" i="18"/>
  <c r="M383" i="18"/>
  <c r="O500" i="18"/>
  <c r="P500" i="18"/>
  <c r="Q500" i="18" s="1"/>
  <c r="P514" i="18"/>
  <c r="Q514" i="18" s="1"/>
  <c r="O514" i="18"/>
  <c r="Y482" i="18"/>
  <c r="AB482" i="18"/>
  <c r="K492" i="18"/>
  <c r="AA492" i="18" s="1"/>
  <c r="AA491" i="18"/>
  <c r="Y511" i="18"/>
  <c r="W530" i="18"/>
  <c r="X530" i="18" s="1"/>
  <c r="Y530" i="18" s="1"/>
  <c r="AB573" i="18"/>
  <c r="Y573" i="18"/>
  <c r="O632" i="18"/>
  <c r="P632" i="18"/>
  <c r="Q632" i="18" s="1"/>
  <c r="P610" i="18"/>
  <c r="Q610" i="18" s="1"/>
  <c r="O610" i="18"/>
  <c r="V621" i="18"/>
  <c r="N621" i="18"/>
  <c r="M621" i="18"/>
  <c r="J622" i="18"/>
  <c r="P657" i="18"/>
  <c r="Q657" i="18" s="1"/>
  <c r="O657" i="18"/>
  <c r="W117" i="18"/>
  <c r="X117" i="18" s="1"/>
  <c r="I118" i="18"/>
  <c r="P87" i="18"/>
  <c r="Q87" i="18" s="1"/>
  <c r="O87" i="18"/>
  <c r="P93" i="18"/>
  <c r="Q93" i="18" s="1"/>
  <c r="O93" i="18"/>
  <c r="W194" i="18"/>
  <c r="X194" i="18" s="1"/>
  <c r="P215" i="18"/>
  <c r="Q215" i="18" s="1"/>
  <c r="O215" i="18"/>
  <c r="P286" i="18"/>
  <c r="Q286" i="18" s="1"/>
  <c r="O286" i="18"/>
  <c r="Q342" i="18"/>
  <c r="W342" i="18"/>
  <c r="X342" i="18" s="1"/>
  <c r="Y342" i="18" s="1"/>
  <c r="Y457" i="18"/>
  <c r="V454" i="18"/>
  <c r="N454" i="18"/>
  <c r="M454" i="18"/>
  <c r="W484" i="18"/>
  <c r="X484" i="18" s="1"/>
  <c r="I485" i="18"/>
  <c r="I491" i="18"/>
  <c r="W490" i="18"/>
  <c r="X490" i="18" s="1"/>
  <c r="Y490" i="18" s="1"/>
  <c r="P568" i="18"/>
  <c r="Q568" i="18" s="1"/>
  <c r="O568" i="18"/>
  <c r="O585" i="18"/>
  <c r="P585" i="18"/>
  <c r="Q585" i="18" s="1"/>
  <c r="W52" i="18"/>
  <c r="AB58" i="18"/>
  <c r="Y58" i="18"/>
  <c r="P21" i="18"/>
  <c r="Q21" i="18" s="1"/>
  <c r="O21" i="18"/>
  <c r="W47" i="18"/>
  <c r="X47" i="18" s="1"/>
  <c r="V183" i="18"/>
  <c r="N183" i="18"/>
  <c r="M183" i="18"/>
  <c r="V239" i="18"/>
  <c r="Y239" i="18" s="1"/>
  <c r="N239" i="18"/>
  <c r="M239" i="18"/>
  <c r="P271" i="18"/>
  <c r="Q271" i="18" s="1"/>
  <c r="O271" i="18"/>
  <c r="N322" i="18"/>
  <c r="W253" i="18"/>
  <c r="X253" i="18" s="1"/>
  <c r="Y253" i="18" s="1"/>
  <c r="P422" i="18"/>
  <c r="Q422" i="18" s="1"/>
  <c r="O422" i="18"/>
  <c r="J311" i="18"/>
  <c r="V310" i="18"/>
  <c r="N310" i="18"/>
  <c r="M310" i="18"/>
  <c r="V295" i="18"/>
  <c r="N295" i="18"/>
  <c r="J296" i="18"/>
  <c r="M295" i="18"/>
  <c r="K395" i="18"/>
  <c r="AA394" i="18"/>
  <c r="P554" i="18"/>
  <c r="Q554" i="18" s="1"/>
  <c r="O554" i="18"/>
  <c r="I496" i="18"/>
  <c r="W495" i="18"/>
  <c r="X495" i="18" s="1"/>
  <c r="V608" i="18"/>
  <c r="N608" i="18"/>
  <c r="M608" i="18"/>
  <c r="M650" i="18"/>
  <c r="N650" i="18"/>
  <c r="V650" i="18"/>
  <c r="Q27" i="18"/>
  <c r="W27" i="18"/>
  <c r="X27" i="18" s="1"/>
  <c r="Y27" i="18" s="1"/>
  <c r="V34" i="18"/>
  <c r="N34" i="18"/>
  <c r="M34" i="18"/>
  <c r="P131" i="18"/>
  <c r="O131" i="18"/>
  <c r="P170" i="18"/>
  <c r="Q170" i="18" s="1"/>
  <c r="O170" i="18"/>
  <c r="Q142" i="18"/>
  <c r="W142" i="18"/>
  <c r="X142" i="18" s="1"/>
  <c r="Y142" i="18" s="1"/>
  <c r="O147" i="18"/>
  <c r="P147" i="18"/>
  <c r="Q147" i="18" s="1"/>
  <c r="Y307" i="18"/>
  <c r="O370" i="18"/>
  <c r="P370" i="18"/>
  <c r="Q370" i="18" s="1"/>
  <c r="V194" i="18"/>
  <c r="Y194" i="18" s="1"/>
  <c r="N194" i="18"/>
  <c r="M194" i="18"/>
  <c r="I257" i="18"/>
  <c r="Q256" i="18"/>
  <c r="W256" i="18"/>
  <c r="X256" i="18" s="1"/>
  <c r="Y256" i="18" s="1"/>
  <c r="W232" i="18"/>
  <c r="X232" i="18" s="1"/>
  <c r="Y232" i="18" s="1"/>
  <c r="I233" i="18"/>
  <c r="J333" i="18"/>
  <c r="M332" i="18"/>
  <c r="V332" i="18"/>
  <c r="N332" i="18"/>
  <c r="P495" i="18"/>
  <c r="Q495" i="18" s="1"/>
  <c r="O495" i="18"/>
  <c r="O55" i="18"/>
  <c r="P55" i="18"/>
  <c r="Q55" i="18" s="1"/>
  <c r="W43" i="18"/>
  <c r="X43" i="18" s="1"/>
  <c r="Y83" i="18"/>
  <c r="W109" i="18"/>
  <c r="X109" i="18" s="1"/>
  <c r="I110" i="18"/>
  <c r="Q24" i="18"/>
  <c r="W24" i="18"/>
  <c r="X24" i="18" s="1"/>
  <c r="Y24" i="18" s="1"/>
  <c r="Y70" i="18"/>
  <c r="W77" i="18"/>
  <c r="X77" i="18" s="1"/>
  <c r="I78" i="18"/>
  <c r="V229" i="18"/>
  <c r="N229" i="18"/>
  <c r="M229" i="18"/>
  <c r="P72" i="18"/>
  <c r="Q72" i="18" s="1"/>
  <c r="O72" i="18"/>
  <c r="W139" i="18"/>
  <c r="X139" i="18" s="1"/>
  <c r="Y139" i="18" s="1"/>
  <c r="W176" i="18"/>
  <c r="X176" i="18" s="1"/>
  <c r="V291" i="18"/>
  <c r="N291" i="18"/>
  <c r="J292" i="18"/>
  <c r="M291" i="18"/>
  <c r="P362" i="18"/>
  <c r="O362" i="18"/>
  <c r="P316" i="18"/>
  <c r="Q316" i="18" s="1"/>
  <c r="O316" i="18"/>
  <c r="K373" i="18"/>
  <c r="AA372" i="18"/>
  <c r="W290" i="18"/>
  <c r="X290" i="18" s="1"/>
  <c r="Y290" i="18" s="1"/>
  <c r="Q290" i="18"/>
  <c r="I291" i="18"/>
  <c r="P410" i="18"/>
  <c r="Q410" i="18" s="1"/>
  <c r="O410" i="18"/>
  <c r="P415" i="18"/>
  <c r="Q415" i="18" s="1"/>
  <c r="O415" i="18"/>
  <c r="K444" i="18"/>
  <c r="AA443" i="18"/>
  <c r="W410" i="18"/>
  <c r="X410" i="18" s="1"/>
  <c r="Y410" i="18" s="1"/>
  <c r="I411" i="18"/>
  <c r="V491" i="18"/>
  <c r="N491" i="18"/>
  <c r="J492" i="18"/>
  <c r="M491" i="18"/>
  <c r="AB600" i="18"/>
  <c r="P547" i="18"/>
  <c r="Q547" i="18" s="1"/>
  <c r="O547" i="18"/>
  <c r="P551" i="18"/>
  <c r="Q551" i="18" s="1"/>
  <c r="O551" i="18"/>
  <c r="Y571" i="18"/>
  <c r="Q605" i="18"/>
  <c r="W605" i="18"/>
  <c r="X605" i="18" s="1"/>
  <c r="Y605" i="18" s="1"/>
  <c r="Q591" i="18"/>
  <c r="I592" i="18"/>
  <c r="W591" i="18"/>
  <c r="X591" i="18" s="1"/>
  <c r="Y591" i="18" s="1"/>
  <c r="P163" i="18"/>
  <c r="Q163" i="18" s="1"/>
  <c r="O163" i="18"/>
  <c r="P304" i="18"/>
  <c r="Q304" i="18" s="1"/>
  <c r="O304" i="18"/>
  <c r="I346" i="18"/>
  <c r="Q345" i="18"/>
  <c r="W345" i="18"/>
  <c r="X345" i="18" s="1"/>
  <c r="Y345" i="18" s="1"/>
  <c r="Y403" i="18"/>
  <c r="N558" i="18"/>
  <c r="V558" i="18"/>
  <c r="M558" i="18"/>
  <c r="P527" i="18"/>
  <c r="Q527" i="18" s="1"/>
  <c r="O527" i="18"/>
  <c r="P530" i="18"/>
  <c r="Q530" i="18" s="1"/>
  <c r="O530" i="18"/>
  <c r="P539" i="18"/>
  <c r="Q539" i="18" s="1"/>
  <c r="O539" i="18"/>
  <c r="W579" i="18"/>
  <c r="X579" i="18" s="1"/>
  <c r="P635" i="18"/>
  <c r="Q635" i="18" s="1"/>
  <c r="O635" i="18"/>
  <c r="J645" i="18"/>
  <c r="V644" i="18"/>
  <c r="Y644" i="18" s="1"/>
  <c r="N644" i="18"/>
  <c r="M644" i="18"/>
  <c r="W34" i="18"/>
  <c r="X34" i="18" s="1"/>
  <c r="M167" i="18"/>
  <c r="V167" i="18"/>
  <c r="N167" i="18"/>
  <c r="P37" i="18"/>
  <c r="Q37" i="18" s="1"/>
  <c r="O37" i="18"/>
  <c r="I96" i="18"/>
  <c r="W95" i="18"/>
  <c r="X95" i="18" s="1"/>
  <c r="Y98" i="18"/>
  <c r="W204" i="18"/>
  <c r="X204" i="18" s="1"/>
  <c r="I205" i="18"/>
  <c r="W246" i="18"/>
  <c r="X246" i="18" s="1"/>
  <c r="I247" i="18"/>
  <c r="P175" i="18"/>
  <c r="Q175" i="18" s="1"/>
  <c r="O175" i="18"/>
  <c r="Q191" i="18"/>
  <c r="W191" i="18"/>
  <c r="X191" i="18" s="1"/>
  <c r="Y191" i="18" s="1"/>
  <c r="P268" i="18"/>
  <c r="Q268" i="18" s="1"/>
  <c r="O268" i="18"/>
  <c r="Y282" i="18"/>
  <c r="AB282" i="18"/>
  <c r="W310" i="18"/>
  <c r="X310" i="18" s="1"/>
  <c r="I311" i="18"/>
  <c r="K284" i="18"/>
  <c r="AA283" i="18"/>
  <c r="Q329" i="18"/>
  <c r="W329" i="18"/>
  <c r="X329" i="18" s="1"/>
  <c r="Y329" i="18" s="1"/>
  <c r="Q362" i="18"/>
  <c r="W362" i="18"/>
  <c r="X362" i="18" s="1"/>
  <c r="Y362" i="18" s="1"/>
  <c r="I363" i="18"/>
  <c r="V417" i="18"/>
  <c r="N417" i="18"/>
  <c r="J418" i="18"/>
  <c r="M417" i="18"/>
  <c r="P382" i="18"/>
  <c r="Q382" i="18" s="1"/>
  <c r="O382" i="18"/>
  <c r="P450" i="18"/>
  <c r="Q450" i="18" s="1"/>
  <c r="O450" i="18"/>
  <c r="P461" i="18"/>
  <c r="Q461" i="18" s="1"/>
  <c r="O461" i="18"/>
  <c r="P469" i="18"/>
  <c r="Q469" i="18" s="1"/>
  <c r="O469" i="18"/>
  <c r="J434" i="18"/>
  <c r="M433" i="18"/>
  <c r="V433" i="18"/>
  <c r="N433" i="18"/>
  <c r="AB500" i="18"/>
  <c r="Y500" i="18"/>
  <c r="Y514" i="18"/>
  <c r="W524" i="18"/>
  <c r="X524" i="18" s="1"/>
  <c r="P523" i="18"/>
  <c r="Q523" i="18" s="1"/>
  <c r="O523" i="18"/>
  <c r="V536" i="18"/>
  <c r="Y536" i="18" s="1"/>
  <c r="N536" i="18"/>
  <c r="M536" i="18"/>
  <c r="P578" i="18"/>
  <c r="Q578" i="18" s="1"/>
  <c r="O578" i="18"/>
  <c r="V574" i="18"/>
  <c r="J575" i="18"/>
  <c r="N574" i="18"/>
  <c r="M574" i="18"/>
  <c r="Y610" i="18"/>
  <c r="M620" i="18"/>
  <c r="P626" i="18"/>
  <c r="Q626" i="18" s="1"/>
  <c r="O626" i="18"/>
  <c r="O616" i="18"/>
  <c r="P616" i="18"/>
  <c r="Q616" i="18" s="1"/>
  <c r="Y657" i="18"/>
  <c r="W157" i="18"/>
  <c r="X157" i="18" s="1"/>
  <c r="P126" i="18"/>
  <c r="Q126" i="18" s="1"/>
  <c r="O126" i="18"/>
  <c r="Y93" i="18"/>
  <c r="AB93" i="18"/>
  <c r="P232" i="18"/>
  <c r="Q232" i="18" s="1"/>
  <c r="O232" i="18"/>
  <c r="Q319" i="18"/>
  <c r="W319" i="18"/>
  <c r="X319" i="18" s="1"/>
  <c r="Y319" i="18" s="1"/>
  <c r="W316" i="18"/>
  <c r="X316" i="18" s="1"/>
  <c r="Y316" i="18" s="1"/>
  <c r="V458" i="18"/>
  <c r="Y458" i="18" s="1"/>
  <c r="N458" i="18"/>
  <c r="M458" i="18"/>
  <c r="Y568" i="18"/>
  <c r="Y585" i="18"/>
  <c r="O581" i="18"/>
  <c r="P581" i="18"/>
  <c r="Q581" i="18" s="1"/>
  <c r="K52" i="18"/>
  <c r="AA52" i="18" s="1"/>
  <c r="AA51" i="18"/>
  <c r="Y21" i="18"/>
  <c r="W12" i="18"/>
  <c r="X12" i="18" s="1"/>
  <c r="Y12" i="18" s="1"/>
  <c r="P139" i="18"/>
  <c r="Q139" i="18" s="1"/>
  <c r="O139" i="18"/>
  <c r="P76" i="18"/>
  <c r="Q76" i="18" s="1"/>
  <c r="O76" i="18"/>
  <c r="K96" i="18"/>
  <c r="AA96" i="18" s="1"/>
  <c r="AA95" i="18"/>
  <c r="O182" i="18"/>
  <c r="P182" i="18"/>
  <c r="Q182" i="18" s="1"/>
  <c r="V243" i="18"/>
  <c r="N243" i="18"/>
  <c r="M243" i="18"/>
  <c r="P178" i="18"/>
  <c r="Q178" i="18" s="1"/>
  <c r="O178" i="18"/>
  <c r="P276" i="18"/>
  <c r="Q276" i="18" s="1"/>
  <c r="O276" i="18"/>
  <c r="Y322" i="18"/>
  <c r="P337" i="18"/>
  <c r="Q337" i="18" s="1"/>
  <c r="O337" i="18"/>
  <c r="J380" i="18"/>
  <c r="V379" i="18"/>
  <c r="N379" i="18"/>
  <c r="M379" i="18"/>
  <c r="P185" i="18"/>
  <c r="Q185" i="18" s="1"/>
  <c r="O185" i="18"/>
  <c r="P249" i="18"/>
  <c r="Q249" i="18" s="1"/>
  <c r="O249" i="18"/>
  <c r="I333" i="18"/>
  <c r="W332" i="18"/>
  <c r="X332" i="18" s="1"/>
  <c r="Y422" i="18"/>
  <c r="I296" i="18"/>
  <c r="W295" i="18"/>
  <c r="X295" i="18" s="1"/>
  <c r="I354" i="18"/>
  <c r="W353" i="18"/>
  <c r="X353" i="18" s="1"/>
  <c r="W450" i="18"/>
  <c r="X450" i="18" s="1"/>
  <c r="Y450" i="18" s="1"/>
  <c r="P517" i="18"/>
  <c r="Q517" i="18" s="1"/>
  <c r="O517" i="18"/>
  <c r="W461" i="18"/>
  <c r="X461" i="18" s="1"/>
  <c r="Y461" i="18" s="1"/>
  <c r="I462" i="18"/>
  <c r="J505" i="18"/>
  <c r="V504" i="18"/>
  <c r="Y504" i="18" s="1"/>
  <c r="N504" i="18"/>
  <c r="M504" i="18"/>
  <c r="V520" i="18"/>
  <c r="Y520" i="18" s="1"/>
  <c r="N520" i="18"/>
  <c r="M520" i="18"/>
  <c r="P542" i="18"/>
  <c r="Q542" i="18" s="1"/>
  <c r="O542" i="18"/>
  <c r="I646" i="18"/>
  <c r="W645" i="18"/>
  <c r="X645" i="18" s="1"/>
  <c r="P619" i="18"/>
  <c r="Q619" i="18" s="1"/>
  <c r="O619" i="18"/>
  <c r="Q630" i="18"/>
  <c r="W630" i="18"/>
  <c r="X630" i="18" s="1"/>
  <c r="Y630" i="18" s="1"/>
  <c r="K638" i="18"/>
  <c r="AA637" i="18"/>
  <c r="V18" i="18"/>
  <c r="Y18" i="18" s="1"/>
  <c r="N18" i="18"/>
  <c r="M18" i="18"/>
  <c r="J51" i="18"/>
  <c r="M50" i="18"/>
  <c r="V50" i="18"/>
  <c r="N50" i="18"/>
  <c r="J42" i="18"/>
  <c r="V41" i="18"/>
  <c r="Y41" i="18" s="1"/>
  <c r="N41" i="18"/>
  <c r="M41" i="18"/>
  <c r="Y170" i="18"/>
  <c r="P107" i="18"/>
  <c r="Q107" i="18" s="1"/>
  <c r="O107" i="18"/>
  <c r="P173" i="18"/>
  <c r="Q173" i="18" s="1"/>
  <c r="O173" i="18"/>
  <c r="W269" i="18"/>
  <c r="X269" i="18" s="1"/>
  <c r="Q131" i="18"/>
  <c r="W131" i="18"/>
  <c r="X131" i="18" s="1"/>
  <c r="Y131" i="18" s="1"/>
  <c r="I132" i="18"/>
  <c r="AB147" i="18"/>
  <c r="Y147" i="18"/>
  <c r="AB370" i="18"/>
  <c r="P331" i="18"/>
  <c r="Q331" i="18" s="1"/>
  <c r="O331" i="18"/>
  <c r="Y495" i="18"/>
  <c r="V442" i="18"/>
  <c r="N442" i="18"/>
  <c r="J443" i="18"/>
  <c r="M442" i="18"/>
  <c r="P645" i="17"/>
  <c r="Z645" i="17"/>
  <c r="AA645" i="17" s="1"/>
  <c r="S201" i="17"/>
  <c r="Y200" i="17"/>
  <c r="Y254" i="17"/>
  <c r="S255" i="17"/>
  <c r="S381" i="17"/>
  <c r="Y380" i="17"/>
  <c r="S451" i="17"/>
  <c r="Y450" i="17"/>
  <c r="N98" i="17"/>
  <c r="K99" i="17"/>
  <c r="S147" i="17"/>
  <c r="N115" i="17"/>
  <c r="K116" i="17"/>
  <c r="S330" i="17"/>
  <c r="Y329" i="17"/>
  <c r="S281" i="17"/>
  <c r="Y280" i="17"/>
  <c r="P312" i="17"/>
  <c r="Z312" i="17"/>
  <c r="AA312" i="17" s="1"/>
  <c r="S455" i="17"/>
  <c r="Y454" i="17"/>
  <c r="Y561" i="17"/>
  <c r="S562" i="17"/>
  <c r="N618" i="17"/>
  <c r="K619" i="17"/>
  <c r="S76" i="17"/>
  <c r="Y75" i="17"/>
  <c r="S19" i="17"/>
  <c r="Y19" i="17" s="1"/>
  <c r="Y18" i="17"/>
  <c r="N255" i="17"/>
  <c r="K256" i="17"/>
  <c r="S335" i="17"/>
  <c r="Y334" i="17"/>
  <c r="Z338" i="17"/>
  <c r="AA338" i="17" s="1"/>
  <c r="N361" i="17"/>
  <c r="K362" i="17"/>
  <c r="N431" i="17"/>
  <c r="K432" i="17"/>
  <c r="S432" i="17"/>
  <c r="Y431" i="17"/>
  <c r="Z610" i="17"/>
  <c r="AA610" i="17" s="1"/>
  <c r="S625" i="17"/>
  <c r="Y625" i="17" s="1"/>
  <c r="Y624" i="17"/>
  <c r="N584" i="17"/>
  <c r="K585" i="17"/>
  <c r="Y641" i="17"/>
  <c r="S642" i="17"/>
  <c r="N62" i="17"/>
  <c r="K63" i="17"/>
  <c r="S49" i="17"/>
  <c r="Y48" i="17"/>
  <c r="S44" i="17"/>
  <c r="Y43" i="17"/>
  <c r="N125" i="17"/>
  <c r="K126" i="17"/>
  <c r="N126" i="17" s="1"/>
  <c r="S231" i="17"/>
  <c r="Y230" i="17"/>
  <c r="S192" i="17"/>
  <c r="Y192" i="17" s="1"/>
  <c r="Y191" i="17"/>
  <c r="S137" i="17"/>
  <c r="Y137" i="17" s="1"/>
  <c r="Y136" i="17"/>
  <c r="Z172" i="17"/>
  <c r="AA172" i="17" s="1"/>
  <c r="S376" i="17"/>
  <c r="N468" i="17"/>
  <c r="K469" i="17"/>
  <c r="N489" i="17"/>
  <c r="K490" i="17"/>
  <c r="N490" i="17" s="1"/>
  <c r="S512" i="17"/>
  <c r="Y512" i="17" s="1"/>
  <c r="Y511" i="17"/>
  <c r="N215" i="17"/>
  <c r="K216" i="17"/>
  <c r="S369" i="17"/>
  <c r="S62" i="17"/>
  <c r="Y61" i="17"/>
  <c r="Y199" i="17"/>
  <c r="N309" i="17"/>
  <c r="K310" i="17"/>
  <c r="N382" i="17"/>
  <c r="K383" i="17"/>
  <c r="S414" i="17"/>
  <c r="O529" i="17"/>
  <c r="P529" i="17" s="1"/>
  <c r="N40" i="17"/>
  <c r="K41" i="17"/>
  <c r="N41" i="17" s="1"/>
  <c r="S115" i="17"/>
  <c r="V224" i="17"/>
  <c r="Y224" i="17"/>
  <c r="S294" i="17"/>
  <c r="Y293" i="17"/>
  <c r="S321" i="17"/>
  <c r="Y321" i="17" s="1"/>
  <c r="Y320" i="17"/>
  <c r="Y279" i="17"/>
  <c r="S324" i="17"/>
  <c r="Y324" i="17" s="1"/>
  <c r="Y323" i="17"/>
  <c r="S408" i="17"/>
  <c r="N289" i="17"/>
  <c r="O286" i="17" s="1"/>
  <c r="P286" i="17" s="1"/>
  <c r="K290" i="17"/>
  <c r="N290" i="17" s="1"/>
  <c r="S391" i="17"/>
  <c r="Y438" i="17"/>
  <c r="N409" i="17"/>
  <c r="K410" i="17"/>
  <c r="N410" i="17" s="1"/>
  <c r="Y453" i="17"/>
  <c r="S98" i="17"/>
  <c r="Y97" i="17"/>
  <c r="N82" i="17"/>
  <c r="K83" i="17"/>
  <c r="N83" i="17" s="1"/>
  <c r="S89" i="17"/>
  <c r="Y89" i="17" s="1"/>
  <c r="Y17" i="17"/>
  <c r="V37" i="17"/>
  <c r="Y37" i="17"/>
  <c r="N92" i="17"/>
  <c r="K93" i="17"/>
  <c r="S155" i="17"/>
  <c r="S276" i="17"/>
  <c r="Y275" i="17"/>
  <c r="N146" i="17"/>
  <c r="K147" i="17"/>
  <c r="N271" i="17"/>
  <c r="K272" i="17"/>
  <c r="N272" i="17" s="1"/>
  <c r="S404" i="17"/>
  <c r="Y403" i="17"/>
  <c r="N460" i="17"/>
  <c r="K461" i="17"/>
  <c r="S651" i="17"/>
  <c r="Y650" i="17"/>
  <c r="N76" i="17"/>
  <c r="K77" i="17"/>
  <c r="Y190" i="17"/>
  <c r="S174" i="17"/>
  <c r="Y174" i="17" s="1"/>
  <c r="Y173" i="17"/>
  <c r="S285" i="17"/>
  <c r="Y285" i="17" s="1"/>
  <c r="Y284" i="17"/>
  <c r="N415" i="17"/>
  <c r="K416" i="17"/>
  <c r="Y374" i="17"/>
  <c r="N369" i="17"/>
  <c r="K370" i="17"/>
  <c r="Y513" i="17"/>
  <c r="S598" i="17"/>
  <c r="S581" i="17"/>
  <c r="Y581" i="17" s="1"/>
  <c r="S31" i="17"/>
  <c r="Y30" i="17"/>
  <c r="Y156" i="17"/>
  <c r="V138" i="17"/>
  <c r="O17" i="17"/>
  <c r="P17" i="17" s="1"/>
  <c r="V156" i="17"/>
  <c r="V199" i="17"/>
  <c r="S184" i="17"/>
  <c r="Y183" i="17"/>
  <c r="S266" i="17"/>
  <c r="Y265" i="17"/>
  <c r="N277" i="17"/>
  <c r="K278" i="17"/>
  <c r="N278" i="17" s="1"/>
  <c r="S350" i="17"/>
  <c r="V418" i="17"/>
  <c r="Y379" i="17"/>
  <c r="Y449" i="17"/>
  <c r="N455" i="17"/>
  <c r="K456" i="17"/>
  <c r="N456" i="17" s="1"/>
  <c r="N503" i="17"/>
  <c r="K504" i="17"/>
  <c r="S589" i="17"/>
  <c r="Y588" i="17"/>
  <c r="V574" i="17"/>
  <c r="S13" i="17"/>
  <c r="Y13" i="17" s="1"/>
  <c r="V8" i="17"/>
  <c r="S164" i="17"/>
  <c r="Y163" i="17"/>
  <c r="S248" i="17"/>
  <c r="Y248" i="17" s="1"/>
  <c r="Y247" i="17"/>
  <c r="N336" i="17"/>
  <c r="K337" i="17"/>
  <c r="N337" i="17" s="1"/>
  <c r="S289" i="17"/>
  <c r="V328" i="17"/>
  <c r="O238" i="17"/>
  <c r="P238" i="17" s="1"/>
  <c r="V279" i="17"/>
  <c r="Y406" i="17"/>
  <c r="N421" i="17"/>
  <c r="K422" i="17"/>
  <c r="K352" i="17"/>
  <c r="N351" i="17"/>
  <c r="S360" i="17"/>
  <c r="Y359" i="17"/>
  <c r="V438" i="17"/>
  <c r="N494" i="17"/>
  <c r="K495" i="17"/>
  <c r="N495" i="17" s="1"/>
  <c r="V453" i="17"/>
  <c r="S494" i="17"/>
  <c r="Y493" i="17"/>
  <c r="S502" i="17"/>
  <c r="Y501" i="17"/>
  <c r="N572" i="17"/>
  <c r="K573" i="17"/>
  <c r="N573" i="17" s="1"/>
  <c r="S569" i="17"/>
  <c r="Y569" i="17" s="1"/>
  <c r="Y568" i="17"/>
  <c r="V601" i="17"/>
  <c r="Y629" i="17"/>
  <c r="Y630" i="17"/>
  <c r="S631" i="17"/>
  <c r="Y631" i="17" s="1"/>
  <c r="S22" i="17"/>
  <c r="Y22" i="17" s="1"/>
  <c r="Y21" i="17"/>
  <c r="V17" i="17"/>
  <c r="N231" i="17"/>
  <c r="K232" i="17"/>
  <c r="O33" i="17"/>
  <c r="S181" i="17"/>
  <c r="Y181" i="17" s="1"/>
  <c r="Y180" i="17"/>
  <c r="S171" i="17"/>
  <c r="Y171" i="17" s="1"/>
  <c r="Y170" i="17"/>
  <c r="Z315" i="17"/>
  <c r="AA315" i="17" s="1"/>
  <c r="Y333" i="17"/>
  <c r="Y402" i="17"/>
  <c r="S468" i="17"/>
  <c r="S489" i="17"/>
  <c r="Y488" i="17"/>
  <c r="S498" i="17"/>
  <c r="S585" i="17"/>
  <c r="Y584" i="17"/>
  <c r="Y623" i="17"/>
  <c r="S655" i="17"/>
  <c r="Y654" i="17"/>
  <c r="S81" i="17"/>
  <c r="Y80" i="17"/>
  <c r="S92" i="17"/>
  <c r="Y91" i="17"/>
  <c r="V42" i="17"/>
  <c r="N107" i="17"/>
  <c r="K108" i="17"/>
  <c r="N31" i="17"/>
  <c r="K32" i="17"/>
  <c r="N32" i="17" s="1"/>
  <c r="V175" i="17"/>
  <c r="V190" i="17"/>
  <c r="S245" i="17"/>
  <c r="Y245" i="17" s="1"/>
  <c r="Y244" i="17"/>
  <c r="N185" i="17"/>
  <c r="K186" i="17"/>
  <c r="N186" i="17" s="1"/>
  <c r="O162" i="17"/>
  <c r="P162" i="17" s="1"/>
  <c r="N295" i="17"/>
  <c r="K296" i="17"/>
  <c r="N296" i="17" s="1"/>
  <c r="V374" i="17"/>
  <c r="S482" i="17"/>
  <c r="Y481" i="17"/>
  <c r="O449" i="17"/>
  <c r="P449" i="17" s="1"/>
  <c r="V513" i="17"/>
  <c r="V510" i="17"/>
  <c r="O532" i="17"/>
  <c r="P532" i="17" s="1"/>
  <c r="Y553" i="17"/>
  <c r="Y554" i="17"/>
  <c r="S555" i="17"/>
  <c r="N597" i="17"/>
  <c r="K598" i="17"/>
  <c r="S36" i="17"/>
  <c r="Y36" i="17" s="1"/>
  <c r="Y35" i="17"/>
  <c r="N49" i="17"/>
  <c r="K50" i="17"/>
  <c r="N50" i="17" s="1"/>
  <c r="V29" i="17"/>
  <c r="S215" i="17"/>
  <c r="Y214" i="17"/>
  <c r="S158" i="17"/>
  <c r="Y158" i="17" s="1"/>
  <c r="Y157" i="17"/>
  <c r="S140" i="17"/>
  <c r="Y140" i="17" s="1"/>
  <c r="Y139" i="17"/>
  <c r="N201" i="17"/>
  <c r="K202" i="17"/>
  <c r="S299" i="17"/>
  <c r="Y299" i="17" s="1"/>
  <c r="Y298" i="17"/>
  <c r="S420" i="17"/>
  <c r="Y419" i="17"/>
  <c r="V379" i="17"/>
  <c r="N441" i="17"/>
  <c r="K442" i="17"/>
  <c r="V449" i="17"/>
  <c r="S521" i="17"/>
  <c r="S635" i="17"/>
  <c r="Y634" i="17"/>
  <c r="S576" i="17"/>
  <c r="Y575" i="17"/>
  <c r="S648" i="17"/>
  <c r="Y648" i="17" s="1"/>
  <c r="Y647" i="17"/>
  <c r="S107" i="17"/>
  <c r="S10" i="17"/>
  <c r="Y10" i="17" s="1"/>
  <c r="Y9" i="17"/>
  <c r="S71" i="17"/>
  <c r="Y70" i="17"/>
  <c r="S226" i="17"/>
  <c r="S309" i="17"/>
  <c r="S270" i="17"/>
  <c r="Y269" i="17"/>
  <c r="V406" i="17"/>
  <c r="N393" i="17"/>
  <c r="K394" i="17"/>
  <c r="V389" i="17"/>
  <c r="S440" i="17"/>
  <c r="Y439" i="17"/>
  <c r="S459" i="17"/>
  <c r="Y458" i="17"/>
  <c r="S573" i="17"/>
  <c r="V560" i="17"/>
  <c r="Y601" i="17"/>
  <c r="S603" i="17"/>
  <c r="Y603" i="17" s="1"/>
  <c r="V87" i="17"/>
  <c r="S39" i="17"/>
  <c r="Y38" i="17"/>
  <c r="S125" i="17"/>
  <c r="Y124" i="17"/>
  <c r="Z235" i="17"/>
  <c r="AA235" i="17" s="1"/>
  <c r="S240" i="17"/>
  <c r="Y239" i="17"/>
  <c r="S344" i="17"/>
  <c r="Y343" i="17"/>
  <c r="V333" i="17"/>
  <c r="S327" i="17"/>
  <c r="Y327" i="17" s="1"/>
  <c r="Y326" i="17"/>
  <c r="Z399" i="17"/>
  <c r="AA399" i="17" s="1"/>
  <c r="V402" i="17"/>
  <c r="N482" i="17"/>
  <c r="K483" i="17"/>
  <c r="Z516" i="17"/>
  <c r="AA516" i="17" s="1"/>
  <c r="S509" i="17"/>
  <c r="Y508" i="17"/>
  <c r="O519" i="17"/>
  <c r="P519" i="17" s="1"/>
  <c r="V623" i="17"/>
  <c r="V640" i="17"/>
  <c r="Y618" i="17"/>
  <c r="S619" i="17"/>
  <c r="Y90" i="17"/>
  <c r="S28" i="17"/>
  <c r="Y28" i="17" s="1"/>
  <c r="Y27" i="17"/>
  <c r="S177" i="17"/>
  <c r="Y177" i="17" s="1"/>
  <c r="Y176" i="17"/>
  <c r="S129" i="17"/>
  <c r="Y128" i="17"/>
  <c r="V135" i="17"/>
  <c r="V172" i="17"/>
  <c r="N130" i="17"/>
  <c r="K131" i="17"/>
  <c r="N131" i="17" s="1"/>
  <c r="V283" i="17"/>
  <c r="N344" i="17"/>
  <c r="K345" i="17"/>
  <c r="S515" i="17"/>
  <c r="Y515" i="17" s="1"/>
  <c r="Y514" i="17"/>
  <c r="N643" i="17"/>
  <c r="K644" i="17"/>
  <c r="N644" i="17" s="1"/>
  <c r="Y572" i="17" l="1"/>
  <c r="Y608" i="18"/>
  <c r="Y571" i="17"/>
  <c r="Y509" i="17"/>
  <c r="Z507" i="17" s="1"/>
  <c r="AA507" i="17" s="1"/>
  <c r="Y573" i="17"/>
  <c r="Y225" i="17"/>
  <c r="Y390" i="17"/>
  <c r="Y407" i="17"/>
  <c r="Y375" i="17"/>
  <c r="Z560" i="17"/>
  <c r="AA560" i="17" s="1"/>
  <c r="X583" i="18"/>
  <c r="Y186" i="18"/>
  <c r="Y602" i="17"/>
  <c r="Y497" i="17"/>
  <c r="Y520" i="17"/>
  <c r="Y12" i="17"/>
  <c r="Y349" i="17"/>
  <c r="Y88" i="17"/>
  <c r="Y621" i="18"/>
  <c r="O122" i="17"/>
  <c r="P122" i="17" s="1"/>
  <c r="T288" i="17"/>
  <c r="Y287" i="17"/>
  <c r="T615" i="17"/>
  <c r="Y615" i="17" s="1"/>
  <c r="Y614" i="17"/>
  <c r="T597" i="17"/>
  <c r="Y596" i="17"/>
  <c r="T467" i="17"/>
  <c r="Y466" i="17"/>
  <c r="T308" i="17"/>
  <c r="Y307" i="17"/>
  <c r="T146" i="17"/>
  <c r="Y145" i="17"/>
  <c r="T106" i="17"/>
  <c r="Y105" i="17"/>
  <c r="T580" i="17"/>
  <c r="Y579" i="17"/>
  <c r="T368" i="17"/>
  <c r="Y367" i="17"/>
  <c r="T114" i="17"/>
  <c r="Y113" i="17"/>
  <c r="T628" i="17"/>
  <c r="Y628" i="17" s="1"/>
  <c r="Y627" i="17"/>
  <c r="T413" i="17"/>
  <c r="Y412" i="17"/>
  <c r="T540" i="17"/>
  <c r="Y540" i="17" s="1"/>
  <c r="Y539" i="17"/>
  <c r="T154" i="17"/>
  <c r="Y153" i="17"/>
  <c r="O273" i="17"/>
  <c r="Z623" i="17"/>
  <c r="AA623" i="17" s="1"/>
  <c r="Z17" i="17"/>
  <c r="AA17" i="17" s="1"/>
  <c r="O127" i="17"/>
  <c r="O491" i="17"/>
  <c r="O333" i="17"/>
  <c r="P333" i="17" s="1"/>
  <c r="Z318" i="17"/>
  <c r="AA318" i="17" s="1"/>
  <c r="O37" i="17"/>
  <c r="P37" i="17" s="1"/>
  <c r="Z297" i="17"/>
  <c r="AA297" i="17" s="1"/>
  <c r="Z242" i="17"/>
  <c r="AA242" i="17" s="1"/>
  <c r="O29" i="17"/>
  <c r="P29" i="17" s="1"/>
  <c r="Z169" i="17"/>
  <c r="AA169" i="17" s="1"/>
  <c r="O79" i="17"/>
  <c r="P79" i="17" s="1"/>
  <c r="O587" i="17"/>
  <c r="Z587" i="17" s="1"/>
  <c r="AA587" i="17" s="1"/>
  <c r="O570" i="17"/>
  <c r="P570" i="17" s="1"/>
  <c r="O453" i="17"/>
  <c r="P453" i="17" s="1"/>
  <c r="Z26" i="17"/>
  <c r="AA26" i="17" s="1"/>
  <c r="Z325" i="17"/>
  <c r="AA325" i="17" s="1"/>
  <c r="O578" i="17"/>
  <c r="P578" i="17" s="1"/>
  <c r="Y34" i="18"/>
  <c r="Y250" i="18"/>
  <c r="O63" i="18"/>
  <c r="P63" i="18"/>
  <c r="Q63" i="18" s="1"/>
  <c r="P574" i="17"/>
  <c r="Z574" i="17"/>
  <c r="AA574" i="17" s="1"/>
  <c r="Z570" i="17"/>
  <c r="AA570" i="17" s="1"/>
  <c r="Z567" i="17"/>
  <c r="AA567" i="17" s="1"/>
  <c r="O268" i="17"/>
  <c r="P268" i="17" s="1"/>
  <c r="P627" i="18"/>
  <c r="Q627" i="18" s="1"/>
  <c r="O627" i="18"/>
  <c r="K65" i="18"/>
  <c r="AA64" i="18"/>
  <c r="AB64" i="18" s="1"/>
  <c r="N64" i="18"/>
  <c r="M64" i="18"/>
  <c r="P561" i="18"/>
  <c r="Q561" i="18" s="1"/>
  <c r="O561" i="18"/>
  <c r="O182" i="17"/>
  <c r="P182" i="17" s="1"/>
  <c r="Z178" i="17"/>
  <c r="AA178" i="17" s="1"/>
  <c r="Z11" i="17"/>
  <c r="AA11" i="17" s="1"/>
  <c r="Z87" i="17"/>
  <c r="AA87" i="17" s="1"/>
  <c r="O406" i="17"/>
  <c r="P406" i="17" s="1"/>
  <c r="Z510" i="17"/>
  <c r="AA510" i="17" s="1"/>
  <c r="Y633" i="18"/>
  <c r="I60" i="18"/>
  <c r="W60" i="18" s="1"/>
  <c r="X60" i="18" s="1"/>
  <c r="W59" i="18"/>
  <c r="X59" i="18" s="1"/>
  <c r="N636" i="17"/>
  <c r="K637" i="17"/>
  <c r="O46" i="17"/>
  <c r="P46" i="17" s="1"/>
  <c r="O291" i="17"/>
  <c r="P291" i="17" s="1"/>
  <c r="Z322" i="17"/>
  <c r="AA322" i="17" s="1"/>
  <c r="J444" i="18"/>
  <c r="M443" i="18"/>
  <c r="V443" i="18"/>
  <c r="N443" i="18"/>
  <c r="V42" i="18"/>
  <c r="N42" i="18"/>
  <c r="J43" i="18"/>
  <c r="M42" i="18"/>
  <c r="W646" i="18"/>
  <c r="X646" i="18" s="1"/>
  <c r="O520" i="18"/>
  <c r="P520" i="18"/>
  <c r="Q520" i="18" s="1"/>
  <c r="W354" i="18"/>
  <c r="X354" i="18" s="1"/>
  <c r="I355" i="18"/>
  <c r="P243" i="18"/>
  <c r="O243" i="18"/>
  <c r="P458" i="18"/>
  <c r="Q458" i="18" s="1"/>
  <c r="O458" i="18"/>
  <c r="AB574" i="18"/>
  <c r="Y574" i="18"/>
  <c r="O536" i="18"/>
  <c r="P536" i="18"/>
  <c r="Q536" i="18" s="1"/>
  <c r="V434" i="18"/>
  <c r="N434" i="18"/>
  <c r="J435" i="18"/>
  <c r="M434" i="18"/>
  <c r="W592" i="18"/>
  <c r="X592" i="18" s="1"/>
  <c r="Y592" i="18" s="1"/>
  <c r="Q592" i="18"/>
  <c r="I593" i="18"/>
  <c r="V492" i="18"/>
  <c r="N492" i="18"/>
  <c r="M492" i="18"/>
  <c r="I292" i="18"/>
  <c r="W291" i="18"/>
  <c r="X291" i="18" s="1"/>
  <c r="P291" i="18"/>
  <c r="Q291" i="18" s="1"/>
  <c r="O291" i="18"/>
  <c r="I79" i="18"/>
  <c r="W78" i="18"/>
  <c r="X78" i="18" s="1"/>
  <c r="P332" i="18"/>
  <c r="Q332" i="18" s="1"/>
  <c r="O332" i="18"/>
  <c r="W233" i="18"/>
  <c r="X233" i="18" s="1"/>
  <c r="I234" i="18"/>
  <c r="P295" i="18"/>
  <c r="Q295" i="18" s="1"/>
  <c r="O295" i="18"/>
  <c r="Y310" i="18"/>
  <c r="P383" i="18"/>
  <c r="Q383" i="18" s="1"/>
  <c r="O383" i="18"/>
  <c r="AB407" i="18"/>
  <c r="J348" i="18"/>
  <c r="V347" i="18"/>
  <c r="N347" i="18"/>
  <c r="M347" i="18"/>
  <c r="AE257" i="18"/>
  <c r="AB257" i="18"/>
  <c r="O157" i="18"/>
  <c r="P157" i="18"/>
  <c r="Q157" i="18" s="1"/>
  <c r="J67" i="18"/>
  <c r="V66" i="18"/>
  <c r="AB636" i="18"/>
  <c r="Y636" i="18"/>
  <c r="W558" i="18"/>
  <c r="X558" i="18" s="1"/>
  <c r="Y558" i="18" s="1"/>
  <c r="K259" i="18"/>
  <c r="AD258" i="18"/>
  <c r="AA258" i="18"/>
  <c r="P148" i="18"/>
  <c r="Q148" i="18" s="1"/>
  <c r="O148" i="18"/>
  <c r="P108" i="18"/>
  <c r="Q108" i="18" s="1"/>
  <c r="O108" i="18"/>
  <c r="W501" i="18"/>
  <c r="X501" i="18" s="1"/>
  <c r="K436" i="18"/>
  <c r="AA435" i="18"/>
  <c r="V339" i="18"/>
  <c r="N339" i="18"/>
  <c r="M339" i="18"/>
  <c r="P277" i="18"/>
  <c r="Q277" i="18" s="1"/>
  <c r="O277" i="18"/>
  <c r="P179" i="18"/>
  <c r="Q179" i="18" s="1"/>
  <c r="O179" i="18"/>
  <c r="Y77" i="18"/>
  <c r="P582" i="18"/>
  <c r="Q582" i="18" s="1"/>
  <c r="O582" i="18"/>
  <c r="I218" i="18"/>
  <c r="W217" i="18"/>
  <c r="X217" i="18" s="1"/>
  <c r="AB233" i="18"/>
  <c r="AE233" i="18"/>
  <c r="Y233" i="18"/>
  <c r="V128" i="18"/>
  <c r="N128" i="18"/>
  <c r="M128" i="18"/>
  <c r="Y524" i="18"/>
  <c r="J472" i="18"/>
  <c r="V471" i="18"/>
  <c r="N471" i="18"/>
  <c r="M471" i="18"/>
  <c r="J464" i="18"/>
  <c r="V463" i="18"/>
  <c r="N463" i="18"/>
  <c r="M463" i="18"/>
  <c r="I386" i="18"/>
  <c r="W385" i="18"/>
  <c r="O176" i="18"/>
  <c r="P176" i="18"/>
  <c r="Q176" i="18" s="1"/>
  <c r="V47" i="18"/>
  <c r="Y47" i="18" s="1"/>
  <c r="N47" i="18"/>
  <c r="M47" i="18"/>
  <c r="AB601" i="18"/>
  <c r="I372" i="18"/>
  <c r="W371" i="18"/>
  <c r="X371" i="18" s="1"/>
  <c r="J365" i="18"/>
  <c r="V364" i="18"/>
  <c r="N364" i="18"/>
  <c r="M364" i="18"/>
  <c r="J425" i="18"/>
  <c r="V424" i="18"/>
  <c r="N424" i="18"/>
  <c r="M424" i="18"/>
  <c r="P323" i="18"/>
  <c r="O323" i="18"/>
  <c r="Y59" i="18"/>
  <c r="AB59" i="18"/>
  <c r="M587" i="18"/>
  <c r="V587" i="18"/>
  <c r="J588" i="18"/>
  <c r="N587" i="18"/>
  <c r="W183" i="18"/>
  <c r="X183" i="18" s="1"/>
  <c r="Y183" i="18" s="1"/>
  <c r="O216" i="18"/>
  <c r="P216" i="18"/>
  <c r="Q216" i="18" s="1"/>
  <c r="P658" i="18"/>
  <c r="O658" i="18"/>
  <c r="J485" i="18"/>
  <c r="V484" i="18"/>
  <c r="Y484" i="18" s="1"/>
  <c r="N484" i="18"/>
  <c r="M484" i="18"/>
  <c r="I437" i="18"/>
  <c r="W436" i="18"/>
  <c r="I418" i="18"/>
  <c r="W417" i="18"/>
  <c r="X417" i="18" s="1"/>
  <c r="Y417" i="18" s="1"/>
  <c r="I101" i="18"/>
  <c r="W100" i="18"/>
  <c r="X100" i="18" s="1"/>
  <c r="AB653" i="18"/>
  <c r="Y653" i="18"/>
  <c r="V274" i="18"/>
  <c r="N274" i="18"/>
  <c r="M274" i="18"/>
  <c r="AB246" i="18"/>
  <c r="Y246" i="18"/>
  <c r="V85" i="18"/>
  <c r="N85" i="18"/>
  <c r="M85" i="18"/>
  <c r="V51" i="18"/>
  <c r="N51" i="18"/>
  <c r="J52" i="18"/>
  <c r="M51" i="18"/>
  <c r="P442" i="18"/>
  <c r="Q442" i="18" s="1"/>
  <c r="O442" i="18"/>
  <c r="P50" i="18"/>
  <c r="Q50" i="18" s="1"/>
  <c r="O50" i="18"/>
  <c r="K639" i="18"/>
  <c r="AA638" i="18"/>
  <c r="V505" i="18"/>
  <c r="Y505" i="18" s="1"/>
  <c r="N505" i="18"/>
  <c r="M505" i="18"/>
  <c r="J506" i="18"/>
  <c r="P379" i="18"/>
  <c r="O379" i="18"/>
  <c r="P433" i="18"/>
  <c r="Q433" i="18" s="1"/>
  <c r="O433" i="18"/>
  <c r="W363" i="18"/>
  <c r="X363" i="18" s="1"/>
  <c r="I364" i="18"/>
  <c r="I312" i="18"/>
  <c r="W311" i="18"/>
  <c r="X311" i="18" s="1"/>
  <c r="V645" i="18"/>
  <c r="Y645" i="18" s="1"/>
  <c r="N645" i="18"/>
  <c r="M645" i="18"/>
  <c r="J646" i="18"/>
  <c r="P491" i="18"/>
  <c r="O491" i="18"/>
  <c r="K374" i="18"/>
  <c r="AA373" i="18"/>
  <c r="AB291" i="18"/>
  <c r="Y291" i="18"/>
  <c r="P229" i="18"/>
  <c r="O229" i="18"/>
  <c r="Y332" i="18"/>
  <c r="AB332" i="18"/>
  <c r="W257" i="18"/>
  <c r="X257" i="18" s="1"/>
  <c r="Y257" i="18" s="1"/>
  <c r="I258" i="18"/>
  <c r="O34" i="18"/>
  <c r="P34" i="18"/>
  <c r="Q34" i="18" s="1"/>
  <c r="AB650" i="18"/>
  <c r="P608" i="18"/>
  <c r="Q608" i="18" s="1"/>
  <c r="O608" i="18"/>
  <c r="W496" i="18"/>
  <c r="X496" i="18" s="1"/>
  <c r="Y496" i="18" s="1"/>
  <c r="I497" i="18"/>
  <c r="K396" i="18"/>
  <c r="AA395" i="18"/>
  <c r="Y295" i="18"/>
  <c r="AB295" i="18"/>
  <c r="V311" i="18"/>
  <c r="N311" i="18"/>
  <c r="M311" i="18"/>
  <c r="J312" i="18"/>
  <c r="X52" i="18"/>
  <c r="P454" i="18"/>
  <c r="Q454" i="18" s="1"/>
  <c r="O454" i="18"/>
  <c r="I119" i="18"/>
  <c r="W118" i="18"/>
  <c r="X118" i="18" s="1"/>
  <c r="M622" i="18"/>
  <c r="V622" i="18"/>
  <c r="J623" i="18"/>
  <c r="N622" i="18"/>
  <c r="Y383" i="18"/>
  <c r="AB383" i="18"/>
  <c r="O352" i="18"/>
  <c r="P352" i="18"/>
  <c r="Q352" i="18" s="1"/>
  <c r="J259" i="18"/>
  <c r="V258" i="18"/>
  <c r="N258" i="18"/>
  <c r="M258" i="18"/>
  <c r="Y157" i="18"/>
  <c r="Q323" i="18"/>
  <c r="W323" i="18"/>
  <c r="X323" i="18" s="1"/>
  <c r="I150" i="18"/>
  <c r="W149" i="18"/>
  <c r="X149" i="18" s="1"/>
  <c r="I395" i="18"/>
  <c r="W394" i="18"/>
  <c r="X394" i="18" s="1"/>
  <c r="J373" i="18"/>
  <c r="M372" i="18"/>
  <c r="V372" i="18"/>
  <c r="N372" i="18"/>
  <c r="AB148" i="18"/>
  <c r="Y148" i="18"/>
  <c r="O186" i="18"/>
  <c r="P186" i="18"/>
  <c r="Q186" i="18" s="1"/>
  <c r="Y277" i="18"/>
  <c r="W127" i="18"/>
  <c r="X127" i="18" s="1"/>
  <c r="I128" i="18"/>
  <c r="V78" i="18"/>
  <c r="N78" i="18"/>
  <c r="M78" i="18"/>
  <c r="J79" i="18"/>
  <c r="M583" i="18"/>
  <c r="V583" i="18"/>
  <c r="N583" i="18"/>
  <c r="J235" i="18"/>
  <c r="V234" i="18"/>
  <c r="N234" i="18"/>
  <c r="M234" i="18"/>
  <c r="J96" i="18"/>
  <c r="M95" i="18"/>
  <c r="V95" i="18"/>
  <c r="N95" i="18"/>
  <c r="W470" i="18"/>
  <c r="X470" i="18" s="1"/>
  <c r="I471" i="18"/>
  <c r="P501" i="18"/>
  <c r="Q501" i="18" s="1"/>
  <c r="O501" i="18"/>
  <c r="W423" i="18"/>
  <c r="X423" i="18" s="1"/>
  <c r="Y423" i="18" s="1"/>
  <c r="I424" i="18"/>
  <c r="W407" i="18"/>
  <c r="X407" i="18" s="1"/>
  <c r="Y407" i="18" s="1"/>
  <c r="V284" i="18"/>
  <c r="N284" i="18"/>
  <c r="M284" i="18"/>
  <c r="O269" i="18"/>
  <c r="P269" i="18"/>
  <c r="Q269" i="18" s="1"/>
  <c r="Y176" i="18"/>
  <c r="P565" i="18"/>
  <c r="Q565" i="18" s="1"/>
  <c r="O565" i="18"/>
  <c r="W622" i="18"/>
  <c r="X622" i="18" s="1"/>
  <c r="I623" i="18"/>
  <c r="P411" i="18"/>
  <c r="O411" i="18"/>
  <c r="O73" i="18"/>
  <c r="P73" i="18"/>
  <c r="Q73" i="18" s="1"/>
  <c r="V497" i="18"/>
  <c r="N497" i="18"/>
  <c r="M497" i="18"/>
  <c r="V133" i="18"/>
  <c r="N133" i="18"/>
  <c r="M133" i="18"/>
  <c r="Y323" i="18"/>
  <c r="AB323" i="18"/>
  <c r="I188" i="18"/>
  <c r="W187" i="18"/>
  <c r="X187" i="18" s="1"/>
  <c r="Q658" i="18"/>
  <c r="W658" i="18"/>
  <c r="X658" i="18" s="1"/>
  <c r="Y658" i="18" s="1"/>
  <c r="Y216" i="18"/>
  <c r="O620" i="18"/>
  <c r="P620" i="18"/>
  <c r="Q620" i="18" s="1"/>
  <c r="P483" i="18"/>
  <c r="Q483" i="18" s="1"/>
  <c r="O483" i="18"/>
  <c r="V395" i="18"/>
  <c r="N395" i="18"/>
  <c r="J396" i="18"/>
  <c r="M395" i="18"/>
  <c r="J205" i="18"/>
  <c r="V204" i="18"/>
  <c r="Y204" i="18" s="1"/>
  <c r="N204" i="18"/>
  <c r="M204" i="18"/>
  <c r="V100" i="18"/>
  <c r="N100" i="18"/>
  <c r="J101" i="18"/>
  <c r="M100" i="18"/>
  <c r="P116" i="18"/>
  <c r="Q116" i="18" s="1"/>
  <c r="O116" i="18"/>
  <c r="P301" i="18"/>
  <c r="Q301" i="18" s="1"/>
  <c r="O301" i="18"/>
  <c r="M654" i="18"/>
  <c r="N654" i="18"/>
  <c r="V654" i="18"/>
  <c r="X284" i="18"/>
  <c r="AB442" i="18"/>
  <c r="Y442" i="18"/>
  <c r="W132" i="18"/>
  <c r="X132" i="18" s="1"/>
  <c r="Y132" i="18" s="1"/>
  <c r="I133" i="18"/>
  <c r="P41" i="18"/>
  <c r="Q41" i="18" s="1"/>
  <c r="O41" i="18"/>
  <c r="Y50" i="18"/>
  <c r="AB50" i="18"/>
  <c r="O18" i="18"/>
  <c r="P18" i="18"/>
  <c r="Q18" i="18" s="1"/>
  <c r="W296" i="18"/>
  <c r="X296" i="18" s="1"/>
  <c r="I297" i="18"/>
  <c r="I334" i="18"/>
  <c r="W333" i="18"/>
  <c r="X333" i="18" s="1"/>
  <c r="P574" i="18"/>
  <c r="Q574" i="18" s="1"/>
  <c r="O574" i="18"/>
  <c r="Y433" i="18"/>
  <c r="AB433" i="18"/>
  <c r="J419" i="18"/>
  <c r="V418" i="18"/>
  <c r="O558" i="18"/>
  <c r="P558" i="18"/>
  <c r="Q558" i="18" s="1"/>
  <c r="W346" i="18"/>
  <c r="X346" i="18" s="1"/>
  <c r="Y346" i="18" s="1"/>
  <c r="I347" i="18"/>
  <c r="AB491" i="18"/>
  <c r="AB229" i="18"/>
  <c r="P650" i="18"/>
  <c r="Q650" i="18" s="1"/>
  <c r="O650" i="18"/>
  <c r="O322" i="18"/>
  <c r="P322" i="18"/>
  <c r="Q322" i="18" s="1"/>
  <c r="P239" i="18"/>
  <c r="Q239" i="18" s="1"/>
  <c r="O239" i="18"/>
  <c r="P183" i="18"/>
  <c r="Q183" i="18" s="1"/>
  <c r="O183" i="18"/>
  <c r="I486" i="18"/>
  <c r="W485" i="18"/>
  <c r="X485" i="18" s="1"/>
  <c r="AB454" i="18"/>
  <c r="P346" i="18"/>
  <c r="Q346" i="18" s="1"/>
  <c r="O346" i="18"/>
  <c r="O145" i="18"/>
  <c r="P145" i="18"/>
  <c r="Q145" i="18" s="1"/>
  <c r="V637" i="18"/>
  <c r="N637" i="18"/>
  <c r="M637" i="18"/>
  <c r="J638" i="18"/>
  <c r="Q600" i="18"/>
  <c r="W600" i="18"/>
  <c r="X600" i="18" s="1"/>
  <c r="Y600" i="18" s="1"/>
  <c r="I601" i="18"/>
  <c r="W587" i="18"/>
  <c r="X587" i="18" s="1"/>
  <c r="I588" i="18"/>
  <c r="O30" i="18"/>
  <c r="P30" i="18"/>
  <c r="Q30" i="18" s="1"/>
  <c r="P371" i="18"/>
  <c r="Q371" i="18" s="1"/>
  <c r="O371" i="18"/>
  <c r="J110" i="18"/>
  <c r="V109" i="18"/>
  <c r="Y109" i="18" s="1"/>
  <c r="N109" i="18"/>
  <c r="M109" i="18"/>
  <c r="P250" i="18"/>
  <c r="Q250" i="18" s="1"/>
  <c r="O250" i="18"/>
  <c r="P338" i="18"/>
  <c r="Q338" i="18" s="1"/>
  <c r="O338" i="18"/>
  <c r="J279" i="18"/>
  <c r="V278" i="18"/>
  <c r="N278" i="18"/>
  <c r="M278" i="18"/>
  <c r="AB582" i="18"/>
  <c r="Y582" i="18"/>
  <c r="P127" i="18"/>
  <c r="Q127" i="18" s="1"/>
  <c r="O127" i="18"/>
  <c r="O579" i="18"/>
  <c r="P579" i="18"/>
  <c r="Q579" i="18" s="1"/>
  <c r="AB501" i="18"/>
  <c r="Y501" i="18"/>
  <c r="P470" i="18"/>
  <c r="Q470" i="18" s="1"/>
  <c r="O470" i="18"/>
  <c r="P462" i="18"/>
  <c r="O462" i="18"/>
  <c r="K418" i="18"/>
  <c r="N418" i="18" s="1"/>
  <c r="AA417" i="18"/>
  <c r="AB417" i="18" s="1"/>
  <c r="P283" i="18"/>
  <c r="Q283" i="18" s="1"/>
  <c r="O283" i="18"/>
  <c r="Y269" i="18"/>
  <c r="O46" i="18"/>
  <c r="P46" i="18"/>
  <c r="Q46" i="18" s="1"/>
  <c r="O38" i="18"/>
  <c r="P38" i="18"/>
  <c r="Q38" i="18" s="1"/>
  <c r="W650" i="18"/>
  <c r="X650" i="18" s="1"/>
  <c r="Y650" i="18" s="1"/>
  <c r="I639" i="18"/>
  <c r="W638" i="18"/>
  <c r="X638" i="18" s="1"/>
  <c r="M602" i="18"/>
  <c r="V602" i="18"/>
  <c r="N602" i="18"/>
  <c r="P363" i="18"/>
  <c r="Q363" i="18" s="1"/>
  <c r="O363" i="18"/>
  <c r="Y73" i="18"/>
  <c r="W338" i="18"/>
  <c r="X338" i="18" s="1"/>
  <c r="Y338" i="18" s="1"/>
  <c r="I339" i="18"/>
  <c r="P423" i="18"/>
  <c r="Q423" i="18" s="1"/>
  <c r="O423" i="18"/>
  <c r="M60" i="18"/>
  <c r="V60" i="18"/>
  <c r="Y60" i="18" s="1"/>
  <c r="N60" i="18"/>
  <c r="P586" i="18"/>
  <c r="Q586" i="18" s="1"/>
  <c r="O586" i="18"/>
  <c r="W506" i="18"/>
  <c r="X506" i="18" s="1"/>
  <c r="I507" i="18"/>
  <c r="K487" i="18"/>
  <c r="AA487" i="18" s="1"/>
  <c r="AA486" i="18"/>
  <c r="P287" i="18"/>
  <c r="Q287" i="18" s="1"/>
  <c r="O287" i="18"/>
  <c r="V217" i="18"/>
  <c r="Y217" i="18" s="1"/>
  <c r="N217" i="18"/>
  <c r="M217" i="18"/>
  <c r="J218" i="18"/>
  <c r="Y483" i="18"/>
  <c r="AB483" i="18"/>
  <c r="X435" i="18"/>
  <c r="P394" i="18"/>
  <c r="Q394" i="18" s="1"/>
  <c r="O394" i="18"/>
  <c r="O99" i="18"/>
  <c r="P99" i="18"/>
  <c r="Q99" i="18" s="1"/>
  <c r="O273" i="18"/>
  <c r="P273" i="18"/>
  <c r="Q273" i="18" s="1"/>
  <c r="V247" i="18"/>
  <c r="N247" i="18"/>
  <c r="M247" i="18"/>
  <c r="W84" i="18"/>
  <c r="X84" i="18" s="1"/>
  <c r="I85" i="18"/>
  <c r="P84" i="18"/>
  <c r="Q84" i="18" s="1"/>
  <c r="O84" i="18"/>
  <c r="O504" i="18"/>
  <c r="P504" i="18"/>
  <c r="Q504" i="18" s="1"/>
  <c r="W462" i="18"/>
  <c r="X462" i="18" s="1"/>
  <c r="Y462" i="18" s="1"/>
  <c r="I463" i="18"/>
  <c r="Q462" i="18"/>
  <c r="V380" i="18"/>
  <c r="N380" i="18"/>
  <c r="M380" i="18"/>
  <c r="M575" i="18"/>
  <c r="V575" i="18"/>
  <c r="N575" i="18"/>
  <c r="P417" i="18"/>
  <c r="Q417" i="18" s="1"/>
  <c r="O417" i="18"/>
  <c r="W247" i="18"/>
  <c r="X247" i="18" s="1"/>
  <c r="I206" i="18"/>
  <c r="W205" i="18"/>
  <c r="X205" i="18" s="1"/>
  <c r="W96" i="18"/>
  <c r="X96" i="18" s="1"/>
  <c r="P167" i="18"/>
  <c r="Q167" i="18" s="1"/>
  <c r="O167" i="18"/>
  <c r="O644" i="18"/>
  <c r="P644" i="18"/>
  <c r="Q644" i="18" s="1"/>
  <c r="W411" i="18"/>
  <c r="X411" i="18" s="1"/>
  <c r="Y411" i="18" s="1"/>
  <c r="I412" i="18"/>
  <c r="Q411" i="18"/>
  <c r="K445" i="18"/>
  <c r="AA444" i="18"/>
  <c r="M292" i="18"/>
  <c r="V292" i="18"/>
  <c r="N292" i="18"/>
  <c r="I111" i="18"/>
  <c r="W110" i="18"/>
  <c r="X110" i="18" s="1"/>
  <c r="V333" i="18"/>
  <c r="N333" i="18"/>
  <c r="J334" i="18"/>
  <c r="M333" i="18"/>
  <c r="O194" i="18"/>
  <c r="P194" i="18"/>
  <c r="Q194" i="18" s="1"/>
  <c r="V296" i="18"/>
  <c r="N296" i="18"/>
  <c r="J297" i="18"/>
  <c r="M296" i="18"/>
  <c r="O310" i="18"/>
  <c r="P310" i="18"/>
  <c r="Q310" i="18" s="1"/>
  <c r="AB183" i="18"/>
  <c r="Q491" i="18"/>
  <c r="I492" i="18"/>
  <c r="W491" i="18"/>
  <c r="X491" i="18" s="1"/>
  <c r="Y491" i="18" s="1"/>
  <c r="O621" i="18"/>
  <c r="P621" i="18"/>
  <c r="Q621" i="18" s="1"/>
  <c r="V384" i="18"/>
  <c r="N384" i="18"/>
  <c r="J385" i="18"/>
  <c r="M384" i="18"/>
  <c r="P407" i="18"/>
  <c r="Q407" i="18" s="1"/>
  <c r="O407" i="18"/>
  <c r="V353" i="18"/>
  <c r="Y353" i="18" s="1"/>
  <c r="N353" i="18"/>
  <c r="M353" i="18"/>
  <c r="J354" i="18"/>
  <c r="P257" i="18"/>
  <c r="Q257" i="18" s="1"/>
  <c r="O257" i="18"/>
  <c r="O153" i="18"/>
  <c r="P153" i="18"/>
  <c r="Q153" i="18" s="1"/>
  <c r="I66" i="18"/>
  <c r="W65" i="18"/>
  <c r="X65" i="18" s="1"/>
  <c r="Y65" i="18" s="1"/>
  <c r="O636" i="18"/>
  <c r="P636" i="18"/>
  <c r="Q636" i="18" s="1"/>
  <c r="AA234" i="18"/>
  <c r="K235" i="18"/>
  <c r="AD234" i="18"/>
  <c r="W278" i="18"/>
  <c r="X278" i="18" s="1"/>
  <c r="I279" i="18"/>
  <c r="AB371" i="18"/>
  <c r="Y371" i="18"/>
  <c r="J150" i="18"/>
  <c r="M149" i="18"/>
  <c r="V149" i="18"/>
  <c r="N149" i="18"/>
  <c r="V187" i="18"/>
  <c r="Y187" i="18" s="1"/>
  <c r="N187" i="18"/>
  <c r="M187" i="18"/>
  <c r="J188" i="18"/>
  <c r="O77" i="18"/>
  <c r="P77" i="18"/>
  <c r="Q77" i="18" s="1"/>
  <c r="K103" i="18"/>
  <c r="AA102" i="18"/>
  <c r="P233" i="18"/>
  <c r="Q233" i="18" s="1"/>
  <c r="O233" i="18"/>
  <c r="W274" i="18"/>
  <c r="X274" i="18" s="1"/>
  <c r="P94" i="18"/>
  <c r="Q94" i="18" s="1"/>
  <c r="O94" i="18"/>
  <c r="Y127" i="18"/>
  <c r="P617" i="18"/>
  <c r="Q617" i="18" s="1"/>
  <c r="O617" i="18"/>
  <c r="O611" i="18"/>
  <c r="P611" i="18"/>
  <c r="Q611" i="18" s="1"/>
  <c r="Y579" i="18"/>
  <c r="O524" i="18"/>
  <c r="P524" i="18"/>
  <c r="Q524" i="18" s="1"/>
  <c r="Y470" i="18"/>
  <c r="W379" i="18"/>
  <c r="X379" i="18" s="1"/>
  <c r="Y379" i="18" s="1"/>
  <c r="I380" i="18"/>
  <c r="Q379" i="18"/>
  <c r="Y283" i="18"/>
  <c r="AB283" i="18"/>
  <c r="W74" i="18"/>
  <c r="X74" i="18" s="1"/>
  <c r="O548" i="18"/>
  <c r="P548" i="18"/>
  <c r="Q548" i="18" s="1"/>
  <c r="O601" i="18"/>
  <c r="P601" i="18"/>
  <c r="K385" i="18"/>
  <c r="AA384" i="18"/>
  <c r="V412" i="18"/>
  <c r="N412" i="18"/>
  <c r="M412" i="18"/>
  <c r="Y363" i="18"/>
  <c r="W167" i="18"/>
  <c r="X167" i="18" s="1"/>
  <c r="Y167" i="18" s="1"/>
  <c r="V74" i="18"/>
  <c r="N74" i="18"/>
  <c r="M74" i="18"/>
  <c r="P496" i="18"/>
  <c r="Q496" i="18" s="1"/>
  <c r="O496" i="18"/>
  <c r="P132" i="18"/>
  <c r="Q132" i="18" s="1"/>
  <c r="O132" i="18"/>
  <c r="P59" i="18"/>
  <c r="Q59" i="18" s="1"/>
  <c r="O59" i="18"/>
  <c r="Y586" i="18"/>
  <c r="P88" i="18"/>
  <c r="Q88" i="18" s="1"/>
  <c r="O88" i="18"/>
  <c r="P633" i="18"/>
  <c r="Q633" i="18" s="1"/>
  <c r="O633" i="18"/>
  <c r="Y394" i="18"/>
  <c r="AB394" i="18"/>
  <c r="P203" i="18"/>
  <c r="Q203" i="18" s="1"/>
  <c r="O203" i="18"/>
  <c r="AB99" i="18"/>
  <c r="Y99" i="18"/>
  <c r="J118" i="18"/>
  <c r="V117" i="18"/>
  <c r="Y117" i="18" s="1"/>
  <c r="N117" i="18"/>
  <c r="M117" i="18"/>
  <c r="I444" i="18"/>
  <c r="W443" i="18"/>
  <c r="X443" i="18" s="1"/>
  <c r="P653" i="18"/>
  <c r="Q653" i="18" s="1"/>
  <c r="O653" i="18"/>
  <c r="W654" i="18"/>
  <c r="X654" i="18" s="1"/>
  <c r="W454" i="18"/>
  <c r="X454" i="18" s="1"/>
  <c r="Y454" i="18" s="1"/>
  <c r="W243" i="18"/>
  <c r="X243" i="18" s="1"/>
  <c r="Y243" i="18" s="1"/>
  <c r="Q243" i="18"/>
  <c r="Q229" i="18"/>
  <c r="W229" i="18"/>
  <c r="X229" i="18" s="1"/>
  <c r="Y229" i="18" s="1"/>
  <c r="Y273" i="18"/>
  <c r="O246" i="18"/>
  <c r="P246" i="18"/>
  <c r="Q246" i="18" s="1"/>
  <c r="Y84" i="18"/>
  <c r="P491" i="17"/>
  <c r="Z491" i="17"/>
  <c r="AA491" i="17" s="1"/>
  <c r="P273" i="17"/>
  <c r="Z273" i="17"/>
  <c r="AA273" i="17" s="1"/>
  <c r="P127" i="17"/>
  <c r="Z127" i="17"/>
  <c r="AA127" i="17" s="1"/>
  <c r="N483" i="17"/>
  <c r="K484" i="17"/>
  <c r="S586" i="17"/>
  <c r="Y586" i="17" s="1"/>
  <c r="Y585" i="17"/>
  <c r="Z156" i="17"/>
  <c r="AA156" i="17" s="1"/>
  <c r="S599" i="17"/>
  <c r="K311" i="17"/>
  <c r="N311" i="17" s="1"/>
  <c r="N310" i="17"/>
  <c r="N216" i="17"/>
  <c r="K217" i="17"/>
  <c r="S232" i="17"/>
  <c r="Y231" i="17"/>
  <c r="S45" i="17"/>
  <c r="Y45" i="17" s="1"/>
  <c r="Y44" i="17"/>
  <c r="N63" i="17"/>
  <c r="K64" i="17"/>
  <c r="K586" i="17"/>
  <c r="N586" i="17" s="1"/>
  <c r="N585" i="17"/>
  <c r="S433" i="17"/>
  <c r="Y432" i="17"/>
  <c r="S456" i="17"/>
  <c r="Y456" i="17" s="1"/>
  <c r="Y455" i="17"/>
  <c r="S227" i="17"/>
  <c r="Y227" i="17" s="1"/>
  <c r="Y226" i="17"/>
  <c r="S636" i="17"/>
  <c r="Y635" i="17"/>
  <c r="K505" i="17"/>
  <c r="N504" i="17"/>
  <c r="O640" i="17"/>
  <c r="P640" i="17" s="1"/>
  <c r="S345" i="17"/>
  <c r="Y344" i="17"/>
  <c r="S40" i="17"/>
  <c r="Y39" i="17"/>
  <c r="Z601" i="17"/>
  <c r="AA601" i="17" s="1"/>
  <c r="S441" i="17"/>
  <c r="Y440" i="17"/>
  <c r="S310" i="17"/>
  <c r="S656" i="17"/>
  <c r="Y656" i="17" s="1"/>
  <c r="Y655" i="17"/>
  <c r="S490" i="17"/>
  <c r="Y490" i="17" s="1"/>
  <c r="Y489" i="17"/>
  <c r="N232" i="17"/>
  <c r="K233" i="17"/>
  <c r="Z629" i="17"/>
  <c r="AA629" i="17" s="1"/>
  <c r="S503" i="17"/>
  <c r="Y502" i="17"/>
  <c r="N352" i="17"/>
  <c r="K353" i="17"/>
  <c r="S290" i="17"/>
  <c r="Z513" i="17"/>
  <c r="AA513" i="17" s="1"/>
  <c r="K417" i="17"/>
  <c r="N417" i="17" s="1"/>
  <c r="N416" i="17"/>
  <c r="S277" i="17"/>
  <c r="Y276" i="17"/>
  <c r="K94" i="17"/>
  <c r="N94" i="17" s="1"/>
  <c r="N93" i="17"/>
  <c r="S392" i="17"/>
  <c r="Y391" i="17"/>
  <c r="S409" i="17"/>
  <c r="Y408" i="17"/>
  <c r="S295" i="17"/>
  <c r="Y294" i="17"/>
  <c r="S415" i="17"/>
  <c r="S63" i="17"/>
  <c r="Y62" i="17"/>
  <c r="K433" i="17"/>
  <c r="N432" i="17"/>
  <c r="N256" i="17"/>
  <c r="K257" i="17"/>
  <c r="S563" i="17"/>
  <c r="Y563" i="17" s="1"/>
  <c r="Y562" i="17"/>
  <c r="S282" i="17"/>
  <c r="Y282" i="17" s="1"/>
  <c r="Y281" i="17"/>
  <c r="S148" i="17"/>
  <c r="Y148" i="17" s="1"/>
  <c r="S382" i="17"/>
  <c r="Y381" i="17"/>
  <c r="S202" i="17"/>
  <c r="Y201" i="17"/>
  <c r="S421" i="17"/>
  <c r="Y420" i="17"/>
  <c r="S93" i="17"/>
  <c r="Y92" i="17"/>
  <c r="S267" i="17"/>
  <c r="Y267" i="17" s="1"/>
  <c r="Y266" i="17"/>
  <c r="S130" i="17"/>
  <c r="Y129" i="17"/>
  <c r="S460" i="17"/>
  <c r="Y459" i="17"/>
  <c r="S72" i="17"/>
  <c r="Y72" i="17" s="1"/>
  <c r="Y71" i="17"/>
  <c r="S108" i="17"/>
  <c r="S577" i="17"/>
  <c r="Y577" i="17" s="1"/>
  <c r="Y576" i="17"/>
  <c r="S522" i="17"/>
  <c r="Y522" i="17" s="1"/>
  <c r="Y521" i="17"/>
  <c r="S216" i="17"/>
  <c r="Y215" i="17"/>
  <c r="S556" i="17"/>
  <c r="Y556" i="17" s="1"/>
  <c r="Y555" i="17"/>
  <c r="S483" i="17"/>
  <c r="Y482" i="17"/>
  <c r="S499" i="17"/>
  <c r="Y499" i="17" s="1"/>
  <c r="Y498" i="17"/>
  <c r="S361" i="17"/>
  <c r="Y360" i="17"/>
  <c r="K423" i="17"/>
  <c r="N422" i="17"/>
  <c r="S32" i="17"/>
  <c r="Y32" i="17" s="1"/>
  <c r="Y31" i="17"/>
  <c r="N370" i="17"/>
  <c r="K371" i="17"/>
  <c r="N461" i="17"/>
  <c r="K462" i="17"/>
  <c r="K148" i="17"/>
  <c r="N148" i="17" s="1"/>
  <c r="N147" i="17"/>
  <c r="S116" i="17"/>
  <c r="N383" i="17"/>
  <c r="K384" i="17"/>
  <c r="O486" i="17"/>
  <c r="P486" i="17" s="1"/>
  <c r="S377" i="17"/>
  <c r="Y376" i="17"/>
  <c r="S50" i="17"/>
  <c r="Y50" i="17" s="1"/>
  <c r="Y49" i="17"/>
  <c r="S643" i="17"/>
  <c r="Y642" i="17"/>
  <c r="S77" i="17"/>
  <c r="Y76" i="17"/>
  <c r="N116" i="17"/>
  <c r="K117" i="17"/>
  <c r="S452" i="17"/>
  <c r="Y452" i="17" s="1"/>
  <c r="Y451" i="17"/>
  <c r="S256" i="17"/>
  <c r="Y255" i="17"/>
  <c r="N442" i="17"/>
  <c r="K443" i="17"/>
  <c r="K599" i="17"/>
  <c r="N598" i="17"/>
  <c r="K109" i="17"/>
  <c r="N108" i="17"/>
  <c r="P33" i="17"/>
  <c r="Z33" i="17"/>
  <c r="AA33" i="17" s="1"/>
  <c r="S351" i="17"/>
  <c r="Y350" i="17"/>
  <c r="K346" i="17"/>
  <c r="N345" i="17"/>
  <c r="S620" i="17"/>
  <c r="Y619" i="17"/>
  <c r="S241" i="17"/>
  <c r="Y241" i="17" s="1"/>
  <c r="Y240" i="17"/>
  <c r="S126" i="17"/>
  <c r="Y126" i="17" s="1"/>
  <c r="Y125" i="17"/>
  <c r="K395" i="17"/>
  <c r="N394" i="17"/>
  <c r="S271" i="17"/>
  <c r="Y270" i="17"/>
  <c r="K203" i="17"/>
  <c r="N202" i="17"/>
  <c r="S82" i="17"/>
  <c r="Y81" i="17"/>
  <c r="S469" i="17"/>
  <c r="S495" i="17"/>
  <c r="Y495" i="17" s="1"/>
  <c r="Y494" i="17"/>
  <c r="S165" i="17"/>
  <c r="Y165" i="17" s="1"/>
  <c r="Y164" i="17"/>
  <c r="S590" i="17"/>
  <c r="Y589" i="17"/>
  <c r="S185" i="17"/>
  <c r="Y184" i="17"/>
  <c r="Z283" i="17"/>
  <c r="AA283" i="17" s="1"/>
  <c r="Z190" i="17"/>
  <c r="AA190" i="17" s="1"/>
  <c r="K78" i="17"/>
  <c r="N78" i="17" s="1"/>
  <c r="N77" i="17"/>
  <c r="S652" i="17"/>
  <c r="Y652" i="17" s="1"/>
  <c r="Y651" i="17"/>
  <c r="S405" i="17"/>
  <c r="Y405" i="17" s="1"/>
  <c r="Y404" i="17"/>
  <c r="S99" i="17"/>
  <c r="Y98" i="17"/>
  <c r="Z453" i="17"/>
  <c r="AA453" i="17" s="1"/>
  <c r="S370" i="17"/>
  <c r="K470" i="17"/>
  <c r="N469" i="17"/>
  <c r="K363" i="17"/>
  <c r="N362" i="17"/>
  <c r="S336" i="17"/>
  <c r="Y335" i="17"/>
  <c r="N619" i="17"/>
  <c r="K620" i="17"/>
  <c r="S331" i="17"/>
  <c r="Y330" i="17"/>
  <c r="N99" i="17"/>
  <c r="K100" i="17"/>
  <c r="Y583" i="18" l="1"/>
  <c r="Y78" i="18"/>
  <c r="X436" i="18"/>
  <c r="T155" i="17"/>
  <c r="Y155" i="17" s="1"/>
  <c r="Y154" i="17"/>
  <c r="T414" i="17"/>
  <c r="Y413" i="17"/>
  <c r="T115" i="17"/>
  <c r="Y114" i="17"/>
  <c r="T581" i="17"/>
  <c r="Y580" i="17"/>
  <c r="Z578" i="17" s="1"/>
  <c r="AA578" i="17" s="1"/>
  <c r="T147" i="17"/>
  <c r="Y146" i="17"/>
  <c r="T468" i="17"/>
  <c r="Y467" i="17"/>
  <c r="Z538" i="17"/>
  <c r="AA538" i="17" s="1"/>
  <c r="Z626" i="17"/>
  <c r="AA626" i="17" s="1"/>
  <c r="T369" i="17"/>
  <c r="Y368" i="17"/>
  <c r="T107" i="17"/>
  <c r="Y106" i="17"/>
  <c r="T309" i="17"/>
  <c r="Y308" i="17"/>
  <c r="T598" i="17"/>
  <c r="Y597" i="17"/>
  <c r="T289" i="17"/>
  <c r="Y288" i="17"/>
  <c r="Z613" i="17"/>
  <c r="AA613" i="17" s="1"/>
  <c r="Z162" i="17"/>
  <c r="AA162" i="17" s="1"/>
  <c r="Z29" i="17"/>
  <c r="AA29" i="17" s="1"/>
  <c r="O144" i="17"/>
  <c r="P144" i="17" s="1"/>
  <c r="Z224" i="17"/>
  <c r="AA224" i="17" s="1"/>
  <c r="P587" i="17"/>
  <c r="Z496" i="17"/>
  <c r="AA496" i="17" s="1"/>
  <c r="Z519" i="17"/>
  <c r="AA519" i="17" s="1"/>
  <c r="Z264" i="17"/>
  <c r="AA264" i="17" s="1"/>
  <c r="Z486" i="17"/>
  <c r="AA486" i="17" s="1"/>
  <c r="O73" i="17"/>
  <c r="P73" i="17" s="1"/>
  <c r="Z69" i="17"/>
  <c r="AA69" i="17" s="1"/>
  <c r="Z653" i="17"/>
  <c r="AA653" i="17" s="1"/>
  <c r="O306" i="17"/>
  <c r="P306" i="17" s="1"/>
  <c r="Z449" i="17"/>
  <c r="AA449" i="17" s="1"/>
  <c r="Z649" i="17"/>
  <c r="AA649" i="17" s="1"/>
  <c r="Z238" i="17"/>
  <c r="AA238" i="17" s="1"/>
  <c r="O582" i="17"/>
  <c r="Z42" i="17"/>
  <c r="AA42" i="17" s="1"/>
  <c r="N637" i="17"/>
  <c r="K638" i="17"/>
  <c r="AA65" i="18"/>
  <c r="AB65" i="18" s="1"/>
  <c r="K66" i="18"/>
  <c r="N65" i="18"/>
  <c r="M65" i="18"/>
  <c r="Z402" i="17"/>
  <c r="AA402" i="17" s="1"/>
  <c r="Z122" i="17"/>
  <c r="AA122" i="17" s="1"/>
  <c r="Z46" i="17"/>
  <c r="AA46" i="17" s="1"/>
  <c r="Z553" i="17"/>
  <c r="AA553" i="17" s="1"/>
  <c r="Z279" i="17"/>
  <c r="AA279" i="17" s="1"/>
  <c r="Y74" i="18"/>
  <c r="Y311" i="18"/>
  <c r="P64" i="18"/>
  <c r="Q64" i="18" s="1"/>
  <c r="O64" i="18"/>
  <c r="P418" i="18"/>
  <c r="O418" i="18"/>
  <c r="I445" i="18"/>
  <c r="W444" i="18"/>
  <c r="X444" i="18" s="1"/>
  <c r="W380" i="18"/>
  <c r="X380" i="18" s="1"/>
  <c r="Y149" i="18"/>
  <c r="AB149" i="18"/>
  <c r="AB384" i="18"/>
  <c r="Y384" i="18"/>
  <c r="W492" i="18"/>
  <c r="X492" i="18" s="1"/>
  <c r="O296" i="18"/>
  <c r="P296" i="18"/>
  <c r="Q296" i="18" s="1"/>
  <c r="AB292" i="18"/>
  <c r="P575" i="18"/>
  <c r="Q575" i="18" s="1"/>
  <c r="O575" i="18"/>
  <c r="O380" i="18"/>
  <c r="P380" i="18"/>
  <c r="Q380" i="18" s="1"/>
  <c r="M218" i="18"/>
  <c r="J219" i="18"/>
  <c r="V218" i="18"/>
  <c r="N218" i="18"/>
  <c r="W507" i="18"/>
  <c r="X507" i="18" s="1"/>
  <c r="I508" i="18"/>
  <c r="Y278" i="18"/>
  <c r="J639" i="18"/>
  <c r="M638" i="18"/>
  <c r="N638" i="18"/>
  <c r="V638" i="18"/>
  <c r="I298" i="18"/>
  <c r="W297" i="18"/>
  <c r="X297" i="18" s="1"/>
  <c r="P654" i="18"/>
  <c r="Q654" i="18" s="1"/>
  <c r="O654" i="18"/>
  <c r="P100" i="18"/>
  <c r="Q100" i="18" s="1"/>
  <c r="O100" i="18"/>
  <c r="P395" i="18"/>
  <c r="O395" i="18"/>
  <c r="W188" i="18"/>
  <c r="X188" i="18" s="1"/>
  <c r="O133" i="18"/>
  <c r="P133" i="18"/>
  <c r="Q133" i="18" s="1"/>
  <c r="W471" i="18"/>
  <c r="X471" i="18" s="1"/>
  <c r="I472" i="18"/>
  <c r="AB234" i="18"/>
  <c r="AE234" i="18"/>
  <c r="V373" i="18"/>
  <c r="N373" i="18"/>
  <c r="J374" i="18"/>
  <c r="M373" i="18"/>
  <c r="AB258" i="18"/>
  <c r="AE258" i="18"/>
  <c r="Y622" i="18"/>
  <c r="W119" i="18"/>
  <c r="X119" i="18" s="1"/>
  <c r="I120" i="18"/>
  <c r="M312" i="18"/>
  <c r="J313" i="18"/>
  <c r="V312" i="18"/>
  <c r="N312" i="18"/>
  <c r="W497" i="18"/>
  <c r="X497" i="18" s="1"/>
  <c r="Y497" i="18" s="1"/>
  <c r="P505" i="18"/>
  <c r="Q505" i="18" s="1"/>
  <c r="O505" i="18"/>
  <c r="I102" i="18"/>
  <c r="W101" i="18"/>
  <c r="X101" i="18" s="1"/>
  <c r="O484" i="18"/>
  <c r="P484" i="18"/>
  <c r="Q484" i="18" s="1"/>
  <c r="V425" i="18"/>
  <c r="N425" i="18"/>
  <c r="M425" i="18"/>
  <c r="J426" i="18"/>
  <c r="O364" i="18"/>
  <c r="P364" i="18"/>
  <c r="W234" i="18"/>
  <c r="X234" i="18" s="1"/>
  <c r="Y234" i="18" s="1"/>
  <c r="I235" i="18"/>
  <c r="Y434" i="18"/>
  <c r="AB434" i="18"/>
  <c r="P443" i="18"/>
  <c r="Q443" i="18" s="1"/>
  <c r="O443" i="18"/>
  <c r="V118" i="18"/>
  <c r="Y118" i="18" s="1"/>
  <c r="N118" i="18"/>
  <c r="M118" i="18"/>
  <c r="J119" i="18"/>
  <c r="P74" i="18"/>
  <c r="Q74" i="18" s="1"/>
  <c r="O74" i="18"/>
  <c r="P187" i="18"/>
  <c r="Q187" i="18" s="1"/>
  <c r="O187" i="18"/>
  <c r="AA235" i="18"/>
  <c r="K236" i="18"/>
  <c r="AA236" i="18" s="1"/>
  <c r="AD235" i="18"/>
  <c r="P353" i="18"/>
  <c r="Q353" i="18" s="1"/>
  <c r="O353" i="18"/>
  <c r="AB296" i="18"/>
  <c r="Y296" i="18"/>
  <c r="V334" i="18"/>
  <c r="N334" i="18"/>
  <c r="M334" i="18"/>
  <c r="W412" i="18"/>
  <c r="X412" i="18" s="1"/>
  <c r="Y412" i="18" s="1"/>
  <c r="Y575" i="18"/>
  <c r="AB575" i="18"/>
  <c r="AB380" i="18"/>
  <c r="Y380" i="18"/>
  <c r="P247" i="18"/>
  <c r="Q247" i="18" s="1"/>
  <c r="O247" i="18"/>
  <c r="P60" i="18"/>
  <c r="Q60" i="18" s="1"/>
  <c r="O60" i="18"/>
  <c r="P602" i="18"/>
  <c r="O602" i="18"/>
  <c r="I640" i="18"/>
  <c r="W639" i="18"/>
  <c r="X639" i="18" s="1"/>
  <c r="K419" i="18"/>
  <c r="AA419" i="18" s="1"/>
  <c r="AA418" i="18"/>
  <c r="AB418" i="18" s="1"/>
  <c r="V279" i="18"/>
  <c r="N279" i="18"/>
  <c r="M279" i="18"/>
  <c r="J280" i="18"/>
  <c r="V110" i="18"/>
  <c r="Y110" i="18" s="1"/>
  <c r="N110" i="18"/>
  <c r="M110" i="18"/>
  <c r="J111" i="18"/>
  <c r="W601" i="18"/>
  <c r="X601" i="18" s="1"/>
  <c r="Y601" i="18" s="1"/>
  <c r="Q601" i="18"/>
  <c r="I602" i="18"/>
  <c r="W486" i="18"/>
  <c r="X486" i="18" s="1"/>
  <c r="I487" i="18"/>
  <c r="AB100" i="18"/>
  <c r="Y100" i="18"/>
  <c r="V205" i="18"/>
  <c r="Y205" i="18" s="1"/>
  <c r="N205" i="18"/>
  <c r="M205" i="18"/>
  <c r="J206" i="18"/>
  <c r="AB395" i="18"/>
  <c r="W623" i="18"/>
  <c r="X623" i="18" s="1"/>
  <c r="I624" i="18"/>
  <c r="V96" i="18"/>
  <c r="N96" i="18"/>
  <c r="M96" i="18"/>
  <c r="V235" i="18"/>
  <c r="N235" i="18"/>
  <c r="M235" i="18"/>
  <c r="J236" i="18"/>
  <c r="M79" i="18"/>
  <c r="J80" i="18"/>
  <c r="V79" i="18"/>
  <c r="N79" i="18"/>
  <c r="W128" i="18"/>
  <c r="X128" i="18" s="1"/>
  <c r="Y128" i="18" s="1"/>
  <c r="P372" i="18"/>
  <c r="O372" i="18"/>
  <c r="W150" i="18"/>
  <c r="X150" i="18" s="1"/>
  <c r="J260" i="18"/>
  <c r="V259" i="18"/>
  <c r="N259" i="18"/>
  <c r="M259" i="18"/>
  <c r="W258" i="18"/>
  <c r="X258" i="18" s="1"/>
  <c r="Y258" i="18" s="1"/>
  <c r="I259" i="18"/>
  <c r="P645" i="18"/>
  <c r="Q645" i="18" s="1"/>
  <c r="O645" i="18"/>
  <c r="W312" i="18"/>
  <c r="X312" i="18" s="1"/>
  <c r="I313" i="18"/>
  <c r="V52" i="18"/>
  <c r="N52" i="18"/>
  <c r="M52" i="18"/>
  <c r="O85" i="18"/>
  <c r="P85" i="18"/>
  <c r="Q85" i="18" s="1"/>
  <c r="P587" i="18"/>
  <c r="Q587" i="18" s="1"/>
  <c r="O587" i="18"/>
  <c r="Q372" i="18"/>
  <c r="I373" i="18"/>
  <c r="W372" i="18"/>
  <c r="X372" i="18" s="1"/>
  <c r="O47" i="18"/>
  <c r="P47" i="18"/>
  <c r="Q47" i="18" s="1"/>
  <c r="O463" i="18"/>
  <c r="P463" i="18"/>
  <c r="O471" i="18"/>
  <c r="P471" i="18"/>
  <c r="Q471" i="18" s="1"/>
  <c r="W218" i="18"/>
  <c r="X218" i="18" s="1"/>
  <c r="I219" i="18"/>
  <c r="K437" i="18"/>
  <c r="AA436" i="18"/>
  <c r="P347" i="18"/>
  <c r="O347" i="18"/>
  <c r="O492" i="18"/>
  <c r="P492" i="18"/>
  <c r="Q492" i="18" s="1"/>
  <c r="W355" i="18"/>
  <c r="X355" i="18" s="1"/>
  <c r="I356" i="18"/>
  <c r="M43" i="18"/>
  <c r="V43" i="18"/>
  <c r="N43" i="18"/>
  <c r="Y443" i="18"/>
  <c r="AB443" i="18"/>
  <c r="K386" i="18"/>
  <c r="K387" i="18" s="1"/>
  <c r="AA385" i="18"/>
  <c r="V150" i="18"/>
  <c r="N150" i="18"/>
  <c r="M150" i="18"/>
  <c r="I280" i="18"/>
  <c r="W279" i="18"/>
  <c r="X279" i="18" s="1"/>
  <c r="V385" i="18"/>
  <c r="N385" i="18"/>
  <c r="J386" i="18"/>
  <c r="M385" i="18"/>
  <c r="P333" i="18"/>
  <c r="Q333" i="18" s="1"/>
  <c r="O333" i="18"/>
  <c r="W111" i="18"/>
  <c r="X111" i="18" s="1"/>
  <c r="I112" i="18"/>
  <c r="W85" i="18"/>
  <c r="X85" i="18" s="1"/>
  <c r="Y85" i="18" s="1"/>
  <c r="AB247" i="18"/>
  <c r="Y247" i="18"/>
  <c r="P217" i="18"/>
  <c r="Q217" i="18" s="1"/>
  <c r="O217" i="18"/>
  <c r="W339" i="18"/>
  <c r="X339" i="18" s="1"/>
  <c r="Y339" i="18" s="1"/>
  <c r="W588" i="18"/>
  <c r="X588" i="18" s="1"/>
  <c r="P637" i="18"/>
  <c r="Q637" i="18" s="1"/>
  <c r="O637" i="18"/>
  <c r="M418" i="18"/>
  <c r="W334" i="18"/>
  <c r="X334" i="18" s="1"/>
  <c r="W133" i="18"/>
  <c r="X133" i="18" s="1"/>
  <c r="Y133" i="18" s="1"/>
  <c r="O284" i="18"/>
  <c r="P284" i="18"/>
  <c r="Q284" i="18" s="1"/>
  <c r="P95" i="18"/>
  <c r="Q95" i="18" s="1"/>
  <c r="O95" i="18"/>
  <c r="P583" i="18"/>
  <c r="Q583" i="18" s="1"/>
  <c r="O583" i="18"/>
  <c r="Y372" i="18"/>
  <c r="AB372" i="18"/>
  <c r="Q395" i="18"/>
  <c r="I396" i="18"/>
  <c r="W395" i="18"/>
  <c r="X395" i="18" s="1"/>
  <c r="Y395" i="18" s="1"/>
  <c r="P622" i="18"/>
  <c r="Q622" i="18" s="1"/>
  <c r="O622" i="18"/>
  <c r="P311" i="18"/>
  <c r="Q311" i="18" s="1"/>
  <c r="O311" i="18"/>
  <c r="M506" i="18"/>
  <c r="J507" i="18"/>
  <c r="V506" i="18"/>
  <c r="Y506" i="18" s="1"/>
  <c r="N506" i="18"/>
  <c r="O51" i="18"/>
  <c r="P51" i="18"/>
  <c r="Q51" i="18" s="1"/>
  <c r="P274" i="18"/>
  <c r="Q274" i="18" s="1"/>
  <c r="O274" i="18"/>
  <c r="I438" i="18"/>
  <c r="W437" i="18"/>
  <c r="X437" i="18" s="1"/>
  <c r="V485" i="18"/>
  <c r="N485" i="18"/>
  <c r="J486" i="18"/>
  <c r="M485" i="18"/>
  <c r="N588" i="18"/>
  <c r="M588" i="18"/>
  <c r="V588" i="18"/>
  <c r="Y588" i="18" s="1"/>
  <c r="O424" i="18"/>
  <c r="P424" i="18"/>
  <c r="V365" i="18"/>
  <c r="N365" i="18"/>
  <c r="M365" i="18"/>
  <c r="J366" i="18"/>
  <c r="X385" i="18"/>
  <c r="Y471" i="18"/>
  <c r="P128" i="18"/>
  <c r="Q128" i="18" s="1"/>
  <c r="O128" i="18"/>
  <c r="P339" i="18"/>
  <c r="Q339" i="18" s="1"/>
  <c r="O339" i="18"/>
  <c r="AA259" i="18"/>
  <c r="K260" i="18"/>
  <c r="AD259" i="18"/>
  <c r="V67" i="18"/>
  <c r="W79" i="18"/>
  <c r="X79" i="18" s="1"/>
  <c r="I80" i="18"/>
  <c r="AB492" i="18"/>
  <c r="Y492" i="18"/>
  <c r="V435" i="18"/>
  <c r="N435" i="18"/>
  <c r="J436" i="18"/>
  <c r="M435" i="18"/>
  <c r="O42" i="18"/>
  <c r="P42" i="18"/>
  <c r="Q42" i="18" s="1"/>
  <c r="O117" i="18"/>
  <c r="P117" i="18"/>
  <c r="Q117" i="18" s="1"/>
  <c r="O412" i="18"/>
  <c r="P412" i="18"/>
  <c r="Q412" i="18" s="1"/>
  <c r="K104" i="18"/>
  <c r="AA103" i="18"/>
  <c r="M188" i="18"/>
  <c r="V188" i="18"/>
  <c r="Y188" i="18" s="1"/>
  <c r="N188" i="18"/>
  <c r="P149" i="18"/>
  <c r="Q149" i="18" s="1"/>
  <c r="O149" i="18"/>
  <c r="W66" i="18"/>
  <c r="X66" i="18" s="1"/>
  <c r="Y66" i="18" s="1"/>
  <c r="I67" i="18"/>
  <c r="M354" i="18"/>
  <c r="J355" i="18"/>
  <c r="V354" i="18"/>
  <c r="Y354" i="18" s="1"/>
  <c r="N354" i="18"/>
  <c r="O384" i="18"/>
  <c r="P384" i="18"/>
  <c r="Q384" i="18" s="1"/>
  <c r="V297" i="18"/>
  <c r="N297" i="18"/>
  <c r="J298" i="18"/>
  <c r="M297" i="18"/>
  <c r="Y333" i="18"/>
  <c r="AB333" i="18"/>
  <c r="P292" i="18"/>
  <c r="O292" i="18"/>
  <c r="K446" i="18"/>
  <c r="AA445" i="18"/>
  <c r="W206" i="18"/>
  <c r="X206" i="18" s="1"/>
  <c r="I207" i="18"/>
  <c r="W463" i="18"/>
  <c r="X463" i="18" s="1"/>
  <c r="Y463" i="18" s="1"/>
  <c r="I464" i="18"/>
  <c r="Q463" i="18"/>
  <c r="O278" i="18"/>
  <c r="P278" i="18"/>
  <c r="Q278" i="18" s="1"/>
  <c r="O109" i="18"/>
  <c r="P109" i="18"/>
  <c r="Q109" i="18" s="1"/>
  <c r="AB637" i="18"/>
  <c r="Y637" i="18"/>
  <c r="W347" i="18"/>
  <c r="X347" i="18" s="1"/>
  <c r="Y347" i="18" s="1"/>
  <c r="I348" i="18"/>
  <c r="Q347" i="18"/>
  <c r="V419" i="18"/>
  <c r="Y654" i="18"/>
  <c r="J102" i="18"/>
  <c r="M101" i="18"/>
  <c r="V101" i="18"/>
  <c r="N101" i="18"/>
  <c r="O204" i="18"/>
  <c r="P204" i="18"/>
  <c r="Q204" i="18" s="1"/>
  <c r="V396" i="18"/>
  <c r="N396" i="18"/>
  <c r="J397" i="18"/>
  <c r="M396" i="18"/>
  <c r="P497" i="18"/>
  <c r="Q497" i="18" s="1"/>
  <c r="O497" i="18"/>
  <c r="Y284" i="18"/>
  <c r="W424" i="18"/>
  <c r="X424" i="18" s="1"/>
  <c r="Y424" i="18" s="1"/>
  <c r="I425" i="18"/>
  <c r="Q424" i="18"/>
  <c r="Y95" i="18"/>
  <c r="AB95" i="18"/>
  <c r="O234" i="18"/>
  <c r="P234" i="18"/>
  <c r="Q234" i="18" s="1"/>
  <c r="P78" i="18"/>
  <c r="Q78" i="18" s="1"/>
  <c r="O78" i="18"/>
  <c r="P258" i="18"/>
  <c r="Q258" i="18" s="1"/>
  <c r="O258" i="18"/>
  <c r="J624" i="18"/>
  <c r="M623" i="18"/>
  <c r="V623" i="18"/>
  <c r="Y623" i="18" s="1"/>
  <c r="N623" i="18"/>
  <c r="K397" i="18"/>
  <c r="AA396" i="18"/>
  <c r="K375" i="18"/>
  <c r="AA375" i="18" s="1"/>
  <c r="AA374" i="18"/>
  <c r="M646" i="18"/>
  <c r="N646" i="18"/>
  <c r="V646" i="18"/>
  <c r="Y646" i="18" s="1"/>
  <c r="W364" i="18"/>
  <c r="X364" i="18" s="1"/>
  <c r="Y364" i="18" s="1"/>
  <c r="I365" i="18"/>
  <c r="Q364" i="18"/>
  <c r="K640" i="18"/>
  <c r="AA639" i="18"/>
  <c r="Y51" i="18"/>
  <c r="AB51" i="18"/>
  <c r="Y274" i="18"/>
  <c r="Q418" i="18"/>
  <c r="I419" i="18"/>
  <c r="W418" i="18"/>
  <c r="X418" i="18" s="1"/>
  <c r="Y418" i="18" s="1"/>
  <c r="Y587" i="18"/>
  <c r="W386" i="18"/>
  <c r="X386" i="18" s="1"/>
  <c r="I387" i="18"/>
  <c r="V464" i="18"/>
  <c r="N464" i="18"/>
  <c r="M464" i="18"/>
  <c r="J465" i="18"/>
  <c r="V472" i="18"/>
  <c r="N472" i="18"/>
  <c r="M472" i="18"/>
  <c r="J473" i="18"/>
  <c r="J349" i="18"/>
  <c r="V348" i="18"/>
  <c r="N348" i="18"/>
  <c r="M348" i="18"/>
  <c r="Q292" i="18"/>
  <c r="W292" i="18"/>
  <c r="X292" i="18" s="1"/>
  <c r="Y292" i="18" s="1"/>
  <c r="W593" i="18"/>
  <c r="X593" i="18" s="1"/>
  <c r="Y593" i="18" s="1"/>
  <c r="Q593" i="18"/>
  <c r="P434" i="18"/>
  <c r="Q434" i="18" s="1"/>
  <c r="O434" i="18"/>
  <c r="AB42" i="18"/>
  <c r="Y42" i="18"/>
  <c r="V444" i="18"/>
  <c r="N444" i="18"/>
  <c r="J445" i="18"/>
  <c r="M444" i="18"/>
  <c r="S470" i="17"/>
  <c r="N203" i="17"/>
  <c r="K204" i="17"/>
  <c r="N395" i="17"/>
  <c r="K396" i="17"/>
  <c r="N109" i="17"/>
  <c r="K110" i="17"/>
  <c r="S78" i="17"/>
  <c r="Y78" i="17" s="1"/>
  <c r="Y77" i="17"/>
  <c r="S117" i="17"/>
  <c r="N462" i="17"/>
  <c r="K463" i="17"/>
  <c r="S109" i="17"/>
  <c r="S461" i="17"/>
  <c r="Y460" i="17"/>
  <c r="N257" i="17"/>
  <c r="K258" i="17"/>
  <c r="O90" i="17"/>
  <c r="P90" i="17" s="1"/>
  <c r="K354" i="17"/>
  <c r="N354" i="17" s="1"/>
  <c r="N353" i="17"/>
  <c r="S442" i="17"/>
  <c r="Y441" i="17"/>
  <c r="N505" i="17"/>
  <c r="K506" i="17"/>
  <c r="N506" i="17" s="1"/>
  <c r="N64" i="17"/>
  <c r="K65" i="17"/>
  <c r="N65" i="17" s="1"/>
  <c r="S332" i="17"/>
  <c r="Y332" i="17" s="1"/>
  <c r="Y331" i="17"/>
  <c r="N117" i="17"/>
  <c r="K118" i="17"/>
  <c r="S362" i="17"/>
  <c r="Y361" i="17"/>
  <c r="Y421" i="17"/>
  <c r="S422" i="17"/>
  <c r="S383" i="17"/>
  <c r="Y382" i="17"/>
  <c r="S416" i="17"/>
  <c r="S410" i="17"/>
  <c r="Y410" i="17" s="1"/>
  <c r="Y409" i="17"/>
  <c r="N233" i="17"/>
  <c r="K234" i="17"/>
  <c r="N234" i="17" s="1"/>
  <c r="S346" i="17"/>
  <c r="Y345" i="17"/>
  <c r="S434" i="17"/>
  <c r="Y433" i="17"/>
  <c r="S233" i="17"/>
  <c r="Y232" i="17"/>
  <c r="S600" i="17"/>
  <c r="Y600" i="17" s="1"/>
  <c r="S337" i="17"/>
  <c r="Y337" i="17" s="1"/>
  <c r="Y336" i="17"/>
  <c r="S100" i="17"/>
  <c r="Y99" i="17"/>
  <c r="N346" i="17"/>
  <c r="K347" i="17"/>
  <c r="N347" i="17" s="1"/>
  <c r="N100" i="17"/>
  <c r="K101" i="17"/>
  <c r="N620" i="17"/>
  <c r="K621" i="17"/>
  <c r="S83" i="17"/>
  <c r="Y83" i="17" s="1"/>
  <c r="Y82" i="17"/>
  <c r="S272" i="17"/>
  <c r="Y272" i="17" s="1"/>
  <c r="Y271" i="17"/>
  <c r="S621" i="17"/>
  <c r="Y620" i="17"/>
  <c r="N599" i="17"/>
  <c r="K600" i="17"/>
  <c r="N600" i="17" s="1"/>
  <c r="S257" i="17"/>
  <c r="Y256" i="17"/>
  <c r="S484" i="17"/>
  <c r="Y483" i="17"/>
  <c r="S217" i="17"/>
  <c r="Y216" i="17"/>
  <c r="S131" i="17"/>
  <c r="Y131" i="17" s="1"/>
  <c r="Y130" i="17"/>
  <c r="S94" i="17"/>
  <c r="Y94" i="17" s="1"/>
  <c r="Y93" i="17"/>
  <c r="S311" i="17"/>
  <c r="Y311" i="17" s="1"/>
  <c r="P582" i="17"/>
  <c r="Z582" i="17"/>
  <c r="AA582" i="17" s="1"/>
  <c r="N217" i="17"/>
  <c r="K218" i="17"/>
  <c r="N484" i="17"/>
  <c r="K485" i="17"/>
  <c r="N485" i="17" s="1"/>
  <c r="N470" i="17"/>
  <c r="K471" i="17"/>
  <c r="S186" i="17"/>
  <c r="Y186" i="17" s="1"/>
  <c r="Y185" i="17"/>
  <c r="S591" i="17"/>
  <c r="Y591" i="17" s="1"/>
  <c r="Y590" i="17"/>
  <c r="N384" i="17"/>
  <c r="K385" i="17"/>
  <c r="N371" i="17"/>
  <c r="K372" i="17"/>
  <c r="N363" i="17"/>
  <c r="K364" i="17"/>
  <c r="S371" i="17"/>
  <c r="S352" i="17"/>
  <c r="Y351" i="17"/>
  <c r="N443" i="17"/>
  <c r="K444" i="17"/>
  <c r="S644" i="17"/>
  <c r="Y644" i="17" s="1"/>
  <c r="Y643" i="17"/>
  <c r="S378" i="17"/>
  <c r="Y378" i="17" s="1"/>
  <c r="Y377" i="17"/>
  <c r="N423" i="17"/>
  <c r="K424" i="17"/>
  <c r="S203" i="17"/>
  <c r="Y202" i="17"/>
  <c r="N433" i="17"/>
  <c r="K434" i="17"/>
  <c r="S64" i="17"/>
  <c r="Y63" i="17"/>
  <c r="S296" i="17"/>
  <c r="Y296" i="17" s="1"/>
  <c r="Y295" i="17"/>
  <c r="S393" i="17"/>
  <c r="Y392" i="17"/>
  <c r="S278" i="17"/>
  <c r="Y278" i="17" s="1"/>
  <c r="Y277" i="17"/>
  <c r="O411" i="17"/>
  <c r="P411" i="17" s="1"/>
  <c r="S504" i="17"/>
  <c r="Y503" i="17"/>
  <c r="S41" i="17"/>
  <c r="Y41" i="17" s="1"/>
  <c r="Y40" i="17"/>
  <c r="S637" i="17"/>
  <c r="Y636" i="17"/>
  <c r="M419" i="18" l="1"/>
  <c r="N419" i="18"/>
  <c r="O419" i="18" s="1"/>
  <c r="T290" i="17"/>
  <c r="Y290" i="17" s="1"/>
  <c r="Y289" i="17"/>
  <c r="T310" i="17"/>
  <c r="Y309" i="17"/>
  <c r="T370" i="17"/>
  <c r="Y369" i="17"/>
  <c r="T469" i="17"/>
  <c r="Y468" i="17"/>
  <c r="T415" i="17"/>
  <c r="Y414" i="17"/>
  <c r="Z152" i="17"/>
  <c r="AA152" i="17" s="1"/>
  <c r="T599" i="17"/>
  <c r="Y598" i="17"/>
  <c r="T108" i="17"/>
  <c r="Y107" i="17"/>
  <c r="T148" i="17"/>
  <c r="Y147" i="17"/>
  <c r="Z144" i="17" s="1"/>
  <c r="AA144" i="17" s="1"/>
  <c r="T116" i="17"/>
  <c r="Y115" i="17"/>
  <c r="Z73" i="17"/>
  <c r="AA73" i="17" s="1"/>
  <c r="O59" i="17"/>
  <c r="P59" i="17" s="1"/>
  <c r="Z374" i="17"/>
  <c r="AA374" i="17" s="1"/>
  <c r="O595" i="17"/>
  <c r="P595" i="17" s="1"/>
  <c r="Z268" i="17"/>
  <c r="AA268" i="17" s="1"/>
  <c r="Z333" i="17"/>
  <c r="AA333" i="17" s="1"/>
  <c r="Z640" i="17"/>
  <c r="AA640" i="17" s="1"/>
  <c r="Z182" i="17"/>
  <c r="AA182" i="17" s="1"/>
  <c r="Z291" i="17"/>
  <c r="AA291" i="17" s="1"/>
  <c r="Z90" i="17"/>
  <c r="AA90" i="17" s="1"/>
  <c r="Z37" i="17"/>
  <c r="AA37" i="17" s="1"/>
  <c r="Z406" i="17"/>
  <c r="AA406" i="17" s="1"/>
  <c r="Z328" i="17"/>
  <c r="AA328" i="17" s="1"/>
  <c r="O500" i="17"/>
  <c r="P500" i="17" s="1"/>
  <c r="Y279" i="18"/>
  <c r="K639" i="17"/>
  <c r="N639" i="17" s="1"/>
  <c r="N638" i="17"/>
  <c r="P65" i="18"/>
  <c r="Q65" i="18" s="1"/>
  <c r="O65" i="18"/>
  <c r="O341" i="17"/>
  <c r="P341" i="17" s="1"/>
  <c r="O228" i="17"/>
  <c r="P228" i="17" s="1"/>
  <c r="K67" i="18"/>
  <c r="M66" i="18"/>
  <c r="N66" i="18"/>
  <c r="AB419" i="18"/>
  <c r="P297" i="18"/>
  <c r="Q297" i="18" s="1"/>
  <c r="O297" i="18"/>
  <c r="P354" i="18"/>
  <c r="Q354" i="18" s="1"/>
  <c r="O354" i="18"/>
  <c r="P506" i="18"/>
  <c r="Q506" i="18" s="1"/>
  <c r="O506" i="18"/>
  <c r="P385" i="18"/>
  <c r="Q385" i="18" s="1"/>
  <c r="O385" i="18"/>
  <c r="W280" i="18"/>
  <c r="X280" i="18" s="1"/>
  <c r="P43" i="18"/>
  <c r="Q43" i="18" s="1"/>
  <c r="O43" i="18"/>
  <c r="W356" i="18"/>
  <c r="X356" i="18" s="1"/>
  <c r="W219" i="18"/>
  <c r="X219" i="18" s="1"/>
  <c r="I220" i="18"/>
  <c r="W313" i="18"/>
  <c r="X313" i="18" s="1"/>
  <c r="V80" i="18"/>
  <c r="N80" i="18"/>
  <c r="M80" i="18"/>
  <c r="P235" i="18"/>
  <c r="O235" i="18"/>
  <c r="Y96" i="18"/>
  <c r="AB96" i="18"/>
  <c r="W640" i="18"/>
  <c r="X640" i="18" s="1"/>
  <c r="I641" i="18"/>
  <c r="AB334" i="18"/>
  <c r="Y334" i="18"/>
  <c r="M119" i="18"/>
  <c r="J120" i="18"/>
  <c r="V119" i="18"/>
  <c r="Y119" i="18" s="1"/>
  <c r="N119" i="18"/>
  <c r="P425" i="18"/>
  <c r="Q425" i="18" s="1"/>
  <c r="O425" i="18"/>
  <c r="Y312" i="18"/>
  <c r="P373" i="18"/>
  <c r="O373" i="18"/>
  <c r="W508" i="18"/>
  <c r="X508" i="18" s="1"/>
  <c r="J220" i="18"/>
  <c r="V219" i="18"/>
  <c r="N219" i="18"/>
  <c r="M219" i="18"/>
  <c r="W445" i="18"/>
  <c r="X445" i="18" s="1"/>
  <c r="I446" i="18"/>
  <c r="P444" i="18"/>
  <c r="Q444" i="18" s="1"/>
  <c r="O444" i="18"/>
  <c r="Y444" i="18"/>
  <c r="AB444" i="18"/>
  <c r="V349" i="18"/>
  <c r="N349" i="18"/>
  <c r="M349" i="18"/>
  <c r="P623" i="18"/>
  <c r="Q623" i="18" s="1"/>
  <c r="O623" i="18"/>
  <c r="O396" i="18"/>
  <c r="P396" i="18"/>
  <c r="Q396" i="18" s="1"/>
  <c r="P101" i="18"/>
  <c r="Q101" i="18" s="1"/>
  <c r="O101" i="18"/>
  <c r="W207" i="18"/>
  <c r="X207" i="18" s="1"/>
  <c r="K447" i="18"/>
  <c r="AA446" i="18"/>
  <c r="AB297" i="18"/>
  <c r="Y297" i="18"/>
  <c r="W67" i="18"/>
  <c r="X67" i="18" s="1"/>
  <c r="Y67" i="18" s="1"/>
  <c r="P188" i="18"/>
  <c r="Q188" i="18" s="1"/>
  <c r="O188" i="18"/>
  <c r="K105" i="18"/>
  <c r="AA105" i="18" s="1"/>
  <c r="AA104" i="18"/>
  <c r="V436" i="18"/>
  <c r="N436" i="18"/>
  <c r="J437" i="18"/>
  <c r="M436" i="18"/>
  <c r="P365" i="18"/>
  <c r="O365" i="18"/>
  <c r="V486" i="18"/>
  <c r="N486" i="18"/>
  <c r="J487" i="18"/>
  <c r="M486" i="18"/>
  <c r="I439" i="18"/>
  <c r="W438" i="18"/>
  <c r="W396" i="18"/>
  <c r="X396" i="18" s="1"/>
  <c r="I397" i="18"/>
  <c r="W112" i="18"/>
  <c r="X112" i="18" s="1"/>
  <c r="I113" i="18"/>
  <c r="AB385" i="18"/>
  <c r="Y385" i="18"/>
  <c r="K388" i="18"/>
  <c r="AA387" i="18"/>
  <c r="AB43" i="18"/>
  <c r="Y43" i="18"/>
  <c r="O259" i="18"/>
  <c r="P259" i="18"/>
  <c r="AE235" i="18"/>
  <c r="AB235" i="18"/>
  <c r="P205" i="18"/>
  <c r="Q205" i="18" s="1"/>
  <c r="O205" i="18"/>
  <c r="M111" i="18"/>
  <c r="J112" i="18"/>
  <c r="V111" i="18"/>
  <c r="Y111" i="18" s="1"/>
  <c r="N111" i="18"/>
  <c r="M280" i="18"/>
  <c r="V280" i="18"/>
  <c r="N280" i="18"/>
  <c r="I236" i="18"/>
  <c r="Q235" i="18"/>
  <c r="W235" i="18"/>
  <c r="X235" i="18" s="1"/>
  <c r="Y235" i="18" s="1"/>
  <c r="I103" i="18"/>
  <c r="W102" i="18"/>
  <c r="X102" i="18" s="1"/>
  <c r="V313" i="18"/>
  <c r="Y313" i="18" s="1"/>
  <c r="N313" i="18"/>
  <c r="M313" i="18"/>
  <c r="AB373" i="18"/>
  <c r="W298" i="18"/>
  <c r="X298" i="18" s="1"/>
  <c r="V639" i="18"/>
  <c r="N639" i="18"/>
  <c r="J640" i="18"/>
  <c r="M639" i="18"/>
  <c r="P464" i="18"/>
  <c r="O464" i="18"/>
  <c r="I366" i="18"/>
  <c r="Q365" i="18"/>
  <c r="W365" i="18"/>
  <c r="X365" i="18" s="1"/>
  <c r="Y365" i="18" s="1"/>
  <c r="V397" i="18"/>
  <c r="N397" i="18"/>
  <c r="J398" i="18"/>
  <c r="M397" i="18"/>
  <c r="V102" i="18"/>
  <c r="N102" i="18"/>
  <c r="J103" i="18"/>
  <c r="M102" i="18"/>
  <c r="M473" i="18"/>
  <c r="J474" i="18"/>
  <c r="V473" i="18"/>
  <c r="N473" i="18"/>
  <c r="M465" i="18"/>
  <c r="J466" i="18"/>
  <c r="V465" i="18"/>
  <c r="N465" i="18"/>
  <c r="I388" i="18"/>
  <c r="W387" i="18"/>
  <c r="X387" i="18" s="1"/>
  <c r="K641" i="18"/>
  <c r="AA641" i="18" s="1"/>
  <c r="AA640" i="18"/>
  <c r="I426" i="18"/>
  <c r="W425" i="18"/>
  <c r="X425" i="18" s="1"/>
  <c r="Y425" i="18" s="1"/>
  <c r="AB396" i="18"/>
  <c r="Y396" i="18"/>
  <c r="Y101" i="18"/>
  <c r="AB101" i="18"/>
  <c r="W348" i="18"/>
  <c r="X348" i="18" s="1"/>
  <c r="Y348" i="18" s="1"/>
  <c r="I349" i="18"/>
  <c r="J356" i="18"/>
  <c r="V355" i="18"/>
  <c r="Y355" i="18" s="1"/>
  <c r="N355" i="18"/>
  <c r="M355" i="18"/>
  <c r="O435" i="18"/>
  <c r="P435" i="18"/>
  <c r="Q435" i="18" s="1"/>
  <c r="W80" i="18"/>
  <c r="X80" i="18" s="1"/>
  <c r="K261" i="18"/>
  <c r="AA260" i="18"/>
  <c r="P485" i="18"/>
  <c r="Q485" i="18" s="1"/>
  <c r="O485" i="18"/>
  <c r="J508" i="18"/>
  <c r="V507" i="18"/>
  <c r="Y507" i="18" s="1"/>
  <c r="N507" i="18"/>
  <c r="M507" i="18"/>
  <c r="P150" i="18"/>
  <c r="Q150" i="18" s="1"/>
  <c r="O150" i="18"/>
  <c r="Q373" i="18"/>
  <c r="I374" i="18"/>
  <c r="W373" i="18"/>
  <c r="X373" i="18" s="1"/>
  <c r="Y373" i="18" s="1"/>
  <c r="O52" i="18"/>
  <c r="P52" i="18"/>
  <c r="Q52" i="18" s="1"/>
  <c r="W259" i="18"/>
  <c r="X259" i="18" s="1"/>
  <c r="Y259" i="18" s="1"/>
  <c r="I260" i="18"/>
  <c r="Q259" i="18"/>
  <c r="AB259" i="18"/>
  <c r="AE259" i="18"/>
  <c r="P79" i="18"/>
  <c r="Q79" i="18" s="1"/>
  <c r="O79" i="18"/>
  <c r="M236" i="18"/>
  <c r="V236" i="18"/>
  <c r="N236" i="18"/>
  <c r="W624" i="18"/>
  <c r="X624" i="18" s="1"/>
  <c r="W602" i="18"/>
  <c r="X602" i="18" s="1"/>
  <c r="Y602" i="18" s="1"/>
  <c r="Q602" i="18"/>
  <c r="P118" i="18"/>
  <c r="Q118" i="18" s="1"/>
  <c r="O118" i="18"/>
  <c r="M426" i="18"/>
  <c r="J427" i="18"/>
  <c r="V426" i="18"/>
  <c r="N426" i="18"/>
  <c r="I473" i="18"/>
  <c r="W472" i="18"/>
  <c r="X472" i="18" s="1"/>
  <c r="Y472" i="18" s="1"/>
  <c r="Y638" i="18"/>
  <c r="AB638" i="18"/>
  <c r="P218" i="18"/>
  <c r="Q218" i="18" s="1"/>
  <c r="O218" i="18"/>
  <c r="P472" i="18"/>
  <c r="Q472" i="18" s="1"/>
  <c r="O472" i="18"/>
  <c r="W419" i="18"/>
  <c r="X419" i="18" s="1"/>
  <c r="Y419" i="18" s="1"/>
  <c r="K398" i="18"/>
  <c r="AA397" i="18"/>
  <c r="V624" i="18"/>
  <c r="N624" i="18"/>
  <c r="M624" i="18"/>
  <c r="V445" i="18"/>
  <c r="N445" i="18"/>
  <c r="J446" i="18"/>
  <c r="M445" i="18"/>
  <c r="O348" i="18"/>
  <c r="P348" i="18"/>
  <c r="Q348" i="18" s="1"/>
  <c r="P646" i="18"/>
  <c r="Q646" i="18" s="1"/>
  <c r="O646" i="18"/>
  <c r="P419" i="18"/>
  <c r="Q419" i="18" s="1"/>
  <c r="I465" i="18"/>
  <c r="Q464" i="18"/>
  <c r="W464" i="18"/>
  <c r="X464" i="18" s="1"/>
  <c r="Y464" i="18" s="1"/>
  <c r="M298" i="18"/>
  <c r="V298" i="18"/>
  <c r="N298" i="18"/>
  <c r="AB435" i="18"/>
  <c r="Y435" i="18"/>
  <c r="M366" i="18"/>
  <c r="J367" i="18"/>
  <c r="V366" i="18"/>
  <c r="N366" i="18"/>
  <c r="P588" i="18"/>
  <c r="Q588" i="18" s="1"/>
  <c r="O588" i="18"/>
  <c r="Y485" i="18"/>
  <c r="AB485" i="18"/>
  <c r="M386" i="18"/>
  <c r="J387" i="18"/>
  <c r="V386" i="18"/>
  <c r="Y386" i="18" s="1"/>
  <c r="N386" i="18"/>
  <c r="Y150" i="18"/>
  <c r="K438" i="18"/>
  <c r="AA437" i="18"/>
  <c r="AB52" i="18"/>
  <c r="Y52" i="18"/>
  <c r="V260" i="18"/>
  <c r="N260" i="18"/>
  <c r="J261" i="18"/>
  <c r="M260" i="18"/>
  <c r="Y79" i="18"/>
  <c r="P96" i="18"/>
  <c r="Q96" i="18" s="1"/>
  <c r="O96" i="18"/>
  <c r="M206" i="18"/>
  <c r="J207" i="18"/>
  <c r="V206" i="18"/>
  <c r="Y206" i="18" s="1"/>
  <c r="N206" i="18"/>
  <c r="W487" i="18"/>
  <c r="X487" i="18" s="1"/>
  <c r="P110" i="18"/>
  <c r="Q110" i="18" s="1"/>
  <c r="O110" i="18"/>
  <c r="P279" i="18"/>
  <c r="Q279" i="18" s="1"/>
  <c r="O279" i="18"/>
  <c r="O334" i="18"/>
  <c r="P334" i="18"/>
  <c r="Q334" i="18" s="1"/>
  <c r="P312" i="18"/>
  <c r="Q312" i="18" s="1"/>
  <c r="O312" i="18"/>
  <c r="W120" i="18"/>
  <c r="X120" i="18" s="1"/>
  <c r="I121" i="18"/>
  <c r="V374" i="18"/>
  <c r="N374" i="18"/>
  <c r="J375" i="18"/>
  <c r="M374" i="18"/>
  <c r="P638" i="18"/>
  <c r="Q638" i="18" s="1"/>
  <c r="O638" i="18"/>
  <c r="Y218" i="18"/>
  <c r="S505" i="17"/>
  <c r="Y504" i="17"/>
  <c r="S353" i="17"/>
  <c r="Y352" i="17"/>
  <c r="N101" i="17"/>
  <c r="K102" i="17"/>
  <c r="S435" i="17"/>
  <c r="Y434" i="17"/>
  <c r="S417" i="17"/>
  <c r="S443" i="17"/>
  <c r="Y442" i="17"/>
  <c r="S462" i="17"/>
  <c r="Y461" i="17"/>
  <c r="S118" i="17"/>
  <c r="K205" i="17"/>
  <c r="N205" i="17" s="1"/>
  <c r="N204" i="17"/>
  <c r="S65" i="17"/>
  <c r="Y65" i="17" s="1"/>
  <c r="Y64" i="17"/>
  <c r="N444" i="17"/>
  <c r="K445" i="17"/>
  <c r="N445" i="17" s="1"/>
  <c r="S258" i="17"/>
  <c r="Y257" i="17"/>
  <c r="S622" i="17"/>
  <c r="Y622" i="17" s="1"/>
  <c r="Y621" i="17"/>
  <c r="Z79" i="17"/>
  <c r="AA79" i="17" s="1"/>
  <c r="S234" i="17"/>
  <c r="Y234" i="17" s="1"/>
  <c r="Y233" i="17"/>
  <c r="N258" i="17"/>
  <c r="K259" i="17"/>
  <c r="N463" i="17"/>
  <c r="K464" i="17"/>
  <c r="N464" i="17" s="1"/>
  <c r="Y637" i="17"/>
  <c r="S638" i="17"/>
  <c r="N218" i="17"/>
  <c r="K219" i="17"/>
  <c r="S218" i="17"/>
  <c r="Y217" i="17"/>
  <c r="N385" i="17"/>
  <c r="K386" i="17"/>
  <c r="K435" i="17"/>
  <c r="N434" i="17"/>
  <c r="K425" i="17"/>
  <c r="N424" i="17"/>
  <c r="S372" i="17"/>
  <c r="O479" i="17"/>
  <c r="P479" i="17" s="1"/>
  <c r="S485" i="17"/>
  <c r="Y485" i="17" s="1"/>
  <c r="Y484" i="17"/>
  <c r="K622" i="17"/>
  <c r="N622" i="17" s="1"/>
  <c r="N621" i="17"/>
  <c r="S101" i="17"/>
  <c r="Y100" i="17"/>
  <c r="S347" i="17"/>
  <c r="Y347" i="17" s="1"/>
  <c r="Y346" i="17"/>
  <c r="S384" i="17"/>
  <c r="Y383" i="17"/>
  <c r="S363" i="17"/>
  <c r="Y362" i="17"/>
  <c r="O348" i="17"/>
  <c r="P348" i="17" s="1"/>
  <c r="S110" i="17"/>
  <c r="K397" i="17"/>
  <c r="N396" i="17"/>
  <c r="K472" i="17"/>
  <c r="N471" i="17"/>
  <c r="S394" i="17"/>
  <c r="Y393" i="17"/>
  <c r="S204" i="17"/>
  <c r="Y203" i="17"/>
  <c r="K365" i="17"/>
  <c r="N365" i="17" s="1"/>
  <c r="N364" i="17"/>
  <c r="N372" i="17"/>
  <c r="K373" i="17"/>
  <c r="N373" i="17" s="1"/>
  <c r="Y422" i="17"/>
  <c r="S423" i="17"/>
  <c r="N118" i="17"/>
  <c r="K119" i="17"/>
  <c r="K111" i="17"/>
  <c r="N111" i="17" s="1"/>
  <c r="N110" i="17"/>
  <c r="S471" i="17"/>
  <c r="Y280" i="18" l="1"/>
  <c r="Y219" i="18"/>
  <c r="Z286" i="17"/>
  <c r="AA286" i="17" s="1"/>
  <c r="T600" i="17"/>
  <c r="Y599" i="17"/>
  <c r="Z595" i="17" s="1"/>
  <c r="AA595" i="17" s="1"/>
  <c r="T470" i="17"/>
  <c r="Y469" i="17"/>
  <c r="T311" i="17"/>
  <c r="Y310" i="17"/>
  <c r="Z306" i="17" s="1"/>
  <c r="AA306" i="17" s="1"/>
  <c r="T117" i="17"/>
  <c r="Y116" i="17"/>
  <c r="T109" i="17"/>
  <c r="Y108" i="17"/>
  <c r="T416" i="17"/>
  <c r="Y415" i="17"/>
  <c r="T371" i="17"/>
  <c r="Y370" i="17"/>
  <c r="O632" i="17"/>
  <c r="P632" i="17" s="1"/>
  <c r="Z341" i="17"/>
  <c r="AA341" i="17" s="1"/>
  <c r="O366" i="17"/>
  <c r="P366" i="17" s="1"/>
  <c r="O616" i="17"/>
  <c r="O358" i="17"/>
  <c r="P358" i="17" s="1"/>
  <c r="AA67" i="18"/>
  <c r="AB67" i="18" s="1"/>
  <c r="M67" i="18"/>
  <c r="N67" i="18"/>
  <c r="O438" i="17"/>
  <c r="P438" i="17" s="1"/>
  <c r="P66" i="18"/>
  <c r="Q66" i="18" s="1"/>
  <c r="O66" i="18"/>
  <c r="AB445" i="18"/>
  <c r="Y445" i="18"/>
  <c r="W473" i="18"/>
  <c r="X473" i="18" s="1"/>
  <c r="I474" i="18"/>
  <c r="AB236" i="18"/>
  <c r="I261" i="18"/>
  <c r="W260" i="18"/>
  <c r="X260" i="18" s="1"/>
  <c r="Y260" i="18" s="1"/>
  <c r="V508" i="18"/>
  <c r="Y508" i="18" s="1"/>
  <c r="N508" i="18"/>
  <c r="M508" i="18"/>
  <c r="I389" i="18"/>
  <c r="W388" i="18"/>
  <c r="X388" i="18" s="1"/>
  <c r="Y102" i="18"/>
  <c r="AB102" i="18"/>
  <c r="AB397" i="18"/>
  <c r="V640" i="18"/>
  <c r="N640" i="18"/>
  <c r="J641" i="18"/>
  <c r="M640" i="18"/>
  <c r="P313" i="18"/>
  <c r="Q313" i="18" s="1"/>
  <c r="O313" i="18"/>
  <c r="W236" i="18"/>
  <c r="X236" i="18" s="1"/>
  <c r="Y236" i="18" s="1"/>
  <c r="P111" i="18"/>
  <c r="Q111" i="18" s="1"/>
  <c r="O111" i="18"/>
  <c r="I398" i="18"/>
  <c r="W397" i="18"/>
  <c r="X397" i="18" s="1"/>
  <c r="Y397" i="18" s="1"/>
  <c r="W439" i="18"/>
  <c r="O486" i="18"/>
  <c r="P486" i="18"/>
  <c r="Q486" i="18" s="1"/>
  <c r="Y80" i="18"/>
  <c r="W220" i="18"/>
  <c r="X220" i="18" s="1"/>
  <c r="I221" i="18"/>
  <c r="V375" i="18"/>
  <c r="N375" i="18"/>
  <c r="M375" i="18"/>
  <c r="P206" i="18"/>
  <c r="Q206" i="18" s="1"/>
  <c r="O206" i="18"/>
  <c r="J262" i="18"/>
  <c r="V261" i="18"/>
  <c r="N261" i="18"/>
  <c r="M261" i="18"/>
  <c r="P386" i="18"/>
  <c r="Q386" i="18" s="1"/>
  <c r="O386" i="18"/>
  <c r="P366" i="18"/>
  <c r="Q366" i="18" s="1"/>
  <c r="O366" i="18"/>
  <c r="P298" i="18"/>
  <c r="Q298" i="18" s="1"/>
  <c r="O298" i="18"/>
  <c r="K399" i="18"/>
  <c r="AA398" i="18"/>
  <c r="P426" i="18"/>
  <c r="O426" i="18"/>
  <c r="W374" i="18"/>
  <c r="X374" i="18" s="1"/>
  <c r="Y374" i="18" s="1"/>
  <c r="I375" i="18"/>
  <c r="AA261" i="18"/>
  <c r="K262" i="18"/>
  <c r="AD261" i="18"/>
  <c r="V356" i="18"/>
  <c r="Y356" i="18" s="1"/>
  <c r="N356" i="18"/>
  <c r="M356" i="18"/>
  <c r="P465" i="18"/>
  <c r="Q465" i="18" s="1"/>
  <c r="O465" i="18"/>
  <c r="P473" i="18"/>
  <c r="Q473" i="18" s="1"/>
  <c r="O473" i="18"/>
  <c r="P639" i="18"/>
  <c r="Q639" i="18" s="1"/>
  <c r="O639" i="18"/>
  <c r="P280" i="18"/>
  <c r="Q280" i="18" s="1"/>
  <c r="O280" i="18"/>
  <c r="AB486" i="18"/>
  <c r="Y486" i="18"/>
  <c r="J438" i="18"/>
  <c r="M437" i="18"/>
  <c r="V437" i="18"/>
  <c r="N437" i="18"/>
  <c r="P349" i="18"/>
  <c r="O349" i="18"/>
  <c r="J221" i="18"/>
  <c r="V220" i="18"/>
  <c r="N220" i="18"/>
  <c r="M220" i="18"/>
  <c r="P119" i="18"/>
  <c r="Q119" i="18" s="1"/>
  <c r="O119" i="18"/>
  <c r="P260" i="18"/>
  <c r="Q260" i="18" s="1"/>
  <c r="O260" i="18"/>
  <c r="Y298" i="18"/>
  <c r="AB298" i="18"/>
  <c r="W465" i="18"/>
  <c r="X465" i="18" s="1"/>
  <c r="Y465" i="18" s="1"/>
  <c r="I466" i="18"/>
  <c r="V446" i="18"/>
  <c r="N446" i="18"/>
  <c r="J447" i="18"/>
  <c r="M446" i="18"/>
  <c r="O624" i="18"/>
  <c r="P624" i="18"/>
  <c r="Q624" i="18" s="1"/>
  <c r="P507" i="18"/>
  <c r="Q507" i="18" s="1"/>
  <c r="O507" i="18"/>
  <c r="Y473" i="18"/>
  <c r="V103" i="18"/>
  <c r="N103" i="18"/>
  <c r="J104" i="18"/>
  <c r="M103" i="18"/>
  <c r="J399" i="18"/>
  <c r="M398" i="18"/>
  <c r="V398" i="18"/>
  <c r="N398" i="18"/>
  <c r="Y639" i="18"/>
  <c r="AB639" i="18"/>
  <c r="J113" i="18"/>
  <c r="V112" i="18"/>
  <c r="Y112" i="18" s="1"/>
  <c r="N112" i="18"/>
  <c r="M112" i="18"/>
  <c r="K389" i="18"/>
  <c r="AA388" i="18"/>
  <c r="W113" i="18"/>
  <c r="X113" i="18" s="1"/>
  <c r="P436" i="18"/>
  <c r="Q436" i="18" s="1"/>
  <c r="O436" i="18"/>
  <c r="W121" i="18"/>
  <c r="X121" i="18" s="1"/>
  <c r="I122" i="18"/>
  <c r="O374" i="18"/>
  <c r="P374" i="18"/>
  <c r="Q374" i="18" s="1"/>
  <c r="AB374" i="18"/>
  <c r="V207" i="18"/>
  <c r="Y207" i="18" s="1"/>
  <c r="N207" i="18"/>
  <c r="M207" i="18"/>
  <c r="AB260" i="18"/>
  <c r="K439" i="18"/>
  <c r="AA438" i="18"/>
  <c r="V387" i="18"/>
  <c r="N387" i="18"/>
  <c r="J388" i="18"/>
  <c r="M387" i="18"/>
  <c r="V367" i="18"/>
  <c r="N367" i="18"/>
  <c r="M367" i="18"/>
  <c r="O445" i="18"/>
  <c r="P445" i="18"/>
  <c r="Q445" i="18" s="1"/>
  <c r="Y624" i="18"/>
  <c r="J428" i="18"/>
  <c r="V427" i="18"/>
  <c r="N427" i="18"/>
  <c r="M427" i="18"/>
  <c r="P236" i="18"/>
  <c r="Q236" i="18" s="1"/>
  <c r="O236" i="18"/>
  <c r="P355" i="18"/>
  <c r="Q355" i="18" s="1"/>
  <c r="O355" i="18"/>
  <c r="Q349" i="18"/>
  <c r="W349" i="18"/>
  <c r="X349" i="18" s="1"/>
  <c r="Y349" i="18" s="1"/>
  <c r="Q426" i="18"/>
  <c r="W426" i="18"/>
  <c r="X426" i="18" s="1"/>
  <c r="Y426" i="18" s="1"/>
  <c r="I427" i="18"/>
  <c r="V466" i="18"/>
  <c r="N466" i="18"/>
  <c r="M466" i="18"/>
  <c r="J475" i="18"/>
  <c r="V474" i="18"/>
  <c r="N474" i="18"/>
  <c r="M474" i="18"/>
  <c r="P102" i="18"/>
  <c r="Q102" i="18" s="1"/>
  <c r="O102" i="18"/>
  <c r="P397" i="18"/>
  <c r="Q397" i="18" s="1"/>
  <c r="O397" i="18"/>
  <c r="W366" i="18"/>
  <c r="X366" i="18" s="1"/>
  <c r="Y366" i="18" s="1"/>
  <c r="I367" i="18"/>
  <c r="W103" i="18"/>
  <c r="X103" i="18" s="1"/>
  <c r="I104" i="18"/>
  <c r="X438" i="18"/>
  <c r="V487" i="18"/>
  <c r="N487" i="18"/>
  <c r="M487" i="18"/>
  <c r="AB436" i="18"/>
  <c r="Y436" i="18"/>
  <c r="I447" i="18"/>
  <c r="W446" i="18"/>
  <c r="X446" i="18" s="1"/>
  <c r="P219" i="18"/>
  <c r="Q219" i="18" s="1"/>
  <c r="O219" i="18"/>
  <c r="J121" i="18"/>
  <c r="V120" i="18"/>
  <c r="Y120" i="18" s="1"/>
  <c r="N120" i="18"/>
  <c r="M120" i="18"/>
  <c r="W641" i="18"/>
  <c r="X641" i="18" s="1"/>
  <c r="P80" i="18"/>
  <c r="Q80" i="18" s="1"/>
  <c r="O80" i="18"/>
  <c r="P616" i="17"/>
  <c r="Z616" i="17"/>
  <c r="AA616" i="17" s="1"/>
  <c r="N102" i="17"/>
  <c r="K103" i="17"/>
  <c r="N103" i="17" s="1"/>
  <c r="S395" i="17"/>
  <c r="Y394" i="17"/>
  <c r="N259" i="17"/>
  <c r="K260" i="17"/>
  <c r="O199" i="17"/>
  <c r="P199" i="17" s="1"/>
  <c r="S463" i="17"/>
  <c r="Y462" i="17"/>
  <c r="S506" i="17"/>
  <c r="Y506" i="17" s="1"/>
  <c r="Y505" i="17"/>
  <c r="S364" i="17"/>
  <c r="Y363" i="17"/>
  <c r="S424" i="17"/>
  <c r="Y423" i="17"/>
  <c r="S111" i="17"/>
  <c r="S639" i="17"/>
  <c r="Y639" i="17" s="1"/>
  <c r="Y638" i="17"/>
  <c r="S385" i="17"/>
  <c r="Y384" i="17"/>
  <c r="S102" i="17"/>
  <c r="Y101" i="17"/>
  <c r="Z479" i="17"/>
  <c r="AA479" i="17" s="1"/>
  <c r="S373" i="17"/>
  <c r="N435" i="17"/>
  <c r="K436" i="17"/>
  <c r="S219" i="17"/>
  <c r="Y218" i="17"/>
  <c r="S259" i="17"/>
  <c r="Y258" i="17"/>
  <c r="N425" i="17"/>
  <c r="K426" i="17"/>
  <c r="O104" i="17"/>
  <c r="P104" i="17" s="1"/>
  <c r="Z228" i="17"/>
  <c r="AA228" i="17" s="1"/>
  <c r="S472" i="17"/>
  <c r="N119" i="17"/>
  <c r="K120" i="17"/>
  <c r="S205" i="17"/>
  <c r="Y205" i="17" s="1"/>
  <c r="Y204" i="17"/>
  <c r="N472" i="17"/>
  <c r="K473" i="17"/>
  <c r="N397" i="17"/>
  <c r="K398" i="17"/>
  <c r="N398" i="17" s="1"/>
  <c r="N386" i="17"/>
  <c r="K387" i="17"/>
  <c r="N219" i="17"/>
  <c r="K220" i="17"/>
  <c r="O457" i="17"/>
  <c r="Z59" i="17"/>
  <c r="AA59" i="17" s="1"/>
  <c r="S119" i="17"/>
  <c r="S444" i="17"/>
  <c r="Y443" i="17"/>
  <c r="S436" i="17"/>
  <c r="Y435" i="17"/>
  <c r="S354" i="17"/>
  <c r="Y354" i="17" s="1"/>
  <c r="Y353" i="17"/>
  <c r="Y220" i="18" l="1"/>
  <c r="T417" i="17"/>
  <c r="Y417" i="17" s="1"/>
  <c r="Y416" i="17"/>
  <c r="Z411" i="17" s="1"/>
  <c r="AA411" i="17" s="1"/>
  <c r="T118" i="17"/>
  <c r="Y117" i="17"/>
  <c r="T471" i="17"/>
  <c r="Y470" i="17"/>
  <c r="T372" i="17"/>
  <c r="Y371" i="17"/>
  <c r="T110" i="17"/>
  <c r="Y109" i="17"/>
  <c r="Z358" i="17"/>
  <c r="AA358" i="17" s="1"/>
  <c r="Z348" i="17"/>
  <c r="AA348" i="17" s="1"/>
  <c r="O95" i="17"/>
  <c r="P95" i="17" s="1"/>
  <c r="Z199" i="17"/>
  <c r="AA199" i="17" s="1"/>
  <c r="O67" i="18"/>
  <c r="P67" i="18"/>
  <c r="Q67" i="18" s="1"/>
  <c r="J476" i="18"/>
  <c r="V475" i="18"/>
  <c r="N475" i="18"/>
  <c r="M475" i="18"/>
  <c r="J389" i="18"/>
  <c r="M388" i="18"/>
  <c r="V388" i="18"/>
  <c r="N388" i="18"/>
  <c r="P207" i="18"/>
  <c r="Q207" i="18" s="1"/>
  <c r="O207" i="18"/>
  <c r="O103" i="18"/>
  <c r="P103" i="18"/>
  <c r="Q103" i="18" s="1"/>
  <c r="AB446" i="18"/>
  <c r="Y446" i="18"/>
  <c r="O220" i="18"/>
  <c r="P220" i="18"/>
  <c r="Q220" i="18" s="1"/>
  <c r="V438" i="18"/>
  <c r="N438" i="18"/>
  <c r="J439" i="18"/>
  <c r="M438" i="18"/>
  <c r="O356" i="18"/>
  <c r="P356" i="18"/>
  <c r="Q356" i="18" s="1"/>
  <c r="AB261" i="18"/>
  <c r="AE261" i="18"/>
  <c r="I222" i="18"/>
  <c r="W221" i="18"/>
  <c r="X221" i="18" s="1"/>
  <c r="O508" i="18"/>
  <c r="P508" i="18"/>
  <c r="Q508" i="18" s="1"/>
  <c r="AB487" i="18"/>
  <c r="Y487" i="18"/>
  <c r="P367" i="18"/>
  <c r="Q367" i="18" s="1"/>
  <c r="O367" i="18"/>
  <c r="P387" i="18"/>
  <c r="Q387" i="18" s="1"/>
  <c r="O387" i="18"/>
  <c r="P112" i="18"/>
  <c r="Q112" i="18" s="1"/>
  <c r="O112" i="18"/>
  <c r="V399" i="18"/>
  <c r="N399" i="18"/>
  <c r="J400" i="18"/>
  <c r="M399" i="18"/>
  <c r="AB103" i="18"/>
  <c r="Y103" i="18"/>
  <c r="W466" i="18"/>
  <c r="X466" i="18" s="1"/>
  <c r="Y466" i="18" s="1"/>
  <c r="P437" i="18"/>
  <c r="Q437" i="18" s="1"/>
  <c r="O437" i="18"/>
  <c r="W375" i="18"/>
  <c r="X375" i="18" s="1"/>
  <c r="V262" i="18"/>
  <c r="N262" i="18"/>
  <c r="M262" i="18"/>
  <c r="J263" i="18"/>
  <c r="P375" i="18"/>
  <c r="Q375" i="18" s="1"/>
  <c r="O375" i="18"/>
  <c r="I399" i="18"/>
  <c r="W398" i="18"/>
  <c r="X398" i="18" s="1"/>
  <c r="Y398" i="18" s="1"/>
  <c r="V641" i="18"/>
  <c r="N641" i="18"/>
  <c r="M641" i="18"/>
  <c r="I390" i="18"/>
  <c r="W389" i="18"/>
  <c r="X389" i="18" s="1"/>
  <c r="W447" i="18"/>
  <c r="X447" i="18" s="1"/>
  <c r="W427" i="18"/>
  <c r="X427" i="18" s="1"/>
  <c r="Y427" i="18" s="1"/>
  <c r="I428" i="18"/>
  <c r="J429" i="18"/>
  <c r="V428" i="18"/>
  <c r="N428" i="18"/>
  <c r="M428" i="18"/>
  <c r="W367" i="18"/>
  <c r="X367" i="18" s="1"/>
  <c r="Y367" i="18" s="1"/>
  <c r="P474" i="18"/>
  <c r="O474" i="18"/>
  <c r="P466" i="18"/>
  <c r="Q466" i="18" s="1"/>
  <c r="O466" i="18"/>
  <c r="P427" i="18"/>
  <c r="Q427" i="18" s="1"/>
  <c r="O427" i="18"/>
  <c r="AB387" i="18"/>
  <c r="Y387" i="18"/>
  <c r="P398" i="18"/>
  <c r="Q398" i="18" s="1"/>
  <c r="O398" i="18"/>
  <c r="M447" i="18"/>
  <c r="V447" i="18"/>
  <c r="N447" i="18"/>
  <c r="V221" i="18"/>
  <c r="Y221" i="18" s="1"/>
  <c r="N221" i="18"/>
  <c r="M221" i="18"/>
  <c r="J222" i="18"/>
  <c r="Y437" i="18"/>
  <c r="AB437" i="18"/>
  <c r="AB375" i="18"/>
  <c r="Y375" i="18"/>
  <c r="X439" i="18"/>
  <c r="O640" i="18"/>
  <c r="P640" i="18"/>
  <c r="Q640" i="18" s="1"/>
  <c r="P487" i="18"/>
  <c r="Q487" i="18" s="1"/>
  <c r="O487" i="18"/>
  <c r="P120" i="18"/>
  <c r="Q120" i="18" s="1"/>
  <c r="O120" i="18"/>
  <c r="J122" i="18"/>
  <c r="V121" i="18"/>
  <c r="Y121" i="18" s="1"/>
  <c r="N121" i="18"/>
  <c r="M121" i="18"/>
  <c r="I105" i="18"/>
  <c r="W104" i="18"/>
  <c r="X104" i="18" s="1"/>
  <c r="I123" i="18"/>
  <c r="W122" i="18"/>
  <c r="X122" i="18" s="1"/>
  <c r="K390" i="18"/>
  <c r="AA390" i="18" s="1"/>
  <c r="AA389" i="18"/>
  <c r="V113" i="18"/>
  <c r="Y113" i="18" s="1"/>
  <c r="N113" i="18"/>
  <c r="M113" i="18"/>
  <c r="AB398" i="18"/>
  <c r="V104" i="18"/>
  <c r="N104" i="18"/>
  <c r="J105" i="18"/>
  <c r="M104" i="18"/>
  <c r="P446" i="18"/>
  <c r="Q446" i="18" s="1"/>
  <c r="O446" i="18"/>
  <c r="AA262" i="18"/>
  <c r="K263" i="18"/>
  <c r="AD262" i="18"/>
  <c r="K400" i="18"/>
  <c r="AA400" i="18" s="1"/>
  <c r="AA399" i="18"/>
  <c r="O261" i="18"/>
  <c r="P261" i="18"/>
  <c r="AB640" i="18"/>
  <c r="Y640" i="18"/>
  <c r="W261" i="18"/>
  <c r="X261" i="18" s="1"/>
  <c r="Y261" i="18" s="1"/>
  <c r="I262" i="18"/>
  <c r="Q261" i="18"/>
  <c r="W474" i="18"/>
  <c r="X474" i="18" s="1"/>
  <c r="Y474" i="18" s="1"/>
  <c r="I475" i="18"/>
  <c r="Q474" i="18"/>
  <c r="S445" i="17"/>
  <c r="Y445" i="17" s="1"/>
  <c r="Y444" i="17"/>
  <c r="N260" i="17"/>
  <c r="K261" i="17"/>
  <c r="S473" i="17"/>
  <c r="S220" i="17"/>
  <c r="Y219" i="17"/>
  <c r="N220" i="17"/>
  <c r="K221" i="17"/>
  <c r="O389" i="17"/>
  <c r="P389" i="17" s="1"/>
  <c r="N120" i="17"/>
  <c r="K121" i="17"/>
  <c r="N121" i="17" s="1"/>
  <c r="K437" i="17"/>
  <c r="N437" i="17" s="1"/>
  <c r="N436" i="17"/>
  <c r="S386" i="17"/>
  <c r="Y385" i="17"/>
  <c r="S365" i="17"/>
  <c r="Y365" i="17" s="1"/>
  <c r="Y364" i="17"/>
  <c r="S464" i="17"/>
  <c r="Y464" i="17" s="1"/>
  <c r="Y463" i="17"/>
  <c r="P457" i="17"/>
  <c r="Z457" i="17"/>
  <c r="AA457" i="17" s="1"/>
  <c r="S437" i="17"/>
  <c r="Y437" i="17" s="1"/>
  <c r="Y436" i="17"/>
  <c r="S120" i="17"/>
  <c r="S260" i="17"/>
  <c r="Y259" i="17"/>
  <c r="N387" i="17"/>
  <c r="K388" i="17"/>
  <c r="N388" i="17" s="1"/>
  <c r="K474" i="17"/>
  <c r="N473" i="17"/>
  <c r="K427" i="17"/>
  <c r="N426" i="17"/>
  <c r="S103" i="17"/>
  <c r="Y103" i="17" s="1"/>
  <c r="Y102" i="17"/>
  <c r="Z632" i="17"/>
  <c r="AA632" i="17" s="1"/>
  <c r="S425" i="17"/>
  <c r="Y424" i="17"/>
  <c r="Z500" i="17"/>
  <c r="AA500" i="17" s="1"/>
  <c r="S396" i="17"/>
  <c r="Y395" i="17"/>
  <c r="T373" i="17" l="1"/>
  <c r="Y373" i="17" s="1"/>
  <c r="Y372" i="17"/>
  <c r="T111" i="17"/>
  <c r="Y111" i="17" s="1"/>
  <c r="Y110" i="17"/>
  <c r="Z104" i="17" s="1"/>
  <c r="AA104" i="17" s="1"/>
  <c r="T119" i="17"/>
  <c r="Y118" i="17"/>
  <c r="T472" i="17"/>
  <c r="Y471" i="17"/>
  <c r="O379" i="17"/>
  <c r="P379" i="17" s="1"/>
  <c r="Y447" i="18"/>
  <c r="P221" i="18"/>
  <c r="Q221" i="18" s="1"/>
  <c r="O221" i="18"/>
  <c r="W390" i="18"/>
  <c r="X390" i="18" s="1"/>
  <c r="AB641" i="18"/>
  <c r="Y641" i="18"/>
  <c r="P262" i="18"/>
  <c r="Q262" i="18" s="1"/>
  <c r="O262" i="18"/>
  <c r="P399" i="18"/>
  <c r="O399" i="18"/>
  <c r="P388" i="18"/>
  <c r="Q388" i="18" s="1"/>
  <c r="O388" i="18"/>
  <c r="W123" i="18"/>
  <c r="X123" i="18" s="1"/>
  <c r="P104" i="18"/>
  <c r="Q104" i="18" s="1"/>
  <c r="O104" i="18"/>
  <c r="J430" i="18"/>
  <c r="N429" i="18"/>
  <c r="M429" i="18"/>
  <c r="V429" i="18"/>
  <c r="AE262" i="18"/>
  <c r="AB262" i="18"/>
  <c r="AB399" i="18"/>
  <c r="V439" i="18"/>
  <c r="Y439" i="18" s="1"/>
  <c r="N439" i="18"/>
  <c r="M439" i="18"/>
  <c r="Y388" i="18"/>
  <c r="AB388" i="18"/>
  <c r="O475" i="18"/>
  <c r="P475" i="18"/>
  <c r="M105" i="18"/>
  <c r="V105" i="18"/>
  <c r="N105" i="18"/>
  <c r="I263" i="18"/>
  <c r="W262" i="18"/>
  <c r="X262" i="18" s="1"/>
  <c r="Y262" i="18" s="1"/>
  <c r="AB104" i="18"/>
  <c r="Y104" i="18"/>
  <c r="O113" i="18"/>
  <c r="P113" i="18"/>
  <c r="Q113" i="18" s="1"/>
  <c r="W105" i="18"/>
  <c r="X105" i="18" s="1"/>
  <c r="V122" i="18"/>
  <c r="Y122" i="18" s="1"/>
  <c r="N122" i="18"/>
  <c r="M122" i="18"/>
  <c r="J123" i="18"/>
  <c r="M222" i="18"/>
  <c r="J223" i="18"/>
  <c r="V222" i="18"/>
  <c r="N222" i="18"/>
  <c r="P447" i="18"/>
  <c r="Q447" i="18" s="1"/>
  <c r="O447" i="18"/>
  <c r="Q399" i="18"/>
  <c r="I400" i="18"/>
  <c r="W399" i="18"/>
  <c r="X399" i="18" s="1"/>
  <c r="Y399" i="18" s="1"/>
  <c r="M263" i="18"/>
  <c r="J264" i="18"/>
  <c r="V263" i="18"/>
  <c r="N263" i="18"/>
  <c r="W222" i="18"/>
  <c r="X222" i="18" s="1"/>
  <c r="I223" i="18"/>
  <c r="P438" i="18"/>
  <c r="Q438" i="18" s="1"/>
  <c r="O438" i="18"/>
  <c r="O121" i="18"/>
  <c r="P121" i="18"/>
  <c r="Q121" i="18" s="1"/>
  <c r="W475" i="18"/>
  <c r="X475" i="18" s="1"/>
  <c r="Y475" i="18" s="1"/>
  <c r="I476" i="18"/>
  <c r="Q475" i="18"/>
  <c r="K264" i="18"/>
  <c r="AD263" i="18"/>
  <c r="AA263" i="18"/>
  <c r="O428" i="18"/>
  <c r="P428" i="18"/>
  <c r="Q428" i="18" s="1"/>
  <c r="W428" i="18"/>
  <c r="X428" i="18" s="1"/>
  <c r="Y428" i="18" s="1"/>
  <c r="I429" i="18"/>
  <c r="P641" i="18"/>
  <c r="Q641" i="18" s="1"/>
  <c r="O641" i="18"/>
  <c r="V400" i="18"/>
  <c r="N400" i="18"/>
  <c r="M400" i="18"/>
  <c r="Y438" i="18"/>
  <c r="AB438" i="18"/>
  <c r="V389" i="18"/>
  <c r="N389" i="18"/>
  <c r="J390" i="18"/>
  <c r="M389" i="18"/>
  <c r="V476" i="18"/>
  <c r="N476" i="18"/>
  <c r="M476" i="18"/>
  <c r="J477" i="18"/>
  <c r="S387" i="17"/>
  <c r="Y386" i="17"/>
  <c r="N261" i="17"/>
  <c r="K262" i="17"/>
  <c r="S397" i="17"/>
  <c r="Y396" i="17"/>
  <c r="S121" i="17"/>
  <c r="Y120" i="17"/>
  <c r="S221" i="17"/>
  <c r="Y220" i="17"/>
  <c r="O429" i="17"/>
  <c r="P429" i="17" s="1"/>
  <c r="N221" i="17"/>
  <c r="K222" i="17"/>
  <c r="S426" i="17"/>
  <c r="Y425" i="17"/>
  <c r="N427" i="17"/>
  <c r="K428" i="17"/>
  <c r="N428" i="17" s="1"/>
  <c r="Z95" i="17"/>
  <c r="AA95" i="17" s="1"/>
  <c r="N474" i="17"/>
  <c r="K475" i="17"/>
  <c r="S261" i="17"/>
  <c r="Y260" i="17"/>
  <c r="Z429" i="17"/>
  <c r="AA429" i="17" s="1"/>
  <c r="O112" i="17"/>
  <c r="P112" i="17" s="1"/>
  <c r="S474" i="17"/>
  <c r="Z438" i="17"/>
  <c r="AA438" i="17" s="1"/>
  <c r="Z366" i="17" l="1"/>
  <c r="AA366" i="17" s="1"/>
  <c r="T473" i="17"/>
  <c r="Y472" i="17"/>
  <c r="T120" i="17"/>
  <c r="T121" i="17" s="1"/>
  <c r="Y121" i="17" s="1"/>
  <c r="Y119" i="17"/>
  <c r="M477" i="18"/>
  <c r="J478" i="18"/>
  <c r="V477" i="18"/>
  <c r="N477" i="18"/>
  <c r="AB400" i="18"/>
  <c r="W429" i="18"/>
  <c r="X429" i="18" s="1"/>
  <c r="Y429" i="18" s="1"/>
  <c r="I430" i="18"/>
  <c r="I477" i="18"/>
  <c r="W476" i="18"/>
  <c r="X476" i="18" s="1"/>
  <c r="Y476" i="18" s="1"/>
  <c r="J265" i="18"/>
  <c r="V264" i="18"/>
  <c r="N264" i="18"/>
  <c r="M264" i="18"/>
  <c r="Y222" i="18"/>
  <c r="P105" i="18"/>
  <c r="Q105" i="18" s="1"/>
  <c r="O105" i="18"/>
  <c r="O439" i="18"/>
  <c r="P439" i="18"/>
  <c r="Q439" i="18" s="1"/>
  <c r="V390" i="18"/>
  <c r="N390" i="18"/>
  <c r="M390" i="18"/>
  <c r="J224" i="18"/>
  <c r="V223" i="18"/>
  <c r="N223" i="18"/>
  <c r="M223" i="18"/>
  <c r="P122" i="18"/>
  <c r="Q122" i="18" s="1"/>
  <c r="O122" i="18"/>
  <c r="Y105" i="18"/>
  <c r="AB105" i="18"/>
  <c r="P429" i="18"/>
  <c r="Q429" i="18" s="1"/>
  <c r="O429" i="18"/>
  <c r="P476" i="18"/>
  <c r="Q476" i="18" s="1"/>
  <c r="O476" i="18"/>
  <c r="P389" i="18"/>
  <c r="Q389" i="18" s="1"/>
  <c r="O389" i="18"/>
  <c r="K265" i="18"/>
  <c r="AD264" i="18"/>
  <c r="AA264" i="18"/>
  <c r="P263" i="18"/>
  <c r="Q263" i="18" s="1"/>
  <c r="O263" i="18"/>
  <c r="V430" i="18"/>
  <c r="N430" i="18"/>
  <c r="M430" i="18"/>
  <c r="Y389" i="18"/>
  <c r="AB389" i="18"/>
  <c r="O400" i="18"/>
  <c r="P400" i="18"/>
  <c r="Q400" i="18" s="1"/>
  <c r="W223" i="18"/>
  <c r="X223" i="18" s="1"/>
  <c r="I224" i="18"/>
  <c r="AE263" i="18"/>
  <c r="AB263" i="18"/>
  <c r="W400" i="18"/>
  <c r="X400" i="18" s="1"/>
  <c r="Y400" i="18" s="1"/>
  <c r="P222" i="18"/>
  <c r="Q222" i="18" s="1"/>
  <c r="O222" i="18"/>
  <c r="M123" i="18"/>
  <c r="V123" i="18"/>
  <c r="Y123" i="18" s="1"/>
  <c r="N123" i="18"/>
  <c r="W263" i="18"/>
  <c r="X263" i="18" s="1"/>
  <c r="Y263" i="18" s="1"/>
  <c r="I264" i="18"/>
  <c r="K476" i="17"/>
  <c r="N475" i="17"/>
  <c r="N262" i="17"/>
  <c r="K263" i="17"/>
  <c r="N263" i="17" s="1"/>
  <c r="S427" i="17"/>
  <c r="Y426" i="17"/>
  <c r="S475" i="17"/>
  <c r="S262" i="17"/>
  <c r="Y261" i="17"/>
  <c r="O418" i="17"/>
  <c r="N222" i="17"/>
  <c r="K223" i="17"/>
  <c r="N223" i="17" s="1"/>
  <c r="S222" i="17"/>
  <c r="Y221" i="17"/>
  <c r="S398" i="17"/>
  <c r="Y398" i="17" s="1"/>
  <c r="Y397" i="17"/>
  <c r="S388" i="17"/>
  <c r="Y388" i="17" s="1"/>
  <c r="Y387" i="17"/>
  <c r="Z112" i="17" l="1"/>
  <c r="AA112" i="17" s="1"/>
  <c r="T474" i="17"/>
  <c r="Y473" i="17"/>
  <c r="Z389" i="17"/>
  <c r="AA389" i="17" s="1"/>
  <c r="O252" i="17"/>
  <c r="P252" i="17" s="1"/>
  <c r="P123" i="18"/>
  <c r="Q123" i="18" s="1"/>
  <c r="O123" i="18"/>
  <c r="P477" i="18"/>
  <c r="Q477" i="18" s="1"/>
  <c r="O477" i="18"/>
  <c r="W264" i="18"/>
  <c r="X264" i="18" s="1"/>
  <c r="I265" i="18"/>
  <c r="Q264" i="18"/>
  <c r="AA265" i="18"/>
  <c r="AD265" i="18"/>
  <c r="P223" i="18"/>
  <c r="Q223" i="18" s="1"/>
  <c r="O223" i="18"/>
  <c r="O390" i="18"/>
  <c r="P390" i="18"/>
  <c r="Q390" i="18" s="1"/>
  <c r="P264" i="18"/>
  <c r="O264" i="18"/>
  <c r="Y223" i="18"/>
  <c r="AB390" i="18"/>
  <c r="Y390" i="18"/>
  <c r="AB264" i="18"/>
  <c r="AE264" i="18"/>
  <c r="Y264" i="18"/>
  <c r="W477" i="18"/>
  <c r="X477" i="18" s="1"/>
  <c r="Y477" i="18" s="1"/>
  <c r="I478" i="18"/>
  <c r="J479" i="18"/>
  <c r="V478" i="18"/>
  <c r="N478" i="18"/>
  <c r="M478" i="18"/>
  <c r="W224" i="18"/>
  <c r="X224" i="18" s="1"/>
  <c r="I225" i="18"/>
  <c r="P430" i="18"/>
  <c r="Q430" i="18" s="1"/>
  <c r="O430" i="18"/>
  <c r="J225" i="18"/>
  <c r="V224" i="18"/>
  <c r="N224" i="18"/>
  <c r="M224" i="18"/>
  <c r="V265" i="18"/>
  <c r="N265" i="18"/>
  <c r="M265" i="18"/>
  <c r="W430" i="18"/>
  <c r="X430" i="18" s="1"/>
  <c r="Y430" i="18" s="1"/>
  <c r="P418" i="17"/>
  <c r="Z418" i="17"/>
  <c r="AA418" i="17" s="1"/>
  <c r="S476" i="17"/>
  <c r="Z379" i="17"/>
  <c r="AA379" i="17" s="1"/>
  <c r="S223" i="17"/>
  <c r="Y223" i="17" s="1"/>
  <c r="Y222" i="17"/>
  <c r="O212" i="17"/>
  <c r="S263" i="17"/>
  <c r="Y263" i="17" s="1"/>
  <c r="Y262" i="17"/>
  <c r="Y427" i="17"/>
  <c r="S428" i="17"/>
  <c r="Y428" i="17" s="1"/>
  <c r="N476" i="17"/>
  <c r="K477" i="17"/>
  <c r="T475" i="17" l="1"/>
  <c r="Y474" i="17"/>
  <c r="AB265" i="18"/>
  <c r="AE265" i="18"/>
  <c r="V225" i="18"/>
  <c r="N225" i="18"/>
  <c r="M225" i="18"/>
  <c r="W225" i="18"/>
  <c r="X225" i="18" s="1"/>
  <c r="V479" i="18"/>
  <c r="N479" i="18"/>
  <c r="M479" i="18"/>
  <c r="J480" i="18"/>
  <c r="W265" i="18"/>
  <c r="X265" i="18" s="1"/>
  <c r="Y265" i="18" s="1"/>
  <c r="O224" i="18"/>
  <c r="P224" i="18"/>
  <c r="Q224" i="18" s="1"/>
  <c r="W478" i="18"/>
  <c r="X478" i="18" s="1"/>
  <c r="Y478" i="18" s="1"/>
  <c r="I479" i="18"/>
  <c r="O265" i="18"/>
  <c r="P265" i="18"/>
  <c r="Q265" i="18" s="1"/>
  <c r="Y224" i="18"/>
  <c r="P478" i="18"/>
  <c r="Q478" i="18" s="1"/>
  <c r="O478" i="18"/>
  <c r="P212" i="17"/>
  <c r="Z212" i="17"/>
  <c r="AA212" i="17" s="1"/>
  <c r="S477" i="17"/>
  <c r="K478" i="17"/>
  <c r="N478" i="17" s="1"/>
  <c r="N477" i="17"/>
  <c r="Z252" i="17"/>
  <c r="AA252" i="17" s="1"/>
  <c r="T476" i="17" l="1"/>
  <c r="Y475" i="17"/>
  <c r="Y225" i="18"/>
  <c r="I480" i="18"/>
  <c r="W479" i="18"/>
  <c r="X479" i="18" s="1"/>
  <c r="Y479" i="18" s="1"/>
  <c r="P479" i="18"/>
  <c r="Q479" i="18" s="1"/>
  <c r="O479" i="18"/>
  <c r="M480" i="18"/>
  <c r="V480" i="18"/>
  <c r="N480" i="18"/>
  <c r="P225" i="18"/>
  <c r="Q225" i="18" s="1"/>
  <c r="O225" i="18"/>
  <c r="S478" i="17"/>
  <c r="Y478" i="17" s="1"/>
  <c r="O465" i="17"/>
  <c r="P465" i="17" s="1"/>
  <c r="T477" i="17" l="1"/>
  <c r="Y476" i="17"/>
  <c r="P480" i="18"/>
  <c r="Q480" i="18" s="1"/>
  <c r="O480" i="18"/>
  <c r="W480" i="18"/>
  <c r="X480" i="18" s="1"/>
  <c r="Y480" i="18" s="1"/>
  <c r="T478" i="17" l="1"/>
  <c r="Y477" i="17"/>
  <c r="Z465" i="17" s="1"/>
  <c r="AA465" i="17" s="1"/>
  <c r="S184" i="16"/>
  <c r="P184" i="16"/>
  <c r="O184" i="16"/>
  <c r="M184" i="16"/>
  <c r="K184" i="16"/>
  <c r="J184" i="16"/>
  <c r="I184" i="16"/>
  <c r="S183" i="16"/>
  <c r="P183" i="16"/>
  <c r="O183" i="16"/>
  <c r="M183" i="16"/>
  <c r="K183" i="16"/>
  <c r="J183" i="16"/>
  <c r="I183" i="16"/>
  <c r="S182" i="16"/>
  <c r="P182" i="16"/>
  <c r="O182" i="16"/>
  <c r="M182" i="16"/>
  <c r="K182" i="16"/>
  <c r="J182" i="16"/>
  <c r="I182" i="16"/>
  <c r="S181" i="16"/>
  <c r="P181" i="16"/>
  <c r="O181" i="16"/>
  <c r="M181" i="16"/>
  <c r="K181" i="16"/>
  <c r="J181" i="16"/>
  <c r="I181" i="16"/>
  <c r="P180" i="16"/>
  <c r="O180" i="16"/>
  <c r="M180" i="16"/>
  <c r="K180" i="16"/>
  <c r="J180" i="16"/>
  <c r="I180" i="16"/>
  <c r="H374" i="15"/>
  <c r="H370" i="15"/>
  <c r="H369" i="15"/>
  <c r="H366" i="15"/>
  <c r="J366" i="15" s="1"/>
  <c r="H365" i="15"/>
  <c r="H362" i="15"/>
  <c r="J359" i="15" s="1"/>
  <c r="H361" i="15"/>
  <c r="H360" i="15"/>
  <c r="H359" i="15"/>
  <c r="H356" i="15"/>
  <c r="J356" i="15" s="1"/>
  <c r="H355" i="15"/>
  <c r="H354" i="15"/>
  <c r="H353" i="15"/>
  <c r="H350" i="15"/>
  <c r="J350" i="15" s="1"/>
  <c r="H349" i="15"/>
  <c r="H348" i="15"/>
  <c r="H345" i="15"/>
  <c r="H344" i="15"/>
  <c r="H343" i="15"/>
  <c r="H340" i="15"/>
  <c r="J340" i="15" s="1"/>
  <c r="H335" i="15"/>
  <c r="J335" i="15" s="1"/>
  <c r="H334" i="15"/>
  <c r="J334" i="15" s="1"/>
  <c r="H333" i="15"/>
  <c r="H330" i="15"/>
  <c r="H329" i="15"/>
  <c r="H326" i="15"/>
  <c r="H325" i="15"/>
  <c r="H322" i="15"/>
  <c r="J322" i="15" s="1"/>
  <c r="H321" i="15"/>
  <c r="H320" i="15"/>
  <c r="H319" i="15"/>
  <c r="H316" i="15"/>
  <c r="J316" i="15" s="1"/>
  <c r="H315" i="15"/>
  <c r="H314" i="15"/>
  <c r="H313" i="15"/>
  <c r="H312" i="15"/>
  <c r="H311" i="15"/>
  <c r="H308" i="15"/>
  <c r="J308" i="15" s="1"/>
  <c r="H307" i="15"/>
  <c r="H306" i="15"/>
  <c r="H301" i="15"/>
  <c r="H300" i="15"/>
  <c r="H299" i="15"/>
  <c r="H298" i="15"/>
  <c r="H295" i="15"/>
  <c r="H294" i="15"/>
  <c r="H293" i="15"/>
  <c r="H290" i="15"/>
  <c r="J290" i="15" s="1"/>
  <c r="H289" i="15"/>
  <c r="H288" i="15"/>
  <c r="H287" i="15"/>
  <c r="H284" i="15"/>
  <c r="H283" i="15"/>
  <c r="H282" i="15"/>
  <c r="H279" i="15"/>
  <c r="J279" i="15" s="1"/>
  <c r="H278" i="15"/>
  <c r="H275" i="15"/>
  <c r="H274" i="15"/>
  <c r="H273" i="15"/>
  <c r="H270" i="15"/>
  <c r="J270" i="15" s="1"/>
  <c r="H269" i="15"/>
  <c r="H268" i="15"/>
  <c r="H265" i="15"/>
  <c r="H264" i="15"/>
  <c r="H263" i="15"/>
  <c r="H262" i="15"/>
  <c r="H259" i="15"/>
  <c r="J259" i="15" s="1"/>
  <c r="H258" i="15"/>
  <c r="H257" i="15"/>
  <c r="H254" i="15"/>
  <c r="H253" i="15"/>
  <c r="H250" i="15"/>
  <c r="J250" i="15" s="1"/>
  <c r="H249" i="15"/>
  <c r="H248" i="15"/>
  <c r="H245" i="15"/>
  <c r="H244" i="15"/>
  <c r="H241" i="15"/>
  <c r="H240" i="15"/>
  <c r="H239" i="15"/>
  <c r="H236" i="15"/>
  <c r="J236" i="15" s="1"/>
  <c r="H235" i="15"/>
  <c r="H234" i="15"/>
  <c r="H233" i="15"/>
  <c r="H232" i="15"/>
  <c r="J232" i="15" s="1"/>
  <c r="H229" i="15"/>
  <c r="J229" i="15" s="1"/>
  <c r="H228" i="15"/>
  <c r="H227" i="15"/>
  <c r="H226" i="15"/>
  <c r="H223" i="15"/>
  <c r="J223" i="15" s="1"/>
  <c r="H222" i="15"/>
  <c r="H221" i="15"/>
  <c r="H220" i="15"/>
  <c r="H217" i="15"/>
  <c r="H216" i="15"/>
  <c r="H215" i="15"/>
  <c r="J215" i="15" s="1"/>
  <c r="H214" i="15"/>
  <c r="H213" i="15"/>
  <c r="J213" i="15" s="1"/>
  <c r="H210" i="15"/>
  <c r="J210" i="15" s="1"/>
  <c r="H209" i="15"/>
  <c r="H206" i="15"/>
  <c r="J206" i="15" s="1"/>
  <c r="H205" i="15"/>
  <c r="H204" i="15"/>
  <c r="H201" i="15"/>
  <c r="H200" i="15"/>
  <c r="H199" i="15"/>
  <c r="H198" i="15"/>
  <c r="H195" i="15"/>
  <c r="H194" i="15"/>
  <c r="H193" i="15"/>
  <c r="H192" i="15"/>
  <c r="H189" i="15"/>
  <c r="J189" i="15" s="1"/>
  <c r="H188" i="15"/>
  <c r="H187" i="15"/>
  <c r="H184" i="15"/>
  <c r="H179" i="15"/>
  <c r="J179" i="15" s="1"/>
  <c r="H178" i="15"/>
  <c r="H177" i="15"/>
  <c r="H174" i="15"/>
  <c r="J172" i="15" s="1"/>
  <c r="H166" i="15"/>
  <c r="J166" i="15" s="1"/>
  <c r="H165" i="15"/>
  <c r="H164" i="15"/>
  <c r="H163" i="15"/>
  <c r="H160" i="15"/>
  <c r="H161" i="15" s="1"/>
  <c r="K159" i="15" s="1"/>
  <c r="H156" i="15"/>
  <c r="J156" i="15" s="1"/>
  <c r="H155" i="15"/>
  <c r="H154" i="15"/>
  <c r="H153" i="15"/>
  <c r="H150" i="15"/>
  <c r="H149" i="15"/>
  <c r="H148" i="15"/>
  <c r="H147" i="15"/>
  <c r="J144" i="15"/>
  <c r="H143" i="15"/>
  <c r="J143" i="15" s="1"/>
  <c r="H142" i="15"/>
  <c r="J142" i="15" s="1"/>
  <c r="H140" i="15"/>
  <c r="K138" i="15" s="1"/>
  <c r="H139" i="15"/>
  <c r="J139" i="15" s="1"/>
  <c r="H134" i="15"/>
  <c r="J134" i="15" s="1"/>
  <c r="H133" i="15"/>
  <c r="H132" i="15"/>
  <c r="H129" i="15"/>
  <c r="H130" i="15" s="1"/>
  <c r="H123" i="15"/>
  <c r="J123" i="15" s="1"/>
  <c r="H122" i="15"/>
  <c r="J122" i="15" s="1"/>
  <c r="H121" i="15"/>
  <c r="H118" i="15"/>
  <c r="H117" i="15"/>
  <c r="H116" i="15"/>
  <c r="H119" i="15" s="1"/>
  <c r="K117" i="15" s="1"/>
  <c r="H113" i="15"/>
  <c r="J113" i="15" s="1"/>
  <c r="H112" i="15"/>
  <c r="H111" i="15"/>
  <c r="H109" i="15"/>
  <c r="H106" i="15"/>
  <c r="H104" i="15"/>
  <c r="H103" i="15"/>
  <c r="H102" i="15"/>
  <c r="H99" i="15"/>
  <c r="H98" i="15"/>
  <c r="H97" i="15"/>
  <c r="H96" i="15"/>
  <c r="H95" i="15"/>
  <c r="H92" i="15"/>
  <c r="H91" i="15"/>
  <c r="H90" i="15"/>
  <c r="H89" i="15"/>
  <c r="H88" i="15"/>
  <c r="H87" i="15"/>
  <c r="H84" i="15"/>
  <c r="J84" i="15" s="1"/>
  <c r="H83" i="15"/>
  <c r="H82" i="15"/>
  <c r="H81" i="15"/>
  <c r="H80" i="15"/>
  <c r="H79" i="15"/>
  <c r="H76" i="15"/>
  <c r="J76" i="15" s="1"/>
  <c r="H75" i="15"/>
  <c r="H74" i="15"/>
  <c r="H73" i="15"/>
  <c r="H72" i="15"/>
  <c r="H69" i="15"/>
  <c r="H68" i="15"/>
  <c r="H67" i="15"/>
  <c r="H66" i="15"/>
  <c r="H63" i="15"/>
  <c r="J63" i="15" s="1"/>
  <c r="H62" i="15"/>
  <c r="H61" i="15"/>
  <c r="H58" i="15"/>
  <c r="H57" i="15"/>
  <c r="H56" i="15"/>
  <c r="H53" i="15"/>
  <c r="J53" i="15" s="1"/>
  <c r="H52" i="15"/>
  <c r="H49" i="15"/>
  <c r="H48" i="15"/>
  <c r="H47" i="15"/>
  <c r="H46" i="15"/>
  <c r="H45" i="15"/>
  <c r="J45" i="15" s="1"/>
  <c r="H44" i="15"/>
  <c r="H41" i="15"/>
  <c r="H40" i="15"/>
  <c r="H39" i="15"/>
  <c r="H38" i="15"/>
  <c r="H37" i="15"/>
  <c r="H36" i="15"/>
  <c r="H35" i="15"/>
  <c r="H34" i="15"/>
  <c r="H31" i="15"/>
  <c r="J31" i="15" s="1"/>
  <c r="H30" i="15"/>
  <c r="H29" i="15"/>
  <c r="H26" i="15"/>
  <c r="J26" i="15" s="1"/>
  <c r="H25" i="15"/>
  <c r="H24" i="15"/>
  <c r="H23" i="15"/>
  <c r="H17" i="15"/>
  <c r="J17" i="15" s="1"/>
  <c r="H16" i="15"/>
  <c r="H15" i="15"/>
  <c r="H12" i="15"/>
  <c r="H11" i="15"/>
  <c r="H10" i="15"/>
  <c r="H9" i="15"/>
  <c r="J192" i="15" l="1"/>
  <c r="H327" i="15"/>
  <c r="J311" i="15"/>
  <c r="J315" i="15"/>
  <c r="J73" i="15"/>
  <c r="J89" i="15"/>
  <c r="H246" i="15"/>
  <c r="J79" i="15"/>
  <c r="J112" i="15"/>
  <c r="J62" i="15"/>
  <c r="J38" i="15"/>
  <c r="J82" i="15"/>
  <c r="K137" i="15"/>
  <c r="J83" i="15"/>
  <c r="J103" i="15"/>
  <c r="J198" i="15"/>
  <c r="J56" i="15"/>
  <c r="J153" i="15"/>
  <c r="H302" i="15"/>
  <c r="K299" i="15" s="1"/>
  <c r="J339" i="15"/>
  <c r="H341" i="15"/>
  <c r="J154" i="15"/>
  <c r="J170" i="15"/>
  <c r="J226" i="15"/>
  <c r="J239" i="15"/>
  <c r="J269" i="15"/>
  <c r="H285" i="15"/>
  <c r="K282" i="15" s="1"/>
  <c r="H371" i="15"/>
  <c r="H54" i="15"/>
  <c r="K53" i="15" s="1"/>
  <c r="J58" i="15"/>
  <c r="J68" i="15"/>
  <c r="J106" i="15"/>
  <c r="H32" i="15"/>
  <c r="K29" i="15" s="1"/>
  <c r="H42" i="15"/>
  <c r="K40" i="15" s="1"/>
  <c r="J47" i="15"/>
  <c r="J49" i="15"/>
  <c r="H64" i="15"/>
  <c r="K63" i="15" s="1"/>
  <c r="J66" i="15"/>
  <c r="J69" i="15"/>
  <c r="H85" i="15"/>
  <c r="K79" i="15" s="1"/>
  <c r="H114" i="15"/>
  <c r="J116" i="15"/>
  <c r="J163" i="15"/>
  <c r="J193" i="15"/>
  <c r="J233" i="15"/>
  <c r="J299" i="15"/>
  <c r="J319" i="15"/>
  <c r="J353" i="15"/>
  <c r="J16" i="15"/>
  <c r="J24" i="15"/>
  <c r="J75" i="15"/>
  <c r="J97" i="15"/>
  <c r="J104" i="15"/>
  <c r="J110" i="15"/>
  <c r="J137" i="15"/>
  <c r="H211" i="15"/>
  <c r="K209" i="15" s="1"/>
  <c r="H242" i="15"/>
  <c r="K239" i="15" s="1"/>
  <c r="H255" i="15"/>
  <c r="K253" i="15" s="1"/>
  <c r="J304" i="15"/>
  <c r="J325" i="15"/>
  <c r="J338" i="15"/>
  <c r="H346" i="15"/>
  <c r="K343" i="15" s="1"/>
  <c r="J349" i="15"/>
  <c r="K370" i="15"/>
  <c r="J34" i="15"/>
  <c r="J96" i="15"/>
  <c r="H107" i="15"/>
  <c r="K106" i="15" s="1"/>
  <c r="J109" i="15"/>
  <c r="K116" i="15"/>
  <c r="J160" i="15"/>
  <c r="J370" i="15"/>
  <c r="J21" i="15"/>
  <c r="J25" i="15"/>
  <c r="J29" i="15"/>
  <c r="J46" i="15"/>
  <c r="J52" i="15"/>
  <c r="J61" i="15"/>
  <c r="J72" i="15"/>
  <c r="J133" i="15"/>
  <c r="J138" i="15"/>
  <c r="J178" i="15"/>
  <c r="J195" i="15"/>
  <c r="J249" i="15"/>
  <c r="K284" i="15"/>
  <c r="J369" i="15"/>
  <c r="J9" i="15"/>
  <c r="H100" i="15"/>
  <c r="K96" i="15" s="1"/>
  <c r="J165" i="15"/>
  <c r="J188" i="15"/>
  <c r="H202" i="15"/>
  <c r="K198" i="15" s="1"/>
  <c r="J205" i="15"/>
  <c r="H218" i="15"/>
  <c r="K215" i="15" s="1"/>
  <c r="J222" i="15"/>
  <c r="J262" i="15"/>
  <c r="J282" i="15"/>
  <c r="J289" i="15"/>
  <c r="J305" i="15"/>
  <c r="H357" i="15"/>
  <c r="K356" i="15" s="1"/>
  <c r="J354" i="15"/>
  <c r="K369" i="15"/>
  <c r="J23" i="15"/>
  <c r="H18" i="15"/>
  <c r="K17" i="15" s="1"/>
  <c r="J15" i="15"/>
  <c r="K80" i="15"/>
  <c r="J90" i="15"/>
  <c r="J91" i="15"/>
  <c r="J87" i="15"/>
  <c r="J92" i="15"/>
  <c r="J88" i="15"/>
  <c r="K37" i="15"/>
  <c r="K38" i="15"/>
  <c r="H59" i="15"/>
  <c r="K56" i="15" s="1"/>
  <c r="K61" i="15"/>
  <c r="K62" i="15"/>
  <c r="J67" i="15"/>
  <c r="J81" i="15"/>
  <c r="K111" i="15"/>
  <c r="K128" i="15"/>
  <c r="K126" i="15"/>
  <c r="K127" i="15"/>
  <c r="J10" i="15"/>
  <c r="J11" i="15"/>
  <c r="J12" i="15"/>
  <c r="H50" i="15"/>
  <c r="K44" i="15" s="1"/>
  <c r="J44" i="15"/>
  <c r="J74" i="15"/>
  <c r="K105" i="15"/>
  <c r="H13" i="15"/>
  <c r="K12" i="15" s="1"/>
  <c r="H27" i="15"/>
  <c r="K24" i="15" s="1"/>
  <c r="K35" i="15"/>
  <c r="J39" i="15"/>
  <c r="J35" i="15"/>
  <c r="J40" i="15"/>
  <c r="J36" i="15"/>
  <c r="J41" i="15"/>
  <c r="J37" i="15"/>
  <c r="J48" i="15"/>
  <c r="K52" i="15"/>
  <c r="K57" i="15"/>
  <c r="H93" i="15"/>
  <c r="K89" i="15" s="1"/>
  <c r="K110" i="15"/>
  <c r="K113" i="15"/>
  <c r="K112" i="15"/>
  <c r="H135" i="15"/>
  <c r="K134" i="15" s="1"/>
  <c r="H185" i="15"/>
  <c r="K184" i="15" s="1"/>
  <c r="J183" i="15"/>
  <c r="J182" i="15"/>
  <c r="J184" i="15"/>
  <c r="J258" i="15"/>
  <c r="J307" i="15"/>
  <c r="J329" i="15"/>
  <c r="J330" i="15"/>
  <c r="J355" i="15"/>
  <c r="J360" i="15"/>
  <c r="J361" i="15"/>
  <c r="J362" i="15"/>
  <c r="K34" i="15"/>
  <c r="J57" i="15"/>
  <c r="K58" i="15"/>
  <c r="H70" i="15"/>
  <c r="H77" i="15"/>
  <c r="K74" i="15" s="1"/>
  <c r="J95" i="15"/>
  <c r="J99" i="15"/>
  <c r="J102" i="15"/>
  <c r="J105" i="15"/>
  <c r="K109" i="15"/>
  <c r="J111" i="15"/>
  <c r="J118" i="15"/>
  <c r="J121" i="15"/>
  <c r="H124" i="15"/>
  <c r="K123" i="15" s="1"/>
  <c r="J129" i="15"/>
  <c r="J132" i="15"/>
  <c r="H145" i="15"/>
  <c r="K144" i="15" s="1"/>
  <c r="H190" i="15"/>
  <c r="K187" i="15" s="1"/>
  <c r="K200" i="15"/>
  <c r="K240" i="15"/>
  <c r="K245" i="15"/>
  <c r="J244" i="15"/>
  <c r="J245" i="15"/>
  <c r="K254" i="15"/>
  <c r="H271" i="15"/>
  <c r="J268" i="15"/>
  <c r="J273" i="15"/>
  <c r="J274" i="15"/>
  <c r="J275" i="15"/>
  <c r="H296" i="15"/>
  <c r="K293" i="15" s="1"/>
  <c r="K298" i="15"/>
  <c r="J298" i="15"/>
  <c r="K300" i="15"/>
  <c r="H317" i="15"/>
  <c r="H336" i="15"/>
  <c r="J333" i="15"/>
  <c r="J343" i="15"/>
  <c r="K345" i="15"/>
  <c r="J344" i="15"/>
  <c r="J345" i="15"/>
  <c r="H367" i="15"/>
  <c r="K366" i="15" s="1"/>
  <c r="J365" i="15"/>
  <c r="J127" i="15"/>
  <c r="J150" i="15"/>
  <c r="J148" i="15"/>
  <c r="J263" i="15"/>
  <c r="J264" i="15"/>
  <c r="J265" i="15"/>
  <c r="J288" i="15"/>
  <c r="J293" i="15"/>
  <c r="J294" i="15"/>
  <c r="J295" i="15"/>
  <c r="J314" i="15"/>
  <c r="J321" i="15"/>
  <c r="J30" i="15"/>
  <c r="K31" i="15"/>
  <c r="J20" i="15"/>
  <c r="J22" i="15"/>
  <c r="J80" i="15"/>
  <c r="K95" i="15"/>
  <c r="J98" i="15"/>
  <c r="K102" i="15"/>
  <c r="J117" i="15"/>
  <c r="K118" i="15"/>
  <c r="J126" i="15"/>
  <c r="J128" i="15"/>
  <c r="K129" i="15"/>
  <c r="K139" i="15"/>
  <c r="J155" i="15"/>
  <c r="K160" i="15"/>
  <c r="H175" i="15"/>
  <c r="J173" i="15"/>
  <c r="J171" i="15"/>
  <c r="J169" i="15"/>
  <c r="J174" i="15"/>
  <c r="J194" i="15"/>
  <c r="J199" i="15"/>
  <c r="K201" i="15"/>
  <c r="J200" i="15"/>
  <c r="J201" i="15"/>
  <c r="K241" i="15"/>
  <c r="H251" i="15"/>
  <c r="J248" i="15"/>
  <c r="H276" i="15"/>
  <c r="K273" i="15" s="1"/>
  <c r="H280" i="15"/>
  <c r="K279" i="15" s="1"/>
  <c r="J278" i="15"/>
  <c r="K301" i="15"/>
  <c r="K326" i="15"/>
  <c r="K325" i="15"/>
  <c r="H351" i="15"/>
  <c r="J348" i="15"/>
  <c r="K353" i="15"/>
  <c r="J147" i="15"/>
  <c r="J149" i="15"/>
  <c r="H180" i="15"/>
  <c r="K179" i="15" s="1"/>
  <c r="H207" i="15"/>
  <c r="J214" i="15"/>
  <c r="J221" i="15"/>
  <c r="J228" i="15"/>
  <c r="J235" i="15"/>
  <c r="H266" i="15"/>
  <c r="H331" i="15"/>
  <c r="K330" i="15" s="1"/>
  <c r="K354" i="15"/>
  <c r="H363" i="15"/>
  <c r="K361" i="15" s="1"/>
  <c r="H375" i="15"/>
  <c r="K373" i="15" s="1"/>
  <c r="J373" i="15"/>
  <c r="J374" i="15"/>
  <c r="H151" i="15"/>
  <c r="K147" i="15" s="1"/>
  <c r="J164" i="15"/>
  <c r="H167" i="15"/>
  <c r="K166" i="15" s="1"/>
  <c r="J177" i="15"/>
  <c r="J187" i="15"/>
  <c r="J204" i="15"/>
  <c r="H224" i="15"/>
  <c r="H291" i="15"/>
  <c r="K287" i="15" s="1"/>
  <c r="H157" i="15"/>
  <c r="K153" i="15" s="1"/>
  <c r="H196" i="15"/>
  <c r="K194" i="15" s="1"/>
  <c r="J217" i="15"/>
  <c r="J220" i="15"/>
  <c r="J227" i="15"/>
  <c r="H230" i="15"/>
  <c r="J234" i="15"/>
  <c r="H237" i="15"/>
  <c r="K234" i="15" s="1"/>
  <c r="J241" i="15"/>
  <c r="J254" i="15"/>
  <c r="J257" i="15"/>
  <c r="H260" i="15"/>
  <c r="K259" i="15" s="1"/>
  <c r="J284" i="15"/>
  <c r="J287" i="15"/>
  <c r="J301" i="15"/>
  <c r="J306" i="15"/>
  <c r="H309" i="15"/>
  <c r="K306" i="15" s="1"/>
  <c r="J313" i="15"/>
  <c r="J320" i="15"/>
  <c r="H323" i="15"/>
  <c r="J159" i="15"/>
  <c r="J209" i="15"/>
  <c r="J216" i="15"/>
  <c r="J240" i="15"/>
  <c r="K244" i="15"/>
  <c r="J253" i="15"/>
  <c r="J283" i="15"/>
  <c r="J300" i="15"/>
  <c r="J312" i="15"/>
  <c r="K344" i="15"/>
  <c r="K214" i="15" l="1"/>
  <c r="K213" i="15"/>
  <c r="K217" i="15"/>
  <c r="K210" i="15"/>
  <c r="K99" i="15"/>
  <c r="K103" i="15"/>
  <c r="K82" i="15"/>
  <c r="K98" i="15"/>
  <c r="K143" i="15"/>
  <c r="K355" i="15"/>
  <c r="K283" i="15"/>
  <c r="K36" i="15"/>
  <c r="K9" i="15"/>
  <c r="K41" i="15"/>
  <c r="K16" i="15"/>
  <c r="K338" i="15"/>
  <c r="K339" i="15"/>
  <c r="K83" i="15"/>
  <c r="K81" i="15"/>
  <c r="K30" i="15"/>
  <c r="K84" i="15"/>
  <c r="K340" i="15"/>
  <c r="K149" i="15"/>
  <c r="K216" i="15"/>
  <c r="K329" i="15"/>
  <c r="K374" i="15"/>
  <c r="K278" i="15"/>
  <c r="K295" i="15"/>
  <c r="K39" i="15"/>
  <c r="K163" i="15"/>
  <c r="K258" i="15"/>
  <c r="K257" i="15"/>
  <c r="K164" i="15"/>
  <c r="K148" i="15"/>
  <c r="K122" i="15"/>
  <c r="K104" i="15"/>
  <c r="K97" i="15"/>
  <c r="K15" i="15"/>
  <c r="K199" i="15"/>
  <c r="K154" i="15"/>
  <c r="K11" i="15"/>
  <c r="K10" i="15"/>
  <c r="K75" i="15"/>
  <c r="K121" i="15"/>
  <c r="K150" i="15"/>
  <c r="K229" i="15"/>
  <c r="K226" i="15"/>
  <c r="K349" i="15"/>
  <c r="K350" i="15"/>
  <c r="K173" i="15"/>
  <c r="K171" i="15"/>
  <c r="K169" i="15"/>
  <c r="K172" i="15"/>
  <c r="K170" i="15"/>
  <c r="K26" i="15"/>
  <c r="K22" i="15"/>
  <c r="K20" i="15"/>
  <c r="K21" i="15"/>
  <c r="K25" i="15"/>
  <c r="K47" i="15"/>
  <c r="K49" i="15"/>
  <c r="K46" i="15"/>
  <c r="K304" i="15"/>
  <c r="K308" i="15"/>
  <c r="K305" i="15"/>
  <c r="K348" i="15"/>
  <c r="K178" i="15"/>
  <c r="K322" i="15"/>
  <c r="K319" i="15"/>
  <c r="K236" i="15"/>
  <c r="K232" i="15"/>
  <c r="K233" i="15"/>
  <c r="K320" i="15"/>
  <c r="K205" i="15"/>
  <c r="K206" i="15"/>
  <c r="K249" i="15"/>
  <c r="K250" i="15"/>
  <c r="K227" i="15"/>
  <c r="K165" i="15"/>
  <c r="K334" i="15"/>
  <c r="K335" i="15"/>
  <c r="K269" i="15"/>
  <c r="K270" i="15"/>
  <c r="K133" i="15"/>
  <c r="K45" i="15"/>
  <c r="K195" i="15"/>
  <c r="K192" i="15"/>
  <c r="K262" i="15"/>
  <c r="K263" i="15"/>
  <c r="K274" i="15"/>
  <c r="K315" i="15"/>
  <c r="K311" i="15"/>
  <c r="K312" i="15"/>
  <c r="K316" i="15"/>
  <c r="K66" i="15"/>
  <c r="K69" i="15"/>
  <c r="K91" i="15"/>
  <c r="K87" i="15"/>
  <c r="K90" i="15"/>
  <c r="K92" i="15"/>
  <c r="K294" i="15"/>
  <c r="K228" i="15"/>
  <c r="K177" i="15"/>
  <c r="K314" i="15"/>
  <c r="K289" i="15"/>
  <c r="K290" i="15"/>
  <c r="K222" i="15"/>
  <c r="K223" i="15"/>
  <c r="K359" i="15"/>
  <c r="K360" i="15"/>
  <c r="K313" i="15"/>
  <c r="K264" i="15"/>
  <c r="K235" i="15"/>
  <c r="K221" i="15"/>
  <c r="K204" i="15"/>
  <c r="K156" i="15"/>
  <c r="K248" i="15"/>
  <c r="K220" i="15"/>
  <c r="K174" i="15"/>
  <c r="K155" i="15"/>
  <c r="K321" i="15"/>
  <c r="K288" i="15"/>
  <c r="K265" i="15"/>
  <c r="K365" i="15"/>
  <c r="K333" i="15"/>
  <c r="K275" i="15"/>
  <c r="K268" i="15"/>
  <c r="K188" i="15"/>
  <c r="K189" i="15"/>
  <c r="K142" i="15"/>
  <c r="K73" i="15"/>
  <c r="K72" i="15"/>
  <c r="K76" i="15"/>
  <c r="K362" i="15"/>
  <c r="K307" i="15"/>
  <c r="K193" i="15"/>
  <c r="K132" i="15"/>
  <c r="K88" i="15"/>
  <c r="K68" i="15"/>
  <c r="K48" i="15"/>
  <c r="K67" i="15"/>
  <c r="K23" i="15"/>
  <c r="Z114" i="3" l="1"/>
  <c r="Z113" i="3"/>
  <c r="Z112" i="3"/>
  <c r="Z111" i="3"/>
  <c r="Z105" i="3"/>
  <c r="Z104" i="3"/>
  <c r="AB104" i="3" s="1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27" i="3"/>
  <c r="Z26" i="3"/>
  <c r="Z25" i="3"/>
  <c r="Z24" i="3"/>
  <c r="Z23" i="3"/>
  <c r="Z22" i="3"/>
  <c r="Z21" i="3"/>
  <c r="Z20" i="3"/>
  <c r="Z17" i="3"/>
  <c r="Z14" i="3"/>
  <c r="Z13" i="3"/>
  <c r="Z12" i="3"/>
  <c r="Z11" i="3"/>
  <c r="Z10" i="3"/>
  <c r="Z9" i="3"/>
  <c r="AD114" i="3" l="1"/>
  <c r="AC114" i="3"/>
  <c r="AD113" i="3"/>
  <c r="AC113" i="3"/>
  <c r="AD112" i="3"/>
  <c r="AC112" i="3"/>
  <c r="AD111" i="3"/>
  <c r="AC111" i="3"/>
  <c r="AC110" i="3"/>
  <c r="AC109" i="3"/>
  <c r="AC108" i="3"/>
  <c r="AC107" i="3"/>
  <c r="AC106" i="3"/>
  <c r="AD105" i="3"/>
  <c r="AC105" i="3"/>
  <c r="AD104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D75" i="3"/>
  <c r="AC75" i="3"/>
  <c r="AD74" i="3"/>
  <c r="AC74" i="3"/>
  <c r="AD73" i="3"/>
  <c r="AC73" i="3"/>
  <c r="AD72" i="3"/>
  <c r="AD71" i="3"/>
  <c r="AC71" i="3"/>
  <c r="AD70" i="3"/>
  <c r="AC70" i="3"/>
  <c r="AD69" i="3"/>
  <c r="AC69" i="3"/>
  <c r="AD68" i="3"/>
  <c r="AC68" i="3"/>
  <c r="AD67" i="3"/>
  <c r="AC67" i="3"/>
  <c r="AD66" i="3"/>
  <c r="AC66" i="3"/>
  <c r="AD65" i="3"/>
  <c r="AC65" i="3"/>
  <c r="AD64" i="3"/>
  <c r="AC64" i="3"/>
  <c r="AD63" i="3"/>
  <c r="AC63" i="3"/>
  <c r="AD62" i="3"/>
  <c r="AC62" i="3"/>
  <c r="AD61" i="3"/>
  <c r="AD60" i="3"/>
  <c r="AD59" i="3"/>
  <c r="AC59" i="3"/>
  <c r="AD58" i="3"/>
  <c r="AC58" i="3"/>
  <c r="AD57" i="3"/>
  <c r="AC57" i="3"/>
  <c r="AD56" i="3"/>
  <c r="AC56" i="3"/>
  <c r="AD55" i="3"/>
  <c r="AC55" i="3"/>
  <c r="AD54" i="3"/>
  <c r="AC54" i="3"/>
  <c r="AD53" i="3"/>
  <c r="AC53" i="3"/>
  <c r="AD52" i="3"/>
  <c r="AC52" i="3"/>
  <c r="AD51" i="3"/>
  <c r="AC51" i="3"/>
  <c r="AD50" i="3"/>
  <c r="AC50" i="3"/>
  <c r="AD49" i="3"/>
  <c r="AC49" i="3"/>
  <c r="AD48" i="3"/>
  <c r="AC48" i="3"/>
  <c r="AD47" i="3"/>
  <c r="AC47" i="3"/>
  <c r="AD46" i="3"/>
  <c r="AC46" i="3"/>
  <c r="AD45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D27" i="3"/>
  <c r="AC27" i="3"/>
  <c r="AD26" i="3"/>
  <c r="AC26" i="3"/>
  <c r="AD25" i="3"/>
  <c r="AC25" i="3"/>
  <c r="AD24" i="3"/>
  <c r="AC24" i="3"/>
  <c r="AD23" i="3"/>
  <c r="AC23" i="3"/>
  <c r="AD22" i="3"/>
  <c r="AC22" i="3"/>
  <c r="AD21" i="3"/>
  <c r="AC21" i="3"/>
  <c r="AD20" i="3"/>
  <c r="AC20" i="3"/>
  <c r="AC19" i="3"/>
  <c r="AC18" i="3"/>
  <c r="AD17" i="3"/>
  <c r="AC17" i="3"/>
  <c r="AC16" i="3"/>
  <c r="AC15" i="3"/>
  <c r="AD14" i="3"/>
  <c r="AC14" i="3"/>
  <c r="AD13" i="3"/>
  <c r="AC13" i="3"/>
  <c r="AD12" i="3"/>
  <c r="AC12" i="3"/>
  <c r="AD11" i="3"/>
  <c r="AC11" i="3"/>
  <c r="AD10" i="3"/>
  <c r="AC10" i="3"/>
  <c r="AD9" i="3"/>
  <c r="AC9" i="3"/>
  <c r="AB114" i="3"/>
  <c r="AB111" i="3"/>
  <c r="AB74" i="3"/>
  <c r="AB66" i="3"/>
  <c r="AB62" i="3"/>
  <c r="AB59" i="3"/>
  <c r="AB58" i="3"/>
  <c r="AB51" i="3"/>
  <c r="AB47" i="3"/>
  <c r="AB46" i="3"/>
  <c r="AB26" i="3"/>
  <c r="AB14" i="3"/>
  <c r="AB10" i="3"/>
  <c r="AA62" i="3"/>
  <c r="AB63" i="3"/>
  <c r="AA63" i="3"/>
  <c r="AB64" i="3"/>
  <c r="AA64" i="3"/>
  <c r="AB65" i="3"/>
  <c r="AA65" i="3"/>
  <c r="AA66" i="3"/>
  <c r="AB67" i="3"/>
  <c r="AA67" i="3"/>
  <c r="AB68" i="3"/>
  <c r="AA68" i="3"/>
  <c r="AB69" i="3"/>
  <c r="AA69" i="3"/>
  <c r="AB70" i="3"/>
  <c r="AA70" i="3"/>
  <c r="AB71" i="3"/>
  <c r="AA71" i="3"/>
  <c r="AB72" i="3"/>
  <c r="AA72" i="3"/>
  <c r="AB73" i="3"/>
  <c r="AA73" i="3"/>
  <c r="AA74" i="3"/>
  <c r="AB75" i="3"/>
  <c r="AA75" i="3"/>
  <c r="AA114" i="3"/>
  <c r="AA113" i="3"/>
  <c r="AA112" i="3"/>
  <c r="AA111" i="3"/>
  <c r="AA105" i="3"/>
  <c r="AA104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27" i="3"/>
  <c r="AA26" i="3"/>
  <c r="AA25" i="3"/>
  <c r="AA24" i="3"/>
  <c r="AA23" i="3"/>
  <c r="AA22" i="3"/>
  <c r="AA21" i="3"/>
  <c r="AA20" i="3"/>
  <c r="AA17" i="3"/>
  <c r="AA14" i="3"/>
  <c r="AA13" i="3"/>
  <c r="AA12" i="3"/>
  <c r="AA11" i="3"/>
  <c r="AA10" i="3"/>
  <c r="AA9" i="3"/>
  <c r="AB113" i="3"/>
  <c r="AB112" i="3"/>
  <c r="AB105" i="3"/>
  <c r="AB60" i="3"/>
  <c r="AB57" i="3"/>
  <c r="AB56" i="3"/>
  <c r="AB55" i="3"/>
  <c r="AB54" i="3"/>
  <c r="AB53" i="3"/>
  <c r="AB52" i="3"/>
  <c r="AB50" i="3"/>
  <c r="AB49" i="3"/>
  <c r="AB48" i="3"/>
  <c r="AB45" i="3"/>
  <c r="AB27" i="3"/>
  <c r="AB25" i="3"/>
  <c r="AB24" i="3"/>
  <c r="AB23" i="3"/>
  <c r="AB22" i="3"/>
  <c r="AB21" i="3"/>
  <c r="AB20" i="3"/>
  <c r="AB17" i="3"/>
  <c r="AB13" i="3"/>
  <c r="AB12" i="3"/>
  <c r="AB11" i="3"/>
  <c r="AB9" i="3"/>
  <c r="AD117" i="3" l="1"/>
  <c r="AC117" i="3"/>
  <c r="AC118" i="3"/>
  <c r="AD118" i="3"/>
</calcChain>
</file>

<file path=xl/sharedStrings.xml><?xml version="1.0" encoding="utf-8"?>
<sst xmlns="http://schemas.openxmlformats.org/spreadsheetml/2006/main" count="10928" uniqueCount="3010">
  <si>
    <t>SO-CS-001</t>
  </si>
  <si>
    <t>SO-CS-002A</t>
  </si>
  <si>
    <t>SO-CS-002B</t>
  </si>
  <si>
    <t>GP-002A</t>
  </si>
  <si>
    <t>GP-002C</t>
  </si>
  <si>
    <t>GP-002D</t>
  </si>
  <si>
    <t>CR-001A</t>
  </si>
  <si>
    <t>CR-001B</t>
  </si>
  <si>
    <t>CR-001C</t>
  </si>
  <si>
    <t>CR-002A</t>
  </si>
  <si>
    <t>CR-002D</t>
  </si>
  <si>
    <t>CR-002E</t>
  </si>
  <si>
    <t>CR-003A</t>
  </si>
  <si>
    <t>CR-003C</t>
  </si>
  <si>
    <t>CR-003D</t>
  </si>
  <si>
    <t>Sample name (field)</t>
  </si>
  <si>
    <t>Elevation</t>
  </si>
  <si>
    <t>Elv.</t>
  </si>
  <si>
    <t>Thickness</t>
  </si>
  <si>
    <t>Density</t>
  </si>
  <si>
    <t>Erosion rate</t>
  </si>
  <si>
    <t>+/-</t>
  </si>
  <si>
    <t>(cm)</t>
  </si>
  <si>
    <t>Shielding correction</t>
  </si>
  <si>
    <t>std</t>
  </si>
  <si>
    <t>Shielding factor</t>
  </si>
  <si>
    <t>Sample name</t>
  </si>
  <si>
    <t>07KNSTD</t>
  </si>
  <si>
    <t>QS-GG-001</t>
  </si>
  <si>
    <t>QS-GG-002</t>
  </si>
  <si>
    <t>QS-GG-003</t>
  </si>
  <si>
    <t>QS-GG-004</t>
  </si>
  <si>
    <t>QS-GG-005</t>
  </si>
  <si>
    <t>QS-GG-006</t>
  </si>
  <si>
    <t>QS-GG-007</t>
  </si>
  <si>
    <t>QS-GG-008</t>
  </si>
  <si>
    <t>QS-GG-009</t>
  </si>
  <si>
    <t>QS-GG-010</t>
  </si>
  <si>
    <t>QS-GG-011</t>
  </si>
  <si>
    <t>QS-GG-012</t>
  </si>
  <si>
    <t>QS-GG-013</t>
  </si>
  <si>
    <t>CH-DU-01</t>
  </si>
  <si>
    <t>CH-DU-02</t>
  </si>
  <si>
    <t>CH-DU-03</t>
  </si>
  <si>
    <t>CAT-02C</t>
  </si>
  <si>
    <t>Be carrier (mg)</t>
  </si>
  <si>
    <t>Sample location</t>
  </si>
  <si>
    <t>Altitude
(m asl)</t>
  </si>
  <si>
    <t>Thickness
(cm)</t>
  </si>
  <si>
    <t>Quartz mass (g)</t>
  </si>
  <si>
    <t>Name of Be standard used</t>
  </si>
  <si>
    <t>Latitude, ° N</t>
  </si>
  <si>
    <t>Longtiude, ° E</t>
  </si>
  <si>
    <t>CS-5</t>
  </si>
  <si>
    <t>KNSTD</t>
  </si>
  <si>
    <t>CS-6</t>
  </si>
  <si>
    <t>CS-7b</t>
  </si>
  <si>
    <t>CS-8</t>
  </si>
  <si>
    <t>CS-10</t>
  </si>
  <si>
    <t>CS-11b</t>
  </si>
  <si>
    <t>CS-12a</t>
  </si>
  <si>
    <t>CS-14</t>
  </si>
  <si>
    <t>CS-20</t>
  </si>
  <si>
    <t>CS-24</t>
  </si>
  <si>
    <t>CS-27a</t>
  </si>
  <si>
    <t>CS-28</t>
  </si>
  <si>
    <t>CS-30</t>
  </si>
  <si>
    <t>CS-32</t>
  </si>
  <si>
    <t>CS-33</t>
  </si>
  <si>
    <t>AG1-1</t>
  </si>
  <si>
    <t>AG1-2</t>
  </si>
  <si>
    <t>AG1-6</t>
  </si>
  <si>
    <t>AG1-3</t>
  </si>
  <si>
    <t>AG1-4</t>
  </si>
  <si>
    <t>Name of Al standard used</t>
  </si>
  <si>
    <t>LAS-1</t>
  </si>
  <si>
    <t>LAS-2</t>
  </si>
  <si>
    <t>LAS-3</t>
  </si>
  <si>
    <t>LAS-4</t>
  </si>
  <si>
    <t>LAS-1-split-b</t>
  </si>
  <si>
    <t>LAS-1-split-a</t>
  </si>
  <si>
    <t>LAS-1-split-c</t>
  </si>
  <si>
    <t>LAS-1-split-d</t>
  </si>
  <si>
    <t>CS-111a</t>
  </si>
  <si>
    <t>CS-111b</t>
  </si>
  <si>
    <t>XCS-103</t>
  </si>
  <si>
    <t>XCS-104</t>
  </si>
  <si>
    <t>XCS-105</t>
  </si>
  <si>
    <t>XCS-106</t>
  </si>
  <si>
    <t>XCS-101</t>
  </si>
  <si>
    <t>XCS-102</t>
  </si>
  <si>
    <t>LIA-K-1</t>
  </si>
  <si>
    <t>LIA-K-2</t>
  </si>
  <si>
    <t>LIA-K-3</t>
  </si>
  <si>
    <t>LIA-K-4</t>
  </si>
  <si>
    <t>KG1-6</t>
  </si>
  <si>
    <t>KG1-5</t>
  </si>
  <si>
    <t>KG1-7</t>
  </si>
  <si>
    <t>KG1-8</t>
  </si>
  <si>
    <t>KG1-9</t>
  </si>
  <si>
    <t>KG1-10</t>
  </si>
  <si>
    <t>KG1-13</t>
  </si>
  <si>
    <t>KG2-1</t>
  </si>
  <si>
    <t>KG2-2</t>
  </si>
  <si>
    <t>KG2-3</t>
  </si>
  <si>
    <t>--</t>
  </si>
  <si>
    <t>XCS-120b</t>
  </si>
  <si>
    <t>XCS-121</t>
  </si>
  <si>
    <t>XCS-120a</t>
  </si>
  <si>
    <t>KG1-11</t>
  </si>
  <si>
    <t>KG1-12</t>
  </si>
  <si>
    <t>KG1-14</t>
  </si>
  <si>
    <t>KG1-15</t>
  </si>
  <si>
    <t>LAS-1_split-a</t>
  </si>
  <si>
    <t>LAS-1_split-b</t>
  </si>
  <si>
    <t>LAS-1_split-c</t>
  </si>
  <si>
    <t>LAS-1_split-d</t>
  </si>
  <si>
    <t>GP-001</t>
  </si>
  <si>
    <t>GP-003A</t>
  </si>
  <si>
    <t>GP-003B</t>
  </si>
  <si>
    <t>GP-003C</t>
  </si>
  <si>
    <t>GP-004A</t>
  </si>
  <si>
    <t>GP-004B</t>
  </si>
  <si>
    <t>GP-005</t>
  </si>
  <si>
    <t>GP-006</t>
  </si>
  <si>
    <t>BS-001A</t>
  </si>
  <si>
    <t>BS-002A</t>
  </si>
  <si>
    <t>BS-002B</t>
  </si>
  <si>
    <t>BS-004A</t>
  </si>
  <si>
    <t>BS-007A</t>
  </si>
  <si>
    <t>BS-007B</t>
  </si>
  <si>
    <t>BS-007C</t>
  </si>
  <si>
    <t>BS-007D</t>
  </si>
  <si>
    <t>Sampling date (MM/DD/YY)</t>
  </si>
  <si>
    <t>CS-112</t>
  </si>
  <si>
    <r>
      <t>10</t>
    </r>
    <r>
      <rPr>
        <sz val="11"/>
        <rFont val="Calibri"/>
        <family val="2"/>
      </rPr>
      <t>Be/</t>
    </r>
    <r>
      <rPr>
        <vertAlign val="superscript"/>
        <sz val="11"/>
        <rFont val="Calibri"/>
        <family val="2"/>
      </rPr>
      <t>9</t>
    </r>
    <r>
      <rPr>
        <sz val="11"/>
        <rFont val="Calibri"/>
        <family val="2"/>
      </rPr>
      <t>Be</t>
    </r>
  </si>
  <si>
    <r>
      <t xml:space="preserve">Uncertainty in 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Be/</t>
    </r>
    <r>
      <rPr>
        <vertAlign val="superscript"/>
        <sz val="11"/>
        <rFont val="Calibri"/>
        <family val="2"/>
      </rPr>
      <t>9</t>
    </r>
    <r>
      <rPr>
        <sz val="11"/>
        <rFont val="Calibri"/>
        <family val="2"/>
      </rPr>
      <t>Be</t>
    </r>
  </si>
  <si>
    <r>
      <t>10</t>
    </r>
    <r>
      <rPr>
        <sz val="11"/>
        <rFont val="Calibri"/>
        <family val="2"/>
      </rPr>
      <t>Be concentration</t>
    </r>
  </si>
  <si>
    <r>
      <t xml:space="preserve">Uncertainty in 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 concentration</t>
    </r>
  </si>
  <si>
    <r>
      <t>(atoms/g SiO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)</t>
    </r>
  </si>
  <si>
    <t>Sample collection date (MM/DD/YY)</t>
  </si>
  <si>
    <r>
      <t>26</t>
    </r>
    <r>
      <rPr>
        <sz val="11"/>
        <rFont val="Calibri"/>
        <family val="2"/>
      </rPr>
      <t>Al concentration</t>
    </r>
  </si>
  <si>
    <r>
      <t xml:space="preserve">Uncertainty in 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 concentration</t>
    </r>
  </si>
  <si>
    <t>Be AMS standard</t>
  </si>
  <si>
    <t>Al AMS standard</t>
  </si>
  <si>
    <t>Kax Kurta (Altai)</t>
  </si>
  <si>
    <t>Alashanje (E Tian Shan)</t>
  </si>
  <si>
    <t>Daxigou (E Tian Shan)</t>
  </si>
  <si>
    <t>Diehanjelegou (E Tian Shan)</t>
  </si>
  <si>
    <t>Altyn Tagh (Qilian Shan)</t>
  </si>
  <si>
    <t>Dumda (Qilian Shan)</t>
  </si>
  <si>
    <t>Gangshiqia (Qilian Shan)</t>
  </si>
  <si>
    <t>Aksaiqin (W Kunlun)</t>
  </si>
  <si>
    <t>Aksaiqin lake (W Kunlun)</t>
  </si>
  <si>
    <t>Karakax (W Kunlun)</t>
  </si>
  <si>
    <t>Barskoon suu (W Tian Shan)</t>
  </si>
  <si>
    <t>Choktal (W Tian Shan)</t>
  </si>
  <si>
    <t>Muzart (W Tian Shan)</t>
  </si>
  <si>
    <t>Suek (W Tian Shan)</t>
  </si>
  <si>
    <t>Tailan (W Tian Shan)</t>
  </si>
  <si>
    <t>Gulbel (W Tian Shan)</t>
  </si>
  <si>
    <t>Moraine group</t>
  </si>
  <si>
    <t>Altitude (m asl)</t>
  </si>
  <si>
    <t>Estimated ELA (m asl)</t>
  </si>
  <si>
    <t>THAR value</t>
  </si>
  <si>
    <t>ΔELA (m)</t>
  </si>
  <si>
    <t>References</t>
  </si>
  <si>
    <t>Headwall</t>
  </si>
  <si>
    <t>47.46170/89.88491</t>
  </si>
  <si>
    <t>-</t>
  </si>
  <si>
    <t>Kax Kurta-C</t>
  </si>
  <si>
    <t>47.46111/89.79944</t>
  </si>
  <si>
    <t>2560–2260</t>
  </si>
  <si>
    <t>21.6 (?)</t>
  </si>
  <si>
    <t>THAR=0.6</t>
  </si>
  <si>
    <t>This study</t>
  </si>
  <si>
    <t>Kax Kurta-B</t>
  </si>
  <si>
    <t>47.46855/89.81950</t>
  </si>
  <si>
    <t>2540–2460</t>
  </si>
  <si>
    <t>?</t>
  </si>
  <si>
    <t>Kax Kurta-A</t>
  </si>
  <si>
    <t>47.46109/89.87250</t>
  </si>
  <si>
    <t>2810–2790</t>
  </si>
  <si>
    <t>RGI60-10.02561</t>
  </si>
  <si>
    <t>47.87945/90.02177</t>
  </si>
  <si>
    <t>RGI 6.0, 2017; This study</t>
  </si>
  <si>
    <t>Minimum ELA corresponding to the local LGM (m asl) ==&gt;</t>
  </si>
  <si>
    <t>Kanas (Altai)</t>
  </si>
  <si>
    <t>49.11936/87.21318</t>
  </si>
  <si>
    <t>Grib2018-B</t>
  </si>
  <si>
    <t>48.69310/87.01430</t>
  </si>
  <si>
    <t>1390–1380</t>
  </si>
  <si>
    <t>Gribenski et al., 2018</t>
  </si>
  <si>
    <t>Grib2018-A</t>
  </si>
  <si>
    <t>48.71110/87.02310</t>
  </si>
  <si>
    <t>RGI60-10.01460</t>
  </si>
  <si>
    <t>49.11502/87.21350</t>
  </si>
  <si>
    <t>3250–2665</t>
  </si>
  <si>
    <t>Amidon et al., 2013</t>
  </si>
  <si>
    <t>Arzhannikov et al., 2012</t>
  </si>
  <si>
    <t>Chagan Uzun (Altai)</t>
  </si>
  <si>
    <t>49.78780/87.72796</t>
  </si>
  <si>
    <t>Batbaatar and Gillespie, 2016</t>
  </si>
  <si>
    <t>Grib2016-B</t>
  </si>
  <si>
    <t>49.96234/88.13419</t>
  </si>
  <si>
    <t>MELM</t>
  </si>
  <si>
    <t>Gribenski et al., 2016</t>
  </si>
  <si>
    <t>Batbaatar et al., 2018</t>
  </si>
  <si>
    <t>Grib2016-C</t>
  </si>
  <si>
    <t>49.94995/88.11057</t>
  </si>
  <si>
    <t>Blomdin et al., 2016</t>
  </si>
  <si>
    <t>Grib2016-A</t>
  </si>
  <si>
    <t>49.95213/88.08892</t>
  </si>
  <si>
    <t>Chen et al., 2015</t>
  </si>
  <si>
    <t>Grib2016-E</t>
  </si>
  <si>
    <t>50.01659/88.35239</t>
  </si>
  <si>
    <t>1990–1860</t>
  </si>
  <si>
    <t>Chevalier et al., 2011</t>
  </si>
  <si>
    <t>Reu2007-E</t>
  </si>
  <si>
    <t>50.01300/88.29400</t>
  </si>
  <si>
    <t>1980–1950</t>
  </si>
  <si>
    <t>Reuther, 2007</t>
  </si>
  <si>
    <t>Grib2016-D</t>
  </si>
  <si>
    <t>49.97573/88.17863</t>
  </si>
  <si>
    <t>1990-1970</t>
  </si>
  <si>
    <t>Dong et al., 2017a</t>
  </si>
  <si>
    <t>RGI60-10.01836</t>
  </si>
  <si>
    <t>49.79070/87.76070</t>
  </si>
  <si>
    <t>3620–2560</t>
  </si>
  <si>
    <t>Gillespie et al., 2008</t>
  </si>
  <si>
    <t>43.10699/87.41183</t>
  </si>
  <si>
    <t>Diehanjelegou-C</t>
  </si>
  <si>
    <t>43.15883/87.44098</t>
  </si>
  <si>
    <t>3200–2990</t>
  </si>
  <si>
    <t>Heyman et al., 2011</t>
  </si>
  <si>
    <t>Diehanjelegou-B</t>
  </si>
  <si>
    <t>43.15751/87.45024</t>
  </si>
  <si>
    <t>3170–3000</t>
  </si>
  <si>
    <t>Horiuchi et al., 2004</t>
  </si>
  <si>
    <t>RGI60-13.48197</t>
  </si>
  <si>
    <t>43.10758/87.40946</t>
  </si>
  <si>
    <t>4040–3622</t>
  </si>
  <si>
    <t>Hubert-Ferrari et al., 2005</t>
  </si>
  <si>
    <t>Kong et al., 2009</t>
  </si>
  <si>
    <t>43.03203/86.94117</t>
  </si>
  <si>
    <t>Koppes et al., 2008</t>
  </si>
  <si>
    <t>Alashanje-min</t>
  </si>
  <si>
    <t>42.88266/86.92311</t>
  </si>
  <si>
    <t>3140–2950</t>
  </si>
  <si>
    <t>Lasserre et al., 2002</t>
  </si>
  <si>
    <t>Li2014-E</t>
  </si>
  <si>
    <t>42.92100/86.92400</t>
  </si>
  <si>
    <t>3290–3100</t>
  </si>
  <si>
    <t>Li et al., 2014; This study</t>
  </si>
  <si>
    <t>Li et al., 2016</t>
  </si>
  <si>
    <t>Alashanje</t>
  </si>
  <si>
    <t>42.92695/86.87829</t>
  </si>
  <si>
    <t>3280–3200</t>
  </si>
  <si>
    <t>Li2014-F</t>
  </si>
  <si>
    <t>42.94100/86.89800</t>
  </si>
  <si>
    <t>Li2014-D</t>
  </si>
  <si>
    <t>42.99300/86.91900</t>
  </si>
  <si>
    <t>Lifton et al., 2014</t>
  </si>
  <si>
    <t>Li2014-B</t>
  </si>
  <si>
    <t>43.02800/86.92300</t>
  </si>
  <si>
    <t>3515–3490</t>
  </si>
  <si>
    <t>Liu et al., 2017</t>
  </si>
  <si>
    <t>Li2014-C</t>
  </si>
  <si>
    <t>42.99900/86.91700</t>
  </si>
  <si>
    <t>Owen et al., 2005</t>
  </si>
  <si>
    <t>RGI60-13.48109</t>
  </si>
  <si>
    <t>43.03500/86.94100</t>
  </si>
  <si>
    <t>4220–3793</t>
  </si>
  <si>
    <t xml:space="preserve"> 43.10466/86.80319</t>
  </si>
  <si>
    <t>Rades et al., 2015</t>
  </si>
  <si>
    <t>Daxigou-min</t>
  </si>
  <si>
    <t>43.11206/86.98956</t>
  </si>
  <si>
    <t>3170–2710</t>
  </si>
  <si>
    <t>Li2011-D</t>
  </si>
  <si>
    <t>43.11000/86.94500</t>
  </si>
  <si>
    <t>3030–3005</t>
  </si>
  <si>
    <t>Li et al., 2011; This study</t>
  </si>
  <si>
    <t>Kong2009-C</t>
  </si>
  <si>
    <t>43.11630/86.92920</t>
  </si>
  <si>
    <t>3170–3120</t>
  </si>
  <si>
    <t>Rother et al., 2014</t>
  </si>
  <si>
    <t>Li2011-E</t>
  </si>
  <si>
    <t>43.11900/86.92000</t>
  </si>
  <si>
    <t>3210–3180</t>
  </si>
  <si>
    <t>Kong2009a-A</t>
  </si>
  <si>
    <t>43.11380/86.84280</t>
  </si>
  <si>
    <t>3590–3520</t>
  </si>
  <si>
    <t>Kong et al., 2009; This study</t>
  </si>
  <si>
    <t>Smith et al., 2016</t>
  </si>
  <si>
    <t>Li2014-I</t>
  </si>
  <si>
    <t>Wang et al., 2013</t>
  </si>
  <si>
    <t>RGI60-13.45335</t>
  </si>
  <si>
    <t>43.11100/86.81000</t>
  </si>
  <si>
    <t>4150–3770</t>
  </si>
  <si>
    <t>Zech et al., 2012</t>
  </si>
  <si>
    <t>Zhang et al., 2016</t>
  </si>
  <si>
    <t>Takelekete (W Tian Shan)</t>
  </si>
  <si>
    <t>43.07423/83.56789</t>
  </si>
  <si>
    <t>Zhan2016a-B</t>
  </si>
  <si>
    <t>42.99170/83.58550</t>
  </si>
  <si>
    <t>2910–2860</t>
  </si>
  <si>
    <t>RGI60-13.44521</t>
  </si>
  <si>
    <t>43.07500/83.57100</t>
  </si>
  <si>
    <t>3765–3624</t>
  </si>
  <si>
    <t>42.11801/80.27217</t>
  </si>
  <si>
    <t>Muzart-A</t>
  </si>
  <si>
    <t>41.78571/80.90608</t>
  </si>
  <si>
    <t>1910–1880</t>
  </si>
  <si>
    <t>Muzart-B</t>
  </si>
  <si>
    <t>41.77471/80.95658</t>
  </si>
  <si>
    <t>2055–1950</t>
  </si>
  <si>
    <t>RGI60-13.43483</t>
  </si>
  <si>
    <t>42.15600/80.33400</t>
  </si>
  <si>
    <t>6230–2692</t>
  </si>
  <si>
    <t>42.02066/80.18038</t>
  </si>
  <si>
    <t>Tailan-A</t>
  </si>
  <si>
    <t>41.60856/80.49826</t>
  </si>
  <si>
    <t>1690–1655</t>
  </si>
  <si>
    <t>Hube2005-A</t>
  </si>
  <si>
    <t>41.61900/80.47600</t>
  </si>
  <si>
    <t>1745–1720</t>
  </si>
  <si>
    <t>RGI60-13.43267</t>
  </si>
  <si>
    <t>42.00500/80.25100</t>
  </si>
  <si>
    <t>5470–3206</t>
  </si>
  <si>
    <t>Inylchek (W Tian Shan)</t>
  </si>
  <si>
    <t>42.06455/80.21891</t>
  </si>
  <si>
    <t>Lift2014-I</t>
  </si>
  <si>
    <t>41.96749/79.10616</t>
  </si>
  <si>
    <t>2885–2500</t>
  </si>
  <si>
    <t>Lift2014-D</t>
  </si>
  <si>
    <t>42.02038/79.08981</t>
  </si>
  <si>
    <t>2800–2700</t>
  </si>
  <si>
    <t>Lift2014-A</t>
  </si>
  <si>
    <t>42.02238/79.07863</t>
  </si>
  <si>
    <t>2650–2610</t>
  </si>
  <si>
    <t>RGI60-13.05000</t>
  </si>
  <si>
    <t>42.06250/80.19330</t>
  </si>
  <si>
    <t>5330–2901</t>
  </si>
  <si>
    <t>42.77621/76.69341</t>
  </si>
  <si>
    <t>Choktal-min</t>
  </si>
  <si>
    <t>42.66645/76.69000</t>
  </si>
  <si>
    <t>2510–2490</t>
  </si>
  <si>
    <t>Choktal river-A</t>
  </si>
  <si>
    <t>42.70139/76.70089</t>
  </si>
  <si>
    <t>3180–2600</t>
  </si>
  <si>
    <t>Choktal river-B</t>
  </si>
  <si>
    <t>42.74965/76.69540</t>
  </si>
  <si>
    <t>3545–3525</t>
  </si>
  <si>
    <t>Choktal river-C</t>
  </si>
  <si>
    <t>42.74775/76.69392</t>
  </si>
  <si>
    <t>3650–3560</t>
  </si>
  <si>
    <t>RGI60-13.10123</t>
  </si>
  <si>
    <t>42.77544/76.69582</t>
  </si>
  <si>
    <t>4470–3754</t>
  </si>
  <si>
    <t>Barskoon-Suek (W Tian Shan)</t>
  </si>
  <si>
    <t>41.87271/77.68842</t>
  </si>
  <si>
    <t>Blom-A</t>
  </si>
  <si>
    <t>41.61920/77.72883</t>
  </si>
  <si>
    <t>Blom-B</t>
  </si>
  <si>
    <t>41.64029/77.85004</t>
  </si>
  <si>
    <t>Suek-A</t>
  </si>
  <si>
    <t>41.70825/77.80538</t>
  </si>
  <si>
    <t>Barskoon Suu-A</t>
  </si>
  <si>
    <t>41.87017/77.73407</t>
  </si>
  <si>
    <t>3390–3770</t>
  </si>
  <si>
    <t>Barskoon Suu-C</t>
  </si>
  <si>
    <t>41.88323/77.70568</t>
  </si>
  <si>
    <t>3785–3780</t>
  </si>
  <si>
    <t>RGI60-13.06827</t>
  </si>
  <si>
    <t>41.87555/77.69468</t>
  </si>
  <si>
    <t>4180–3900</t>
  </si>
  <si>
    <t>41.78191/78.16933</t>
  </si>
  <si>
    <t>Blom-C</t>
  </si>
  <si>
    <t>41.81677/78.11690</t>
  </si>
  <si>
    <t>3790–3600</t>
  </si>
  <si>
    <t>Blom-D</t>
  </si>
  <si>
    <t>41.81433/78.11182</t>
  </si>
  <si>
    <t>3730–3670</t>
  </si>
  <si>
    <t>RGI60-13.07064</t>
  </si>
  <si>
    <t>41.79322/78.16376</t>
  </si>
  <si>
    <t>4400–3785</t>
  </si>
  <si>
    <t>41.93756/77.21921</t>
  </si>
  <si>
    <t>Gulbel pass-A</t>
  </si>
  <si>
    <t>42.03892/77.12420</t>
  </si>
  <si>
    <t>2980–2550</t>
  </si>
  <si>
    <t>Kopp2008-A–B</t>
  </si>
  <si>
    <t>42.03800/77.21900</t>
  </si>
  <si>
    <t>3330–2875</t>
  </si>
  <si>
    <t>Gulbel pass-C</t>
  </si>
  <si>
    <t>42.01432/77.19927</t>
  </si>
  <si>
    <t>3310–3240</t>
  </si>
  <si>
    <t>Gulbel pass-D</t>
  </si>
  <si>
    <t>42.01147/77.19960</t>
  </si>
  <si>
    <t>3275–3245</t>
  </si>
  <si>
    <t>RGI60-13.09143</t>
  </si>
  <si>
    <t>41.94801/77.21979</t>
  </si>
  <si>
    <t>4280–3611</t>
  </si>
  <si>
    <t>Ala Bash (W Tian Shan)</t>
  </si>
  <si>
    <t>41.98920/76.39711</t>
  </si>
  <si>
    <t>Kopp2008-K</t>
  </si>
  <si>
    <t>42.09400/76.46100</t>
  </si>
  <si>
    <t>2165–2125</t>
  </si>
  <si>
    <t>Kopp2008-I</t>
  </si>
  <si>
    <t>42.08000/76.45800</t>
  </si>
  <si>
    <t>2880–2180</t>
  </si>
  <si>
    <t>Kopp2008-J</t>
  </si>
  <si>
    <t>42.08900/76.46600</t>
  </si>
  <si>
    <t>2355–2190</t>
  </si>
  <si>
    <t>Kopp2008-L</t>
  </si>
  <si>
    <t>42.06400/76.44300</t>
  </si>
  <si>
    <t>2880–2660</t>
  </si>
  <si>
    <t>RGI60-13.09249</t>
  </si>
  <si>
    <t>41.99266/76.39944</t>
  </si>
  <si>
    <t>3890–3614</t>
  </si>
  <si>
    <t>At Bashi (W Tian Shan)</t>
  </si>
  <si>
    <t>41.02972/76.03060</t>
  </si>
  <si>
    <t>At Bashi-min</t>
  </si>
  <si>
    <t>40.75447/75.53657</t>
  </si>
  <si>
    <t>3630–3560</t>
  </si>
  <si>
    <t>Zec2012-B</t>
  </si>
  <si>
    <t>40.78740/75.47280</t>
  </si>
  <si>
    <t>4020–3800</t>
  </si>
  <si>
    <t>Zec2012-C</t>
  </si>
  <si>
    <t>40.76500/75.50250</t>
  </si>
  <si>
    <t>3685–3625</t>
  </si>
  <si>
    <t>Zec2012-A</t>
  </si>
  <si>
    <t>40.78270/75.48760</t>
  </si>
  <si>
    <t>3845–3855</t>
  </si>
  <si>
    <t>RGI60-13.10354</t>
  </si>
  <si>
    <t>40.98173/75.80253</t>
  </si>
  <si>
    <t>4654–3986</t>
  </si>
  <si>
    <t xml:space="preserve"> 39.29904/93.74684</t>
  </si>
  <si>
    <t>Altyn-Tagh-min (?)</t>
  </si>
  <si>
    <t>39.32046/93.74070</t>
  </si>
  <si>
    <t>4310–4260</t>
  </si>
  <si>
    <t>MIS 2 (?)</t>
  </si>
  <si>
    <t>Altyn-Tagh-A</t>
  </si>
  <si>
    <t>39.31450/93.74186</t>
  </si>
  <si>
    <t>4450–4408</t>
  </si>
  <si>
    <t>&gt;1.4 (?)</t>
  </si>
  <si>
    <t>RGI60-13.33340</t>
  </si>
  <si>
    <t>39.30500/93.74400</t>
  </si>
  <si>
    <t>5490–4467</t>
  </si>
  <si>
    <t>38.09836/96.41447</t>
  </si>
  <si>
    <t>Dumda-A</t>
  </si>
  <si>
    <t>37.85994/96.28808</t>
  </si>
  <si>
    <t>4075–4040</t>
  </si>
  <si>
    <t>Dumda-B</t>
  </si>
  <si>
    <t>37.94356/96.35546</t>
  </si>
  <si>
    <t>4430–4340</t>
  </si>
  <si>
    <t>RGI60-13.35425</t>
  </si>
  <si>
    <t>38.06800/96.41900</t>
  </si>
  <si>
    <t>5245–4780</t>
  </si>
  <si>
    <t>37.69763/101.49482</t>
  </si>
  <si>
    <t>Qilian Shan-B</t>
  </si>
  <si>
    <t>37.66050/101.42356</t>
  </si>
  <si>
    <t>3620–3530</t>
  </si>
  <si>
    <t>Qilian Shan-A</t>
  </si>
  <si>
    <t>37.66339/101.42669</t>
  </si>
  <si>
    <t>3710–3570</t>
  </si>
  <si>
    <t>Qilian Shan-D</t>
  </si>
  <si>
    <t>37.69356/101.45208</t>
  </si>
  <si>
    <t>4320–4080</t>
  </si>
  <si>
    <t>RGI60-13.23977</t>
  </si>
  <si>
    <t>37.70100/101.48600</t>
  </si>
  <si>
    <t>5030–4372</t>
  </si>
  <si>
    <t>Laolongwan (Qilian Shan)</t>
  </si>
  <si>
    <t>37.52571/101.78778</t>
  </si>
  <si>
    <t>Owen2003d-A</t>
  </si>
  <si>
    <t>37.44100/101.76200</t>
  </si>
  <si>
    <t>3360–3340</t>
  </si>
  <si>
    <t>Owen et al., 2003d</t>
  </si>
  <si>
    <t>Owen2003d-E</t>
  </si>
  <si>
    <t>37.46000/101.76600</t>
  </si>
  <si>
    <t>RGI60-13.24015</t>
  </si>
  <si>
    <t>37.52400/101.78700</t>
  </si>
  <si>
    <t>4520–4403</t>
  </si>
  <si>
    <t>Haiyuan (Qilian Shan)</t>
  </si>
  <si>
    <t>37.50956/101.81563</t>
  </si>
  <si>
    <t>Qilian Shan-3A</t>
  </si>
  <si>
    <t>37.53946/101.85044</t>
  </si>
  <si>
    <t>3790–3590</t>
  </si>
  <si>
    <t>Lass2002-A</t>
  </si>
  <si>
    <t>37.53300/101.84900</t>
  </si>
  <si>
    <t>4000–3830</t>
  </si>
  <si>
    <t>RGI60-13.31354</t>
  </si>
  <si>
    <t>37.51300/101.81700</t>
  </si>
  <si>
    <t>4580–4155</t>
  </si>
  <si>
    <t>La Ji (Qilian Shan)</t>
  </si>
  <si>
    <t>36.30630/101.27334</t>
  </si>
  <si>
    <t>Qilian Shan-4A</t>
  </si>
  <si>
    <t>36.35885/101.35535</t>
  </si>
  <si>
    <t>3770–3710</t>
  </si>
  <si>
    <t>Owen2003c-C</t>
  </si>
  <si>
    <t>36.37000/101.31200</t>
  </si>
  <si>
    <t>4000–3920</t>
  </si>
  <si>
    <t>Owen et al., 2003c</t>
  </si>
  <si>
    <t>RGI60-13.23909</t>
  </si>
  <si>
    <t>34.73500/99.542000</t>
  </si>
  <si>
    <t>6198–4520</t>
  </si>
  <si>
    <t>Mawang Kangri (Inner Tibet)</t>
  </si>
  <si>
    <t>34.31438/80.04106</t>
  </si>
  <si>
    <t>Amid2013-C</t>
  </si>
  <si>
    <t>34.42557/80.04985</t>
  </si>
  <si>
    <t>5330–5285</t>
  </si>
  <si>
    <t>Amid2013-B</t>
  </si>
  <si>
    <t>34.42230/80.04760</t>
  </si>
  <si>
    <t>5300–5290</t>
  </si>
  <si>
    <t>Amid2013-A</t>
  </si>
  <si>
    <t>34.41270/80.04640</t>
  </si>
  <si>
    <t>5340–5320</t>
  </si>
  <si>
    <t>RGI60-13.53522</t>
  </si>
  <si>
    <t>34.33800/80.04600</t>
  </si>
  <si>
    <t>6365–5454</t>
  </si>
  <si>
    <t>35.50944/80.40755</t>
  </si>
  <si>
    <t>Aksaiqin-min (?)</t>
  </si>
  <si>
    <t>35.37847/80.31855</t>
  </si>
  <si>
    <t>5270–5230</t>
  </si>
  <si>
    <t>Aksaiqin-A</t>
  </si>
  <si>
    <t>35.39662/80.34292</t>
  </si>
  <si>
    <t>5400–5390</t>
  </si>
  <si>
    <t>Aksaiqin-B</t>
  </si>
  <si>
    <t>35.39718/80.36552</t>
  </si>
  <si>
    <t>5440–5410</t>
  </si>
  <si>
    <t>&gt; 29 (?)</t>
  </si>
  <si>
    <t>RGI60-13.53668</t>
  </si>
  <si>
    <t>35.45700/80.38900</t>
  </si>
  <si>
    <t>6350–5471</t>
  </si>
  <si>
    <t>Karakax-A (W Kunlun)</t>
  </si>
  <si>
    <t>36.49935/77.63702</t>
  </si>
  <si>
    <t>Karakax-A</t>
  </si>
  <si>
    <t>36.43685/77.68216</t>
  </si>
  <si>
    <t>5030–4840</t>
  </si>
  <si>
    <t>RGI60-13.40102</t>
  </si>
  <si>
    <t>36.50000/77.66800</t>
  </si>
  <si>
    <t>6020–5271</t>
  </si>
  <si>
    <t>Karakax-B (W Kunlun)</t>
  </si>
  <si>
    <t>36.49193/77.60021</t>
  </si>
  <si>
    <t>Karakax-B-min</t>
  </si>
  <si>
    <t>36.41326/77.63702</t>
  </si>
  <si>
    <t>4740–4700</t>
  </si>
  <si>
    <t>Karakax-B2</t>
  </si>
  <si>
    <t>36.43024/77.65266</t>
  </si>
  <si>
    <t>5100-5000</t>
  </si>
  <si>
    <t>Karakax-B3</t>
  </si>
  <si>
    <t>36.42616/77.64395</t>
  </si>
  <si>
    <t>5130–5080</t>
  </si>
  <si>
    <t>RGI60-13.40092</t>
  </si>
  <si>
    <t>36.48000/77.63000</t>
  </si>
  <si>
    <t>6080–5176</t>
  </si>
  <si>
    <t>Gichginii range (Gob-Altai)</t>
  </si>
  <si>
    <t>45.40005/97.07027</t>
  </si>
  <si>
    <t>Moraine G1</t>
  </si>
  <si>
    <t>45.40310/97.07100</t>
  </si>
  <si>
    <t>3290–3320</t>
  </si>
  <si>
    <t>Batb2018-A</t>
  </si>
  <si>
    <t>45.40390/97.07030</t>
  </si>
  <si>
    <t>3297–3330</t>
  </si>
  <si>
    <t>Batb2018-B</t>
  </si>
  <si>
    <t>45.40150/97.06970</t>
  </si>
  <si>
    <t>3310–3360</t>
  </si>
  <si>
    <t>Batb2018-C</t>
  </si>
  <si>
    <t>45.40120/97.06970</t>
  </si>
  <si>
    <t>3320–3365</t>
  </si>
  <si>
    <t>Moraine G5</t>
  </si>
  <si>
    <t>45.40180/97.06870</t>
  </si>
  <si>
    <t>3335–3370</t>
  </si>
  <si>
    <t>RGI60-10.02900 (Sutai)</t>
  </si>
  <si>
    <t>46.63943/93.54810</t>
  </si>
  <si>
    <t>3670–3980</t>
  </si>
  <si>
    <t>THAR=0.58</t>
  </si>
  <si>
    <t>Sutai range, NE (Gobi-Altai)</t>
  </si>
  <si>
    <t>46.63358/93.55765</t>
  </si>
  <si>
    <t>Moraine N1</t>
  </si>
  <si>
    <t>46.64180/93.57100</t>
  </si>
  <si>
    <t>3110–3220</t>
  </si>
  <si>
    <t>Batb2018-E</t>
  </si>
  <si>
    <t>46.64180/93.56590</t>
  </si>
  <si>
    <t>3240–3315</t>
  </si>
  <si>
    <t>RGI60-10.02900</t>
  </si>
  <si>
    <t>Sutai range, SW (Gobi-Altai)</t>
  </si>
  <si>
    <t>46.62312/93.59323</t>
  </si>
  <si>
    <t>Bedrock</t>
  </si>
  <si>
    <t>46.60120/93.54900</t>
  </si>
  <si>
    <t>&gt; 22 (?)</t>
  </si>
  <si>
    <t>Batb2018-J</t>
  </si>
  <si>
    <t>46.61320/93.55030</t>
  </si>
  <si>
    <t>3238–3275</t>
  </si>
  <si>
    <t>RGI60-10.02893</t>
  </si>
  <si>
    <t>46.62310/93.59320</t>
  </si>
  <si>
    <t>3545–4200</t>
  </si>
  <si>
    <t>Ih Bogd range (Gobi-Altai)</t>
  </si>
  <si>
    <t>44.95975/100.26923</t>
  </si>
  <si>
    <t>Moraine IB1</t>
  </si>
  <si>
    <t>44.95590/100.26390</t>
  </si>
  <si>
    <t>3325–3365</t>
  </si>
  <si>
    <t>Batb2018-K</t>
  </si>
  <si>
    <t>44.95630/100.26680</t>
  </si>
  <si>
    <t>3380–3430</t>
  </si>
  <si>
    <t>RGI60-10.02898 (Sutai)</t>
  </si>
  <si>
    <t>46.61224/93.60343</t>
  </si>
  <si>
    <t>4180–3730</t>
  </si>
  <si>
    <t>Otgontenger, Bogd (Hangai)</t>
  </si>
  <si>
    <t>47.60961/97.54489</t>
  </si>
  <si>
    <t>Roth2014b-E</t>
  </si>
  <si>
    <t>47.68350/97.20980</t>
  </si>
  <si>
    <t>Roth2014b-A</t>
  </si>
  <si>
    <t>47.68330/97.20670</t>
  </si>
  <si>
    <t>2070–2150</t>
  </si>
  <si>
    <t>Rother et al., 2014; Batbaatar et al., 2018</t>
  </si>
  <si>
    <t>Roth2014b-B</t>
  </si>
  <si>
    <t>47.68830/97.24960</t>
  </si>
  <si>
    <t>2085–2150</t>
  </si>
  <si>
    <t>RGI60-10.02907</t>
  </si>
  <si>
    <t>47.60800/97.55230</t>
  </si>
  <si>
    <t>3645–3980</t>
  </si>
  <si>
    <t>Otgontenger, Bitüüt (Hangai)</t>
  </si>
  <si>
    <t>47.65663/97.59901</t>
  </si>
  <si>
    <t>Moraine BI1</t>
  </si>
  <si>
    <t>47.57210/97.67510</t>
  </si>
  <si>
    <t>2510–2555</t>
  </si>
  <si>
    <t>Batb2018-M</t>
  </si>
  <si>
    <t>47.57550/97.66770</t>
  </si>
  <si>
    <t>2525–2610</t>
  </si>
  <si>
    <t>Batb2018-O</t>
  </si>
  <si>
    <t>47.60350/97.64050</t>
  </si>
  <si>
    <t>2721–2730</t>
  </si>
  <si>
    <t>Bumbat valley (Hangai)</t>
  </si>
  <si>
    <t>47.29765/100.46943</t>
  </si>
  <si>
    <t>Moraine BU1</t>
  </si>
  <si>
    <t>47.43550/100.34710</t>
  </si>
  <si>
    <t>2110–2210</t>
  </si>
  <si>
    <t>&gt;&gt; 22 (?)</t>
  </si>
  <si>
    <t>Batb2018-Q</t>
  </si>
  <si>
    <t>47.41800/100.35250</t>
  </si>
  <si>
    <t>2135–2220</t>
  </si>
  <si>
    <t>Baikal</t>
  </si>
  <si>
    <t>51.29832/105.18027</t>
  </si>
  <si>
    <t>Hori2004-A</t>
  </si>
  <si>
    <t>51.50000/104.90000</t>
  </si>
  <si>
    <t>RGI60-10.02911</t>
  </si>
  <si>
    <t>51.72290/100.60045</t>
  </si>
  <si>
    <t>3431–2978</t>
  </si>
  <si>
    <t>Ama Drime (E Himalaya)</t>
  </si>
  <si>
    <t>28.17317/87.59605</t>
  </si>
  <si>
    <t>Ama Dime-min (?)</t>
  </si>
  <si>
    <t>28.11033/87.69552</t>
  </si>
  <si>
    <t>MIS 3 (?)</t>
  </si>
  <si>
    <t>Chev2011-T</t>
  </si>
  <si>
    <t>28.13100/87.67100</t>
  </si>
  <si>
    <t>Chev2011-S</t>
  </si>
  <si>
    <t>28.14600/87.65300</t>
  </si>
  <si>
    <t>Chev2011-R</t>
  </si>
  <si>
    <t>28.15000/87.65100</t>
  </si>
  <si>
    <t>RGI60-15.10593</t>
  </si>
  <si>
    <t>28.16400/87.59500</t>
  </si>
  <si>
    <t>6292–5597</t>
  </si>
  <si>
    <t>Bayan Har Shan-1 (Inner Tibet)</t>
  </si>
  <si>
    <t>34.25862/97.62143</t>
  </si>
  <si>
    <t>Heym2011-J</t>
  </si>
  <si>
    <t>33.87692/97.23156</t>
  </si>
  <si>
    <t>Heym2011-M</t>
  </si>
  <si>
    <t>33.96478/97.32528</t>
  </si>
  <si>
    <t>Heym2011-C</t>
  </si>
  <si>
    <t>33.98667/97.44905</t>
  </si>
  <si>
    <t>RGI60-13.23950</t>
  </si>
  <si>
    <t>34.77100/99.46100</t>
  </si>
  <si>
    <t>6058–4926</t>
  </si>
  <si>
    <t>Bayan Har Shan-2 (Inner Tibet)</t>
  </si>
  <si>
    <t>Heym2011-G</t>
  </si>
  <si>
    <t>34.15697/98.02033</t>
  </si>
  <si>
    <t>Heym2011-O</t>
  </si>
  <si>
    <t>34.16431/98.13153</t>
  </si>
  <si>
    <t>Heym2011-L</t>
  </si>
  <si>
    <t>34.15606/97.70853</t>
  </si>
  <si>
    <t>RGI60-13.23886</t>
  </si>
  <si>
    <t>34.83600/99.46000</t>
  </si>
  <si>
    <t>6252–4462</t>
  </si>
  <si>
    <t>Bayan Har Shan-3 (Inner Tibet)</t>
  </si>
  <si>
    <t>Heym2011-D</t>
  </si>
  <si>
    <t>34.60492/98.01506</t>
  </si>
  <si>
    <t>Heym2011-E</t>
  </si>
  <si>
    <t>34.52578/97.98753</t>
  </si>
  <si>
    <t>Heym2011-I</t>
  </si>
  <si>
    <t>34.39153/97.75956</t>
  </si>
  <si>
    <t>Heym2011-N</t>
  </si>
  <si>
    <t>34.33731/97.60611</t>
  </si>
  <si>
    <t>Borohoro-1 (E Tian Shan)</t>
  </si>
  <si>
    <t>43.73968/84.36614</t>
  </si>
  <si>
    <t>Borohoro-1_min</t>
  </si>
  <si>
    <t>43.81986/84.47217</t>
  </si>
  <si>
    <t>Li2016-B</t>
  </si>
  <si>
    <t>43.73870/84.40320</t>
  </si>
  <si>
    <t>RGI60-13.47247</t>
  </si>
  <si>
    <t>43.73100/84.39100</t>
  </si>
  <si>
    <t>3901–3495</t>
  </si>
  <si>
    <t>Borohoro-2 (E Tian Shan)</t>
  </si>
  <si>
    <t>43.25063/84.87091</t>
  </si>
  <si>
    <t>Zhan2016a-D</t>
  </si>
  <si>
    <t>43.17630/84.88080</t>
  </si>
  <si>
    <t>Zhang et al., 2016a</t>
  </si>
  <si>
    <t>RGI60-13.29827</t>
  </si>
  <si>
    <t>43.45800/84.78500</t>
  </si>
  <si>
    <t>4094–3573</t>
  </si>
  <si>
    <t>Borohoro-3 (E Tian Shan)</t>
  </si>
  <si>
    <t>43.19631/85.76349</t>
  </si>
  <si>
    <t>Borohoro-2_min</t>
  </si>
  <si>
    <t>43.10803/85.62103</t>
  </si>
  <si>
    <t>Zhan2016a-F</t>
  </si>
  <si>
    <t>43.11690/85.75960</t>
  </si>
  <si>
    <t>RGI60-13.44596</t>
  </si>
  <si>
    <t>43.23100/85.46400</t>
  </si>
  <si>
    <t>4504–3737</t>
  </si>
  <si>
    <t>Chuluut (Hangai)</t>
  </si>
  <si>
    <t>47.14022/100.08214</t>
  </si>
  <si>
    <t>Smit2016-C</t>
  </si>
  <si>
    <t>47.41260/100.25660</t>
  </si>
  <si>
    <t>Cho Oyu (E Himalaya)</t>
  </si>
  <si>
    <t>28.08364/86.65164</t>
  </si>
  <si>
    <t>Cho Oyu min</t>
  </si>
  <si>
    <t>28.40828/86.64946</t>
  </si>
  <si>
    <t>Chev2011-U</t>
  </si>
  <si>
    <t>28.34800/86.62700</t>
  </si>
  <si>
    <t>RGI60-15.10147</t>
  </si>
  <si>
    <t>28.12100/86.59000</t>
  </si>
  <si>
    <t>8181–5145</t>
  </si>
  <si>
    <t>Gyalgar (Hangai)</t>
  </si>
  <si>
    <t>48.22352/98.80971</t>
  </si>
  <si>
    <t>BatGil2016-L</t>
  </si>
  <si>
    <t>48.11805/98.81583</t>
  </si>
  <si>
    <t>BatGil2016-N</t>
  </si>
  <si>
    <t>48.18288/98.80468</t>
  </si>
  <si>
    <t>BatGil2016-K</t>
  </si>
  <si>
    <t>48.18377/98.78145</t>
  </si>
  <si>
    <t>Hogyin (Darhad)</t>
  </si>
  <si>
    <t>50.9046/98.45774</t>
  </si>
  <si>
    <t>Gill2008-F</t>
  </si>
  <si>
    <t>51.00600/99.12500</t>
  </si>
  <si>
    <t>Gill2008-G</t>
  </si>
  <si>
    <t>50.98100/99.15200</t>
  </si>
  <si>
    <t>Hoh lake (Hangai)</t>
  </si>
  <si>
    <t>47.54828/98.34070</t>
  </si>
  <si>
    <t>Hoh lake min</t>
  </si>
  <si>
    <t>47.42426/98.57352</t>
  </si>
  <si>
    <t>Smit2016-B</t>
  </si>
  <si>
    <t>47.46310/98.56910</t>
  </si>
  <si>
    <t>Hoit Aguy (Sayan)</t>
  </si>
  <si>
    <t>51.57306/98.67007</t>
  </si>
  <si>
    <t>BatGil2016-H</t>
  </si>
  <si>
    <t>51.55206/98.71469</t>
  </si>
  <si>
    <t>Jarai (Darhad)</t>
  </si>
  <si>
    <t>51.64175/99.91152</t>
  </si>
  <si>
    <t>Gill2008-D</t>
  </si>
  <si>
    <t>51.39957/99.77220</t>
  </si>
  <si>
    <t>Gill2008-E</t>
  </si>
  <si>
    <t>51.39935/99.79990</t>
  </si>
  <si>
    <t>Jombolok (Sayan)</t>
  </si>
  <si>
    <t>52.68309/98.94914</t>
  </si>
  <si>
    <t>Arzh2012-B</t>
  </si>
  <si>
    <t>52.75221/99.70855</t>
  </si>
  <si>
    <t>Arzh2012-C</t>
  </si>
  <si>
    <t>52.74003/99.63303</t>
  </si>
  <si>
    <t>BatGil2016-E</t>
  </si>
  <si>
    <t>52.73107/99.61505</t>
  </si>
  <si>
    <t>RGI60-10.02962</t>
  </si>
  <si>
    <t>52.50381/98.81916</t>
  </si>
  <si>
    <t>3029–2362</t>
  </si>
  <si>
    <t>Kailas (C Himalaya)</t>
  </si>
  <si>
    <t>31.11871/81.38241</t>
  </si>
  <si>
    <t>Chev2011-Y</t>
  </si>
  <si>
    <t>31.00800/81.24000</t>
  </si>
  <si>
    <t>Chev2011-X</t>
  </si>
  <si>
    <t>30.99400/81.25600</t>
  </si>
  <si>
    <t>RGI60-14.27874</t>
  </si>
  <si>
    <t>31.12100/81.38300</t>
  </si>
  <si>
    <t>6021–5531</t>
  </si>
  <si>
    <t>Kalurong (Inner Tibet)</t>
  </si>
  <si>
    <t>28.94196/90.16749</t>
  </si>
  <si>
    <t>Kalurong min</t>
  </si>
  <si>
    <t>28.95499/90.11634</t>
  </si>
  <si>
    <t>Liu2017-C</t>
  </si>
  <si>
    <t>28.95000/90.13500</t>
  </si>
  <si>
    <t>Liu2017-D</t>
  </si>
  <si>
    <t>28.94900/90.13400</t>
  </si>
  <si>
    <t>RGI60-13.26374</t>
  </si>
  <si>
    <t>28.94200/90.15400</t>
  </si>
  <si>
    <t>6846–5153</t>
  </si>
  <si>
    <t>Menyuan (E Tibet)</t>
  </si>
  <si>
    <t>35.52433/102.70265</t>
  </si>
  <si>
    <t>Wang2013-A</t>
  </si>
  <si>
    <t>35.57510/102.74390</t>
  </si>
  <si>
    <t>Wang2013-B</t>
  </si>
  <si>
    <t>35.56920/102.73950</t>
  </si>
  <si>
    <t>Wang2013-C</t>
  </si>
  <si>
    <t>35.56910/102.73560</t>
  </si>
  <si>
    <t>Wang2013-D</t>
  </si>
  <si>
    <t>35.58290/102.72710</t>
  </si>
  <si>
    <t>RGI60-13.23874</t>
  </si>
  <si>
    <t>33.29300/101.10800</t>
  </si>
  <si>
    <t>5295-4679</t>
  </si>
  <si>
    <t>52.08062/100.36462</t>
  </si>
  <si>
    <t>&gt; MIS 2 (?)</t>
  </si>
  <si>
    <t>BatGil2016-D</t>
  </si>
  <si>
    <t>51.73867/100.60086</t>
  </si>
  <si>
    <t>BatGil2016-A</t>
  </si>
  <si>
    <t>51.73609/100.59985</t>
  </si>
  <si>
    <t>BatGil2016-B</t>
  </si>
  <si>
    <t>51.73092/100.60073</t>
  </si>
  <si>
    <t>BatGil2016-C</t>
  </si>
  <si>
    <t>51.72860/100.59832</t>
  </si>
  <si>
    <t>Nyainqentanghla (Inner Tibet)</t>
  </si>
  <si>
    <t>29.90656/90.03821</t>
  </si>
  <si>
    <t>Nyainqentanghla min</t>
  </si>
  <si>
    <t>29.80792/90.03907</t>
  </si>
  <si>
    <t>Dong2017a-A</t>
  </si>
  <si>
    <t>29.85056/90.06389</t>
  </si>
  <si>
    <t>Dong2017a-B</t>
  </si>
  <si>
    <t>29.84264/90.06400</t>
  </si>
  <si>
    <t>RGI60-13.28457</t>
  </si>
  <si>
    <t>29.91200/90.04000</t>
  </si>
  <si>
    <t>6693–5217</t>
  </si>
  <si>
    <t>Sailag (Sayan)</t>
  </si>
  <si>
    <t>52.84551/99.68752</t>
  </si>
  <si>
    <t>Arzh2012-D</t>
  </si>
  <si>
    <t>52.77712/99.71842</t>
  </si>
  <si>
    <t>Arzhannikov et al., 2012; Batbaatar and Gillespie, 2016</t>
  </si>
  <si>
    <t>Tanggula Shan-1 (Inner Tibet)</t>
  </si>
  <si>
    <t>32.82702/91.98870</t>
  </si>
  <si>
    <t>Schä2002-E</t>
  </si>
  <si>
    <t>32.93200/91.96600</t>
  </si>
  <si>
    <t>Schäfer, 2000; Colgan et al., 2006</t>
  </si>
  <si>
    <t>RGI60-13.24560</t>
  </si>
  <si>
    <t>32.83500/91.97200</t>
  </si>
  <si>
    <t>5775–5275</t>
  </si>
  <si>
    <t>Tanggula Shan-2 (Inner Tibet)</t>
  </si>
  <si>
    <t>32.82305/91.95122</t>
  </si>
  <si>
    <t>Owen2005-M</t>
  </si>
  <si>
    <t>32.82033/91.88920</t>
  </si>
  <si>
    <t>Owen2005-L</t>
  </si>
  <si>
    <t>32.82765/91.90705</t>
  </si>
  <si>
    <t>RGI60-13.49424</t>
  </si>
  <si>
    <t>32.81300/91.95500</t>
  </si>
  <si>
    <t>5718–5391</t>
  </si>
  <si>
    <t>Tangra Yum Co (Inner Tibet)</t>
  </si>
  <si>
    <t>Tangra Yum Co min</t>
  </si>
  <si>
    <t>30.67241/86.53905</t>
  </si>
  <si>
    <t>Rade2015-C</t>
  </si>
  <si>
    <t>30.67574/86.53188</t>
  </si>
  <si>
    <t>RGI60-13.50116</t>
  </si>
  <si>
    <t>30.66900/86.47700</t>
  </si>
  <si>
    <t>6344–5713</t>
  </si>
  <si>
    <t>Tengis (Sayan)</t>
  </si>
  <si>
    <t>52.04949/99.08284</t>
  </si>
  <si>
    <t>BatGil2016-I</t>
  </si>
  <si>
    <t>51.45358/99.03870</t>
  </si>
  <si>
    <t>Gill2008-A</t>
  </si>
  <si>
    <t>51.47922/99.05553</t>
  </si>
  <si>
    <t>RGI60-10.02915</t>
  </si>
  <si>
    <t>51.71783/100.60229</t>
  </si>
  <si>
    <t>3405–3230</t>
  </si>
  <si>
    <t>Karlik Shan (E Tian Shan)</t>
  </si>
  <si>
    <t>43.09262/94.31996</t>
  </si>
  <si>
    <t>Karlik Shan min</t>
  </si>
  <si>
    <t>43.22553/94.40281</t>
  </si>
  <si>
    <t>&gt;23 ka (?)</t>
  </si>
  <si>
    <t>Chen et al., 2015; This study</t>
  </si>
  <si>
    <t>Chen2015-B</t>
  </si>
  <si>
    <t>43.14300/94.38030</t>
  </si>
  <si>
    <t>RGI60-13.45052</t>
  </si>
  <si>
    <t>43.10600/94.32600</t>
  </si>
  <si>
    <t>4713–3637</t>
  </si>
  <si>
    <t>W Himalaya</t>
  </si>
  <si>
    <t>32.42909/79.57832</t>
  </si>
  <si>
    <t>Chev2011-AB</t>
  </si>
  <si>
    <t>32.48522/79.66877</t>
  </si>
  <si>
    <t>Chev2011-AD</t>
  </si>
  <si>
    <t>32.48655/79.64740</t>
  </si>
  <si>
    <t>Chev2011-AC</t>
  </si>
  <si>
    <t>32.48998/79.64917</t>
  </si>
  <si>
    <t>RGI60-14.26038</t>
  </si>
  <si>
    <t>32.40600/79.65400</t>
  </si>
  <si>
    <t>6217–5697</t>
  </si>
  <si>
    <t>Xainza-1 (Inner Tibet)</t>
  </si>
  <si>
    <t>30.61830/88.46012</t>
  </si>
  <si>
    <t>Chev2011-J</t>
  </si>
  <si>
    <t>30.59900/88.52900</t>
  </si>
  <si>
    <t>Chev2011-K</t>
  </si>
  <si>
    <t>30.59500/88.51900</t>
  </si>
  <si>
    <t>Chev2011-L</t>
  </si>
  <si>
    <t>30.61100/88.49700</t>
  </si>
  <si>
    <t>RGI60-13.49524</t>
  </si>
  <si>
    <t>30.62100/88.46300</t>
  </si>
  <si>
    <t>5904–5648</t>
  </si>
  <si>
    <t>Xainza-2 (Inner Tibet)</t>
  </si>
  <si>
    <t>30.04722/88.44836</t>
  </si>
  <si>
    <t>Chev2011-M</t>
  </si>
  <si>
    <t>30.07900/88.42500</t>
  </si>
  <si>
    <t>RGI60-13.49505</t>
  </si>
  <si>
    <t>30.08100/88.46600</t>
  </si>
  <si>
    <t>5826–5584</t>
  </si>
  <si>
    <t>Xainza-3 (Inner Tibet)</t>
  </si>
  <si>
    <t xml:space="preserve"> 29.87657/88.34573</t>
  </si>
  <si>
    <t>Chev2011-N</t>
  </si>
  <si>
    <t>29.93600/88.34900</t>
  </si>
  <si>
    <t>RGI60-13.28247</t>
  </si>
  <si>
    <t>29.88200/88.35100</t>
  </si>
  <si>
    <t>6007–5606</t>
  </si>
  <si>
    <t>Xainza-4 (Inner Tibet)</t>
  </si>
  <si>
    <t>29.76492/88.27966</t>
  </si>
  <si>
    <t>Chev2011-O</t>
  </si>
  <si>
    <t>29.82100/88.19400</t>
  </si>
  <si>
    <t>4930 (?)</t>
  </si>
  <si>
    <t>RGI60-13.28213</t>
  </si>
  <si>
    <t>29.76700/88.27500</t>
  </si>
  <si>
    <t>6158–5668</t>
  </si>
  <si>
    <t>Group-ID</t>
  </si>
  <si>
    <t>Paleo-ELA (m asl)</t>
  </si>
  <si>
    <t>Modern ELA (m asl)</t>
  </si>
  <si>
    <t>Reuther et al., 2007</t>
  </si>
  <si>
    <t>Calculations considering all samples in the group</t>
  </si>
  <si>
    <t>"Normalized deviation" criteria</t>
  </si>
  <si>
    <t>Revised calculations after outlier rejection</t>
  </si>
  <si>
    <t>Publication</t>
  </si>
  <si>
    <t>Expage sample ID</t>
  </si>
  <si>
    <r>
      <t>Age, x</t>
    </r>
    <r>
      <rPr>
        <vertAlign val="subscript"/>
        <sz val="10"/>
        <color rgb="FF000000"/>
        <rFont val="Calibri"/>
        <family val="2"/>
        <scheme val="minor"/>
      </rPr>
      <t>i</t>
    </r>
    <r>
      <rPr>
        <sz val="10"/>
        <color rgb="FF000000"/>
        <rFont val="Calibri"/>
        <family val="2"/>
        <scheme val="minor"/>
      </rPr>
      <t xml:space="preserve"> (ka)</t>
    </r>
  </si>
  <si>
    <r>
      <t>1σ internal uncertainty in age, σ</t>
    </r>
    <r>
      <rPr>
        <vertAlign val="subscript"/>
        <sz val="10"/>
        <color rgb="FF000000"/>
        <rFont val="Calibri"/>
        <family val="2"/>
        <scheme val="minor"/>
      </rPr>
      <t>i</t>
    </r>
    <r>
      <rPr>
        <sz val="10"/>
        <color rgb="FF000000"/>
        <rFont val="Calibri"/>
        <family val="2"/>
        <scheme val="minor"/>
      </rPr>
      <t xml:space="preserve"> (ka)</t>
    </r>
  </si>
  <si>
    <t>n, number of samples within the group</t>
  </si>
  <si>
    <t>µ, mean of the group (ka)</t>
  </si>
  <si>
    <t>1σ st.dev of the group (ka)</t>
  </si>
  <si>
    <t>1σ st.dev of the group (%)</t>
  </si>
  <si>
    <r>
      <t>(X</t>
    </r>
    <r>
      <rPr>
        <vertAlign val="subscript"/>
        <sz val="10"/>
        <color theme="1"/>
        <rFont val="Calibri"/>
        <family val="2"/>
        <scheme val="minor"/>
      </rPr>
      <t xml:space="preserve">i </t>
    </r>
    <r>
      <rPr>
        <sz val="10"/>
        <color theme="1"/>
        <rFont val="Calibri"/>
        <family val="2"/>
        <scheme val="minor"/>
      </rPr>
      <t>− µ)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/σ</t>
    </r>
    <r>
      <rPr>
        <vertAlign val="subscript"/>
        <sz val="10"/>
        <color theme="1"/>
        <rFont val="Calibri"/>
        <family val="2"/>
        <scheme val="minor"/>
      </rPr>
      <t>i</t>
    </r>
    <r>
      <rPr>
        <vertAlign val="superscript"/>
        <sz val="10"/>
        <color theme="1"/>
        <rFont val="Calibri"/>
        <family val="2"/>
        <scheme val="minor"/>
      </rPr>
      <t>2</t>
    </r>
  </si>
  <si>
    <r>
      <t>χ</t>
    </r>
    <r>
      <rPr>
        <vertAlign val="superscript"/>
        <sz val="10"/>
        <color theme="1"/>
        <rFont val="Calibri"/>
        <family val="2"/>
        <scheme val="minor"/>
      </rPr>
      <t xml:space="preserve">2 </t>
    </r>
    <r>
      <rPr>
        <sz val="10"/>
        <color theme="1"/>
        <rFont val="Calibri"/>
        <family val="2"/>
        <scheme val="minor"/>
      </rPr>
      <t>= ∑ (X</t>
    </r>
    <r>
      <rPr>
        <vertAlign val="subscript"/>
        <sz val="10"/>
        <color theme="1"/>
        <rFont val="Calibri"/>
        <family val="2"/>
        <scheme val="minor"/>
      </rPr>
      <t xml:space="preserve">i </t>
    </r>
    <r>
      <rPr>
        <sz val="10"/>
        <color theme="1"/>
        <rFont val="Calibri"/>
        <family val="2"/>
        <scheme val="minor"/>
      </rPr>
      <t>− µ)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/σ</t>
    </r>
    <r>
      <rPr>
        <vertAlign val="subscript"/>
        <sz val="10"/>
        <color theme="1"/>
        <rFont val="Calibri"/>
        <family val="2"/>
        <scheme val="minor"/>
      </rPr>
      <t>i</t>
    </r>
    <r>
      <rPr>
        <vertAlign val="superscript"/>
        <sz val="10"/>
        <color theme="1"/>
        <rFont val="Calibri"/>
        <family val="2"/>
        <scheme val="minor"/>
      </rPr>
      <t>2</t>
    </r>
  </si>
  <si>
    <r>
      <t>Rχ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=χ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/ (n-1)</t>
    </r>
  </si>
  <si>
    <r>
      <t>1σ normalized deviation from the excluded mean, δ</t>
    </r>
    <r>
      <rPr>
        <vertAlign val="subscript"/>
        <sz val="10"/>
        <rFont val="Calibri"/>
        <family val="2"/>
        <scheme val="minor"/>
      </rPr>
      <t>i</t>
    </r>
  </si>
  <si>
    <r>
      <t>Reject if δ</t>
    </r>
    <r>
      <rPr>
        <vertAlign val="subscript"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 xml:space="preserve"> &gt;2 (1 = accept;     (0 = reject)</t>
    </r>
  </si>
  <si>
    <t>number of samples after rejection</t>
  </si>
  <si>
    <t>µ , mean of the group (ka)</t>
  </si>
  <si>
    <t>Gribenski et al. (2018)</t>
  </si>
  <si>
    <t>Grib2018-001</t>
  </si>
  <si>
    <t>KC13-06</t>
  </si>
  <si>
    <t>Grib2018-002</t>
  </si>
  <si>
    <t>KC13-07</t>
  </si>
  <si>
    <t>Grib2018-003</t>
  </si>
  <si>
    <t>KC13-08</t>
  </si>
  <si>
    <t>Grib2018-004</t>
  </si>
  <si>
    <t>KC13-09</t>
  </si>
  <si>
    <t>Grib2018-005</t>
  </si>
  <si>
    <t>KC13-10</t>
  </si>
  <si>
    <t>Grib2018-006</t>
  </si>
  <si>
    <t>KC13-13</t>
  </si>
  <si>
    <t>Grib2018-C</t>
  </si>
  <si>
    <t>Grib2018-007</t>
  </si>
  <si>
    <t>KC13-27</t>
  </si>
  <si>
    <t>Grib2018-008</t>
  </si>
  <si>
    <t>KC13-28</t>
  </si>
  <si>
    <t>Grib2018-009</t>
  </si>
  <si>
    <t>KC13-29</t>
  </si>
  <si>
    <t>Grib2018-D</t>
  </si>
  <si>
    <t>Grib2018-010</t>
  </si>
  <si>
    <t>KC13-22</t>
  </si>
  <si>
    <t>Grib2018-011</t>
  </si>
  <si>
    <t>KC13-23</t>
  </si>
  <si>
    <t>Grib2018-012</t>
  </si>
  <si>
    <t>KC13-25</t>
  </si>
  <si>
    <t>Reuther (2007)</t>
  </si>
  <si>
    <t>Reu2007-C</t>
  </si>
  <si>
    <t>Reu2007-004</t>
  </si>
  <si>
    <t>AK-03-02</t>
  </si>
  <si>
    <t>Reu2007-005</t>
  </si>
  <si>
    <t>AK-03-03</t>
  </si>
  <si>
    <t>Reu2007-006</t>
  </si>
  <si>
    <t>AK-03-04</t>
  </si>
  <si>
    <t>Reu2007-008</t>
  </si>
  <si>
    <t>CHU-03-01</t>
  </si>
  <si>
    <t>Reu2007-009</t>
  </si>
  <si>
    <t>CHU-03-03</t>
  </si>
  <si>
    <t>Reu2007-010</t>
  </si>
  <si>
    <t>CHU-03-04</t>
  </si>
  <si>
    <t>Gribenski et al. (2016)</t>
  </si>
  <si>
    <t>Grib2016-001</t>
  </si>
  <si>
    <t>AL13C-30</t>
  </si>
  <si>
    <t>Grib2016-002</t>
  </si>
  <si>
    <t>AL13C-31</t>
  </si>
  <si>
    <t>Grib2016-003</t>
  </si>
  <si>
    <t>AL13C-32</t>
  </si>
  <si>
    <t>Grib2016-006</t>
  </si>
  <si>
    <t>AL13C-26</t>
  </si>
  <si>
    <t>Grib2016-007</t>
  </si>
  <si>
    <t>AL13C-27</t>
  </si>
  <si>
    <t>Grib2016-008</t>
  </si>
  <si>
    <t>AL13C-28</t>
  </si>
  <si>
    <t>Grib2016-009</t>
  </si>
  <si>
    <t>AL13C-29</t>
  </si>
  <si>
    <t>Grib2016-010</t>
  </si>
  <si>
    <t>AL14C-01</t>
  </si>
  <si>
    <t>Grib2016-011</t>
  </si>
  <si>
    <t>AL14C-02</t>
  </si>
  <si>
    <t>Grib2016-012</t>
  </si>
  <si>
    <t>AL14C-03</t>
  </si>
  <si>
    <t>Grib2016-013</t>
  </si>
  <si>
    <t>AL14C-04</t>
  </si>
  <si>
    <t>Grib2016-014</t>
  </si>
  <si>
    <t>AL13C-35</t>
  </si>
  <si>
    <t>Grib2016-015</t>
  </si>
  <si>
    <t>AL13C-36</t>
  </si>
  <si>
    <t>Grib2016-016</t>
  </si>
  <si>
    <t>AL13C-37</t>
  </si>
  <si>
    <t>Grib2016-017</t>
  </si>
  <si>
    <t>AL13C-38</t>
  </si>
  <si>
    <t>Grib2016-018</t>
  </si>
  <si>
    <t>AL13C-39</t>
  </si>
  <si>
    <t>Li et al. (2014)</t>
  </si>
  <si>
    <t>Li2014-A</t>
  </si>
  <si>
    <t>Li2014-001</t>
  </si>
  <si>
    <t>AR-10-001</t>
  </si>
  <si>
    <t>Li2014-002</t>
  </si>
  <si>
    <t>AR-10-002</t>
  </si>
  <si>
    <t>Li2014-003</t>
  </si>
  <si>
    <t>AR-10-003</t>
  </si>
  <si>
    <t>Li2014-004</t>
  </si>
  <si>
    <t>AR-10-004</t>
  </si>
  <si>
    <t>Li2014-005</t>
  </si>
  <si>
    <t>AR-10-005</t>
  </si>
  <si>
    <t>Li2014-007</t>
  </si>
  <si>
    <t>AR-10-022</t>
  </si>
  <si>
    <t>Li2014-008</t>
  </si>
  <si>
    <t>AR-10-023</t>
  </si>
  <si>
    <t>Li2014-009</t>
  </si>
  <si>
    <t>AR-10-024</t>
  </si>
  <si>
    <t>Li2014-014</t>
  </si>
  <si>
    <t>AR-10-014</t>
  </si>
  <si>
    <t>Li2014-015</t>
  </si>
  <si>
    <t>AR-10-015</t>
  </si>
  <si>
    <t>Li2014-016</t>
  </si>
  <si>
    <t>AR-10-016</t>
  </si>
  <si>
    <t>Li2014-017</t>
  </si>
  <si>
    <t>AR-10-017</t>
  </si>
  <si>
    <t>Li2014-018</t>
  </si>
  <si>
    <t>AR-10-018</t>
  </si>
  <si>
    <t>Li2014-021</t>
  </si>
  <si>
    <t>ARL-10-001</t>
  </si>
  <si>
    <t>Li2014-022</t>
  </si>
  <si>
    <t>ARL-10-002</t>
  </si>
  <si>
    <t>Li2014-023</t>
  </si>
  <si>
    <t>ARL-10-003</t>
  </si>
  <si>
    <t>Li2014-024</t>
  </si>
  <si>
    <t>ARL-10-004</t>
  </si>
  <si>
    <t>Li2014-025</t>
  </si>
  <si>
    <t>ARL-10-005</t>
  </si>
  <si>
    <t>Li2014-026</t>
  </si>
  <si>
    <t>KXN-10-022</t>
  </si>
  <si>
    <t>Li2014-027</t>
  </si>
  <si>
    <t>KXN-10-024</t>
  </si>
  <si>
    <t>Li2014-028</t>
  </si>
  <si>
    <t>ARL-10-006</t>
  </si>
  <si>
    <t>Li2014-029</t>
  </si>
  <si>
    <t>ARL-10-007</t>
  </si>
  <si>
    <t>Li2014-030</t>
  </si>
  <si>
    <t>ARL-10-008</t>
  </si>
  <si>
    <t>Li et al. (2011)</t>
  </si>
  <si>
    <t>Li2011-006</t>
  </si>
  <si>
    <t>07-28</t>
  </si>
  <si>
    <t>Li2011-007</t>
  </si>
  <si>
    <t>07-29</t>
  </si>
  <si>
    <t>Li2011-008</t>
  </si>
  <si>
    <t>07-35</t>
  </si>
  <si>
    <t>Li2011-009</t>
  </si>
  <si>
    <t>07-36</t>
  </si>
  <si>
    <t>Li2011-010</t>
  </si>
  <si>
    <t>07-37</t>
  </si>
  <si>
    <t>Li2011-011</t>
  </si>
  <si>
    <t>07-38</t>
  </si>
  <si>
    <t>Kong2009a-001</t>
  </si>
  <si>
    <t>TB1</t>
  </si>
  <si>
    <t>Kong2009a-002</t>
  </si>
  <si>
    <t>TB2</t>
  </si>
  <si>
    <t>Kong2009a-003</t>
  </si>
  <si>
    <t>TB3</t>
  </si>
  <si>
    <t>Kong2009a-004</t>
  </si>
  <si>
    <t>TB4</t>
  </si>
  <si>
    <t>Kong2009a-B</t>
  </si>
  <si>
    <t>Kong2009a-005</t>
  </si>
  <si>
    <t>TB5</t>
  </si>
  <si>
    <t>Kong2009a-006</t>
  </si>
  <si>
    <t>TB7</t>
  </si>
  <si>
    <t>Kong2009a-007</t>
  </si>
  <si>
    <t>TB8</t>
  </si>
  <si>
    <t>Kong2009a-C</t>
  </si>
  <si>
    <t>Kong2009a-008</t>
  </si>
  <si>
    <t>TD2</t>
  </si>
  <si>
    <t>Kong2009a-009</t>
  </si>
  <si>
    <t>TD5</t>
  </si>
  <si>
    <t>Kong2009a-010</t>
  </si>
  <si>
    <t>TD6</t>
  </si>
  <si>
    <t>Kong2009a-D</t>
  </si>
  <si>
    <t>Kong2009a-011</t>
  </si>
  <si>
    <t>TA1</t>
  </si>
  <si>
    <t>Kong2009a-012</t>
  </si>
  <si>
    <t>TA2</t>
  </si>
  <si>
    <t>Kong2009a-013</t>
  </si>
  <si>
    <t>TA4</t>
  </si>
  <si>
    <t>Kong2009a-014</t>
  </si>
  <si>
    <t>TA6</t>
  </si>
  <si>
    <t>Kong2009a-015</t>
  </si>
  <si>
    <t>TA10</t>
  </si>
  <si>
    <t>Li2014-042</t>
  </si>
  <si>
    <t>1--10-18</t>
  </si>
  <si>
    <t>Li2014-043</t>
  </si>
  <si>
    <t>1--10-19</t>
  </si>
  <si>
    <t>Li2014-044</t>
  </si>
  <si>
    <t>1--10-20</t>
  </si>
  <si>
    <t>Li2014-045</t>
  </si>
  <si>
    <t>1--10-21</t>
  </si>
  <si>
    <t>Li et al. (2016)</t>
  </si>
  <si>
    <t>Li2016-029</t>
  </si>
  <si>
    <t>WY-12-21</t>
  </si>
  <si>
    <t>Li2016-030</t>
  </si>
  <si>
    <t>WY-12-22</t>
  </si>
  <si>
    <t>Li2016-031</t>
  </si>
  <si>
    <t>WY-12-23</t>
  </si>
  <si>
    <t>Zhan2016a-003</t>
  </si>
  <si>
    <t>BY-08-1</t>
  </si>
  <si>
    <t>Zhan2016a-004</t>
  </si>
  <si>
    <t>BY-08-2</t>
  </si>
  <si>
    <t>Zhan2016a-005</t>
  </si>
  <si>
    <t>BY-08-3</t>
  </si>
  <si>
    <t>Zhan2016a-006</t>
  </si>
  <si>
    <t>BY-08-6</t>
  </si>
  <si>
    <t>Zhan2016a-007</t>
  </si>
  <si>
    <t>BY-08-7</t>
  </si>
  <si>
    <t>Zhan2016a-008</t>
  </si>
  <si>
    <t>BY-08-8</t>
  </si>
  <si>
    <t>Zhan2016a-009</t>
  </si>
  <si>
    <t>BY-08-11</t>
  </si>
  <si>
    <t>Zhan2016a-010</t>
  </si>
  <si>
    <t>BY-08-12</t>
  </si>
  <si>
    <t>Hubert-Ferrari et al. (2005)</t>
  </si>
  <si>
    <t>Hube2005-001</t>
  </si>
  <si>
    <t>M-1</t>
  </si>
  <si>
    <t>Hube2005-002</t>
  </si>
  <si>
    <t>M-2</t>
  </si>
  <si>
    <t>Hube2005-003</t>
  </si>
  <si>
    <t>M-3</t>
  </si>
  <si>
    <t>Hube2005-004</t>
  </si>
  <si>
    <t>M-24</t>
  </si>
  <si>
    <t>Hube2005-005</t>
  </si>
  <si>
    <t>M-25</t>
  </si>
  <si>
    <t>Hube2005-006</t>
  </si>
  <si>
    <t>M-26</t>
  </si>
  <si>
    <t>Hube2005-007</t>
  </si>
  <si>
    <t>M-27</t>
  </si>
  <si>
    <t>Hube2005-008</t>
  </si>
  <si>
    <t>M-28</t>
  </si>
  <si>
    <t>Hube2005-009</t>
  </si>
  <si>
    <t>M-29</t>
  </si>
  <si>
    <t>Hube2005-010</t>
  </si>
  <si>
    <t>M-30</t>
  </si>
  <si>
    <t>Lifton et al. (2014)</t>
  </si>
  <si>
    <t>Lift2014-001</t>
  </si>
  <si>
    <t>INK-01</t>
  </si>
  <si>
    <t>Lift2014-002</t>
  </si>
  <si>
    <t>INK-01B</t>
  </si>
  <si>
    <t>Lift2014-003</t>
  </si>
  <si>
    <t>INK-02</t>
  </si>
  <si>
    <t>Lift2014-004</t>
  </si>
  <si>
    <t>TS12-IN-07</t>
  </si>
  <si>
    <t>Lift2014-005</t>
  </si>
  <si>
    <t>TS12-IN-11</t>
  </si>
  <si>
    <t>Lift2014-E</t>
  </si>
  <si>
    <t>Lift2014-010</t>
  </si>
  <si>
    <t>TS12-IN-01</t>
  </si>
  <si>
    <t>Lift2014-011</t>
  </si>
  <si>
    <t>TS12-IN-02</t>
  </si>
  <si>
    <t>Lift2014-012</t>
  </si>
  <si>
    <t>TS12-IN-03</t>
  </si>
  <si>
    <t>Lift2014-013</t>
  </si>
  <si>
    <t>TS12-IN-04</t>
  </si>
  <si>
    <t>Lift2014-014</t>
  </si>
  <si>
    <t>TS12-IN-05</t>
  </si>
  <si>
    <t>Lift2014-019</t>
  </si>
  <si>
    <t>SJ-Q1-1</t>
  </si>
  <si>
    <t>Lift2014-020</t>
  </si>
  <si>
    <t>SJ-Q1-4</t>
  </si>
  <si>
    <t>Lift2014-021</t>
  </si>
  <si>
    <t>SJ-Q1-5</t>
  </si>
  <si>
    <t>Barskoon &amp; Suek (W Tian Shan)</t>
  </si>
  <si>
    <t>Blomdin et al. (2016)</t>
  </si>
  <si>
    <t>Blom-001</t>
  </si>
  <si>
    <t>TS-C-12-008</t>
  </si>
  <si>
    <t>Blom-002</t>
  </si>
  <si>
    <t>TS-C-12-010</t>
  </si>
  <si>
    <t>Blom-003</t>
  </si>
  <si>
    <t>TS-C-12-009</t>
  </si>
  <si>
    <t>Blom-004</t>
  </si>
  <si>
    <t>TS-C-12-007</t>
  </si>
  <si>
    <t>Blom-005</t>
  </si>
  <si>
    <t>TS-C-12-011</t>
  </si>
  <si>
    <t>Blom-006</t>
  </si>
  <si>
    <t>TS-C-12-037</t>
  </si>
  <si>
    <t>Blom-007</t>
  </si>
  <si>
    <t>TS-C-12-035</t>
  </si>
  <si>
    <t>Blom-008</t>
  </si>
  <si>
    <t>TS-C-12-036</t>
  </si>
  <si>
    <t>Blom-009</t>
  </si>
  <si>
    <t>TS-C-12-020</t>
  </si>
  <si>
    <t>Blom-010</t>
  </si>
  <si>
    <t>TS-C-12-019</t>
  </si>
  <si>
    <t>Blom-011</t>
  </si>
  <si>
    <t>TS-C-12-022</t>
  </si>
  <si>
    <t>Blom-012</t>
  </si>
  <si>
    <t>TS-C-12-021</t>
  </si>
  <si>
    <t>Blom-013</t>
  </si>
  <si>
    <t>TS-C-12-026</t>
  </si>
  <si>
    <t>Blom-014</t>
  </si>
  <si>
    <t>TS-C-12-023</t>
  </si>
  <si>
    <t>Blom-015</t>
  </si>
  <si>
    <t>TS-C-12-025</t>
  </si>
  <si>
    <t>Zech (2012)</t>
  </si>
  <si>
    <t>Zec2012-001</t>
  </si>
  <si>
    <t>KI11</t>
  </si>
  <si>
    <t>Zec2012-002</t>
  </si>
  <si>
    <t>KI12</t>
  </si>
  <si>
    <t>Zec2012-003</t>
  </si>
  <si>
    <t>KI13</t>
  </si>
  <si>
    <t>Zec2012-004</t>
  </si>
  <si>
    <t>KI14</t>
  </si>
  <si>
    <t>Zec2012-005</t>
  </si>
  <si>
    <t>KI21</t>
  </si>
  <si>
    <t>Zec2012-006</t>
  </si>
  <si>
    <t>KI22</t>
  </si>
  <si>
    <t>Zec2012-007</t>
  </si>
  <si>
    <t>KI23</t>
  </si>
  <si>
    <t>Zec2012-008</t>
  </si>
  <si>
    <t>KI24</t>
  </si>
  <si>
    <t>Zec2012-009</t>
  </si>
  <si>
    <t>KI25</t>
  </si>
  <si>
    <t>Zec2012-010</t>
  </si>
  <si>
    <t>KI31</t>
  </si>
  <si>
    <t>Zec2012-011</t>
  </si>
  <si>
    <t>KI32</t>
  </si>
  <si>
    <t>Zec2012-012</t>
  </si>
  <si>
    <t>KI33</t>
  </si>
  <si>
    <t>Owen2003d-001</t>
  </si>
  <si>
    <t>Q1</t>
  </si>
  <si>
    <t>Owen2003d-002</t>
  </si>
  <si>
    <t>Q2</t>
  </si>
  <si>
    <t>Owen2003d-003</t>
  </si>
  <si>
    <t>Q3</t>
  </si>
  <si>
    <t>Owen2003d-011</t>
  </si>
  <si>
    <t>Q15</t>
  </si>
  <si>
    <t>Owen2003d-012</t>
  </si>
  <si>
    <t>Q16</t>
  </si>
  <si>
    <t>Owen2003d-013</t>
  </si>
  <si>
    <t>Q17</t>
  </si>
  <si>
    <t>Lasserre et al. (2002)</t>
  </si>
  <si>
    <t>Lass2002-001</t>
  </si>
  <si>
    <t>LLL1</t>
  </si>
  <si>
    <t>Lass2002-002</t>
  </si>
  <si>
    <t>LLL2</t>
  </si>
  <si>
    <t>Lass2002-003</t>
  </si>
  <si>
    <t>LLL3</t>
  </si>
  <si>
    <t>Lass2002-004</t>
  </si>
  <si>
    <t>LLL4</t>
  </si>
  <si>
    <t>Lass2002-005</t>
  </si>
  <si>
    <t>LLL5</t>
  </si>
  <si>
    <t>Lass2002-006</t>
  </si>
  <si>
    <t>LLL6</t>
  </si>
  <si>
    <t>Lass2002-007</t>
  </si>
  <si>
    <t>LLL7</t>
  </si>
  <si>
    <t>Lass2002-008</t>
  </si>
  <si>
    <t>LLL8</t>
  </si>
  <si>
    <t>Lass2002-009</t>
  </si>
  <si>
    <t>LLL9</t>
  </si>
  <si>
    <t>Lass2002-010</t>
  </si>
  <si>
    <t>LLL10</t>
  </si>
  <si>
    <t>LLL10b</t>
  </si>
  <si>
    <t>Lass2002-011</t>
  </si>
  <si>
    <t>LLL11</t>
  </si>
  <si>
    <t>Owen2003c-007</t>
  </si>
  <si>
    <t>LJ7</t>
  </si>
  <si>
    <t>Owen2003c-008</t>
  </si>
  <si>
    <t>LJ8</t>
  </si>
  <si>
    <t>Owen2003c-009</t>
  </si>
  <si>
    <t>LJ9</t>
  </si>
  <si>
    <t>Owen2003c-010</t>
  </si>
  <si>
    <t>LJ10</t>
  </si>
  <si>
    <t>Amidon et al. (2013)</t>
  </si>
  <si>
    <t>Amid2013-001</t>
  </si>
  <si>
    <t>Amid2013-002</t>
  </si>
  <si>
    <t>Amid2013-003</t>
  </si>
  <si>
    <t>Amid2013-004</t>
  </si>
  <si>
    <t>Amid2013-005</t>
  </si>
  <si>
    <t>Amid2013-006</t>
  </si>
  <si>
    <t>Amid2013-007</t>
  </si>
  <si>
    <t>Karakax-B5</t>
  </si>
  <si>
    <t>Sentsa (Sayan)</t>
  </si>
  <si>
    <t>Arzhannikov et al. (2012)</t>
  </si>
  <si>
    <t>Arzh2012-A</t>
  </si>
  <si>
    <t>Arzh2012-001</t>
  </si>
  <si>
    <t>SO7BE6</t>
  </si>
  <si>
    <t>Arzh2012-002</t>
  </si>
  <si>
    <t>SO7BE7</t>
  </si>
  <si>
    <t>Arzh2012-003</t>
  </si>
  <si>
    <t>SO7BE8</t>
  </si>
  <si>
    <t>Arzh2012-004</t>
  </si>
  <si>
    <t>SO7BE9</t>
  </si>
  <si>
    <t>Arzh2012-005</t>
  </si>
  <si>
    <t>SO7BE10</t>
  </si>
  <si>
    <t>Arzh2012-006</t>
  </si>
  <si>
    <t>SO7BE11</t>
  </si>
  <si>
    <t>Arzh2012-007</t>
  </si>
  <si>
    <t>SO7BE12</t>
  </si>
  <si>
    <t>Arzh2012-008</t>
  </si>
  <si>
    <t>SO7BE13</t>
  </si>
  <si>
    <t>Arzh2012-009</t>
  </si>
  <si>
    <t>SO7BE14</t>
  </si>
  <si>
    <t>Arzh2012-010</t>
  </si>
  <si>
    <t>SO7BE15</t>
  </si>
  <si>
    <t>Batbaatar and Gillespie (2016)</t>
  </si>
  <si>
    <t>BatGil2016-011</t>
  </si>
  <si>
    <t>070802-ag-RSLK-1</t>
  </si>
  <si>
    <t>BatGil2016-012</t>
  </si>
  <si>
    <t>070802-ag-RSLK-2</t>
  </si>
  <si>
    <t>BatGil2016-013</t>
  </si>
  <si>
    <t>070802-ag-RSLK-3</t>
  </si>
  <si>
    <t>BatGil2016-014</t>
  </si>
  <si>
    <t>070802-ag-RSLK-4</t>
  </si>
  <si>
    <t>BatGil2016-015</t>
  </si>
  <si>
    <t>070802-ag-RSLK-5</t>
  </si>
  <si>
    <t>BatGil2016-016</t>
  </si>
  <si>
    <t>070802-ag-RSLK-6</t>
  </si>
  <si>
    <t>BatGil2016-017</t>
  </si>
  <si>
    <t>070802-ag-RSLK-7</t>
  </si>
  <si>
    <t>BatGil2016-018</t>
  </si>
  <si>
    <t>070802-ag-RSLK-8</t>
  </si>
  <si>
    <t>BatGil2016-019</t>
  </si>
  <si>
    <t>070802-ag-RSLK-10</t>
  </si>
  <si>
    <t>Arzh2012-011</t>
  </si>
  <si>
    <t>SO7BE16</t>
  </si>
  <si>
    <t>Arzh2012-012</t>
  </si>
  <si>
    <t>SO7BE17</t>
  </si>
  <si>
    <t>Arzh2012-013</t>
  </si>
  <si>
    <t>SO7BE18</t>
  </si>
  <si>
    <t>Gichginii (Gobi-Altai)</t>
  </si>
  <si>
    <t>Batbaatar et al. (2018)</t>
  </si>
  <si>
    <t>Batb2018-001</t>
  </si>
  <si>
    <t>GN-AG-10B</t>
  </si>
  <si>
    <t>Batb2018-002</t>
  </si>
  <si>
    <t>GN-AG-11</t>
  </si>
  <si>
    <t>Batb2018-003</t>
  </si>
  <si>
    <t>GN-JB-004</t>
  </si>
  <si>
    <t>Batb2018-004</t>
  </si>
  <si>
    <t>GN-JB-005</t>
  </si>
  <si>
    <t>Batb2018-005</t>
  </si>
  <si>
    <t>GN-AG-07</t>
  </si>
  <si>
    <t>Batb2018-006</t>
  </si>
  <si>
    <t>GN-AG-08</t>
  </si>
  <si>
    <t>Batb2018-007</t>
  </si>
  <si>
    <t>GN-AG-04</t>
  </si>
  <si>
    <t>Batb2018-008</t>
  </si>
  <si>
    <t>GN-AG-05</t>
  </si>
  <si>
    <t>Batb2018-009</t>
  </si>
  <si>
    <t>GN-AG-06</t>
  </si>
  <si>
    <t>Batb2018-010</t>
  </si>
  <si>
    <t>GN-JB-001</t>
  </si>
  <si>
    <t>Batb2018-011</t>
  </si>
  <si>
    <t>GN-JB-002</t>
  </si>
  <si>
    <t>Batb2018-012</t>
  </si>
  <si>
    <t>GN-JB-003</t>
  </si>
  <si>
    <t>Batb2018-013</t>
  </si>
  <si>
    <t>GN-AG-01</t>
  </si>
  <si>
    <t>Batb2018-014</t>
  </si>
  <si>
    <t>GN-AG-02</t>
  </si>
  <si>
    <t>Batb2018-015</t>
  </si>
  <si>
    <t>GN-AG-03</t>
  </si>
  <si>
    <t>Sutai (Gobi-Altai)</t>
  </si>
  <si>
    <t>Batb2018-017</t>
  </si>
  <si>
    <t>DHC-98-13</t>
  </si>
  <si>
    <t>Batb2018-018</t>
  </si>
  <si>
    <t>DHC-98-10</t>
  </si>
  <si>
    <t>Batb2018-019</t>
  </si>
  <si>
    <t>DHC-98-11</t>
  </si>
  <si>
    <t>Batb2018-020</t>
  </si>
  <si>
    <t>DHC-98-15</t>
  </si>
  <si>
    <t>Batb2018-F</t>
  </si>
  <si>
    <t>Batb2018-021</t>
  </si>
  <si>
    <t>MOT98-CS-11a</t>
  </si>
  <si>
    <t>Batb2018-022</t>
  </si>
  <si>
    <t>MOT98-CS-11b</t>
  </si>
  <si>
    <t>Batb2018-023</t>
  </si>
  <si>
    <t>MOT98-CS-12</t>
  </si>
  <si>
    <t>Batb2018-029</t>
  </si>
  <si>
    <t>MOT98-CS-25</t>
  </si>
  <si>
    <t>Batb2018-030</t>
  </si>
  <si>
    <t>SUT-JB-02A</t>
  </si>
  <si>
    <t>Batb2018-031</t>
  </si>
  <si>
    <t>SUT-JB-02B</t>
  </si>
  <si>
    <t>Batb2018-032</t>
  </si>
  <si>
    <t>SUT-JB-02C</t>
  </si>
  <si>
    <t>Batb2018-033</t>
  </si>
  <si>
    <t>SUT-JB-02D</t>
  </si>
  <si>
    <t>Ih Bogd (Gobi-Altai)</t>
  </si>
  <si>
    <t>Batb2018-034</t>
  </si>
  <si>
    <t>IB-JB-003E</t>
  </si>
  <si>
    <t>Batb2018-035</t>
  </si>
  <si>
    <t>IB-JB-003A</t>
  </si>
  <si>
    <t>Batb2018-036</t>
  </si>
  <si>
    <t>IB-JB-003B</t>
  </si>
  <si>
    <t>Batb2018-037</t>
  </si>
  <si>
    <t>IB-JB-003C</t>
  </si>
  <si>
    <t>Batb2018-038</t>
  </si>
  <si>
    <t>IB-JB-003D</t>
  </si>
  <si>
    <t>Batb2018-039</t>
  </si>
  <si>
    <t>IB-JB-002</t>
  </si>
  <si>
    <t>Batb2018-044</t>
  </si>
  <si>
    <t>DHC-98-5</t>
  </si>
  <si>
    <t>Batb2018-045</t>
  </si>
  <si>
    <t>DHC-98-7</t>
  </si>
  <si>
    <t>Batb2018-046</t>
  </si>
  <si>
    <t>DHC-98-8</t>
  </si>
  <si>
    <t>Batb2018-048</t>
  </si>
  <si>
    <t>DHC-98-3</t>
  </si>
  <si>
    <t>Batb2018-049</t>
  </si>
  <si>
    <t>MOT98-CS-04</t>
  </si>
  <si>
    <t>Batb2018-050</t>
  </si>
  <si>
    <t>MOT98-CS-05</t>
  </si>
  <si>
    <t>Bumbat (Hangai)</t>
  </si>
  <si>
    <t>Batb2018-P</t>
  </si>
  <si>
    <t>Batb2018-051</t>
  </si>
  <si>
    <t>HN-JB-01B</t>
  </si>
  <si>
    <t>Batb2018-052</t>
  </si>
  <si>
    <t>HN-JB-01C</t>
  </si>
  <si>
    <t>Batb2018-053</t>
  </si>
  <si>
    <t>HN-JB-01A</t>
  </si>
  <si>
    <t>Batb2018-054</t>
  </si>
  <si>
    <t>HN-JB-02A</t>
  </si>
  <si>
    <t>Batb2018-055</t>
  </si>
  <si>
    <t>HN-JB-02B</t>
  </si>
  <si>
    <t>Batb2018-056</t>
  </si>
  <si>
    <t>HN-JB-02C</t>
  </si>
  <si>
    <t>Batb2018-057</t>
  </si>
  <si>
    <t>HN-JB-03A</t>
  </si>
  <si>
    <t>Batb2018-058</t>
  </si>
  <si>
    <t>HN-JB-03B</t>
  </si>
  <si>
    <t>Batb2018-059</t>
  </si>
  <si>
    <t>HN-JB-03C</t>
  </si>
  <si>
    <t>BatGil2016-003</t>
  </si>
  <si>
    <t>070402-ag-RMS-3</t>
  </si>
  <si>
    <t>BatGil2016-004</t>
  </si>
  <si>
    <t>070402-ag-RMS-4</t>
  </si>
  <si>
    <t>BatGil2016-005</t>
  </si>
  <si>
    <t>070402-ag-RMS-5</t>
  </si>
  <si>
    <t>BatGil2016-008</t>
  </si>
  <si>
    <t>070402-ag-RMS-8A</t>
  </si>
  <si>
    <t>BatGil2016-009</t>
  </si>
  <si>
    <t>070402-ag-RMS-8B</t>
  </si>
  <si>
    <t>BatGil2016-010</t>
  </si>
  <si>
    <t>070402-ag-RMS-9</t>
  </si>
  <si>
    <t>BatGil2016-020</t>
  </si>
  <si>
    <t>071002-ag-RDJO-1</t>
  </si>
  <si>
    <t>BatGil2016-021</t>
  </si>
  <si>
    <t>071002-ag-RDJO-2</t>
  </si>
  <si>
    <t>BatGil2016-022</t>
  </si>
  <si>
    <t>071002-ag-RDJO-3</t>
  </si>
  <si>
    <t>BatGil2016-023</t>
  </si>
  <si>
    <t>071002-ag-RDJO-5</t>
  </si>
  <si>
    <t>BatGil2016-035</t>
  </si>
  <si>
    <t>ZAG-ARG-02B</t>
  </si>
  <si>
    <t>BatGil2016-036</t>
  </si>
  <si>
    <t>ZAG-ARG-03A</t>
  </si>
  <si>
    <t>BatGil2016-037</t>
  </si>
  <si>
    <t>ZAG-ARG-03B</t>
  </si>
  <si>
    <t>BatGil2016-039</t>
  </si>
  <si>
    <t>ZAG-SB-04A</t>
  </si>
  <si>
    <t>BatGil2016-040</t>
  </si>
  <si>
    <t>ZAG-SB-04B</t>
  </si>
  <si>
    <t>BatGil2016-041</t>
  </si>
  <si>
    <t>ZAG-SB-04C</t>
  </si>
  <si>
    <t>Koyandy (W Tian Shan)</t>
  </si>
  <si>
    <t>Blom-E</t>
  </si>
  <si>
    <t>Blom-016</t>
  </si>
  <si>
    <t>TS-C-12-028</t>
  </si>
  <si>
    <t>Blom-017</t>
  </si>
  <si>
    <t>TS-C-12-029</t>
  </si>
  <si>
    <t>Blom-018</t>
  </si>
  <si>
    <t>TS-C-12-031</t>
  </si>
  <si>
    <t>Blom-019</t>
  </si>
  <si>
    <t>TS-C-12-030</t>
  </si>
  <si>
    <t>Blom-020</t>
  </si>
  <si>
    <t>TS-C-12-027</t>
  </si>
  <si>
    <t>Blom-F</t>
  </si>
  <si>
    <t>Blom-021</t>
  </si>
  <si>
    <t>TS-C-12-050</t>
  </si>
  <si>
    <t>Blom-022</t>
  </si>
  <si>
    <t>TS-C-12-049</t>
  </si>
  <si>
    <t>Blom-023</t>
  </si>
  <si>
    <t>TS-C-12-047</t>
  </si>
  <si>
    <t>Blom-024</t>
  </si>
  <si>
    <t>TS-C-12-046</t>
  </si>
  <si>
    <t>Blom-025</t>
  </si>
  <si>
    <t>TS-C-12-048</t>
  </si>
  <si>
    <t>Tomort (E Tian Shan)</t>
  </si>
  <si>
    <t>Chen et al. (2015)</t>
  </si>
  <si>
    <t>Chen2015-012</t>
  </si>
  <si>
    <t>YW-09-6-1</t>
  </si>
  <si>
    <t>Chen2015-013</t>
  </si>
  <si>
    <t>YW-09-6-4</t>
  </si>
  <si>
    <t>Chen2015-014</t>
  </si>
  <si>
    <t>YW-09-6-5</t>
  </si>
  <si>
    <t>Samdain Kangsang (Inner Tibet)</t>
  </si>
  <si>
    <t>Chevalier et al. (2011)</t>
  </si>
  <si>
    <t>Chev2011-A</t>
  </si>
  <si>
    <t>Chev2011-001</t>
  </si>
  <si>
    <t>T5C-58</t>
  </si>
  <si>
    <t>Chev2011-002</t>
  </si>
  <si>
    <t>T5C-59</t>
  </si>
  <si>
    <t>Chev2011-003</t>
  </si>
  <si>
    <t>T5C-60</t>
  </si>
  <si>
    <t>Chev2011-004</t>
  </si>
  <si>
    <t>T5C-61</t>
  </si>
  <si>
    <t>Chev2011-005</t>
  </si>
  <si>
    <t>T5C-62</t>
  </si>
  <si>
    <t>Chev2011-006</t>
  </si>
  <si>
    <t>T5C-63</t>
  </si>
  <si>
    <t>Chev2011-007</t>
  </si>
  <si>
    <t>T5C-64</t>
  </si>
  <si>
    <t>Chev2011-205</t>
  </si>
  <si>
    <t>CK-40</t>
  </si>
  <si>
    <t>Chev2011-206</t>
  </si>
  <si>
    <t>CK-43</t>
  </si>
  <si>
    <t>Chev2011-207</t>
  </si>
  <si>
    <t>CK-44</t>
  </si>
  <si>
    <t>Chev2011-208</t>
  </si>
  <si>
    <t>CK-45</t>
  </si>
  <si>
    <t>Chev2011-209</t>
  </si>
  <si>
    <t>CK-46</t>
  </si>
  <si>
    <t>Chev2011-210</t>
  </si>
  <si>
    <t>CK-47</t>
  </si>
  <si>
    <t>Chev2011-211</t>
  </si>
  <si>
    <t>CK-48</t>
  </si>
  <si>
    <t>Chev2011-212</t>
  </si>
  <si>
    <t>CK-50</t>
  </si>
  <si>
    <t>Chev2011-213</t>
  </si>
  <si>
    <t>CK-52</t>
  </si>
  <si>
    <t>Chev2011-214</t>
  </si>
  <si>
    <t>CK-53</t>
  </si>
  <si>
    <t>Chev2011-215</t>
  </si>
  <si>
    <t>CK-54</t>
  </si>
  <si>
    <t>Chev2011-216</t>
  </si>
  <si>
    <t>CK-55</t>
  </si>
  <si>
    <t>Chev2011-217</t>
  </si>
  <si>
    <t>CK-56</t>
  </si>
  <si>
    <t>Chev2011-218</t>
  </si>
  <si>
    <t>CK-57</t>
  </si>
  <si>
    <t>Chev2011-219</t>
  </si>
  <si>
    <t>CK-58</t>
  </si>
  <si>
    <t>Chev2011-220</t>
  </si>
  <si>
    <t>CK-60</t>
  </si>
  <si>
    <t>Chev2011-221</t>
  </si>
  <si>
    <t>CK-61</t>
  </si>
  <si>
    <t>Chev2011-222</t>
  </si>
  <si>
    <t>CK-63</t>
  </si>
  <si>
    <t>Chev2011-B</t>
  </si>
  <si>
    <t>Chev2011-008</t>
  </si>
  <si>
    <t>T5C-66</t>
  </si>
  <si>
    <t>Chev2011-009</t>
  </si>
  <si>
    <t>T5C-67</t>
  </si>
  <si>
    <t>Chev2011-010</t>
  </si>
  <si>
    <t>T5C-68</t>
  </si>
  <si>
    <t>Chev2011-011</t>
  </si>
  <si>
    <t>T5C-69</t>
  </si>
  <si>
    <t>Chev2011-012</t>
  </si>
  <si>
    <t>T5C-70</t>
  </si>
  <si>
    <t>Chev2011-013</t>
  </si>
  <si>
    <t>T5C-71</t>
  </si>
  <si>
    <t>Chev2011-014</t>
  </si>
  <si>
    <t>T5C-72</t>
  </si>
  <si>
    <t>Chev2011-015</t>
  </si>
  <si>
    <t>T5C-73</t>
  </si>
  <si>
    <t>Chev2011-C</t>
  </si>
  <si>
    <t>Chev2011-016</t>
  </si>
  <si>
    <t>T5C-19</t>
  </si>
  <si>
    <t>Chev2011-017</t>
  </si>
  <si>
    <t>T5C-20</t>
  </si>
  <si>
    <t>Chev2011-018</t>
  </si>
  <si>
    <t>T5C-21</t>
  </si>
  <si>
    <t>Chev2011-019</t>
  </si>
  <si>
    <t>T5C-22</t>
  </si>
  <si>
    <t>Chev2011-020</t>
  </si>
  <si>
    <t>T5C-23</t>
  </si>
  <si>
    <t>Chev2011-D</t>
  </si>
  <si>
    <t>Chev2011-021</t>
  </si>
  <si>
    <t>T5C-25</t>
  </si>
  <si>
    <t>Chev2011-022</t>
  </si>
  <si>
    <t>T5C-26</t>
  </si>
  <si>
    <t>Chev2011-023</t>
  </si>
  <si>
    <t>T5C-27</t>
  </si>
  <si>
    <t>Chev2011-024</t>
  </si>
  <si>
    <t>T5C-28</t>
  </si>
  <si>
    <t>Chev2011-025</t>
  </si>
  <si>
    <t>T5C-29</t>
  </si>
  <si>
    <t>Chev2011-026</t>
  </si>
  <si>
    <t>T5C-30</t>
  </si>
  <si>
    <t>Chev2011-027</t>
  </si>
  <si>
    <t>T5C-31</t>
  </si>
  <si>
    <t>Chev2011-028</t>
  </si>
  <si>
    <t>T5C-32</t>
  </si>
  <si>
    <t>Chev2011-029</t>
  </si>
  <si>
    <t>T5C-33</t>
  </si>
  <si>
    <t>Chev2011-030</t>
  </si>
  <si>
    <t>T5C-34</t>
  </si>
  <si>
    <t>Chev2011-E</t>
  </si>
  <si>
    <t>Chev2011-031</t>
  </si>
  <si>
    <t>T5C-35</t>
  </si>
  <si>
    <t>Chev2011-032</t>
  </si>
  <si>
    <t>T5C-36</t>
  </si>
  <si>
    <t>Chev2011-033</t>
  </si>
  <si>
    <t>T5C-37</t>
  </si>
  <si>
    <t>Chev2011-034</t>
  </si>
  <si>
    <t>T5C-38</t>
  </si>
  <si>
    <t>Chev2011-035</t>
  </si>
  <si>
    <t>T5C-39</t>
  </si>
  <si>
    <t>Chev2011-036</t>
  </si>
  <si>
    <t>T5C-40</t>
  </si>
  <si>
    <t>Chev2011-037</t>
  </si>
  <si>
    <t>T5C-41</t>
  </si>
  <si>
    <t>Chev2011-038</t>
  </si>
  <si>
    <t>T5C-42</t>
  </si>
  <si>
    <t>Chev2011-039</t>
  </si>
  <si>
    <t>T5C-43</t>
  </si>
  <si>
    <t>Chev2011-040</t>
  </si>
  <si>
    <t>T5C-44</t>
  </si>
  <si>
    <t>Xainza (Inner Tibet)</t>
  </si>
  <si>
    <t>Chev2011-G</t>
  </si>
  <si>
    <t>Chev2011-044</t>
  </si>
  <si>
    <t>T7C-11</t>
  </si>
  <si>
    <t>Chev2011-045</t>
  </si>
  <si>
    <t>T7C-15</t>
  </si>
  <si>
    <t>Chev2011-047</t>
  </si>
  <si>
    <t>T7C-18</t>
  </si>
  <si>
    <t>Chev2011-050</t>
  </si>
  <si>
    <t>T7C-19</t>
  </si>
  <si>
    <t>Chev2011-052</t>
  </si>
  <si>
    <t>T7C-21</t>
  </si>
  <si>
    <t>Chev2011-053</t>
  </si>
  <si>
    <t>T7C-22</t>
  </si>
  <si>
    <t>Chev2011-054</t>
  </si>
  <si>
    <t>T7C-23</t>
  </si>
  <si>
    <t>Chev2011-056</t>
  </si>
  <si>
    <t>T7C-25</t>
  </si>
  <si>
    <t>Chev2011-057</t>
  </si>
  <si>
    <t>T7C-26</t>
  </si>
  <si>
    <t>Chev2011-058</t>
  </si>
  <si>
    <t>T7C-27</t>
  </si>
  <si>
    <t>Chev2011-059</t>
  </si>
  <si>
    <t>T7C-28</t>
  </si>
  <si>
    <t>Chev2011-060</t>
  </si>
  <si>
    <t>T7C-30</t>
  </si>
  <si>
    <t>Chev2011-061</t>
  </si>
  <si>
    <t>T7C-32</t>
  </si>
  <si>
    <t>Chev2011-062</t>
  </si>
  <si>
    <t>T7C-33</t>
  </si>
  <si>
    <t>Chev2011-063</t>
  </si>
  <si>
    <t>T7C-34</t>
  </si>
  <si>
    <t>Chev2011-064</t>
  </si>
  <si>
    <t>T7C-35</t>
  </si>
  <si>
    <t>Chev2011-065</t>
  </si>
  <si>
    <t>T7C-36</t>
  </si>
  <si>
    <t>Chev2011-066</t>
  </si>
  <si>
    <t>T7C-37</t>
  </si>
  <si>
    <t>Chev2011-067</t>
  </si>
  <si>
    <t>T7C-39</t>
  </si>
  <si>
    <t>Chev2011-068</t>
  </si>
  <si>
    <t>T7C-40</t>
  </si>
  <si>
    <t>Chev2011-069</t>
  </si>
  <si>
    <t>T7C-41</t>
  </si>
  <si>
    <t>Chev2011-070</t>
  </si>
  <si>
    <t>T7C-42</t>
  </si>
  <si>
    <t>Chev2011-071</t>
  </si>
  <si>
    <t>T7C-43</t>
  </si>
  <si>
    <t>Chev2011-072</t>
  </si>
  <si>
    <t>T7C-44</t>
  </si>
  <si>
    <t>Chev2011-073</t>
  </si>
  <si>
    <t>T7C-45</t>
  </si>
  <si>
    <t>Chev2011-074</t>
  </si>
  <si>
    <t>T7C-46</t>
  </si>
  <si>
    <t>Chev2011-075</t>
  </si>
  <si>
    <t>T7C-47</t>
  </si>
  <si>
    <t>Chev2011-076</t>
  </si>
  <si>
    <t>T7C-49</t>
  </si>
  <si>
    <t>Chev2011-077</t>
  </si>
  <si>
    <t>T7C-50</t>
  </si>
  <si>
    <t>Chev2011-078</t>
  </si>
  <si>
    <t>T7C-51</t>
  </si>
  <si>
    <t>Chev2011-079</t>
  </si>
  <si>
    <t>T7C-63</t>
  </si>
  <si>
    <t>Chev2011-080</t>
  </si>
  <si>
    <t>T7C-64</t>
  </si>
  <si>
    <t>Chev2011-081</t>
  </si>
  <si>
    <t>T7C-65</t>
  </si>
  <si>
    <t>Chev2011-082</t>
  </si>
  <si>
    <t>T7C-66</t>
  </si>
  <si>
    <t>Chev2011-083</t>
  </si>
  <si>
    <t>T7C-68</t>
  </si>
  <si>
    <t>Chev2011-084</t>
  </si>
  <si>
    <t>T7C-69</t>
  </si>
  <si>
    <t>Chev2011-085</t>
  </si>
  <si>
    <t>T7C-70</t>
  </si>
  <si>
    <t>Chev2011-086</t>
  </si>
  <si>
    <t>T7C-71</t>
  </si>
  <si>
    <t>Chev2011-087</t>
  </si>
  <si>
    <t>T7C-72</t>
  </si>
  <si>
    <t>Chev2011-088</t>
  </si>
  <si>
    <t>T7C-55</t>
  </si>
  <si>
    <t>Chev2011-089</t>
  </si>
  <si>
    <t>T7C-56</t>
  </si>
  <si>
    <t>Chev2011-090</t>
  </si>
  <si>
    <t>T7C-57</t>
  </si>
  <si>
    <t>Chev2011-091</t>
  </si>
  <si>
    <t>T7C-58</t>
  </si>
  <si>
    <t>Chev2011-092</t>
  </si>
  <si>
    <t>T7C-59</t>
  </si>
  <si>
    <t>Chev2011-093</t>
  </si>
  <si>
    <t>T7C-60</t>
  </si>
  <si>
    <t>Chev2011-094</t>
  </si>
  <si>
    <t>T7C-61</t>
  </si>
  <si>
    <t>Chev2011-095</t>
  </si>
  <si>
    <t>T7C-62</t>
  </si>
  <si>
    <t>Chev2011-120</t>
  </si>
  <si>
    <t>T5C-127</t>
  </si>
  <si>
    <t>Chev2011-122</t>
  </si>
  <si>
    <t>T5C-130</t>
  </si>
  <si>
    <t>Chev2011-124</t>
  </si>
  <si>
    <t>T5C-132</t>
  </si>
  <si>
    <t>Chev2011-132</t>
  </si>
  <si>
    <t>KC2-A</t>
  </si>
  <si>
    <t>Chev2011-133</t>
  </si>
  <si>
    <t>KC2-B</t>
  </si>
  <si>
    <t>Chev2011-134</t>
  </si>
  <si>
    <t>KC2-D</t>
  </si>
  <si>
    <t>Chev2011-135</t>
  </si>
  <si>
    <t>KC2-E</t>
  </si>
  <si>
    <t>Gurla Mandhata (W Himalaya)</t>
  </si>
  <si>
    <t>Chev2011-W</t>
  </si>
  <si>
    <t>Chev2011-154</t>
  </si>
  <si>
    <t>KC2-45</t>
  </si>
  <si>
    <t>Chev2011-155</t>
  </si>
  <si>
    <t>KC2-46</t>
  </si>
  <si>
    <t>Chev2011-156</t>
  </si>
  <si>
    <t>KC2-47</t>
  </si>
  <si>
    <t>Chev2011-159</t>
  </si>
  <si>
    <t>KC2-50</t>
  </si>
  <si>
    <t>Chev2011-169</t>
  </si>
  <si>
    <t>KC2-66</t>
  </si>
  <si>
    <t>Chev2011-170</t>
  </si>
  <si>
    <t>KC2-67</t>
  </si>
  <si>
    <t>Chev2011-171</t>
  </si>
  <si>
    <t>KC2-69</t>
  </si>
  <si>
    <t>Chev2011-172</t>
  </si>
  <si>
    <t>KC2-70</t>
  </si>
  <si>
    <t>Chev2011-173</t>
  </si>
  <si>
    <t>KC2-71</t>
  </si>
  <si>
    <t>Chev2011-174</t>
  </si>
  <si>
    <t>KC2-72</t>
  </si>
  <si>
    <t>Chev2011-175</t>
  </si>
  <si>
    <t>KC2-73</t>
  </si>
  <si>
    <t>Chev2011-176</t>
  </si>
  <si>
    <t>KC2-74</t>
  </si>
  <si>
    <t>Chev2011-177</t>
  </si>
  <si>
    <t>Zi-85</t>
  </si>
  <si>
    <t>Chev2011-178</t>
  </si>
  <si>
    <t>Zi-86</t>
  </si>
  <si>
    <t>Chev2011-179</t>
  </si>
  <si>
    <t>Zi-87</t>
  </si>
  <si>
    <t>Chev2011-180</t>
  </si>
  <si>
    <t>Zi-88</t>
  </si>
  <si>
    <t>Chev2011-181</t>
  </si>
  <si>
    <t>Zi-89</t>
  </si>
  <si>
    <t>Chev2011-182</t>
  </si>
  <si>
    <t>Zi-90</t>
  </si>
  <si>
    <t>Chev2011-183</t>
  </si>
  <si>
    <t>Zi91</t>
  </si>
  <si>
    <t>Chev2011-184</t>
  </si>
  <si>
    <t>Zi-92</t>
  </si>
  <si>
    <t>Chev2011-185</t>
  </si>
  <si>
    <t>Zi-93</t>
  </si>
  <si>
    <t>Chev2011-186</t>
  </si>
  <si>
    <t>Zi-94</t>
  </si>
  <si>
    <t>Chev2011-187</t>
  </si>
  <si>
    <t>Zi95</t>
  </si>
  <si>
    <t>Chev2011-188</t>
  </si>
  <si>
    <t>Zi-96</t>
  </si>
  <si>
    <t>Chev2011-189</t>
  </si>
  <si>
    <t>Zi-98</t>
  </si>
  <si>
    <t>Chev2011-190</t>
  </si>
  <si>
    <t>Zi-99</t>
  </si>
  <si>
    <t>Chev2011-Z</t>
  </si>
  <si>
    <t>Chev2011-191</t>
  </si>
  <si>
    <t>KC2-75</t>
  </si>
  <si>
    <t>Chev2011-192</t>
  </si>
  <si>
    <t>KC2-76</t>
  </si>
  <si>
    <t>Chev2011-193</t>
  </si>
  <si>
    <t>KC2-77</t>
  </si>
  <si>
    <t>Chev2011-194</t>
  </si>
  <si>
    <t>KC2-78</t>
  </si>
  <si>
    <t>Chev2011-195</t>
  </si>
  <si>
    <t>KC2-80</t>
  </si>
  <si>
    <t>Chev2011-196</t>
  </si>
  <si>
    <t>KC2-82</t>
  </si>
  <si>
    <t>Chev2011-197</t>
  </si>
  <si>
    <t>KC2-83</t>
  </si>
  <si>
    <t>Dong et al. (2017a)</t>
  </si>
  <si>
    <t>Dong2017a-001</t>
  </si>
  <si>
    <t>NQDGL15-01</t>
  </si>
  <si>
    <t>Dong2017a-002</t>
  </si>
  <si>
    <t>NQDGL15-02</t>
  </si>
  <si>
    <t>Dong2017a-003</t>
  </si>
  <si>
    <t>NQDGL15-05</t>
  </si>
  <si>
    <t>Dong2017a-004</t>
  </si>
  <si>
    <t>NQDGL15-06</t>
  </si>
  <si>
    <t>Dong2017a-005</t>
  </si>
  <si>
    <t>NQDGL15-07</t>
  </si>
  <si>
    <t>Dong2017a-006</t>
  </si>
  <si>
    <t>NQDGL15-08</t>
  </si>
  <si>
    <t>Dong2017a-007</t>
  </si>
  <si>
    <t>NQDGL15-09</t>
  </si>
  <si>
    <t>Dong2017a-008</t>
  </si>
  <si>
    <t>NQDGL15-10</t>
  </si>
  <si>
    <t>Dong2017a-009</t>
  </si>
  <si>
    <t>NQDGL15-11</t>
  </si>
  <si>
    <t>Dong2017a-010</t>
  </si>
  <si>
    <t>NQDGL15-12</t>
  </si>
  <si>
    <t>Dong et al. (2017b)</t>
  </si>
  <si>
    <t>Dong2017b-A</t>
  </si>
  <si>
    <t>Dong2017b-001</t>
  </si>
  <si>
    <t>14XZ1-1</t>
  </si>
  <si>
    <t>Dong2017b-002</t>
  </si>
  <si>
    <t>14XZ1-3</t>
  </si>
  <si>
    <t>Dong2017b-003</t>
  </si>
  <si>
    <t>14XZ1-4</t>
  </si>
  <si>
    <t>Dong2017b-004</t>
  </si>
  <si>
    <t>14XZ1-5</t>
  </si>
  <si>
    <t>Gillespie et al. (2008)</t>
  </si>
  <si>
    <t>Gill2008-007</t>
  </si>
  <si>
    <t>arg-Gar-Ia-001</t>
  </si>
  <si>
    <t>Gill2008-008</t>
  </si>
  <si>
    <t>arg-Gar-Ia-002</t>
  </si>
  <si>
    <t>Gill2008-009</t>
  </si>
  <si>
    <t>arg-Gar-Ia-003</t>
  </si>
  <si>
    <t>Gill2008-010</t>
  </si>
  <si>
    <t>arg-Gar-Ia-010</t>
  </si>
  <si>
    <t>Gill2008-011</t>
  </si>
  <si>
    <t>arg-Gar-Ia-011</t>
  </si>
  <si>
    <t>Gill2008-012</t>
  </si>
  <si>
    <t>arg-Gar-Ia-012</t>
  </si>
  <si>
    <t>Gill2008-013</t>
  </si>
  <si>
    <t>arg-Gar-Ia-013</t>
  </si>
  <si>
    <t>Gill2008-014</t>
  </si>
  <si>
    <t>arg-Gar-IIa-005</t>
  </si>
  <si>
    <t>Gill2008-015</t>
  </si>
  <si>
    <t>arg-Gar-IIa-007</t>
  </si>
  <si>
    <t>Gill2008-016</t>
  </si>
  <si>
    <t>arg-Gar-IIa-008</t>
  </si>
  <si>
    <t>Gill2008-017</t>
  </si>
  <si>
    <t>arg-Huj-01a</t>
  </si>
  <si>
    <t>Gill2008-018</t>
  </si>
  <si>
    <t>arg-Huj-01b</t>
  </si>
  <si>
    <t>Gill2008-019</t>
  </si>
  <si>
    <t>arg-Huj-01c</t>
  </si>
  <si>
    <t>Gill2008-020</t>
  </si>
  <si>
    <t>arg-Huj-02a</t>
  </si>
  <si>
    <t>Gill2008-021</t>
  </si>
  <si>
    <t>arg-Huj-02b</t>
  </si>
  <si>
    <t>Gill2008-022</t>
  </si>
  <si>
    <t>arg-Huj-02c</t>
  </si>
  <si>
    <t>Bayan Har Shan (Inner Tibet)</t>
  </si>
  <si>
    <t>Heyman et al. (2011)</t>
  </si>
  <si>
    <t>Heym2011-004</t>
  </si>
  <si>
    <t>TB-05-048</t>
  </si>
  <si>
    <t>Heym2011-005</t>
  </si>
  <si>
    <t>TB-05-049</t>
  </si>
  <si>
    <t>Heym2011-006</t>
  </si>
  <si>
    <t>TB-05-050</t>
  </si>
  <si>
    <t>Heym2011-008</t>
  </si>
  <si>
    <t>TB-06-01</t>
  </si>
  <si>
    <t>Heym2011-009</t>
  </si>
  <si>
    <t>TB-06-02</t>
  </si>
  <si>
    <t>Heym2011-010</t>
  </si>
  <si>
    <t>TB-06-37</t>
  </si>
  <si>
    <t>Heym2011-011</t>
  </si>
  <si>
    <t>TB-07-125</t>
  </si>
  <si>
    <t>Heym2011-019</t>
  </si>
  <si>
    <t>TB-06-46</t>
  </si>
  <si>
    <t>Heym2011-020</t>
  </si>
  <si>
    <t>TB-06-47</t>
  </si>
  <si>
    <t>Heym2011-021</t>
  </si>
  <si>
    <t>TB-06-48</t>
  </si>
  <si>
    <t>Heym2011-H</t>
  </si>
  <si>
    <t>Heym2011-022</t>
  </si>
  <si>
    <t>TB-06-31</t>
  </si>
  <si>
    <t>Heym2011-023</t>
  </si>
  <si>
    <t>TB-06-32</t>
  </si>
  <si>
    <t>Heym2011-024</t>
  </si>
  <si>
    <t>TB-06-33</t>
  </si>
  <si>
    <t>Heym2011-025</t>
  </si>
  <si>
    <t>TB-06-25</t>
  </si>
  <si>
    <t>Heym2011-026</t>
  </si>
  <si>
    <t>TB-06-26</t>
  </si>
  <si>
    <t>Heym2011-027</t>
  </si>
  <si>
    <t>TB-06-27</t>
  </si>
  <si>
    <t>Heym2011-029</t>
  </si>
  <si>
    <t>TB-07-31</t>
  </si>
  <si>
    <t>Heym2011-030</t>
  </si>
  <si>
    <t>TB-07-33</t>
  </si>
  <si>
    <t>Heym2011-031</t>
  </si>
  <si>
    <t>TB-07-34</t>
  </si>
  <si>
    <t>Heym2011-036</t>
  </si>
  <si>
    <t>TB-07-22</t>
  </si>
  <si>
    <t>Heym2011-037</t>
  </si>
  <si>
    <t>TB-07-23</t>
  </si>
  <si>
    <t>Heym2011-038</t>
  </si>
  <si>
    <t>TB-07-24</t>
  </si>
  <si>
    <t>Heym2011-040</t>
  </si>
  <si>
    <t>TB-07-38</t>
  </si>
  <si>
    <t>Heym2011-041</t>
  </si>
  <si>
    <t>TB-07-39</t>
  </si>
  <si>
    <t>Heym2011-042</t>
  </si>
  <si>
    <t>TB-07-40</t>
  </si>
  <si>
    <t>Heym2011-044</t>
  </si>
  <si>
    <t>TB-07-92</t>
  </si>
  <si>
    <t>Heym2011-045</t>
  </si>
  <si>
    <t>TB-07-93</t>
  </si>
  <si>
    <t>Heym2011-046</t>
  </si>
  <si>
    <t>TB-07-94</t>
  </si>
  <si>
    <t>Heym2011-048</t>
  </si>
  <si>
    <t>TB-07-117</t>
  </si>
  <si>
    <t>Heym2011-049</t>
  </si>
  <si>
    <t>TB-07-118</t>
  </si>
  <si>
    <t>Heym2011-050</t>
  </si>
  <si>
    <t>TB-07-119</t>
  </si>
  <si>
    <t>Horiuchi et al. (2004)</t>
  </si>
  <si>
    <t>Hori2004-001</t>
  </si>
  <si>
    <t>SB-1</t>
  </si>
  <si>
    <t>Hori2004-002</t>
  </si>
  <si>
    <t>SB-2</t>
  </si>
  <si>
    <t>Hori2004-003</t>
  </si>
  <si>
    <t>SB-3</t>
  </si>
  <si>
    <t>Koppes et al. (2008)</t>
  </si>
  <si>
    <t>Kopp2008-014</t>
  </si>
  <si>
    <t>KTS98-CS-90</t>
  </si>
  <si>
    <t>Kopp2008-015</t>
  </si>
  <si>
    <t>KTS98-CS-91</t>
  </si>
  <si>
    <t>Kopp2008-016</t>
  </si>
  <si>
    <t>KTS98-CS-92</t>
  </si>
  <si>
    <t>Kopp2008-017</t>
  </si>
  <si>
    <t>KTS98-CS-93</t>
  </si>
  <si>
    <t>Kopp2008-018</t>
  </si>
  <si>
    <t>KTS98-CS-94</t>
  </si>
  <si>
    <t>Kopp2008-019</t>
  </si>
  <si>
    <t>KTS98-CS-95</t>
  </si>
  <si>
    <t>Kopp2008-020</t>
  </si>
  <si>
    <t>KTS98-CS-96</t>
  </si>
  <si>
    <t>Borohoro (E Tian Shan)</t>
  </si>
  <si>
    <t>Li2016-006</t>
  </si>
  <si>
    <t>HDB-12-11</t>
  </si>
  <si>
    <t>Li2016-007</t>
  </si>
  <si>
    <t>HDB-12-12</t>
  </si>
  <si>
    <t>Li2016-010</t>
  </si>
  <si>
    <t>HDB-12-15</t>
  </si>
  <si>
    <t>Liu et al. (2017)</t>
  </si>
  <si>
    <t>Liu2017-B</t>
  </si>
  <si>
    <t>Liu2017-004</t>
  </si>
  <si>
    <t>TB-14-19</t>
  </si>
  <si>
    <t>Liu2017-005</t>
  </si>
  <si>
    <t>TB-14-20</t>
  </si>
  <si>
    <t>Liu2017-006</t>
  </si>
  <si>
    <t>TB-14-21</t>
  </si>
  <si>
    <t>Liu2017-007</t>
  </si>
  <si>
    <t>TB-14-22</t>
  </si>
  <si>
    <t>Liu2017-008</t>
  </si>
  <si>
    <t>TB-14-33</t>
  </si>
  <si>
    <t>Liu2017-009</t>
  </si>
  <si>
    <t>TB-14-34</t>
  </si>
  <si>
    <t>Liu2017-010</t>
  </si>
  <si>
    <t>TB-14-36</t>
  </si>
  <si>
    <t>Liu2017-011</t>
  </si>
  <si>
    <t>TB-14-39</t>
  </si>
  <si>
    <t>Liu2017-012</t>
  </si>
  <si>
    <t>TB-14-41</t>
  </si>
  <si>
    <t>Liu2017-013</t>
  </si>
  <si>
    <t>TB-14-42</t>
  </si>
  <si>
    <t>Liu2017-E</t>
  </si>
  <si>
    <t>Liu2017-014</t>
  </si>
  <si>
    <t>KRLE-14-14</t>
  </si>
  <si>
    <t>Liu2017-015</t>
  </si>
  <si>
    <t>KRLE-14-15</t>
  </si>
  <si>
    <t>Liu2017-016</t>
  </si>
  <si>
    <t>KRLE-14-19</t>
  </si>
  <si>
    <t>Liu2017-017</t>
  </si>
  <si>
    <t>KRLE-14-25</t>
  </si>
  <si>
    <t>Liu2017-F</t>
  </si>
  <si>
    <t>Liu2017-018</t>
  </si>
  <si>
    <t>KRLE-14-43</t>
  </si>
  <si>
    <t>Liu2017-019</t>
  </si>
  <si>
    <t>KRLE-14-44</t>
  </si>
  <si>
    <t>Liu2017-020</t>
  </si>
  <si>
    <t>KRLE-14-45</t>
  </si>
  <si>
    <t>Liu2017-021</t>
  </si>
  <si>
    <t>KRLE-14-46</t>
  </si>
  <si>
    <t>Tanggula Shan (Inner Tibet)</t>
  </si>
  <si>
    <t>Owen et al. (2005)</t>
  </si>
  <si>
    <t>Owen2005-039</t>
  </si>
  <si>
    <t>PR62</t>
  </si>
  <si>
    <t>Owen2005-040</t>
  </si>
  <si>
    <t>PR63</t>
  </si>
  <si>
    <t>Owen2005-041</t>
  </si>
  <si>
    <t>PR64</t>
  </si>
  <si>
    <t>Owen2005-042</t>
  </si>
  <si>
    <t>PR65</t>
  </si>
  <si>
    <t>Owen2005-043</t>
  </si>
  <si>
    <t>PR66</t>
  </si>
  <si>
    <t>Owen2005-044</t>
  </si>
  <si>
    <t>PR67</t>
  </si>
  <si>
    <t>Owen2005-045</t>
  </si>
  <si>
    <t>PR68</t>
  </si>
  <si>
    <t>Owen2005-046</t>
  </si>
  <si>
    <t>PR69</t>
  </si>
  <si>
    <t>Owen2005-047</t>
  </si>
  <si>
    <t>PR70</t>
  </si>
  <si>
    <t>Owen2005-N</t>
  </si>
  <si>
    <t>Owen2005-053</t>
  </si>
  <si>
    <t>PR78</t>
  </si>
  <si>
    <t>Owen2005-054</t>
  </si>
  <si>
    <t>PR79</t>
  </si>
  <si>
    <t>Owen2005-055</t>
  </si>
  <si>
    <t>PR80</t>
  </si>
  <si>
    <t>Owen2005-056</t>
  </si>
  <si>
    <t>PR81</t>
  </si>
  <si>
    <t>Owen2005-057</t>
  </si>
  <si>
    <t>PR82</t>
  </si>
  <si>
    <t>Rades et al. (2015)</t>
  </si>
  <si>
    <t>Rade2015-009</t>
  </si>
  <si>
    <t>12TYB8</t>
  </si>
  <si>
    <t>Rade2015-010</t>
  </si>
  <si>
    <t>12TYB9</t>
  </si>
  <si>
    <t>Rade2015-011</t>
  </si>
  <si>
    <t>12TYB10</t>
  </si>
  <si>
    <t>Batb2018-041</t>
  </si>
  <si>
    <t>OT-AG-1</t>
  </si>
  <si>
    <t>Batb2018-042</t>
  </si>
  <si>
    <t>OT-AG-2</t>
  </si>
  <si>
    <t>Batb2018-043</t>
  </si>
  <si>
    <t>OT-AG-3</t>
  </si>
  <si>
    <t>Roth2014b-001</t>
  </si>
  <si>
    <t>MON-D-II-I</t>
  </si>
  <si>
    <t>Roth2014b-002</t>
  </si>
  <si>
    <t>MON-D-II-II</t>
  </si>
  <si>
    <t>Roth2014b-003</t>
  </si>
  <si>
    <t>MON-D-II-III</t>
  </si>
  <si>
    <t>Roth2014b-004</t>
  </si>
  <si>
    <t>MON-D-IV-I</t>
  </si>
  <si>
    <t>Roth2014b-005</t>
  </si>
  <si>
    <t>MON-D-IV-II</t>
  </si>
  <si>
    <t>Roth2014b-006</t>
  </si>
  <si>
    <t>MON-D-IV-III</t>
  </si>
  <si>
    <t>Roth2014b-C</t>
  </si>
  <si>
    <t>Roth2014b-007</t>
  </si>
  <si>
    <t>MON-F-I-I</t>
  </si>
  <si>
    <t>Roth2014b-008</t>
  </si>
  <si>
    <t>MON-F-I-II</t>
  </si>
  <si>
    <t>Roth2014b-009</t>
  </si>
  <si>
    <t>MON-F-I-IV</t>
  </si>
  <si>
    <t>Roth2014b-013</t>
  </si>
  <si>
    <t>MON-D-I-I</t>
  </si>
  <si>
    <t>Roth2014b-014</t>
  </si>
  <si>
    <t>MON-D-I-II</t>
  </si>
  <si>
    <t>Roth2014b-015</t>
  </si>
  <si>
    <t>MON-D-I-III</t>
  </si>
  <si>
    <t>Roth2014b-F</t>
  </si>
  <si>
    <t>Roth2014b-016</t>
  </si>
  <si>
    <t>MON-E-I-I</t>
  </si>
  <si>
    <t>Roth2014b-017</t>
  </si>
  <si>
    <t>MON-E-I-II</t>
  </si>
  <si>
    <t>Roth2014b-018</t>
  </si>
  <si>
    <t>MON-E-I-III</t>
  </si>
  <si>
    <t>Roth2014b-G</t>
  </si>
  <si>
    <t>Roth2014b-019</t>
  </si>
  <si>
    <t>MON-E-II-I</t>
  </si>
  <si>
    <t>Roth2014b-020</t>
  </si>
  <si>
    <t>MON-E-II-II</t>
  </si>
  <si>
    <t>Roth2014b-021</t>
  </si>
  <si>
    <t>MON-E-II-III</t>
  </si>
  <si>
    <t>Colgan et al. (2006)</t>
  </si>
  <si>
    <t>Colg2006-001</t>
  </si>
  <si>
    <t>TS-02-05</t>
  </si>
  <si>
    <t>Owen2005-048</t>
  </si>
  <si>
    <t>PR71</t>
  </si>
  <si>
    <t>Owen2005-049</t>
  </si>
  <si>
    <t>PR72</t>
  </si>
  <si>
    <t>Owen2005-050</t>
  </si>
  <si>
    <t>PR73</t>
  </si>
  <si>
    <t>Owen2005-051</t>
  </si>
  <si>
    <t>PR74</t>
  </si>
  <si>
    <t>Owen2005-052</t>
  </si>
  <si>
    <t>PR75</t>
  </si>
  <si>
    <t>Schäfer et al. (2002)</t>
  </si>
  <si>
    <t>Schä2002-011</t>
  </si>
  <si>
    <t>TAN7</t>
  </si>
  <si>
    <t>Smith et al. (2016)</t>
  </si>
  <si>
    <t>Smit2016-003</t>
  </si>
  <si>
    <t>MN0711-15A</t>
  </si>
  <si>
    <t>Smit2016-004</t>
  </si>
  <si>
    <t>MN0711-15B</t>
  </si>
  <si>
    <t>Smit2016-005</t>
  </si>
  <si>
    <t>MN0711-15C</t>
  </si>
  <si>
    <t>Smit2016-006</t>
  </si>
  <si>
    <t>MN08-11-32A</t>
  </si>
  <si>
    <t>Smit2016-007</t>
  </si>
  <si>
    <t>MN08-11-32B</t>
  </si>
  <si>
    <t>Smit2016-008</t>
  </si>
  <si>
    <t>MN08-11-32C</t>
  </si>
  <si>
    <t>Wang et al. (2013)</t>
  </si>
  <si>
    <t>Wang2013-001</t>
  </si>
  <si>
    <t>DLJ-01</t>
  </si>
  <si>
    <t>Wang2013-002</t>
  </si>
  <si>
    <t>DLJ-02</t>
  </si>
  <si>
    <t>Wang2013-003</t>
  </si>
  <si>
    <t>DLJ-03</t>
  </si>
  <si>
    <t>Wang2013-004</t>
  </si>
  <si>
    <t>DLJ-04</t>
  </si>
  <si>
    <t>Wang2013-005</t>
  </si>
  <si>
    <t>DLJ-05</t>
  </si>
  <si>
    <t>Wang2013-006</t>
  </si>
  <si>
    <t>DLJ-08</t>
  </si>
  <si>
    <t>Wang2013-007</t>
  </si>
  <si>
    <t>DLJ-10</t>
  </si>
  <si>
    <t>Wang2013-008</t>
  </si>
  <si>
    <t>DLJ-11</t>
  </si>
  <si>
    <t>Wang2013-009</t>
  </si>
  <si>
    <t>DLJ-12</t>
  </si>
  <si>
    <t>Wang2013-010</t>
  </si>
  <si>
    <t>DLJ-16</t>
  </si>
  <si>
    <t>Wang2013-011</t>
  </si>
  <si>
    <t>DLJ-18</t>
  </si>
  <si>
    <t>Wang2013-012</t>
  </si>
  <si>
    <t>DLJ-07</t>
  </si>
  <si>
    <t>Wang2013-013</t>
  </si>
  <si>
    <t>DLJ-13</t>
  </si>
  <si>
    <t>Wang2013-014</t>
  </si>
  <si>
    <t>DLJ-14</t>
  </si>
  <si>
    <t>Wang2013-015</t>
  </si>
  <si>
    <t>DLJ-15</t>
  </si>
  <si>
    <t>Wang2013-016</t>
  </si>
  <si>
    <t>DLJ-19</t>
  </si>
  <si>
    <t>Wang2013-017</t>
  </si>
  <si>
    <t>DLJ-06</t>
  </si>
  <si>
    <t>Wang2013-018</t>
  </si>
  <si>
    <t>DLJ-20</t>
  </si>
  <si>
    <t>Wang2013-019</t>
  </si>
  <si>
    <t>DLJ-21</t>
  </si>
  <si>
    <t>Wang2013-020</t>
  </si>
  <si>
    <t>DLJ-22</t>
  </si>
  <si>
    <t>Zhan2016a-014</t>
  </si>
  <si>
    <t>AK-08-7</t>
  </si>
  <si>
    <t>Zhan2016a-015</t>
  </si>
  <si>
    <t>AK-08-8</t>
  </si>
  <si>
    <t>Zhan2016a-016</t>
  </si>
  <si>
    <t>AK-08-9</t>
  </si>
  <si>
    <t>Zhan2016a-017</t>
  </si>
  <si>
    <t>AK-08-10</t>
  </si>
  <si>
    <t>Zhan2016a-020</t>
  </si>
  <si>
    <t>GNS-08-2</t>
  </si>
  <si>
    <t>Zhan2016a-021</t>
  </si>
  <si>
    <t>GNS-08-3</t>
  </si>
  <si>
    <t>Zhan2016a-022</t>
  </si>
  <si>
    <t>GNS-08-4</t>
  </si>
  <si>
    <t>Zhan2016a-023</t>
  </si>
  <si>
    <t>GNS-08-5</t>
  </si>
  <si>
    <t>Age after Chauvenet's criterion</t>
  </si>
  <si>
    <t>Step 1. Assume 1 doubtful obs.</t>
  </si>
  <si>
    <t>Step 2. Assume 2 doubtful obs.</t>
  </si>
  <si>
    <t>Step 3. Assume 3 doubtful obs.</t>
  </si>
  <si>
    <t>Age after Peirce's criterion</t>
  </si>
  <si>
    <t>Original Sample ID</t>
  </si>
  <si>
    <r>
      <t>Age, X</t>
    </r>
    <r>
      <rPr>
        <vertAlign val="subscript"/>
        <sz val="10"/>
        <rFont val="Calibri (Body)_x0000_"/>
      </rPr>
      <t>i</t>
    </r>
    <r>
      <rPr>
        <sz val="10"/>
        <rFont val="Calibri (Body)_x0000_"/>
      </rPr>
      <t xml:space="preserve"> (ka)</t>
    </r>
  </si>
  <si>
    <t>1σ internal uncertainty in age (ka)</t>
  </si>
  <si>
    <t>Number of samples within the group</t>
  </si>
  <si>
    <t>Norm. Variance z=|Xi - µ|/σ</t>
  </si>
  <si>
    <t>normdist. (-inf &lt; x) (integral)</t>
  </si>
  <si>
    <t>normdist. (-x &lt; x) (integral)</t>
  </si>
  <si>
    <t>normdist. (tail) (integral)</t>
  </si>
  <si>
    <t>Chauvenet's criterion (Reject if &lt;0.5)</t>
  </si>
  <si>
    <t>Number of samples after rejection</t>
  </si>
  <si>
    <t>Mean of the group (ka)</t>
  </si>
  <si>
    <t xml:space="preserve"> 1σ st.dev of the mean (ka)</t>
  </si>
  <si>
    <t>1σ st.dev of the mean (%)</t>
  </si>
  <si>
    <r>
      <t>|X</t>
    </r>
    <r>
      <rPr>
        <vertAlign val="subscript"/>
        <sz val="10"/>
        <color theme="1"/>
        <rFont val="Calibri (Body)_x0000_"/>
      </rPr>
      <t>i</t>
    </r>
    <r>
      <rPr>
        <sz val="10"/>
        <color theme="1"/>
        <rFont val="Calibri (Body)_x0000_"/>
      </rPr>
      <t xml:space="preserve"> - µ|</t>
    </r>
  </si>
  <si>
    <t>Peirce R value*</t>
  </si>
  <si>
    <r>
      <t>(Xi - µ)</t>
    </r>
    <r>
      <rPr>
        <vertAlign val="subscript"/>
        <sz val="10"/>
        <color theme="1"/>
        <rFont val="Calibri (Body)_x0000_"/>
      </rPr>
      <t>max</t>
    </r>
  </si>
  <si>
    <t>Reject if: |Xi - µ| &gt; (Xi - µ)max</t>
  </si>
  <si>
    <t>w</t>
  </si>
  <si>
    <t>Number of samples before rejection</t>
  </si>
  <si>
    <t>Group mean age before outlier analysis (ka)</t>
  </si>
  <si>
    <t>1σ stdev of the mean (ka)</t>
  </si>
  <si>
    <t>1σ stdev of the mean (% of mean)</t>
  </si>
  <si>
    <t>Group mean age and stdev AFTER outlier analysis (ka±1σ)</t>
  </si>
  <si>
    <t>Interpreted age for the group AFTER rejections per "Normalized deviation"</t>
  </si>
  <si>
    <t>Normalized deviation</t>
  </si>
  <si>
    <t>Chauvenet's</t>
  </si>
  <si>
    <t>Peirce's</t>
  </si>
  <si>
    <t>n</t>
  </si>
  <si>
    <t>Mean (ka)</t>
  </si>
  <si>
    <t>1σ total uncertainty (ka)</t>
  </si>
  <si>
    <t>1σ age range for the group</t>
  </si>
  <si>
    <t>Karola (Inner Tibet)</t>
  </si>
  <si>
    <t>Group ID</t>
  </si>
  <si>
    <t>Original sample ID</t>
  </si>
  <si>
    <r>
      <t>Age, X</t>
    </r>
    <r>
      <rPr>
        <vertAlign val="subscript"/>
        <sz val="10"/>
        <rFont val="Calibri"/>
        <family val="2"/>
      </rPr>
      <t>i</t>
    </r>
    <r>
      <rPr>
        <sz val="10"/>
        <rFont val="Calibri"/>
        <family val="2"/>
      </rPr>
      <t xml:space="preserve"> (ka)</t>
    </r>
  </si>
  <si>
    <t>Grib2016-004</t>
  </si>
  <si>
    <t>AL13C-33</t>
  </si>
  <si>
    <t>Grib2016-005</t>
  </si>
  <si>
    <t>AL13C-34</t>
  </si>
  <si>
    <t>Li2014-010</t>
  </si>
  <si>
    <t>AR-10-007</t>
  </si>
  <si>
    <t>Li2014-013</t>
  </si>
  <si>
    <t>AR-10-011</t>
  </si>
  <si>
    <t>Li2011-A</t>
  </si>
  <si>
    <t>Li2011-001</t>
  </si>
  <si>
    <t>07-13</t>
  </si>
  <si>
    <t>Li2011-002</t>
  </si>
  <si>
    <t>07-15</t>
  </si>
  <si>
    <t>Li2011-C</t>
  </si>
  <si>
    <t>Li2011-004</t>
  </si>
  <si>
    <t>07-23</t>
  </si>
  <si>
    <t>Li2011-005</t>
  </si>
  <si>
    <t>07-25</t>
  </si>
  <si>
    <t>Lift2014-008</t>
  </si>
  <si>
    <t>TS12-IN-09</t>
  </si>
  <si>
    <t>Lift2014-009</t>
  </si>
  <si>
    <t>TS12-IN-10</t>
  </si>
  <si>
    <t>Lift2014-G</t>
  </si>
  <si>
    <t>Lift2014-016</t>
  </si>
  <si>
    <t>TS12-SD-01</t>
  </si>
  <si>
    <t>Lift2014-017</t>
  </si>
  <si>
    <t>TS12-SD-02</t>
  </si>
  <si>
    <t>Gulbel pass-B</t>
  </si>
  <si>
    <t>Kopp2008-A</t>
  </si>
  <si>
    <t>Kopp2008-001</t>
  </si>
  <si>
    <t>SCT-020901-2</t>
  </si>
  <si>
    <t>Kopp2008-002</t>
  </si>
  <si>
    <t>SCT-020901-3</t>
  </si>
  <si>
    <t>Kopp2008-B</t>
  </si>
  <si>
    <t>Kopp2008-003</t>
  </si>
  <si>
    <t>SCT-020901-4</t>
  </si>
  <si>
    <t>Kopp2008-004</t>
  </si>
  <si>
    <t>SCT-020901-5</t>
  </si>
  <si>
    <t>Kopp2008-E</t>
  </si>
  <si>
    <t>Kopp2008-007</t>
  </si>
  <si>
    <t>KTS98-CS-62a</t>
  </si>
  <si>
    <t>Kopp2008-008</t>
  </si>
  <si>
    <t>KTS98-CS-62b</t>
  </si>
  <si>
    <t>Kopp2008-012</t>
  </si>
  <si>
    <t>KTS98-CS-87</t>
  </si>
  <si>
    <t>Kopp2008-013</t>
  </si>
  <si>
    <t>KTS98-CS-88</t>
  </si>
  <si>
    <t>Kopp2008-021</t>
  </si>
  <si>
    <t>KTS98-CS-97</t>
  </si>
  <si>
    <t>Kopp2008-022</t>
  </si>
  <si>
    <t>KTS98-CS-98</t>
  </si>
  <si>
    <t>Owen2003c-F</t>
  </si>
  <si>
    <t>Owen2003c-013</t>
  </si>
  <si>
    <t>LJ13</t>
  </si>
  <si>
    <t>Owen2003c-014</t>
  </si>
  <si>
    <t>LJ14</t>
  </si>
  <si>
    <t>Amid2013-008</t>
  </si>
  <si>
    <t>Amid2013-009</t>
  </si>
  <si>
    <t>Karakax-B1</t>
  </si>
  <si>
    <t>BatGil2016-001</t>
  </si>
  <si>
    <t>070402-ag-RMS-1</t>
  </si>
  <si>
    <t>BatGil2016-002</t>
  </si>
  <si>
    <t>070402-ag-RMS-2</t>
  </si>
  <si>
    <t>BatGil2016-006</t>
  </si>
  <si>
    <t>070402-ag-RMS-6</t>
  </si>
  <si>
    <t>BatGil2016-007</t>
  </si>
  <si>
    <t>070402-ag-RMS-7</t>
  </si>
  <si>
    <t>BatGil2016-026</t>
  </si>
  <si>
    <t>080709-HA-JB-02</t>
  </si>
  <si>
    <t>BatGil2016-027</t>
  </si>
  <si>
    <t>080709-HA-JB-03</t>
  </si>
  <si>
    <t>BatGil2016-028</t>
  </si>
  <si>
    <t>150707-DB-ag-003A</t>
  </si>
  <si>
    <t>BatGil2016-029</t>
  </si>
  <si>
    <t>150707-DB-ag-003C</t>
  </si>
  <si>
    <t>BatGil2016-033</t>
  </si>
  <si>
    <t>ZAG-ARG-01A</t>
  </si>
  <si>
    <t>BatGil2016-034</t>
  </si>
  <si>
    <t>ZAG-ARG-01B</t>
  </si>
  <si>
    <t>Batb2018-H</t>
  </si>
  <si>
    <t>Batb2018-026</t>
  </si>
  <si>
    <t>MOT98-CS-22</t>
  </si>
  <si>
    <t>Batb2018-027</t>
  </si>
  <si>
    <t>MOT98-CS-23</t>
  </si>
  <si>
    <t>Chev2011-P</t>
  </si>
  <si>
    <t>Chev2011-107</t>
  </si>
  <si>
    <t>T5C-153</t>
  </si>
  <si>
    <t>Chev2011-108</t>
  </si>
  <si>
    <t>T5C-154</t>
  </si>
  <si>
    <t>Chev2011-Q</t>
  </si>
  <si>
    <t>Chev2011-110</t>
  </si>
  <si>
    <t>T5C-115</t>
  </si>
  <si>
    <t>Chev2011-112</t>
  </si>
  <si>
    <t>T5C-118</t>
  </si>
  <si>
    <t>Chev2011-116</t>
  </si>
  <si>
    <t>T5C-123</t>
  </si>
  <si>
    <t>Chev2011-118</t>
  </si>
  <si>
    <t>T5C-125</t>
  </si>
  <si>
    <t>Chev2011-125</t>
  </si>
  <si>
    <t>T5C-133</t>
  </si>
  <si>
    <t>Chev2011-130</t>
  </si>
  <si>
    <t>T5C-139</t>
  </si>
  <si>
    <t>Gill2008-001</t>
  </si>
  <si>
    <t>arg-Tin-01</t>
  </si>
  <si>
    <t>Gill2008-002</t>
  </si>
  <si>
    <t>arg-Tin-01b</t>
  </si>
  <si>
    <t>Gill2008-B</t>
  </si>
  <si>
    <t>Gill2008-003</t>
  </si>
  <si>
    <t>rmb-Tin-01a</t>
  </si>
  <si>
    <t>Gill2008-004</t>
  </si>
  <si>
    <t>rmb-Tin-01c</t>
  </si>
  <si>
    <t>Gill2008-C</t>
  </si>
  <si>
    <t>Gill2008-005</t>
  </si>
  <si>
    <t>arg-Uzg-002</t>
  </si>
  <si>
    <t>Gill2008-006</t>
  </si>
  <si>
    <t>arg-Uzg-003</t>
  </si>
  <si>
    <t>Heym2011-013</t>
  </si>
  <si>
    <t>TB-06-16</t>
  </si>
  <si>
    <t>Heym2011-014</t>
  </si>
  <si>
    <t>TB-06-17</t>
  </si>
  <si>
    <t>Heym2011-F</t>
  </si>
  <si>
    <t>Heym2011-016</t>
  </si>
  <si>
    <t>TB-06-05</t>
  </si>
  <si>
    <t>Heym2011-017</t>
  </si>
  <si>
    <t>TB-06-07</t>
  </si>
  <si>
    <t>Heym2011-K</t>
  </si>
  <si>
    <t>Heym2011-033</t>
  </si>
  <si>
    <t>TB-07-68</t>
  </si>
  <si>
    <t>Heym2011-034</t>
  </si>
  <si>
    <t>TB-07-69</t>
  </si>
  <si>
    <t>Roth2014b-D</t>
  </si>
  <si>
    <t>Roth2014b-011</t>
  </si>
  <si>
    <t>MON-E-III-II</t>
  </si>
  <si>
    <t>Roth2014b-012</t>
  </si>
  <si>
    <t>MON-E-III-III</t>
  </si>
  <si>
    <t>Site (Subregion)</t>
  </si>
  <si>
    <r>
      <t>(g cm</t>
    </r>
    <r>
      <rPr>
        <vertAlign val="superscript"/>
        <sz val="11"/>
        <rFont val="Calibri"/>
        <family val="2"/>
      </rPr>
      <t>−2</t>
    </r>
    <r>
      <rPr>
        <sz val="11"/>
        <rFont val="Calibri"/>
        <family val="2"/>
      </rPr>
      <t>)</t>
    </r>
  </si>
  <si>
    <r>
      <t>(cm yr</t>
    </r>
    <r>
      <rPr>
        <vertAlign val="superscript"/>
        <sz val="11"/>
        <rFont val="Calibri"/>
        <family val="2"/>
      </rPr>
      <t>−1</t>
    </r>
    <r>
      <rPr>
        <sz val="11"/>
        <rFont val="Calibri"/>
        <family val="2"/>
      </rPr>
      <t>)</t>
    </r>
  </si>
  <si>
    <r>
      <t>(atoms g</t>
    </r>
    <r>
      <rPr>
        <vertAlign val="superscript"/>
        <sz val="11"/>
        <rFont val="Calibri"/>
        <family val="2"/>
      </rPr>
      <t>−1</t>
    </r>
    <r>
      <rPr>
        <sz val="11"/>
        <rFont val="Calibri"/>
        <family val="2"/>
      </rPr>
      <t>)</t>
    </r>
  </si>
  <si>
    <t>(decimal degrees)</t>
  </si>
  <si>
    <t>Group mean age* (ka)</t>
  </si>
  <si>
    <t>1σ total uncertainty† of the group age (ka)</t>
  </si>
  <si>
    <t>* Calculation of the mean age for the group after rejecting outliers by "normalized deviation" method.</t>
  </si>
  <si>
    <t>† Total uncertainty compounds the 1σ standard deviation of the group after outlier rejection and the average of 1σ external uncertainties of individual ages in the group</t>
  </si>
  <si>
    <t>Notes:</t>
  </si>
  <si>
    <t>Toe altitude (m asl)</t>
  </si>
  <si>
    <r>
      <rPr>
        <vertAlign val="superscript"/>
        <sz val="12"/>
        <rFont val="Calibri (Body)"/>
      </rPr>
      <t>#</t>
    </r>
    <r>
      <rPr>
        <sz val="12"/>
        <rFont val="Calibri"/>
        <family val="2"/>
        <scheme val="minor"/>
      </rPr>
      <t xml:space="preserve"> MELM stands for Maximum Elevation of Lateral Moraine.</t>
    </r>
  </si>
  <si>
    <r>
      <rPr>
        <vertAlign val="superscript"/>
        <sz val="12"/>
        <rFont val="Calibri (Body)"/>
      </rPr>
      <t>#</t>
    </r>
    <r>
      <rPr>
        <sz val="12"/>
        <rFont val="Calibri"/>
        <family val="2"/>
        <scheme val="minor"/>
      </rPr>
      <t xml:space="preserve"> THAR stands for Toe–Headwall Altitude Ratio.</t>
    </r>
  </si>
  <si>
    <r>
      <t>(atoms g SiO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)</t>
    </r>
  </si>
  <si>
    <t>RGI60-10.02970</t>
  </si>
  <si>
    <t>RGI60-10.02960</t>
  </si>
  <si>
    <t>RGI60-10.02963</t>
  </si>
  <si>
    <t>RGI60-10.00693</t>
  </si>
  <si>
    <t>RGI60-10.00713</t>
  </si>
  <si>
    <t>RGI60-10.01462</t>
  </si>
  <si>
    <t>RGI60-10.02441</t>
  </si>
  <si>
    <t>RGI60-10.01459</t>
  </si>
  <si>
    <t>RGI60-10.02440</t>
  </si>
  <si>
    <t>RGI60-10.01840</t>
  </si>
  <si>
    <t>RGI60-10.01726</t>
  </si>
  <si>
    <t>RGI60-10.01843</t>
  </si>
  <si>
    <t>RGI60-10.01735</t>
  </si>
  <si>
    <t>RGI60-10.02126</t>
  </si>
  <si>
    <t>RGI60-13.47836</t>
  </si>
  <si>
    <t>RGI60-10.02127</t>
  </si>
  <si>
    <t>RGI60-10.02461</t>
  </si>
  <si>
    <t>RGI60-10.01730</t>
  </si>
  <si>
    <t>RGI60-10.00629</t>
  </si>
  <si>
    <t>RGI60-10.01732</t>
  </si>
  <si>
    <t>RGI60-13.05200</t>
  </si>
  <si>
    <t>RGI60-10.01734</t>
  </si>
  <si>
    <t>RGI60-10.00628</t>
  </si>
  <si>
    <t>RGI60-10.00604</t>
  </si>
  <si>
    <t>RGI60-10.02746</t>
  </si>
  <si>
    <t>RGI60-10.02744</t>
  </si>
  <si>
    <t>RGI60-13.05212</t>
  </si>
  <si>
    <t>RGI60-10.01729</t>
  </si>
  <si>
    <t>RGI60-10.02299</t>
  </si>
  <si>
    <t>RGI60-10.02300</t>
  </si>
  <si>
    <t>RGI60-13.05225</t>
  </si>
  <si>
    <t>RGI60-13.29933</t>
  </si>
  <si>
    <t>RGI60-13.17134</t>
  </si>
  <si>
    <t>RGI60-13.48343</t>
  </si>
  <si>
    <t>RGI60-10.01737</t>
  </si>
  <si>
    <t>RGI60-13.48345</t>
  </si>
  <si>
    <t>RGI60-13.23331</t>
  </si>
  <si>
    <t>RGI60-13.05217</t>
  </si>
  <si>
    <t>RGI60-13.11744</t>
  </si>
  <si>
    <t>RGI60-13.09028</t>
  </si>
  <si>
    <t>RGI60-13.22075</t>
  </si>
  <si>
    <t>RGI60-10.02306</t>
  </si>
  <si>
    <t>RGI60-13.09742</t>
  </si>
  <si>
    <t>RGI60-13.21879</t>
  </si>
  <si>
    <t>RGI60-10.02298</t>
  </si>
  <si>
    <t>RGI60-13.08442</t>
  </si>
  <si>
    <t>RGI60-13.45075</t>
  </si>
  <si>
    <t>RGI60-13.44218</t>
  </si>
  <si>
    <t>RGI60-13.45074</t>
  </si>
  <si>
    <t>RGI60-13.44296</t>
  </si>
  <si>
    <t>RGI60-13.44374</t>
  </si>
  <si>
    <t>RGI60-13.11606</t>
  </si>
  <si>
    <t>RGI60-13.44526</t>
  </si>
  <si>
    <t>RGI60-13.08443</t>
  </si>
  <si>
    <t>RGI60-13.08552</t>
  </si>
  <si>
    <t>RGI60-13.07682</t>
  </si>
  <si>
    <t>RGI60-13.44284</t>
  </si>
  <si>
    <t>RGI60-13.21810</t>
  </si>
  <si>
    <t>RGI60-13.30062</t>
  </si>
  <si>
    <t>RGI60-13.10403</t>
  </si>
  <si>
    <t>RGI60-13.30835</t>
  </si>
  <si>
    <t>RGI60-13.30120</t>
  </si>
  <si>
    <t>RGI60-13.09616</t>
  </si>
  <si>
    <t>RGI60-13.09176</t>
  </si>
  <si>
    <t>RGI60-13.10444</t>
  </si>
  <si>
    <t>RGI60-13.46078</t>
  </si>
  <si>
    <t>RGI60-13.09624</t>
  </si>
  <si>
    <t>RGI60-13.09615</t>
  </si>
  <si>
    <t>RGI60-13.44203</t>
  </si>
  <si>
    <t>RGI60-13.09627</t>
  </si>
  <si>
    <t>RGI60-13.30108</t>
  </si>
  <si>
    <t>RGI60-13.10500</t>
  </si>
  <si>
    <t>RGI60-13.08551</t>
  </si>
  <si>
    <t>RGI60-13.07671</t>
  </si>
  <si>
    <t>RGI60-13.11609</t>
  </si>
  <si>
    <t>RGI60-13.45717</t>
  </si>
  <si>
    <t>RGI60-13.43928</t>
  </si>
  <si>
    <t>RGI60-13.09142</t>
  </si>
  <si>
    <t>RGI60-13.11941</t>
  </si>
  <si>
    <t>RGI60-13.46453</t>
  </si>
  <si>
    <t>RGI60-13.45201</t>
  </si>
  <si>
    <t>RGI60-13.45950</t>
  </si>
  <si>
    <t>RGI60-13.45054</t>
  </si>
  <si>
    <t>RGI60-13.12331</t>
  </si>
  <si>
    <t>RGI60-13.07981</t>
  </si>
  <si>
    <t>RGI60-13.46805</t>
  </si>
  <si>
    <t>RGI60-13.46150</t>
  </si>
  <si>
    <t>RGI60-13.09129</t>
  </si>
  <si>
    <t>RGI60-13.08576</t>
  </si>
  <si>
    <t>RGI60-13.10332</t>
  </si>
  <si>
    <t>RGI60-13.06756</t>
  </si>
  <si>
    <t>RGI60-13.07137</t>
  </si>
  <si>
    <t>RGI60-13.06421</t>
  </si>
  <si>
    <t>RGI60-13.11940</t>
  </si>
  <si>
    <t>RGI60-13.48413</t>
  </si>
  <si>
    <t>RGI60-13.12166</t>
  </si>
  <si>
    <t>RGI60-13.12459</t>
  </si>
  <si>
    <t>RGI60-13.06740</t>
  </si>
  <si>
    <t>RGI60-13.08381</t>
  </si>
  <si>
    <t>RGI60-13.10547</t>
  </si>
  <si>
    <t>RGI60-13.08519</t>
  </si>
  <si>
    <t>RGI60-13.08085</t>
  </si>
  <si>
    <t>RGI60-13.08031</t>
  </si>
  <si>
    <t>RGI60-13.46773</t>
  </si>
  <si>
    <t>RGI60-13.48211</t>
  </si>
  <si>
    <t>RGI60-13.43308</t>
  </si>
  <si>
    <t>RGI60-13.42639</t>
  </si>
  <si>
    <t>RGI60-13.42324</t>
  </si>
  <si>
    <t>RGI60-13.31459</t>
  </si>
  <si>
    <t>RGI60-13.31537</t>
  </si>
  <si>
    <t>RGI60-13.46431</t>
  </si>
  <si>
    <t>RGI60-13.31408</t>
  </si>
  <si>
    <t>RGI60-13.31460</t>
  </si>
  <si>
    <t>RGI60-13.45972</t>
  </si>
  <si>
    <t>RGI60-13.08078</t>
  </si>
  <si>
    <t>RGI60-13.09756</t>
  </si>
  <si>
    <t>RGI60-13.31502</t>
  </si>
  <si>
    <t>RGI60-13.31707</t>
  </si>
  <si>
    <t>RGI60-13.31530</t>
  </si>
  <si>
    <t>RGI60-13.42756</t>
  </si>
  <si>
    <t>RGI60-13.42645</t>
  </si>
  <si>
    <t>RGI60-13.31708</t>
  </si>
  <si>
    <t>RGI60-13.31442</t>
  </si>
  <si>
    <t>RGI60-13.31353</t>
  </si>
  <si>
    <t>RGI60-14.20029</t>
  </si>
  <si>
    <t>RGI60-13.42780</t>
  </si>
  <si>
    <t>RGI60-13.31741</t>
  </si>
  <si>
    <t>RGI60-13.21277</t>
  </si>
  <si>
    <t>RGI60-14.20156</t>
  </si>
  <si>
    <t>RGI60-13.31607</t>
  </si>
  <si>
    <t>RGI60-13.32389</t>
  </si>
  <si>
    <t>RGI60-13.32399</t>
  </si>
  <si>
    <t>RGI60-13.31562</t>
  </si>
  <si>
    <t>RGI60-13.32387</t>
  </si>
  <si>
    <t>RGI60-14.01893</t>
  </si>
  <si>
    <t>RGI60-13.43663</t>
  </si>
  <si>
    <t>RGI60-13.32419</t>
  </si>
  <si>
    <t>RGI60-13.31761</t>
  </si>
  <si>
    <t>RGI60-13.04960</t>
  </si>
  <si>
    <t>RGI60-14.18749</t>
  </si>
  <si>
    <t>RGI60-13.32396</t>
  </si>
  <si>
    <t>RGI60-13.32384</t>
  </si>
  <si>
    <t>RGI60-14.23259</t>
  </si>
  <si>
    <t>RGI60-14.07253</t>
  </si>
  <si>
    <t>RGI60-13.33374</t>
  </si>
  <si>
    <t>RGI60-14.21096</t>
  </si>
  <si>
    <t>RGI60-13.32964</t>
  </si>
  <si>
    <t>RGI60-13.32120</t>
  </si>
  <si>
    <t>RGI60-13.31872</t>
  </si>
  <si>
    <t>RGI60-13.32411</t>
  </si>
  <si>
    <t>RGI60-13.23986</t>
  </si>
  <si>
    <t>RGI60-13.09870</t>
  </si>
  <si>
    <t>RGI60-13.32403</t>
  </si>
  <si>
    <t>RGI60-13.32018</t>
  </si>
  <si>
    <t>RGI60-13.32079</t>
  </si>
  <si>
    <t>RGI60-13.32330</t>
  </si>
  <si>
    <t>RGI60-13.15124</t>
  </si>
  <si>
    <t>RGI60-13.31927</t>
  </si>
  <si>
    <t>RGI60-13.35233</t>
  </si>
  <si>
    <t>RGI60-13.32733</t>
  </si>
  <si>
    <t>RGI60-13.35144</t>
  </si>
  <si>
    <t>RGI60-13.32499</t>
  </si>
  <si>
    <t>RGI60-14.01541</t>
  </si>
  <si>
    <t>RGI60-14.04585</t>
  </si>
  <si>
    <t>RGI60-13.15116</t>
  </si>
  <si>
    <t>RGI60-13.33017</t>
  </si>
  <si>
    <t>RGI60-13.32320</t>
  </si>
  <si>
    <t>RGI60-14.01489</t>
  </si>
  <si>
    <t>RGI60-13.42355</t>
  </si>
  <si>
    <t>RGI60-14.15173</t>
  </si>
  <si>
    <t>RGI60-13.32431</t>
  </si>
  <si>
    <t>RGI60-13.32774</t>
  </si>
  <si>
    <t>RGI60-13.35113</t>
  </si>
  <si>
    <t>RGI60-13.32716</t>
  </si>
  <si>
    <t>RGI60-13.35050</t>
  </si>
  <si>
    <t>RGI60-13.43613</t>
  </si>
  <si>
    <t>RGI60-13.32963</t>
  </si>
  <si>
    <t>RGI60-13.34983</t>
  </si>
  <si>
    <t>RGI60-13.10746</t>
  </si>
  <si>
    <t>RGI60-14.24037</t>
  </si>
  <si>
    <t>RGI60-15.01315</t>
  </si>
  <si>
    <t>RGI60-13.34919</t>
  </si>
  <si>
    <t>RGI60-14.11748</t>
  </si>
  <si>
    <t>RGI60-13.31807</t>
  </si>
  <si>
    <t>RGI60-13.32794</t>
  </si>
  <si>
    <t>RGI60-14.21415</t>
  </si>
  <si>
    <t>RGI60-14.11744</t>
  </si>
  <si>
    <t>RGI60-15.07924</t>
  </si>
  <si>
    <t>RGI60-13.35152</t>
  </si>
  <si>
    <t>RGI60-14.24903</t>
  </si>
  <si>
    <t>RGI60-13.33406</t>
  </si>
  <si>
    <t>RGI60-15.08009</t>
  </si>
  <si>
    <t>RGI60-13.35528</t>
  </si>
  <si>
    <t>RGI60-13.15560</t>
  </si>
  <si>
    <t>RGI60-15.07735</t>
  </si>
  <si>
    <t>RGI60-13.01268</t>
  </si>
  <si>
    <t>RGI60-13.34984</t>
  </si>
  <si>
    <t>RGI60-13.34467</t>
  </si>
  <si>
    <t>RGI60-13.35261</t>
  </si>
  <si>
    <t>RGI60-13.35454</t>
  </si>
  <si>
    <t>RGI60-14.03055</t>
  </si>
  <si>
    <t>RGI60-14.24905</t>
  </si>
  <si>
    <t>RGI60-14.04590</t>
  </si>
  <si>
    <t>RGI60-15.07922</t>
  </si>
  <si>
    <t>RGI60-13.32801</t>
  </si>
  <si>
    <t>RGI60-13.16596</t>
  </si>
  <si>
    <t>RGI60-14.22281</t>
  </si>
  <si>
    <t>RGI60-15.07971</t>
  </si>
  <si>
    <t>RGI60-15.11839</t>
  </si>
  <si>
    <t>RGI60-15.12500</t>
  </si>
  <si>
    <t>RGI60-13.32804</t>
  </si>
  <si>
    <t>RGI60-13.34561</t>
  </si>
  <si>
    <t>RGI60-13.34388</t>
  </si>
  <si>
    <t>RGI60-13.33006</t>
  </si>
  <si>
    <t>RGI60-13.34389</t>
  </si>
  <si>
    <t>RGI60-15.07750</t>
  </si>
  <si>
    <t>RGI60-13.33043</t>
  </si>
  <si>
    <t>RGI60-13.35292</t>
  </si>
  <si>
    <t>RGI60-13.34490</t>
  </si>
  <si>
    <t>RGI60-14.25238</t>
  </si>
  <si>
    <t>RGI60-13.12873</t>
  </si>
  <si>
    <t>RGI60-13.35392</t>
  </si>
  <si>
    <t>RGI60-13.35424</t>
  </si>
  <si>
    <t>RGI60-13.24036</t>
  </si>
  <si>
    <t>RGI60-13.13402</t>
  </si>
  <si>
    <t>RGI60-13.32422</t>
  </si>
  <si>
    <t>RGI60-13.34633</t>
  </si>
  <si>
    <t>RGI60-13.25401</t>
  </si>
  <si>
    <t>RGI60-15.07747</t>
  </si>
  <si>
    <t>RGI60-13.33339</t>
  </si>
  <si>
    <t>RGI60-13.12653</t>
  </si>
  <si>
    <t>RGI60-13.35417</t>
  </si>
  <si>
    <t>RGI60-13.35316</t>
  </si>
  <si>
    <t>RGI60-13.34524</t>
  </si>
  <si>
    <t>RGI60-13.24957</t>
  </si>
  <si>
    <t>RGI60-15.07681</t>
  </si>
  <si>
    <t>RGI60-13.32649</t>
  </si>
  <si>
    <t>RGI60-13.34391</t>
  </si>
  <si>
    <t>RGI60-13.35472</t>
  </si>
  <si>
    <t>RGI60-13.35594</t>
  </si>
  <si>
    <t>RGI60-13.34397</t>
  </si>
  <si>
    <t>RGI60-13.34398</t>
  </si>
  <si>
    <t>RGI60-13.34515</t>
  </si>
  <si>
    <t>RGI60-13.34406</t>
  </si>
  <si>
    <t>RGI60-14.24826</t>
  </si>
  <si>
    <t>RGI60-13.33410</t>
  </si>
  <si>
    <t>RGI60-13.25393</t>
  </si>
  <si>
    <t>RGI60-15.07075</t>
  </si>
  <si>
    <t>RGI60-13.32911</t>
  </si>
  <si>
    <t>RGI60-13.35078</t>
  </si>
  <si>
    <t>RGI60-13.33411</t>
  </si>
  <si>
    <t>RGI60-13.24030</t>
  </si>
  <si>
    <t>RGI60-13.34408</t>
  </si>
  <si>
    <t>RGI60-13.32951</t>
  </si>
  <si>
    <t>RGI60-13.16050</t>
  </si>
  <si>
    <t>RGI60-14.01853</t>
  </si>
  <si>
    <t>RGI60-13.34108</t>
  </si>
  <si>
    <t>RGI60-14.17267</t>
  </si>
  <si>
    <t>RGI60-13.24922</t>
  </si>
  <si>
    <t>RGI60-13.48872</t>
  </si>
  <si>
    <t>RGI60-14.07052</t>
  </si>
  <si>
    <t>RGI60-15.04504</t>
  </si>
  <si>
    <t>RGI60-13.35165</t>
  </si>
  <si>
    <t>RGI60-13.34520</t>
  </si>
  <si>
    <t>RGI60-15.00183</t>
  </si>
  <si>
    <t>RGI60-13.35506</t>
  </si>
  <si>
    <t>RGI60-13.36030</t>
  </si>
  <si>
    <t>RGI60-13.34022</t>
  </si>
  <si>
    <t>RGI60-13.24067</t>
  </si>
  <si>
    <t>RGI60-15.07704</t>
  </si>
  <si>
    <t>RGI60-13.13986</t>
  </si>
  <si>
    <t>RGI60-13.01098</t>
  </si>
  <si>
    <t>RGI60-14.17279</t>
  </si>
  <si>
    <t>RGI60-13.34567</t>
  </si>
  <si>
    <t>RGI60-14.23581</t>
  </si>
  <si>
    <t>RGI60-13.48863</t>
  </si>
  <si>
    <t>RGI60-15.05353</t>
  </si>
  <si>
    <t>RGI60-13.10747</t>
  </si>
  <si>
    <t>RGI60-13.48790</t>
  </si>
  <si>
    <t>RGI60-13.33452</t>
  </si>
  <si>
    <t>RGI60-15.08054</t>
  </si>
  <si>
    <t>RGI60-15.07500</t>
  </si>
  <si>
    <t>RGI60-15.02167</t>
  </si>
  <si>
    <t>RGI60-13.34649</t>
  </si>
  <si>
    <t>RGI60-13.34756</t>
  </si>
  <si>
    <t>RGI60-13.40560</t>
  </si>
  <si>
    <t>RGI60-14.03334</t>
  </si>
  <si>
    <t>RGI60-13.25341</t>
  </si>
  <si>
    <t>RGI60-15.07732</t>
  </si>
  <si>
    <t>RGI60-15.07889</t>
  </si>
  <si>
    <t>RGI60-13.34118</t>
  </si>
  <si>
    <t>RGI60-13.34028</t>
  </si>
  <si>
    <t>RGI60-15.08040</t>
  </si>
  <si>
    <t>RGI60-15.08038</t>
  </si>
  <si>
    <t>RGI60-13.42079</t>
  </si>
  <si>
    <t>RGI60-13.42086</t>
  </si>
  <si>
    <t>RGI60-13.33400</t>
  </si>
  <si>
    <t>RGI60-13.35325</t>
  </si>
  <si>
    <t>RGI60-15.02201</t>
  </si>
  <si>
    <t>RGI60-15.04188</t>
  </si>
  <si>
    <t>RGI60-13.49166</t>
  </si>
  <si>
    <t>RGI60-15.07886</t>
  </si>
  <si>
    <t>RGI60-13.14019</t>
  </si>
  <si>
    <t>RGI60-13.34658</t>
  </si>
  <si>
    <t>RGI60-14.22225</t>
  </si>
  <si>
    <t>RGI60-15.07702</t>
  </si>
  <si>
    <t>RGI60-15.00034</t>
  </si>
  <si>
    <t>RGI60-13.33579</t>
  </si>
  <si>
    <t>RGI60-13.33486</t>
  </si>
  <si>
    <t>RGI60-14.12685</t>
  </si>
  <si>
    <t>RGI60-15.07519</t>
  </si>
  <si>
    <t>RGI60-13.34653</t>
  </si>
  <si>
    <t>RGI60-13.36100</t>
  </si>
  <si>
    <t>RGI60-14.27170</t>
  </si>
  <si>
    <t>RGI60-13.26066</t>
  </si>
  <si>
    <t>RGI60-13.33359</t>
  </si>
  <si>
    <t>RGI60-13.36578</t>
  </si>
  <si>
    <t>RGI60-14.23757</t>
  </si>
  <si>
    <t>RGI60-13.25285</t>
  </si>
  <si>
    <t>RGI60-13.25356</t>
  </si>
  <si>
    <t>RGI60-14.15474</t>
  </si>
  <si>
    <t>RGI60-14.01847</t>
  </si>
  <si>
    <t>RGI60-14.23260</t>
  </si>
  <si>
    <t>RGI60-15.00036</t>
  </si>
  <si>
    <t>RGI60-13.25041</t>
  </si>
  <si>
    <t>RGI60-13.35532</t>
  </si>
  <si>
    <t>RGI60-13.04474</t>
  </si>
  <si>
    <t>RGI60-13.35701</t>
  </si>
  <si>
    <t>RGI60-13.35994</t>
  </si>
  <si>
    <t>RGI60-13.40442</t>
  </si>
  <si>
    <t>RGI60-13.48704</t>
  </si>
  <si>
    <t>RGI60-13.24073</t>
  </si>
  <si>
    <t>RGI60-13.33356</t>
  </si>
  <si>
    <t>RGI60-13.35966</t>
  </si>
  <si>
    <t>RGI60-13.34145</t>
  </si>
  <si>
    <t>RGI60-13.33911</t>
  </si>
  <si>
    <t>RGI60-13.24855</t>
  </si>
  <si>
    <t>RGI60-13.34863</t>
  </si>
  <si>
    <t>RGI60-13.34220</t>
  </si>
  <si>
    <t>RGI60-13.48990</t>
  </si>
  <si>
    <t>RGI60-13.33718</t>
  </si>
  <si>
    <t>RGI60-15.02235</t>
  </si>
  <si>
    <t>RGI60-13.37226</t>
  </si>
  <si>
    <t>RGI60-14.01226</t>
  </si>
  <si>
    <t>RGI60-14.27343</t>
  </si>
  <si>
    <t>RGI60-14.13014</t>
  </si>
  <si>
    <t>RGI60-13.04524</t>
  </si>
  <si>
    <t>RGI60-13.35656</t>
  </si>
  <si>
    <t>RGI60-13.34860</t>
  </si>
  <si>
    <t>RGI60-13.29082</t>
  </si>
  <si>
    <t>RGI60-13.35949</t>
  </si>
  <si>
    <t>RGI60-14.13757</t>
  </si>
  <si>
    <t>RGI60-15.01408</t>
  </si>
  <si>
    <t>RGI60-15.02052</t>
  </si>
  <si>
    <t>RGI60-13.24601</t>
  </si>
  <si>
    <t>RGI60-14.12371</t>
  </si>
  <si>
    <t>RGI60-14.27863</t>
  </si>
  <si>
    <t>RGI60-13.04529</t>
  </si>
  <si>
    <t>RGI60-15.02202</t>
  </si>
  <si>
    <t>RGI60-13.49113</t>
  </si>
  <si>
    <t>RGI60-13.36755</t>
  </si>
  <si>
    <t>RGI60-14.08081</t>
  </si>
  <si>
    <t>RGI60-14.12587</t>
  </si>
  <si>
    <t>RGI60-13.24422</t>
  </si>
  <si>
    <t>RGI60-13.25611</t>
  </si>
  <si>
    <t>RGI60-13.26974</t>
  </si>
  <si>
    <t>RGI60-13.35538</t>
  </si>
  <si>
    <t>RGI60-13.02453</t>
  </si>
  <si>
    <t>RGI60-13.34812</t>
  </si>
  <si>
    <t>RGI60-13.49195</t>
  </si>
  <si>
    <t>RGI60-13.49192</t>
  </si>
  <si>
    <t>RGI60-13.35788</t>
  </si>
  <si>
    <t>RGI60-13.49191</t>
  </si>
  <si>
    <t>RGI60-14.14383</t>
  </si>
  <si>
    <t>RGI60-14.23881</t>
  </si>
  <si>
    <t>RGI60-14.22540</t>
  </si>
  <si>
    <t>RGI60-14.16334</t>
  </si>
  <si>
    <t>RGI60-15.02231</t>
  </si>
  <si>
    <t>RGI60-14.24800</t>
  </si>
  <si>
    <t>RGI60-13.04192</t>
  </si>
  <si>
    <t>RGI60-15.10342</t>
  </si>
  <si>
    <t>RGI60-13.54020</t>
  </si>
  <si>
    <t>RGI60-15.07738</t>
  </si>
  <si>
    <t>RGI60-13.35873</t>
  </si>
  <si>
    <t>RGI60-13.36419</t>
  </si>
  <si>
    <t>RGI60-13.36553</t>
  </si>
  <si>
    <t>RGI60-13.02445</t>
  </si>
  <si>
    <t>RGI60-13.25914</t>
  </si>
  <si>
    <t>RGI60-15.06472</t>
  </si>
  <si>
    <t>RGI60-13.48546</t>
  </si>
  <si>
    <t>RGI60-14.14437</t>
  </si>
  <si>
    <t>RGI60-13.41792</t>
  </si>
  <si>
    <t>RGI60-13.49043</t>
  </si>
  <si>
    <t>RGI60-15.06313</t>
  </si>
  <si>
    <t>RGI60-15.02897</t>
  </si>
  <si>
    <t>RGI60-14.12373</t>
  </si>
  <si>
    <t>RGI60-13.36603</t>
  </si>
  <si>
    <t>RGI60-13.53840</t>
  </si>
  <si>
    <t>RGI60-13.53836</t>
  </si>
  <si>
    <t>RGI60-15.06881</t>
  </si>
  <si>
    <t>RGI60-13.37222</t>
  </si>
  <si>
    <t>RGI60-14.26005</t>
  </si>
  <si>
    <t>RGI60-14.26162</t>
  </si>
  <si>
    <t>RGI60-13.36686</t>
  </si>
  <si>
    <t>RGI60-13.05045</t>
  </si>
  <si>
    <t>RGI60-13.24602</t>
  </si>
  <si>
    <t>RGI60-14.27840</t>
  </si>
  <si>
    <t>RGI60-13.29100</t>
  </si>
  <si>
    <t>RGI60-13.36431</t>
  </si>
  <si>
    <t>RGI60-13.54010</t>
  </si>
  <si>
    <t>RGI60-15.10942</t>
  </si>
  <si>
    <t>RGI60-13.36592</t>
  </si>
  <si>
    <t>RGI60-14.23586</t>
  </si>
  <si>
    <t>RGI60-13.53809</t>
  </si>
  <si>
    <t>RGI60-13.05092</t>
  </si>
  <si>
    <t>RGI60-14.14419</t>
  </si>
  <si>
    <t>RGI60-13.36249</t>
  </si>
  <si>
    <t>RGI60-13.53946</t>
  </si>
  <si>
    <t>RGI60-14.13577</t>
  </si>
  <si>
    <t>RGI60-13.29027</t>
  </si>
  <si>
    <t>RGI60-13.53991</t>
  </si>
  <si>
    <t>RGI60-13.40221</t>
  </si>
  <si>
    <t>RGI60-14.12596</t>
  </si>
  <si>
    <t>RGI60-13.53829</t>
  </si>
  <si>
    <t>RGI60-13.53985</t>
  </si>
  <si>
    <t>RGI60-13.49540</t>
  </si>
  <si>
    <t>RGI60-15.03052</t>
  </si>
  <si>
    <t>RGI60-13.54215</t>
  </si>
  <si>
    <t>RGI60-13.53002</t>
  </si>
  <si>
    <t>RGI60-14.26180</t>
  </si>
  <si>
    <t>RGI60-13.52856</t>
  </si>
  <si>
    <t>RGI60-13.29023</t>
  </si>
  <si>
    <t>RGI60-13.49952</t>
  </si>
  <si>
    <t>RGI60-13.49951</t>
  </si>
  <si>
    <t>RGI60-13.25834</t>
  </si>
  <si>
    <t>RGI60-15.01396</t>
  </si>
  <si>
    <t>RGI60-13.49370</t>
  </si>
  <si>
    <t>RGI60-13.04188</t>
  </si>
  <si>
    <t>RGI60-14.03893</t>
  </si>
  <si>
    <t>RGI60-13.39334</t>
  </si>
  <si>
    <t>RGI60-13.33973</t>
  </si>
  <si>
    <t>RGI60-13.38356</t>
  </si>
  <si>
    <t>RGI60-13.39442</t>
  </si>
  <si>
    <t>RGI60-13.54052</t>
  </si>
  <si>
    <t>RGI60-13.54369</t>
  </si>
  <si>
    <t>RGI60-13.24821</t>
  </si>
  <si>
    <t>RGI60-13.24653</t>
  </si>
  <si>
    <t>RGI60-14.13644</t>
  </si>
  <si>
    <t>RGI60-15.10994</t>
  </si>
  <si>
    <t>RGI60-15.11003</t>
  </si>
  <si>
    <t>RGI60-15.02709</t>
  </si>
  <si>
    <t>RGI60-14.08337</t>
  </si>
  <si>
    <t>RGI60-13.51542</t>
  </si>
  <si>
    <t>RGI60-13.54355</t>
  </si>
  <si>
    <t>RGI60-15.02846</t>
  </si>
  <si>
    <t>RGI60-13.49355</t>
  </si>
  <si>
    <t>RGI60-15.07165</t>
  </si>
  <si>
    <t>RGI60-14.08275</t>
  </si>
  <si>
    <t>RGI60-13.51429</t>
  </si>
  <si>
    <t>RGI60-13.52857</t>
  </si>
  <si>
    <t>RGI60-13.28263</t>
  </si>
  <si>
    <t>RGI60-13.39589</t>
  </si>
  <si>
    <t>RGI60-15.09020</t>
  </si>
  <si>
    <t>RGI60-13.28456</t>
  </si>
  <si>
    <t>RGI60-13.49059</t>
  </si>
  <si>
    <t>RGI60-13.51614</t>
  </si>
  <si>
    <t>RGI60-13.54416</t>
  </si>
  <si>
    <t>RGI60-13.54229</t>
  </si>
  <si>
    <t>RGI60-13.50394</t>
  </si>
  <si>
    <t>RGI60-13.50910</t>
  </si>
  <si>
    <t>RGI60-13.54429</t>
  </si>
  <si>
    <t>RGI60-13.49931</t>
  </si>
  <si>
    <t>RGI60-13.50391</t>
  </si>
  <si>
    <t>RGI60-13.28211</t>
  </si>
  <si>
    <t>RGI60-15.10135</t>
  </si>
  <si>
    <t>RGI60-13.49044</t>
  </si>
  <si>
    <t>RGI60-15.10313</t>
  </si>
  <si>
    <t>RGI60-13.39412</t>
  </si>
  <si>
    <t>RGI60-13.39533</t>
  </si>
  <si>
    <t>RGI60-13.53335</t>
  </si>
  <si>
    <t>RGI60-13.54419</t>
  </si>
  <si>
    <t>RGI60-15.08775</t>
  </si>
  <si>
    <t>RGI60-13.49584</t>
  </si>
  <si>
    <t>RGI60-13.49577</t>
  </si>
  <si>
    <t>RGI60-15.04230</t>
  </si>
  <si>
    <t>RGI60-15.04258</t>
  </si>
  <si>
    <t>RGI60-13.36735</t>
  </si>
  <si>
    <t>RGI60-13.54283</t>
  </si>
  <si>
    <t>RGI60-13.27256</t>
  </si>
  <si>
    <t>RGI60-13.53941</t>
  </si>
  <si>
    <t>RGI60-13.54211</t>
  </si>
  <si>
    <t>RGI60-13.54251</t>
  </si>
  <si>
    <t>RGI60-14.13509</t>
  </si>
  <si>
    <t>RGI60-13.49356</t>
  </si>
  <si>
    <t>RGI60-13.27737</t>
  </si>
  <si>
    <t>RGI60-13.36675</t>
  </si>
  <si>
    <t>RGI60-14.23872</t>
  </si>
  <si>
    <t>RGI60-14.07794</t>
  </si>
  <si>
    <t>RGI60-13.51211</t>
  </si>
  <si>
    <t>RGI60-13.50726</t>
  </si>
  <si>
    <t>RGI60-13.53945</t>
  </si>
  <si>
    <t>RGI60-13.38113</t>
  </si>
  <si>
    <t>RGI60-13.50364</t>
  </si>
  <si>
    <t>RGI60-14.13574</t>
  </si>
  <si>
    <t>RGI60-15.04714</t>
  </si>
  <si>
    <t>RGI60-14.23645</t>
  </si>
  <si>
    <t>RGI60-13.53885</t>
  </si>
  <si>
    <t>RGI60-13.50727</t>
  </si>
  <si>
    <t>RGI60-13.50111</t>
  </si>
  <si>
    <t>RGI60-13.53696</t>
  </si>
  <si>
    <t>RGI60-15.03206</t>
  </si>
  <si>
    <t>RGI60-13.37983</t>
  </si>
  <si>
    <t>RGI60-13.37753</t>
  </si>
  <si>
    <t>RGI60-13.53622</t>
  </si>
  <si>
    <t>RGI60-13.50528</t>
  </si>
  <si>
    <t>RGI60-13.27677</t>
  </si>
  <si>
    <t>RGI60-14.13528</t>
  </si>
  <si>
    <t>RGI60-13.50415</t>
  </si>
  <si>
    <t>RGI60-13.26304</t>
  </si>
  <si>
    <t>RGI60-13.36875</t>
  </si>
  <si>
    <t>RGI60-13.37809</t>
  </si>
  <si>
    <t>RGI60-13.50416</t>
  </si>
  <si>
    <t>RGI60-15.09991</t>
  </si>
  <si>
    <t>RGI60-14.22569</t>
  </si>
  <si>
    <t>RGI60-13.36874</t>
  </si>
  <si>
    <t>RGI60-15.10972</t>
  </si>
  <si>
    <t>RGI60-15.04833</t>
  </si>
  <si>
    <t>RGI60-13.26283</t>
  </si>
  <si>
    <t>corresponding author email:  bataa@uw.edu</t>
  </si>
  <si>
    <t>Jigjidsurengiin Batbaatar, Alan R. Gillespie, Michele Koppes, Douglas H. Clark, Oliver A. Chadwick, David Fink, Ari Matmon, Summer Rupper</t>
  </si>
  <si>
    <t>TABLE S4. Outlier evaluation by "normalized deviation" method (Batbaatar et al., 2018)</t>
  </si>
  <si>
    <t>TABLE S6. Summary of outlier evaluations using Chauvenet's, Peirce's, and "normalized deviation" criteria</t>
  </si>
  <si>
    <t>TABLE S8. Estimations of modern ELA</t>
  </si>
  <si>
    <t>Mean group age (ka)</t>
  </si>
  <si>
    <t>1σ total uncertainty of the group age (ka)</t>
  </si>
  <si>
    <t>References for age data</t>
  </si>
  <si>
    <t>Table S10. Dated ΔELA and modern climate at the modern ELA</t>
  </si>
  <si>
    <t>Minimum ==&gt;</t>
  </si>
  <si>
    <t>Maximum ==&gt;</t>
  </si>
  <si>
    <t>Median ==&gt;</t>
  </si>
  <si>
    <t>Mean ==&gt;</t>
  </si>
  <si>
    <t>1 st.dev ==&gt;</t>
  </si>
  <si>
    <t>Red boxed cells indicate the mean ages different from the mean ages before the rejection of outliers</t>
  </si>
  <si>
    <t>Red highlighted cells indicate the groups with 1σ total uncertainties equal to or larger than 50% of the mean age</t>
  </si>
  <si>
    <t>Sample type</t>
  </si>
  <si>
    <t>boulder</t>
  </si>
  <si>
    <t>pebble</t>
  </si>
  <si>
    <t>ka</t>
  </si>
  <si>
    <t>% of NormDev mean age</t>
  </si>
  <si>
    <t>NormDev-Peirce</t>
  </si>
  <si>
    <t>NormDev-Chav.</t>
  </si>
  <si>
    <t>Δ between mean ages after outlier rejection</t>
  </si>
  <si>
    <t>TABLE S9. Paleo ELA and ΔELA estimations</t>
  </si>
  <si>
    <r>
      <t xml:space="preserve">TABLE S1. </t>
    </r>
    <r>
      <rPr>
        <b/>
        <vertAlign val="superscript"/>
        <sz val="11"/>
        <color theme="1"/>
        <rFont val="Calibri (Body)"/>
      </rPr>
      <t>10</t>
    </r>
    <r>
      <rPr>
        <b/>
        <sz val="11"/>
        <color theme="1"/>
        <rFont val="Calibri"/>
        <family val="2"/>
        <scheme val="minor"/>
      </rPr>
      <t>Be data</t>
    </r>
  </si>
  <si>
    <r>
      <t xml:space="preserve">TABLE S2. </t>
    </r>
    <r>
      <rPr>
        <b/>
        <vertAlign val="superscript"/>
        <sz val="11"/>
        <color theme="1"/>
        <rFont val="Calibri (Body)"/>
      </rPr>
      <t>26</t>
    </r>
    <r>
      <rPr>
        <b/>
        <sz val="11"/>
        <color theme="1"/>
        <rFont val="Calibri"/>
        <family val="2"/>
        <scheme val="minor"/>
      </rPr>
      <t>Al data</t>
    </r>
  </si>
  <si>
    <t>Latitude, °N</t>
  </si>
  <si>
    <t>Longitude, °E</t>
  </si>
  <si>
    <t>(m asl)</t>
  </si>
  <si>
    <t>TABLE S3. Data for CRONUS-Earth online calculator version 2.3 (http://hess.ess.washington.edu)</t>
  </si>
  <si>
    <t>std = m asl</t>
  </si>
  <si>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</t>
    </r>
  </si>
  <si>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</t>
    </r>
  </si>
  <si>
    <r>
      <t>10</t>
    </r>
    <r>
      <rPr>
        <sz val="11"/>
        <rFont val="Calibri"/>
        <family val="2"/>
        <scheme val="minor"/>
      </rPr>
      <t>Be-age</t>
    </r>
  </si>
  <si>
    <t>calculated using 'St' scaling (yr)</t>
  </si>
  <si>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Al-age</t>
    </r>
  </si>
  <si>
    <t>±1σ ext. unc.</t>
  </si>
  <si>
    <t>±1σ int. unc.</t>
  </si>
  <si>
    <r>
      <t>Age difference (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Be-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Al, yr)</t>
    </r>
  </si>
  <si>
    <t>Compounded ext. error (SQRT, yr)</t>
  </si>
  <si>
    <r>
      <t xml:space="preserve">% difference compared to 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Be-age</t>
    </r>
  </si>
  <si>
    <r>
      <t>Ext./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Be-age</t>
    </r>
  </si>
  <si>
    <r>
      <t>Ext./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Al-age</t>
    </r>
  </si>
  <si>
    <t>Expage sample ID (http://expage.github.io)</t>
  </si>
  <si>
    <t>Maximum elevation (m asl)</t>
  </si>
  <si>
    <t>Minimum elevation (m asl)</t>
  </si>
  <si>
    <t>Headwall elevation (m asl)</t>
  </si>
  <si>
    <t>Latitude (°N)</t>
  </si>
  <si>
    <t>Longitude (°E)</t>
  </si>
  <si>
    <t>ELA (THAR=0.6; m asl)</t>
  </si>
  <si>
    <t>Glacier slope (°)</t>
  </si>
  <si>
    <t>Glacier aspect (° from 0)</t>
  </si>
  <si>
    <t>Latitude/Longitude (decimal °N/°E)</t>
  </si>
  <si>
    <r>
      <t>Δ</t>
    </r>
    <r>
      <rPr>
        <i/>
        <sz val="10"/>
        <rFont val="Calibri (Body)_x0000_"/>
      </rPr>
      <t>ELA</t>
    </r>
    <r>
      <rPr>
        <i/>
        <vertAlign val="subscript"/>
        <sz val="10"/>
        <rFont val="Calibri (Body)"/>
      </rPr>
      <t>norm</t>
    </r>
    <r>
      <rPr>
        <i/>
        <vertAlign val="superscript"/>
        <sz val="10"/>
        <rFont val="Calibri (Body)"/>
      </rPr>
      <t>§</t>
    </r>
  </si>
  <si>
    <r>
      <t>ELA method</t>
    </r>
    <r>
      <rPr>
        <vertAlign val="superscript"/>
        <sz val="10"/>
        <color theme="1"/>
        <rFont val="Calibri (Body)"/>
      </rPr>
      <t>#</t>
    </r>
  </si>
  <si>
    <t>The numers with RGI refer to the modern glaciers from Randolph Glacier Inventory Version 6.0 (RGI Consortium, 2017: https://doi.org/10.7265/N5-RGI-60)</t>
  </si>
  <si>
    <r>
      <rPr>
        <vertAlign val="superscript"/>
        <sz val="12"/>
        <color theme="1"/>
        <rFont val="Calibri (Body)"/>
      </rPr>
      <t>§</t>
    </r>
    <r>
      <rPr>
        <sz val="12"/>
        <color theme="1"/>
        <rFont val="Calibri"/>
        <family val="2"/>
        <scheme val="minor"/>
      </rPr>
      <t xml:space="preserve"> Δ</t>
    </r>
    <r>
      <rPr>
        <i/>
        <sz val="12"/>
        <color theme="1"/>
        <rFont val="Calibri"/>
        <family val="2"/>
        <scheme val="minor"/>
      </rPr>
      <t>ELA</t>
    </r>
    <r>
      <rPr>
        <i/>
        <vertAlign val="subscript"/>
        <sz val="12"/>
        <color theme="1"/>
        <rFont val="Calibri (Body)"/>
      </rPr>
      <t>norm</t>
    </r>
    <r>
      <rPr>
        <sz val="12"/>
        <color theme="1"/>
        <rFont val="Calibri"/>
        <family val="2"/>
        <scheme val="minor"/>
      </rPr>
      <t xml:space="preserve"> is normalized ELA depression. The value means there was no modern glacier in the studied valley, and the modern ELA was estimated from the adjacent mountain range</t>
    </r>
  </si>
  <si>
    <r>
      <t>ΔELA</t>
    </r>
    <r>
      <rPr>
        <vertAlign val="subscript"/>
        <sz val="11"/>
        <rFont val="Calibri"/>
        <family val="2"/>
        <scheme val="minor"/>
      </rPr>
      <t>norm</t>
    </r>
  </si>
  <si>
    <r>
      <t>JJA Lapse rate ± uncertainty (°C km</t>
    </r>
    <r>
      <rPr>
        <vertAlign val="superscript"/>
        <sz val="11"/>
        <rFont val="Calibri"/>
        <family val="2"/>
        <scheme val="minor"/>
      </rPr>
      <t>−1)</t>
    </r>
  </si>
  <si>
    <r>
      <t xml:space="preserve">Modern JJA </t>
    </r>
    <r>
      <rPr>
        <i/>
        <sz val="11"/>
        <rFont val="Calibri"/>
        <family val="2"/>
        <scheme val="minor"/>
      </rPr>
      <t>T</t>
    </r>
    <r>
      <rPr>
        <i/>
        <vertAlign val="subscript"/>
        <sz val="11"/>
        <rFont val="Calibri"/>
        <family val="2"/>
        <scheme val="minor"/>
      </rPr>
      <t>air</t>
    </r>
    <r>
      <rPr>
        <sz val="11"/>
        <rFont val="Calibri"/>
        <family val="2"/>
        <scheme val="minor"/>
      </rPr>
      <t xml:space="preserve"> at modern ELA ± uncertainty (°C)</t>
    </r>
  </si>
  <si>
    <r>
      <t xml:space="preserve">Modern annual </t>
    </r>
    <r>
      <rPr>
        <i/>
        <sz val="11"/>
        <rFont val="Calibri"/>
        <family val="2"/>
        <scheme val="minor"/>
      </rPr>
      <t xml:space="preserve">ppt </t>
    </r>
    <r>
      <rPr>
        <sz val="11"/>
        <rFont val="Calibri"/>
        <family val="2"/>
        <scheme val="minor"/>
      </rPr>
      <t>(mm)</t>
    </r>
  </si>
  <si>
    <t>Melt Fraction (Rupper and Roe, 2008)</t>
  </si>
  <si>
    <r>
      <t>Δ</t>
    </r>
    <r>
      <rPr>
        <i/>
        <sz val="11"/>
        <rFont val="Calibri"/>
        <family val="2"/>
        <scheme val="minor"/>
      </rPr>
      <t>T</t>
    </r>
    <r>
      <rPr>
        <i/>
        <vertAlign val="subscript"/>
        <sz val="11"/>
        <rFont val="Calibri (Body)"/>
      </rPr>
      <t>air</t>
    </r>
    <r>
      <rPr>
        <sz val="11"/>
        <rFont val="Calibri"/>
        <family val="2"/>
        <scheme val="minor"/>
      </rPr>
      <t xml:space="preserve"> (ΔELA/Lapse rate, °C)</t>
    </r>
  </si>
  <si>
    <t>Modern glacier (ID# from Randolph Glacier Inventory v 6.0)</t>
  </si>
  <si>
    <r>
      <t xml:space="preserve">TABLE S7. Mean </t>
    </r>
    <r>
      <rPr>
        <b/>
        <vertAlign val="super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Be ages for groups with two samples</t>
    </r>
  </si>
  <si>
    <t>Glacier development in continental climate regions of central Asia</t>
  </si>
  <si>
    <t xml:space="preserve">Outlier evaluation by Chauvenet's (1891) criterion </t>
  </si>
  <si>
    <t>Outlier evaluation by Peirce's criterion (Ross, 2003)</t>
  </si>
  <si>
    <t>Randolph Glacier Inventory 6.0 number (RGI Consortium, 2017)</t>
  </si>
  <si>
    <t>1σ external uncertainty in age, (ka)</t>
  </si>
  <si>
    <t>1σ external uncertainty in age (ka)</t>
  </si>
  <si>
    <t>1σ total uncertainty of the group age (%)</t>
  </si>
  <si>
    <t>(1σ ext. unc.)^2</t>
  </si>
  <si>
    <t>1σ total uncert. of the group age (ka)</t>
  </si>
  <si>
    <t>1σ total uncert. of the group age (%)</t>
  </si>
  <si>
    <t>1σ total uncertainty (%)</t>
  </si>
  <si>
    <t>Mönh-Saridag (Sayan)</t>
  </si>
  <si>
    <t>Mönh-Saridag min</t>
  </si>
  <si>
    <t>Owen2003d-C</t>
  </si>
  <si>
    <t>Owen2003d-005</t>
  </si>
  <si>
    <t>Q9</t>
  </si>
  <si>
    <t>Owen2003d-006</t>
  </si>
  <si>
    <t>Q10</t>
  </si>
  <si>
    <t>Owen2003d-007</t>
  </si>
  <si>
    <t>Q11</t>
  </si>
  <si>
    <t>Owen2003d-D</t>
  </si>
  <si>
    <t>Owen2003d-008</t>
  </si>
  <si>
    <t>Q12</t>
  </si>
  <si>
    <t>Owen2003d-009</t>
  </si>
  <si>
    <t>Q13</t>
  </si>
  <si>
    <t>Owen2003d-010</t>
  </si>
  <si>
    <t>Q14</t>
  </si>
  <si>
    <t>Kong et al. (2009)</t>
  </si>
  <si>
    <t>Zhang et al. (2016)</t>
  </si>
  <si>
    <t>Owen et al. (2003b)</t>
  </si>
  <si>
    <t>Owen et al. (2003a)</t>
  </si>
  <si>
    <t>Rother et al. (2014)</t>
  </si>
  <si>
    <t>TABLE S5. Outlier evaluation using Chauvenet's (Chauvenet, 1891) and Peirce's (Ross, 2003) criteria</t>
  </si>
  <si>
    <t>Zech, 2012</t>
  </si>
  <si>
    <t>Owen et al., 2003b</t>
  </si>
  <si>
    <t>Owen et al., 2003a</t>
  </si>
  <si>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 xml:space="preserve">Be and 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 ages were calculated using online calculator version 2.3 (Balco et al., 2008; http://hess.ess.washington.edu) with Borcher et al. 2016 production rate, in March of 2018.</t>
    </r>
  </si>
  <si>
    <t>Modern annual ppt (mm) was from the "version 2 global precipitation climatology project" (GPCP; Adler et al.,2003).</t>
  </si>
  <si>
    <t>Modern JJA Tair at modern ELA ± uncertainty (°C) was calculated using "a global monthly land surface temperature analysis for 1948–present" (Fan and van den Dool, 2008).</t>
  </si>
  <si>
    <t>JJA Lapse rate ± uncertainty (°C/km) was calculated using data from "NCEP/NCAR 40-year reanalysis project" (Kalnay et al., 1996).</t>
  </si>
  <si>
    <r>
      <t xml:space="preserve">This </t>
    </r>
    <r>
      <rPr>
        <b/>
        <sz val="8"/>
        <color theme="1"/>
        <rFont val="Times New Roman"/>
        <family val="1"/>
      </rPr>
      <t>Supplemental Material</t>
    </r>
    <r>
      <rPr>
        <sz val="8"/>
        <color theme="1"/>
        <rFont val="Times New Roman"/>
        <family val="1"/>
      </rPr>
      <t xml:space="preserve"> accompanies Batbaatar, J., Gillespie, A.R., Koppes, M., Clark, D.H., Chadwick, O.A., </t>
    </r>
  </si>
  <si>
    <t xml:space="preserve">Fink, D., Matmon, A., and Rupper, S., 2020, Glacier development in continental climate regions of central Asia, </t>
  </si>
  <si>
    <r>
      <t xml:space="preserve">in </t>
    </r>
    <r>
      <rPr>
        <sz val="8"/>
        <color theme="1"/>
        <rFont val="Times New Roman"/>
        <family val="1"/>
      </rPr>
      <t xml:space="preserve">Waitt, R.B., Thackray, G.D., and Gillespie, A.R., eds., Untangling the Quaternary Period: A Legacy of </t>
    </r>
  </si>
  <si>
    <t>Stephen C. Porter: Geological Society of America Special Paper 548, https://doi.org/10.1130/2020.2548(07).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</si>
</sst>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0000"/>
    <numFmt numFmtId="165" formatCode="0.0"/>
    <numFmt numFmtId="166" formatCode="0.000000"/>
    <numFmt numFmtId="167" formatCode="0.000"/>
    <numFmt numFmtId="168" formatCode="0.0000"/>
    <numFmt numFmtId="169" formatCode="0.0000E+00"/>
    <numFmt numFmtId="170" formatCode="m/d/yyyy;@"/>
    <numFmt numFmtId="171" formatCode="0.00000E+00"/>
    <numFmt numFmtId="172" formatCode="mm/dd/yy;@"/>
    <numFmt numFmtId="173" formatCode="m/d;@"/>
    <numFmt numFmtId="174" formatCode="0.0%"/>
  </numFmts>
  <fonts count="7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theme="1"/>
      <name val="Times"/>
      <family val="1"/>
    </font>
    <font>
      <sz val="11"/>
      <name val="Calibri"/>
      <family val="2"/>
      <scheme val="minor"/>
    </font>
    <font>
      <sz val="11"/>
      <name val="Calibri (Body)_x0000_"/>
    </font>
    <font>
      <sz val="11"/>
      <color theme="1"/>
      <name val="Calibri (Body)_x0000_"/>
    </font>
    <font>
      <sz val="11"/>
      <name val="Arial"/>
      <family val="2"/>
    </font>
    <font>
      <vertAlign val="superscript"/>
      <sz val="11"/>
      <name val="Calibri"/>
      <family val="2"/>
    </font>
    <font>
      <vertAlign val="subscript"/>
      <sz val="11"/>
      <name val="Calibri"/>
      <family val="2"/>
    </font>
    <font>
      <sz val="11"/>
      <color rgb="FFFF0000"/>
      <name val="Calibri"/>
      <family val="2"/>
    </font>
    <font>
      <sz val="10"/>
      <color theme="1"/>
      <name val="Calibri"/>
      <family val="2"/>
      <scheme val="minor"/>
    </font>
    <font>
      <vertAlign val="superscript"/>
      <sz val="12"/>
      <color theme="1"/>
      <name val="Calibri (Body)"/>
    </font>
    <font>
      <vertAlign val="superscript"/>
      <sz val="12"/>
      <name val="Calibri (Body)"/>
    </font>
    <font>
      <sz val="10"/>
      <color theme="1"/>
      <name val="Calibri (Body)_x0000_"/>
    </font>
    <font>
      <sz val="10"/>
      <name val="Calibri (Body)_x0000_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 (Body)_x0000_"/>
    </font>
    <font>
      <vertAlign val="subscript"/>
      <sz val="10"/>
      <name val="Calibri"/>
      <family val="2"/>
      <scheme val="minor"/>
    </font>
    <font>
      <sz val="10"/>
      <color theme="1"/>
      <name val="Times"/>
      <family val="1"/>
    </font>
    <font>
      <sz val="10"/>
      <color rgb="FF000000"/>
      <name val="Calibri"/>
      <family val="2"/>
      <scheme val="minor"/>
    </font>
    <font>
      <vertAlign val="subscript"/>
      <sz val="10"/>
      <color rgb="FF000000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Calibri (Body)_x0000_"/>
    </font>
    <font>
      <b/>
      <i/>
      <sz val="10"/>
      <color theme="1"/>
      <name val="Calibri (Body)_x0000_"/>
    </font>
    <font>
      <i/>
      <sz val="10"/>
      <color theme="1"/>
      <name val="Calibri (Body)_x0000_"/>
    </font>
    <font>
      <vertAlign val="subscript"/>
      <sz val="10"/>
      <name val="Calibri (Body)_x0000_"/>
    </font>
    <font>
      <b/>
      <sz val="10"/>
      <name val="Calibri (Body)_x0000_"/>
    </font>
    <font>
      <vertAlign val="subscript"/>
      <sz val="10"/>
      <color theme="1"/>
      <name val="Calibri (Body)_x0000_"/>
    </font>
    <font>
      <sz val="10"/>
      <color rgb="FFFF0000"/>
      <name val="Calibri (Body)_x0000_"/>
    </font>
    <font>
      <sz val="10"/>
      <color rgb="FF000000"/>
      <name val="Calibri"/>
      <family val="2"/>
    </font>
    <font>
      <vertAlign val="subscript"/>
      <sz val="10"/>
      <name val="Calibri"/>
      <family val="2"/>
    </font>
    <font>
      <sz val="10"/>
      <color rgb="FF0432FF"/>
      <name val="Calibri"/>
      <family val="2"/>
    </font>
    <font>
      <sz val="12"/>
      <name val="Calibri"/>
      <family val="2"/>
    </font>
    <font>
      <i/>
      <sz val="12"/>
      <color theme="1"/>
      <name val="Calibri"/>
      <family val="2"/>
      <scheme val="minor"/>
    </font>
    <font>
      <i/>
      <vertAlign val="subscript"/>
      <sz val="12"/>
      <color theme="1"/>
      <name val="Calibri (Body)"/>
    </font>
    <font>
      <sz val="12"/>
      <color theme="1"/>
      <name val="Times"/>
      <family val="1"/>
    </font>
    <font>
      <b/>
      <sz val="12"/>
      <color theme="1"/>
      <name val="Calibri"/>
      <family val="2"/>
    </font>
    <font>
      <b/>
      <sz val="10"/>
      <color theme="1"/>
      <name val="Calibri"/>
      <family val="2"/>
      <scheme val="minor"/>
    </font>
    <font>
      <i/>
      <vertAlign val="subscript"/>
      <sz val="10"/>
      <name val="Calibri (Body)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 (Body)"/>
    </font>
    <font>
      <b/>
      <sz val="11"/>
      <name val="Calibri"/>
      <family val="2"/>
    </font>
    <font>
      <vertAlign val="superscript"/>
      <sz val="11"/>
      <name val="Calibri"/>
      <family val="2"/>
      <scheme val="minor"/>
    </font>
    <font>
      <sz val="12"/>
      <color rgb="FF000000"/>
      <name val="Calibri"/>
      <family val="2"/>
    </font>
    <font>
      <i/>
      <sz val="10"/>
      <name val="Calibri (Body)_x0000_"/>
    </font>
    <font>
      <i/>
      <vertAlign val="superscript"/>
      <sz val="10"/>
      <name val="Calibri (Body)"/>
    </font>
    <font>
      <vertAlign val="superscript"/>
      <sz val="10"/>
      <color theme="1"/>
      <name val="Calibri (Body)"/>
    </font>
    <font>
      <vertAlign val="subscript"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i/>
      <vertAlign val="subscript"/>
      <sz val="11"/>
      <name val="Calibri (Body)"/>
    </font>
    <font>
      <b/>
      <sz val="11"/>
      <color theme="1"/>
      <name val="Calibri"/>
      <family val="2"/>
    </font>
    <font>
      <sz val="11"/>
      <color theme="1"/>
      <name val="Times"/>
      <family val="1"/>
    </font>
    <font>
      <b/>
      <vertAlign val="superscript"/>
      <sz val="11"/>
      <color theme="1"/>
      <name val="Calibri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E7E6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9687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3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25" fillId="0" borderId="0"/>
    <xf numFmtId="9" fontId="8" fillId="0" borderId="0" applyFont="0" applyFill="0" applyBorder="0" applyAlignment="0" applyProtection="0"/>
  </cellStyleXfs>
  <cellXfs count="1008">
    <xf numFmtId="0" fontId="0" fillId="0" borderId="0" xfId="0"/>
    <xf numFmtId="0" fontId="3" fillId="0" borderId="0" xfId="315" applyFont="1" applyBorder="1" applyAlignment="1">
      <alignment horizontal="left"/>
    </xf>
    <xf numFmtId="0" fontId="3" fillId="0" borderId="0" xfId="315" applyFont="1" applyBorder="1"/>
    <xf numFmtId="0" fontId="3" fillId="0" borderId="0" xfId="315" applyFont="1" applyBorder="1" applyAlignment="1">
      <alignment horizontal="center"/>
    </xf>
    <xf numFmtId="1" fontId="3" fillId="0" borderId="0" xfId="315" applyNumberFormat="1" applyFont="1" applyBorder="1"/>
    <xf numFmtId="165" fontId="6" fillId="0" borderId="0" xfId="315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0" xfId="315" applyFont="1" applyBorder="1" applyAlignment="1">
      <alignment vertical="center"/>
    </xf>
    <xf numFmtId="164" fontId="4" fillId="0" borderId="0" xfId="315" applyNumberFormat="1" applyFont="1" applyBorder="1" applyAlignment="1">
      <alignment vertical="center"/>
    </xf>
    <xf numFmtId="0" fontId="4" fillId="0" borderId="0" xfId="315" applyFont="1" applyBorder="1" applyAlignment="1">
      <alignment horizontal="center" vertical="center"/>
    </xf>
    <xf numFmtId="2" fontId="7" fillId="0" borderId="0" xfId="315" applyNumberFormat="1" applyFont="1" applyBorder="1" applyAlignment="1">
      <alignment horizontal="center" vertical="center"/>
    </xf>
    <xf numFmtId="164" fontId="7" fillId="0" borderId="0" xfId="315" applyNumberFormat="1" applyFont="1" applyBorder="1" applyAlignment="1">
      <alignment vertical="center"/>
    </xf>
    <xf numFmtId="0" fontId="7" fillId="0" borderId="0" xfId="315" applyFont="1" applyBorder="1" applyAlignment="1">
      <alignment horizontal="center" vertical="center"/>
    </xf>
    <xf numFmtId="1" fontId="7" fillId="0" borderId="0" xfId="315" applyNumberFormat="1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right"/>
    </xf>
    <xf numFmtId="165" fontId="7" fillId="0" borderId="0" xfId="0" applyNumberFormat="1" applyFont="1" applyFill="1" applyBorder="1" applyAlignment="1">
      <alignment horizontal="center"/>
    </xf>
    <xf numFmtId="168" fontId="4" fillId="0" borderId="0" xfId="315" applyNumberFormat="1" applyFont="1" applyBorder="1" applyAlignment="1">
      <alignment horizontal="center" vertical="center"/>
    </xf>
    <xf numFmtId="0" fontId="7" fillId="0" borderId="0" xfId="0" applyFont="1" applyBorder="1"/>
    <xf numFmtId="165" fontId="5" fillId="0" borderId="0" xfId="315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1" fillId="0" borderId="0" xfId="315" applyFont="1" applyBorder="1"/>
    <xf numFmtId="1" fontId="11" fillId="0" borderId="0" xfId="315" applyNumberFormat="1" applyFont="1" applyBorder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1" fontId="4" fillId="0" borderId="0" xfId="315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64" fontId="7" fillId="0" borderId="0" xfId="0" applyNumberFormat="1" applyFont="1" applyBorder="1" applyAlignment="1">
      <alignment horizontal="right" vertical="center"/>
    </xf>
    <xf numFmtId="1" fontId="7" fillId="0" borderId="0" xfId="315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10" fillId="0" borderId="0" xfId="315" applyFont="1" applyBorder="1" applyAlignment="1">
      <alignment vertical="center"/>
    </xf>
    <xf numFmtId="0" fontId="10" fillId="0" borderId="0" xfId="315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0" fontId="7" fillId="0" borderId="0" xfId="0" applyNumberFormat="1" applyFont="1" applyAlignment="1">
      <alignment vertical="center"/>
    </xf>
    <xf numFmtId="170" fontId="7" fillId="0" borderId="0" xfId="0" applyNumberFormat="1" applyFont="1" applyBorder="1" applyAlignment="1">
      <alignment vertical="center"/>
    </xf>
    <xf numFmtId="164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0" fontId="7" fillId="0" borderId="0" xfId="0" applyFont="1"/>
    <xf numFmtId="2" fontId="4" fillId="0" borderId="0" xfId="315" applyNumberFormat="1" applyFont="1" applyBorder="1" applyAlignment="1">
      <alignment vertical="center"/>
    </xf>
    <xf numFmtId="1" fontId="7" fillId="0" borderId="0" xfId="0" applyNumberFormat="1" applyFont="1" applyBorder="1" applyAlignment="1">
      <alignment horizontal="center"/>
    </xf>
    <xf numFmtId="1" fontId="7" fillId="0" borderId="0" xfId="0" applyNumberFormat="1" applyFont="1" applyAlignment="1"/>
    <xf numFmtId="1" fontId="3" fillId="0" borderId="0" xfId="315" applyNumberFormat="1" applyFont="1" applyBorder="1" applyAlignment="1"/>
    <xf numFmtId="2" fontId="7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7" fillId="0" borderId="0" xfId="315" applyNumberFormat="1" applyFont="1" applyBorder="1" applyAlignment="1">
      <alignment vertical="center"/>
    </xf>
    <xf numFmtId="166" fontId="7" fillId="0" borderId="0" xfId="0" applyNumberFormat="1" applyFont="1" applyBorder="1" applyAlignment="1">
      <alignment horizontal="right" vertical="center"/>
    </xf>
    <xf numFmtId="167" fontId="10" fillId="0" borderId="0" xfId="0" applyNumberFormat="1" applyFont="1" applyAlignment="1">
      <alignment horizontal="center"/>
    </xf>
    <xf numFmtId="167" fontId="10" fillId="0" borderId="0" xfId="0" applyNumberFormat="1" applyFont="1" applyBorder="1" applyAlignment="1">
      <alignment horizontal="center"/>
    </xf>
    <xf numFmtId="1" fontId="10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164" fontId="7" fillId="0" borderId="0" xfId="0" applyNumberFormat="1" applyFont="1" applyBorder="1" applyAlignment="1">
      <alignment horizontal="left" vertical="center"/>
    </xf>
    <xf numFmtId="164" fontId="10" fillId="0" borderId="0" xfId="0" applyNumberFormat="1" applyFont="1" applyBorder="1" applyAlignment="1">
      <alignment horizontal="left" vertical="center"/>
    </xf>
    <xf numFmtId="164" fontId="7" fillId="0" borderId="0" xfId="315" applyNumberFormat="1" applyFont="1" applyBorder="1" applyAlignment="1">
      <alignment horizontal="left" vertical="center"/>
    </xf>
    <xf numFmtId="164" fontId="7" fillId="0" borderId="0" xfId="0" applyNumberFormat="1" applyFont="1" applyFill="1" applyBorder="1" applyAlignment="1">
      <alignment horizontal="left" vertical="center"/>
    </xf>
    <xf numFmtId="164" fontId="9" fillId="0" borderId="0" xfId="0" applyNumberFormat="1" applyFont="1" applyBorder="1" applyAlignment="1">
      <alignment horizontal="left" vertical="center"/>
    </xf>
    <xf numFmtId="164" fontId="3" fillId="0" borderId="0" xfId="315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166" fontId="7" fillId="0" borderId="0" xfId="0" applyNumberFormat="1" applyFont="1" applyBorder="1" applyAlignment="1">
      <alignment vertical="center"/>
    </xf>
    <xf numFmtId="1" fontId="7" fillId="0" borderId="0" xfId="0" applyNumberFormat="1" applyFont="1" applyAlignment="1">
      <alignment vertical="center"/>
    </xf>
    <xf numFmtId="1" fontId="7" fillId="0" borderId="0" xfId="315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7" fillId="0" borderId="0" xfId="0" quotePrefix="1" applyFont="1" applyBorder="1" applyAlignment="1">
      <alignment horizontal="center" vertical="center"/>
    </xf>
    <xf numFmtId="1" fontId="7" fillId="0" borderId="0" xfId="315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66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vertical="center"/>
    </xf>
    <xf numFmtId="0" fontId="9" fillId="0" borderId="0" xfId="315" applyFont="1" applyBorder="1" applyAlignment="1">
      <alignment vertical="center"/>
    </xf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center"/>
    </xf>
    <xf numFmtId="1" fontId="9" fillId="0" borderId="0" xfId="315" applyNumberFormat="1" applyFont="1" applyBorder="1" applyAlignment="1">
      <alignment vertical="center"/>
    </xf>
    <xf numFmtId="0" fontId="9" fillId="0" borderId="0" xfId="315" applyFont="1" applyBorder="1" applyAlignment="1">
      <alignment horizontal="right" vertical="center" wrapText="1"/>
    </xf>
    <xf numFmtId="0" fontId="10" fillId="0" borderId="0" xfId="315" applyFont="1" applyBorder="1" applyAlignment="1">
      <alignment horizontal="right" vertical="center"/>
    </xf>
    <xf numFmtId="0" fontId="9" fillId="0" borderId="0" xfId="0" applyFont="1" applyBorder="1" applyAlignment="1"/>
    <xf numFmtId="0" fontId="9" fillId="0" borderId="0" xfId="0" applyFont="1" applyBorder="1"/>
    <xf numFmtId="1" fontId="7" fillId="0" borderId="0" xfId="0" applyNumberFormat="1" applyFont="1" applyBorder="1" applyAlignment="1">
      <alignment vertical="center"/>
    </xf>
    <xf numFmtId="0" fontId="12" fillId="0" borderId="0" xfId="0" applyFont="1" applyBorder="1"/>
    <xf numFmtId="14" fontId="7" fillId="0" borderId="0" xfId="0" applyNumberFormat="1" applyFont="1" applyAlignment="1">
      <alignment vertical="center"/>
    </xf>
    <xf numFmtId="164" fontId="7" fillId="0" borderId="0" xfId="0" applyNumberFormat="1" applyFont="1" applyBorder="1"/>
    <xf numFmtId="168" fontId="7" fillId="0" borderId="0" xfId="315" quotePrefix="1" applyNumberFormat="1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/>
    </xf>
    <xf numFmtId="0" fontId="7" fillId="0" borderId="0" xfId="0" applyFont="1" applyBorder="1" applyAlignment="1">
      <alignment vertical="center" wrapText="1"/>
    </xf>
    <xf numFmtId="168" fontId="7" fillId="0" borderId="0" xfId="0" applyNumberFormat="1" applyFont="1" applyBorder="1" applyAlignment="1">
      <alignment horizontal="center" vertical="center"/>
    </xf>
    <xf numFmtId="169" fontId="7" fillId="0" borderId="0" xfId="0" applyNumberFormat="1" applyFont="1" applyBorder="1" applyAlignment="1">
      <alignment vertical="center"/>
    </xf>
    <xf numFmtId="0" fontId="7" fillId="0" borderId="0" xfId="0" applyFont="1" applyFill="1" applyBorder="1"/>
    <xf numFmtId="164" fontId="10" fillId="0" borderId="0" xfId="0" applyNumberFormat="1" applyFont="1" applyAlignment="1">
      <alignment horizontal="right"/>
    </xf>
    <xf numFmtId="171" fontId="10" fillId="0" borderId="0" xfId="315" applyNumberFormat="1" applyFont="1" applyBorder="1" applyAlignment="1">
      <alignment horizontal="right" vertical="center"/>
    </xf>
    <xf numFmtId="1" fontId="10" fillId="0" borderId="0" xfId="315" applyNumberFormat="1" applyFont="1" applyBorder="1" applyAlignment="1">
      <alignment vertical="center"/>
    </xf>
    <xf numFmtId="167" fontId="10" fillId="0" borderId="0" xfId="315" applyNumberFormat="1" applyFont="1" applyBorder="1" applyAlignment="1">
      <alignment horizontal="center" vertical="center"/>
    </xf>
    <xf numFmtId="172" fontId="7" fillId="0" borderId="0" xfId="0" applyNumberFormat="1" applyFont="1" applyBorder="1" applyAlignment="1">
      <alignment horizontal="center"/>
    </xf>
    <xf numFmtId="172" fontId="7" fillId="0" borderId="0" xfId="0" applyNumberFormat="1" applyFont="1" applyBorder="1" applyAlignment="1">
      <alignment horizontal="center" vertical="center"/>
    </xf>
    <xf numFmtId="171" fontId="7" fillId="0" borderId="0" xfId="315" applyNumberFormat="1" applyFont="1" applyBorder="1" applyAlignment="1">
      <alignment horizontal="center" vertical="center"/>
    </xf>
    <xf numFmtId="172" fontId="7" fillId="0" borderId="0" xfId="0" applyNumberFormat="1" applyFont="1" applyAlignment="1">
      <alignment horizontal="center"/>
    </xf>
    <xf numFmtId="172" fontId="7" fillId="0" borderId="0" xfId="0" applyNumberFormat="1" applyFont="1" applyBorder="1" applyAlignment="1">
      <alignment horizontal="center" vertical="center" wrapText="1"/>
    </xf>
    <xf numFmtId="172" fontId="7" fillId="0" borderId="0" xfId="0" applyNumberFormat="1" applyFont="1" applyFill="1" applyBorder="1" applyAlignment="1">
      <alignment horizontal="center"/>
    </xf>
    <xf numFmtId="0" fontId="10" fillId="0" borderId="0" xfId="315" applyFont="1" applyBorder="1" applyAlignment="1">
      <alignment horizontal="center" vertical="center" wrapText="1"/>
    </xf>
    <xf numFmtId="172" fontId="7" fillId="0" borderId="0" xfId="0" applyNumberFormat="1" applyFont="1" applyAlignment="1">
      <alignment horizontal="center" vertical="center"/>
    </xf>
    <xf numFmtId="170" fontId="4" fillId="0" borderId="0" xfId="315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1" fontId="9" fillId="0" borderId="0" xfId="315" applyNumberFormat="1" applyFont="1" applyBorder="1" applyAlignment="1">
      <alignment horizontal="right" vertical="center"/>
    </xf>
    <xf numFmtId="1" fontId="9" fillId="0" borderId="0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left" vertical="center"/>
    </xf>
    <xf numFmtId="1" fontId="7" fillId="0" borderId="0" xfId="0" applyNumberFormat="1" applyFont="1" applyBorder="1" applyAlignment="1">
      <alignment horizontal="right" vertical="center"/>
    </xf>
    <xf numFmtId="1" fontId="9" fillId="0" borderId="0" xfId="0" applyNumberFormat="1" applyFont="1" applyAlignment="1">
      <alignment horizontal="right" vertical="center"/>
    </xf>
    <xf numFmtId="172" fontId="10" fillId="0" borderId="0" xfId="0" applyNumberFormat="1" applyFont="1" applyBorder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2" fontId="7" fillId="0" borderId="0" xfId="0" applyNumberFormat="1" applyFont="1" applyFill="1" applyBorder="1" applyAlignment="1">
      <alignment horizontal="center" vertical="center"/>
    </xf>
    <xf numFmtId="170" fontId="3" fillId="0" borderId="0" xfId="315" applyNumberFormat="1" applyFont="1" applyBorder="1" applyAlignment="1">
      <alignment horizontal="center"/>
    </xf>
    <xf numFmtId="164" fontId="7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1" fontId="7" fillId="0" borderId="0" xfId="315" quotePrefix="1" applyNumberFormat="1" applyFont="1" applyBorder="1" applyAlignment="1">
      <alignment horizontal="right" vertical="center"/>
    </xf>
    <xf numFmtId="2" fontId="9" fillId="0" borderId="0" xfId="0" applyNumberFormat="1" applyFont="1" applyBorder="1"/>
    <xf numFmtId="2" fontId="7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172" fontId="7" fillId="0" borderId="0" xfId="0" applyNumberFormat="1" applyFont="1" applyBorder="1" applyAlignment="1">
      <alignment vertical="center"/>
    </xf>
    <xf numFmtId="172" fontId="7" fillId="0" borderId="0" xfId="0" applyNumberFormat="1" applyFont="1" applyAlignment="1">
      <alignment vertical="center"/>
    </xf>
    <xf numFmtId="172" fontId="7" fillId="0" borderId="0" xfId="0" applyNumberFormat="1" applyFont="1" applyBorder="1" applyAlignment="1">
      <alignment vertical="center" wrapText="1"/>
    </xf>
    <xf numFmtId="172" fontId="7" fillId="0" borderId="0" xfId="0" applyNumberFormat="1" applyFont="1" applyBorder="1" applyAlignment="1">
      <alignment horizontal="right" vertical="center"/>
    </xf>
    <xf numFmtId="172" fontId="7" fillId="0" borderId="0" xfId="0" applyNumberFormat="1" applyFont="1" applyFill="1" applyBorder="1" applyAlignment="1">
      <alignment horizontal="right" vertical="center"/>
    </xf>
    <xf numFmtId="9" fontId="7" fillId="0" borderId="0" xfId="0" applyNumberFormat="1" applyFont="1" applyAlignment="1">
      <alignment vertical="center"/>
    </xf>
    <xf numFmtId="0" fontId="16" fillId="0" borderId="0" xfId="0" applyFont="1" applyAlignment="1">
      <alignment wrapText="1"/>
    </xf>
    <xf numFmtId="0" fontId="16" fillId="0" borderId="0" xfId="0" applyFont="1"/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left" vertical="center" wrapText="1"/>
    </xf>
    <xf numFmtId="1" fontId="20" fillId="0" borderId="5" xfId="0" applyNumberFormat="1" applyFont="1" applyBorder="1" applyAlignment="1">
      <alignment horizontal="center" vertical="center" wrapText="1"/>
    </xf>
    <xf numFmtId="165" fontId="20" fillId="0" borderId="5" xfId="0" applyNumberFormat="1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 wrapText="1"/>
    </xf>
    <xf numFmtId="1" fontId="20" fillId="0" borderId="5" xfId="0" applyNumberFormat="1" applyFont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 shrinkToFit="1"/>
    </xf>
    <xf numFmtId="0" fontId="20" fillId="0" borderId="0" xfId="0" applyFont="1" applyBorder="1" applyAlignment="1">
      <alignment horizontal="left" vertical="center" wrapText="1"/>
    </xf>
    <xf numFmtId="165" fontId="20" fillId="0" borderId="0" xfId="0" applyNumberFormat="1" applyFont="1" applyBorder="1" applyAlignment="1">
      <alignment horizontal="center" vertical="center" wrapText="1"/>
    </xf>
    <xf numFmtId="1" fontId="20" fillId="0" borderId="0" xfId="0" applyNumberFormat="1" applyFont="1" applyBorder="1" applyAlignment="1">
      <alignment horizontal="center" vertical="center"/>
    </xf>
    <xf numFmtId="1" fontId="20" fillId="0" borderId="0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center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165" fontId="19" fillId="0" borderId="0" xfId="0" applyNumberFormat="1" applyFont="1" applyBorder="1" applyAlignment="1">
      <alignment horizontal="center"/>
    </xf>
    <xf numFmtId="1" fontId="20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 shrinkToFit="1"/>
    </xf>
    <xf numFmtId="0" fontId="19" fillId="0" borderId="10" xfId="0" applyNumberFormat="1" applyFont="1" applyFill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165" fontId="20" fillId="0" borderId="10" xfId="0" applyNumberFormat="1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right" vertical="center"/>
    </xf>
    <xf numFmtId="1" fontId="20" fillId="0" borderId="10" xfId="0" applyNumberFormat="1" applyFont="1" applyBorder="1" applyAlignment="1">
      <alignment horizontal="center" vertical="center" wrapText="1"/>
    </xf>
    <xf numFmtId="2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/>
    <xf numFmtId="9" fontId="16" fillId="0" borderId="0" xfId="0" applyNumberFormat="1" applyFont="1" applyAlignment="1">
      <alignment wrapText="1"/>
    </xf>
    <xf numFmtId="0" fontId="19" fillId="0" borderId="0" xfId="0" applyFont="1"/>
    <xf numFmtId="0" fontId="19" fillId="0" borderId="0" xfId="0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19" fillId="0" borderId="8" xfId="0" applyFont="1" applyBorder="1"/>
    <xf numFmtId="0" fontId="20" fillId="0" borderId="0" xfId="0" applyFont="1" applyFill="1" applyAlignment="1">
      <alignment vertical="center"/>
    </xf>
    <xf numFmtId="0" fontId="19" fillId="0" borderId="0" xfId="0" applyFont="1" applyAlignment="1">
      <alignment horizontal="left"/>
    </xf>
    <xf numFmtId="1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/>
    <xf numFmtId="0" fontId="19" fillId="0" borderId="10" xfId="0" applyFont="1" applyBorder="1"/>
    <xf numFmtId="1" fontId="19" fillId="0" borderId="0" xfId="0" applyNumberFormat="1" applyFont="1" applyBorder="1" applyAlignment="1">
      <alignment horizontal="center"/>
    </xf>
    <xf numFmtId="165" fontId="19" fillId="0" borderId="10" xfId="0" applyNumberFormat="1" applyFont="1" applyBorder="1"/>
    <xf numFmtId="165" fontId="19" fillId="0" borderId="0" xfId="0" applyNumberFormat="1" applyFont="1" applyBorder="1" applyAlignment="1">
      <alignment horizontal="center" vertical="center" wrapText="1"/>
    </xf>
    <xf numFmtId="165" fontId="20" fillId="0" borderId="0" xfId="0" quotePrefix="1" applyNumberFormat="1" applyFont="1" applyBorder="1" applyAlignment="1">
      <alignment horizontal="center" vertical="center" wrapText="1"/>
    </xf>
    <xf numFmtId="165" fontId="19" fillId="0" borderId="0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left" vertical="center" wrapText="1"/>
    </xf>
    <xf numFmtId="1" fontId="20" fillId="0" borderId="5" xfId="0" applyNumberFormat="1" applyFont="1" applyBorder="1" applyAlignment="1">
      <alignment horizontal="right" vertical="center"/>
    </xf>
    <xf numFmtId="2" fontId="20" fillId="0" borderId="5" xfId="0" applyNumberFormat="1" applyFont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165" fontId="20" fillId="0" borderId="0" xfId="0" applyNumberFormat="1" applyFont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left" vertical="center" wrapText="1"/>
    </xf>
    <xf numFmtId="0" fontId="19" fillId="0" borderId="10" xfId="0" applyFont="1" applyFill="1" applyBorder="1" applyAlignment="1">
      <alignment horizontal="left" vertical="center" wrapText="1" shrinkToFit="1"/>
    </xf>
    <xf numFmtId="0" fontId="19" fillId="0" borderId="5" xfId="0" applyFont="1" applyBorder="1" applyAlignment="1">
      <alignment horizontal="left"/>
    </xf>
    <xf numFmtId="1" fontId="22" fillId="0" borderId="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left"/>
    </xf>
    <xf numFmtId="0" fontId="19" fillId="0" borderId="0" xfId="0" applyFont="1" applyBorder="1" applyAlignment="1">
      <alignment horizontal="center" vertical="center"/>
    </xf>
    <xf numFmtId="1" fontId="19" fillId="0" borderId="0" xfId="0" applyNumberFormat="1" applyFont="1" applyAlignment="1">
      <alignment horizontal="center"/>
    </xf>
    <xf numFmtId="0" fontId="20" fillId="0" borderId="8" xfId="0" applyFont="1" applyFill="1" applyBorder="1" applyAlignment="1">
      <alignment vertical="center"/>
    </xf>
    <xf numFmtId="0" fontId="22" fillId="0" borderId="5" xfId="0" applyFont="1" applyBorder="1" applyAlignment="1">
      <alignment horizontal="left" vertical="center" wrapText="1"/>
    </xf>
    <xf numFmtId="165" fontId="22" fillId="0" borderId="5" xfId="0" applyNumberFormat="1" applyFont="1" applyBorder="1" applyAlignment="1">
      <alignment horizontal="center" vertical="center" wrapText="1"/>
    </xf>
    <xf numFmtId="1" fontId="22" fillId="0" borderId="5" xfId="0" applyNumberFormat="1" applyFont="1" applyBorder="1" applyAlignment="1">
      <alignment horizontal="center" vertical="center"/>
    </xf>
    <xf numFmtId="2" fontId="22" fillId="0" borderId="5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22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" fontId="22" fillId="0" borderId="0" xfId="0" applyNumberFormat="1" applyFont="1" applyFill="1" applyBorder="1" applyAlignment="1">
      <alignment horizontal="center" vertical="center" wrapText="1"/>
    </xf>
    <xf numFmtId="0" fontId="20" fillId="0" borderId="8" xfId="0" applyFont="1" applyBorder="1"/>
    <xf numFmtId="1" fontId="19" fillId="0" borderId="0" xfId="0" quotePrefix="1" applyNumberFormat="1" applyFont="1" applyBorder="1" applyAlignment="1">
      <alignment horizontal="center"/>
    </xf>
    <xf numFmtId="0" fontId="23" fillId="0" borderId="0" xfId="0" applyFont="1" applyAlignment="1">
      <alignment horizontal="left" vertical="center" wrapText="1" shrinkToFit="1"/>
    </xf>
    <xf numFmtId="0" fontId="19" fillId="0" borderId="0" xfId="0" applyFont="1" applyBorder="1" applyAlignment="1">
      <alignment horizontal="left" vertical="center" wrapText="1"/>
    </xf>
    <xf numFmtId="165" fontId="23" fillId="0" borderId="0" xfId="0" applyNumberFormat="1" applyFont="1" applyBorder="1" applyAlignment="1">
      <alignment horizontal="center" vertical="center" wrapText="1"/>
    </xf>
    <xf numFmtId="165" fontId="19" fillId="0" borderId="10" xfId="0" applyNumberFormat="1" applyFont="1" applyBorder="1" applyAlignment="1">
      <alignment horizontal="center" vertical="center" wrapText="1"/>
    </xf>
    <xf numFmtId="165" fontId="20" fillId="0" borderId="10" xfId="0" applyNumberFormat="1" applyFont="1" applyBorder="1" applyAlignment="1">
      <alignment horizontal="right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left" vertical="center"/>
    </xf>
    <xf numFmtId="168" fontId="19" fillId="0" borderId="0" xfId="0" applyNumberFormat="1" applyFont="1" applyBorder="1" applyAlignment="1">
      <alignment horizontal="left" vertical="center" wrapText="1"/>
    </xf>
    <xf numFmtId="1" fontId="19" fillId="0" borderId="0" xfId="0" applyNumberFormat="1" applyFont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0" fontId="22" fillId="0" borderId="5" xfId="0" applyFont="1" applyBorder="1"/>
    <xf numFmtId="0" fontId="22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16" fillId="0" borderId="6" xfId="0" applyFont="1" applyBorder="1"/>
    <xf numFmtId="0" fontId="22" fillId="0" borderId="0" xfId="0" applyFont="1" applyAlignment="1">
      <alignment horizontal="left"/>
    </xf>
    <xf numFmtId="1" fontId="22" fillId="0" borderId="0" xfId="0" applyNumberFormat="1" applyFont="1" applyBorder="1" applyAlignment="1">
      <alignment horizontal="center" wrapText="1"/>
    </xf>
    <xf numFmtId="1" fontId="22" fillId="0" borderId="0" xfId="0" applyNumberFormat="1" applyFont="1" applyBorder="1" applyAlignment="1">
      <alignment horizontal="center"/>
    </xf>
    <xf numFmtId="0" fontId="16" fillId="0" borderId="8" xfId="0" applyFont="1" applyBorder="1"/>
    <xf numFmtId="0" fontId="16" fillId="0" borderId="10" xfId="0" applyFont="1" applyBorder="1"/>
    <xf numFmtId="0" fontId="16" fillId="0" borderId="10" xfId="0" applyFont="1" applyBorder="1" applyAlignment="1">
      <alignment horizontal="left"/>
    </xf>
    <xf numFmtId="0" fontId="16" fillId="0" borderId="11" xfId="0" applyFont="1" applyBorder="1"/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0" fontId="16" fillId="0" borderId="5" xfId="0" applyFont="1" applyBorder="1" applyAlignment="1">
      <alignment horizontal="center"/>
    </xf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1" fontId="16" fillId="0" borderId="0" xfId="0" applyNumberFormat="1" applyFont="1" applyBorder="1" applyAlignment="1">
      <alignment horizontal="center" wrapText="1"/>
    </xf>
    <xf numFmtId="0" fontId="16" fillId="0" borderId="1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0" xfId="0" applyFont="1" applyAlignment="1">
      <alignment vertical="center"/>
    </xf>
    <xf numFmtId="2" fontId="16" fillId="0" borderId="0" xfId="0" applyNumberFormat="1" applyFont="1" applyBorder="1" applyAlignment="1">
      <alignment horizontal="center" vertical="center"/>
    </xf>
    <xf numFmtId="0" fontId="19" fillId="0" borderId="0" xfId="0" applyNumberFormat="1" applyFont="1" applyFill="1" applyBorder="1" applyAlignment="1">
      <alignment vertical="center" wrapText="1"/>
    </xf>
    <xf numFmtId="0" fontId="16" fillId="0" borderId="1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0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2" fontId="22" fillId="0" borderId="0" xfId="0" applyNumberFormat="1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2" fontId="22" fillId="0" borderId="0" xfId="0" applyNumberFormat="1" applyFont="1" applyBorder="1" applyAlignment="1">
      <alignment horizontal="center" vertical="center" wrapText="1"/>
    </xf>
    <xf numFmtId="1" fontId="22" fillId="0" borderId="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left" vertical="center"/>
    </xf>
    <xf numFmtId="0" fontId="16" fillId="0" borderId="0" xfId="316" applyFont="1" applyBorder="1"/>
    <xf numFmtId="0" fontId="16" fillId="0" borderId="0" xfId="316" applyFont="1" applyFill="1" applyBorder="1"/>
    <xf numFmtId="0" fontId="16" fillId="0" borderId="0" xfId="316" applyFont="1" applyFill="1" applyBorder="1" applyAlignment="1">
      <alignment wrapText="1"/>
    </xf>
    <xf numFmtId="2" fontId="16" fillId="0" borderId="0" xfId="316" applyNumberFormat="1" applyFont="1" applyBorder="1" applyAlignment="1">
      <alignment horizontal="center" vertical="center"/>
    </xf>
    <xf numFmtId="165" fontId="16" fillId="0" borderId="0" xfId="316" applyNumberFormat="1" applyFont="1" applyBorder="1" applyAlignment="1">
      <alignment horizontal="center" vertical="center"/>
    </xf>
    <xf numFmtId="165" fontId="22" fillId="0" borderId="0" xfId="316" applyNumberFormat="1" applyFont="1" applyBorder="1" applyAlignment="1">
      <alignment horizontal="center" vertical="center"/>
    </xf>
    <xf numFmtId="0" fontId="16" fillId="0" borderId="0" xfId="316" applyFont="1" applyBorder="1" applyAlignment="1">
      <alignment horizontal="center" vertical="center" wrapText="1"/>
    </xf>
    <xf numFmtId="1" fontId="16" fillId="0" borderId="0" xfId="316" applyNumberFormat="1" applyFont="1" applyBorder="1" applyAlignment="1">
      <alignment horizontal="center" vertical="center" wrapText="1"/>
    </xf>
    <xf numFmtId="165" fontId="16" fillId="0" borderId="0" xfId="316" applyNumberFormat="1" applyFont="1" applyBorder="1" applyAlignment="1">
      <alignment horizontal="center" vertical="center" wrapText="1"/>
    </xf>
    <xf numFmtId="9" fontId="16" fillId="0" borderId="0" xfId="316" applyNumberFormat="1" applyFont="1" applyBorder="1" applyAlignment="1">
      <alignment horizontal="center" vertical="center" wrapText="1"/>
    </xf>
    <xf numFmtId="2" fontId="16" fillId="0" borderId="0" xfId="316" applyNumberFormat="1" applyFont="1" applyBorder="1" applyAlignment="1">
      <alignment horizontal="center" vertical="center" wrapText="1"/>
    </xf>
    <xf numFmtId="165" fontId="16" fillId="0" borderId="0" xfId="316" applyNumberFormat="1" applyFont="1" applyFill="1" applyBorder="1" applyAlignment="1">
      <alignment horizontal="center" vertical="center"/>
    </xf>
    <xf numFmtId="165" fontId="22" fillId="0" borderId="0" xfId="316" applyNumberFormat="1" applyFont="1" applyFill="1" applyBorder="1" applyAlignment="1">
      <alignment horizontal="center" vertical="center"/>
    </xf>
    <xf numFmtId="0" fontId="16" fillId="0" borderId="0" xfId="316" applyFont="1" applyBorder="1" applyAlignment="1">
      <alignment horizontal="left" vertical="center"/>
    </xf>
    <xf numFmtId="0" fontId="16" fillId="0" borderId="1" xfId="316" applyFont="1" applyBorder="1" applyAlignment="1">
      <alignment horizontal="left" vertical="center" wrapText="1"/>
    </xf>
    <xf numFmtId="0" fontId="22" fillId="0" borderId="2" xfId="316" applyFont="1" applyBorder="1" applyAlignment="1">
      <alignment vertical="center"/>
    </xf>
    <xf numFmtId="0" fontId="22" fillId="0" borderId="2" xfId="316" applyFont="1" applyFill="1" applyBorder="1" applyAlignment="1">
      <alignment vertical="center" shrinkToFit="1"/>
    </xf>
    <xf numFmtId="0" fontId="22" fillId="0" borderId="2" xfId="316" applyFont="1" applyFill="1" applyBorder="1" applyAlignment="1">
      <alignment vertical="center" wrapText="1" shrinkToFit="1"/>
    </xf>
    <xf numFmtId="2" fontId="26" fillId="0" borderId="2" xfId="316" applyNumberFormat="1" applyFont="1" applyBorder="1" applyAlignment="1">
      <alignment horizontal="center" vertical="center" wrapText="1"/>
    </xf>
    <xf numFmtId="165" fontId="16" fillId="2" borderId="1" xfId="316" applyNumberFormat="1" applyFont="1" applyFill="1" applyBorder="1" applyAlignment="1">
      <alignment horizontal="center" vertical="center" wrapText="1"/>
    </xf>
    <xf numFmtId="165" fontId="16" fillId="2" borderId="2" xfId="316" applyNumberFormat="1" applyFont="1" applyFill="1" applyBorder="1" applyAlignment="1">
      <alignment horizontal="center" vertical="center" wrapText="1"/>
    </xf>
    <xf numFmtId="165" fontId="16" fillId="5" borderId="2" xfId="316" applyNumberFormat="1" applyFont="1" applyFill="1" applyBorder="1" applyAlignment="1">
      <alignment horizontal="center" vertical="center" wrapText="1"/>
    </xf>
    <xf numFmtId="165" fontId="16" fillId="5" borderId="2" xfId="316" applyNumberFormat="1" applyFont="1" applyFill="1" applyBorder="1" applyAlignment="1">
      <alignment horizontal="center" vertical="center"/>
    </xf>
    <xf numFmtId="165" fontId="22" fillId="3" borderId="1" xfId="316" applyNumberFormat="1" applyFont="1" applyFill="1" applyBorder="1" applyAlignment="1">
      <alignment horizontal="center" vertical="center" wrapText="1"/>
    </xf>
    <xf numFmtId="0" fontId="16" fillId="3" borderId="3" xfId="316" applyFont="1" applyFill="1" applyBorder="1" applyAlignment="1">
      <alignment horizontal="center" vertical="center" wrapText="1"/>
    </xf>
    <xf numFmtId="1" fontId="16" fillId="6" borderId="1" xfId="316" applyNumberFormat="1" applyFont="1" applyFill="1" applyBorder="1" applyAlignment="1">
      <alignment horizontal="center" vertical="center" wrapText="1"/>
    </xf>
    <xf numFmtId="165" fontId="16" fillId="6" borderId="2" xfId="316" applyNumberFormat="1" applyFont="1" applyFill="1" applyBorder="1" applyAlignment="1">
      <alignment horizontal="center" vertical="center" wrapText="1"/>
    </xf>
    <xf numFmtId="9" fontId="16" fillId="6" borderId="2" xfId="316" applyNumberFormat="1" applyFont="1" applyFill="1" applyBorder="1" applyAlignment="1">
      <alignment horizontal="center" vertical="center" wrapText="1"/>
    </xf>
    <xf numFmtId="2" fontId="16" fillId="6" borderId="2" xfId="316" applyNumberFormat="1" applyFont="1" applyFill="1" applyBorder="1" applyAlignment="1">
      <alignment horizontal="center" vertical="center"/>
    </xf>
    <xf numFmtId="165" fontId="16" fillId="4" borderId="3" xfId="316" applyNumberFormat="1" applyFont="1" applyFill="1" applyBorder="1" applyAlignment="1">
      <alignment horizontal="center" vertical="center" wrapText="1"/>
    </xf>
    <xf numFmtId="0" fontId="22" fillId="0" borderId="4" xfId="316" applyFont="1" applyFill="1" applyBorder="1" applyAlignment="1">
      <alignment horizontal="left" vertical="center"/>
    </xf>
    <xf numFmtId="0" fontId="22" fillId="0" borderId="5" xfId="316" applyFont="1" applyFill="1" applyBorder="1" applyAlignment="1">
      <alignment horizontal="left" vertical="center"/>
    </xf>
    <xf numFmtId="0" fontId="22" fillId="0" borderId="5" xfId="316" applyFont="1" applyFill="1" applyBorder="1" applyAlignment="1">
      <alignment horizontal="left" vertical="center" wrapText="1"/>
    </xf>
    <xf numFmtId="2" fontId="22" fillId="0" borderId="5" xfId="316" applyNumberFormat="1" applyFont="1" applyFill="1" applyBorder="1" applyAlignment="1">
      <alignment horizontal="center" vertical="center"/>
    </xf>
    <xf numFmtId="0" fontId="22" fillId="0" borderId="4" xfId="316" applyFont="1" applyFill="1" applyBorder="1" applyAlignment="1">
      <alignment horizontal="center" vertical="center"/>
    </xf>
    <xf numFmtId="165" fontId="22" fillId="0" borderId="5" xfId="316" applyNumberFormat="1" applyFont="1" applyFill="1" applyBorder="1" applyAlignment="1">
      <alignment horizontal="center" vertical="center"/>
    </xf>
    <xf numFmtId="9" fontId="22" fillId="0" borderId="5" xfId="316" applyNumberFormat="1" applyFont="1" applyFill="1" applyBorder="1" applyAlignment="1">
      <alignment horizontal="center" vertical="center"/>
    </xf>
    <xf numFmtId="165" fontId="22" fillId="0" borderId="5" xfId="317" applyNumberFormat="1" applyFont="1" applyFill="1" applyBorder="1" applyAlignment="1">
      <alignment horizontal="center" vertical="center"/>
    </xf>
    <xf numFmtId="165" fontId="16" fillId="0" borderId="5" xfId="316" applyNumberFormat="1" applyFont="1" applyBorder="1" applyAlignment="1">
      <alignment horizontal="center" vertical="center"/>
    </xf>
    <xf numFmtId="165" fontId="16" fillId="0" borderId="5" xfId="316" applyNumberFormat="1" applyFont="1" applyFill="1" applyBorder="1" applyAlignment="1">
      <alignment horizontal="center" vertical="center"/>
    </xf>
    <xf numFmtId="165" fontId="16" fillId="0" borderId="4" xfId="316" applyNumberFormat="1" applyFont="1" applyFill="1" applyBorder="1" applyAlignment="1">
      <alignment horizontal="center" vertical="center"/>
    </xf>
    <xf numFmtId="1" fontId="16" fillId="0" borderId="6" xfId="316" applyNumberFormat="1" applyFont="1" applyFill="1" applyBorder="1" applyAlignment="1">
      <alignment horizontal="center" vertical="center"/>
    </xf>
    <xf numFmtId="1" fontId="16" fillId="0" borderId="5" xfId="316" applyNumberFormat="1" applyFont="1" applyFill="1" applyBorder="1" applyAlignment="1">
      <alignment horizontal="center" vertical="center"/>
    </xf>
    <xf numFmtId="9" fontId="22" fillId="0" borderId="5" xfId="317" applyNumberFormat="1" applyFont="1" applyFill="1" applyBorder="1" applyAlignment="1">
      <alignment horizontal="center" vertical="center"/>
    </xf>
    <xf numFmtId="2" fontId="22" fillId="0" borderId="5" xfId="317" applyNumberFormat="1" applyFont="1" applyFill="1" applyBorder="1" applyAlignment="1">
      <alignment horizontal="center" vertical="center"/>
    </xf>
    <xf numFmtId="165" fontId="22" fillId="0" borderId="6" xfId="316" applyNumberFormat="1" applyFont="1" applyFill="1" applyBorder="1" applyAlignment="1">
      <alignment horizontal="center" vertical="center"/>
    </xf>
    <xf numFmtId="0" fontId="16" fillId="0" borderId="0" xfId="316" applyFont="1" applyFill="1" applyBorder="1" applyAlignment="1">
      <alignment horizontal="center"/>
    </xf>
    <xf numFmtId="0" fontId="22" fillId="0" borderId="7" xfId="316" applyFont="1" applyFill="1" applyBorder="1" applyAlignment="1">
      <alignment horizontal="left" vertical="center"/>
    </xf>
    <xf numFmtId="0" fontId="22" fillId="0" borderId="0" xfId="316" applyFont="1" applyFill="1" applyBorder="1" applyAlignment="1">
      <alignment horizontal="left" vertical="center"/>
    </xf>
    <xf numFmtId="0" fontId="22" fillId="0" borderId="0" xfId="316" applyFont="1" applyFill="1" applyBorder="1" applyAlignment="1">
      <alignment horizontal="left" vertical="center" wrapText="1"/>
    </xf>
    <xf numFmtId="2" fontId="22" fillId="0" borderId="0" xfId="316" applyNumberFormat="1" applyFont="1" applyFill="1" applyBorder="1" applyAlignment="1">
      <alignment horizontal="center" vertical="center"/>
    </xf>
    <xf numFmtId="0" fontId="22" fillId="0" borderId="7" xfId="316" applyFont="1" applyFill="1" applyBorder="1" applyAlignment="1">
      <alignment horizontal="center" vertical="center"/>
    </xf>
    <xf numFmtId="9" fontId="22" fillId="0" borderId="0" xfId="316" applyNumberFormat="1" applyFont="1" applyFill="1" applyBorder="1" applyAlignment="1">
      <alignment horizontal="center" vertical="center"/>
    </xf>
    <xf numFmtId="165" fontId="22" fillId="0" borderId="0" xfId="317" applyNumberFormat="1" applyFont="1" applyFill="1" applyBorder="1" applyAlignment="1">
      <alignment horizontal="center" vertical="center"/>
    </xf>
    <xf numFmtId="165" fontId="16" fillId="0" borderId="7" xfId="316" applyNumberFormat="1" applyFont="1" applyFill="1" applyBorder="1" applyAlignment="1">
      <alignment horizontal="center" vertical="center"/>
    </xf>
    <xf numFmtId="1" fontId="16" fillId="0" borderId="8" xfId="316" applyNumberFormat="1" applyFont="1" applyFill="1" applyBorder="1" applyAlignment="1">
      <alignment horizontal="center" vertical="center"/>
    </xf>
    <xf numFmtId="1" fontId="16" fillId="0" borderId="0" xfId="316" applyNumberFormat="1" applyFont="1" applyFill="1" applyBorder="1" applyAlignment="1">
      <alignment horizontal="center" vertical="center"/>
    </xf>
    <xf numFmtId="9" fontId="22" fillId="0" borderId="0" xfId="317" applyNumberFormat="1" applyFont="1" applyFill="1" applyBorder="1" applyAlignment="1">
      <alignment horizontal="center" vertical="center"/>
    </xf>
    <xf numFmtId="2" fontId="22" fillId="0" borderId="0" xfId="317" applyNumberFormat="1" applyFont="1" applyFill="1" applyBorder="1" applyAlignment="1">
      <alignment horizontal="center" vertical="center"/>
    </xf>
    <xf numFmtId="165" fontId="22" fillId="0" borderId="8" xfId="316" applyNumberFormat="1" applyFont="1" applyFill="1" applyBorder="1" applyAlignment="1">
      <alignment horizontal="center" vertical="center"/>
    </xf>
    <xf numFmtId="0" fontId="22" fillId="0" borderId="9" xfId="316" applyFont="1" applyFill="1" applyBorder="1" applyAlignment="1">
      <alignment horizontal="left" vertical="center"/>
    </xf>
    <xf numFmtId="0" fontId="22" fillId="0" borderId="10" xfId="316" applyFont="1" applyFill="1" applyBorder="1" applyAlignment="1">
      <alignment horizontal="left" vertical="center"/>
    </xf>
    <xf numFmtId="0" fontId="22" fillId="0" borderId="10" xfId="316" applyFont="1" applyFill="1" applyBorder="1" applyAlignment="1">
      <alignment horizontal="left" vertical="center" wrapText="1"/>
    </xf>
    <xf numFmtId="2" fontId="22" fillId="0" borderId="10" xfId="316" applyNumberFormat="1" applyFont="1" applyFill="1" applyBorder="1" applyAlignment="1">
      <alignment horizontal="center" vertical="center"/>
    </xf>
    <xf numFmtId="0" fontId="22" fillId="0" borderId="9" xfId="316" applyFont="1" applyFill="1" applyBorder="1" applyAlignment="1">
      <alignment horizontal="center" vertical="center"/>
    </xf>
    <xf numFmtId="165" fontId="22" fillId="0" borderId="10" xfId="316" applyNumberFormat="1" applyFont="1" applyFill="1" applyBorder="1" applyAlignment="1">
      <alignment horizontal="center" vertical="center"/>
    </xf>
    <xf numFmtId="9" fontId="22" fillId="0" borderId="10" xfId="316" applyNumberFormat="1" applyFont="1" applyFill="1" applyBorder="1" applyAlignment="1">
      <alignment horizontal="center" vertical="center"/>
    </xf>
    <xf numFmtId="165" fontId="22" fillId="0" borderId="10" xfId="317" applyNumberFormat="1" applyFont="1" applyFill="1" applyBorder="1" applyAlignment="1">
      <alignment horizontal="center" vertical="center"/>
    </xf>
    <xf numFmtId="165" fontId="16" fillId="0" borderId="10" xfId="316" applyNumberFormat="1" applyFont="1" applyBorder="1" applyAlignment="1">
      <alignment horizontal="center" vertical="center"/>
    </xf>
    <xf numFmtId="165" fontId="16" fillId="0" borderId="10" xfId="316" applyNumberFormat="1" applyFont="1" applyFill="1" applyBorder="1" applyAlignment="1">
      <alignment horizontal="center" vertical="center"/>
    </xf>
    <xf numFmtId="165" fontId="16" fillId="0" borderId="9" xfId="316" applyNumberFormat="1" applyFont="1" applyFill="1" applyBorder="1" applyAlignment="1">
      <alignment horizontal="center" vertical="center"/>
    </xf>
    <xf numFmtId="1" fontId="16" fillId="0" borderId="11" xfId="316" applyNumberFormat="1" applyFont="1" applyFill="1" applyBorder="1" applyAlignment="1">
      <alignment horizontal="center" vertical="center"/>
    </xf>
    <xf numFmtId="1" fontId="16" fillId="0" borderId="10" xfId="316" applyNumberFormat="1" applyFont="1" applyFill="1" applyBorder="1" applyAlignment="1">
      <alignment horizontal="center" vertical="center"/>
    </xf>
    <xf numFmtId="9" fontId="22" fillId="0" borderId="10" xfId="317" applyNumberFormat="1" applyFont="1" applyFill="1" applyBorder="1" applyAlignment="1">
      <alignment horizontal="center" vertical="center"/>
    </xf>
    <xf numFmtId="2" fontId="22" fillId="0" borderId="10" xfId="317" applyNumberFormat="1" applyFont="1" applyFill="1" applyBorder="1" applyAlignment="1">
      <alignment horizontal="center" vertical="center"/>
    </xf>
    <xf numFmtId="165" fontId="22" fillId="0" borderId="11" xfId="316" applyNumberFormat="1" applyFont="1" applyFill="1" applyBorder="1" applyAlignment="1">
      <alignment horizontal="center" vertical="center"/>
    </xf>
    <xf numFmtId="165" fontId="30" fillId="0" borderId="4" xfId="316" applyNumberFormat="1" applyFont="1" applyFill="1" applyBorder="1" applyAlignment="1">
      <alignment horizontal="center" vertical="center"/>
    </xf>
    <xf numFmtId="1" fontId="22" fillId="0" borderId="6" xfId="316" applyNumberFormat="1" applyFont="1" applyFill="1" applyBorder="1" applyAlignment="1">
      <alignment horizontal="center" vertical="center" wrapText="1"/>
    </xf>
    <xf numFmtId="165" fontId="22" fillId="0" borderId="7" xfId="316" applyNumberFormat="1" applyFont="1" applyFill="1" applyBorder="1" applyAlignment="1">
      <alignment horizontal="center" vertical="center"/>
    </xf>
    <xf numFmtId="1" fontId="22" fillId="0" borderId="8" xfId="316" applyNumberFormat="1" applyFont="1" applyFill="1" applyBorder="1" applyAlignment="1">
      <alignment horizontal="center" vertical="center" wrapText="1"/>
    </xf>
    <xf numFmtId="165" fontId="22" fillId="0" borderId="9" xfId="316" applyNumberFormat="1" applyFont="1" applyFill="1" applyBorder="1" applyAlignment="1">
      <alignment horizontal="center" vertical="center"/>
    </xf>
    <xf numFmtId="1" fontId="22" fillId="0" borderId="11" xfId="316" applyNumberFormat="1" applyFont="1" applyFill="1" applyBorder="1" applyAlignment="1">
      <alignment horizontal="center" vertical="center" wrapText="1"/>
    </xf>
    <xf numFmtId="0" fontId="22" fillId="0" borderId="4" xfId="316" applyFont="1" applyFill="1" applyBorder="1" applyAlignment="1">
      <alignment vertical="center"/>
    </xf>
    <xf numFmtId="0" fontId="22" fillId="0" borderId="5" xfId="316" applyFont="1" applyBorder="1" applyAlignment="1">
      <alignment vertical="center"/>
    </xf>
    <xf numFmtId="0" fontId="22" fillId="0" borderId="5" xfId="316" applyFont="1" applyFill="1" applyBorder="1" applyAlignment="1">
      <alignment vertical="center" wrapText="1" shrinkToFit="1"/>
    </xf>
    <xf numFmtId="2" fontId="26" fillId="0" borderId="5" xfId="316" applyNumberFormat="1" applyFont="1" applyFill="1" applyBorder="1" applyAlignment="1">
      <alignment horizontal="center" vertical="center" wrapText="1"/>
    </xf>
    <xf numFmtId="0" fontId="22" fillId="0" borderId="7" xfId="316" applyFont="1" applyFill="1" applyBorder="1" applyAlignment="1">
      <alignment vertical="center"/>
    </xf>
    <xf numFmtId="0" fontId="22" fillId="0" borderId="0" xfId="316" applyFont="1" applyBorder="1" applyAlignment="1">
      <alignment vertical="center"/>
    </xf>
    <xf numFmtId="0" fontId="22" fillId="0" borderId="0" xfId="316" applyFont="1" applyFill="1" applyBorder="1" applyAlignment="1">
      <alignment vertical="center" wrapText="1" shrinkToFit="1"/>
    </xf>
    <xf numFmtId="2" fontId="26" fillId="0" borderId="0" xfId="316" applyNumberFormat="1" applyFont="1" applyFill="1" applyBorder="1" applyAlignment="1">
      <alignment horizontal="center" vertical="center" wrapText="1"/>
    </xf>
    <xf numFmtId="0" fontId="22" fillId="0" borderId="9" xfId="316" applyFont="1" applyFill="1" applyBorder="1" applyAlignment="1">
      <alignment vertical="center"/>
    </xf>
    <xf numFmtId="0" fontId="22" fillId="0" borderId="10" xfId="316" applyFont="1" applyBorder="1" applyAlignment="1">
      <alignment vertical="center"/>
    </xf>
    <xf numFmtId="0" fontId="22" fillId="0" borderId="10" xfId="316" applyFont="1" applyFill="1" applyBorder="1" applyAlignment="1">
      <alignment vertical="center" wrapText="1" shrinkToFit="1"/>
    </xf>
    <xf numFmtId="2" fontId="26" fillId="0" borderId="10" xfId="316" applyNumberFormat="1" applyFont="1" applyFill="1" applyBorder="1" applyAlignment="1">
      <alignment horizontal="center" vertical="center" wrapText="1"/>
    </xf>
    <xf numFmtId="0" fontId="16" fillId="0" borderId="10" xfId="316" applyFont="1" applyFill="1" applyBorder="1" applyAlignment="1">
      <alignment wrapText="1"/>
    </xf>
    <xf numFmtId="0" fontId="16" fillId="0" borderId="10" xfId="316" applyFont="1" applyFill="1" applyBorder="1" applyAlignment="1">
      <alignment horizontal="center"/>
    </xf>
    <xf numFmtId="1" fontId="22" fillId="0" borderId="0" xfId="316" applyNumberFormat="1" applyFont="1" applyFill="1" applyBorder="1" applyAlignment="1">
      <alignment horizontal="center" vertical="center"/>
    </xf>
    <xf numFmtId="0" fontId="22" fillId="0" borderId="5" xfId="315" applyFont="1" applyBorder="1" applyAlignment="1">
      <alignment vertical="center" wrapText="1"/>
    </xf>
    <xf numFmtId="0" fontId="22" fillId="0" borderId="0" xfId="315" applyFont="1" applyBorder="1" applyAlignment="1">
      <alignment vertical="center" wrapText="1"/>
    </xf>
    <xf numFmtId="0" fontId="22" fillId="0" borderId="10" xfId="315" applyFont="1" applyBorder="1" applyAlignment="1">
      <alignment vertical="center" wrapText="1"/>
    </xf>
    <xf numFmtId="0" fontId="22" fillId="0" borderId="5" xfId="316" applyFont="1" applyBorder="1" applyAlignment="1">
      <alignment vertical="center" wrapText="1"/>
    </xf>
    <xf numFmtId="0" fontId="22" fillId="0" borderId="0" xfId="316" applyFont="1" applyBorder="1" applyAlignment="1">
      <alignment vertical="center" wrapText="1"/>
    </xf>
    <xf numFmtId="0" fontId="22" fillId="0" borderId="10" xfId="316" applyFont="1" applyBorder="1" applyAlignment="1">
      <alignment vertical="center" wrapText="1"/>
    </xf>
    <xf numFmtId="1" fontId="22" fillId="0" borderId="8" xfId="316" applyNumberFormat="1" applyFont="1" applyFill="1" applyBorder="1" applyAlignment="1">
      <alignment horizontal="center" vertical="center"/>
    </xf>
    <xf numFmtId="0" fontId="16" fillId="0" borderId="0" xfId="316" applyFont="1" applyFill="1" applyBorder="1" applyAlignment="1"/>
    <xf numFmtId="1" fontId="16" fillId="0" borderId="4" xfId="316" applyNumberFormat="1" applyFont="1" applyFill="1" applyBorder="1" applyAlignment="1">
      <alignment horizontal="center" vertical="center"/>
    </xf>
    <xf numFmtId="1" fontId="16" fillId="0" borderId="7" xfId="316" applyNumberFormat="1" applyFont="1" applyFill="1" applyBorder="1" applyAlignment="1">
      <alignment horizontal="center" vertical="center"/>
    </xf>
    <xf numFmtId="1" fontId="16" fillId="0" borderId="9" xfId="316" applyNumberFormat="1" applyFont="1" applyFill="1" applyBorder="1" applyAlignment="1">
      <alignment horizontal="center" vertical="center"/>
    </xf>
    <xf numFmtId="0" fontId="32" fillId="0" borderId="0" xfId="316" applyFont="1" applyFill="1" applyBorder="1" applyAlignment="1">
      <alignment horizontal="left" vertical="center"/>
    </xf>
    <xf numFmtId="165" fontId="32" fillId="0" borderId="0" xfId="316" applyNumberFormat="1" applyFont="1" applyFill="1" applyBorder="1" applyAlignment="1">
      <alignment horizontal="center" vertical="center"/>
    </xf>
    <xf numFmtId="165" fontId="33" fillId="0" borderId="0" xfId="316" applyNumberFormat="1" applyFont="1" applyFill="1" applyBorder="1" applyAlignment="1">
      <alignment horizontal="center" vertical="center"/>
    </xf>
    <xf numFmtId="0" fontId="32" fillId="0" borderId="0" xfId="316" applyFont="1" applyFill="1" applyBorder="1" applyAlignment="1">
      <alignment horizontal="center"/>
    </xf>
    <xf numFmtId="165" fontId="34" fillId="0" borderId="0" xfId="316" applyNumberFormat="1" applyFont="1" applyFill="1" applyBorder="1" applyAlignment="1">
      <alignment horizontal="center"/>
    </xf>
    <xf numFmtId="9" fontId="34" fillId="0" borderId="0" xfId="316" applyNumberFormat="1" applyFont="1" applyFill="1" applyBorder="1" applyAlignment="1">
      <alignment horizontal="center"/>
    </xf>
    <xf numFmtId="165" fontId="32" fillId="0" borderId="0" xfId="316" applyNumberFormat="1" applyFont="1" applyFill="1" applyBorder="1"/>
    <xf numFmtId="0" fontId="33" fillId="0" borderId="0" xfId="316" applyFont="1" applyFill="1" applyBorder="1"/>
    <xf numFmtId="0" fontId="33" fillId="0" borderId="0" xfId="316" applyFont="1" applyFill="1" applyBorder="1" applyAlignment="1">
      <alignment horizontal="center"/>
    </xf>
    <xf numFmtId="1" fontId="33" fillId="0" borderId="0" xfId="316" applyNumberFormat="1" applyFont="1" applyFill="1" applyBorder="1" applyAlignment="1">
      <alignment horizontal="center"/>
    </xf>
    <xf numFmtId="165" fontId="33" fillId="0" borderId="0" xfId="316" applyNumberFormat="1" applyFont="1" applyFill="1" applyBorder="1" applyAlignment="1">
      <alignment horizontal="center"/>
    </xf>
    <xf numFmtId="9" fontId="33" fillId="0" borderId="0" xfId="316" applyNumberFormat="1" applyFont="1" applyFill="1" applyBorder="1" applyAlignment="1">
      <alignment horizontal="center"/>
    </xf>
    <xf numFmtId="167" fontId="32" fillId="0" borderId="0" xfId="316" applyNumberFormat="1" applyFont="1" applyFill="1" applyBorder="1" applyAlignment="1">
      <alignment horizontal="center"/>
    </xf>
    <xf numFmtId="1" fontId="32" fillId="0" borderId="0" xfId="316" applyNumberFormat="1" applyFont="1" applyFill="1" applyBorder="1" applyAlignment="1">
      <alignment horizontal="center"/>
    </xf>
    <xf numFmtId="0" fontId="25" fillId="0" borderId="0" xfId="316" applyFill="1" applyBorder="1"/>
    <xf numFmtId="0" fontId="32" fillId="0" borderId="0" xfId="316" applyFont="1" applyFill="1" applyAlignment="1">
      <alignment horizontal="left" vertical="center" wrapText="1"/>
    </xf>
    <xf numFmtId="0" fontId="19" fillId="0" borderId="0" xfId="316" applyFont="1" applyFill="1" applyAlignment="1">
      <alignment horizontal="left" vertical="center"/>
    </xf>
    <xf numFmtId="165" fontId="19" fillId="0" borderId="0" xfId="316" applyNumberFormat="1" applyFont="1" applyFill="1" applyAlignment="1">
      <alignment horizontal="center" vertical="center"/>
    </xf>
    <xf numFmtId="165" fontId="20" fillId="0" borderId="0" xfId="316" applyNumberFormat="1" applyFont="1" applyFill="1" applyAlignment="1">
      <alignment horizontal="center" vertical="center"/>
    </xf>
    <xf numFmtId="0" fontId="19" fillId="0" borderId="0" xfId="316" applyFont="1" applyFill="1" applyAlignment="1">
      <alignment horizontal="center"/>
    </xf>
    <xf numFmtId="165" fontId="36" fillId="7" borderId="4" xfId="316" applyNumberFormat="1" applyFont="1" applyFill="1" applyBorder="1"/>
    <xf numFmtId="0" fontId="20" fillId="7" borderId="5" xfId="316" applyFont="1" applyFill="1" applyBorder="1"/>
    <xf numFmtId="0" fontId="20" fillId="7" borderId="6" xfId="316" applyFont="1" applyFill="1" applyBorder="1" applyAlignment="1">
      <alignment horizontal="center"/>
    </xf>
    <xf numFmtId="1" fontId="20" fillId="7" borderId="4" xfId="316" applyNumberFormat="1" applyFont="1" applyFill="1" applyBorder="1" applyAlignment="1">
      <alignment horizontal="center"/>
    </xf>
    <xf numFmtId="165" fontId="20" fillId="7" borderId="5" xfId="316" applyNumberFormat="1" applyFont="1" applyFill="1" applyBorder="1" applyAlignment="1">
      <alignment vertical="center" wrapText="1"/>
    </xf>
    <xf numFmtId="9" fontId="20" fillId="7" borderId="6" xfId="316" applyNumberFormat="1" applyFont="1" applyFill="1" applyBorder="1" applyAlignment="1">
      <alignment vertical="center" wrapText="1"/>
    </xf>
    <xf numFmtId="0" fontId="36" fillId="8" borderId="4" xfId="316" applyFont="1" applyFill="1" applyBorder="1" applyAlignment="1">
      <alignment horizontal="left"/>
    </xf>
    <xf numFmtId="0" fontId="37" fillId="8" borderId="5" xfId="316" applyFont="1" applyFill="1" applyBorder="1" applyAlignment="1">
      <alignment horizontal="left"/>
    </xf>
    <xf numFmtId="0" fontId="19" fillId="8" borderId="5" xfId="316" applyFont="1" applyFill="1" applyBorder="1" applyAlignment="1">
      <alignment horizontal="center"/>
    </xf>
    <xf numFmtId="167" fontId="37" fillId="8" borderId="5" xfId="316" applyNumberFormat="1" applyFont="1" applyFill="1" applyBorder="1" applyAlignment="1">
      <alignment horizontal="left"/>
    </xf>
    <xf numFmtId="167" fontId="19" fillId="8" borderId="5" xfId="316" applyNumberFormat="1" applyFont="1" applyFill="1" applyBorder="1" applyAlignment="1">
      <alignment horizontal="center"/>
    </xf>
    <xf numFmtId="0" fontId="19" fillId="8" borderId="6" xfId="316" applyFont="1" applyFill="1" applyBorder="1" applyAlignment="1">
      <alignment horizontal="center"/>
    </xf>
    <xf numFmtId="1" fontId="19" fillId="8" borderId="4" xfId="316" applyNumberFormat="1" applyFont="1" applyFill="1" applyBorder="1" applyAlignment="1">
      <alignment horizontal="center"/>
    </xf>
    <xf numFmtId="165" fontId="20" fillId="8" borderId="5" xfId="316" applyNumberFormat="1" applyFont="1" applyFill="1" applyBorder="1" applyAlignment="1">
      <alignment vertical="center" wrapText="1"/>
    </xf>
    <xf numFmtId="165" fontId="20" fillId="8" borderId="6" xfId="316" applyNumberFormat="1" applyFont="1" applyFill="1" applyBorder="1" applyAlignment="1">
      <alignment vertical="center" wrapText="1"/>
    </xf>
    <xf numFmtId="0" fontId="25" fillId="0" borderId="0" xfId="316" applyFill="1"/>
    <xf numFmtId="165" fontId="19" fillId="7" borderId="9" xfId="316" applyNumberFormat="1" applyFont="1" applyFill="1" applyBorder="1"/>
    <xf numFmtId="0" fontId="20" fillId="7" borderId="10" xfId="316" applyFont="1" applyFill="1" applyBorder="1"/>
    <xf numFmtId="0" fontId="20" fillId="7" borderId="11" xfId="316" applyFont="1" applyFill="1" applyBorder="1" applyAlignment="1">
      <alignment horizontal="center"/>
    </xf>
    <xf numFmtId="0" fontId="37" fillId="8" borderId="9" xfId="316" applyFont="1" applyFill="1" applyBorder="1" applyAlignment="1">
      <alignment horizontal="left"/>
    </xf>
    <xf numFmtId="0" fontId="19" fillId="8" borderId="9" xfId="316" applyFont="1" applyFill="1" applyBorder="1" applyAlignment="1">
      <alignment horizontal="left"/>
    </xf>
    <xf numFmtId="0" fontId="19" fillId="8" borderId="10" xfId="316" applyFont="1" applyFill="1" applyBorder="1" applyAlignment="1">
      <alignment horizontal="center"/>
    </xf>
    <xf numFmtId="167" fontId="37" fillId="8" borderId="9" xfId="316" applyNumberFormat="1" applyFont="1" applyFill="1" applyBorder="1" applyAlignment="1">
      <alignment horizontal="left"/>
    </xf>
    <xf numFmtId="167" fontId="19" fillId="8" borderId="10" xfId="316" applyNumberFormat="1" applyFont="1" applyFill="1" applyBorder="1" applyAlignment="1">
      <alignment horizontal="center"/>
    </xf>
    <xf numFmtId="0" fontId="19" fillId="8" borderId="11" xfId="316" applyFont="1" applyFill="1" applyBorder="1" applyAlignment="1">
      <alignment horizontal="center"/>
    </xf>
    <xf numFmtId="0" fontId="20" fillId="0" borderId="12" xfId="316" applyFont="1" applyFill="1" applyBorder="1" applyAlignment="1">
      <alignment vertical="center" wrapText="1"/>
    </xf>
    <xf numFmtId="0" fontId="20" fillId="0" borderId="12" xfId="316" applyFont="1" applyFill="1" applyBorder="1" applyAlignment="1">
      <alignment vertical="center" wrapText="1" shrinkToFit="1"/>
    </xf>
    <xf numFmtId="165" fontId="20" fillId="0" borderId="13" xfId="316" applyNumberFormat="1" applyFont="1" applyFill="1" applyBorder="1" applyAlignment="1">
      <alignment horizontal="center" vertical="center" wrapText="1"/>
    </xf>
    <xf numFmtId="0" fontId="20" fillId="0" borderId="13" xfId="316" applyFont="1" applyFill="1" applyBorder="1" applyAlignment="1">
      <alignment vertical="center" wrapText="1"/>
    </xf>
    <xf numFmtId="0" fontId="20" fillId="7" borderId="13" xfId="316" applyFont="1" applyFill="1" applyBorder="1" applyAlignment="1">
      <alignment horizontal="center" vertical="center" wrapText="1"/>
    </xf>
    <xf numFmtId="0" fontId="20" fillId="7" borderId="4" xfId="316" applyFont="1" applyFill="1" applyBorder="1" applyAlignment="1">
      <alignment horizontal="center" vertical="center" wrapText="1"/>
    </xf>
    <xf numFmtId="1" fontId="20" fillId="7" borderId="13" xfId="316" applyNumberFormat="1" applyFont="1" applyFill="1" applyBorder="1" applyAlignment="1">
      <alignment horizontal="center" vertical="center" wrapText="1"/>
    </xf>
    <xf numFmtId="165" fontId="20" fillId="7" borderId="13" xfId="316" applyNumberFormat="1" applyFont="1" applyFill="1" applyBorder="1" applyAlignment="1">
      <alignment horizontal="center" vertical="center" wrapText="1"/>
    </xf>
    <xf numFmtId="9" fontId="20" fillId="7" borderId="13" xfId="316" applyNumberFormat="1" applyFont="1" applyFill="1" applyBorder="1" applyAlignment="1">
      <alignment horizontal="center" vertical="center" wrapText="1"/>
    </xf>
    <xf numFmtId="0" fontId="19" fillId="8" borderId="13" xfId="316" applyFont="1" applyFill="1" applyBorder="1" applyAlignment="1">
      <alignment horizontal="center" vertical="center" wrapText="1"/>
    </xf>
    <xf numFmtId="167" fontId="19" fillId="8" borderId="13" xfId="316" applyNumberFormat="1" applyFont="1" applyFill="1" applyBorder="1" applyAlignment="1">
      <alignment horizontal="center" vertical="center" wrapText="1"/>
    </xf>
    <xf numFmtId="0" fontId="19" fillId="8" borderId="4" xfId="316" applyFont="1" applyFill="1" applyBorder="1" applyAlignment="1">
      <alignment horizontal="center" vertical="center" wrapText="1"/>
    </xf>
    <xf numFmtId="1" fontId="19" fillId="8" borderId="13" xfId="316" applyNumberFormat="1" applyFont="1" applyFill="1" applyBorder="1" applyAlignment="1">
      <alignment horizontal="center" vertical="center" wrapText="1"/>
    </xf>
    <xf numFmtId="165" fontId="19" fillId="8" borderId="6" xfId="316" applyNumberFormat="1" applyFont="1" applyFill="1" applyBorder="1" applyAlignment="1">
      <alignment horizontal="center" vertical="center" wrapText="1"/>
    </xf>
    <xf numFmtId="165" fontId="19" fillId="8" borderId="13" xfId="316" applyNumberFormat="1" applyFont="1" applyFill="1" applyBorder="1" applyAlignment="1">
      <alignment horizontal="center" vertical="center" wrapText="1"/>
    </xf>
    <xf numFmtId="9" fontId="19" fillId="8" borderId="13" xfId="316" applyNumberFormat="1" applyFont="1" applyFill="1" applyBorder="1" applyAlignment="1">
      <alignment horizontal="center" vertical="center" wrapText="1"/>
    </xf>
    <xf numFmtId="0" fontId="25" fillId="0" borderId="0" xfId="316" applyFill="1" applyBorder="1" applyAlignment="1">
      <alignment wrapText="1"/>
    </xf>
    <xf numFmtId="0" fontId="25" fillId="0" borderId="0" xfId="316" applyFill="1" applyAlignment="1">
      <alignment wrapText="1"/>
    </xf>
    <xf numFmtId="0" fontId="20" fillId="0" borderId="4" xfId="316" applyFont="1" applyFill="1" applyBorder="1" applyAlignment="1">
      <alignment horizontal="left" vertical="center"/>
    </xf>
    <xf numFmtId="0" fontId="20" fillId="0" borderId="5" xfId="316" applyFont="1" applyFill="1" applyBorder="1" applyAlignment="1">
      <alignment horizontal="left" vertical="center"/>
    </xf>
    <xf numFmtId="165" fontId="20" fillId="0" borderId="5" xfId="316" applyNumberFormat="1" applyFont="1" applyFill="1" applyBorder="1" applyAlignment="1">
      <alignment horizontal="center" vertical="center"/>
    </xf>
    <xf numFmtId="0" fontId="20" fillId="0" borderId="5" xfId="316" applyFont="1" applyFill="1" applyBorder="1" applyAlignment="1">
      <alignment horizontal="center"/>
    </xf>
    <xf numFmtId="165" fontId="19" fillId="0" borderId="5" xfId="316" applyNumberFormat="1" applyFont="1" applyFill="1" applyBorder="1" applyAlignment="1">
      <alignment horizontal="center"/>
    </xf>
    <xf numFmtId="167" fontId="20" fillId="0" borderId="5" xfId="317" applyNumberFormat="1" applyFont="1" applyFill="1" applyBorder="1" applyAlignment="1">
      <alignment horizontal="center" vertical="center"/>
    </xf>
    <xf numFmtId="2" fontId="20" fillId="0" borderId="5" xfId="316" applyNumberFormat="1" applyFont="1" applyFill="1" applyBorder="1" applyAlignment="1">
      <alignment horizontal="center"/>
    </xf>
    <xf numFmtId="1" fontId="20" fillId="0" borderId="5" xfId="316" applyNumberFormat="1" applyFont="1" applyFill="1" applyBorder="1" applyAlignment="1">
      <alignment horizontal="center"/>
    </xf>
    <xf numFmtId="165" fontId="20" fillId="0" borderId="5" xfId="316" applyNumberFormat="1" applyFont="1" applyFill="1" applyBorder="1" applyAlignment="1">
      <alignment horizontal="center"/>
    </xf>
    <xf numFmtId="9" fontId="20" fillId="0" borderId="6" xfId="316" applyNumberFormat="1" applyFont="1" applyFill="1" applyBorder="1" applyAlignment="1">
      <alignment horizontal="center"/>
    </xf>
    <xf numFmtId="167" fontId="20" fillId="0" borderId="5" xfId="316" applyNumberFormat="1" applyFont="1" applyFill="1" applyBorder="1" applyAlignment="1">
      <alignment horizontal="center"/>
    </xf>
    <xf numFmtId="167" fontId="19" fillId="0" borderId="5" xfId="316" applyNumberFormat="1" applyFont="1" applyFill="1" applyBorder="1" applyAlignment="1">
      <alignment horizontal="center"/>
    </xf>
    <xf numFmtId="2" fontId="41" fillId="0" borderId="5" xfId="316" applyNumberFormat="1" applyFont="1" applyFill="1" applyBorder="1" applyAlignment="1">
      <alignment horizontal="center"/>
    </xf>
    <xf numFmtId="0" fontId="19" fillId="0" borderId="5" xfId="316" applyFont="1" applyFill="1" applyBorder="1" applyAlignment="1">
      <alignment horizontal="center"/>
    </xf>
    <xf numFmtId="1" fontId="19" fillId="0" borderId="0" xfId="316" applyNumberFormat="1" applyFont="1" applyFill="1" applyBorder="1" applyAlignment="1">
      <alignment horizontal="center"/>
    </xf>
    <xf numFmtId="165" fontId="35" fillId="0" borderId="0" xfId="316" applyNumberFormat="1" applyFont="1"/>
    <xf numFmtId="9" fontId="35" fillId="0" borderId="8" xfId="316" applyNumberFormat="1" applyFont="1" applyBorder="1"/>
    <xf numFmtId="0" fontId="25" fillId="0" borderId="5" xfId="316" applyFill="1" applyBorder="1"/>
    <xf numFmtId="0" fontId="20" fillId="0" borderId="7" xfId="316" applyFont="1" applyFill="1" applyBorder="1" applyAlignment="1">
      <alignment horizontal="left" vertical="center"/>
    </xf>
    <xf numFmtId="0" fontId="20" fillId="0" borderId="0" xfId="316" applyFont="1" applyFill="1" applyBorder="1" applyAlignment="1">
      <alignment horizontal="left" vertical="center"/>
    </xf>
    <xf numFmtId="165" fontId="20" fillId="0" borderId="0" xfId="316" applyNumberFormat="1" applyFont="1" applyFill="1" applyBorder="1" applyAlignment="1">
      <alignment horizontal="center" vertical="center"/>
    </xf>
    <xf numFmtId="0" fontId="20" fillId="0" borderId="0" xfId="316" applyFont="1" applyFill="1" applyBorder="1" applyAlignment="1">
      <alignment horizontal="center"/>
    </xf>
    <xf numFmtId="165" fontId="20" fillId="0" borderId="0" xfId="316" applyNumberFormat="1" applyFont="1" applyFill="1" applyBorder="1" applyAlignment="1">
      <alignment horizontal="center"/>
    </xf>
    <xf numFmtId="9" fontId="20" fillId="0" borderId="8" xfId="316" applyNumberFormat="1" applyFont="1" applyFill="1" applyBorder="1" applyAlignment="1">
      <alignment horizontal="center"/>
    </xf>
    <xf numFmtId="165" fontId="19" fillId="0" borderId="0" xfId="316" applyNumberFormat="1" applyFont="1" applyFill="1" applyBorder="1" applyAlignment="1">
      <alignment horizontal="center"/>
    </xf>
    <xf numFmtId="167" fontId="20" fillId="0" borderId="0" xfId="317" applyNumberFormat="1" applyFont="1" applyFill="1" applyBorder="1" applyAlignment="1">
      <alignment horizontal="center" vertical="center"/>
    </xf>
    <xf numFmtId="2" fontId="20" fillId="0" borderId="0" xfId="316" applyNumberFormat="1" applyFont="1" applyFill="1" applyBorder="1" applyAlignment="1">
      <alignment horizontal="center"/>
    </xf>
    <xf numFmtId="1" fontId="20" fillId="0" borderId="0" xfId="316" applyNumberFormat="1" applyFont="1" applyFill="1" applyBorder="1" applyAlignment="1">
      <alignment horizontal="center"/>
    </xf>
    <xf numFmtId="167" fontId="20" fillId="0" borderId="0" xfId="316" applyNumberFormat="1" applyFont="1" applyFill="1" applyBorder="1" applyAlignment="1">
      <alignment horizontal="center"/>
    </xf>
    <xf numFmtId="167" fontId="19" fillId="0" borderId="0" xfId="316" applyNumberFormat="1" applyFont="1" applyFill="1" applyBorder="1" applyAlignment="1">
      <alignment horizontal="center"/>
    </xf>
    <xf numFmtId="2" fontId="41" fillId="0" borderId="0" xfId="316" applyNumberFormat="1" applyFont="1" applyFill="1" applyBorder="1" applyAlignment="1">
      <alignment horizontal="center"/>
    </xf>
    <xf numFmtId="0" fontId="19" fillId="0" borderId="0" xfId="316" applyFont="1" applyFill="1" applyBorder="1" applyAlignment="1">
      <alignment horizontal="center"/>
    </xf>
    <xf numFmtId="165" fontId="19" fillId="0" borderId="0" xfId="316" applyNumberFormat="1" applyFont="1" applyBorder="1"/>
    <xf numFmtId="9" fontId="19" fillId="0" borderId="8" xfId="316" applyNumberFormat="1" applyFont="1" applyBorder="1"/>
    <xf numFmtId="0" fontId="20" fillId="0" borderId="9" xfId="316" applyFont="1" applyFill="1" applyBorder="1" applyAlignment="1">
      <alignment horizontal="left" vertical="center"/>
    </xf>
    <xf numFmtId="0" fontId="20" fillId="0" borderId="10" xfId="316" applyFont="1" applyFill="1" applyBorder="1" applyAlignment="1">
      <alignment horizontal="left" vertical="center"/>
    </xf>
    <xf numFmtId="165" fontId="20" fillId="0" borderId="10" xfId="316" applyNumberFormat="1" applyFont="1" applyFill="1" applyBorder="1" applyAlignment="1">
      <alignment horizontal="center" vertical="center"/>
    </xf>
    <xf numFmtId="0" fontId="20" fillId="0" borderId="10" xfId="316" applyFont="1" applyFill="1" applyBorder="1" applyAlignment="1">
      <alignment horizontal="center"/>
    </xf>
    <xf numFmtId="165" fontId="20" fillId="0" borderId="10" xfId="316" applyNumberFormat="1" applyFont="1" applyFill="1" applyBorder="1" applyAlignment="1">
      <alignment horizontal="center"/>
    </xf>
    <xf numFmtId="9" fontId="20" fillId="0" borderId="11" xfId="316" applyNumberFormat="1" applyFont="1" applyFill="1" applyBorder="1" applyAlignment="1">
      <alignment horizontal="center"/>
    </xf>
    <xf numFmtId="165" fontId="19" fillId="0" borderId="10" xfId="316" applyNumberFormat="1" applyFont="1" applyFill="1" applyBorder="1" applyAlignment="1">
      <alignment horizontal="center"/>
    </xf>
    <xf numFmtId="167" fontId="20" fillId="0" borderId="10" xfId="317" applyNumberFormat="1" applyFont="1" applyFill="1" applyBorder="1" applyAlignment="1">
      <alignment horizontal="center" vertical="center"/>
    </xf>
    <xf numFmtId="2" fontId="20" fillId="0" borderId="10" xfId="316" applyNumberFormat="1" applyFont="1" applyFill="1" applyBorder="1" applyAlignment="1">
      <alignment horizontal="center"/>
    </xf>
    <xf numFmtId="1" fontId="20" fillId="0" borderId="10" xfId="316" applyNumberFormat="1" applyFont="1" applyFill="1" applyBorder="1" applyAlignment="1">
      <alignment horizontal="center"/>
    </xf>
    <xf numFmtId="167" fontId="20" fillId="0" borderId="10" xfId="316" applyNumberFormat="1" applyFont="1" applyFill="1" applyBorder="1" applyAlignment="1">
      <alignment horizontal="center"/>
    </xf>
    <xf numFmtId="167" fontId="19" fillId="0" borderId="10" xfId="316" applyNumberFormat="1" applyFont="1" applyFill="1" applyBorder="1" applyAlignment="1">
      <alignment horizontal="center"/>
    </xf>
    <xf numFmtId="2" fontId="41" fillId="0" borderId="10" xfId="316" applyNumberFormat="1" applyFont="1" applyFill="1" applyBorder="1" applyAlignment="1">
      <alignment horizontal="center"/>
    </xf>
    <xf numFmtId="0" fontId="19" fillId="0" borderId="10" xfId="316" applyFont="1" applyFill="1" applyBorder="1" applyAlignment="1">
      <alignment horizontal="center"/>
    </xf>
    <xf numFmtId="1" fontId="19" fillId="0" borderId="10" xfId="316" applyNumberFormat="1" applyFont="1" applyFill="1" applyBorder="1" applyAlignment="1">
      <alignment horizontal="center"/>
    </xf>
    <xf numFmtId="165" fontId="19" fillId="0" borderId="10" xfId="316" applyNumberFormat="1" applyFont="1" applyBorder="1"/>
    <xf numFmtId="9" fontId="19" fillId="0" borderId="11" xfId="316" applyNumberFormat="1" applyFont="1" applyBorder="1"/>
    <xf numFmtId="0" fontId="25" fillId="0" borderId="10" xfId="316" applyFill="1" applyBorder="1"/>
    <xf numFmtId="0" fontId="20" fillId="0" borderId="5" xfId="316" applyFont="1" applyBorder="1" applyAlignment="1">
      <alignment horizontal="center"/>
    </xf>
    <xf numFmtId="0" fontId="19" fillId="0" borderId="7" xfId="316" applyFont="1" applyFill="1" applyBorder="1" applyAlignment="1">
      <alignment vertical="center"/>
    </xf>
    <xf numFmtId="0" fontId="20" fillId="0" borderId="0" xfId="316" applyFont="1" applyBorder="1" applyAlignment="1">
      <alignment vertical="center"/>
    </xf>
    <xf numFmtId="0" fontId="20" fillId="0" borderId="0" xfId="316" applyFont="1" applyFill="1" applyBorder="1" applyAlignment="1">
      <alignment vertical="center" shrinkToFit="1"/>
    </xf>
    <xf numFmtId="2" fontId="23" fillId="0" borderId="0" xfId="316" applyNumberFormat="1" applyFont="1" applyFill="1" applyBorder="1" applyAlignment="1">
      <alignment horizontal="center" vertical="center" wrapText="1"/>
    </xf>
    <xf numFmtId="165" fontId="39" fillId="0" borderId="0" xfId="316" applyNumberFormat="1" applyFont="1" applyBorder="1"/>
    <xf numFmtId="9" fontId="39" fillId="0" borderId="8" xfId="316" applyNumberFormat="1" applyFont="1" applyBorder="1"/>
    <xf numFmtId="0" fontId="19" fillId="0" borderId="9" xfId="316" applyFont="1" applyFill="1" applyBorder="1" applyAlignment="1">
      <alignment vertical="center"/>
    </xf>
    <xf numFmtId="0" fontId="20" fillId="0" borderId="10" xfId="316" applyFont="1" applyBorder="1" applyAlignment="1">
      <alignment vertical="center"/>
    </xf>
    <xf numFmtId="0" fontId="20" fillId="0" borderId="10" xfId="316" applyFont="1" applyFill="1" applyBorder="1" applyAlignment="1">
      <alignment vertical="center" shrinkToFit="1"/>
    </xf>
    <xf numFmtId="2" fontId="23" fillId="0" borderId="10" xfId="316" applyNumberFormat="1" applyFont="1" applyFill="1" applyBorder="1" applyAlignment="1">
      <alignment horizontal="center" vertical="center" wrapText="1"/>
    </xf>
    <xf numFmtId="0" fontId="25" fillId="0" borderId="10" xfId="316" applyFill="1" applyBorder="1" applyAlignment="1">
      <alignment wrapText="1"/>
    </xf>
    <xf numFmtId="1" fontId="19" fillId="0" borderId="5" xfId="316" applyNumberFormat="1" applyFont="1" applyFill="1" applyBorder="1" applyAlignment="1">
      <alignment horizontal="center"/>
    </xf>
    <xf numFmtId="165" fontId="35" fillId="0" borderId="5" xfId="316" applyNumberFormat="1" applyFont="1" applyBorder="1"/>
    <xf numFmtId="9" fontId="35" fillId="0" borderId="6" xfId="316" applyNumberFormat="1" applyFont="1" applyBorder="1"/>
    <xf numFmtId="0" fontId="19" fillId="0" borderId="4" xfId="316" applyFont="1" applyFill="1" applyBorder="1" applyAlignment="1">
      <alignment vertical="center"/>
    </xf>
    <xf numFmtId="0" fontId="20" fillId="0" borderId="5" xfId="316" applyFont="1" applyFill="1" applyBorder="1" applyAlignment="1">
      <alignment vertical="center" shrinkToFit="1"/>
    </xf>
    <xf numFmtId="2" fontId="23" fillId="0" borderId="5" xfId="316" applyNumberFormat="1" applyFont="1" applyFill="1" applyBorder="1" applyAlignment="1">
      <alignment horizontal="center" vertical="center" wrapText="1"/>
    </xf>
    <xf numFmtId="165" fontId="39" fillId="0" borderId="5" xfId="316" applyNumberFormat="1" applyFont="1" applyBorder="1"/>
    <xf numFmtId="9" fontId="39" fillId="0" borderId="6" xfId="316" applyNumberFormat="1" applyFont="1" applyBorder="1"/>
    <xf numFmtId="0" fontId="25" fillId="0" borderId="5" xfId="316" applyFill="1" applyBorder="1" applyAlignment="1">
      <alignment wrapText="1"/>
    </xf>
    <xf numFmtId="2" fontId="20" fillId="0" borderId="0" xfId="316" applyNumberFormat="1" applyFont="1" applyFill="1" applyBorder="1" applyAlignment="1">
      <alignment horizontal="center" vertical="center"/>
    </xf>
    <xf numFmtId="2" fontId="20" fillId="0" borderId="10" xfId="316" applyNumberFormat="1" applyFont="1" applyFill="1" applyBorder="1" applyAlignment="1">
      <alignment horizontal="center" vertical="center"/>
    </xf>
    <xf numFmtId="0" fontId="32" fillId="0" borderId="10" xfId="316" applyFont="1" applyFill="1" applyBorder="1" applyAlignment="1">
      <alignment horizontal="left" vertical="center"/>
    </xf>
    <xf numFmtId="165" fontId="32" fillId="0" borderId="10" xfId="316" applyNumberFormat="1" applyFont="1" applyFill="1" applyBorder="1" applyAlignment="1">
      <alignment horizontal="center" vertical="center"/>
    </xf>
    <xf numFmtId="165" fontId="33" fillId="0" borderId="10" xfId="316" applyNumberFormat="1" applyFont="1" applyFill="1" applyBorder="1" applyAlignment="1">
      <alignment horizontal="center" vertical="center"/>
    </xf>
    <xf numFmtId="2" fontId="19" fillId="0" borderId="0" xfId="316" applyNumberFormat="1" applyFont="1" applyFill="1" applyBorder="1" applyAlignment="1">
      <alignment horizontal="center"/>
    </xf>
    <xf numFmtId="2" fontId="19" fillId="0" borderId="10" xfId="316" applyNumberFormat="1" applyFont="1" applyFill="1" applyBorder="1" applyAlignment="1">
      <alignment horizontal="center"/>
    </xf>
    <xf numFmtId="0" fontId="20" fillId="0" borderId="5" xfId="316" applyFont="1" applyBorder="1" applyAlignment="1">
      <alignment vertical="center"/>
    </xf>
    <xf numFmtId="0" fontId="20" fillId="0" borderId="5" xfId="315" applyFont="1" applyBorder="1" applyAlignment="1">
      <alignment vertical="center" wrapText="1"/>
    </xf>
    <xf numFmtId="0" fontId="20" fillId="0" borderId="0" xfId="315" applyFont="1" applyBorder="1" applyAlignment="1">
      <alignment vertical="center" wrapText="1"/>
    </xf>
    <xf numFmtId="0" fontId="20" fillId="0" borderId="10" xfId="315" applyFont="1" applyBorder="1" applyAlignment="1">
      <alignment vertical="center" wrapText="1"/>
    </xf>
    <xf numFmtId="0" fontId="20" fillId="0" borderId="5" xfId="316" applyFont="1" applyBorder="1" applyAlignment="1">
      <alignment vertical="center" wrapText="1"/>
    </xf>
    <xf numFmtId="0" fontId="20" fillId="0" borderId="0" xfId="316" applyFont="1" applyBorder="1" applyAlignment="1">
      <alignment vertical="center" wrapText="1"/>
    </xf>
    <xf numFmtId="0" fontId="20" fillId="0" borderId="10" xfId="316" applyFont="1" applyBorder="1" applyAlignment="1">
      <alignment vertical="center" wrapText="1"/>
    </xf>
    <xf numFmtId="0" fontId="16" fillId="0" borderId="4" xfId="316" applyFont="1" applyFill="1" applyBorder="1" applyAlignment="1">
      <alignment vertical="center"/>
    </xf>
    <xf numFmtId="0" fontId="22" fillId="0" borderId="5" xfId="316" applyFont="1" applyFill="1" applyBorder="1" applyAlignment="1">
      <alignment vertical="center" shrinkToFit="1"/>
    </xf>
    <xf numFmtId="0" fontId="16" fillId="0" borderId="7" xfId="316" applyFont="1" applyFill="1" applyBorder="1" applyAlignment="1">
      <alignment vertical="center"/>
    </xf>
    <xf numFmtId="0" fontId="22" fillId="0" borderId="0" xfId="316" applyFont="1" applyFill="1" applyBorder="1" applyAlignment="1">
      <alignment vertical="center" shrinkToFit="1"/>
    </xf>
    <xf numFmtId="0" fontId="16" fillId="0" borderId="9" xfId="316" applyFont="1" applyFill="1" applyBorder="1" applyAlignment="1">
      <alignment vertical="center"/>
    </xf>
    <xf numFmtId="0" fontId="22" fillId="0" borderId="10" xfId="316" applyFont="1" applyFill="1" applyBorder="1" applyAlignment="1">
      <alignment vertical="center" shrinkToFit="1"/>
    </xf>
    <xf numFmtId="0" fontId="32" fillId="0" borderId="4" xfId="316" applyFont="1" applyFill="1" applyBorder="1" applyAlignment="1">
      <alignment vertical="center"/>
    </xf>
    <xf numFmtId="0" fontId="33" fillId="0" borderId="5" xfId="316" applyFont="1" applyFill="1" applyBorder="1" applyAlignment="1">
      <alignment vertical="center" shrinkToFit="1"/>
    </xf>
    <xf numFmtId="2" fontId="42" fillId="0" borderId="5" xfId="316" applyNumberFormat="1" applyFont="1" applyFill="1" applyBorder="1" applyAlignment="1">
      <alignment horizontal="center" vertical="center" wrapText="1"/>
    </xf>
    <xf numFmtId="0" fontId="32" fillId="0" borderId="7" xfId="316" applyFont="1" applyFill="1" applyBorder="1" applyAlignment="1">
      <alignment vertical="center"/>
    </xf>
    <xf numFmtId="0" fontId="33" fillId="0" borderId="0" xfId="316" applyFont="1" applyFill="1" applyBorder="1" applyAlignment="1">
      <alignment vertical="center" shrinkToFit="1"/>
    </xf>
    <xf numFmtId="2" fontId="42" fillId="0" borderId="0" xfId="316" applyNumberFormat="1" applyFont="1" applyFill="1" applyBorder="1" applyAlignment="1">
      <alignment horizontal="center" vertical="center" wrapText="1"/>
    </xf>
    <xf numFmtId="0" fontId="32" fillId="0" borderId="9" xfId="316" applyFont="1" applyFill="1" applyBorder="1" applyAlignment="1">
      <alignment vertical="center"/>
    </xf>
    <xf numFmtId="0" fontId="33" fillId="0" borderId="10" xfId="316" applyFont="1" applyFill="1" applyBorder="1" applyAlignment="1">
      <alignment vertical="center" shrinkToFit="1"/>
    </xf>
    <xf numFmtId="2" fontId="42" fillId="0" borderId="10" xfId="316" applyNumberFormat="1" applyFont="1" applyFill="1" applyBorder="1" applyAlignment="1">
      <alignment horizontal="center" vertical="center" wrapText="1"/>
    </xf>
    <xf numFmtId="0" fontId="32" fillId="0" borderId="0" xfId="316" applyFont="1" applyFill="1" applyBorder="1"/>
    <xf numFmtId="165" fontId="35" fillId="0" borderId="0" xfId="316" applyNumberFormat="1" applyFont="1" applyBorder="1"/>
    <xf numFmtId="0" fontId="32" fillId="0" borderId="0" xfId="316" applyFont="1" applyFill="1" applyAlignment="1">
      <alignment horizontal="left" vertical="center"/>
    </xf>
    <xf numFmtId="165" fontId="32" fillId="0" borderId="0" xfId="316" applyNumberFormat="1" applyFont="1" applyFill="1" applyAlignment="1">
      <alignment horizontal="center" vertical="center"/>
    </xf>
    <xf numFmtId="165" fontId="33" fillId="0" borderId="0" xfId="316" applyNumberFormat="1" applyFont="1" applyFill="1" applyAlignment="1">
      <alignment horizontal="center" vertical="center"/>
    </xf>
    <xf numFmtId="0" fontId="32" fillId="0" borderId="0" xfId="316" applyFont="1" applyFill="1" applyAlignment="1">
      <alignment horizontal="center"/>
    </xf>
    <xf numFmtId="165" fontId="34" fillId="0" borderId="0" xfId="316" applyNumberFormat="1" applyFont="1" applyFill="1" applyAlignment="1">
      <alignment horizontal="center"/>
    </xf>
    <xf numFmtId="9" fontId="34" fillId="0" borderId="8" xfId="316" applyNumberFormat="1" applyFont="1" applyFill="1" applyBorder="1" applyAlignment="1">
      <alignment horizontal="center"/>
    </xf>
    <xf numFmtId="0" fontId="33" fillId="0" borderId="0" xfId="316" applyFont="1" applyFill="1"/>
    <xf numFmtId="9" fontId="33" fillId="0" borderId="8" xfId="316" applyNumberFormat="1" applyFont="1" applyFill="1" applyBorder="1" applyAlignment="1">
      <alignment horizontal="center"/>
    </xf>
    <xf numFmtId="167" fontId="32" fillId="0" borderId="0" xfId="316" applyNumberFormat="1" applyFont="1" applyFill="1" applyAlignment="1">
      <alignment horizontal="center"/>
    </xf>
    <xf numFmtId="165" fontId="16" fillId="0" borderId="0" xfId="315" applyNumberFormat="1" applyFont="1" applyAlignment="1">
      <alignment horizontal="center" vertical="center"/>
    </xf>
    <xf numFmtId="9" fontId="16" fillId="0" borderId="0" xfId="315" applyNumberFormat="1" applyFont="1" applyAlignment="1">
      <alignment horizontal="center" vertical="center"/>
    </xf>
    <xf numFmtId="1" fontId="16" fillId="0" borderId="0" xfId="315" applyNumberFormat="1" applyFont="1" applyBorder="1" applyAlignment="1">
      <alignment horizontal="center" vertical="center"/>
    </xf>
    <xf numFmtId="0" fontId="16" fillId="0" borderId="0" xfId="315" applyFont="1" applyAlignment="1"/>
    <xf numFmtId="0" fontId="16" fillId="0" borderId="0" xfId="315" applyFont="1" applyAlignment="1">
      <alignment horizontal="center"/>
    </xf>
    <xf numFmtId="165" fontId="32" fillId="0" borderId="0" xfId="315" applyNumberFormat="1" applyFont="1" applyBorder="1" applyAlignment="1">
      <alignment horizontal="center" vertical="center" wrapText="1"/>
    </xf>
    <xf numFmtId="9" fontId="32" fillId="0" borderId="0" xfId="315" applyNumberFormat="1" applyFont="1" applyBorder="1" applyAlignment="1">
      <alignment horizontal="center" vertical="center" wrapText="1"/>
    </xf>
    <xf numFmtId="165" fontId="32" fillId="0" borderId="0" xfId="315" applyNumberFormat="1" applyFont="1" applyAlignment="1">
      <alignment horizontal="center" vertical="center" wrapText="1"/>
    </xf>
    <xf numFmtId="1" fontId="32" fillId="0" borderId="0" xfId="315" applyNumberFormat="1" applyFont="1" applyBorder="1" applyAlignment="1">
      <alignment horizontal="center" vertical="center" wrapText="1"/>
    </xf>
    <xf numFmtId="9" fontId="32" fillId="0" borderId="0" xfId="315" applyNumberFormat="1" applyFont="1" applyAlignment="1">
      <alignment horizontal="center" vertical="center" wrapText="1"/>
    </xf>
    <xf numFmtId="0" fontId="16" fillId="0" borderId="0" xfId="315" applyFont="1" applyAlignment="1">
      <alignment wrapText="1"/>
    </xf>
    <xf numFmtId="1" fontId="32" fillId="9" borderId="12" xfId="315" applyNumberFormat="1" applyFont="1" applyFill="1" applyBorder="1" applyAlignment="1">
      <alignment horizontal="center" vertical="center" wrapText="1"/>
    </xf>
    <xf numFmtId="165" fontId="32" fillId="9" borderId="12" xfId="315" applyNumberFormat="1" applyFont="1" applyFill="1" applyBorder="1" applyAlignment="1">
      <alignment horizontal="center" vertical="center" wrapText="1"/>
    </xf>
    <xf numFmtId="9" fontId="32" fillId="9" borderId="12" xfId="315" applyNumberFormat="1" applyFont="1" applyFill="1" applyBorder="1" applyAlignment="1">
      <alignment horizontal="center" vertical="center" wrapText="1"/>
    </xf>
    <xf numFmtId="0" fontId="16" fillId="0" borderId="0" xfId="315" applyFont="1" applyAlignment="1">
      <alignment vertical="center" wrapText="1"/>
    </xf>
    <xf numFmtId="0" fontId="16" fillId="0" borderId="0" xfId="315" applyFont="1" applyAlignment="1">
      <alignment horizontal="center" wrapText="1"/>
    </xf>
    <xf numFmtId="0" fontId="33" fillId="0" borderId="2" xfId="316" applyFont="1" applyFill="1" applyBorder="1" applyAlignment="1">
      <alignment vertical="center" wrapText="1"/>
    </xf>
    <xf numFmtId="0" fontId="33" fillId="0" borderId="2" xfId="316" applyFont="1" applyFill="1" applyBorder="1" applyAlignment="1">
      <alignment vertical="center" wrapText="1" shrinkToFit="1"/>
    </xf>
    <xf numFmtId="165" fontId="33" fillId="0" borderId="2" xfId="316" applyNumberFormat="1" applyFont="1" applyFill="1" applyBorder="1" applyAlignment="1">
      <alignment horizontal="center" vertical="center" wrapText="1"/>
    </xf>
    <xf numFmtId="0" fontId="25" fillId="0" borderId="0" xfId="316" applyBorder="1"/>
    <xf numFmtId="0" fontId="32" fillId="0" borderId="5" xfId="316" applyFont="1" applyFill="1" applyBorder="1" applyAlignment="1">
      <alignment vertical="center"/>
    </xf>
    <xf numFmtId="0" fontId="32" fillId="0" borderId="5" xfId="316" applyFont="1" applyBorder="1" applyAlignment="1">
      <alignment horizontal="left" vertical="center"/>
    </xf>
    <xf numFmtId="0" fontId="32" fillId="0" borderId="5" xfId="316" applyFont="1" applyFill="1" applyBorder="1" applyAlignment="1">
      <alignment vertical="center" shrinkToFit="1"/>
    </xf>
    <xf numFmtId="0" fontId="44" fillId="0" borderId="5" xfId="316" applyFont="1" applyBorder="1" applyAlignment="1">
      <alignment vertical="center"/>
    </xf>
    <xf numFmtId="0" fontId="42" fillId="0" borderId="5" xfId="316" applyFont="1" applyFill="1" applyBorder="1" applyAlignment="1">
      <alignment horizontal="center" vertical="center" wrapText="1"/>
    </xf>
    <xf numFmtId="0" fontId="33" fillId="0" borderId="5" xfId="316" applyFont="1" applyFill="1" applyBorder="1" applyAlignment="1">
      <alignment horizontal="center"/>
    </xf>
    <xf numFmtId="165" fontId="32" fillId="0" borderId="6" xfId="316" applyNumberFormat="1" applyFont="1" applyFill="1" applyBorder="1" applyAlignment="1">
      <alignment horizontal="center" vertical="center"/>
    </xf>
    <xf numFmtId="0" fontId="32" fillId="0" borderId="10" xfId="316" applyFont="1" applyFill="1" applyBorder="1" applyAlignment="1">
      <alignment vertical="center"/>
    </xf>
    <xf numFmtId="0" fontId="32" fillId="0" borderId="10" xfId="316" applyFont="1" applyBorder="1" applyAlignment="1">
      <alignment horizontal="left" vertical="center"/>
    </xf>
    <xf numFmtId="0" fontId="32" fillId="0" borderId="10" xfId="316" applyFont="1" applyFill="1" applyBorder="1" applyAlignment="1">
      <alignment vertical="center" shrinkToFit="1"/>
    </xf>
    <xf numFmtId="0" fontId="44" fillId="0" borderId="10" xfId="316" applyFont="1" applyBorder="1" applyAlignment="1">
      <alignment vertical="center"/>
    </xf>
    <xf numFmtId="0" fontId="42" fillId="0" borderId="10" xfId="316" applyFont="1" applyFill="1" applyBorder="1" applyAlignment="1">
      <alignment horizontal="center" vertical="center" wrapText="1"/>
    </xf>
    <xf numFmtId="165" fontId="32" fillId="0" borderId="10" xfId="316" applyNumberFormat="1" applyFont="1" applyFill="1" applyBorder="1" applyAlignment="1">
      <alignment horizontal="center" vertical="center" wrapText="1"/>
    </xf>
    <xf numFmtId="165" fontId="32" fillId="0" borderId="11" xfId="316" applyNumberFormat="1" applyFont="1" applyFill="1" applyBorder="1" applyAlignment="1">
      <alignment horizontal="center" vertical="center"/>
    </xf>
    <xf numFmtId="0" fontId="33" fillId="0" borderId="5" xfId="316" applyFont="1" applyFill="1" applyBorder="1" applyAlignment="1">
      <alignment horizontal="left" vertical="center"/>
    </xf>
    <xf numFmtId="165" fontId="33" fillId="0" borderId="5" xfId="316" applyNumberFormat="1" applyFont="1" applyFill="1" applyBorder="1" applyAlignment="1">
      <alignment horizontal="center" vertical="center"/>
    </xf>
    <xf numFmtId="0" fontId="33" fillId="0" borderId="10" xfId="316" applyFont="1" applyFill="1" applyBorder="1" applyAlignment="1">
      <alignment horizontal="left" vertical="center"/>
    </xf>
    <xf numFmtId="0" fontId="33" fillId="0" borderId="10" xfId="316" applyFont="1" applyFill="1" applyBorder="1" applyAlignment="1">
      <alignment horizontal="center"/>
    </xf>
    <xf numFmtId="165" fontId="33" fillId="0" borderId="10" xfId="316" applyNumberFormat="1" applyFont="1" applyFill="1" applyBorder="1" applyAlignment="1">
      <alignment horizontal="center"/>
    </xf>
    <xf numFmtId="0" fontId="32" fillId="0" borderId="5" xfId="316" applyFont="1" applyBorder="1" applyAlignment="1">
      <alignment vertical="center"/>
    </xf>
    <xf numFmtId="0" fontId="32" fillId="0" borderId="10" xfId="316" applyFont="1" applyBorder="1" applyAlignment="1">
      <alignment vertical="center"/>
    </xf>
    <xf numFmtId="0" fontId="32" fillId="0" borderId="5" xfId="315" applyNumberFormat="1" applyFont="1" applyBorder="1" applyAlignment="1">
      <alignment vertical="center" wrapText="1"/>
    </xf>
    <xf numFmtId="0" fontId="44" fillId="0" borderId="5" xfId="316" applyFont="1" applyFill="1" applyBorder="1" applyAlignment="1">
      <alignment horizontal="left" vertical="center"/>
    </xf>
    <xf numFmtId="165" fontId="42" fillId="0" borderId="5" xfId="316" applyNumberFormat="1" applyFont="1" applyFill="1" applyBorder="1" applyAlignment="1">
      <alignment horizontal="center" vertical="center" wrapText="1"/>
    </xf>
    <xf numFmtId="0" fontId="32" fillId="0" borderId="10" xfId="315" applyNumberFormat="1" applyFont="1" applyBorder="1" applyAlignment="1">
      <alignment vertical="center" wrapText="1"/>
    </xf>
    <xf numFmtId="0" fontId="44" fillId="0" borderId="10" xfId="316" applyFont="1" applyBorder="1" applyAlignment="1">
      <alignment horizontal="left" vertical="center"/>
    </xf>
    <xf numFmtId="165" fontId="42" fillId="0" borderId="10" xfId="316" applyNumberFormat="1" applyFont="1" applyFill="1" applyBorder="1" applyAlignment="1">
      <alignment horizontal="center" vertical="center" wrapText="1"/>
    </xf>
    <xf numFmtId="0" fontId="8" fillId="0" borderId="10" xfId="316" applyFont="1" applyBorder="1"/>
    <xf numFmtId="173" fontId="32" fillId="0" borderId="5" xfId="316" quotePrefix="1" applyNumberFormat="1" applyFont="1" applyBorder="1" applyAlignment="1">
      <alignment horizontal="left"/>
    </xf>
    <xf numFmtId="173" fontId="32" fillId="0" borderId="10" xfId="316" quotePrefix="1" applyNumberFormat="1" applyFont="1" applyBorder="1" applyAlignment="1">
      <alignment horizontal="left"/>
    </xf>
    <xf numFmtId="0" fontId="44" fillId="0" borderId="5" xfId="315" applyFont="1" applyBorder="1" applyAlignment="1">
      <alignment vertical="center"/>
    </xf>
    <xf numFmtId="0" fontId="44" fillId="0" borderId="10" xfId="315" applyFont="1" applyBorder="1" applyAlignment="1">
      <alignment vertical="center"/>
    </xf>
    <xf numFmtId="0" fontId="16" fillId="0" borderId="5" xfId="316" applyFont="1" applyFill="1" applyBorder="1" applyAlignment="1">
      <alignment vertical="center"/>
    </xf>
    <xf numFmtId="0" fontId="16" fillId="0" borderId="5" xfId="316" applyFont="1" applyBorder="1" applyAlignment="1">
      <alignment vertical="center"/>
    </xf>
    <xf numFmtId="0" fontId="16" fillId="0" borderId="10" xfId="316" applyFont="1" applyFill="1" applyBorder="1" applyAlignment="1">
      <alignment vertical="center"/>
    </xf>
    <xf numFmtId="0" fontId="16" fillId="0" borderId="10" xfId="316" applyFont="1" applyBorder="1" applyAlignment="1">
      <alignment vertical="center"/>
    </xf>
    <xf numFmtId="0" fontId="33" fillId="0" borderId="10" xfId="316" applyFont="1" applyFill="1" applyBorder="1" applyAlignment="1">
      <alignment horizontal="center" vertical="center"/>
    </xf>
    <xf numFmtId="9" fontId="33" fillId="0" borderId="10" xfId="316" applyNumberFormat="1" applyFont="1" applyFill="1" applyBorder="1" applyAlignment="1">
      <alignment horizontal="center" vertical="center"/>
    </xf>
    <xf numFmtId="0" fontId="44" fillId="0" borderId="5" xfId="316" applyFont="1" applyBorder="1" applyAlignment="1">
      <alignment vertical="center" wrapText="1"/>
    </xf>
    <xf numFmtId="0" fontId="44" fillId="0" borderId="10" xfId="316" applyFont="1" applyBorder="1" applyAlignment="1">
      <alignment vertical="center" wrapText="1"/>
    </xf>
    <xf numFmtId="165" fontId="32" fillId="0" borderId="0" xfId="316" applyNumberFormat="1" applyFont="1" applyBorder="1" applyAlignment="1">
      <alignment horizontal="center" vertical="center"/>
    </xf>
    <xf numFmtId="0" fontId="32" fillId="0" borderId="5" xfId="315" applyFont="1" applyBorder="1" applyAlignment="1">
      <alignment vertical="center" wrapText="1"/>
    </xf>
    <xf numFmtId="0" fontId="32" fillId="0" borderId="10" xfId="315" applyFont="1" applyBorder="1" applyAlignment="1">
      <alignment vertical="center" wrapText="1"/>
    </xf>
    <xf numFmtId="0" fontId="32" fillId="0" borderId="10" xfId="316" applyFont="1" applyBorder="1"/>
    <xf numFmtId="0" fontId="33" fillId="0" borderId="0" xfId="316" applyFont="1" applyFill="1" applyBorder="1" applyAlignment="1">
      <alignment horizontal="left" vertical="center"/>
    </xf>
    <xf numFmtId="165" fontId="32" fillId="0" borderId="8" xfId="316" applyNumberFormat="1" applyFont="1" applyFill="1" applyBorder="1" applyAlignment="1">
      <alignment horizontal="center" vertical="center"/>
    </xf>
    <xf numFmtId="0" fontId="32" fillId="0" borderId="5" xfId="316" applyFont="1" applyBorder="1"/>
    <xf numFmtId="165" fontId="32" fillId="0" borderId="5" xfId="316" applyNumberFormat="1" applyFont="1" applyBorder="1" applyAlignment="1">
      <alignment horizontal="center" vertical="center"/>
    </xf>
    <xf numFmtId="165" fontId="32" fillId="0" borderId="10" xfId="316" applyNumberFormat="1" applyFont="1" applyBorder="1" applyAlignment="1">
      <alignment horizontal="center" vertical="center"/>
    </xf>
    <xf numFmtId="0" fontId="32" fillId="0" borderId="0" xfId="316" applyFont="1" applyBorder="1" applyAlignment="1">
      <alignment horizontal="left" vertical="center" wrapText="1"/>
    </xf>
    <xf numFmtId="165" fontId="25" fillId="0" borderId="0" xfId="316" applyNumberFormat="1" applyBorder="1" applyAlignment="1">
      <alignment horizontal="center" vertical="center"/>
    </xf>
    <xf numFmtId="0" fontId="19" fillId="8" borderId="6" xfId="316" applyFont="1" applyFill="1" applyBorder="1" applyAlignment="1">
      <alignment horizontal="center" vertical="center" wrapText="1"/>
    </xf>
    <xf numFmtId="165" fontId="19" fillId="7" borderId="6" xfId="316" applyNumberFormat="1" applyFont="1" applyFill="1" applyBorder="1" applyAlignment="1">
      <alignment horizontal="center" vertical="center" wrapText="1"/>
    </xf>
    <xf numFmtId="0" fontId="32" fillId="0" borderId="0" xfId="315" applyFont="1" applyAlignment="1">
      <alignment vertical="center"/>
    </xf>
    <xf numFmtId="0" fontId="32" fillId="0" borderId="0" xfId="315" applyFont="1" applyAlignment="1">
      <alignment horizontal="center" vertical="center"/>
    </xf>
    <xf numFmtId="9" fontId="32" fillId="0" borderId="0" xfId="315" applyNumberFormat="1" applyFont="1" applyAlignment="1">
      <alignment horizontal="center" vertical="center"/>
    </xf>
    <xf numFmtId="0" fontId="33" fillId="0" borderId="2" xfId="316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164" fontId="7" fillId="0" borderId="10" xfId="315" applyNumberFormat="1" applyFont="1" applyBorder="1" applyAlignment="1">
      <alignment horizontal="left" vertical="center" wrapText="1"/>
    </xf>
    <xf numFmtId="1" fontId="13" fillId="0" borderId="5" xfId="315" applyNumberFormat="1" applyFont="1" applyBorder="1" applyAlignment="1">
      <alignment horizontal="center" vertical="center" wrapText="1"/>
    </xf>
    <xf numFmtId="1" fontId="7" fillId="0" borderId="5" xfId="315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1" fontId="0" fillId="0" borderId="0" xfId="0" applyNumberFormat="1" applyFont="1" applyAlignment="1">
      <alignment horizontal="left" vertical="center"/>
    </xf>
    <xf numFmtId="165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31" fillId="0" borderId="0" xfId="316" applyFont="1" applyBorder="1" applyAlignment="1">
      <alignment horizontal="left" vertical="center" wrapText="1"/>
    </xf>
    <xf numFmtId="0" fontId="48" fillId="0" borderId="0" xfId="316" applyFont="1" applyBorder="1"/>
    <xf numFmtId="165" fontId="48" fillId="0" borderId="0" xfId="316" applyNumberFormat="1" applyFont="1" applyBorder="1" applyAlignment="1">
      <alignment horizontal="center" vertical="center"/>
    </xf>
    <xf numFmtId="174" fontId="48" fillId="0" borderId="0" xfId="316" applyNumberFormat="1" applyFont="1" applyBorder="1"/>
    <xf numFmtId="0" fontId="0" fillId="0" borderId="0" xfId="0" applyFont="1" applyAlignment="1"/>
    <xf numFmtId="2" fontId="9" fillId="0" borderId="0" xfId="0" applyNumberFormat="1" applyFont="1" applyBorder="1" applyAlignment="1">
      <alignment horizontal="center"/>
    </xf>
    <xf numFmtId="2" fontId="3" fillId="0" borderId="0" xfId="315" applyNumberFormat="1" applyFont="1" applyBorder="1"/>
    <xf numFmtId="2" fontId="3" fillId="0" borderId="0" xfId="315" applyNumberFormat="1" applyFont="1" applyBorder="1" applyAlignment="1">
      <alignment horizontal="center"/>
    </xf>
    <xf numFmtId="9" fontId="32" fillId="0" borderId="6" xfId="315" applyNumberFormat="1" applyFont="1" applyBorder="1" applyAlignment="1">
      <alignment horizontal="center" vertical="center"/>
    </xf>
    <xf numFmtId="9" fontId="32" fillId="0" borderId="8" xfId="315" applyNumberFormat="1" applyFont="1" applyBorder="1" applyAlignment="1">
      <alignment horizontal="center" vertical="center"/>
    </xf>
    <xf numFmtId="0" fontId="32" fillId="0" borderId="4" xfId="315" applyFont="1" applyBorder="1" applyAlignment="1">
      <alignment horizontal="center" vertical="center"/>
    </xf>
    <xf numFmtId="0" fontId="32" fillId="0" borderId="7" xfId="315" applyFont="1" applyBorder="1" applyAlignment="1">
      <alignment horizontal="center" vertical="center"/>
    </xf>
    <xf numFmtId="0" fontId="16" fillId="0" borderId="0" xfId="315" applyFont="1" applyAlignment="1">
      <alignment horizontal="right" vertical="center" wrapText="1"/>
    </xf>
    <xf numFmtId="9" fontId="16" fillId="0" borderId="0" xfId="315" applyNumberFormat="1" applyFont="1" applyAlignment="1">
      <alignment horizontal="right" vertical="center" wrapText="1"/>
    </xf>
    <xf numFmtId="0" fontId="16" fillId="0" borderId="0" xfId="315" applyFont="1" applyAlignment="1">
      <alignment horizontal="center" vertical="center" wrapText="1"/>
    </xf>
    <xf numFmtId="0" fontId="16" fillId="0" borderId="12" xfId="315" applyFont="1" applyBorder="1" applyAlignment="1">
      <alignment horizontal="center" vertical="center" wrapText="1"/>
    </xf>
    <xf numFmtId="9" fontId="16" fillId="0" borderId="6" xfId="315" applyNumberFormat="1" applyFont="1" applyBorder="1" applyAlignment="1">
      <alignment horizontal="right" vertical="center" wrapText="1"/>
    </xf>
    <xf numFmtId="9" fontId="16" fillId="0" borderId="8" xfId="315" applyNumberFormat="1" applyFont="1" applyBorder="1" applyAlignment="1">
      <alignment horizontal="right" vertical="center" wrapText="1"/>
    </xf>
    <xf numFmtId="165" fontId="50" fillId="0" borderId="0" xfId="0" applyNumberFormat="1" applyFont="1" applyAlignment="1">
      <alignment horizontal="right" vertical="center"/>
    </xf>
    <xf numFmtId="0" fontId="7" fillId="0" borderId="0" xfId="315" applyFont="1" applyBorder="1" applyAlignment="1">
      <alignment horizontal="center" vertical="center" wrapText="1"/>
    </xf>
    <xf numFmtId="0" fontId="7" fillId="0" borderId="0" xfId="315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32" fillId="0" borderId="12" xfId="316" applyFont="1" applyFill="1" applyBorder="1" applyAlignment="1">
      <alignment horizontal="left" vertical="center" wrapText="1"/>
    </xf>
    <xf numFmtId="0" fontId="5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9" fillId="0" borderId="0" xfId="316" applyFont="1"/>
    <xf numFmtId="0" fontId="3" fillId="0" borderId="0" xfId="0" applyFont="1" applyAlignment="1">
      <alignment horizontal="left" vertical="center"/>
    </xf>
    <xf numFmtId="2" fontId="3" fillId="0" borderId="0" xfId="0" applyNumberFormat="1" applyFont="1"/>
    <xf numFmtId="0" fontId="54" fillId="0" borderId="0" xfId="0" applyFont="1" applyAlignment="1">
      <alignment vertical="center"/>
    </xf>
    <xf numFmtId="165" fontId="16" fillId="4" borderId="2" xfId="316" applyNumberFormat="1" applyFont="1" applyFill="1" applyBorder="1" applyAlignment="1">
      <alignment horizontal="center" vertical="center" wrapText="1"/>
    </xf>
    <xf numFmtId="165" fontId="16" fillId="5" borderId="3" xfId="316" applyNumberFormat="1" applyFont="1" applyFill="1" applyBorder="1" applyAlignment="1">
      <alignment horizontal="center" vertical="center" wrapText="1"/>
    </xf>
    <xf numFmtId="0" fontId="33" fillId="0" borderId="5" xfId="315" applyFont="1" applyBorder="1" applyAlignment="1">
      <alignment vertical="center" wrapText="1"/>
    </xf>
    <xf numFmtId="0" fontId="33" fillId="0" borderId="0" xfId="315" applyFont="1" applyBorder="1" applyAlignment="1">
      <alignment vertical="center" wrapText="1"/>
    </xf>
    <xf numFmtId="0" fontId="33" fillId="0" borderId="10" xfId="315" applyFont="1" applyBorder="1" applyAlignment="1">
      <alignment vertical="center" wrapText="1"/>
    </xf>
    <xf numFmtId="0" fontId="33" fillId="0" borderId="0" xfId="315" applyFont="1" applyFill="1" applyBorder="1" applyAlignment="1">
      <alignment vertical="center" wrapText="1"/>
    </xf>
    <xf numFmtId="0" fontId="33" fillId="0" borderId="10" xfId="315" applyFont="1" applyFill="1" applyBorder="1" applyAlignment="1">
      <alignment vertical="center" wrapText="1"/>
    </xf>
    <xf numFmtId="9" fontId="20" fillId="0" borderId="13" xfId="316" applyNumberFormat="1" applyFont="1" applyFill="1" applyBorder="1" applyAlignment="1">
      <alignment horizontal="center" vertical="center" wrapText="1"/>
    </xf>
    <xf numFmtId="165" fontId="32" fillId="0" borderId="0" xfId="316" applyNumberFormat="1" applyFont="1" applyFill="1" applyBorder="1" applyAlignment="1">
      <alignment horizontal="center"/>
    </xf>
    <xf numFmtId="9" fontId="32" fillId="0" borderId="0" xfId="316" applyNumberFormat="1" applyFont="1" applyFill="1" applyBorder="1" applyAlignment="1">
      <alignment horizontal="center"/>
    </xf>
    <xf numFmtId="165" fontId="19" fillId="0" borderId="0" xfId="316" applyNumberFormat="1" applyFont="1" applyFill="1" applyAlignment="1">
      <alignment horizontal="center"/>
    </xf>
    <xf numFmtId="9" fontId="19" fillId="0" borderId="8" xfId="316" applyNumberFormat="1" applyFont="1" applyFill="1" applyBorder="1" applyAlignment="1">
      <alignment horizontal="center"/>
    </xf>
    <xf numFmtId="9" fontId="20" fillId="0" borderId="8" xfId="317" applyNumberFormat="1" applyFont="1" applyFill="1" applyBorder="1" applyAlignment="1">
      <alignment horizontal="center"/>
    </xf>
    <xf numFmtId="9" fontId="20" fillId="0" borderId="6" xfId="317" applyNumberFormat="1" applyFont="1" applyFill="1" applyBorder="1" applyAlignment="1">
      <alignment horizontal="center"/>
    </xf>
    <xf numFmtId="165" fontId="32" fillId="0" borderId="0" xfId="316" applyNumberFormat="1" applyFont="1" applyFill="1" applyAlignment="1">
      <alignment horizontal="center"/>
    </xf>
    <xf numFmtId="9" fontId="32" fillId="0" borderId="8" xfId="316" applyNumberFormat="1" applyFont="1" applyFill="1" applyBorder="1" applyAlignment="1">
      <alignment horizontal="center"/>
    </xf>
    <xf numFmtId="0" fontId="20" fillId="0" borderId="0" xfId="315" applyFont="1" applyFill="1" applyBorder="1" applyAlignment="1">
      <alignment vertical="center"/>
    </xf>
    <xf numFmtId="0" fontId="20" fillId="0" borderId="0" xfId="315" applyFont="1" applyFill="1" applyBorder="1" applyAlignment="1"/>
    <xf numFmtId="0" fontId="20" fillId="0" borderId="0" xfId="315" applyFont="1" applyFill="1" applyBorder="1" applyAlignment="1">
      <alignment horizontal="center"/>
    </xf>
    <xf numFmtId="165" fontId="32" fillId="0" borderId="0" xfId="315" applyNumberFormat="1" applyFont="1" applyAlignment="1">
      <alignment horizontal="left" vertical="center"/>
    </xf>
    <xf numFmtId="0" fontId="32" fillId="0" borderId="8" xfId="315" applyFont="1" applyBorder="1" applyAlignment="1">
      <alignment horizontal="center" vertical="center"/>
    </xf>
    <xf numFmtId="174" fontId="33" fillId="0" borderId="3" xfId="316" applyNumberFormat="1" applyFont="1" applyFill="1" applyBorder="1" applyAlignment="1">
      <alignment horizontal="center" vertical="center" wrapText="1"/>
    </xf>
    <xf numFmtId="165" fontId="33" fillId="0" borderId="5" xfId="316" applyNumberFormat="1" applyFont="1" applyFill="1" applyBorder="1" applyAlignment="1">
      <alignment horizontal="center"/>
    </xf>
    <xf numFmtId="0" fontId="8" fillId="0" borderId="0" xfId="316" applyFont="1" applyBorder="1"/>
    <xf numFmtId="174" fontId="8" fillId="0" borderId="0" xfId="316" applyNumberFormat="1" applyFont="1" applyBorder="1"/>
    <xf numFmtId="0" fontId="49" fillId="0" borderId="0" xfId="0" applyFont="1"/>
    <xf numFmtId="168" fontId="31" fillId="0" borderId="0" xfId="0" applyNumberFormat="1" applyFont="1"/>
    <xf numFmtId="0" fontId="31" fillId="0" borderId="0" xfId="0" applyFont="1"/>
    <xf numFmtId="0" fontId="31" fillId="0" borderId="2" xfId="0" applyFont="1" applyBorder="1" applyAlignment="1">
      <alignment horizontal="left" vertical="center" wrapText="1"/>
    </xf>
    <xf numFmtId="0" fontId="56" fillId="0" borderId="0" xfId="0" applyFont="1" applyAlignment="1">
      <alignment horizontal="left" vertical="center"/>
    </xf>
    <xf numFmtId="0" fontId="45" fillId="0" borderId="0" xfId="0" applyFont="1" applyFill="1"/>
    <xf numFmtId="0" fontId="31" fillId="0" borderId="2" xfId="0" applyFont="1" applyBorder="1" applyAlignment="1">
      <alignment horizontal="center" vertical="center" wrapText="1"/>
    </xf>
    <xf numFmtId="168" fontId="31" fillId="0" borderId="2" xfId="0" applyNumberFormat="1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165" fontId="19" fillId="0" borderId="2" xfId="0" applyNumberFormat="1" applyFont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2" fontId="20" fillId="0" borderId="2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10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5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shrinkToFit="1"/>
    </xf>
    <xf numFmtId="0" fontId="19" fillId="0" borderId="0" xfId="0" quotePrefix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" fontId="20" fillId="0" borderId="5" xfId="0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3" fillId="0" borderId="0" xfId="0" applyFont="1" applyBorder="1" applyAlignment="1">
      <alignment vertical="center" wrapText="1"/>
    </xf>
    <xf numFmtId="164" fontId="9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2" fontId="9" fillId="0" borderId="0" xfId="0" applyNumberFormat="1" applyFont="1" applyBorder="1" applyAlignment="1">
      <alignment horizontal="center" vertical="center" wrapText="1"/>
    </xf>
    <xf numFmtId="1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0" fillId="0" borderId="0" xfId="0" applyFont="1" applyAlignment="1">
      <alignment horizontal="center"/>
    </xf>
    <xf numFmtId="9" fontId="16" fillId="0" borderId="0" xfId="316" applyNumberFormat="1" applyFont="1" applyFill="1" applyBorder="1"/>
    <xf numFmtId="9" fontId="16" fillId="0" borderId="0" xfId="316" applyNumberFormat="1" applyFont="1" applyFill="1" applyBorder="1" applyAlignment="1"/>
    <xf numFmtId="1" fontId="16" fillId="0" borderId="0" xfId="316" applyNumberFormat="1" applyFont="1" applyFill="1" applyBorder="1"/>
    <xf numFmtId="1" fontId="16" fillId="0" borderId="0" xfId="316" applyNumberFormat="1" applyFont="1" applyFill="1" applyBorder="1" applyAlignment="1"/>
    <xf numFmtId="165" fontId="52" fillId="0" borderId="0" xfId="316" applyNumberFormat="1" applyFont="1" applyFill="1" applyBorder="1" applyAlignment="1">
      <alignment horizontal="left" vertical="center"/>
    </xf>
    <xf numFmtId="0" fontId="3" fillId="0" borderId="0" xfId="316" applyFont="1" applyBorder="1"/>
    <xf numFmtId="0" fontId="3" fillId="0" borderId="0" xfId="316" applyFont="1" applyFill="1" applyBorder="1"/>
    <xf numFmtId="0" fontId="3" fillId="0" borderId="0" xfId="316" applyFont="1" applyFill="1" applyBorder="1" applyAlignment="1">
      <alignment wrapText="1"/>
    </xf>
    <xf numFmtId="2" fontId="3" fillId="0" borderId="0" xfId="316" applyNumberFormat="1" applyFont="1" applyBorder="1" applyAlignment="1">
      <alignment horizontal="center" vertical="center"/>
    </xf>
    <xf numFmtId="165" fontId="3" fillId="0" borderId="0" xfId="316" applyNumberFormat="1" applyFont="1" applyBorder="1" applyAlignment="1">
      <alignment horizontal="center" vertical="center"/>
    </xf>
    <xf numFmtId="165" fontId="9" fillId="0" borderId="0" xfId="316" applyNumberFormat="1" applyFont="1" applyBorder="1" applyAlignment="1">
      <alignment horizontal="center" vertical="center"/>
    </xf>
    <xf numFmtId="0" fontId="3" fillId="0" borderId="0" xfId="316" applyFont="1" applyBorder="1" applyAlignment="1">
      <alignment horizontal="center" vertical="center" wrapText="1"/>
    </xf>
    <xf numFmtId="1" fontId="3" fillId="0" borderId="0" xfId="316" applyNumberFormat="1" applyFont="1" applyBorder="1" applyAlignment="1">
      <alignment horizontal="center" vertical="center" wrapText="1"/>
    </xf>
    <xf numFmtId="165" fontId="3" fillId="0" borderId="0" xfId="316" applyNumberFormat="1" applyFont="1" applyBorder="1" applyAlignment="1">
      <alignment horizontal="center" vertical="center" wrapText="1"/>
    </xf>
    <xf numFmtId="9" fontId="3" fillId="0" borderId="0" xfId="316" applyNumberFormat="1" applyFont="1" applyBorder="1" applyAlignment="1">
      <alignment horizontal="center" vertical="center" wrapText="1"/>
    </xf>
    <xf numFmtId="2" fontId="3" fillId="0" borderId="0" xfId="316" applyNumberFormat="1" applyFont="1" applyBorder="1" applyAlignment="1">
      <alignment horizontal="center" vertical="center" wrapText="1"/>
    </xf>
    <xf numFmtId="1" fontId="3" fillId="0" borderId="0" xfId="316" applyNumberFormat="1" applyFont="1" applyFill="1" applyBorder="1"/>
    <xf numFmtId="9" fontId="3" fillId="0" borderId="0" xfId="316" applyNumberFormat="1" applyFont="1" applyFill="1" applyBorder="1"/>
    <xf numFmtId="2" fontId="3" fillId="0" borderId="0" xfId="316" applyNumberFormat="1" applyFont="1" applyFill="1" applyBorder="1" applyAlignment="1">
      <alignment horizontal="center" vertical="center"/>
    </xf>
    <xf numFmtId="165" fontId="3" fillId="0" borderId="0" xfId="316" applyNumberFormat="1" applyFont="1" applyFill="1" applyBorder="1" applyAlignment="1">
      <alignment horizontal="center" vertical="center"/>
    </xf>
    <xf numFmtId="165" fontId="9" fillId="0" borderId="0" xfId="316" applyNumberFormat="1" applyFont="1" applyFill="1" applyBorder="1" applyAlignment="1">
      <alignment horizontal="center" vertical="center"/>
    </xf>
    <xf numFmtId="0" fontId="3" fillId="0" borderId="0" xfId="316" applyFont="1" applyFill="1" applyBorder="1" applyAlignment="1">
      <alignment horizontal="center" vertical="center" wrapText="1"/>
    </xf>
    <xf numFmtId="1" fontId="3" fillId="0" borderId="0" xfId="316" applyNumberFormat="1" applyFont="1" applyFill="1" applyBorder="1" applyAlignment="1">
      <alignment horizontal="center" vertical="center" wrapText="1"/>
    </xf>
    <xf numFmtId="165" fontId="3" fillId="0" borderId="0" xfId="316" applyNumberFormat="1" applyFont="1" applyFill="1" applyBorder="1" applyAlignment="1">
      <alignment horizontal="center" vertical="center" wrapText="1"/>
    </xf>
    <xf numFmtId="9" fontId="3" fillId="0" borderId="0" xfId="316" applyNumberFormat="1" applyFont="1" applyFill="1" applyBorder="1" applyAlignment="1">
      <alignment horizontal="center" vertical="center" wrapText="1"/>
    </xf>
    <xf numFmtId="2" fontId="3" fillId="0" borderId="0" xfId="316" applyNumberFormat="1" applyFont="1" applyFill="1" applyBorder="1" applyAlignment="1">
      <alignment horizontal="center" vertical="center" wrapText="1"/>
    </xf>
    <xf numFmtId="0" fontId="64" fillId="0" borderId="0" xfId="316" applyFont="1" applyAlignment="1">
      <alignment horizontal="left" vertical="center"/>
    </xf>
    <xf numFmtId="0" fontId="4" fillId="0" borderId="0" xfId="316" applyFont="1" applyFill="1" applyBorder="1" applyAlignment="1">
      <alignment horizontal="left" vertical="center"/>
    </xf>
    <xf numFmtId="165" fontId="4" fillId="0" borderId="0" xfId="316" applyNumberFormat="1" applyFont="1" applyFill="1" applyBorder="1" applyAlignment="1">
      <alignment horizontal="center" vertical="center"/>
    </xf>
    <xf numFmtId="165" fontId="7" fillId="0" borderId="0" xfId="316" applyNumberFormat="1" applyFont="1" applyFill="1" applyBorder="1" applyAlignment="1">
      <alignment horizontal="center" vertical="center"/>
    </xf>
    <xf numFmtId="0" fontId="4" fillId="0" borderId="0" xfId="316" applyFont="1" applyFill="1" applyBorder="1" applyAlignment="1">
      <alignment horizontal="center"/>
    </xf>
    <xf numFmtId="165" fontId="4" fillId="0" borderId="0" xfId="316" applyNumberFormat="1" applyFont="1" applyFill="1" applyBorder="1" applyAlignment="1">
      <alignment horizontal="center"/>
    </xf>
    <xf numFmtId="9" fontId="4" fillId="0" borderId="0" xfId="316" applyNumberFormat="1" applyFont="1" applyFill="1" applyBorder="1" applyAlignment="1">
      <alignment horizontal="center"/>
    </xf>
    <xf numFmtId="165" fontId="4" fillId="0" borderId="0" xfId="316" applyNumberFormat="1" applyFont="1" applyFill="1" applyBorder="1"/>
    <xf numFmtId="0" fontId="7" fillId="0" borderId="0" xfId="316" applyFont="1" applyFill="1" applyBorder="1"/>
    <xf numFmtId="0" fontId="7" fillId="0" borderId="0" xfId="316" applyFont="1" applyFill="1" applyBorder="1" applyAlignment="1">
      <alignment horizontal="center"/>
    </xf>
    <xf numFmtId="1" fontId="7" fillId="0" borderId="0" xfId="316" applyNumberFormat="1" applyFont="1" applyFill="1" applyBorder="1" applyAlignment="1">
      <alignment horizontal="center"/>
    </xf>
    <xf numFmtId="165" fontId="7" fillId="0" borderId="0" xfId="316" applyNumberFormat="1" applyFont="1" applyFill="1" applyBorder="1" applyAlignment="1">
      <alignment horizontal="center"/>
    </xf>
    <xf numFmtId="9" fontId="7" fillId="0" borderId="0" xfId="316" applyNumberFormat="1" applyFont="1" applyFill="1" applyBorder="1" applyAlignment="1">
      <alignment horizontal="center"/>
    </xf>
    <xf numFmtId="167" fontId="4" fillId="0" borderId="0" xfId="316" applyNumberFormat="1" applyFont="1" applyFill="1" applyBorder="1" applyAlignment="1">
      <alignment horizontal="center"/>
    </xf>
    <xf numFmtId="1" fontId="4" fillId="0" borderId="0" xfId="316" applyNumberFormat="1" applyFont="1" applyFill="1" applyBorder="1" applyAlignment="1">
      <alignment horizontal="center"/>
    </xf>
    <xf numFmtId="165" fontId="64" fillId="0" borderId="0" xfId="316" applyNumberFormat="1" applyFont="1" applyFill="1" applyBorder="1" applyAlignment="1">
      <alignment horizontal="center"/>
    </xf>
    <xf numFmtId="9" fontId="64" fillId="0" borderId="0" xfId="316" applyNumberFormat="1" applyFont="1" applyFill="1" applyBorder="1" applyAlignment="1">
      <alignment horizontal="center"/>
    </xf>
    <xf numFmtId="0" fontId="65" fillId="0" borderId="0" xfId="316" applyFont="1" applyFill="1" applyBorder="1"/>
    <xf numFmtId="0" fontId="52" fillId="0" borderId="0" xfId="315" applyFont="1" applyAlignment="1">
      <alignment vertical="center"/>
    </xf>
    <xf numFmtId="0" fontId="3" fillId="0" borderId="0" xfId="315" applyFont="1" applyAlignment="1">
      <alignment vertical="center"/>
    </xf>
    <xf numFmtId="1" fontId="3" fillId="0" borderId="0" xfId="315" applyNumberFormat="1" applyFont="1" applyAlignment="1">
      <alignment horizontal="center" vertical="center"/>
    </xf>
    <xf numFmtId="165" fontId="3" fillId="0" borderId="0" xfId="315" applyNumberFormat="1" applyFont="1" applyAlignment="1">
      <alignment horizontal="center" vertical="center"/>
    </xf>
    <xf numFmtId="9" fontId="3" fillId="0" borderId="0" xfId="315" applyNumberFormat="1" applyFont="1" applyAlignment="1">
      <alignment horizontal="center" vertical="center"/>
    </xf>
    <xf numFmtId="1" fontId="3" fillId="0" borderId="0" xfId="315" applyNumberFormat="1" applyFont="1" applyBorder="1" applyAlignment="1">
      <alignment horizontal="center" vertical="center"/>
    </xf>
    <xf numFmtId="0" fontId="3" fillId="0" borderId="0" xfId="315" applyFont="1" applyAlignment="1"/>
    <xf numFmtId="0" fontId="64" fillId="0" borderId="0" xfId="316" applyFont="1" applyBorder="1" applyAlignment="1">
      <alignment horizontal="left" vertical="center"/>
    </xf>
    <xf numFmtId="0" fontId="65" fillId="0" borderId="0" xfId="316" applyFont="1" applyBorder="1" applyAlignment="1"/>
    <xf numFmtId="165" fontId="65" fillId="0" borderId="0" xfId="316" applyNumberFormat="1" applyFont="1" applyBorder="1" applyAlignment="1">
      <alignment horizontal="center" vertical="center"/>
    </xf>
    <xf numFmtId="174" fontId="65" fillId="0" borderId="0" xfId="316" applyNumberFormat="1" applyFont="1" applyBorder="1" applyAlignment="1"/>
    <xf numFmtId="0" fontId="65" fillId="0" borderId="0" xfId="316" applyFont="1" applyBorder="1"/>
    <xf numFmtId="174" fontId="65" fillId="0" borderId="0" xfId="316" applyNumberFormat="1" applyFont="1" applyBorder="1"/>
    <xf numFmtId="0" fontId="64" fillId="0" borderId="0" xfId="0" applyFont="1"/>
    <xf numFmtId="168" fontId="4" fillId="0" borderId="0" xfId="0" applyNumberFormat="1" applyFont="1"/>
    <xf numFmtId="0" fontId="4" fillId="0" borderId="0" xfId="0" applyFont="1"/>
    <xf numFmtId="0" fontId="7" fillId="0" borderId="0" xfId="316" applyFont="1"/>
    <xf numFmtId="0" fontId="4" fillId="0" borderId="0" xfId="0" applyFont="1" applyAlignment="1">
      <alignment horizontal="left" vertical="center"/>
    </xf>
    <xf numFmtId="0" fontId="52" fillId="0" borderId="0" xfId="0" applyFont="1" applyAlignment="1"/>
    <xf numFmtId="0" fontId="3" fillId="0" borderId="0" xfId="0" applyFont="1" applyAlignment="1"/>
    <xf numFmtId="1" fontId="3" fillId="0" borderId="0" xfId="0" applyNumberFormat="1" applyFont="1" applyAlignment="1">
      <alignment horizontal="center"/>
    </xf>
    <xf numFmtId="0" fontId="3" fillId="0" borderId="0" xfId="0" applyFont="1"/>
    <xf numFmtId="0" fontId="52" fillId="0" borderId="0" xfId="0" applyFont="1" applyAlignment="1">
      <alignment horizontal="left" vertical="center"/>
    </xf>
    <xf numFmtId="0" fontId="3" fillId="0" borderId="0" xfId="0" applyFont="1" applyFill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0" fontId="32" fillId="0" borderId="12" xfId="316" applyFont="1" applyBorder="1" applyAlignment="1">
      <alignment horizontal="left" vertical="center" wrapText="1"/>
    </xf>
    <xf numFmtId="2" fontId="65" fillId="0" borderId="0" xfId="316" applyNumberFormat="1" applyFont="1" applyBorder="1" applyAlignment="1">
      <alignment horizontal="center" vertical="center"/>
    </xf>
    <xf numFmtId="2" fontId="48" fillId="0" borderId="0" xfId="316" applyNumberFormat="1" applyFont="1" applyBorder="1" applyAlignment="1">
      <alignment horizontal="center" vertical="center"/>
    </xf>
    <xf numFmtId="2" fontId="33" fillId="0" borderId="2" xfId="316" applyNumberFormat="1" applyFont="1" applyFill="1" applyBorder="1" applyAlignment="1">
      <alignment horizontal="center" vertical="center" wrapText="1"/>
    </xf>
    <xf numFmtId="2" fontId="25" fillId="0" borderId="0" xfId="316" applyNumberFormat="1" applyFill="1" applyBorder="1"/>
    <xf numFmtId="2" fontId="33" fillId="0" borderId="5" xfId="316" applyNumberFormat="1" applyFont="1" applyFill="1" applyBorder="1" applyAlignment="1">
      <alignment horizontal="center" vertical="center"/>
    </xf>
    <xf numFmtId="2" fontId="33" fillId="0" borderId="10" xfId="316" applyNumberFormat="1" applyFont="1" applyFill="1" applyBorder="1" applyAlignment="1">
      <alignment horizontal="center" vertical="center"/>
    </xf>
    <xf numFmtId="2" fontId="33" fillId="0" borderId="0" xfId="316" applyNumberFormat="1" applyFont="1" applyFill="1" applyBorder="1" applyAlignment="1">
      <alignment horizontal="center" vertical="center"/>
    </xf>
    <xf numFmtId="2" fontId="32" fillId="0" borderId="5" xfId="316" applyNumberFormat="1" applyFont="1" applyBorder="1" applyAlignment="1">
      <alignment horizontal="center" vertical="center"/>
    </xf>
    <xf numFmtId="2" fontId="32" fillId="0" borderId="10" xfId="316" applyNumberFormat="1" applyFont="1" applyBorder="1" applyAlignment="1">
      <alignment horizontal="center" vertical="center"/>
    </xf>
    <xf numFmtId="2" fontId="25" fillId="0" borderId="0" xfId="316" applyNumberFormat="1" applyBorder="1" applyAlignment="1">
      <alignment horizontal="center" vertical="center"/>
    </xf>
    <xf numFmtId="2" fontId="32" fillId="0" borderId="0" xfId="316" applyNumberFormat="1" applyFont="1" applyFill="1" applyBorder="1" applyAlignment="1">
      <alignment horizontal="center" vertical="center"/>
    </xf>
    <xf numFmtId="168" fontId="25" fillId="0" borderId="0" xfId="316" applyNumberFormat="1" applyFill="1" applyBorder="1"/>
    <xf numFmtId="168" fontId="25" fillId="0" borderId="0" xfId="316" applyNumberFormat="1" applyBorder="1"/>
    <xf numFmtId="166" fontId="25" fillId="0" borderId="0" xfId="316" applyNumberFormat="1" applyBorder="1"/>
    <xf numFmtId="2" fontId="16" fillId="0" borderId="10" xfId="0" applyNumberFormat="1" applyFont="1" applyBorder="1" applyAlignment="1">
      <alignment horizontal="center" vertical="center"/>
    </xf>
    <xf numFmtId="2" fontId="16" fillId="0" borderId="0" xfId="316" applyNumberFormat="1" applyFont="1" applyFill="1" applyBorder="1" applyAlignment="1">
      <alignment horizontal="center"/>
    </xf>
    <xf numFmtId="2" fontId="16" fillId="0" borderId="10" xfId="316" applyNumberFormat="1" applyFont="1" applyFill="1" applyBorder="1" applyAlignment="1">
      <alignment horizontal="center"/>
    </xf>
    <xf numFmtId="0" fontId="20" fillId="0" borderId="0" xfId="316" applyFont="1" applyBorder="1" applyAlignment="1">
      <alignment horizontal="left" vertical="center"/>
    </xf>
    <xf numFmtId="0" fontId="20" fillId="0" borderId="10" xfId="316" applyFont="1" applyBorder="1" applyAlignment="1">
      <alignment horizontal="left" vertical="center"/>
    </xf>
    <xf numFmtId="0" fontId="20" fillId="0" borderId="5" xfId="315" applyFont="1" applyFill="1" applyBorder="1" applyAlignment="1">
      <alignment horizontal="left" vertical="center"/>
    </xf>
    <xf numFmtId="0" fontId="20" fillId="0" borderId="0" xfId="315" applyFont="1" applyFill="1" applyBorder="1" applyAlignment="1">
      <alignment horizontal="left" vertical="center"/>
    </xf>
    <xf numFmtId="0" fontId="20" fillId="0" borderId="5" xfId="315" applyFont="1" applyBorder="1" applyAlignment="1">
      <alignment horizontal="left" vertical="center"/>
    </xf>
    <xf numFmtId="0" fontId="20" fillId="0" borderId="0" xfId="315" applyFont="1" applyBorder="1" applyAlignment="1">
      <alignment horizontal="left" vertical="center"/>
    </xf>
    <xf numFmtId="0" fontId="20" fillId="0" borderId="5" xfId="316" applyFont="1" applyBorder="1" applyAlignment="1">
      <alignment horizontal="left" vertical="center"/>
    </xf>
    <xf numFmtId="0" fontId="20" fillId="0" borderId="5" xfId="316" applyFont="1" applyBorder="1" applyAlignment="1">
      <alignment horizontal="left" vertical="center" wrapText="1"/>
    </xf>
    <xf numFmtId="0" fontId="20" fillId="0" borderId="0" xfId="316" applyFont="1" applyBorder="1" applyAlignment="1">
      <alignment horizontal="left" vertical="center" wrapText="1"/>
    </xf>
    <xf numFmtId="0" fontId="20" fillId="0" borderId="10" xfId="316" applyFont="1" applyBorder="1" applyAlignment="1">
      <alignment horizontal="left" vertical="center" wrapText="1"/>
    </xf>
    <xf numFmtId="0" fontId="22" fillId="0" borderId="5" xfId="316" applyFont="1" applyBorder="1" applyAlignment="1">
      <alignment horizontal="left" vertical="center" wrapText="1"/>
    </xf>
    <xf numFmtId="0" fontId="22" fillId="0" borderId="0" xfId="316" applyFont="1" applyBorder="1" applyAlignment="1">
      <alignment horizontal="left" vertical="center" wrapText="1"/>
    </xf>
    <xf numFmtId="0" fontId="22" fillId="0" borderId="10" xfId="316" applyFont="1" applyBorder="1" applyAlignment="1">
      <alignment horizontal="left" vertical="center" wrapText="1"/>
    </xf>
    <xf numFmtId="0" fontId="33" fillId="0" borderId="5" xfId="316" applyFont="1" applyBorder="1" applyAlignment="1">
      <alignment horizontal="left" vertical="center"/>
    </xf>
    <xf numFmtId="0" fontId="33" fillId="0" borderId="0" xfId="316" applyFont="1" applyBorder="1" applyAlignment="1">
      <alignment horizontal="left" vertical="center"/>
    </xf>
    <xf numFmtId="0" fontId="33" fillId="0" borderId="10" xfId="316" applyFont="1" applyBorder="1" applyAlignment="1">
      <alignment horizontal="left" vertical="center"/>
    </xf>
    <xf numFmtId="173" fontId="20" fillId="0" borderId="0" xfId="316" quotePrefix="1" applyNumberFormat="1" applyFont="1" applyFill="1" applyBorder="1" applyAlignment="1">
      <alignment horizontal="left" vertical="center"/>
    </xf>
    <xf numFmtId="173" fontId="20" fillId="0" borderId="10" xfId="316" quotePrefix="1" applyNumberFormat="1" applyFont="1" applyFill="1" applyBorder="1" applyAlignment="1">
      <alignment horizontal="left" vertical="center"/>
    </xf>
    <xf numFmtId="0" fontId="22" fillId="0" borderId="5" xfId="316" applyFont="1" applyBorder="1" applyAlignment="1">
      <alignment horizontal="left" vertical="center"/>
    </xf>
    <xf numFmtId="0" fontId="22" fillId="0" borderId="0" xfId="316" applyFont="1" applyBorder="1" applyAlignment="1">
      <alignment horizontal="left" vertical="center"/>
    </xf>
    <xf numFmtId="0" fontId="22" fillId="0" borderId="10" xfId="316" applyFont="1" applyBorder="1" applyAlignment="1">
      <alignment horizontal="left" vertical="center"/>
    </xf>
    <xf numFmtId="0" fontId="22" fillId="0" borderId="5" xfId="315" applyFont="1" applyFill="1" applyBorder="1" applyAlignment="1">
      <alignment horizontal="left" vertical="center"/>
    </xf>
    <xf numFmtId="0" fontId="22" fillId="0" borderId="0" xfId="315" applyFont="1" applyFill="1" applyBorder="1" applyAlignment="1">
      <alignment horizontal="left" vertical="center"/>
    </xf>
    <xf numFmtId="0" fontId="22" fillId="0" borderId="5" xfId="315" applyFont="1" applyBorder="1" applyAlignment="1">
      <alignment horizontal="left" vertical="center"/>
    </xf>
    <xf numFmtId="0" fontId="22" fillId="0" borderId="0" xfId="315" applyFont="1" applyBorder="1" applyAlignment="1">
      <alignment horizontal="left" vertical="center"/>
    </xf>
    <xf numFmtId="0" fontId="3" fillId="0" borderId="0" xfId="316" applyFont="1" applyBorder="1" applyAlignment="1">
      <alignment horizontal="left" vertical="center"/>
    </xf>
    <xf numFmtId="0" fontId="3" fillId="0" borderId="0" xfId="316" applyFont="1" applyFill="1" applyBorder="1" applyAlignment="1">
      <alignment horizontal="left" vertical="center"/>
    </xf>
    <xf numFmtId="173" fontId="22" fillId="0" borderId="0" xfId="316" quotePrefix="1" applyNumberFormat="1" applyFont="1" applyFill="1" applyBorder="1" applyAlignment="1">
      <alignment horizontal="left" vertical="center"/>
    </xf>
    <xf numFmtId="173" fontId="22" fillId="0" borderId="10" xfId="316" quotePrefix="1" applyNumberFormat="1" applyFont="1" applyFill="1" applyBorder="1" applyAlignment="1">
      <alignment horizontal="left" vertical="center"/>
    </xf>
    <xf numFmtId="14" fontId="16" fillId="0" borderId="5" xfId="316" quotePrefix="1" applyNumberFormat="1" applyFont="1" applyBorder="1" applyAlignment="1">
      <alignment horizontal="left" vertical="center"/>
    </xf>
    <xf numFmtId="14" fontId="16" fillId="0" borderId="0" xfId="316" quotePrefix="1" applyNumberFormat="1" applyFont="1" applyBorder="1" applyAlignment="1">
      <alignment horizontal="left" vertical="center"/>
    </xf>
    <xf numFmtId="0" fontId="16" fillId="0" borderId="0" xfId="316" applyFont="1" applyFill="1" applyBorder="1" applyAlignment="1">
      <alignment horizontal="left" vertical="center"/>
    </xf>
    <xf numFmtId="0" fontId="16" fillId="0" borderId="10" xfId="316" applyFont="1" applyFill="1" applyBorder="1" applyAlignment="1">
      <alignment horizontal="left" vertical="center"/>
    </xf>
    <xf numFmtId="0" fontId="22" fillId="0" borderId="2" xfId="316" applyFont="1" applyBorder="1" applyAlignment="1">
      <alignment horizontal="left" vertical="center" wrapText="1"/>
    </xf>
    <xf numFmtId="9" fontId="33" fillId="0" borderId="5" xfId="316" applyNumberFormat="1" applyFont="1" applyFill="1" applyBorder="1" applyAlignment="1">
      <alignment horizontal="center"/>
    </xf>
    <xf numFmtId="9" fontId="32" fillId="0" borderId="10" xfId="316" applyNumberFormat="1" applyFont="1" applyFill="1" applyBorder="1" applyAlignment="1">
      <alignment horizontal="center" vertical="center" wrapText="1"/>
    </xf>
    <xf numFmtId="9" fontId="33" fillId="0" borderId="10" xfId="316" applyNumberFormat="1" applyFont="1" applyFill="1" applyBorder="1" applyAlignment="1">
      <alignment horizontal="center"/>
    </xf>
    <xf numFmtId="9" fontId="8" fillId="0" borderId="10" xfId="316" applyNumberFormat="1" applyFont="1" applyBorder="1"/>
    <xf numFmtId="9" fontId="32" fillId="0" borderId="10" xfId="316" applyNumberFormat="1" applyFont="1" applyBorder="1"/>
    <xf numFmtId="165" fontId="16" fillId="0" borderId="4" xfId="315" applyNumberFormat="1" applyFont="1" applyBorder="1" applyAlignment="1">
      <alignment horizontal="right" vertical="center" wrapText="1"/>
    </xf>
    <xf numFmtId="165" fontId="16" fillId="0" borderId="7" xfId="315" applyNumberFormat="1" applyFont="1" applyBorder="1" applyAlignment="1">
      <alignment horizontal="right" vertical="center" wrapText="1"/>
    </xf>
    <xf numFmtId="165" fontId="16" fillId="0" borderId="0" xfId="0" applyNumberFormat="1" applyFont="1" applyBorder="1" applyAlignment="1">
      <alignment horizontal="center"/>
    </xf>
    <xf numFmtId="165" fontId="3" fillId="0" borderId="0" xfId="0" applyNumberFormat="1" applyFont="1" applyAlignment="1"/>
    <xf numFmtId="165" fontId="3" fillId="0" borderId="0" xfId="0" applyNumberFormat="1" applyFont="1"/>
    <xf numFmtId="165" fontId="0" fillId="0" borderId="0" xfId="0" applyNumberFormat="1" applyFont="1"/>
    <xf numFmtId="165" fontId="16" fillId="0" borderId="10" xfId="0" applyNumberFormat="1" applyFont="1" applyBorder="1"/>
    <xf numFmtId="165" fontId="16" fillId="0" borderId="0" xfId="0" applyNumberFormat="1" applyFont="1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/>
    <xf numFmtId="165" fontId="16" fillId="0" borderId="0" xfId="0" applyNumberFormat="1" applyFont="1"/>
    <xf numFmtId="165" fontId="32" fillId="0" borderId="0" xfId="315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74" fontId="3" fillId="0" borderId="0" xfId="0" quotePrefix="1" applyNumberFormat="1" applyFont="1" applyAlignment="1">
      <alignment horizontal="center" vertical="center"/>
    </xf>
    <xf numFmtId="2" fontId="26" fillId="0" borderId="6" xfId="316" applyNumberFormat="1" applyFont="1" applyFill="1" applyBorder="1" applyAlignment="1">
      <alignment horizontal="center" vertical="center" wrapText="1"/>
    </xf>
    <xf numFmtId="2" fontId="26" fillId="0" borderId="8" xfId="316" applyNumberFormat="1" applyFont="1" applyFill="1" applyBorder="1" applyAlignment="1">
      <alignment horizontal="center" vertical="center" wrapText="1"/>
    </xf>
    <xf numFmtId="2" fontId="26" fillId="0" borderId="11" xfId="316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66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1" fontId="7" fillId="0" borderId="5" xfId="0" quotePrefix="1" applyNumberFormat="1" applyFont="1" applyFill="1" applyBorder="1" applyAlignment="1">
      <alignment horizontal="center" vertical="center" wrapText="1"/>
    </xf>
    <xf numFmtId="1" fontId="55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164" fontId="7" fillId="0" borderId="10" xfId="315" applyNumberFormat="1" applyFont="1" applyBorder="1" applyAlignment="1">
      <alignment vertical="center"/>
    </xf>
    <xf numFmtId="164" fontId="7" fillId="0" borderId="10" xfId="315" applyNumberFormat="1" applyFont="1" applyBorder="1" applyAlignment="1">
      <alignment horizontal="center" vertical="center"/>
    </xf>
    <xf numFmtId="0" fontId="7" fillId="0" borderId="5" xfId="315" applyFont="1" applyBorder="1" applyAlignment="1">
      <alignment horizontal="center" vertical="center" wrapText="1"/>
    </xf>
    <xf numFmtId="0" fontId="7" fillId="0" borderId="10" xfId="315" applyFont="1" applyBorder="1" applyAlignment="1">
      <alignment horizontal="center" vertical="center" wrapText="1"/>
    </xf>
    <xf numFmtId="0" fontId="7" fillId="0" borderId="5" xfId="315" applyFont="1" applyBorder="1" applyAlignment="1">
      <alignment vertical="center"/>
    </xf>
    <xf numFmtId="0" fontId="7" fillId="0" borderId="10" xfId="315" applyFont="1" applyBorder="1" applyAlignment="1">
      <alignment vertical="center"/>
    </xf>
    <xf numFmtId="0" fontId="7" fillId="0" borderId="5" xfId="315" applyFont="1" applyBorder="1" applyAlignment="1">
      <alignment horizontal="left" vertical="center"/>
    </xf>
    <xf numFmtId="0" fontId="7" fillId="0" borderId="10" xfId="315" applyFont="1" applyBorder="1" applyAlignment="1">
      <alignment horizontal="left" vertical="center"/>
    </xf>
    <xf numFmtId="164" fontId="7" fillId="0" borderId="5" xfId="315" applyNumberFormat="1" applyFont="1" applyBorder="1" applyAlignment="1">
      <alignment horizontal="center" vertical="center" wrapText="1"/>
    </xf>
    <xf numFmtId="170" fontId="7" fillId="0" borderId="5" xfId="315" applyNumberFormat="1" applyFont="1" applyBorder="1" applyAlignment="1">
      <alignment horizontal="center" vertical="center" wrapText="1"/>
    </xf>
    <xf numFmtId="170" fontId="7" fillId="0" borderId="10" xfId="315" applyNumberFormat="1" applyFont="1" applyBorder="1" applyAlignment="1">
      <alignment horizontal="center" vertical="center" wrapText="1"/>
    </xf>
    <xf numFmtId="2" fontId="7" fillId="0" borderId="5" xfId="315" applyNumberFormat="1" applyFont="1" applyBorder="1" applyAlignment="1">
      <alignment horizontal="center" vertical="center" wrapText="1"/>
    </xf>
    <xf numFmtId="2" fontId="7" fillId="0" borderId="10" xfId="315" applyNumberFormat="1" applyFont="1" applyBorder="1" applyAlignment="1">
      <alignment horizontal="center" vertical="center" wrapText="1"/>
    </xf>
    <xf numFmtId="168" fontId="7" fillId="0" borderId="5" xfId="315" applyNumberFormat="1" applyFont="1" applyBorder="1" applyAlignment="1">
      <alignment horizontal="center" vertical="center" wrapText="1"/>
    </xf>
    <xf numFmtId="168" fontId="7" fillId="0" borderId="10" xfId="315" applyNumberFormat="1" applyFont="1" applyBorder="1" applyAlignment="1">
      <alignment horizontal="center" vertical="center" wrapText="1"/>
    </xf>
    <xf numFmtId="0" fontId="13" fillId="0" borderId="5" xfId="315" applyFont="1" applyBorder="1" applyAlignment="1">
      <alignment horizontal="center" vertical="center" wrapText="1"/>
    </xf>
    <xf numFmtId="0" fontId="13" fillId="0" borderId="10" xfId="315" applyFont="1" applyBorder="1" applyAlignment="1">
      <alignment horizontal="center" vertical="center" wrapText="1"/>
    </xf>
    <xf numFmtId="1" fontId="7" fillId="0" borderId="10" xfId="315" applyNumberFormat="1" applyFont="1" applyBorder="1" applyAlignment="1">
      <alignment horizontal="center" vertical="center" wrapText="1"/>
    </xf>
    <xf numFmtId="0" fontId="7" fillId="0" borderId="5" xfId="315" applyFont="1" applyBorder="1" applyAlignment="1">
      <alignment horizontal="left" vertical="center" wrapText="1"/>
    </xf>
    <xf numFmtId="0" fontId="7" fillId="0" borderId="10" xfId="315" applyFont="1" applyBorder="1" applyAlignment="1">
      <alignment horizontal="left" vertical="center" wrapText="1"/>
    </xf>
    <xf numFmtId="0" fontId="7" fillId="10" borderId="10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6" fontId="7" fillId="0" borderId="10" xfId="0" applyNumberFormat="1" applyFont="1" applyFill="1" applyBorder="1" applyAlignment="1">
      <alignment horizontal="center" vertical="center" wrapText="1"/>
    </xf>
    <xf numFmtId="2" fontId="7" fillId="0" borderId="5" xfId="0" applyNumberFormat="1" applyFont="1" applyFill="1" applyBorder="1" applyAlignment="1">
      <alignment horizontal="center" vertical="center" wrapText="1"/>
    </xf>
    <xf numFmtId="2" fontId="7" fillId="0" borderId="10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70" fontId="7" fillId="0" borderId="5" xfId="0" applyNumberFormat="1" applyFont="1" applyFill="1" applyBorder="1" applyAlignment="1">
      <alignment horizontal="center" vertical="center" wrapText="1"/>
    </xf>
    <xf numFmtId="170" fontId="7" fillId="0" borderId="10" xfId="0" applyNumberFormat="1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1" fontId="7" fillId="0" borderId="10" xfId="0" applyNumberFormat="1" applyFont="1" applyFill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165" fontId="16" fillId="4" borderId="4" xfId="316" applyNumberFormat="1" applyFont="1" applyFill="1" applyBorder="1" applyAlignment="1">
      <alignment horizontal="center" vertical="center" wrapText="1"/>
    </xf>
    <xf numFmtId="165" fontId="16" fillId="4" borderId="5" xfId="316" applyNumberFormat="1" applyFont="1" applyFill="1" applyBorder="1" applyAlignment="1">
      <alignment horizontal="center" vertical="center" wrapText="1"/>
    </xf>
    <xf numFmtId="165" fontId="16" fillId="4" borderId="6" xfId="316" applyNumberFormat="1" applyFont="1" applyFill="1" applyBorder="1" applyAlignment="1">
      <alignment horizontal="center" vertical="center" wrapText="1"/>
    </xf>
    <xf numFmtId="0" fontId="16" fillId="0" borderId="4" xfId="316" applyFont="1" applyFill="1" applyBorder="1" applyAlignment="1">
      <alignment horizontal="left" vertical="center" wrapText="1"/>
    </xf>
    <xf numFmtId="0" fontId="16" fillId="0" borderId="7" xfId="316" applyFont="1" applyFill="1" applyBorder="1" applyAlignment="1">
      <alignment horizontal="left" vertical="center" wrapText="1"/>
    </xf>
    <xf numFmtId="0" fontId="16" fillId="0" borderId="9" xfId="316" applyFont="1" applyFill="1" applyBorder="1" applyAlignment="1">
      <alignment horizontal="left" vertical="center" wrapText="1"/>
    </xf>
    <xf numFmtId="0" fontId="16" fillId="0" borderId="13" xfId="316" applyFont="1" applyFill="1" applyBorder="1" applyAlignment="1">
      <alignment horizontal="left" vertical="center" wrapText="1"/>
    </xf>
    <xf numFmtId="0" fontId="16" fillId="0" borderId="14" xfId="316" applyFont="1" applyFill="1" applyBorder="1" applyAlignment="1">
      <alignment horizontal="left" vertical="center" wrapText="1"/>
    </xf>
    <xf numFmtId="0" fontId="16" fillId="0" borderId="15" xfId="316" applyFont="1" applyFill="1" applyBorder="1" applyAlignment="1">
      <alignment horizontal="left" vertical="center" wrapText="1"/>
    </xf>
    <xf numFmtId="0" fontId="16" fillId="0" borderId="0" xfId="316" applyFont="1" applyFill="1" applyBorder="1" applyAlignment="1">
      <alignment horizontal="left" vertical="center" wrapText="1"/>
    </xf>
    <xf numFmtId="165" fontId="16" fillId="2" borderId="4" xfId="316" applyNumberFormat="1" applyFont="1" applyFill="1" applyBorder="1" applyAlignment="1">
      <alignment horizontal="center" vertical="center"/>
    </xf>
    <xf numFmtId="165" fontId="16" fillId="2" borderId="5" xfId="316" applyNumberFormat="1" applyFont="1" applyFill="1" applyBorder="1" applyAlignment="1">
      <alignment horizontal="center" vertical="center"/>
    </xf>
    <xf numFmtId="165" fontId="16" fillId="2" borderId="6" xfId="316" applyNumberFormat="1" applyFont="1" applyFill="1" applyBorder="1" applyAlignment="1">
      <alignment horizontal="center" vertical="center"/>
    </xf>
    <xf numFmtId="165" fontId="22" fillId="3" borderId="4" xfId="316" applyNumberFormat="1" applyFont="1" applyFill="1" applyBorder="1" applyAlignment="1">
      <alignment horizontal="center" vertical="center"/>
    </xf>
    <xf numFmtId="165" fontId="22" fillId="3" borderId="6" xfId="316" applyNumberFormat="1" applyFont="1" applyFill="1" applyBorder="1" applyAlignment="1">
      <alignment horizontal="center" vertical="center"/>
    </xf>
    <xf numFmtId="0" fontId="16" fillId="0" borderId="12" xfId="316" applyFont="1" applyFill="1" applyBorder="1" applyAlignment="1">
      <alignment horizontal="left" vertical="center" wrapText="1"/>
    </xf>
    <xf numFmtId="0" fontId="32" fillId="0" borderId="6" xfId="316" applyFont="1" applyFill="1" applyBorder="1" applyAlignment="1">
      <alignment horizontal="left" vertical="center" wrapText="1"/>
    </xf>
    <xf numFmtId="0" fontId="32" fillId="0" borderId="8" xfId="316" applyFont="1" applyFill="1" applyBorder="1" applyAlignment="1">
      <alignment horizontal="left" vertical="center" wrapText="1"/>
    </xf>
    <xf numFmtId="0" fontId="32" fillId="0" borderId="11" xfId="316" applyFont="1" applyFill="1" applyBorder="1" applyAlignment="1">
      <alignment horizontal="left" vertical="center" wrapText="1"/>
    </xf>
    <xf numFmtId="165" fontId="20" fillId="7" borderId="9" xfId="316" applyNumberFormat="1" applyFont="1" applyFill="1" applyBorder="1" applyAlignment="1">
      <alignment horizontal="center" vertical="center" wrapText="1"/>
    </xf>
    <xf numFmtId="165" fontId="20" fillId="7" borderId="10" xfId="316" applyNumberFormat="1" applyFont="1" applyFill="1" applyBorder="1" applyAlignment="1">
      <alignment horizontal="center" vertical="center" wrapText="1"/>
    </xf>
    <xf numFmtId="165" fontId="20" fillId="7" borderId="11" xfId="316" applyNumberFormat="1" applyFont="1" applyFill="1" applyBorder="1" applyAlignment="1">
      <alignment horizontal="center" vertical="center" wrapText="1"/>
    </xf>
    <xf numFmtId="165" fontId="20" fillId="8" borderId="9" xfId="316" applyNumberFormat="1" applyFont="1" applyFill="1" applyBorder="1" applyAlignment="1">
      <alignment horizontal="center" vertical="center" wrapText="1"/>
    </xf>
    <xf numFmtId="165" fontId="20" fillId="8" borderId="10" xfId="316" applyNumberFormat="1" applyFont="1" applyFill="1" applyBorder="1" applyAlignment="1">
      <alignment horizontal="center" vertical="center" wrapText="1"/>
    </xf>
    <xf numFmtId="165" fontId="20" fillId="8" borderId="11" xfId="316" applyNumberFormat="1" applyFont="1" applyFill="1" applyBorder="1" applyAlignment="1">
      <alignment horizontal="center" vertical="center" wrapText="1"/>
    </xf>
    <xf numFmtId="0" fontId="16" fillId="0" borderId="8" xfId="316" applyFont="1" applyFill="1" applyBorder="1" applyAlignment="1">
      <alignment horizontal="left" vertical="center" wrapText="1"/>
    </xf>
    <xf numFmtId="0" fontId="16" fillId="0" borderId="12" xfId="315" applyFont="1" applyBorder="1" applyAlignment="1">
      <alignment horizontal="center" vertical="center" wrapText="1"/>
    </xf>
    <xf numFmtId="0" fontId="32" fillId="0" borderId="12" xfId="315" applyFont="1" applyBorder="1" applyAlignment="1">
      <alignment vertical="center" wrapText="1"/>
    </xf>
    <xf numFmtId="1" fontId="32" fillId="0" borderId="12" xfId="315" applyNumberFormat="1" applyFont="1" applyBorder="1" applyAlignment="1">
      <alignment horizontal="center" vertical="center" wrapText="1"/>
    </xf>
    <xf numFmtId="165" fontId="33" fillId="0" borderId="12" xfId="315" applyNumberFormat="1" applyFont="1" applyBorder="1" applyAlignment="1">
      <alignment horizontal="center" vertical="center" wrapText="1"/>
    </xf>
    <xf numFmtId="165" fontId="32" fillId="0" borderId="12" xfId="315" applyNumberFormat="1" applyFont="1" applyBorder="1" applyAlignment="1">
      <alignment horizontal="center" vertical="center" wrapText="1"/>
    </xf>
    <xf numFmtId="9" fontId="32" fillId="0" borderId="12" xfId="315" applyNumberFormat="1" applyFont="1" applyBorder="1" applyAlignment="1">
      <alignment horizontal="center" vertical="center" wrapText="1"/>
    </xf>
    <xf numFmtId="165" fontId="32" fillId="9" borderId="1" xfId="315" applyNumberFormat="1" applyFont="1" applyFill="1" applyBorder="1" applyAlignment="1">
      <alignment horizontal="center" vertical="center" wrapText="1"/>
    </xf>
    <xf numFmtId="165" fontId="32" fillId="9" borderId="2" xfId="315" applyNumberFormat="1" applyFont="1" applyFill="1" applyBorder="1" applyAlignment="1">
      <alignment horizontal="center" vertical="center" wrapText="1"/>
    </xf>
    <xf numFmtId="165" fontId="32" fillId="9" borderId="3" xfId="315" applyNumberFormat="1" applyFont="1" applyFill="1" applyBorder="1" applyAlignment="1">
      <alignment horizontal="center" vertical="center" wrapText="1"/>
    </xf>
    <xf numFmtId="165" fontId="32" fillId="3" borderId="1" xfId="315" applyNumberFormat="1" applyFont="1" applyFill="1" applyBorder="1" applyAlignment="1">
      <alignment horizontal="center" vertical="center" wrapText="1"/>
    </xf>
    <xf numFmtId="165" fontId="32" fillId="3" borderId="3" xfId="315" applyNumberFormat="1" applyFont="1" applyFill="1" applyBorder="1" applyAlignment="1">
      <alignment horizontal="center" vertical="center" wrapText="1"/>
    </xf>
    <xf numFmtId="165" fontId="32" fillId="3" borderId="2" xfId="315" applyNumberFormat="1" applyFont="1" applyFill="1" applyBorder="1" applyAlignment="1">
      <alignment horizontal="center" vertical="center" wrapText="1"/>
    </xf>
    <xf numFmtId="165" fontId="32" fillId="3" borderId="1" xfId="315" applyNumberFormat="1" applyFont="1" applyFill="1" applyBorder="1" applyAlignment="1">
      <alignment horizontal="center" vertical="center"/>
    </xf>
    <xf numFmtId="165" fontId="32" fillId="3" borderId="2" xfId="315" applyNumberFormat="1" applyFont="1" applyFill="1" applyBorder="1" applyAlignment="1">
      <alignment horizontal="center" vertical="center"/>
    </xf>
    <xf numFmtId="165" fontId="32" fillId="3" borderId="3" xfId="315" applyNumberFormat="1" applyFont="1" applyFill="1" applyBorder="1" applyAlignment="1">
      <alignment horizontal="center" vertical="center"/>
    </xf>
    <xf numFmtId="0" fontId="32" fillId="0" borderId="12" xfId="316" applyFont="1" applyBorder="1" applyAlignment="1">
      <alignment horizontal="left" vertical="center" wrapText="1"/>
    </xf>
    <xf numFmtId="0" fontId="32" fillId="0" borderId="12" xfId="316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22" fillId="0" borderId="4" xfId="0" applyNumberFormat="1" applyFont="1" applyFill="1" applyBorder="1" applyAlignment="1">
      <alignment horizontal="left" vertical="center" wrapText="1"/>
    </xf>
    <xf numFmtId="0" fontId="22" fillId="0" borderId="7" xfId="0" applyNumberFormat="1" applyFont="1" applyFill="1" applyBorder="1" applyAlignment="1">
      <alignment horizontal="left" vertical="center" wrapText="1"/>
    </xf>
    <xf numFmtId="0" fontId="22" fillId="0" borderId="9" xfId="0" applyNumberFormat="1" applyFont="1" applyFill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67" fillId="0" borderId="0" xfId="0" applyFont="1"/>
    <xf numFmtId="0" fontId="67" fillId="0" borderId="0" xfId="0" applyFont="1" applyAlignment="1">
      <alignment vertical="center"/>
    </xf>
    <xf numFmtId="0" fontId="69" fillId="0" borderId="0" xfId="0" applyFont="1" applyAlignment="1">
      <alignment vertical="center"/>
    </xf>
  </cellXfs>
  <cellStyles count="31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Normal" xfId="0" builtinId="0"/>
    <cellStyle name="Normal 2" xfId="315"/>
    <cellStyle name="Normal 3" xfId="316"/>
    <cellStyle name="Percent 2" xfId="317"/>
  </cellStyles>
  <dxfs count="20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96871"/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21"/>
  <sheetViews>
    <sheetView tabSelected="1" workbookViewId="0">
      <selection activeCell="D8" sqref="D8"/>
    </sheetView>
  </sheetViews>
  <sheetFormatPr defaultColWidth="9.19921875" defaultRowHeight="13.95" customHeight="1"/>
  <cols>
    <col min="1" max="1" width="28.5" style="8" customWidth="1"/>
    <col min="2" max="2" width="14.69921875" style="8" customWidth="1"/>
    <col min="3" max="3" width="11.296875" style="9" customWidth="1"/>
    <col min="4" max="4" width="12.5" style="9" customWidth="1"/>
    <col min="5" max="5" width="8.296875" style="8" customWidth="1"/>
    <col min="6" max="6" width="8.5" style="8" customWidth="1"/>
    <col min="7" max="7" width="7.69921875" style="48" customWidth="1"/>
    <col min="8" max="8" width="9.296875" style="17" customWidth="1"/>
    <col min="9" max="9" width="9.69921875" style="17" customWidth="1"/>
    <col min="10" max="10" width="14.296875" style="10" customWidth="1"/>
    <col min="11" max="11" width="13.296875" style="10" customWidth="1"/>
    <col min="12" max="12" width="14.69921875" style="29" customWidth="1"/>
    <col min="13" max="13" width="16.296875" style="29" customWidth="1"/>
    <col min="14" max="14" width="14" style="10" customWidth="1"/>
    <col min="15" max="15" width="14.19921875" style="108" customWidth="1"/>
    <col min="16" max="16384" width="9.19921875" style="8"/>
  </cols>
  <sheetData>
    <row r="1" spans="1:16383" ht="15" customHeight="1">
      <c r="A1" s="675" t="s">
        <v>2925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676"/>
      <c r="AO1" s="676"/>
      <c r="AP1" s="676"/>
      <c r="AQ1" s="676"/>
      <c r="AR1" s="676"/>
      <c r="AS1" s="676"/>
      <c r="AT1" s="676"/>
      <c r="AU1" s="676"/>
      <c r="AV1" s="676"/>
      <c r="AW1" s="676"/>
      <c r="AX1" s="676"/>
      <c r="AY1" s="676"/>
      <c r="AZ1" s="676"/>
      <c r="BA1" s="676"/>
      <c r="BB1" s="676"/>
      <c r="BC1" s="676"/>
      <c r="BD1" s="676"/>
      <c r="BE1" s="676"/>
      <c r="BF1" s="676"/>
      <c r="BG1" s="676"/>
      <c r="BH1" s="676"/>
      <c r="BI1" s="676"/>
      <c r="BJ1" s="676"/>
      <c r="BK1" s="676"/>
      <c r="BL1" s="676"/>
      <c r="BM1" s="676"/>
      <c r="BN1" s="676"/>
      <c r="BO1" s="676"/>
      <c r="BP1" s="676"/>
      <c r="BQ1" s="676"/>
      <c r="BR1" s="676"/>
      <c r="BS1" s="676"/>
      <c r="BT1" s="676"/>
      <c r="BU1" s="676"/>
      <c r="BV1" s="676"/>
      <c r="BW1" s="676"/>
      <c r="BX1" s="676"/>
      <c r="BY1" s="676"/>
      <c r="BZ1" s="676"/>
      <c r="CA1" s="676"/>
      <c r="CB1" s="676"/>
      <c r="CC1" s="676"/>
      <c r="CD1" s="676"/>
      <c r="CE1" s="676"/>
      <c r="CF1" s="676"/>
      <c r="CG1" s="676"/>
      <c r="CH1" s="676"/>
      <c r="CI1" s="676"/>
      <c r="CJ1" s="676"/>
      <c r="CK1" s="676"/>
      <c r="CL1" s="676"/>
      <c r="CM1" s="676"/>
      <c r="CN1" s="676"/>
      <c r="CO1" s="676"/>
      <c r="CP1" s="676"/>
      <c r="CQ1" s="676"/>
      <c r="CR1" s="676"/>
      <c r="CS1" s="676"/>
      <c r="CT1" s="676"/>
      <c r="CU1" s="676"/>
      <c r="CV1" s="676"/>
      <c r="CW1" s="676"/>
      <c r="CX1" s="676"/>
      <c r="CY1" s="676"/>
      <c r="CZ1" s="676"/>
      <c r="DA1" s="676"/>
      <c r="DB1" s="676"/>
      <c r="DC1" s="676"/>
      <c r="DD1" s="676"/>
      <c r="DE1" s="676"/>
      <c r="DF1" s="676"/>
      <c r="DG1" s="676"/>
      <c r="DH1" s="676"/>
      <c r="DI1" s="676"/>
      <c r="DJ1" s="676"/>
      <c r="DK1" s="676"/>
      <c r="DL1" s="676"/>
      <c r="DM1" s="676"/>
      <c r="DN1" s="676"/>
      <c r="DO1" s="676"/>
      <c r="DP1" s="676"/>
      <c r="DQ1" s="676"/>
      <c r="DR1" s="676"/>
      <c r="DS1" s="676"/>
      <c r="DT1" s="676"/>
      <c r="DU1" s="676"/>
      <c r="DV1" s="676"/>
      <c r="DW1" s="676"/>
      <c r="DX1" s="676"/>
      <c r="DY1" s="676"/>
      <c r="DZ1" s="676"/>
      <c r="EA1" s="676"/>
      <c r="EB1" s="676"/>
      <c r="EC1" s="676"/>
      <c r="ED1" s="676"/>
      <c r="EE1" s="676"/>
      <c r="EF1" s="676"/>
      <c r="EG1" s="676"/>
      <c r="EH1" s="676"/>
      <c r="EI1" s="676"/>
      <c r="EJ1" s="676"/>
      <c r="EK1" s="676"/>
      <c r="EL1" s="676"/>
      <c r="EM1" s="676"/>
      <c r="EN1" s="676"/>
      <c r="EO1" s="676"/>
      <c r="EP1" s="676"/>
      <c r="EQ1" s="676"/>
      <c r="ER1" s="676"/>
      <c r="ES1" s="676"/>
      <c r="ET1" s="676"/>
      <c r="EU1" s="676"/>
      <c r="EV1" s="676"/>
      <c r="EW1" s="676"/>
      <c r="EX1" s="676"/>
      <c r="EY1" s="676"/>
      <c r="EZ1" s="676"/>
      <c r="FA1" s="676"/>
      <c r="FB1" s="676"/>
      <c r="FC1" s="676"/>
      <c r="FD1" s="676"/>
      <c r="FE1" s="676"/>
      <c r="FF1" s="676"/>
      <c r="FG1" s="676"/>
      <c r="FH1" s="676"/>
      <c r="FI1" s="676"/>
      <c r="FJ1" s="676"/>
      <c r="FK1" s="676"/>
      <c r="FL1" s="676"/>
      <c r="FM1" s="676"/>
      <c r="FN1" s="676"/>
      <c r="FO1" s="676"/>
      <c r="FP1" s="676"/>
      <c r="FQ1" s="676"/>
      <c r="FR1" s="676"/>
      <c r="FS1" s="676"/>
      <c r="FT1" s="676"/>
      <c r="FU1" s="676"/>
      <c r="FV1" s="676"/>
      <c r="FW1" s="676"/>
      <c r="FX1" s="676"/>
      <c r="FY1" s="676"/>
      <c r="FZ1" s="676"/>
      <c r="GA1" s="676"/>
      <c r="GB1" s="676"/>
      <c r="GC1" s="676"/>
      <c r="GD1" s="676"/>
      <c r="GE1" s="676"/>
      <c r="GF1" s="676"/>
      <c r="GG1" s="676"/>
      <c r="GH1" s="676"/>
      <c r="GI1" s="676"/>
      <c r="GJ1" s="676"/>
      <c r="GK1" s="676"/>
      <c r="GL1" s="676"/>
      <c r="GM1" s="676"/>
      <c r="GN1" s="676"/>
      <c r="GO1" s="676"/>
      <c r="GP1" s="676"/>
      <c r="GQ1" s="676"/>
      <c r="GR1" s="676"/>
      <c r="GS1" s="676"/>
      <c r="GT1" s="676"/>
      <c r="GU1" s="676"/>
      <c r="GV1" s="676"/>
      <c r="GW1" s="676"/>
      <c r="GX1" s="676"/>
      <c r="GY1" s="676"/>
      <c r="GZ1" s="676"/>
      <c r="HA1" s="676"/>
      <c r="HB1" s="676"/>
      <c r="HC1" s="676"/>
      <c r="HD1" s="676"/>
      <c r="HE1" s="676"/>
      <c r="HF1" s="676"/>
      <c r="HG1" s="676"/>
      <c r="HH1" s="676"/>
      <c r="HI1" s="676"/>
      <c r="HJ1" s="676"/>
      <c r="HK1" s="676"/>
      <c r="HL1" s="676"/>
      <c r="HM1" s="676"/>
      <c r="HN1" s="676"/>
      <c r="HO1" s="676"/>
      <c r="HP1" s="676"/>
      <c r="HQ1" s="676"/>
      <c r="HR1" s="676"/>
      <c r="HS1" s="676"/>
      <c r="HT1" s="676"/>
      <c r="HU1" s="676"/>
      <c r="HV1" s="676"/>
      <c r="HW1" s="676"/>
      <c r="HX1" s="676"/>
      <c r="HY1" s="676"/>
      <c r="HZ1" s="676"/>
      <c r="IA1" s="676"/>
      <c r="IB1" s="676"/>
      <c r="IC1" s="676"/>
      <c r="ID1" s="676"/>
      <c r="IE1" s="676"/>
      <c r="IF1" s="676"/>
      <c r="IG1" s="676"/>
      <c r="IH1" s="676"/>
      <c r="II1" s="676"/>
      <c r="IJ1" s="676"/>
      <c r="IK1" s="676"/>
      <c r="IL1" s="676"/>
      <c r="IM1" s="676"/>
      <c r="IN1" s="676"/>
      <c r="IO1" s="676"/>
      <c r="IP1" s="676"/>
      <c r="IQ1" s="676"/>
      <c r="IR1" s="676"/>
      <c r="IS1" s="676"/>
      <c r="IT1" s="676"/>
      <c r="IU1" s="676"/>
      <c r="IV1" s="676"/>
      <c r="IW1" s="676"/>
      <c r="IX1" s="676"/>
      <c r="IY1" s="676"/>
      <c r="IZ1" s="676"/>
      <c r="JA1" s="676"/>
      <c r="JB1" s="676"/>
      <c r="JC1" s="676"/>
      <c r="JD1" s="676"/>
      <c r="JE1" s="676"/>
      <c r="JF1" s="676"/>
      <c r="JG1" s="676"/>
      <c r="JH1" s="676"/>
      <c r="JI1" s="676"/>
      <c r="JJ1" s="676"/>
      <c r="JK1" s="676"/>
      <c r="JL1" s="676"/>
      <c r="JM1" s="676"/>
      <c r="JN1" s="676"/>
      <c r="JO1" s="676"/>
      <c r="JP1" s="676"/>
      <c r="JQ1" s="676"/>
      <c r="JR1" s="676"/>
      <c r="JS1" s="676"/>
      <c r="JT1" s="676"/>
      <c r="JU1" s="676"/>
      <c r="JV1" s="676"/>
      <c r="JW1" s="676"/>
      <c r="JX1" s="676"/>
      <c r="JY1" s="676"/>
      <c r="JZ1" s="676"/>
      <c r="KA1" s="676"/>
      <c r="KB1" s="676"/>
      <c r="KC1" s="676"/>
      <c r="KD1" s="676"/>
      <c r="KE1" s="676"/>
      <c r="KF1" s="676"/>
      <c r="KG1" s="676"/>
      <c r="KH1" s="676"/>
      <c r="KI1" s="676"/>
      <c r="KJ1" s="676"/>
      <c r="KK1" s="676"/>
      <c r="KL1" s="676"/>
      <c r="KM1" s="676"/>
      <c r="KN1" s="676"/>
      <c r="KO1" s="676"/>
      <c r="KP1" s="676"/>
      <c r="KQ1" s="676"/>
      <c r="KR1" s="676"/>
      <c r="KS1" s="676"/>
      <c r="KT1" s="676"/>
      <c r="KU1" s="676"/>
      <c r="KV1" s="676"/>
      <c r="KW1" s="676"/>
      <c r="KX1" s="676"/>
      <c r="KY1" s="676"/>
      <c r="KZ1" s="676"/>
      <c r="LA1" s="676"/>
      <c r="LB1" s="676"/>
      <c r="LC1" s="676"/>
      <c r="LD1" s="676"/>
      <c r="LE1" s="676"/>
      <c r="LF1" s="676"/>
      <c r="LG1" s="676"/>
      <c r="LH1" s="676"/>
      <c r="LI1" s="676"/>
      <c r="LJ1" s="676"/>
      <c r="LK1" s="676"/>
      <c r="LL1" s="676"/>
      <c r="LM1" s="676"/>
      <c r="LN1" s="676"/>
      <c r="LO1" s="676"/>
      <c r="LP1" s="676"/>
      <c r="LQ1" s="676"/>
      <c r="LR1" s="676"/>
      <c r="LS1" s="676"/>
      <c r="LT1" s="676"/>
      <c r="LU1" s="676"/>
      <c r="LV1" s="676"/>
      <c r="LW1" s="676"/>
      <c r="LX1" s="676"/>
      <c r="LY1" s="676"/>
      <c r="LZ1" s="676"/>
      <c r="MA1" s="676"/>
      <c r="MB1" s="676"/>
      <c r="MC1" s="676"/>
      <c r="MD1" s="676"/>
      <c r="ME1" s="676"/>
      <c r="MF1" s="676"/>
      <c r="MG1" s="676"/>
      <c r="MH1" s="676"/>
      <c r="MI1" s="676"/>
      <c r="MJ1" s="676"/>
      <c r="MK1" s="676"/>
      <c r="ML1" s="676"/>
      <c r="MM1" s="676"/>
      <c r="MN1" s="676"/>
      <c r="MO1" s="676"/>
      <c r="MP1" s="676"/>
      <c r="MQ1" s="676"/>
      <c r="MR1" s="676"/>
      <c r="MS1" s="676"/>
      <c r="MT1" s="676"/>
      <c r="MU1" s="676"/>
      <c r="MV1" s="676"/>
      <c r="MW1" s="676"/>
      <c r="MX1" s="676"/>
      <c r="MY1" s="676"/>
      <c r="MZ1" s="676"/>
      <c r="NA1" s="676"/>
      <c r="NB1" s="676"/>
      <c r="NC1" s="676"/>
      <c r="ND1" s="676"/>
      <c r="NE1" s="676"/>
      <c r="NF1" s="676"/>
      <c r="NG1" s="676"/>
      <c r="NH1" s="676"/>
      <c r="NI1" s="676"/>
      <c r="NJ1" s="676"/>
      <c r="NK1" s="676"/>
      <c r="NL1" s="676"/>
      <c r="NM1" s="676"/>
      <c r="NN1" s="676"/>
      <c r="NO1" s="676"/>
      <c r="NP1" s="676"/>
      <c r="NQ1" s="676"/>
      <c r="NR1" s="676"/>
      <c r="NS1" s="676"/>
      <c r="NT1" s="676"/>
      <c r="NU1" s="676"/>
      <c r="NV1" s="676"/>
      <c r="NW1" s="676"/>
      <c r="NX1" s="676"/>
      <c r="NY1" s="676"/>
      <c r="NZ1" s="676"/>
      <c r="OA1" s="676"/>
      <c r="OB1" s="676"/>
      <c r="OC1" s="676"/>
      <c r="OD1" s="676"/>
      <c r="OE1" s="676"/>
      <c r="OF1" s="676"/>
      <c r="OG1" s="676"/>
      <c r="OH1" s="676"/>
      <c r="OI1" s="676"/>
      <c r="OJ1" s="676"/>
      <c r="OK1" s="676"/>
      <c r="OL1" s="676"/>
      <c r="OM1" s="676"/>
      <c r="ON1" s="676"/>
      <c r="OO1" s="676"/>
      <c r="OP1" s="676"/>
      <c r="OQ1" s="676"/>
      <c r="OR1" s="676"/>
      <c r="OS1" s="676"/>
      <c r="OT1" s="676"/>
      <c r="OU1" s="676"/>
      <c r="OV1" s="676"/>
      <c r="OW1" s="676"/>
      <c r="OX1" s="676"/>
      <c r="OY1" s="676"/>
      <c r="OZ1" s="676"/>
      <c r="PA1" s="676"/>
      <c r="PB1" s="676"/>
      <c r="PC1" s="676"/>
      <c r="PD1" s="676"/>
      <c r="PE1" s="676"/>
      <c r="PF1" s="676"/>
      <c r="PG1" s="676"/>
      <c r="PH1" s="676"/>
      <c r="PI1" s="676"/>
      <c r="PJ1" s="676"/>
      <c r="PK1" s="676"/>
      <c r="PL1" s="676"/>
      <c r="PM1" s="676"/>
      <c r="PN1" s="676"/>
      <c r="PO1" s="676"/>
      <c r="PP1" s="676"/>
      <c r="PQ1" s="676"/>
      <c r="PR1" s="676"/>
      <c r="PS1" s="676"/>
      <c r="PT1" s="676"/>
      <c r="PU1" s="676"/>
      <c r="PV1" s="676"/>
      <c r="PW1" s="676"/>
      <c r="PX1" s="676"/>
      <c r="PY1" s="676"/>
      <c r="PZ1" s="676"/>
      <c r="QA1" s="676"/>
      <c r="QB1" s="676"/>
      <c r="QC1" s="676"/>
      <c r="QD1" s="676"/>
      <c r="QE1" s="676"/>
      <c r="QF1" s="676"/>
      <c r="QG1" s="676"/>
      <c r="QH1" s="676"/>
      <c r="QI1" s="676"/>
      <c r="QJ1" s="676"/>
      <c r="QK1" s="676"/>
      <c r="QL1" s="676"/>
      <c r="QM1" s="676"/>
      <c r="QN1" s="676"/>
      <c r="QO1" s="676"/>
      <c r="QP1" s="676"/>
      <c r="QQ1" s="676"/>
      <c r="QR1" s="676"/>
      <c r="QS1" s="676"/>
      <c r="QT1" s="676"/>
      <c r="QU1" s="676"/>
      <c r="QV1" s="676"/>
      <c r="QW1" s="676"/>
      <c r="QX1" s="676"/>
      <c r="QY1" s="676"/>
      <c r="QZ1" s="676"/>
      <c r="RA1" s="676"/>
      <c r="RB1" s="676"/>
      <c r="RC1" s="676"/>
      <c r="RD1" s="676"/>
      <c r="RE1" s="676"/>
      <c r="RF1" s="676"/>
      <c r="RG1" s="676"/>
      <c r="RH1" s="676"/>
      <c r="RI1" s="676"/>
      <c r="RJ1" s="676"/>
      <c r="RK1" s="676"/>
      <c r="RL1" s="676"/>
      <c r="RM1" s="676"/>
      <c r="RN1" s="676"/>
      <c r="RO1" s="676"/>
      <c r="RP1" s="676"/>
      <c r="RQ1" s="676"/>
      <c r="RR1" s="676"/>
      <c r="RS1" s="676"/>
      <c r="RT1" s="676"/>
      <c r="RU1" s="676"/>
      <c r="RV1" s="676"/>
      <c r="RW1" s="676"/>
      <c r="RX1" s="676"/>
      <c r="RY1" s="676"/>
      <c r="RZ1" s="676"/>
      <c r="SA1" s="676"/>
      <c r="SB1" s="676"/>
      <c r="SC1" s="676"/>
      <c r="SD1" s="676"/>
      <c r="SE1" s="676"/>
      <c r="SF1" s="676"/>
      <c r="SG1" s="676"/>
      <c r="SH1" s="676"/>
      <c r="SI1" s="676"/>
      <c r="SJ1" s="676"/>
      <c r="SK1" s="676"/>
      <c r="SL1" s="676"/>
      <c r="SM1" s="676"/>
      <c r="SN1" s="676"/>
      <c r="SO1" s="676"/>
      <c r="SP1" s="676"/>
      <c r="SQ1" s="676"/>
      <c r="SR1" s="676"/>
      <c r="SS1" s="676"/>
      <c r="ST1" s="676"/>
      <c r="SU1" s="676"/>
      <c r="SV1" s="676"/>
      <c r="SW1" s="676"/>
      <c r="SX1" s="676"/>
      <c r="SY1" s="676"/>
      <c r="SZ1" s="676"/>
      <c r="TA1" s="676"/>
      <c r="TB1" s="676"/>
      <c r="TC1" s="676"/>
      <c r="TD1" s="676"/>
      <c r="TE1" s="676"/>
      <c r="TF1" s="676"/>
      <c r="TG1" s="676"/>
      <c r="TH1" s="676"/>
      <c r="TI1" s="676"/>
      <c r="TJ1" s="676"/>
      <c r="TK1" s="676"/>
      <c r="TL1" s="676"/>
      <c r="TM1" s="676"/>
      <c r="TN1" s="676"/>
      <c r="TO1" s="676"/>
      <c r="TP1" s="676"/>
      <c r="TQ1" s="676"/>
      <c r="TR1" s="676"/>
      <c r="TS1" s="676"/>
      <c r="TT1" s="676"/>
      <c r="TU1" s="676"/>
      <c r="TV1" s="676"/>
      <c r="TW1" s="676"/>
      <c r="TX1" s="676"/>
      <c r="TY1" s="676"/>
      <c r="TZ1" s="676"/>
      <c r="UA1" s="676"/>
      <c r="UB1" s="676"/>
      <c r="UC1" s="676"/>
      <c r="UD1" s="676"/>
      <c r="UE1" s="676"/>
      <c r="UF1" s="676"/>
      <c r="UG1" s="676"/>
      <c r="UH1" s="676"/>
      <c r="UI1" s="676"/>
      <c r="UJ1" s="676"/>
      <c r="UK1" s="676"/>
      <c r="UL1" s="676"/>
      <c r="UM1" s="676"/>
      <c r="UN1" s="676"/>
      <c r="UO1" s="676"/>
      <c r="UP1" s="676"/>
      <c r="UQ1" s="676"/>
      <c r="UR1" s="676"/>
      <c r="US1" s="676"/>
      <c r="UT1" s="676"/>
      <c r="UU1" s="676"/>
      <c r="UV1" s="676"/>
      <c r="UW1" s="676"/>
      <c r="UX1" s="676"/>
      <c r="UY1" s="676"/>
      <c r="UZ1" s="676"/>
      <c r="VA1" s="676"/>
      <c r="VB1" s="676"/>
      <c r="VC1" s="676"/>
      <c r="VD1" s="676"/>
      <c r="VE1" s="676"/>
      <c r="VF1" s="676"/>
      <c r="VG1" s="676"/>
      <c r="VH1" s="676"/>
      <c r="VI1" s="676"/>
      <c r="VJ1" s="676"/>
      <c r="VK1" s="676"/>
      <c r="VL1" s="676"/>
      <c r="VM1" s="676"/>
      <c r="VN1" s="676"/>
      <c r="VO1" s="676"/>
      <c r="VP1" s="676"/>
      <c r="VQ1" s="676"/>
      <c r="VR1" s="676"/>
      <c r="VS1" s="676"/>
      <c r="VT1" s="676"/>
      <c r="VU1" s="676"/>
      <c r="VV1" s="676"/>
      <c r="VW1" s="676"/>
      <c r="VX1" s="676"/>
      <c r="VY1" s="676"/>
      <c r="VZ1" s="676"/>
      <c r="WA1" s="676"/>
      <c r="WB1" s="676"/>
      <c r="WC1" s="676"/>
      <c r="WD1" s="676"/>
      <c r="WE1" s="676"/>
      <c r="WF1" s="676"/>
      <c r="WG1" s="676"/>
      <c r="WH1" s="676"/>
      <c r="WI1" s="676"/>
      <c r="WJ1" s="676"/>
      <c r="WK1" s="676"/>
      <c r="WL1" s="676"/>
      <c r="WM1" s="676"/>
      <c r="WN1" s="676"/>
      <c r="WO1" s="676"/>
      <c r="WP1" s="676"/>
      <c r="WQ1" s="676"/>
      <c r="WR1" s="676"/>
      <c r="WS1" s="676"/>
      <c r="WT1" s="676"/>
      <c r="WU1" s="676"/>
      <c r="WV1" s="676"/>
      <c r="WW1" s="676"/>
      <c r="WX1" s="676"/>
      <c r="WY1" s="676"/>
      <c r="WZ1" s="676"/>
      <c r="XA1" s="676"/>
      <c r="XB1" s="676"/>
      <c r="XC1" s="676"/>
      <c r="XD1" s="676"/>
      <c r="XE1" s="676"/>
      <c r="XF1" s="676"/>
      <c r="XG1" s="676"/>
      <c r="XH1" s="676"/>
      <c r="XI1" s="676"/>
      <c r="XJ1" s="676"/>
      <c r="XK1" s="676"/>
      <c r="XL1" s="676"/>
      <c r="XM1" s="676"/>
      <c r="XN1" s="676"/>
      <c r="XO1" s="676"/>
      <c r="XP1" s="676"/>
      <c r="XQ1" s="676"/>
      <c r="XR1" s="676"/>
      <c r="XS1" s="676"/>
      <c r="XT1" s="676"/>
      <c r="XU1" s="676"/>
      <c r="XV1" s="676"/>
      <c r="XW1" s="676"/>
      <c r="XX1" s="676"/>
      <c r="XY1" s="676"/>
      <c r="XZ1" s="676"/>
      <c r="YA1" s="676"/>
      <c r="YB1" s="676"/>
      <c r="YC1" s="676"/>
      <c r="YD1" s="676"/>
      <c r="YE1" s="676"/>
      <c r="YF1" s="676"/>
      <c r="YG1" s="676"/>
      <c r="YH1" s="676"/>
      <c r="YI1" s="676"/>
      <c r="YJ1" s="676"/>
      <c r="YK1" s="676"/>
      <c r="YL1" s="676"/>
      <c r="YM1" s="676"/>
      <c r="YN1" s="676"/>
      <c r="YO1" s="676"/>
      <c r="YP1" s="676"/>
      <c r="YQ1" s="676"/>
      <c r="YR1" s="676"/>
      <c r="YS1" s="676"/>
      <c r="YT1" s="676"/>
      <c r="YU1" s="676"/>
      <c r="YV1" s="676"/>
      <c r="YW1" s="676"/>
      <c r="YX1" s="676"/>
      <c r="YY1" s="676"/>
      <c r="YZ1" s="676"/>
      <c r="ZA1" s="676"/>
      <c r="ZB1" s="676"/>
      <c r="ZC1" s="676"/>
      <c r="ZD1" s="676"/>
      <c r="ZE1" s="676"/>
      <c r="ZF1" s="676"/>
      <c r="ZG1" s="676"/>
      <c r="ZH1" s="676"/>
      <c r="ZI1" s="676"/>
      <c r="ZJ1" s="676"/>
      <c r="ZK1" s="676"/>
      <c r="ZL1" s="676"/>
      <c r="ZM1" s="676"/>
      <c r="ZN1" s="676"/>
      <c r="ZO1" s="676"/>
      <c r="ZP1" s="676"/>
      <c r="ZQ1" s="676"/>
      <c r="ZR1" s="676"/>
      <c r="ZS1" s="676"/>
      <c r="ZT1" s="676"/>
      <c r="ZU1" s="676"/>
      <c r="ZV1" s="676"/>
      <c r="ZW1" s="676"/>
      <c r="ZX1" s="676"/>
      <c r="ZY1" s="676"/>
      <c r="ZZ1" s="676"/>
      <c r="AAA1" s="676"/>
      <c r="AAB1" s="676"/>
      <c r="AAC1" s="676"/>
      <c r="AAD1" s="676"/>
      <c r="AAE1" s="676"/>
      <c r="AAF1" s="676"/>
      <c r="AAG1" s="676"/>
      <c r="AAH1" s="676"/>
      <c r="AAI1" s="676"/>
      <c r="AAJ1" s="676"/>
      <c r="AAK1" s="676"/>
      <c r="AAL1" s="676"/>
      <c r="AAM1" s="676"/>
      <c r="AAN1" s="676"/>
      <c r="AAO1" s="676"/>
      <c r="AAP1" s="676"/>
      <c r="AAQ1" s="676"/>
      <c r="AAR1" s="676"/>
      <c r="AAS1" s="676"/>
      <c r="AAT1" s="676"/>
      <c r="AAU1" s="676"/>
      <c r="AAV1" s="676"/>
      <c r="AAW1" s="676"/>
      <c r="AAX1" s="676"/>
      <c r="AAY1" s="676"/>
      <c r="AAZ1" s="676"/>
      <c r="ABA1" s="676"/>
      <c r="ABB1" s="676"/>
      <c r="ABC1" s="676"/>
      <c r="ABD1" s="676"/>
      <c r="ABE1" s="676"/>
      <c r="ABF1" s="676"/>
      <c r="ABG1" s="676"/>
      <c r="ABH1" s="676"/>
      <c r="ABI1" s="676"/>
      <c r="ABJ1" s="676"/>
      <c r="ABK1" s="676"/>
      <c r="ABL1" s="676"/>
      <c r="ABM1" s="676"/>
      <c r="ABN1" s="676"/>
      <c r="ABO1" s="676"/>
      <c r="ABP1" s="676"/>
      <c r="ABQ1" s="676"/>
      <c r="ABR1" s="676"/>
      <c r="ABS1" s="676"/>
      <c r="ABT1" s="676"/>
      <c r="ABU1" s="676"/>
      <c r="ABV1" s="676"/>
      <c r="ABW1" s="676"/>
      <c r="ABX1" s="676"/>
      <c r="ABY1" s="676"/>
      <c r="ABZ1" s="676"/>
      <c r="ACA1" s="676"/>
      <c r="ACB1" s="676"/>
      <c r="ACC1" s="676"/>
      <c r="ACD1" s="676"/>
      <c r="ACE1" s="676"/>
      <c r="ACF1" s="676"/>
      <c r="ACG1" s="676"/>
      <c r="ACH1" s="676"/>
      <c r="ACI1" s="676"/>
      <c r="ACJ1" s="676"/>
      <c r="ACK1" s="676"/>
      <c r="ACL1" s="676"/>
      <c r="ACM1" s="676"/>
      <c r="ACN1" s="676"/>
      <c r="ACO1" s="676"/>
      <c r="ACP1" s="676"/>
      <c r="ACQ1" s="676"/>
      <c r="ACR1" s="676"/>
      <c r="ACS1" s="676"/>
      <c r="ACT1" s="676"/>
      <c r="ACU1" s="676"/>
      <c r="ACV1" s="676"/>
      <c r="ACW1" s="676"/>
      <c r="ACX1" s="676"/>
      <c r="ACY1" s="676"/>
      <c r="ACZ1" s="676"/>
      <c r="ADA1" s="676"/>
      <c r="ADB1" s="676"/>
      <c r="ADC1" s="676"/>
      <c r="ADD1" s="676"/>
      <c r="ADE1" s="676"/>
      <c r="ADF1" s="676"/>
      <c r="ADG1" s="676"/>
      <c r="ADH1" s="676"/>
      <c r="ADI1" s="676"/>
      <c r="ADJ1" s="676"/>
      <c r="ADK1" s="676"/>
      <c r="ADL1" s="676"/>
      <c r="ADM1" s="676"/>
      <c r="ADN1" s="676"/>
      <c r="ADO1" s="676"/>
      <c r="ADP1" s="676"/>
      <c r="ADQ1" s="676"/>
      <c r="ADR1" s="676"/>
      <c r="ADS1" s="676"/>
      <c r="ADT1" s="676"/>
      <c r="ADU1" s="676"/>
      <c r="ADV1" s="676"/>
      <c r="ADW1" s="676"/>
      <c r="ADX1" s="676"/>
      <c r="ADY1" s="676"/>
      <c r="ADZ1" s="676"/>
      <c r="AEA1" s="676"/>
      <c r="AEB1" s="676"/>
      <c r="AEC1" s="676"/>
      <c r="AED1" s="676"/>
      <c r="AEE1" s="676"/>
      <c r="AEF1" s="676"/>
      <c r="AEG1" s="676"/>
      <c r="AEH1" s="676"/>
      <c r="AEI1" s="676"/>
      <c r="AEJ1" s="676"/>
      <c r="AEK1" s="676"/>
      <c r="AEL1" s="676"/>
      <c r="AEM1" s="676"/>
      <c r="AEN1" s="676"/>
      <c r="AEO1" s="676"/>
      <c r="AEP1" s="676"/>
      <c r="AEQ1" s="676"/>
      <c r="AER1" s="676"/>
      <c r="AES1" s="676"/>
      <c r="AET1" s="676"/>
      <c r="AEU1" s="676"/>
      <c r="AEV1" s="676"/>
      <c r="AEW1" s="676"/>
      <c r="AEX1" s="676"/>
      <c r="AEY1" s="676"/>
      <c r="AEZ1" s="676"/>
      <c r="AFA1" s="676"/>
      <c r="AFB1" s="676"/>
      <c r="AFC1" s="676"/>
      <c r="AFD1" s="676"/>
      <c r="AFE1" s="676"/>
      <c r="AFF1" s="676"/>
      <c r="AFG1" s="676"/>
      <c r="AFH1" s="676"/>
      <c r="AFI1" s="676"/>
      <c r="AFJ1" s="676"/>
      <c r="AFK1" s="676"/>
      <c r="AFL1" s="676"/>
      <c r="AFM1" s="676"/>
      <c r="AFN1" s="676"/>
      <c r="AFO1" s="676"/>
      <c r="AFP1" s="676"/>
      <c r="AFQ1" s="676"/>
      <c r="AFR1" s="676"/>
      <c r="AFS1" s="676"/>
      <c r="AFT1" s="676"/>
      <c r="AFU1" s="676"/>
      <c r="AFV1" s="676"/>
      <c r="AFW1" s="676"/>
      <c r="AFX1" s="676"/>
      <c r="AFY1" s="676"/>
      <c r="AFZ1" s="676"/>
      <c r="AGA1" s="676"/>
      <c r="AGB1" s="676"/>
      <c r="AGC1" s="676"/>
      <c r="AGD1" s="676"/>
      <c r="AGE1" s="676"/>
      <c r="AGF1" s="676"/>
      <c r="AGG1" s="676"/>
      <c r="AGH1" s="676"/>
      <c r="AGI1" s="676"/>
      <c r="AGJ1" s="676"/>
      <c r="AGK1" s="676"/>
      <c r="AGL1" s="676"/>
      <c r="AGM1" s="676"/>
      <c r="AGN1" s="676"/>
      <c r="AGO1" s="676"/>
      <c r="AGP1" s="676"/>
      <c r="AGQ1" s="676"/>
      <c r="AGR1" s="676"/>
      <c r="AGS1" s="676"/>
      <c r="AGT1" s="676"/>
      <c r="AGU1" s="676"/>
      <c r="AGV1" s="676"/>
      <c r="AGW1" s="676"/>
      <c r="AGX1" s="676"/>
      <c r="AGY1" s="676"/>
      <c r="AGZ1" s="676"/>
      <c r="AHA1" s="676"/>
      <c r="AHB1" s="676"/>
      <c r="AHC1" s="676"/>
      <c r="AHD1" s="676"/>
      <c r="AHE1" s="676"/>
      <c r="AHF1" s="676"/>
      <c r="AHG1" s="676"/>
      <c r="AHH1" s="676"/>
      <c r="AHI1" s="676"/>
      <c r="AHJ1" s="676"/>
      <c r="AHK1" s="676"/>
      <c r="AHL1" s="676"/>
      <c r="AHM1" s="676"/>
      <c r="AHN1" s="676"/>
      <c r="AHO1" s="676"/>
      <c r="AHP1" s="676"/>
      <c r="AHQ1" s="676"/>
      <c r="AHR1" s="676"/>
      <c r="AHS1" s="676"/>
      <c r="AHT1" s="676"/>
      <c r="AHU1" s="676"/>
      <c r="AHV1" s="676"/>
      <c r="AHW1" s="676"/>
      <c r="AHX1" s="676"/>
      <c r="AHY1" s="676"/>
      <c r="AHZ1" s="676"/>
      <c r="AIA1" s="676"/>
      <c r="AIB1" s="676"/>
      <c r="AIC1" s="676"/>
      <c r="AID1" s="676"/>
      <c r="AIE1" s="676"/>
      <c r="AIF1" s="676"/>
      <c r="AIG1" s="676"/>
      <c r="AIH1" s="676"/>
      <c r="AII1" s="676"/>
      <c r="AIJ1" s="676"/>
      <c r="AIK1" s="676"/>
      <c r="AIL1" s="676"/>
      <c r="AIM1" s="676"/>
      <c r="AIN1" s="676"/>
      <c r="AIO1" s="676"/>
      <c r="AIP1" s="676"/>
      <c r="AIQ1" s="676"/>
      <c r="AIR1" s="676"/>
      <c r="AIS1" s="676"/>
      <c r="AIT1" s="676"/>
      <c r="AIU1" s="676"/>
      <c r="AIV1" s="676"/>
      <c r="AIW1" s="676"/>
      <c r="AIX1" s="676"/>
      <c r="AIY1" s="676"/>
      <c r="AIZ1" s="676"/>
      <c r="AJA1" s="676"/>
      <c r="AJB1" s="676"/>
      <c r="AJC1" s="676"/>
      <c r="AJD1" s="676"/>
      <c r="AJE1" s="676"/>
      <c r="AJF1" s="676"/>
      <c r="AJG1" s="676"/>
      <c r="AJH1" s="676"/>
      <c r="AJI1" s="676"/>
      <c r="AJJ1" s="676"/>
      <c r="AJK1" s="676"/>
      <c r="AJL1" s="676"/>
      <c r="AJM1" s="676"/>
      <c r="AJN1" s="676"/>
      <c r="AJO1" s="676"/>
      <c r="AJP1" s="676"/>
      <c r="AJQ1" s="676"/>
      <c r="AJR1" s="676"/>
      <c r="AJS1" s="676"/>
      <c r="AJT1" s="676"/>
      <c r="AJU1" s="676"/>
      <c r="AJV1" s="676"/>
      <c r="AJW1" s="676"/>
      <c r="AJX1" s="676"/>
      <c r="AJY1" s="676"/>
      <c r="AJZ1" s="676"/>
      <c r="AKA1" s="676"/>
      <c r="AKB1" s="676"/>
      <c r="AKC1" s="676"/>
      <c r="AKD1" s="676"/>
      <c r="AKE1" s="676"/>
      <c r="AKF1" s="676"/>
      <c r="AKG1" s="676"/>
      <c r="AKH1" s="676"/>
      <c r="AKI1" s="676"/>
      <c r="AKJ1" s="676"/>
      <c r="AKK1" s="676"/>
      <c r="AKL1" s="676"/>
      <c r="AKM1" s="676"/>
      <c r="AKN1" s="676"/>
      <c r="AKO1" s="676"/>
      <c r="AKP1" s="676"/>
      <c r="AKQ1" s="676"/>
      <c r="AKR1" s="676"/>
      <c r="AKS1" s="676"/>
      <c r="AKT1" s="676"/>
      <c r="AKU1" s="676"/>
      <c r="AKV1" s="676"/>
      <c r="AKW1" s="676"/>
      <c r="AKX1" s="676"/>
      <c r="AKY1" s="676"/>
      <c r="AKZ1" s="676"/>
      <c r="ALA1" s="676"/>
      <c r="ALB1" s="676"/>
      <c r="ALC1" s="676"/>
      <c r="ALD1" s="676"/>
      <c r="ALE1" s="676"/>
      <c r="ALF1" s="676"/>
      <c r="ALG1" s="676"/>
      <c r="ALH1" s="676"/>
      <c r="ALI1" s="676"/>
      <c r="ALJ1" s="676"/>
      <c r="ALK1" s="676"/>
      <c r="ALL1" s="676"/>
      <c r="ALM1" s="676"/>
      <c r="ALN1" s="676"/>
      <c r="ALO1" s="676"/>
      <c r="ALP1" s="676"/>
      <c r="ALQ1" s="676"/>
      <c r="ALR1" s="676"/>
      <c r="ALS1" s="676"/>
      <c r="ALT1" s="676"/>
      <c r="ALU1" s="676"/>
      <c r="ALV1" s="676"/>
      <c r="ALW1" s="676"/>
      <c r="ALX1" s="676"/>
      <c r="ALY1" s="676"/>
      <c r="ALZ1" s="676"/>
      <c r="AMA1" s="676"/>
      <c r="AMB1" s="676"/>
      <c r="AMC1" s="676"/>
      <c r="AMD1" s="676"/>
      <c r="AME1" s="676"/>
      <c r="AMF1" s="676"/>
      <c r="AMG1" s="676"/>
      <c r="AMH1" s="676"/>
      <c r="AMI1" s="676"/>
      <c r="AMJ1" s="676"/>
      <c r="AMK1" s="676"/>
      <c r="AML1" s="676"/>
      <c r="AMM1" s="676"/>
      <c r="AMN1" s="676"/>
      <c r="AMO1" s="676"/>
      <c r="AMP1" s="676"/>
      <c r="AMQ1" s="676"/>
      <c r="AMR1" s="676"/>
      <c r="AMS1" s="676"/>
      <c r="AMT1" s="676"/>
      <c r="AMU1" s="676"/>
      <c r="AMV1" s="676"/>
      <c r="AMW1" s="676"/>
      <c r="AMX1" s="676"/>
      <c r="AMY1" s="676"/>
      <c r="AMZ1" s="676"/>
      <c r="ANA1" s="676"/>
      <c r="ANB1" s="676"/>
      <c r="ANC1" s="676"/>
      <c r="AND1" s="676"/>
      <c r="ANE1" s="676"/>
      <c r="ANF1" s="676"/>
      <c r="ANG1" s="676"/>
      <c r="ANH1" s="676"/>
      <c r="ANI1" s="676"/>
      <c r="ANJ1" s="676"/>
      <c r="ANK1" s="676"/>
      <c r="ANL1" s="676"/>
      <c r="ANM1" s="676"/>
      <c r="ANN1" s="676"/>
      <c r="ANO1" s="676"/>
      <c r="ANP1" s="676"/>
      <c r="ANQ1" s="676"/>
      <c r="ANR1" s="676"/>
      <c r="ANS1" s="676"/>
      <c r="ANT1" s="676"/>
      <c r="ANU1" s="676"/>
      <c r="ANV1" s="676"/>
      <c r="ANW1" s="676"/>
      <c r="ANX1" s="676"/>
      <c r="ANY1" s="676"/>
      <c r="ANZ1" s="676"/>
      <c r="AOA1" s="676"/>
      <c r="AOB1" s="676"/>
      <c r="AOC1" s="676"/>
      <c r="AOD1" s="676"/>
      <c r="AOE1" s="676"/>
      <c r="AOF1" s="676"/>
      <c r="AOG1" s="676"/>
      <c r="AOH1" s="676"/>
      <c r="AOI1" s="676"/>
      <c r="AOJ1" s="676"/>
      <c r="AOK1" s="676"/>
      <c r="AOL1" s="676"/>
      <c r="AOM1" s="676"/>
      <c r="AON1" s="676"/>
      <c r="AOO1" s="676"/>
      <c r="AOP1" s="676"/>
      <c r="AOQ1" s="676"/>
      <c r="AOR1" s="676"/>
      <c r="AOS1" s="676"/>
      <c r="AOT1" s="676"/>
      <c r="AOU1" s="676"/>
      <c r="AOV1" s="676"/>
      <c r="AOW1" s="676"/>
      <c r="AOX1" s="676"/>
      <c r="AOY1" s="676"/>
      <c r="AOZ1" s="676"/>
      <c r="APA1" s="676"/>
      <c r="APB1" s="676"/>
      <c r="APC1" s="676"/>
      <c r="APD1" s="676"/>
      <c r="APE1" s="676"/>
      <c r="APF1" s="676"/>
      <c r="APG1" s="676"/>
      <c r="APH1" s="676"/>
      <c r="API1" s="676"/>
      <c r="APJ1" s="676"/>
      <c r="APK1" s="676"/>
      <c r="APL1" s="676"/>
      <c r="APM1" s="676"/>
      <c r="APN1" s="676"/>
      <c r="APO1" s="676"/>
      <c r="APP1" s="676"/>
      <c r="APQ1" s="676"/>
      <c r="APR1" s="676"/>
      <c r="APS1" s="676"/>
      <c r="APT1" s="676"/>
      <c r="APU1" s="676"/>
      <c r="APV1" s="676"/>
      <c r="APW1" s="676"/>
      <c r="APX1" s="676"/>
      <c r="APY1" s="676"/>
      <c r="APZ1" s="676"/>
      <c r="AQA1" s="676"/>
      <c r="AQB1" s="676"/>
      <c r="AQC1" s="676"/>
      <c r="AQD1" s="676"/>
      <c r="AQE1" s="676"/>
      <c r="AQF1" s="676"/>
      <c r="AQG1" s="676"/>
      <c r="AQH1" s="676"/>
      <c r="AQI1" s="676"/>
      <c r="AQJ1" s="676"/>
      <c r="AQK1" s="676"/>
      <c r="AQL1" s="676"/>
      <c r="AQM1" s="676"/>
      <c r="AQN1" s="676"/>
      <c r="AQO1" s="676"/>
      <c r="AQP1" s="676"/>
      <c r="AQQ1" s="676"/>
      <c r="AQR1" s="676"/>
      <c r="AQS1" s="676"/>
      <c r="AQT1" s="676"/>
      <c r="AQU1" s="676"/>
      <c r="AQV1" s="676"/>
      <c r="AQW1" s="676"/>
      <c r="AQX1" s="676"/>
      <c r="AQY1" s="676"/>
      <c r="AQZ1" s="676"/>
      <c r="ARA1" s="676"/>
      <c r="ARB1" s="676"/>
      <c r="ARC1" s="676"/>
      <c r="ARD1" s="676"/>
      <c r="ARE1" s="676"/>
      <c r="ARF1" s="676"/>
      <c r="ARG1" s="676"/>
      <c r="ARH1" s="676"/>
      <c r="ARI1" s="676"/>
      <c r="ARJ1" s="676"/>
      <c r="ARK1" s="676"/>
      <c r="ARL1" s="676"/>
      <c r="ARM1" s="676"/>
      <c r="ARN1" s="676"/>
      <c r="ARO1" s="676"/>
      <c r="ARP1" s="676"/>
      <c r="ARQ1" s="676"/>
      <c r="ARR1" s="676"/>
      <c r="ARS1" s="676"/>
      <c r="ART1" s="676"/>
      <c r="ARU1" s="676"/>
      <c r="ARV1" s="676"/>
      <c r="ARW1" s="676"/>
      <c r="ARX1" s="676"/>
      <c r="ARY1" s="676"/>
      <c r="ARZ1" s="676"/>
      <c r="ASA1" s="676"/>
      <c r="ASB1" s="676"/>
      <c r="ASC1" s="676"/>
      <c r="ASD1" s="676"/>
      <c r="ASE1" s="676"/>
      <c r="ASF1" s="676"/>
      <c r="ASG1" s="676"/>
      <c r="ASH1" s="676"/>
      <c r="ASI1" s="676"/>
      <c r="ASJ1" s="676"/>
      <c r="ASK1" s="676"/>
      <c r="ASL1" s="676"/>
      <c r="ASM1" s="676"/>
      <c r="ASN1" s="676"/>
      <c r="ASO1" s="676"/>
      <c r="ASP1" s="676"/>
      <c r="ASQ1" s="676"/>
      <c r="ASR1" s="676"/>
      <c r="ASS1" s="676"/>
      <c r="AST1" s="676"/>
      <c r="ASU1" s="676"/>
      <c r="ASV1" s="676"/>
      <c r="ASW1" s="676"/>
      <c r="ASX1" s="676"/>
      <c r="ASY1" s="676"/>
      <c r="ASZ1" s="676"/>
      <c r="ATA1" s="676"/>
      <c r="ATB1" s="676"/>
      <c r="ATC1" s="676"/>
      <c r="ATD1" s="676"/>
      <c r="ATE1" s="676"/>
      <c r="ATF1" s="676"/>
      <c r="ATG1" s="676"/>
      <c r="ATH1" s="676"/>
      <c r="ATI1" s="676"/>
      <c r="ATJ1" s="676"/>
      <c r="ATK1" s="676"/>
      <c r="ATL1" s="676"/>
      <c r="ATM1" s="676"/>
      <c r="ATN1" s="676"/>
      <c r="ATO1" s="676"/>
      <c r="ATP1" s="676"/>
      <c r="ATQ1" s="676"/>
      <c r="ATR1" s="676"/>
      <c r="ATS1" s="676"/>
      <c r="ATT1" s="676"/>
      <c r="ATU1" s="676"/>
      <c r="ATV1" s="676"/>
      <c r="ATW1" s="676"/>
      <c r="ATX1" s="676"/>
      <c r="ATY1" s="676"/>
      <c r="ATZ1" s="676"/>
      <c r="AUA1" s="676"/>
      <c r="AUB1" s="676"/>
      <c r="AUC1" s="676"/>
      <c r="AUD1" s="676"/>
      <c r="AUE1" s="676"/>
      <c r="AUF1" s="676"/>
      <c r="AUG1" s="676"/>
      <c r="AUH1" s="676"/>
      <c r="AUI1" s="676"/>
      <c r="AUJ1" s="676"/>
      <c r="AUK1" s="676"/>
      <c r="AUL1" s="676"/>
      <c r="AUM1" s="676"/>
      <c r="AUN1" s="676"/>
      <c r="AUO1" s="676"/>
      <c r="AUP1" s="676"/>
      <c r="AUQ1" s="676"/>
      <c r="AUR1" s="676"/>
      <c r="AUS1" s="676"/>
      <c r="AUT1" s="676"/>
      <c r="AUU1" s="676"/>
      <c r="AUV1" s="676"/>
      <c r="AUW1" s="676"/>
      <c r="AUX1" s="676"/>
      <c r="AUY1" s="676"/>
      <c r="AUZ1" s="676"/>
      <c r="AVA1" s="676"/>
      <c r="AVB1" s="676"/>
      <c r="AVC1" s="676"/>
      <c r="AVD1" s="676"/>
      <c r="AVE1" s="676"/>
      <c r="AVF1" s="676"/>
      <c r="AVG1" s="676"/>
      <c r="AVH1" s="676"/>
      <c r="AVI1" s="676"/>
      <c r="AVJ1" s="676"/>
      <c r="AVK1" s="676"/>
      <c r="AVL1" s="676"/>
      <c r="AVM1" s="676"/>
      <c r="AVN1" s="676"/>
      <c r="AVO1" s="676"/>
      <c r="AVP1" s="676"/>
      <c r="AVQ1" s="676"/>
      <c r="AVR1" s="676"/>
      <c r="AVS1" s="676"/>
      <c r="AVT1" s="676"/>
      <c r="AVU1" s="676"/>
      <c r="AVV1" s="676"/>
      <c r="AVW1" s="676"/>
      <c r="AVX1" s="676"/>
      <c r="AVY1" s="676"/>
      <c r="AVZ1" s="676"/>
      <c r="AWA1" s="676"/>
      <c r="AWB1" s="676"/>
      <c r="AWC1" s="676"/>
      <c r="AWD1" s="676"/>
      <c r="AWE1" s="676"/>
      <c r="AWF1" s="676"/>
      <c r="AWG1" s="676"/>
      <c r="AWH1" s="676"/>
      <c r="AWI1" s="676"/>
      <c r="AWJ1" s="676"/>
      <c r="AWK1" s="676"/>
      <c r="AWL1" s="676"/>
      <c r="AWM1" s="676"/>
      <c r="AWN1" s="676"/>
      <c r="AWO1" s="676"/>
      <c r="AWP1" s="676"/>
      <c r="AWQ1" s="676"/>
      <c r="AWR1" s="676"/>
      <c r="AWS1" s="676"/>
      <c r="AWT1" s="676"/>
      <c r="AWU1" s="676"/>
      <c r="AWV1" s="676"/>
      <c r="AWW1" s="676"/>
      <c r="AWX1" s="676"/>
      <c r="AWY1" s="676"/>
      <c r="AWZ1" s="676"/>
      <c r="AXA1" s="676"/>
      <c r="AXB1" s="676"/>
      <c r="AXC1" s="676"/>
      <c r="AXD1" s="676"/>
      <c r="AXE1" s="676"/>
      <c r="AXF1" s="676"/>
      <c r="AXG1" s="676"/>
      <c r="AXH1" s="676"/>
      <c r="AXI1" s="676"/>
      <c r="AXJ1" s="676"/>
      <c r="AXK1" s="676"/>
      <c r="AXL1" s="676"/>
      <c r="AXM1" s="676"/>
      <c r="AXN1" s="676"/>
      <c r="AXO1" s="676"/>
      <c r="AXP1" s="676"/>
      <c r="AXQ1" s="676"/>
      <c r="AXR1" s="676"/>
      <c r="AXS1" s="676"/>
      <c r="AXT1" s="676"/>
      <c r="AXU1" s="676"/>
      <c r="AXV1" s="676"/>
      <c r="AXW1" s="676"/>
      <c r="AXX1" s="676"/>
      <c r="AXY1" s="676"/>
      <c r="AXZ1" s="676"/>
      <c r="AYA1" s="676"/>
      <c r="AYB1" s="676"/>
      <c r="AYC1" s="676"/>
      <c r="AYD1" s="676"/>
      <c r="AYE1" s="676"/>
      <c r="AYF1" s="676"/>
      <c r="AYG1" s="676"/>
      <c r="AYH1" s="676"/>
      <c r="AYI1" s="676"/>
      <c r="AYJ1" s="676"/>
      <c r="AYK1" s="676"/>
      <c r="AYL1" s="676"/>
      <c r="AYM1" s="676"/>
      <c r="AYN1" s="676"/>
      <c r="AYO1" s="676"/>
      <c r="AYP1" s="676"/>
      <c r="AYQ1" s="676"/>
      <c r="AYR1" s="676"/>
      <c r="AYS1" s="676"/>
      <c r="AYT1" s="676"/>
      <c r="AYU1" s="676"/>
      <c r="AYV1" s="676"/>
      <c r="AYW1" s="676"/>
      <c r="AYX1" s="676"/>
      <c r="AYY1" s="676"/>
      <c r="AYZ1" s="676"/>
      <c r="AZA1" s="676"/>
      <c r="AZB1" s="676"/>
      <c r="AZC1" s="676"/>
      <c r="AZD1" s="676"/>
      <c r="AZE1" s="676"/>
      <c r="AZF1" s="676"/>
      <c r="AZG1" s="676"/>
      <c r="AZH1" s="676"/>
      <c r="AZI1" s="676"/>
      <c r="AZJ1" s="676"/>
      <c r="AZK1" s="676"/>
      <c r="AZL1" s="676"/>
      <c r="AZM1" s="676"/>
      <c r="AZN1" s="676"/>
      <c r="AZO1" s="676"/>
      <c r="AZP1" s="676"/>
      <c r="AZQ1" s="676"/>
      <c r="AZR1" s="676"/>
      <c r="AZS1" s="676"/>
      <c r="AZT1" s="676"/>
      <c r="AZU1" s="676"/>
      <c r="AZV1" s="676"/>
      <c r="AZW1" s="676"/>
      <c r="AZX1" s="676"/>
      <c r="AZY1" s="676"/>
      <c r="AZZ1" s="676"/>
      <c r="BAA1" s="676"/>
      <c r="BAB1" s="676"/>
      <c r="BAC1" s="676"/>
      <c r="BAD1" s="676"/>
      <c r="BAE1" s="676"/>
      <c r="BAF1" s="676"/>
      <c r="BAG1" s="676"/>
      <c r="BAH1" s="676"/>
      <c r="BAI1" s="676"/>
      <c r="BAJ1" s="676"/>
      <c r="BAK1" s="676"/>
      <c r="BAL1" s="676"/>
      <c r="BAM1" s="676"/>
      <c r="BAN1" s="676"/>
      <c r="BAO1" s="676"/>
      <c r="BAP1" s="676"/>
      <c r="BAQ1" s="676"/>
      <c r="BAR1" s="676"/>
      <c r="BAS1" s="676"/>
      <c r="BAT1" s="676"/>
      <c r="BAU1" s="676"/>
      <c r="BAV1" s="676"/>
      <c r="BAW1" s="676"/>
      <c r="BAX1" s="676"/>
      <c r="BAY1" s="676"/>
      <c r="BAZ1" s="676"/>
      <c r="BBA1" s="676"/>
      <c r="BBB1" s="676"/>
      <c r="BBC1" s="676"/>
      <c r="BBD1" s="676"/>
      <c r="BBE1" s="676"/>
      <c r="BBF1" s="676"/>
      <c r="BBG1" s="676"/>
      <c r="BBH1" s="676"/>
      <c r="BBI1" s="676"/>
      <c r="BBJ1" s="676"/>
      <c r="BBK1" s="676"/>
      <c r="BBL1" s="676"/>
      <c r="BBM1" s="676"/>
      <c r="BBN1" s="676"/>
      <c r="BBO1" s="676"/>
      <c r="BBP1" s="676"/>
      <c r="BBQ1" s="676"/>
      <c r="BBR1" s="676"/>
      <c r="BBS1" s="676"/>
      <c r="BBT1" s="676"/>
      <c r="BBU1" s="676"/>
      <c r="BBV1" s="676"/>
      <c r="BBW1" s="676"/>
      <c r="BBX1" s="676"/>
      <c r="BBY1" s="676"/>
      <c r="BBZ1" s="676"/>
      <c r="BCA1" s="676"/>
      <c r="BCB1" s="676"/>
      <c r="BCC1" s="676"/>
      <c r="BCD1" s="676"/>
      <c r="BCE1" s="676"/>
      <c r="BCF1" s="676"/>
      <c r="BCG1" s="676"/>
      <c r="BCH1" s="676"/>
      <c r="BCI1" s="676"/>
      <c r="BCJ1" s="676"/>
      <c r="BCK1" s="676"/>
      <c r="BCL1" s="676"/>
      <c r="BCM1" s="676"/>
      <c r="BCN1" s="676"/>
      <c r="BCO1" s="676"/>
      <c r="BCP1" s="676"/>
      <c r="BCQ1" s="676"/>
      <c r="BCR1" s="676"/>
      <c r="BCS1" s="676"/>
      <c r="BCT1" s="676"/>
      <c r="BCU1" s="676"/>
      <c r="BCV1" s="676"/>
      <c r="BCW1" s="676"/>
      <c r="BCX1" s="676"/>
      <c r="BCY1" s="676"/>
      <c r="BCZ1" s="676"/>
      <c r="BDA1" s="676"/>
      <c r="BDB1" s="676"/>
      <c r="BDC1" s="676"/>
      <c r="BDD1" s="676"/>
      <c r="BDE1" s="676"/>
      <c r="BDF1" s="676"/>
      <c r="BDG1" s="676"/>
      <c r="BDH1" s="676"/>
      <c r="BDI1" s="676"/>
      <c r="BDJ1" s="676"/>
      <c r="BDK1" s="676"/>
      <c r="BDL1" s="676"/>
      <c r="BDM1" s="676"/>
      <c r="BDN1" s="676"/>
      <c r="BDO1" s="676"/>
      <c r="BDP1" s="676"/>
      <c r="BDQ1" s="676"/>
      <c r="BDR1" s="676"/>
      <c r="BDS1" s="676"/>
      <c r="BDT1" s="676"/>
      <c r="BDU1" s="676"/>
      <c r="BDV1" s="676"/>
      <c r="BDW1" s="676"/>
      <c r="BDX1" s="676"/>
      <c r="BDY1" s="676"/>
      <c r="BDZ1" s="676"/>
      <c r="BEA1" s="676"/>
      <c r="BEB1" s="676"/>
      <c r="BEC1" s="676"/>
      <c r="BED1" s="676"/>
      <c r="BEE1" s="676"/>
      <c r="BEF1" s="676"/>
      <c r="BEG1" s="676"/>
      <c r="BEH1" s="676"/>
      <c r="BEI1" s="676"/>
      <c r="BEJ1" s="676"/>
      <c r="BEK1" s="676"/>
      <c r="BEL1" s="676"/>
      <c r="BEM1" s="676"/>
      <c r="BEN1" s="676"/>
      <c r="BEO1" s="676"/>
      <c r="BEP1" s="676"/>
      <c r="BEQ1" s="676"/>
      <c r="BER1" s="676"/>
      <c r="BES1" s="676"/>
      <c r="BET1" s="676"/>
      <c r="BEU1" s="676"/>
      <c r="BEV1" s="676"/>
      <c r="BEW1" s="676"/>
      <c r="BEX1" s="676"/>
      <c r="BEY1" s="676"/>
      <c r="BEZ1" s="676"/>
      <c r="BFA1" s="676"/>
      <c r="BFB1" s="676"/>
      <c r="BFC1" s="676"/>
      <c r="BFD1" s="676"/>
      <c r="BFE1" s="676"/>
      <c r="BFF1" s="676"/>
      <c r="BFG1" s="676"/>
      <c r="BFH1" s="676"/>
      <c r="BFI1" s="676"/>
      <c r="BFJ1" s="676"/>
      <c r="BFK1" s="676"/>
      <c r="BFL1" s="676"/>
      <c r="BFM1" s="676"/>
      <c r="BFN1" s="676"/>
      <c r="BFO1" s="676"/>
      <c r="BFP1" s="676"/>
      <c r="BFQ1" s="676"/>
      <c r="BFR1" s="676"/>
      <c r="BFS1" s="676"/>
      <c r="BFT1" s="676"/>
      <c r="BFU1" s="676"/>
      <c r="BFV1" s="676"/>
      <c r="BFW1" s="676"/>
      <c r="BFX1" s="676"/>
      <c r="BFY1" s="676"/>
      <c r="BFZ1" s="676"/>
      <c r="BGA1" s="676"/>
      <c r="BGB1" s="676"/>
      <c r="BGC1" s="676"/>
      <c r="BGD1" s="676"/>
      <c r="BGE1" s="676"/>
      <c r="BGF1" s="676"/>
      <c r="BGG1" s="676"/>
      <c r="BGH1" s="676"/>
      <c r="BGI1" s="676"/>
      <c r="BGJ1" s="676"/>
      <c r="BGK1" s="676"/>
      <c r="BGL1" s="676"/>
      <c r="BGM1" s="676"/>
      <c r="BGN1" s="676"/>
      <c r="BGO1" s="676"/>
      <c r="BGP1" s="676"/>
      <c r="BGQ1" s="676"/>
      <c r="BGR1" s="676"/>
      <c r="BGS1" s="676"/>
      <c r="BGT1" s="676"/>
      <c r="BGU1" s="676"/>
      <c r="BGV1" s="676"/>
      <c r="BGW1" s="676"/>
      <c r="BGX1" s="676"/>
      <c r="BGY1" s="676"/>
      <c r="BGZ1" s="676"/>
      <c r="BHA1" s="676"/>
      <c r="BHB1" s="676"/>
      <c r="BHC1" s="676"/>
      <c r="BHD1" s="676"/>
      <c r="BHE1" s="676"/>
      <c r="BHF1" s="676"/>
      <c r="BHG1" s="676"/>
      <c r="BHH1" s="676"/>
      <c r="BHI1" s="676"/>
      <c r="BHJ1" s="676"/>
      <c r="BHK1" s="676"/>
      <c r="BHL1" s="676"/>
      <c r="BHM1" s="676"/>
      <c r="BHN1" s="676"/>
      <c r="BHO1" s="676"/>
      <c r="BHP1" s="676"/>
      <c r="BHQ1" s="676"/>
      <c r="BHR1" s="676"/>
      <c r="BHS1" s="676"/>
      <c r="BHT1" s="676"/>
      <c r="BHU1" s="676"/>
      <c r="BHV1" s="676"/>
      <c r="BHW1" s="676"/>
      <c r="BHX1" s="676"/>
      <c r="BHY1" s="676"/>
      <c r="BHZ1" s="676"/>
      <c r="BIA1" s="676"/>
      <c r="BIB1" s="676"/>
      <c r="BIC1" s="676"/>
      <c r="BID1" s="676"/>
      <c r="BIE1" s="676"/>
      <c r="BIF1" s="676"/>
      <c r="BIG1" s="676"/>
      <c r="BIH1" s="676"/>
      <c r="BII1" s="676"/>
      <c r="BIJ1" s="676"/>
      <c r="BIK1" s="676"/>
      <c r="BIL1" s="676"/>
      <c r="BIM1" s="676"/>
      <c r="BIN1" s="676"/>
      <c r="BIO1" s="676"/>
      <c r="BIP1" s="676"/>
      <c r="BIQ1" s="676"/>
      <c r="BIR1" s="676"/>
      <c r="BIS1" s="676"/>
      <c r="BIT1" s="676"/>
      <c r="BIU1" s="676"/>
      <c r="BIV1" s="676"/>
      <c r="BIW1" s="676"/>
      <c r="BIX1" s="676"/>
      <c r="BIY1" s="676"/>
      <c r="BIZ1" s="676"/>
      <c r="BJA1" s="676"/>
      <c r="BJB1" s="676"/>
      <c r="BJC1" s="676"/>
      <c r="BJD1" s="676"/>
      <c r="BJE1" s="676"/>
      <c r="BJF1" s="676"/>
      <c r="BJG1" s="676"/>
      <c r="BJH1" s="676"/>
      <c r="BJI1" s="676"/>
      <c r="BJJ1" s="676"/>
      <c r="BJK1" s="676"/>
      <c r="BJL1" s="676"/>
      <c r="BJM1" s="676"/>
      <c r="BJN1" s="676"/>
      <c r="BJO1" s="676"/>
      <c r="BJP1" s="676"/>
      <c r="BJQ1" s="676"/>
      <c r="BJR1" s="676"/>
      <c r="BJS1" s="676"/>
      <c r="BJT1" s="676"/>
      <c r="BJU1" s="676"/>
      <c r="BJV1" s="676"/>
      <c r="BJW1" s="676"/>
      <c r="BJX1" s="676"/>
      <c r="BJY1" s="676"/>
      <c r="BJZ1" s="676"/>
      <c r="BKA1" s="676"/>
      <c r="BKB1" s="676"/>
      <c r="BKC1" s="676"/>
      <c r="BKD1" s="676"/>
      <c r="BKE1" s="676"/>
      <c r="BKF1" s="676"/>
      <c r="BKG1" s="676"/>
      <c r="BKH1" s="676"/>
      <c r="BKI1" s="676"/>
      <c r="BKJ1" s="676"/>
      <c r="BKK1" s="676"/>
      <c r="BKL1" s="676"/>
      <c r="BKM1" s="676"/>
      <c r="BKN1" s="676"/>
      <c r="BKO1" s="676"/>
      <c r="BKP1" s="676"/>
      <c r="BKQ1" s="676"/>
      <c r="BKR1" s="676"/>
      <c r="BKS1" s="676"/>
      <c r="BKT1" s="676"/>
      <c r="BKU1" s="676"/>
      <c r="BKV1" s="676"/>
      <c r="BKW1" s="676"/>
      <c r="BKX1" s="676"/>
      <c r="BKY1" s="676"/>
      <c r="BKZ1" s="676"/>
      <c r="BLA1" s="676"/>
      <c r="BLB1" s="676"/>
      <c r="BLC1" s="676"/>
      <c r="BLD1" s="676"/>
      <c r="BLE1" s="676"/>
      <c r="BLF1" s="676"/>
      <c r="BLG1" s="676"/>
      <c r="BLH1" s="676"/>
      <c r="BLI1" s="676"/>
      <c r="BLJ1" s="676"/>
      <c r="BLK1" s="676"/>
      <c r="BLL1" s="676"/>
      <c r="BLM1" s="676"/>
      <c r="BLN1" s="676"/>
      <c r="BLO1" s="676"/>
      <c r="BLP1" s="676"/>
      <c r="BLQ1" s="676"/>
      <c r="BLR1" s="676"/>
      <c r="BLS1" s="676"/>
      <c r="BLT1" s="676"/>
      <c r="BLU1" s="676"/>
      <c r="BLV1" s="676"/>
      <c r="BLW1" s="676"/>
      <c r="BLX1" s="676"/>
      <c r="BLY1" s="676"/>
      <c r="BLZ1" s="676"/>
      <c r="BMA1" s="676"/>
      <c r="BMB1" s="676"/>
      <c r="BMC1" s="676"/>
      <c r="BMD1" s="676"/>
      <c r="BME1" s="676"/>
      <c r="BMF1" s="676"/>
      <c r="BMG1" s="676"/>
      <c r="BMH1" s="676"/>
      <c r="BMI1" s="676"/>
      <c r="BMJ1" s="676"/>
      <c r="BMK1" s="676"/>
      <c r="BML1" s="676"/>
      <c r="BMM1" s="676"/>
      <c r="BMN1" s="676"/>
      <c r="BMO1" s="676"/>
      <c r="BMP1" s="676"/>
      <c r="BMQ1" s="676"/>
      <c r="BMR1" s="676"/>
      <c r="BMS1" s="676"/>
      <c r="BMT1" s="676"/>
      <c r="BMU1" s="676"/>
      <c r="BMV1" s="676"/>
      <c r="BMW1" s="676"/>
      <c r="BMX1" s="676"/>
      <c r="BMY1" s="676"/>
      <c r="BMZ1" s="676"/>
      <c r="BNA1" s="676"/>
      <c r="BNB1" s="676"/>
      <c r="BNC1" s="676"/>
      <c r="BND1" s="676"/>
      <c r="BNE1" s="676"/>
      <c r="BNF1" s="676"/>
      <c r="BNG1" s="676"/>
      <c r="BNH1" s="676"/>
      <c r="BNI1" s="676"/>
      <c r="BNJ1" s="676"/>
      <c r="BNK1" s="676"/>
      <c r="BNL1" s="676"/>
      <c r="BNM1" s="676"/>
      <c r="BNN1" s="676"/>
      <c r="BNO1" s="676"/>
      <c r="BNP1" s="676"/>
      <c r="BNQ1" s="676"/>
      <c r="BNR1" s="676"/>
      <c r="BNS1" s="676"/>
      <c r="BNT1" s="676"/>
      <c r="BNU1" s="676"/>
      <c r="BNV1" s="676"/>
      <c r="BNW1" s="676"/>
      <c r="BNX1" s="676"/>
      <c r="BNY1" s="676"/>
      <c r="BNZ1" s="676"/>
      <c r="BOA1" s="676"/>
      <c r="BOB1" s="676"/>
      <c r="BOC1" s="676"/>
      <c r="BOD1" s="676"/>
      <c r="BOE1" s="676"/>
      <c r="BOF1" s="676"/>
      <c r="BOG1" s="676"/>
      <c r="BOH1" s="676"/>
      <c r="BOI1" s="676"/>
      <c r="BOJ1" s="676"/>
      <c r="BOK1" s="676"/>
      <c r="BOL1" s="676"/>
      <c r="BOM1" s="676"/>
      <c r="BON1" s="676"/>
      <c r="BOO1" s="676"/>
      <c r="BOP1" s="676"/>
      <c r="BOQ1" s="676"/>
      <c r="BOR1" s="676"/>
      <c r="BOS1" s="676"/>
      <c r="BOT1" s="676"/>
      <c r="BOU1" s="676"/>
      <c r="BOV1" s="676"/>
      <c r="BOW1" s="676"/>
      <c r="BOX1" s="676"/>
      <c r="BOY1" s="676"/>
      <c r="BOZ1" s="676"/>
      <c r="BPA1" s="676"/>
      <c r="BPB1" s="676"/>
      <c r="BPC1" s="676"/>
      <c r="BPD1" s="676"/>
      <c r="BPE1" s="676"/>
      <c r="BPF1" s="676"/>
      <c r="BPG1" s="676"/>
      <c r="BPH1" s="676"/>
      <c r="BPI1" s="676"/>
      <c r="BPJ1" s="676"/>
      <c r="BPK1" s="676"/>
      <c r="BPL1" s="676"/>
      <c r="BPM1" s="676"/>
      <c r="BPN1" s="676"/>
      <c r="BPO1" s="676"/>
      <c r="BPP1" s="676"/>
      <c r="BPQ1" s="676"/>
      <c r="BPR1" s="676"/>
      <c r="BPS1" s="676"/>
      <c r="BPT1" s="676"/>
      <c r="BPU1" s="676"/>
      <c r="BPV1" s="676"/>
      <c r="BPW1" s="676"/>
      <c r="BPX1" s="676"/>
      <c r="BPY1" s="676"/>
      <c r="BPZ1" s="676"/>
      <c r="BQA1" s="676"/>
      <c r="BQB1" s="676"/>
      <c r="BQC1" s="676"/>
      <c r="BQD1" s="676"/>
      <c r="BQE1" s="676"/>
      <c r="BQF1" s="676"/>
      <c r="BQG1" s="676"/>
      <c r="BQH1" s="676"/>
      <c r="BQI1" s="676"/>
      <c r="BQJ1" s="676"/>
      <c r="BQK1" s="676"/>
      <c r="BQL1" s="676"/>
      <c r="BQM1" s="676"/>
      <c r="BQN1" s="676"/>
      <c r="BQO1" s="676"/>
      <c r="BQP1" s="676"/>
      <c r="BQQ1" s="676"/>
      <c r="BQR1" s="676"/>
      <c r="BQS1" s="676"/>
      <c r="BQT1" s="676"/>
      <c r="BQU1" s="676"/>
      <c r="BQV1" s="676"/>
      <c r="BQW1" s="676"/>
      <c r="BQX1" s="676"/>
      <c r="BQY1" s="676"/>
      <c r="BQZ1" s="676"/>
      <c r="BRA1" s="676"/>
      <c r="BRB1" s="676"/>
      <c r="BRC1" s="676"/>
      <c r="BRD1" s="676"/>
      <c r="BRE1" s="676"/>
      <c r="BRF1" s="676"/>
      <c r="BRG1" s="676"/>
      <c r="BRH1" s="676"/>
      <c r="BRI1" s="676"/>
      <c r="BRJ1" s="676"/>
      <c r="BRK1" s="676"/>
      <c r="BRL1" s="676"/>
      <c r="BRM1" s="676"/>
      <c r="BRN1" s="676"/>
      <c r="BRO1" s="676"/>
      <c r="BRP1" s="676"/>
      <c r="BRQ1" s="676"/>
      <c r="BRR1" s="676"/>
      <c r="BRS1" s="676"/>
      <c r="BRT1" s="676"/>
      <c r="BRU1" s="676"/>
      <c r="BRV1" s="676"/>
      <c r="BRW1" s="676"/>
      <c r="BRX1" s="676"/>
      <c r="BRY1" s="676"/>
      <c r="BRZ1" s="676"/>
      <c r="BSA1" s="676"/>
      <c r="BSB1" s="676"/>
      <c r="BSC1" s="676"/>
      <c r="BSD1" s="676"/>
      <c r="BSE1" s="676"/>
      <c r="BSF1" s="676"/>
      <c r="BSG1" s="676"/>
      <c r="BSH1" s="676"/>
      <c r="BSI1" s="676"/>
      <c r="BSJ1" s="676"/>
      <c r="BSK1" s="676"/>
      <c r="BSL1" s="676"/>
      <c r="BSM1" s="676"/>
      <c r="BSN1" s="676"/>
      <c r="BSO1" s="676"/>
      <c r="BSP1" s="676"/>
      <c r="BSQ1" s="676"/>
      <c r="BSR1" s="676"/>
      <c r="BSS1" s="676"/>
      <c r="BST1" s="676"/>
      <c r="BSU1" s="676"/>
      <c r="BSV1" s="676"/>
      <c r="BSW1" s="676"/>
      <c r="BSX1" s="676"/>
      <c r="BSY1" s="676"/>
      <c r="BSZ1" s="676"/>
      <c r="BTA1" s="676"/>
      <c r="BTB1" s="676"/>
      <c r="BTC1" s="676"/>
      <c r="BTD1" s="676"/>
      <c r="BTE1" s="676"/>
      <c r="BTF1" s="676"/>
      <c r="BTG1" s="676"/>
      <c r="BTH1" s="676"/>
      <c r="BTI1" s="676"/>
      <c r="BTJ1" s="676"/>
      <c r="BTK1" s="676"/>
      <c r="BTL1" s="676"/>
      <c r="BTM1" s="676"/>
      <c r="BTN1" s="676"/>
      <c r="BTO1" s="676"/>
      <c r="BTP1" s="676"/>
      <c r="BTQ1" s="676"/>
      <c r="BTR1" s="676"/>
      <c r="BTS1" s="676"/>
      <c r="BTT1" s="676"/>
      <c r="BTU1" s="676"/>
      <c r="BTV1" s="676"/>
      <c r="BTW1" s="676"/>
      <c r="BTX1" s="676"/>
      <c r="BTY1" s="676"/>
      <c r="BTZ1" s="676"/>
      <c r="BUA1" s="676"/>
      <c r="BUB1" s="676"/>
      <c r="BUC1" s="676"/>
      <c r="BUD1" s="676"/>
      <c r="BUE1" s="676"/>
      <c r="BUF1" s="676"/>
      <c r="BUG1" s="676"/>
      <c r="BUH1" s="676"/>
      <c r="BUI1" s="676"/>
      <c r="BUJ1" s="676"/>
      <c r="BUK1" s="676"/>
      <c r="BUL1" s="676"/>
      <c r="BUM1" s="676"/>
      <c r="BUN1" s="676"/>
      <c r="BUO1" s="676"/>
      <c r="BUP1" s="676"/>
      <c r="BUQ1" s="676"/>
      <c r="BUR1" s="676"/>
      <c r="BUS1" s="676"/>
      <c r="BUT1" s="676"/>
      <c r="BUU1" s="676"/>
      <c r="BUV1" s="676"/>
      <c r="BUW1" s="676"/>
      <c r="BUX1" s="676"/>
      <c r="BUY1" s="676"/>
      <c r="BUZ1" s="676"/>
      <c r="BVA1" s="676"/>
      <c r="BVB1" s="676"/>
      <c r="BVC1" s="676"/>
      <c r="BVD1" s="676"/>
      <c r="BVE1" s="676"/>
      <c r="BVF1" s="676"/>
      <c r="BVG1" s="676"/>
      <c r="BVH1" s="676"/>
      <c r="BVI1" s="676"/>
      <c r="BVJ1" s="676"/>
      <c r="BVK1" s="676"/>
      <c r="BVL1" s="676"/>
      <c r="BVM1" s="676"/>
      <c r="BVN1" s="676"/>
      <c r="BVO1" s="676"/>
      <c r="BVP1" s="676"/>
      <c r="BVQ1" s="676"/>
      <c r="BVR1" s="676"/>
      <c r="BVS1" s="676"/>
      <c r="BVT1" s="676"/>
      <c r="BVU1" s="676"/>
      <c r="BVV1" s="676"/>
      <c r="BVW1" s="676"/>
      <c r="BVX1" s="676"/>
      <c r="BVY1" s="676"/>
      <c r="BVZ1" s="676"/>
      <c r="BWA1" s="676"/>
      <c r="BWB1" s="676"/>
      <c r="BWC1" s="676"/>
      <c r="BWD1" s="676"/>
      <c r="BWE1" s="676"/>
      <c r="BWF1" s="676"/>
      <c r="BWG1" s="676"/>
      <c r="BWH1" s="676"/>
      <c r="BWI1" s="676"/>
      <c r="BWJ1" s="676"/>
      <c r="BWK1" s="676"/>
      <c r="BWL1" s="676"/>
      <c r="BWM1" s="676"/>
      <c r="BWN1" s="676"/>
      <c r="BWO1" s="676"/>
      <c r="BWP1" s="676"/>
      <c r="BWQ1" s="676"/>
      <c r="BWR1" s="676"/>
      <c r="BWS1" s="676"/>
      <c r="BWT1" s="676"/>
      <c r="BWU1" s="676"/>
      <c r="BWV1" s="676"/>
      <c r="BWW1" s="676"/>
      <c r="BWX1" s="676"/>
      <c r="BWY1" s="676"/>
      <c r="BWZ1" s="676"/>
      <c r="BXA1" s="676"/>
      <c r="BXB1" s="676"/>
      <c r="BXC1" s="676"/>
      <c r="BXD1" s="676"/>
      <c r="BXE1" s="676"/>
      <c r="BXF1" s="676"/>
      <c r="BXG1" s="676"/>
      <c r="BXH1" s="676"/>
      <c r="BXI1" s="676"/>
      <c r="BXJ1" s="676"/>
      <c r="BXK1" s="676"/>
      <c r="BXL1" s="676"/>
      <c r="BXM1" s="676"/>
      <c r="BXN1" s="676"/>
      <c r="BXO1" s="676"/>
      <c r="BXP1" s="676"/>
      <c r="BXQ1" s="676"/>
      <c r="BXR1" s="676"/>
      <c r="BXS1" s="676"/>
      <c r="BXT1" s="676"/>
      <c r="BXU1" s="676"/>
      <c r="BXV1" s="676"/>
      <c r="BXW1" s="676"/>
      <c r="BXX1" s="676"/>
      <c r="BXY1" s="676"/>
      <c r="BXZ1" s="676"/>
      <c r="BYA1" s="676"/>
      <c r="BYB1" s="676"/>
      <c r="BYC1" s="676"/>
      <c r="BYD1" s="676"/>
      <c r="BYE1" s="676"/>
      <c r="BYF1" s="676"/>
      <c r="BYG1" s="676"/>
      <c r="BYH1" s="676"/>
      <c r="BYI1" s="676"/>
      <c r="BYJ1" s="676"/>
      <c r="BYK1" s="676"/>
      <c r="BYL1" s="676"/>
      <c r="BYM1" s="676"/>
      <c r="BYN1" s="676"/>
      <c r="BYO1" s="676"/>
      <c r="BYP1" s="676"/>
      <c r="BYQ1" s="676"/>
      <c r="BYR1" s="676"/>
      <c r="BYS1" s="676"/>
      <c r="BYT1" s="676"/>
      <c r="BYU1" s="676"/>
      <c r="BYV1" s="676"/>
      <c r="BYW1" s="676"/>
      <c r="BYX1" s="676"/>
      <c r="BYY1" s="676"/>
      <c r="BYZ1" s="676"/>
      <c r="BZA1" s="676"/>
      <c r="BZB1" s="676"/>
      <c r="BZC1" s="676"/>
      <c r="BZD1" s="676"/>
      <c r="BZE1" s="676"/>
      <c r="BZF1" s="676"/>
      <c r="BZG1" s="676"/>
      <c r="BZH1" s="676"/>
      <c r="BZI1" s="676"/>
      <c r="BZJ1" s="676"/>
      <c r="BZK1" s="676"/>
      <c r="BZL1" s="676"/>
      <c r="BZM1" s="676"/>
      <c r="BZN1" s="676"/>
      <c r="BZO1" s="676"/>
      <c r="BZP1" s="676"/>
      <c r="BZQ1" s="676"/>
      <c r="BZR1" s="676"/>
      <c r="BZS1" s="676"/>
      <c r="BZT1" s="676"/>
      <c r="BZU1" s="676"/>
      <c r="BZV1" s="676"/>
      <c r="BZW1" s="676"/>
      <c r="BZX1" s="676"/>
      <c r="BZY1" s="676"/>
      <c r="BZZ1" s="676"/>
      <c r="CAA1" s="676"/>
      <c r="CAB1" s="676"/>
      <c r="CAC1" s="676"/>
      <c r="CAD1" s="676"/>
      <c r="CAE1" s="676"/>
      <c r="CAF1" s="676"/>
      <c r="CAG1" s="676"/>
      <c r="CAH1" s="676"/>
      <c r="CAI1" s="676"/>
      <c r="CAJ1" s="676"/>
      <c r="CAK1" s="676"/>
      <c r="CAL1" s="676"/>
      <c r="CAM1" s="676"/>
      <c r="CAN1" s="676"/>
      <c r="CAO1" s="676"/>
      <c r="CAP1" s="676"/>
      <c r="CAQ1" s="676"/>
      <c r="CAR1" s="676"/>
      <c r="CAS1" s="676"/>
      <c r="CAT1" s="676"/>
      <c r="CAU1" s="676"/>
      <c r="CAV1" s="676"/>
      <c r="CAW1" s="676"/>
      <c r="CAX1" s="676"/>
      <c r="CAY1" s="676"/>
      <c r="CAZ1" s="676"/>
      <c r="CBA1" s="676"/>
      <c r="CBB1" s="676"/>
      <c r="CBC1" s="676"/>
      <c r="CBD1" s="676"/>
      <c r="CBE1" s="676"/>
      <c r="CBF1" s="676"/>
      <c r="CBG1" s="676"/>
      <c r="CBH1" s="676"/>
      <c r="CBI1" s="676"/>
      <c r="CBJ1" s="676"/>
      <c r="CBK1" s="676"/>
      <c r="CBL1" s="676"/>
      <c r="CBM1" s="676"/>
      <c r="CBN1" s="676"/>
      <c r="CBO1" s="676"/>
      <c r="CBP1" s="676"/>
      <c r="CBQ1" s="676"/>
      <c r="CBR1" s="676"/>
      <c r="CBS1" s="676"/>
      <c r="CBT1" s="676"/>
      <c r="CBU1" s="676"/>
      <c r="CBV1" s="676"/>
      <c r="CBW1" s="676"/>
      <c r="CBX1" s="676"/>
      <c r="CBY1" s="676"/>
      <c r="CBZ1" s="676"/>
      <c r="CCA1" s="676"/>
      <c r="CCB1" s="676"/>
      <c r="CCC1" s="676"/>
      <c r="CCD1" s="676"/>
      <c r="CCE1" s="676"/>
      <c r="CCF1" s="676"/>
      <c r="CCG1" s="676"/>
      <c r="CCH1" s="676"/>
      <c r="CCI1" s="676"/>
      <c r="CCJ1" s="676"/>
      <c r="CCK1" s="676"/>
      <c r="CCL1" s="676"/>
      <c r="CCM1" s="676"/>
      <c r="CCN1" s="676"/>
      <c r="CCO1" s="676"/>
      <c r="CCP1" s="676"/>
      <c r="CCQ1" s="676"/>
      <c r="CCR1" s="676"/>
      <c r="CCS1" s="676"/>
      <c r="CCT1" s="676"/>
      <c r="CCU1" s="676"/>
      <c r="CCV1" s="676"/>
      <c r="CCW1" s="676"/>
      <c r="CCX1" s="676"/>
      <c r="CCY1" s="676"/>
      <c r="CCZ1" s="676"/>
      <c r="CDA1" s="676"/>
      <c r="CDB1" s="676"/>
      <c r="CDC1" s="676"/>
      <c r="CDD1" s="676"/>
      <c r="CDE1" s="676"/>
      <c r="CDF1" s="676"/>
      <c r="CDG1" s="676"/>
      <c r="CDH1" s="676"/>
      <c r="CDI1" s="676"/>
      <c r="CDJ1" s="676"/>
      <c r="CDK1" s="676"/>
      <c r="CDL1" s="676"/>
      <c r="CDM1" s="676"/>
      <c r="CDN1" s="676"/>
      <c r="CDO1" s="676"/>
      <c r="CDP1" s="676"/>
      <c r="CDQ1" s="676"/>
      <c r="CDR1" s="676"/>
      <c r="CDS1" s="676"/>
      <c r="CDT1" s="676"/>
      <c r="CDU1" s="676"/>
      <c r="CDV1" s="676"/>
      <c r="CDW1" s="676"/>
      <c r="CDX1" s="676"/>
      <c r="CDY1" s="676"/>
      <c r="CDZ1" s="676"/>
      <c r="CEA1" s="676"/>
      <c r="CEB1" s="676"/>
      <c r="CEC1" s="676"/>
      <c r="CED1" s="676"/>
      <c r="CEE1" s="676"/>
      <c r="CEF1" s="676"/>
      <c r="CEG1" s="676"/>
      <c r="CEH1" s="676"/>
      <c r="CEI1" s="676"/>
      <c r="CEJ1" s="676"/>
      <c r="CEK1" s="676"/>
      <c r="CEL1" s="676"/>
      <c r="CEM1" s="676"/>
      <c r="CEN1" s="676"/>
      <c r="CEO1" s="676"/>
      <c r="CEP1" s="676"/>
      <c r="CEQ1" s="676"/>
      <c r="CER1" s="676"/>
      <c r="CES1" s="676"/>
      <c r="CET1" s="676"/>
      <c r="CEU1" s="676"/>
      <c r="CEV1" s="676"/>
      <c r="CEW1" s="676"/>
      <c r="CEX1" s="676"/>
      <c r="CEY1" s="676"/>
      <c r="CEZ1" s="676"/>
      <c r="CFA1" s="676"/>
      <c r="CFB1" s="676"/>
      <c r="CFC1" s="676"/>
      <c r="CFD1" s="676"/>
      <c r="CFE1" s="676"/>
      <c r="CFF1" s="676"/>
      <c r="CFG1" s="676"/>
      <c r="CFH1" s="676"/>
      <c r="CFI1" s="676"/>
      <c r="CFJ1" s="676"/>
      <c r="CFK1" s="676"/>
      <c r="CFL1" s="676"/>
      <c r="CFM1" s="676"/>
      <c r="CFN1" s="676"/>
      <c r="CFO1" s="676"/>
      <c r="CFP1" s="676"/>
      <c r="CFQ1" s="676"/>
      <c r="CFR1" s="676"/>
      <c r="CFS1" s="676"/>
      <c r="CFT1" s="676"/>
      <c r="CFU1" s="676"/>
      <c r="CFV1" s="676"/>
      <c r="CFW1" s="676"/>
      <c r="CFX1" s="676"/>
      <c r="CFY1" s="676"/>
      <c r="CFZ1" s="676"/>
      <c r="CGA1" s="676"/>
      <c r="CGB1" s="676"/>
      <c r="CGC1" s="676"/>
      <c r="CGD1" s="676"/>
      <c r="CGE1" s="676"/>
      <c r="CGF1" s="676"/>
      <c r="CGG1" s="676"/>
      <c r="CGH1" s="676"/>
      <c r="CGI1" s="676"/>
      <c r="CGJ1" s="676"/>
      <c r="CGK1" s="676"/>
      <c r="CGL1" s="676"/>
      <c r="CGM1" s="676"/>
      <c r="CGN1" s="676"/>
      <c r="CGO1" s="676"/>
      <c r="CGP1" s="676"/>
      <c r="CGQ1" s="676"/>
      <c r="CGR1" s="676"/>
      <c r="CGS1" s="676"/>
      <c r="CGT1" s="676"/>
      <c r="CGU1" s="676"/>
      <c r="CGV1" s="676"/>
      <c r="CGW1" s="676"/>
      <c r="CGX1" s="676"/>
      <c r="CGY1" s="676"/>
      <c r="CGZ1" s="676"/>
      <c r="CHA1" s="676"/>
      <c r="CHB1" s="676"/>
      <c r="CHC1" s="676"/>
      <c r="CHD1" s="676"/>
      <c r="CHE1" s="676"/>
      <c r="CHF1" s="676"/>
      <c r="CHG1" s="676"/>
      <c r="CHH1" s="676"/>
      <c r="CHI1" s="676"/>
      <c r="CHJ1" s="676"/>
      <c r="CHK1" s="676"/>
      <c r="CHL1" s="676"/>
      <c r="CHM1" s="676"/>
      <c r="CHN1" s="676"/>
      <c r="CHO1" s="676"/>
      <c r="CHP1" s="676"/>
      <c r="CHQ1" s="676"/>
      <c r="CHR1" s="676"/>
      <c r="CHS1" s="676"/>
      <c r="CHT1" s="676"/>
      <c r="CHU1" s="676"/>
      <c r="CHV1" s="676"/>
      <c r="CHW1" s="676"/>
      <c r="CHX1" s="676"/>
      <c r="CHY1" s="676"/>
      <c r="CHZ1" s="676"/>
      <c r="CIA1" s="676"/>
      <c r="CIB1" s="676"/>
      <c r="CIC1" s="676"/>
      <c r="CID1" s="676"/>
      <c r="CIE1" s="676"/>
      <c r="CIF1" s="676"/>
      <c r="CIG1" s="676"/>
      <c r="CIH1" s="676"/>
      <c r="CII1" s="676"/>
      <c r="CIJ1" s="676"/>
      <c r="CIK1" s="676"/>
      <c r="CIL1" s="676"/>
      <c r="CIM1" s="676"/>
      <c r="CIN1" s="676"/>
      <c r="CIO1" s="676"/>
      <c r="CIP1" s="676"/>
      <c r="CIQ1" s="676"/>
      <c r="CIR1" s="676"/>
      <c r="CIS1" s="676"/>
      <c r="CIT1" s="676"/>
      <c r="CIU1" s="676"/>
      <c r="CIV1" s="676"/>
      <c r="CIW1" s="676"/>
      <c r="CIX1" s="676"/>
      <c r="CIY1" s="676"/>
      <c r="CIZ1" s="676"/>
      <c r="CJA1" s="676"/>
      <c r="CJB1" s="676"/>
      <c r="CJC1" s="676"/>
      <c r="CJD1" s="676"/>
      <c r="CJE1" s="676"/>
      <c r="CJF1" s="676"/>
      <c r="CJG1" s="676"/>
      <c r="CJH1" s="676"/>
      <c r="CJI1" s="676"/>
      <c r="CJJ1" s="676"/>
      <c r="CJK1" s="676"/>
      <c r="CJL1" s="676"/>
      <c r="CJM1" s="676"/>
      <c r="CJN1" s="676"/>
      <c r="CJO1" s="676"/>
      <c r="CJP1" s="676"/>
      <c r="CJQ1" s="676"/>
      <c r="CJR1" s="676"/>
      <c r="CJS1" s="676"/>
      <c r="CJT1" s="676"/>
      <c r="CJU1" s="676"/>
      <c r="CJV1" s="676"/>
      <c r="CJW1" s="676"/>
      <c r="CJX1" s="676"/>
      <c r="CJY1" s="676"/>
      <c r="CJZ1" s="676"/>
      <c r="CKA1" s="676"/>
      <c r="CKB1" s="676"/>
      <c r="CKC1" s="676"/>
      <c r="CKD1" s="676"/>
      <c r="CKE1" s="676"/>
      <c r="CKF1" s="676"/>
      <c r="CKG1" s="676"/>
      <c r="CKH1" s="676"/>
      <c r="CKI1" s="676"/>
      <c r="CKJ1" s="676"/>
      <c r="CKK1" s="676"/>
      <c r="CKL1" s="676"/>
      <c r="CKM1" s="676"/>
      <c r="CKN1" s="676"/>
      <c r="CKO1" s="676"/>
      <c r="CKP1" s="676"/>
      <c r="CKQ1" s="676"/>
      <c r="CKR1" s="676"/>
      <c r="CKS1" s="676"/>
      <c r="CKT1" s="676"/>
      <c r="CKU1" s="676"/>
      <c r="CKV1" s="676"/>
      <c r="CKW1" s="676"/>
      <c r="CKX1" s="676"/>
      <c r="CKY1" s="676"/>
      <c r="CKZ1" s="676"/>
      <c r="CLA1" s="676"/>
      <c r="CLB1" s="676"/>
      <c r="CLC1" s="676"/>
      <c r="CLD1" s="676"/>
      <c r="CLE1" s="676"/>
      <c r="CLF1" s="676"/>
      <c r="CLG1" s="676"/>
      <c r="CLH1" s="676"/>
      <c r="CLI1" s="676"/>
      <c r="CLJ1" s="676"/>
      <c r="CLK1" s="676"/>
      <c r="CLL1" s="676"/>
      <c r="CLM1" s="676"/>
      <c r="CLN1" s="676"/>
      <c r="CLO1" s="676"/>
      <c r="CLP1" s="676"/>
      <c r="CLQ1" s="676"/>
      <c r="CLR1" s="676"/>
      <c r="CLS1" s="676"/>
      <c r="CLT1" s="676"/>
      <c r="CLU1" s="676"/>
      <c r="CLV1" s="676"/>
      <c r="CLW1" s="676"/>
      <c r="CLX1" s="676"/>
      <c r="CLY1" s="676"/>
      <c r="CLZ1" s="676"/>
      <c r="CMA1" s="676"/>
      <c r="CMB1" s="676"/>
      <c r="CMC1" s="676"/>
      <c r="CMD1" s="676"/>
      <c r="CME1" s="676"/>
      <c r="CMF1" s="676"/>
      <c r="CMG1" s="676"/>
      <c r="CMH1" s="676"/>
      <c r="CMI1" s="676"/>
      <c r="CMJ1" s="676"/>
      <c r="CMK1" s="676"/>
      <c r="CML1" s="676"/>
      <c r="CMM1" s="676"/>
      <c r="CMN1" s="676"/>
      <c r="CMO1" s="676"/>
      <c r="CMP1" s="676"/>
      <c r="CMQ1" s="676"/>
      <c r="CMR1" s="676"/>
      <c r="CMS1" s="676"/>
      <c r="CMT1" s="676"/>
      <c r="CMU1" s="676"/>
      <c r="CMV1" s="676"/>
      <c r="CMW1" s="676"/>
      <c r="CMX1" s="676"/>
      <c r="CMY1" s="676"/>
      <c r="CMZ1" s="676"/>
      <c r="CNA1" s="676"/>
      <c r="CNB1" s="676"/>
      <c r="CNC1" s="676"/>
      <c r="CND1" s="676"/>
      <c r="CNE1" s="676"/>
      <c r="CNF1" s="676"/>
      <c r="CNG1" s="676"/>
      <c r="CNH1" s="676"/>
      <c r="CNI1" s="676"/>
      <c r="CNJ1" s="676"/>
      <c r="CNK1" s="676"/>
      <c r="CNL1" s="676"/>
      <c r="CNM1" s="676"/>
      <c r="CNN1" s="676"/>
      <c r="CNO1" s="676"/>
      <c r="CNP1" s="676"/>
      <c r="CNQ1" s="676"/>
      <c r="CNR1" s="676"/>
      <c r="CNS1" s="676"/>
      <c r="CNT1" s="676"/>
      <c r="CNU1" s="676"/>
      <c r="CNV1" s="676"/>
      <c r="CNW1" s="676"/>
      <c r="CNX1" s="676"/>
      <c r="CNY1" s="676"/>
      <c r="CNZ1" s="676"/>
      <c r="COA1" s="676"/>
      <c r="COB1" s="676"/>
      <c r="COC1" s="676"/>
      <c r="COD1" s="676"/>
      <c r="COE1" s="676"/>
      <c r="COF1" s="676"/>
      <c r="COG1" s="676"/>
      <c r="COH1" s="676"/>
      <c r="COI1" s="676"/>
      <c r="COJ1" s="676"/>
      <c r="COK1" s="676"/>
      <c r="COL1" s="676"/>
      <c r="COM1" s="676"/>
      <c r="CON1" s="676"/>
      <c r="COO1" s="676"/>
      <c r="COP1" s="676"/>
      <c r="COQ1" s="676"/>
      <c r="COR1" s="676"/>
      <c r="COS1" s="676"/>
      <c r="COT1" s="676"/>
      <c r="COU1" s="676"/>
      <c r="COV1" s="676"/>
      <c r="COW1" s="676"/>
      <c r="COX1" s="676"/>
      <c r="COY1" s="676"/>
      <c r="COZ1" s="676"/>
      <c r="CPA1" s="676"/>
      <c r="CPB1" s="676"/>
      <c r="CPC1" s="676"/>
      <c r="CPD1" s="676"/>
      <c r="CPE1" s="676"/>
      <c r="CPF1" s="676"/>
      <c r="CPG1" s="676"/>
      <c r="CPH1" s="676"/>
      <c r="CPI1" s="676"/>
      <c r="CPJ1" s="676"/>
      <c r="CPK1" s="676"/>
      <c r="CPL1" s="676"/>
      <c r="CPM1" s="676"/>
      <c r="CPN1" s="676"/>
      <c r="CPO1" s="676"/>
      <c r="CPP1" s="676"/>
      <c r="CPQ1" s="676"/>
      <c r="CPR1" s="676"/>
      <c r="CPS1" s="676"/>
      <c r="CPT1" s="676"/>
      <c r="CPU1" s="676"/>
      <c r="CPV1" s="676"/>
      <c r="CPW1" s="676"/>
      <c r="CPX1" s="676"/>
      <c r="CPY1" s="676"/>
      <c r="CPZ1" s="676"/>
      <c r="CQA1" s="676"/>
      <c r="CQB1" s="676"/>
      <c r="CQC1" s="676"/>
      <c r="CQD1" s="676"/>
      <c r="CQE1" s="676"/>
      <c r="CQF1" s="676"/>
      <c r="CQG1" s="676"/>
      <c r="CQH1" s="676"/>
      <c r="CQI1" s="676"/>
      <c r="CQJ1" s="676"/>
      <c r="CQK1" s="676"/>
      <c r="CQL1" s="676"/>
      <c r="CQM1" s="676"/>
      <c r="CQN1" s="676"/>
      <c r="CQO1" s="676"/>
      <c r="CQP1" s="676"/>
      <c r="CQQ1" s="676"/>
      <c r="CQR1" s="676"/>
      <c r="CQS1" s="676"/>
      <c r="CQT1" s="676"/>
      <c r="CQU1" s="676"/>
      <c r="CQV1" s="676"/>
      <c r="CQW1" s="676"/>
      <c r="CQX1" s="676"/>
      <c r="CQY1" s="676"/>
      <c r="CQZ1" s="676"/>
      <c r="CRA1" s="676"/>
      <c r="CRB1" s="676"/>
      <c r="CRC1" s="676"/>
      <c r="CRD1" s="676"/>
      <c r="CRE1" s="676"/>
      <c r="CRF1" s="676"/>
      <c r="CRG1" s="676"/>
      <c r="CRH1" s="676"/>
      <c r="CRI1" s="676"/>
      <c r="CRJ1" s="676"/>
      <c r="CRK1" s="676"/>
      <c r="CRL1" s="676"/>
      <c r="CRM1" s="676"/>
      <c r="CRN1" s="676"/>
      <c r="CRO1" s="676"/>
      <c r="CRP1" s="676"/>
      <c r="CRQ1" s="676"/>
      <c r="CRR1" s="676"/>
      <c r="CRS1" s="676"/>
      <c r="CRT1" s="676"/>
      <c r="CRU1" s="676"/>
      <c r="CRV1" s="676"/>
      <c r="CRW1" s="676"/>
      <c r="CRX1" s="676"/>
      <c r="CRY1" s="676"/>
      <c r="CRZ1" s="676"/>
      <c r="CSA1" s="676"/>
      <c r="CSB1" s="676"/>
      <c r="CSC1" s="676"/>
      <c r="CSD1" s="676"/>
      <c r="CSE1" s="676"/>
      <c r="CSF1" s="676"/>
      <c r="CSG1" s="676"/>
      <c r="CSH1" s="676"/>
      <c r="CSI1" s="676"/>
      <c r="CSJ1" s="676"/>
      <c r="CSK1" s="676"/>
      <c r="CSL1" s="676"/>
      <c r="CSM1" s="676"/>
      <c r="CSN1" s="676"/>
      <c r="CSO1" s="676"/>
      <c r="CSP1" s="676"/>
      <c r="CSQ1" s="676"/>
      <c r="CSR1" s="676"/>
      <c r="CSS1" s="676"/>
      <c r="CST1" s="676"/>
      <c r="CSU1" s="676"/>
      <c r="CSV1" s="676"/>
      <c r="CSW1" s="676"/>
      <c r="CSX1" s="676"/>
      <c r="CSY1" s="676"/>
      <c r="CSZ1" s="676"/>
      <c r="CTA1" s="676"/>
      <c r="CTB1" s="676"/>
      <c r="CTC1" s="676"/>
      <c r="CTD1" s="676"/>
      <c r="CTE1" s="676"/>
      <c r="CTF1" s="676"/>
      <c r="CTG1" s="676"/>
      <c r="CTH1" s="676"/>
      <c r="CTI1" s="676"/>
      <c r="CTJ1" s="676"/>
      <c r="CTK1" s="676"/>
      <c r="CTL1" s="676"/>
      <c r="CTM1" s="676"/>
      <c r="CTN1" s="676"/>
      <c r="CTO1" s="676"/>
      <c r="CTP1" s="676"/>
      <c r="CTQ1" s="676"/>
      <c r="CTR1" s="676"/>
      <c r="CTS1" s="676"/>
      <c r="CTT1" s="676"/>
      <c r="CTU1" s="676"/>
      <c r="CTV1" s="676"/>
      <c r="CTW1" s="676"/>
      <c r="CTX1" s="676"/>
      <c r="CTY1" s="676"/>
      <c r="CTZ1" s="676"/>
      <c r="CUA1" s="676"/>
      <c r="CUB1" s="676"/>
      <c r="CUC1" s="676"/>
      <c r="CUD1" s="676"/>
      <c r="CUE1" s="676"/>
      <c r="CUF1" s="676"/>
      <c r="CUG1" s="676"/>
      <c r="CUH1" s="676"/>
      <c r="CUI1" s="676"/>
      <c r="CUJ1" s="676"/>
      <c r="CUK1" s="676"/>
      <c r="CUL1" s="676"/>
      <c r="CUM1" s="676"/>
      <c r="CUN1" s="676"/>
      <c r="CUO1" s="676"/>
      <c r="CUP1" s="676"/>
      <c r="CUQ1" s="676"/>
      <c r="CUR1" s="676"/>
      <c r="CUS1" s="676"/>
      <c r="CUT1" s="676"/>
      <c r="CUU1" s="676"/>
      <c r="CUV1" s="676"/>
      <c r="CUW1" s="676"/>
      <c r="CUX1" s="676"/>
      <c r="CUY1" s="676"/>
      <c r="CUZ1" s="676"/>
      <c r="CVA1" s="676"/>
      <c r="CVB1" s="676"/>
      <c r="CVC1" s="676"/>
      <c r="CVD1" s="676"/>
      <c r="CVE1" s="676"/>
      <c r="CVF1" s="676"/>
      <c r="CVG1" s="676"/>
      <c r="CVH1" s="676"/>
      <c r="CVI1" s="676"/>
      <c r="CVJ1" s="676"/>
      <c r="CVK1" s="676"/>
      <c r="CVL1" s="676"/>
      <c r="CVM1" s="676"/>
      <c r="CVN1" s="676"/>
      <c r="CVO1" s="676"/>
      <c r="CVP1" s="676"/>
      <c r="CVQ1" s="676"/>
      <c r="CVR1" s="676"/>
      <c r="CVS1" s="676"/>
      <c r="CVT1" s="676"/>
      <c r="CVU1" s="676"/>
      <c r="CVV1" s="676"/>
      <c r="CVW1" s="676"/>
      <c r="CVX1" s="676"/>
      <c r="CVY1" s="676"/>
      <c r="CVZ1" s="676"/>
      <c r="CWA1" s="676"/>
      <c r="CWB1" s="676"/>
      <c r="CWC1" s="676"/>
      <c r="CWD1" s="676"/>
      <c r="CWE1" s="676"/>
      <c r="CWF1" s="676"/>
      <c r="CWG1" s="676"/>
      <c r="CWH1" s="676"/>
      <c r="CWI1" s="676"/>
      <c r="CWJ1" s="676"/>
      <c r="CWK1" s="676"/>
      <c r="CWL1" s="676"/>
      <c r="CWM1" s="676"/>
      <c r="CWN1" s="676"/>
      <c r="CWO1" s="676"/>
      <c r="CWP1" s="676"/>
      <c r="CWQ1" s="676"/>
      <c r="CWR1" s="676"/>
      <c r="CWS1" s="676"/>
      <c r="CWT1" s="676"/>
      <c r="CWU1" s="676"/>
      <c r="CWV1" s="676"/>
      <c r="CWW1" s="676"/>
      <c r="CWX1" s="676"/>
      <c r="CWY1" s="676"/>
      <c r="CWZ1" s="676"/>
      <c r="CXA1" s="676"/>
      <c r="CXB1" s="676"/>
      <c r="CXC1" s="676"/>
      <c r="CXD1" s="676"/>
      <c r="CXE1" s="676"/>
      <c r="CXF1" s="676"/>
      <c r="CXG1" s="676"/>
      <c r="CXH1" s="676"/>
      <c r="CXI1" s="676"/>
      <c r="CXJ1" s="676"/>
      <c r="CXK1" s="676"/>
      <c r="CXL1" s="676"/>
      <c r="CXM1" s="676"/>
      <c r="CXN1" s="676"/>
      <c r="CXO1" s="676"/>
      <c r="CXP1" s="676"/>
      <c r="CXQ1" s="676"/>
      <c r="CXR1" s="676"/>
      <c r="CXS1" s="676"/>
      <c r="CXT1" s="676"/>
      <c r="CXU1" s="676"/>
      <c r="CXV1" s="676"/>
      <c r="CXW1" s="676"/>
      <c r="CXX1" s="676"/>
      <c r="CXY1" s="676"/>
      <c r="CXZ1" s="676"/>
      <c r="CYA1" s="676"/>
      <c r="CYB1" s="676"/>
      <c r="CYC1" s="676"/>
      <c r="CYD1" s="676"/>
      <c r="CYE1" s="676"/>
      <c r="CYF1" s="676"/>
      <c r="CYG1" s="676"/>
      <c r="CYH1" s="676"/>
      <c r="CYI1" s="676"/>
      <c r="CYJ1" s="676"/>
      <c r="CYK1" s="676"/>
      <c r="CYL1" s="676"/>
      <c r="CYM1" s="676"/>
      <c r="CYN1" s="676"/>
      <c r="CYO1" s="676"/>
      <c r="CYP1" s="676"/>
      <c r="CYQ1" s="676"/>
      <c r="CYR1" s="676"/>
      <c r="CYS1" s="676"/>
      <c r="CYT1" s="676"/>
      <c r="CYU1" s="676"/>
      <c r="CYV1" s="676"/>
      <c r="CYW1" s="676"/>
      <c r="CYX1" s="676"/>
      <c r="CYY1" s="676"/>
      <c r="CYZ1" s="676"/>
      <c r="CZA1" s="676"/>
      <c r="CZB1" s="676"/>
      <c r="CZC1" s="676"/>
      <c r="CZD1" s="676"/>
      <c r="CZE1" s="676"/>
      <c r="CZF1" s="676"/>
      <c r="CZG1" s="676"/>
      <c r="CZH1" s="676"/>
      <c r="CZI1" s="676"/>
      <c r="CZJ1" s="676"/>
      <c r="CZK1" s="676"/>
      <c r="CZL1" s="676"/>
      <c r="CZM1" s="676"/>
      <c r="CZN1" s="676"/>
      <c r="CZO1" s="676"/>
      <c r="CZP1" s="676"/>
      <c r="CZQ1" s="676"/>
      <c r="CZR1" s="676"/>
      <c r="CZS1" s="676"/>
      <c r="CZT1" s="676"/>
      <c r="CZU1" s="676"/>
      <c r="CZV1" s="676"/>
      <c r="CZW1" s="676"/>
      <c r="CZX1" s="676"/>
      <c r="CZY1" s="676"/>
      <c r="CZZ1" s="676"/>
      <c r="DAA1" s="676"/>
      <c r="DAB1" s="676"/>
      <c r="DAC1" s="676"/>
      <c r="DAD1" s="676"/>
      <c r="DAE1" s="676"/>
      <c r="DAF1" s="676"/>
      <c r="DAG1" s="676"/>
      <c r="DAH1" s="676"/>
      <c r="DAI1" s="676"/>
      <c r="DAJ1" s="676"/>
      <c r="DAK1" s="676"/>
      <c r="DAL1" s="676"/>
      <c r="DAM1" s="676"/>
      <c r="DAN1" s="676"/>
      <c r="DAO1" s="676"/>
      <c r="DAP1" s="676"/>
      <c r="DAQ1" s="676"/>
      <c r="DAR1" s="676"/>
      <c r="DAS1" s="676"/>
      <c r="DAT1" s="676"/>
      <c r="DAU1" s="676"/>
      <c r="DAV1" s="676"/>
      <c r="DAW1" s="676"/>
      <c r="DAX1" s="676"/>
      <c r="DAY1" s="676"/>
      <c r="DAZ1" s="676"/>
      <c r="DBA1" s="676"/>
      <c r="DBB1" s="676"/>
      <c r="DBC1" s="676"/>
      <c r="DBD1" s="676"/>
      <c r="DBE1" s="676"/>
      <c r="DBF1" s="676"/>
      <c r="DBG1" s="676"/>
      <c r="DBH1" s="676"/>
      <c r="DBI1" s="676"/>
      <c r="DBJ1" s="676"/>
      <c r="DBK1" s="676"/>
      <c r="DBL1" s="676"/>
      <c r="DBM1" s="676"/>
      <c r="DBN1" s="676"/>
      <c r="DBO1" s="676"/>
      <c r="DBP1" s="676"/>
      <c r="DBQ1" s="676"/>
      <c r="DBR1" s="676"/>
      <c r="DBS1" s="676"/>
      <c r="DBT1" s="676"/>
      <c r="DBU1" s="676"/>
      <c r="DBV1" s="676"/>
      <c r="DBW1" s="676"/>
      <c r="DBX1" s="676"/>
      <c r="DBY1" s="676"/>
      <c r="DBZ1" s="676"/>
      <c r="DCA1" s="676"/>
      <c r="DCB1" s="676"/>
      <c r="DCC1" s="676"/>
      <c r="DCD1" s="676"/>
      <c r="DCE1" s="676"/>
      <c r="DCF1" s="676"/>
      <c r="DCG1" s="676"/>
      <c r="DCH1" s="676"/>
      <c r="DCI1" s="676"/>
      <c r="DCJ1" s="676"/>
      <c r="DCK1" s="676"/>
      <c r="DCL1" s="676"/>
      <c r="DCM1" s="676"/>
      <c r="DCN1" s="676"/>
      <c r="DCO1" s="676"/>
      <c r="DCP1" s="676"/>
      <c r="DCQ1" s="676"/>
      <c r="DCR1" s="676"/>
      <c r="DCS1" s="676"/>
      <c r="DCT1" s="676"/>
      <c r="DCU1" s="676"/>
      <c r="DCV1" s="676"/>
      <c r="DCW1" s="676"/>
      <c r="DCX1" s="676"/>
      <c r="DCY1" s="676"/>
      <c r="DCZ1" s="676"/>
      <c r="DDA1" s="676"/>
      <c r="DDB1" s="676"/>
      <c r="DDC1" s="676"/>
      <c r="DDD1" s="676"/>
      <c r="DDE1" s="676"/>
      <c r="DDF1" s="676"/>
      <c r="DDG1" s="676"/>
      <c r="DDH1" s="676"/>
      <c r="DDI1" s="676"/>
      <c r="DDJ1" s="676"/>
      <c r="DDK1" s="676"/>
      <c r="DDL1" s="676"/>
      <c r="DDM1" s="676"/>
      <c r="DDN1" s="676"/>
      <c r="DDO1" s="676"/>
      <c r="DDP1" s="676"/>
      <c r="DDQ1" s="676"/>
      <c r="DDR1" s="676"/>
      <c r="DDS1" s="676"/>
      <c r="DDT1" s="676"/>
      <c r="DDU1" s="676"/>
      <c r="DDV1" s="676"/>
      <c r="DDW1" s="676"/>
      <c r="DDX1" s="676"/>
      <c r="DDY1" s="676"/>
      <c r="DDZ1" s="676"/>
      <c r="DEA1" s="676"/>
      <c r="DEB1" s="676"/>
      <c r="DEC1" s="676"/>
      <c r="DED1" s="676"/>
      <c r="DEE1" s="676"/>
      <c r="DEF1" s="676"/>
      <c r="DEG1" s="676"/>
      <c r="DEH1" s="676"/>
      <c r="DEI1" s="676"/>
      <c r="DEJ1" s="676"/>
      <c r="DEK1" s="676"/>
      <c r="DEL1" s="676"/>
      <c r="DEM1" s="676"/>
      <c r="DEN1" s="676"/>
      <c r="DEO1" s="676"/>
      <c r="DEP1" s="676"/>
      <c r="DEQ1" s="676"/>
      <c r="DER1" s="676"/>
      <c r="DES1" s="676"/>
      <c r="DET1" s="676"/>
      <c r="DEU1" s="676"/>
      <c r="DEV1" s="676"/>
      <c r="DEW1" s="676"/>
      <c r="DEX1" s="676"/>
      <c r="DEY1" s="676"/>
      <c r="DEZ1" s="676"/>
      <c r="DFA1" s="676"/>
      <c r="DFB1" s="676"/>
      <c r="DFC1" s="676"/>
      <c r="DFD1" s="676"/>
      <c r="DFE1" s="676"/>
      <c r="DFF1" s="676"/>
      <c r="DFG1" s="676"/>
      <c r="DFH1" s="676"/>
      <c r="DFI1" s="676"/>
      <c r="DFJ1" s="676"/>
      <c r="DFK1" s="676"/>
      <c r="DFL1" s="676"/>
      <c r="DFM1" s="676"/>
      <c r="DFN1" s="676"/>
      <c r="DFO1" s="676"/>
      <c r="DFP1" s="676"/>
      <c r="DFQ1" s="676"/>
      <c r="DFR1" s="676"/>
      <c r="DFS1" s="676"/>
      <c r="DFT1" s="676"/>
      <c r="DFU1" s="676"/>
      <c r="DFV1" s="676"/>
      <c r="DFW1" s="676"/>
      <c r="DFX1" s="676"/>
      <c r="DFY1" s="676"/>
      <c r="DFZ1" s="676"/>
      <c r="DGA1" s="676"/>
      <c r="DGB1" s="676"/>
      <c r="DGC1" s="676"/>
      <c r="DGD1" s="676"/>
      <c r="DGE1" s="676"/>
      <c r="DGF1" s="676"/>
      <c r="DGG1" s="676"/>
      <c r="DGH1" s="676"/>
      <c r="DGI1" s="676"/>
      <c r="DGJ1" s="676"/>
      <c r="DGK1" s="676"/>
      <c r="DGL1" s="676"/>
      <c r="DGM1" s="676"/>
      <c r="DGN1" s="676"/>
      <c r="DGO1" s="676"/>
      <c r="DGP1" s="676"/>
      <c r="DGQ1" s="676"/>
      <c r="DGR1" s="676"/>
      <c r="DGS1" s="676"/>
      <c r="DGT1" s="676"/>
      <c r="DGU1" s="676"/>
      <c r="DGV1" s="676"/>
      <c r="DGW1" s="676"/>
      <c r="DGX1" s="676"/>
      <c r="DGY1" s="676"/>
      <c r="DGZ1" s="676"/>
      <c r="DHA1" s="676"/>
      <c r="DHB1" s="676"/>
      <c r="DHC1" s="676"/>
      <c r="DHD1" s="676"/>
      <c r="DHE1" s="676"/>
      <c r="DHF1" s="676"/>
      <c r="DHG1" s="676"/>
      <c r="DHH1" s="676"/>
      <c r="DHI1" s="676"/>
      <c r="DHJ1" s="676"/>
      <c r="DHK1" s="676"/>
      <c r="DHL1" s="676"/>
      <c r="DHM1" s="676"/>
      <c r="DHN1" s="676"/>
      <c r="DHO1" s="676"/>
      <c r="DHP1" s="676"/>
      <c r="DHQ1" s="676"/>
      <c r="DHR1" s="676"/>
      <c r="DHS1" s="676"/>
      <c r="DHT1" s="676"/>
      <c r="DHU1" s="676"/>
      <c r="DHV1" s="676"/>
      <c r="DHW1" s="676"/>
      <c r="DHX1" s="676"/>
      <c r="DHY1" s="676"/>
      <c r="DHZ1" s="676"/>
      <c r="DIA1" s="676"/>
      <c r="DIB1" s="676"/>
      <c r="DIC1" s="676"/>
      <c r="DID1" s="676"/>
      <c r="DIE1" s="676"/>
      <c r="DIF1" s="676"/>
      <c r="DIG1" s="676"/>
      <c r="DIH1" s="676"/>
      <c r="DII1" s="676"/>
      <c r="DIJ1" s="676"/>
      <c r="DIK1" s="676"/>
      <c r="DIL1" s="676"/>
      <c r="DIM1" s="676"/>
      <c r="DIN1" s="676"/>
      <c r="DIO1" s="676"/>
      <c r="DIP1" s="676"/>
      <c r="DIQ1" s="676"/>
      <c r="DIR1" s="676"/>
      <c r="DIS1" s="676"/>
      <c r="DIT1" s="676"/>
      <c r="DIU1" s="676"/>
      <c r="DIV1" s="676"/>
      <c r="DIW1" s="676"/>
      <c r="DIX1" s="676"/>
      <c r="DIY1" s="676"/>
      <c r="DIZ1" s="676"/>
      <c r="DJA1" s="676"/>
      <c r="DJB1" s="676"/>
      <c r="DJC1" s="676"/>
      <c r="DJD1" s="676"/>
      <c r="DJE1" s="676"/>
      <c r="DJF1" s="676"/>
      <c r="DJG1" s="676"/>
      <c r="DJH1" s="676"/>
      <c r="DJI1" s="676"/>
      <c r="DJJ1" s="676"/>
      <c r="DJK1" s="676"/>
      <c r="DJL1" s="676"/>
      <c r="DJM1" s="676"/>
      <c r="DJN1" s="676"/>
      <c r="DJO1" s="676"/>
      <c r="DJP1" s="676"/>
      <c r="DJQ1" s="676"/>
      <c r="DJR1" s="676"/>
      <c r="DJS1" s="676"/>
      <c r="DJT1" s="676"/>
      <c r="DJU1" s="676"/>
      <c r="DJV1" s="676"/>
      <c r="DJW1" s="676"/>
      <c r="DJX1" s="676"/>
      <c r="DJY1" s="676"/>
      <c r="DJZ1" s="676"/>
      <c r="DKA1" s="676"/>
      <c r="DKB1" s="676"/>
      <c r="DKC1" s="676"/>
      <c r="DKD1" s="676"/>
      <c r="DKE1" s="676"/>
      <c r="DKF1" s="676"/>
      <c r="DKG1" s="676"/>
      <c r="DKH1" s="676"/>
      <c r="DKI1" s="676"/>
      <c r="DKJ1" s="676"/>
      <c r="DKK1" s="676"/>
      <c r="DKL1" s="676"/>
      <c r="DKM1" s="676"/>
      <c r="DKN1" s="676"/>
      <c r="DKO1" s="676"/>
      <c r="DKP1" s="676"/>
      <c r="DKQ1" s="676"/>
      <c r="DKR1" s="676"/>
      <c r="DKS1" s="676"/>
      <c r="DKT1" s="676"/>
      <c r="DKU1" s="676"/>
      <c r="DKV1" s="676"/>
      <c r="DKW1" s="676"/>
      <c r="DKX1" s="676"/>
      <c r="DKY1" s="676"/>
      <c r="DKZ1" s="676"/>
      <c r="DLA1" s="676"/>
      <c r="DLB1" s="676"/>
      <c r="DLC1" s="676"/>
      <c r="DLD1" s="676"/>
      <c r="DLE1" s="676"/>
      <c r="DLF1" s="676"/>
      <c r="DLG1" s="676"/>
      <c r="DLH1" s="676"/>
      <c r="DLI1" s="676"/>
      <c r="DLJ1" s="676"/>
      <c r="DLK1" s="676"/>
      <c r="DLL1" s="676"/>
      <c r="DLM1" s="676"/>
      <c r="DLN1" s="676"/>
      <c r="DLO1" s="676"/>
      <c r="DLP1" s="676"/>
      <c r="DLQ1" s="676"/>
      <c r="DLR1" s="676"/>
      <c r="DLS1" s="676"/>
      <c r="DLT1" s="676"/>
      <c r="DLU1" s="676"/>
      <c r="DLV1" s="676"/>
      <c r="DLW1" s="676"/>
      <c r="DLX1" s="676"/>
      <c r="DLY1" s="676"/>
      <c r="DLZ1" s="676"/>
      <c r="DMA1" s="676"/>
      <c r="DMB1" s="676"/>
      <c r="DMC1" s="676"/>
      <c r="DMD1" s="676"/>
      <c r="DME1" s="676"/>
      <c r="DMF1" s="676"/>
      <c r="DMG1" s="676"/>
      <c r="DMH1" s="676"/>
      <c r="DMI1" s="676"/>
      <c r="DMJ1" s="676"/>
      <c r="DMK1" s="676"/>
      <c r="DML1" s="676"/>
      <c r="DMM1" s="676"/>
      <c r="DMN1" s="676"/>
      <c r="DMO1" s="676"/>
      <c r="DMP1" s="676"/>
      <c r="DMQ1" s="676"/>
      <c r="DMR1" s="676"/>
      <c r="DMS1" s="676"/>
      <c r="DMT1" s="676"/>
      <c r="DMU1" s="676"/>
      <c r="DMV1" s="676"/>
      <c r="DMW1" s="676"/>
      <c r="DMX1" s="676"/>
      <c r="DMY1" s="676"/>
      <c r="DMZ1" s="676"/>
      <c r="DNA1" s="676"/>
      <c r="DNB1" s="676"/>
      <c r="DNC1" s="676"/>
      <c r="DND1" s="676"/>
      <c r="DNE1" s="676"/>
      <c r="DNF1" s="676"/>
      <c r="DNG1" s="676"/>
      <c r="DNH1" s="676"/>
      <c r="DNI1" s="676"/>
      <c r="DNJ1" s="676"/>
      <c r="DNK1" s="676"/>
      <c r="DNL1" s="676"/>
      <c r="DNM1" s="676"/>
      <c r="DNN1" s="676"/>
      <c r="DNO1" s="676"/>
      <c r="DNP1" s="676"/>
      <c r="DNQ1" s="676"/>
      <c r="DNR1" s="676"/>
      <c r="DNS1" s="676"/>
      <c r="DNT1" s="676"/>
      <c r="DNU1" s="676"/>
      <c r="DNV1" s="676"/>
      <c r="DNW1" s="676"/>
      <c r="DNX1" s="676"/>
      <c r="DNY1" s="676"/>
      <c r="DNZ1" s="676"/>
      <c r="DOA1" s="676"/>
      <c r="DOB1" s="676"/>
      <c r="DOC1" s="676"/>
      <c r="DOD1" s="676"/>
      <c r="DOE1" s="676"/>
      <c r="DOF1" s="676"/>
      <c r="DOG1" s="676"/>
      <c r="DOH1" s="676"/>
      <c r="DOI1" s="676"/>
      <c r="DOJ1" s="676"/>
      <c r="DOK1" s="676"/>
      <c r="DOL1" s="676"/>
      <c r="DOM1" s="676"/>
      <c r="DON1" s="676"/>
      <c r="DOO1" s="676"/>
      <c r="DOP1" s="676"/>
      <c r="DOQ1" s="676"/>
      <c r="DOR1" s="676"/>
      <c r="DOS1" s="676"/>
      <c r="DOT1" s="676"/>
      <c r="DOU1" s="676"/>
      <c r="DOV1" s="676"/>
      <c r="DOW1" s="676"/>
      <c r="DOX1" s="676"/>
      <c r="DOY1" s="676"/>
      <c r="DOZ1" s="676"/>
      <c r="DPA1" s="676"/>
      <c r="DPB1" s="676"/>
      <c r="DPC1" s="676"/>
      <c r="DPD1" s="676"/>
      <c r="DPE1" s="676"/>
      <c r="DPF1" s="676"/>
      <c r="DPG1" s="676"/>
      <c r="DPH1" s="676"/>
      <c r="DPI1" s="676"/>
      <c r="DPJ1" s="676"/>
      <c r="DPK1" s="676"/>
      <c r="DPL1" s="676"/>
      <c r="DPM1" s="676"/>
      <c r="DPN1" s="676"/>
      <c r="DPO1" s="676"/>
      <c r="DPP1" s="676"/>
      <c r="DPQ1" s="676"/>
      <c r="DPR1" s="676"/>
      <c r="DPS1" s="676"/>
      <c r="DPT1" s="676"/>
      <c r="DPU1" s="676"/>
      <c r="DPV1" s="676"/>
      <c r="DPW1" s="676"/>
      <c r="DPX1" s="676"/>
      <c r="DPY1" s="676"/>
      <c r="DPZ1" s="676"/>
      <c r="DQA1" s="676"/>
      <c r="DQB1" s="676"/>
      <c r="DQC1" s="676"/>
      <c r="DQD1" s="676"/>
      <c r="DQE1" s="676"/>
      <c r="DQF1" s="676"/>
      <c r="DQG1" s="676"/>
      <c r="DQH1" s="676"/>
      <c r="DQI1" s="676"/>
      <c r="DQJ1" s="676"/>
      <c r="DQK1" s="676"/>
      <c r="DQL1" s="676"/>
      <c r="DQM1" s="676"/>
      <c r="DQN1" s="676"/>
      <c r="DQO1" s="676"/>
      <c r="DQP1" s="676"/>
      <c r="DQQ1" s="676"/>
      <c r="DQR1" s="676"/>
      <c r="DQS1" s="676"/>
      <c r="DQT1" s="676"/>
      <c r="DQU1" s="676"/>
      <c r="DQV1" s="676"/>
      <c r="DQW1" s="676"/>
      <c r="DQX1" s="676"/>
      <c r="DQY1" s="676"/>
      <c r="DQZ1" s="676"/>
      <c r="DRA1" s="676"/>
      <c r="DRB1" s="676"/>
      <c r="DRC1" s="676"/>
      <c r="DRD1" s="676"/>
      <c r="DRE1" s="676"/>
      <c r="DRF1" s="676"/>
      <c r="DRG1" s="676"/>
      <c r="DRH1" s="676"/>
      <c r="DRI1" s="676"/>
      <c r="DRJ1" s="676"/>
      <c r="DRK1" s="676"/>
      <c r="DRL1" s="676"/>
      <c r="DRM1" s="676"/>
      <c r="DRN1" s="676"/>
      <c r="DRO1" s="676"/>
      <c r="DRP1" s="676"/>
      <c r="DRQ1" s="676"/>
      <c r="DRR1" s="676"/>
      <c r="DRS1" s="676"/>
      <c r="DRT1" s="676"/>
      <c r="DRU1" s="676"/>
      <c r="DRV1" s="676"/>
      <c r="DRW1" s="676"/>
      <c r="DRX1" s="676"/>
      <c r="DRY1" s="676"/>
      <c r="DRZ1" s="676"/>
      <c r="DSA1" s="676"/>
      <c r="DSB1" s="676"/>
      <c r="DSC1" s="676"/>
      <c r="DSD1" s="676"/>
      <c r="DSE1" s="676"/>
      <c r="DSF1" s="676"/>
      <c r="DSG1" s="676"/>
      <c r="DSH1" s="676"/>
      <c r="DSI1" s="676"/>
      <c r="DSJ1" s="676"/>
      <c r="DSK1" s="676"/>
      <c r="DSL1" s="676"/>
      <c r="DSM1" s="676"/>
      <c r="DSN1" s="676"/>
      <c r="DSO1" s="676"/>
      <c r="DSP1" s="676"/>
      <c r="DSQ1" s="676"/>
      <c r="DSR1" s="676"/>
      <c r="DSS1" s="676"/>
      <c r="DST1" s="676"/>
      <c r="DSU1" s="676"/>
      <c r="DSV1" s="676"/>
      <c r="DSW1" s="676"/>
      <c r="DSX1" s="676"/>
      <c r="DSY1" s="676"/>
      <c r="DSZ1" s="676"/>
      <c r="DTA1" s="676"/>
      <c r="DTB1" s="676"/>
      <c r="DTC1" s="676"/>
      <c r="DTD1" s="676"/>
      <c r="DTE1" s="676"/>
      <c r="DTF1" s="676"/>
      <c r="DTG1" s="676"/>
      <c r="DTH1" s="676"/>
      <c r="DTI1" s="676"/>
      <c r="DTJ1" s="676"/>
      <c r="DTK1" s="676"/>
      <c r="DTL1" s="676"/>
      <c r="DTM1" s="676"/>
      <c r="DTN1" s="676"/>
      <c r="DTO1" s="676"/>
      <c r="DTP1" s="676"/>
      <c r="DTQ1" s="676"/>
      <c r="DTR1" s="676"/>
      <c r="DTS1" s="676"/>
      <c r="DTT1" s="676"/>
      <c r="DTU1" s="676"/>
      <c r="DTV1" s="676"/>
      <c r="DTW1" s="676"/>
      <c r="DTX1" s="676"/>
      <c r="DTY1" s="676"/>
      <c r="DTZ1" s="676"/>
      <c r="DUA1" s="676"/>
      <c r="DUB1" s="676"/>
      <c r="DUC1" s="676"/>
      <c r="DUD1" s="676"/>
      <c r="DUE1" s="676"/>
      <c r="DUF1" s="676"/>
      <c r="DUG1" s="676"/>
      <c r="DUH1" s="676"/>
      <c r="DUI1" s="676"/>
      <c r="DUJ1" s="676"/>
      <c r="DUK1" s="676"/>
      <c r="DUL1" s="676"/>
      <c r="DUM1" s="676"/>
      <c r="DUN1" s="676"/>
      <c r="DUO1" s="676"/>
      <c r="DUP1" s="676"/>
      <c r="DUQ1" s="676"/>
      <c r="DUR1" s="676"/>
      <c r="DUS1" s="676"/>
      <c r="DUT1" s="676"/>
      <c r="DUU1" s="676"/>
      <c r="DUV1" s="676"/>
      <c r="DUW1" s="676"/>
      <c r="DUX1" s="676"/>
      <c r="DUY1" s="676"/>
      <c r="DUZ1" s="676"/>
      <c r="DVA1" s="676"/>
      <c r="DVB1" s="676"/>
      <c r="DVC1" s="676"/>
      <c r="DVD1" s="676"/>
      <c r="DVE1" s="676"/>
      <c r="DVF1" s="676"/>
      <c r="DVG1" s="676"/>
      <c r="DVH1" s="676"/>
      <c r="DVI1" s="676"/>
      <c r="DVJ1" s="676"/>
      <c r="DVK1" s="676"/>
      <c r="DVL1" s="676"/>
      <c r="DVM1" s="676"/>
      <c r="DVN1" s="676"/>
      <c r="DVO1" s="676"/>
      <c r="DVP1" s="676"/>
      <c r="DVQ1" s="676"/>
      <c r="DVR1" s="676"/>
      <c r="DVS1" s="676"/>
      <c r="DVT1" s="676"/>
      <c r="DVU1" s="676"/>
      <c r="DVV1" s="676"/>
      <c r="DVW1" s="676"/>
      <c r="DVX1" s="676"/>
      <c r="DVY1" s="676"/>
      <c r="DVZ1" s="676"/>
      <c r="DWA1" s="676"/>
      <c r="DWB1" s="676"/>
      <c r="DWC1" s="676"/>
      <c r="DWD1" s="676"/>
      <c r="DWE1" s="676"/>
      <c r="DWF1" s="676"/>
      <c r="DWG1" s="676"/>
      <c r="DWH1" s="676"/>
      <c r="DWI1" s="676"/>
      <c r="DWJ1" s="676"/>
      <c r="DWK1" s="676"/>
      <c r="DWL1" s="676"/>
      <c r="DWM1" s="676"/>
      <c r="DWN1" s="676"/>
      <c r="DWO1" s="676"/>
      <c r="DWP1" s="676"/>
      <c r="DWQ1" s="676"/>
      <c r="DWR1" s="676"/>
      <c r="DWS1" s="676"/>
      <c r="DWT1" s="676"/>
      <c r="DWU1" s="676"/>
      <c r="DWV1" s="676"/>
      <c r="DWW1" s="676"/>
      <c r="DWX1" s="676"/>
      <c r="DWY1" s="676"/>
      <c r="DWZ1" s="676"/>
      <c r="DXA1" s="676"/>
      <c r="DXB1" s="676"/>
      <c r="DXC1" s="676"/>
      <c r="DXD1" s="676"/>
      <c r="DXE1" s="676"/>
      <c r="DXF1" s="676"/>
      <c r="DXG1" s="676"/>
      <c r="DXH1" s="676"/>
      <c r="DXI1" s="676"/>
      <c r="DXJ1" s="676"/>
      <c r="DXK1" s="676"/>
      <c r="DXL1" s="676"/>
      <c r="DXM1" s="676"/>
      <c r="DXN1" s="676"/>
      <c r="DXO1" s="676"/>
      <c r="DXP1" s="676"/>
      <c r="DXQ1" s="676"/>
      <c r="DXR1" s="676"/>
      <c r="DXS1" s="676"/>
      <c r="DXT1" s="676"/>
      <c r="DXU1" s="676"/>
      <c r="DXV1" s="676"/>
      <c r="DXW1" s="676"/>
      <c r="DXX1" s="676"/>
      <c r="DXY1" s="676"/>
      <c r="DXZ1" s="676"/>
      <c r="DYA1" s="676"/>
      <c r="DYB1" s="676"/>
      <c r="DYC1" s="676"/>
      <c r="DYD1" s="676"/>
      <c r="DYE1" s="676"/>
      <c r="DYF1" s="676"/>
      <c r="DYG1" s="676"/>
      <c r="DYH1" s="676"/>
      <c r="DYI1" s="676"/>
      <c r="DYJ1" s="676"/>
      <c r="DYK1" s="676"/>
      <c r="DYL1" s="676"/>
      <c r="DYM1" s="676"/>
      <c r="DYN1" s="676"/>
      <c r="DYO1" s="676"/>
      <c r="DYP1" s="676"/>
      <c r="DYQ1" s="676"/>
      <c r="DYR1" s="676"/>
      <c r="DYS1" s="676"/>
      <c r="DYT1" s="676"/>
      <c r="DYU1" s="676"/>
      <c r="DYV1" s="676"/>
      <c r="DYW1" s="676"/>
      <c r="DYX1" s="676"/>
      <c r="DYY1" s="676"/>
      <c r="DYZ1" s="676"/>
      <c r="DZA1" s="676"/>
      <c r="DZB1" s="676"/>
      <c r="DZC1" s="676"/>
      <c r="DZD1" s="676"/>
      <c r="DZE1" s="676"/>
      <c r="DZF1" s="676"/>
      <c r="DZG1" s="676"/>
      <c r="DZH1" s="676"/>
      <c r="DZI1" s="676"/>
      <c r="DZJ1" s="676"/>
      <c r="DZK1" s="676"/>
      <c r="DZL1" s="676"/>
      <c r="DZM1" s="676"/>
      <c r="DZN1" s="676"/>
      <c r="DZO1" s="676"/>
      <c r="DZP1" s="676"/>
      <c r="DZQ1" s="676"/>
      <c r="DZR1" s="676"/>
      <c r="DZS1" s="676"/>
      <c r="DZT1" s="676"/>
      <c r="DZU1" s="676"/>
      <c r="DZV1" s="676"/>
      <c r="DZW1" s="676"/>
      <c r="DZX1" s="676"/>
      <c r="DZY1" s="676"/>
      <c r="DZZ1" s="676"/>
      <c r="EAA1" s="676"/>
      <c r="EAB1" s="676"/>
      <c r="EAC1" s="676"/>
      <c r="EAD1" s="676"/>
      <c r="EAE1" s="676"/>
      <c r="EAF1" s="676"/>
      <c r="EAG1" s="676"/>
      <c r="EAH1" s="676"/>
      <c r="EAI1" s="676"/>
      <c r="EAJ1" s="676"/>
      <c r="EAK1" s="676"/>
      <c r="EAL1" s="676"/>
      <c r="EAM1" s="676"/>
      <c r="EAN1" s="676"/>
      <c r="EAO1" s="676"/>
      <c r="EAP1" s="676"/>
      <c r="EAQ1" s="676"/>
      <c r="EAR1" s="676"/>
      <c r="EAS1" s="676"/>
      <c r="EAT1" s="676"/>
      <c r="EAU1" s="676"/>
      <c r="EAV1" s="676"/>
      <c r="EAW1" s="676"/>
      <c r="EAX1" s="676"/>
      <c r="EAY1" s="676"/>
      <c r="EAZ1" s="676"/>
      <c r="EBA1" s="676"/>
      <c r="EBB1" s="676"/>
      <c r="EBC1" s="676"/>
      <c r="EBD1" s="676"/>
      <c r="EBE1" s="676"/>
      <c r="EBF1" s="676"/>
      <c r="EBG1" s="676"/>
      <c r="EBH1" s="676"/>
      <c r="EBI1" s="676"/>
      <c r="EBJ1" s="676"/>
      <c r="EBK1" s="676"/>
      <c r="EBL1" s="676"/>
      <c r="EBM1" s="676"/>
      <c r="EBN1" s="676"/>
      <c r="EBO1" s="676"/>
      <c r="EBP1" s="676"/>
      <c r="EBQ1" s="676"/>
      <c r="EBR1" s="676"/>
      <c r="EBS1" s="676"/>
      <c r="EBT1" s="676"/>
      <c r="EBU1" s="676"/>
      <c r="EBV1" s="676"/>
      <c r="EBW1" s="676"/>
      <c r="EBX1" s="676"/>
      <c r="EBY1" s="676"/>
      <c r="EBZ1" s="676"/>
      <c r="ECA1" s="676"/>
      <c r="ECB1" s="676"/>
      <c r="ECC1" s="676"/>
      <c r="ECD1" s="676"/>
      <c r="ECE1" s="676"/>
      <c r="ECF1" s="676"/>
      <c r="ECG1" s="676"/>
      <c r="ECH1" s="676"/>
      <c r="ECI1" s="676"/>
      <c r="ECJ1" s="676"/>
      <c r="ECK1" s="676"/>
      <c r="ECL1" s="676"/>
      <c r="ECM1" s="676"/>
      <c r="ECN1" s="676"/>
      <c r="ECO1" s="676"/>
      <c r="ECP1" s="676"/>
      <c r="ECQ1" s="676"/>
      <c r="ECR1" s="676"/>
      <c r="ECS1" s="676"/>
      <c r="ECT1" s="676"/>
      <c r="ECU1" s="676"/>
      <c r="ECV1" s="676"/>
      <c r="ECW1" s="676"/>
      <c r="ECX1" s="676"/>
      <c r="ECY1" s="676"/>
      <c r="ECZ1" s="676"/>
      <c r="EDA1" s="676"/>
      <c r="EDB1" s="676"/>
      <c r="EDC1" s="676"/>
      <c r="EDD1" s="676"/>
      <c r="EDE1" s="676"/>
      <c r="EDF1" s="676"/>
      <c r="EDG1" s="676"/>
      <c r="EDH1" s="676"/>
      <c r="EDI1" s="676"/>
      <c r="EDJ1" s="676"/>
      <c r="EDK1" s="676"/>
      <c r="EDL1" s="676"/>
      <c r="EDM1" s="676"/>
      <c r="EDN1" s="676"/>
      <c r="EDO1" s="676"/>
      <c r="EDP1" s="676"/>
      <c r="EDQ1" s="676"/>
      <c r="EDR1" s="676"/>
      <c r="EDS1" s="676"/>
      <c r="EDT1" s="676"/>
      <c r="EDU1" s="676"/>
      <c r="EDV1" s="676"/>
      <c r="EDW1" s="676"/>
      <c r="EDX1" s="676"/>
      <c r="EDY1" s="676"/>
      <c r="EDZ1" s="676"/>
      <c r="EEA1" s="676"/>
      <c r="EEB1" s="676"/>
      <c r="EEC1" s="676"/>
      <c r="EED1" s="676"/>
      <c r="EEE1" s="676"/>
      <c r="EEF1" s="676"/>
      <c r="EEG1" s="676"/>
      <c r="EEH1" s="676"/>
      <c r="EEI1" s="676"/>
      <c r="EEJ1" s="676"/>
      <c r="EEK1" s="676"/>
      <c r="EEL1" s="676"/>
      <c r="EEM1" s="676"/>
      <c r="EEN1" s="676"/>
      <c r="EEO1" s="676"/>
      <c r="EEP1" s="676"/>
      <c r="EEQ1" s="676"/>
      <c r="EER1" s="676"/>
      <c r="EES1" s="676"/>
      <c r="EET1" s="676"/>
      <c r="EEU1" s="676"/>
      <c r="EEV1" s="676"/>
      <c r="EEW1" s="676"/>
      <c r="EEX1" s="676"/>
      <c r="EEY1" s="676"/>
      <c r="EEZ1" s="676"/>
      <c r="EFA1" s="676"/>
      <c r="EFB1" s="676"/>
      <c r="EFC1" s="676"/>
      <c r="EFD1" s="676"/>
      <c r="EFE1" s="676"/>
      <c r="EFF1" s="676"/>
      <c r="EFG1" s="676"/>
      <c r="EFH1" s="676"/>
      <c r="EFI1" s="676"/>
      <c r="EFJ1" s="676"/>
      <c r="EFK1" s="676"/>
      <c r="EFL1" s="676"/>
      <c r="EFM1" s="676"/>
      <c r="EFN1" s="676"/>
      <c r="EFO1" s="676"/>
      <c r="EFP1" s="676"/>
      <c r="EFQ1" s="676"/>
      <c r="EFR1" s="676"/>
      <c r="EFS1" s="676"/>
      <c r="EFT1" s="676"/>
      <c r="EFU1" s="676"/>
      <c r="EFV1" s="676"/>
      <c r="EFW1" s="676"/>
      <c r="EFX1" s="676"/>
      <c r="EFY1" s="676"/>
      <c r="EFZ1" s="676"/>
      <c r="EGA1" s="676"/>
      <c r="EGB1" s="676"/>
      <c r="EGC1" s="676"/>
      <c r="EGD1" s="676"/>
      <c r="EGE1" s="676"/>
      <c r="EGF1" s="676"/>
      <c r="EGG1" s="676"/>
      <c r="EGH1" s="676"/>
      <c r="EGI1" s="676"/>
      <c r="EGJ1" s="676"/>
      <c r="EGK1" s="676"/>
      <c r="EGL1" s="676"/>
      <c r="EGM1" s="676"/>
      <c r="EGN1" s="676"/>
      <c r="EGO1" s="676"/>
      <c r="EGP1" s="676"/>
      <c r="EGQ1" s="676"/>
      <c r="EGR1" s="676"/>
      <c r="EGS1" s="676"/>
      <c r="EGT1" s="676"/>
      <c r="EGU1" s="676"/>
      <c r="EGV1" s="676"/>
      <c r="EGW1" s="676"/>
      <c r="EGX1" s="676"/>
      <c r="EGY1" s="676"/>
      <c r="EGZ1" s="676"/>
      <c r="EHA1" s="676"/>
      <c r="EHB1" s="676"/>
      <c r="EHC1" s="676"/>
      <c r="EHD1" s="676"/>
      <c r="EHE1" s="676"/>
      <c r="EHF1" s="676"/>
      <c r="EHG1" s="676"/>
      <c r="EHH1" s="676"/>
      <c r="EHI1" s="676"/>
      <c r="EHJ1" s="676"/>
      <c r="EHK1" s="676"/>
      <c r="EHL1" s="676"/>
      <c r="EHM1" s="676"/>
      <c r="EHN1" s="676"/>
      <c r="EHO1" s="676"/>
      <c r="EHP1" s="676"/>
      <c r="EHQ1" s="676"/>
      <c r="EHR1" s="676"/>
      <c r="EHS1" s="676"/>
      <c r="EHT1" s="676"/>
      <c r="EHU1" s="676"/>
      <c r="EHV1" s="676"/>
      <c r="EHW1" s="676"/>
      <c r="EHX1" s="676"/>
      <c r="EHY1" s="676"/>
      <c r="EHZ1" s="676"/>
      <c r="EIA1" s="676"/>
      <c r="EIB1" s="676"/>
      <c r="EIC1" s="676"/>
      <c r="EID1" s="676"/>
      <c r="EIE1" s="676"/>
      <c r="EIF1" s="676"/>
      <c r="EIG1" s="676"/>
      <c r="EIH1" s="676"/>
      <c r="EII1" s="676"/>
      <c r="EIJ1" s="676"/>
      <c r="EIK1" s="676"/>
      <c r="EIL1" s="676"/>
      <c r="EIM1" s="676"/>
      <c r="EIN1" s="676"/>
      <c r="EIO1" s="676"/>
      <c r="EIP1" s="676"/>
      <c r="EIQ1" s="676"/>
      <c r="EIR1" s="676"/>
      <c r="EIS1" s="676"/>
      <c r="EIT1" s="676"/>
      <c r="EIU1" s="676"/>
      <c r="EIV1" s="676"/>
      <c r="EIW1" s="676"/>
      <c r="EIX1" s="676"/>
      <c r="EIY1" s="676"/>
      <c r="EIZ1" s="676"/>
      <c r="EJA1" s="676"/>
      <c r="EJB1" s="676"/>
      <c r="EJC1" s="676"/>
      <c r="EJD1" s="676"/>
      <c r="EJE1" s="676"/>
      <c r="EJF1" s="676"/>
      <c r="EJG1" s="676"/>
      <c r="EJH1" s="676"/>
      <c r="EJI1" s="676"/>
      <c r="EJJ1" s="676"/>
      <c r="EJK1" s="676"/>
      <c r="EJL1" s="676"/>
      <c r="EJM1" s="676"/>
      <c r="EJN1" s="676"/>
      <c r="EJO1" s="676"/>
      <c r="EJP1" s="676"/>
      <c r="EJQ1" s="676"/>
      <c r="EJR1" s="676"/>
      <c r="EJS1" s="676"/>
      <c r="EJT1" s="676"/>
      <c r="EJU1" s="676"/>
      <c r="EJV1" s="676"/>
      <c r="EJW1" s="676"/>
      <c r="EJX1" s="676"/>
      <c r="EJY1" s="676"/>
      <c r="EJZ1" s="676"/>
      <c r="EKA1" s="676"/>
      <c r="EKB1" s="676"/>
      <c r="EKC1" s="676"/>
      <c r="EKD1" s="676"/>
      <c r="EKE1" s="676"/>
      <c r="EKF1" s="676"/>
      <c r="EKG1" s="676"/>
      <c r="EKH1" s="676"/>
      <c r="EKI1" s="676"/>
      <c r="EKJ1" s="676"/>
      <c r="EKK1" s="676"/>
      <c r="EKL1" s="676"/>
      <c r="EKM1" s="676"/>
      <c r="EKN1" s="676"/>
      <c r="EKO1" s="676"/>
      <c r="EKP1" s="676"/>
      <c r="EKQ1" s="676"/>
      <c r="EKR1" s="676"/>
      <c r="EKS1" s="676"/>
      <c r="EKT1" s="676"/>
      <c r="EKU1" s="676"/>
      <c r="EKV1" s="676"/>
      <c r="EKW1" s="676"/>
      <c r="EKX1" s="676"/>
      <c r="EKY1" s="676"/>
      <c r="EKZ1" s="676"/>
      <c r="ELA1" s="676"/>
      <c r="ELB1" s="676"/>
      <c r="ELC1" s="676"/>
      <c r="ELD1" s="676"/>
      <c r="ELE1" s="676"/>
      <c r="ELF1" s="676"/>
      <c r="ELG1" s="676"/>
      <c r="ELH1" s="676"/>
      <c r="ELI1" s="676"/>
      <c r="ELJ1" s="676"/>
      <c r="ELK1" s="676"/>
      <c r="ELL1" s="676"/>
      <c r="ELM1" s="676"/>
      <c r="ELN1" s="676"/>
      <c r="ELO1" s="676"/>
      <c r="ELP1" s="676"/>
      <c r="ELQ1" s="676"/>
      <c r="ELR1" s="676"/>
      <c r="ELS1" s="676"/>
      <c r="ELT1" s="676"/>
      <c r="ELU1" s="676"/>
      <c r="ELV1" s="676"/>
      <c r="ELW1" s="676"/>
      <c r="ELX1" s="676"/>
      <c r="ELY1" s="676"/>
      <c r="ELZ1" s="676"/>
      <c r="EMA1" s="676"/>
      <c r="EMB1" s="676"/>
      <c r="EMC1" s="676"/>
      <c r="EMD1" s="676"/>
      <c r="EME1" s="676"/>
      <c r="EMF1" s="676"/>
      <c r="EMG1" s="676"/>
      <c r="EMH1" s="676"/>
      <c r="EMI1" s="676"/>
      <c r="EMJ1" s="676"/>
      <c r="EMK1" s="676"/>
      <c r="EML1" s="676"/>
      <c r="EMM1" s="676"/>
      <c r="EMN1" s="676"/>
      <c r="EMO1" s="676"/>
      <c r="EMP1" s="676"/>
      <c r="EMQ1" s="676"/>
      <c r="EMR1" s="676"/>
      <c r="EMS1" s="676"/>
      <c r="EMT1" s="676"/>
      <c r="EMU1" s="676"/>
      <c r="EMV1" s="676"/>
      <c r="EMW1" s="676"/>
      <c r="EMX1" s="676"/>
      <c r="EMY1" s="676"/>
      <c r="EMZ1" s="676"/>
      <c r="ENA1" s="676"/>
      <c r="ENB1" s="676"/>
      <c r="ENC1" s="676"/>
      <c r="END1" s="676"/>
      <c r="ENE1" s="676"/>
      <c r="ENF1" s="676"/>
      <c r="ENG1" s="676"/>
      <c r="ENH1" s="676"/>
      <c r="ENI1" s="676"/>
      <c r="ENJ1" s="676"/>
      <c r="ENK1" s="676"/>
      <c r="ENL1" s="676"/>
      <c r="ENM1" s="676"/>
      <c r="ENN1" s="676"/>
      <c r="ENO1" s="676"/>
      <c r="ENP1" s="676"/>
      <c r="ENQ1" s="676"/>
      <c r="ENR1" s="676"/>
      <c r="ENS1" s="676"/>
      <c r="ENT1" s="676"/>
      <c r="ENU1" s="676"/>
      <c r="ENV1" s="676"/>
      <c r="ENW1" s="676"/>
      <c r="ENX1" s="676"/>
      <c r="ENY1" s="676"/>
      <c r="ENZ1" s="676"/>
      <c r="EOA1" s="676"/>
      <c r="EOB1" s="676"/>
      <c r="EOC1" s="676"/>
      <c r="EOD1" s="676"/>
      <c r="EOE1" s="676"/>
      <c r="EOF1" s="676"/>
      <c r="EOG1" s="676"/>
      <c r="EOH1" s="676"/>
      <c r="EOI1" s="676"/>
      <c r="EOJ1" s="676"/>
      <c r="EOK1" s="676"/>
      <c r="EOL1" s="676"/>
      <c r="EOM1" s="676"/>
      <c r="EON1" s="676"/>
      <c r="EOO1" s="676"/>
      <c r="EOP1" s="676"/>
      <c r="EOQ1" s="676"/>
      <c r="EOR1" s="676"/>
      <c r="EOS1" s="676"/>
      <c r="EOT1" s="676"/>
      <c r="EOU1" s="676"/>
      <c r="EOV1" s="676"/>
      <c r="EOW1" s="676"/>
      <c r="EOX1" s="676"/>
      <c r="EOY1" s="676"/>
      <c r="EOZ1" s="676"/>
      <c r="EPA1" s="676"/>
      <c r="EPB1" s="676"/>
      <c r="EPC1" s="676"/>
      <c r="EPD1" s="676"/>
      <c r="EPE1" s="676"/>
      <c r="EPF1" s="676"/>
      <c r="EPG1" s="676"/>
      <c r="EPH1" s="676"/>
      <c r="EPI1" s="676"/>
      <c r="EPJ1" s="676"/>
      <c r="EPK1" s="676"/>
      <c r="EPL1" s="676"/>
      <c r="EPM1" s="676"/>
      <c r="EPN1" s="676"/>
      <c r="EPO1" s="676"/>
      <c r="EPP1" s="676"/>
      <c r="EPQ1" s="676"/>
      <c r="EPR1" s="676"/>
      <c r="EPS1" s="676"/>
      <c r="EPT1" s="676"/>
      <c r="EPU1" s="676"/>
      <c r="EPV1" s="676"/>
      <c r="EPW1" s="676"/>
      <c r="EPX1" s="676"/>
      <c r="EPY1" s="676"/>
      <c r="EPZ1" s="676"/>
      <c r="EQA1" s="676"/>
      <c r="EQB1" s="676"/>
      <c r="EQC1" s="676"/>
      <c r="EQD1" s="676"/>
      <c r="EQE1" s="676"/>
      <c r="EQF1" s="676"/>
      <c r="EQG1" s="676"/>
      <c r="EQH1" s="676"/>
      <c r="EQI1" s="676"/>
      <c r="EQJ1" s="676"/>
      <c r="EQK1" s="676"/>
      <c r="EQL1" s="676"/>
      <c r="EQM1" s="676"/>
      <c r="EQN1" s="676"/>
      <c r="EQO1" s="676"/>
      <c r="EQP1" s="676"/>
      <c r="EQQ1" s="676"/>
      <c r="EQR1" s="676"/>
      <c r="EQS1" s="676"/>
      <c r="EQT1" s="676"/>
      <c r="EQU1" s="676"/>
      <c r="EQV1" s="676"/>
      <c r="EQW1" s="676"/>
      <c r="EQX1" s="676"/>
      <c r="EQY1" s="676"/>
      <c r="EQZ1" s="676"/>
      <c r="ERA1" s="676"/>
      <c r="ERB1" s="676"/>
      <c r="ERC1" s="676"/>
      <c r="ERD1" s="676"/>
      <c r="ERE1" s="676"/>
      <c r="ERF1" s="676"/>
      <c r="ERG1" s="676"/>
      <c r="ERH1" s="676"/>
      <c r="ERI1" s="676"/>
      <c r="ERJ1" s="676"/>
      <c r="ERK1" s="676"/>
      <c r="ERL1" s="676"/>
      <c r="ERM1" s="676"/>
      <c r="ERN1" s="676"/>
      <c r="ERO1" s="676"/>
      <c r="ERP1" s="676"/>
      <c r="ERQ1" s="676"/>
      <c r="ERR1" s="676"/>
      <c r="ERS1" s="676"/>
      <c r="ERT1" s="676"/>
      <c r="ERU1" s="676"/>
      <c r="ERV1" s="676"/>
      <c r="ERW1" s="676"/>
      <c r="ERX1" s="676"/>
      <c r="ERY1" s="676"/>
      <c r="ERZ1" s="676"/>
      <c r="ESA1" s="676"/>
      <c r="ESB1" s="676"/>
      <c r="ESC1" s="676"/>
      <c r="ESD1" s="676"/>
      <c r="ESE1" s="676"/>
      <c r="ESF1" s="676"/>
      <c r="ESG1" s="676"/>
      <c r="ESH1" s="676"/>
      <c r="ESI1" s="676"/>
      <c r="ESJ1" s="676"/>
      <c r="ESK1" s="676"/>
      <c r="ESL1" s="676"/>
      <c r="ESM1" s="676"/>
      <c r="ESN1" s="676"/>
      <c r="ESO1" s="676"/>
      <c r="ESP1" s="676"/>
      <c r="ESQ1" s="676"/>
      <c r="ESR1" s="676"/>
      <c r="ESS1" s="676"/>
      <c r="EST1" s="676"/>
      <c r="ESU1" s="676"/>
      <c r="ESV1" s="676"/>
      <c r="ESW1" s="676"/>
      <c r="ESX1" s="676"/>
      <c r="ESY1" s="676"/>
      <c r="ESZ1" s="676"/>
      <c r="ETA1" s="676"/>
      <c r="ETB1" s="676"/>
      <c r="ETC1" s="676"/>
      <c r="ETD1" s="676"/>
      <c r="ETE1" s="676"/>
      <c r="ETF1" s="676"/>
      <c r="ETG1" s="676"/>
      <c r="ETH1" s="676"/>
      <c r="ETI1" s="676"/>
      <c r="ETJ1" s="676"/>
      <c r="ETK1" s="676"/>
      <c r="ETL1" s="676"/>
      <c r="ETM1" s="676"/>
      <c r="ETN1" s="676"/>
      <c r="ETO1" s="676"/>
      <c r="ETP1" s="676"/>
      <c r="ETQ1" s="676"/>
      <c r="ETR1" s="676"/>
      <c r="ETS1" s="676"/>
      <c r="ETT1" s="676"/>
      <c r="ETU1" s="676"/>
      <c r="ETV1" s="676"/>
      <c r="ETW1" s="676"/>
      <c r="ETX1" s="676"/>
      <c r="ETY1" s="676"/>
      <c r="ETZ1" s="676"/>
      <c r="EUA1" s="676"/>
      <c r="EUB1" s="676"/>
      <c r="EUC1" s="676"/>
      <c r="EUD1" s="676"/>
      <c r="EUE1" s="676"/>
      <c r="EUF1" s="676"/>
      <c r="EUG1" s="676"/>
      <c r="EUH1" s="676"/>
      <c r="EUI1" s="676"/>
      <c r="EUJ1" s="676"/>
      <c r="EUK1" s="676"/>
      <c r="EUL1" s="676"/>
      <c r="EUM1" s="676"/>
      <c r="EUN1" s="676"/>
      <c r="EUO1" s="676"/>
      <c r="EUP1" s="676"/>
      <c r="EUQ1" s="676"/>
      <c r="EUR1" s="676"/>
      <c r="EUS1" s="676"/>
      <c r="EUT1" s="676"/>
      <c r="EUU1" s="676"/>
      <c r="EUV1" s="676"/>
      <c r="EUW1" s="676"/>
      <c r="EUX1" s="676"/>
      <c r="EUY1" s="676"/>
      <c r="EUZ1" s="676"/>
      <c r="EVA1" s="676"/>
      <c r="EVB1" s="676"/>
      <c r="EVC1" s="676"/>
      <c r="EVD1" s="676"/>
      <c r="EVE1" s="676"/>
      <c r="EVF1" s="676"/>
      <c r="EVG1" s="676"/>
      <c r="EVH1" s="676"/>
      <c r="EVI1" s="676"/>
      <c r="EVJ1" s="676"/>
      <c r="EVK1" s="676"/>
      <c r="EVL1" s="676"/>
      <c r="EVM1" s="676"/>
      <c r="EVN1" s="676"/>
      <c r="EVO1" s="676"/>
      <c r="EVP1" s="676"/>
      <c r="EVQ1" s="676"/>
      <c r="EVR1" s="676"/>
      <c r="EVS1" s="676"/>
      <c r="EVT1" s="676"/>
      <c r="EVU1" s="676"/>
      <c r="EVV1" s="676"/>
      <c r="EVW1" s="676"/>
      <c r="EVX1" s="676"/>
      <c r="EVY1" s="676"/>
      <c r="EVZ1" s="676"/>
      <c r="EWA1" s="676"/>
      <c r="EWB1" s="676"/>
      <c r="EWC1" s="676"/>
      <c r="EWD1" s="676"/>
      <c r="EWE1" s="676"/>
      <c r="EWF1" s="676"/>
      <c r="EWG1" s="676"/>
      <c r="EWH1" s="676"/>
      <c r="EWI1" s="676"/>
      <c r="EWJ1" s="676"/>
      <c r="EWK1" s="676"/>
      <c r="EWL1" s="676"/>
      <c r="EWM1" s="676"/>
      <c r="EWN1" s="676"/>
      <c r="EWO1" s="676"/>
      <c r="EWP1" s="676"/>
      <c r="EWQ1" s="676"/>
      <c r="EWR1" s="676"/>
      <c r="EWS1" s="676"/>
      <c r="EWT1" s="676"/>
      <c r="EWU1" s="676"/>
      <c r="EWV1" s="676"/>
      <c r="EWW1" s="676"/>
      <c r="EWX1" s="676"/>
      <c r="EWY1" s="676"/>
      <c r="EWZ1" s="676"/>
      <c r="EXA1" s="676"/>
      <c r="EXB1" s="676"/>
      <c r="EXC1" s="676"/>
      <c r="EXD1" s="676"/>
      <c r="EXE1" s="676"/>
      <c r="EXF1" s="676"/>
      <c r="EXG1" s="676"/>
      <c r="EXH1" s="676"/>
      <c r="EXI1" s="676"/>
      <c r="EXJ1" s="676"/>
      <c r="EXK1" s="676"/>
      <c r="EXL1" s="676"/>
      <c r="EXM1" s="676"/>
      <c r="EXN1" s="676"/>
      <c r="EXO1" s="676"/>
      <c r="EXP1" s="676"/>
      <c r="EXQ1" s="676"/>
      <c r="EXR1" s="676"/>
      <c r="EXS1" s="676"/>
      <c r="EXT1" s="676"/>
      <c r="EXU1" s="676"/>
      <c r="EXV1" s="676"/>
      <c r="EXW1" s="676"/>
      <c r="EXX1" s="676"/>
      <c r="EXY1" s="676"/>
      <c r="EXZ1" s="676"/>
      <c r="EYA1" s="676"/>
      <c r="EYB1" s="676"/>
      <c r="EYC1" s="676"/>
      <c r="EYD1" s="676"/>
      <c r="EYE1" s="676"/>
      <c r="EYF1" s="676"/>
      <c r="EYG1" s="676"/>
      <c r="EYH1" s="676"/>
      <c r="EYI1" s="676"/>
      <c r="EYJ1" s="676"/>
      <c r="EYK1" s="676"/>
      <c r="EYL1" s="676"/>
      <c r="EYM1" s="676"/>
      <c r="EYN1" s="676"/>
      <c r="EYO1" s="676"/>
      <c r="EYP1" s="676"/>
      <c r="EYQ1" s="676"/>
      <c r="EYR1" s="676"/>
      <c r="EYS1" s="676"/>
      <c r="EYT1" s="676"/>
      <c r="EYU1" s="676"/>
      <c r="EYV1" s="676"/>
      <c r="EYW1" s="676"/>
      <c r="EYX1" s="676"/>
      <c r="EYY1" s="676"/>
      <c r="EYZ1" s="676"/>
      <c r="EZA1" s="676"/>
      <c r="EZB1" s="676"/>
      <c r="EZC1" s="676"/>
      <c r="EZD1" s="676"/>
      <c r="EZE1" s="676"/>
      <c r="EZF1" s="676"/>
      <c r="EZG1" s="676"/>
      <c r="EZH1" s="676"/>
      <c r="EZI1" s="676"/>
      <c r="EZJ1" s="676"/>
      <c r="EZK1" s="676"/>
      <c r="EZL1" s="676"/>
      <c r="EZM1" s="676"/>
      <c r="EZN1" s="676"/>
      <c r="EZO1" s="676"/>
      <c r="EZP1" s="676"/>
      <c r="EZQ1" s="676"/>
      <c r="EZR1" s="676"/>
      <c r="EZS1" s="676"/>
      <c r="EZT1" s="676"/>
      <c r="EZU1" s="676"/>
      <c r="EZV1" s="676"/>
      <c r="EZW1" s="676"/>
      <c r="EZX1" s="676"/>
      <c r="EZY1" s="676"/>
      <c r="EZZ1" s="676"/>
      <c r="FAA1" s="676"/>
      <c r="FAB1" s="676"/>
      <c r="FAC1" s="676"/>
      <c r="FAD1" s="676"/>
      <c r="FAE1" s="676"/>
      <c r="FAF1" s="676"/>
      <c r="FAG1" s="676"/>
      <c r="FAH1" s="676"/>
      <c r="FAI1" s="676"/>
      <c r="FAJ1" s="676"/>
      <c r="FAK1" s="676"/>
      <c r="FAL1" s="676"/>
      <c r="FAM1" s="676"/>
      <c r="FAN1" s="676"/>
      <c r="FAO1" s="676"/>
      <c r="FAP1" s="676"/>
      <c r="FAQ1" s="676"/>
      <c r="FAR1" s="676"/>
      <c r="FAS1" s="676"/>
      <c r="FAT1" s="676"/>
      <c r="FAU1" s="676"/>
      <c r="FAV1" s="676"/>
      <c r="FAW1" s="676"/>
      <c r="FAX1" s="676"/>
      <c r="FAY1" s="676"/>
      <c r="FAZ1" s="676"/>
      <c r="FBA1" s="676"/>
      <c r="FBB1" s="676"/>
      <c r="FBC1" s="676"/>
      <c r="FBD1" s="676"/>
      <c r="FBE1" s="676"/>
      <c r="FBF1" s="676"/>
      <c r="FBG1" s="676"/>
      <c r="FBH1" s="676"/>
      <c r="FBI1" s="676"/>
      <c r="FBJ1" s="676"/>
      <c r="FBK1" s="676"/>
      <c r="FBL1" s="676"/>
      <c r="FBM1" s="676"/>
      <c r="FBN1" s="676"/>
      <c r="FBO1" s="676"/>
      <c r="FBP1" s="676"/>
      <c r="FBQ1" s="676"/>
      <c r="FBR1" s="676"/>
      <c r="FBS1" s="676"/>
      <c r="FBT1" s="676"/>
      <c r="FBU1" s="676"/>
      <c r="FBV1" s="676"/>
      <c r="FBW1" s="676"/>
      <c r="FBX1" s="676"/>
      <c r="FBY1" s="676"/>
      <c r="FBZ1" s="676"/>
      <c r="FCA1" s="676"/>
      <c r="FCB1" s="676"/>
      <c r="FCC1" s="676"/>
      <c r="FCD1" s="676"/>
      <c r="FCE1" s="676"/>
      <c r="FCF1" s="676"/>
      <c r="FCG1" s="676"/>
      <c r="FCH1" s="676"/>
      <c r="FCI1" s="676"/>
      <c r="FCJ1" s="676"/>
      <c r="FCK1" s="676"/>
      <c r="FCL1" s="676"/>
      <c r="FCM1" s="676"/>
      <c r="FCN1" s="676"/>
      <c r="FCO1" s="676"/>
      <c r="FCP1" s="676"/>
      <c r="FCQ1" s="676"/>
      <c r="FCR1" s="676"/>
      <c r="FCS1" s="676"/>
      <c r="FCT1" s="676"/>
      <c r="FCU1" s="676"/>
      <c r="FCV1" s="676"/>
      <c r="FCW1" s="676"/>
      <c r="FCX1" s="676"/>
      <c r="FCY1" s="676"/>
      <c r="FCZ1" s="676"/>
      <c r="FDA1" s="676"/>
      <c r="FDB1" s="676"/>
      <c r="FDC1" s="676"/>
      <c r="FDD1" s="676"/>
      <c r="FDE1" s="676"/>
      <c r="FDF1" s="676"/>
      <c r="FDG1" s="676"/>
      <c r="FDH1" s="676"/>
      <c r="FDI1" s="676"/>
      <c r="FDJ1" s="676"/>
      <c r="FDK1" s="676"/>
      <c r="FDL1" s="676"/>
      <c r="FDM1" s="676"/>
      <c r="FDN1" s="676"/>
      <c r="FDO1" s="676"/>
      <c r="FDP1" s="676"/>
      <c r="FDQ1" s="676"/>
      <c r="FDR1" s="676"/>
      <c r="FDS1" s="676"/>
      <c r="FDT1" s="676"/>
      <c r="FDU1" s="676"/>
      <c r="FDV1" s="676"/>
      <c r="FDW1" s="676"/>
      <c r="FDX1" s="676"/>
      <c r="FDY1" s="676"/>
      <c r="FDZ1" s="676"/>
      <c r="FEA1" s="676"/>
      <c r="FEB1" s="676"/>
      <c r="FEC1" s="676"/>
      <c r="FED1" s="676"/>
      <c r="FEE1" s="676"/>
      <c r="FEF1" s="676"/>
      <c r="FEG1" s="676"/>
      <c r="FEH1" s="676"/>
      <c r="FEI1" s="676"/>
      <c r="FEJ1" s="676"/>
      <c r="FEK1" s="676"/>
      <c r="FEL1" s="676"/>
      <c r="FEM1" s="676"/>
      <c r="FEN1" s="676"/>
      <c r="FEO1" s="676"/>
      <c r="FEP1" s="676"/>
      <c r="FEQ1" s="676"/>
      <c r="FER1" s="676"/>
      <c r="FES1" s="676"/>
      <c r="FET1" s="676"/>
      <c r="FEU1" s="676"/>
      <c r="FEV1" s="676"/>
      <c r="FEW1" s="676"/>
      <c r="FEX1" s="676"/>
      <c r="FEY1" s="676"/>
      <c r="FEZ1" s="676"/>
      <c r="FFA1" s="676"/>
      <c r="FFB1" s="676"/>
      <c r="FFC1" s="676"/>
      <c r="FFD1" s="676"/>
      <c r="FFE1" s="676"/>
      <c r="FFF1" s="676"/>
      <c r="FFG1" s="676"/>
      <c r="FFH1" s="676"/>
      <c r="FFI1" s="676"/>
      <c r="FFJ1" s="676"/>
      <c r="FFK1" s="676"/>
      <c r="FFL1" s="676"/>
      <c r="FFM1" s="676"/>
      <c r="FFN1" s="676"/>
      <c r="FFO1" s="676"/>
      <c r="FFP1" s="676"/>
      <c r="FFQ1" s="676"/>
      <c r="FFR1" s="676"/>
      <c r="FFS1" s="676"/>
      <c r="FFT1" s="676"/>
      <c r="FFU1" s="676"/>
      <c r="FFV1" s="676"/>
      <c r="FFW1" s="676"/>
      <c r="FFX1" s="676"/>
      <c r="FFY1" s="676"/>
      <c r="FFZ1" s="676"/>
      <c r="FGA1" s="676"/>
      <c r="FGB1" s="676"/>
      <c r="FGC1" s="676"/>
      <c r="FGD1" s="676"/>
      <c r="FGE1" s="676"/>
      <c r="FGF1" s="676"/>
      <c r="FGG1" s="676"/>
      <c r="FGH1" s="676"/>
      <c r="FGI1" s="676"/>
      <c r="FGJ1" s="676"/>
      <c r="FGK1" s="676"/>
      <c r="FGL1" s="676"/>
      <c r="FGM1" s="676"/>
      <c r="FGN1" s="676"/>
      <c r="FGO1" s="676"/>
      <c r="FGP1" s="676"/>
      <c r="FGQ1" s="676"/>
      <c r="FGR1" s="676"/>
      <c r="FGS1" s="676"/>
      <c r="FGT1" s="676"/>
      <c r="FGU1" s="676"/>
      <c r="FGV1" s="676"/>
      <c r="FGW1" s="676"/>
      <c r="FGX1" s="676"/>
      <c r="FGY1" s="676"/>
      <c r="FGZ1" s="676"/>
      <c r="FHA1" s="676"/>
      <c r="FHB1" s="676"/>
      <c r="FHC1" s="676"/>
      <c r="FHD1" s="676"/>
      <c r="FHE1" s="676"/>
      <c r="FHF1" s="676"/>
      <c r="FHG1" s="676"/>
      <c r="FHH1" s="676"/>
      <c r="FHI1" s="676"/>
      <c r="FHJ1" s="676"/>
      <c r="FHK1" s="676"/>
      <c r="FHL1" s="676"/>
      <c r="FHM1" s="676"/>
      <c r="FHN1" s="676"/>
      <c r="FHO1" s="676"/>
      <c r="FHP1" s="676"/>
      <c r="FHQ1" s="676"/>
      <c r="FHR1" s="676"/>
      <c r="FHS1" s="676"/>
      <c r="FHT1" s="676"/>
      <c r="FHU1" s="676"/>
      <c r="FHV1" s="676"/>
      <c r="FHW1" s="676"/>
      <c r="FHX1" s="676"/>
      <c r="FHY1" s="676"/>
      <c r="FHZ1" s="676"/>
      <c r="FIA1" s="676"/>
      <c r="FIB1" s="676"/>
      <c r="FIC1" s="676"/>
      <c r="FID1" s="676"/>
      <c r="FIE1" s="676"/>
      <c r="FIF1" s="676"/>
      <c r="FIG1" s="676"/>
      <c r="FIH1" s="676"/>
      <c r="FII1" s="676"/>
      <c r="FIJ1" s="676"/>
      <c r="FIK1" s="676"/>
      <c r="FIL1" s="676"/>
      <c r="FIM1" s="676"/>
      <c r="FIN1" s="676"/>
      <c r="FIO1" s="676"/>
      <c r="FIP1" s="676"/>
      <c r="FIQ1" s="676"/>
      <c r="FIR1" s="676"/>
      <c r="FIS1" s="676"/>
      <c r="FIT1" s="676"/>
      <c r="FIU1" s="676"/>
      <c r="FIV1" s="676"/>
      <c r="FIW1" s="676"/>
      <c r="FIX1" s="676"/>
      <c r="FIY1" s="676"/>
      <c r="FIZ1" s="676"/>
      <c r="FJA1" s="676"/>
      <c r="FJB1" s="676"/>
      <c r="FJC1" s="676"/>
      <c r="FJD1" s="676"/>
      <c r="FJE1" s="676"/>
      <c r="FJF1" s="676"/>
      <c r="FJG1" s="676"/>
      <c r="FJH1" s="676"/>
      <c r="FJI1" s="676"/>
      <c r="FJJ1" s="676"/>
      <c r="FJK1" s="676"/>
      <c r="FJL1" s="676"/>
      <c r="FJM1" s="676"/>
      <c r="FJN1" s="676"/>
      <c r="FJO1" s="676"/>
      <c r="FJP1" s="676"/>
      <c r="FJQ1" s="676"/>
      <c r="FJR1" s="676"/>
      <c r="FJS1" s="676"/>
      <c r="FJT1" s="676"/>
      <c r="FJU1" s="676"/>
      <c r="FJV1" s="676"/>
      <c r="FJW1" s="676"/>
      <c r="FJX1" s="676"/>
      <c r="FJY1" s="676"/>
      <c r="FJZ1" s="676"/>
      <c r="FKA1" s="676"/>
      <c r="FKB1" s="676"/>
      <c r="FKC1" s="676"/>
      <c r="FKD1" s="676"/>
      <c r="FKE1" s="676"/>
      <c r="FKF1" s="676"/>
      <c r="FKG1" s="676"/>
      <c r="FKH1" s="676"/>
      <c r="FKI1" s="676"/>
      <c r="FKJ1" s="676"/>
      <c r="FKK1" s="676"/>
      <c r="FKL1" s="676"/>
      <c r="FKM1" s="676"/>
      <c r="FKN1" s="676"/>
      <c r="FKO1" s="676"/>
      <c r="FKP1" s="676"/>
      <c r="FKQ1" s="676"/>
      <c r="FKR1" s="676"/>
      <c r="FKS1" s="676"/>
      <c r="FKT1" s="676"/>
      <c r="FKU1" s="676"/>
      <c r="FKV1" s="676"/>
      <c r="FKW1" s="676"/>
      <c r="FKX1" s="676"/>
      <c r="FKY1" s="676"/>
      <c r="FKZ1" s="676"/>
      <c r="FLA1" s="676"/>
      <c r="FLB1" s="676"/>
      <c r="FLC1" s="676"/>
      <c r="FLD1" s="676"/>
      <c r="FLE1" s="676"/>
      <c r="FLF1" s="676"/>
      <c r="FLG1" s="676"/>
      <c r="FLH1" s="676"/>
      <c r="FLI1" s="676"/>
      <c r="FLJ1" s="676"/>
      <c r="FLK1" s="676"/>
      <c r="FLL1" s="676"/>
      <c r="FLM1" s="676"/>
      <c r="FLN1" s="676"/>
      <c r="FLO1" s="676"/>
      <c r="FLP1" s="676"/>
      <c r="FLQ1" s="676"/>
      <c r="FLR1" s="676"/>
      <c r="FLS1" s="676"/>
      <c r="FLT1" s="676"/>
      <c r="FLU1" s="676"/>
      <c r="FLV1" s="676"/>
      <c r="FLW1" s="676"/>
      <c r="FLX1" s="676"/>
      <c r="FLY1" s="676"/>
      <c r="FLZ1" s="676"/>
      <c r="FMA1" s="676"/>
      <c r="FMB1" s="676"/>
      <c r="FMC1" s="676"/>
      <c r="FMD1" s="676"/>
      <c r="FME1" s="676"/>
      <c r="FMF1" s="676"/>
      <c r="FMG1" s="676"/>
      <c r="FMH1" s="676"/>
      <c r="FMI1" s="676"/>
      <c r="FMJ1" s="676"/>
      <c r="FMK1" s="676"/>
      <c r="FML1" s="676"/>
      <c r="FMM1" s="676"/>
      <c r="FMN1" s="676"/>
      <c r="FMO1" s="676"/>
      <c r="FMP1" s="676"/>
      <c r="FMQ1" s="676"/>
      <c r="FMR1" s="676"/>
      <c r="FMS1" s="676"/>
      <c r="FMT1" s="676"/>
      <c r="FMU1" s="676"/>
      <c r="FMV1" s="676"/>
      <c r="FMW1" s="676"/>
      <c r="FMX1" s="676"/>
      <c r="FMY1" s="676"/>
      <c r="FMZ1" s="676"/>
      <c r="FNA1" s="676"/>
      <c r="FNB1" s="676"/>
      <c r="FNC1" s="676"/>
      <c r="FND1" s="676"/>
      <c r="FNE1" s="676"/>
      <c r="FNF1" s="676"/>
      <c r="FNG1" s="676"/>
      <c r="FNH1" s="676"/>
      <c r="FNI1" s="676"/>
      <c r="FNJ1" s="676"/>
      <c r="FNK1" s="676"/>
      <c r="FNL1" s="676"/>
      <c r="FNM1" s="676"/>
      <c r="FNN1" s="676"/>
      <c r="FNO1" s="676"/>
      <c r="FNP1" s="676"/>
      <c r="FNQ1" s="676"/>
      <c r="FNR1" s="676"/>
      <c r="FNS1" s="676"/>
      <c r="FNT1" s="676"/>
      <c r="FNU1" s="676"/>
      <c r="FNV1" s="676"/>
      <c r="FNW1" s="676"/>
      <c r="FNX1" s="676"/>
      <c r="FNY1" s="676"/>
      <c r="FNZ1" s="676"/>
      <c r="FOA1" s="676"/>
      <c r="FOB1" s="676"/>
      <c r="FOC1" s="676"/>
      <c r="FOD1" s="676"/>
      <c r="FOE1" s="676"/>
      <c r="FOF1" s="676"/>
      <c r="FOG1" s="676"/>
      <c r="FOH1" s="676"/>
      <c r="FOI1" s="676"/>
      <c r="FOJ1" s="676"/>
      <c r="FOK1" s="676"/>
      <c r="FOL1" s="676"/>
      <c r="FOM1" s="676"/>
      <c r="FON1" s="676"/>
      <c r="FOO1" s="676"/>
      <c r="FOP1" s="676"/>
      <c r="FOQ1" s="676"/>
      <c r="FOR1" s="676"/>
      <c r="FOS1" s="676"/>
      <c r="FOT1" s="676"/>
      <c r="FOU1" s="676"/>
      <c r="FOV1" s="676"/>
      <c r="FOW1" s="676"/>
      <c r="FOX1" s="676"/>
      <c r="FOY1" s="676"/>
      <c r="FOZ1" s="676"/>
      <c r="FPA1" s="676"/>
      <c r="FPB1" s="676"/>
      <c r="FPC1" s="676"/>
      <c r="FPD1" s="676"/>
      <c r="FPE1" s="676"/>
      <c r="FPF1" s="676"/>
      <c r="FPG1" s="676"/>
      <c r="FPH1" s="676"/>
      <c r="FPI1" s="676"/>
      <c r="FPJ1" s="676"/>
      <c r="FPK1" s="676"/>
      <c r="FPL1" s="676"/>
      <c r="FPM1" s="676"/>
      <c r="FPN1" s="676"/>
      <c r="FPO1" s="676"/>
      <c r="FPP1" s="676"/>
      <c r="FPQ1" s="676"/>
      <c r="FPR1" s="676"/>
      <c r="FPS1" s="676"/>
      <c r="FPT1" s="676"/>
      <c r="FPU1" s="676"/>
      <c r="FPV1" s="676"/>
      <c r="FPW1" s="676"/>
      <c r="FPX1" s="676"/>
      <c r="FPY1" s="676"/>
      <c r="FPZ1" s="676"/>
      <c r="FQA1" s="676"/>
      <c r="FQB1" s="676"/>
      <c r="FQC1" s="676"/>
      <c r="FQD1" s="676"/>
      <c r="FQE1" s="676"/>
      <c r="FQF1" s="676"/>
      <c r="FQG1" s="676"/>
      <c r="FQH1" s="676"/>
      <c r="FQI1" s="676"/>
      <c r="FQJ1" s="676"/>
      <c r="FQK1" s="676"/>
      <c r="FQL1" s="676"/>
      <c r="FQM1" s="676"/>
      <c r="FQN1" s="676"/>
      <c r="FQO1" s="676"/>
      <c r="FQP1" s="676"/>
      <c r="FQQ1" s="676"/>
      <c r="FQR1" s="676"/>
      <c r="FQS1" s="676"/>
      <c r="FQT1" s="676"/>
      <c r="FQU1" s="676"/>
      <c r="FQV1" s="676"/>
      <c r="FQW1" s="676"/>
      <c r="FQX1" s="676"/>
      <c r="FQY1" s="676"/>
      <c r="FQZ1" s="676"/>
      <c r="FRA1" s="676"/>
      <c r="FRB1" s="676"/>
      <c r="FRC1" s="676"/>
      <c r="FRD1" s="676"/>
      <c r="FRE1" s="676"/>
      <c r="FRF1" s="676"/>
      <c r="FRG1" s="676"/>
      <c r="FRH1" s="676"/>
      <c r="FRI1" s="676"/>
      <c r="FRJ1" s="676"/>
      <c r="FRK1" s="676"/>
      <c r="FRL1" s="676"/>
      <c r="FRM1" s="676"/>
      <c r="FRN1" s="676"/>
      <c r="FRO1" s="676"/>
      <c r="FRP1" s="676"/>
      <c r="FRQ1" s="676"/>
      <c r="FRR1" s="676"/>
      <c r="FRS1" s="676"/>
      <c r="FRT1" s="676"/>
      <c r="FRU1" s="676"/>
      <c r="FRV1" s="676"/>
      <c r="FRW1" s="676"/>
      <c r="FRX1" s="676"/>
      <c r="FRY1" s="676"/>
      <c r="FRZ1" s="676"/>
      <c r="FSA1" s="676"/>
      <c r="FSB1" s="676"/>
      <c r="FSC1" s="676"/>
      <c r="FSD1" s="676"/>
      <c r="FSE1" s="676"/>
      <c r="FSF1" s="676"/>
      <c r="FSG1" s="676"/>
      <c r="FSH1" s="676"/>
      <c r="FSI1" s="676"/>
      <c r="FSJ1" s="676"/>
      <c r="FSK1" s="676"/>
      <c r="FSL1" s="676"/>
      <c r="FSM1" s="676"/>
      <c r="FSN1" s="676"/>
      <c r="FSO1" s="676"/>
      <c r="FSP1" s="676"/>
      <c r="FSQ1" s="676"/>
      <c r="FSR1" s="676"/>
      <c r="FSS1" s="676"/>
      <c r="FST1" s="676"/>
      <c r="FSU1" s="676"/>
      <c r="FSV1" s="676"/>
      <c r="FSW1" s="676"/>
      <c r="FSX1" s="676"/>
      <c r="FSY1" s="676"/>
      <c r="FSZ1" s="676"/>
      <c r="FTA1" s="676"/>
      <c r="FTB1" s="676"/>
      <c r="FTC1" s="676"/>
      <c r="FTD1" s="676"/>
      <c r="FTE1" s="676"/>
      <c r="FTF1" s="676"/>
      <c r="FTG1" s="676"/>
      <c r="FTH1" s="676"/>
      <c r="FTI1" s="676"/>
      <c r="FTJ1" s="676"/>
      <c r="FTK1" s="676"/>
      <c r="FTL1" s="676"/>
      <c r="FTM1" s="676"/>
      <c r="FTN1" s="676"/>
      <c r="FTO1" s="676"/>
      <c r="FTP1" s="676"/>
      <c r="FTQ1" s="676"/>
      <c r="FTR1" s="676"/>
      <c r="FTS1" s="676"/>
      <c r="FTT1" s="676"/>
      <c r="FTU1" s="676"/>
      <c r="FTV1" s="676"/>
      <c r="FTW1" s="676"/>
      <c r="FTX1" s="676"/>
      <c r="FTY1" s="676"/>
      <c r="FTZ1" s="676"/>
      <c r="FUA1" s="676"/>
      <c r="FUB1" s="676"/>
      <c r="FUC1" s="676"/>
      <c r="FUD1" s="676"/>
      <c r="FUE1" s="676"/>
      <c r="FUF1" s="676"/>
      <c r="FUG1" s="676"/>
      <c r="FUH1" s="676"/>
      <c r="FUI1" s="676"/>
      <c r="FUJ1" s="676"/>
      <c r="FUK1" s="676"/>
      <c r="FUL1" s="676"/>
      <c r="FUM1" s="676"/>
      <c r="FUN1" s="676"/>
      <c r="FUO1" s="676"/>
      <c r="FUP1" s="676"/>
      <c r="FUQ1" s="676"/>
      <c r="FUR1" s="676"/>
      <c r="FUS1" s="676"/>
      <c r="FUT1" s="676"/>
      <c r="FUU1" s="676"/>
      <c r="FUV1" s="676"/>
      <c r="FUW1" s="676"/>
      <c r="FUX1" s="676"/>
      <c r="FUY1" s="676"/>
      <c r="FUZ1" s="676"/>
      <c r="FVA1" s="676"/>
      <c r="FVB1" s="676"/>
      <c r="FVC1" s="676"/>
      <c r="FVD1" s="676"/>
      <c r="FVE1" s="676"/>
      <c r="FVF1" s="676"/>
      <c r="FVG1" s="676"/>
      <c r="FVH1" s="676"/>
      <c r="FVI1" s="676"/>
      <c r="FVJ1" s="676"/>
      <c r="FVK1" s="676"/>
      <c r="FVL1" s="676"/>
      <c r="FVM1" s="676"/>
      <c r="FVN1" s="676"/>
      <c r="FVO1" s="676"/>
      <c r="FVP1" s="676"/>
      <c r="FVQ1" s="676"/>
      <c r="FVR1" s="676"/>
      <c r="FVS1" s="676"/>
      <c r="FVT1" s="676"/>
      <c r="FVU1" s="676"/>
      <c r="FVV1" s="676"/>
      <c r="FVW1" s="676"/>
      <c r="FVX1" s="676"/>
      <c r="FVY1" s="676"/>
      <c r="FVZ1" s="676"/>
      <c r="FWA1" s="676"/>
      <c r="FWB1" s="676"/>
      <c r="FWC1" s="676"/>
      <c r="FWD1" s="676"/>
      <c r="FWE1" s="676"/>
      <c r="FWF1" s="676"/>
      <c r="FWG1" s="676"/>
      <c r="FWH1" s="676"/>
      <c r="FWI1" s="676"/>
      <c r="FWJ1" s="676"/>
      <c r="FWK1" s="676"/>
      <c r="FWL1" s="676"/>
      <c r="FWM1" s="676"/>
      <c r="FWN1" s="676"/>
      <c r="FWO1" s="676"/>
      <c r="FWP1" s="676"/>
      <c r="FWQ1" s="676"/>
      <c r="FWR1" s="676"/>
      <c r="FWS1" s="676"/>
      <c r="FWT1" s="676"/>
      <c r="FWU1" s="676"/>
      <c r="FWV1" s="676"/>
      <c r="FWW1" s="676"/>
      <c r="FWX1" s="676"/>
      <c r="FWY1" s="676"/>
      <c r="FWZ1" s="676"/>
      <c r="FXA1" s="676"/>
      <c r="FXB1" s="676"/>
      <c r="FXC1" s="676"/>
      <c r="FXD1" s="676"/>
      <c r="FXE1" s="676"/>
      <c r="FXF1" s="676"/>
      <c r="FXG1" s="676"/>
      <c r="FXH1" s="676"/>
      <c r="FXI1" s="676"/>
      <c r="FXJ1" s="676"/>
      <c r="FXK1" s="676"/>
      <c r="FXL1" s="676"/>
      <c r="FXM1" s="676"/>
      <c r="FXN1" s="676"/>
      <c r="FXO1" s="676"/>
      <c r="FXP1" s="676"/>
      <c r="FXQ1" s="676"/>
      <c r="FXR1" s="676"/>
      <c r="FXS1" s="676"/>
      <c r="FXT1" s="676"/>
      <c r="FXU1" s="676"/>
      <c r="FXV1" s="676"/>
      <c r="FXW1" s="676"/>
      <c r="FXX1" s="676"/>
      <c r="FXY1" s="676"/>
      <c r="FXZ1" s="676"/>
      <c r="FYA1" s="676"/>
      <c r="FYB1" s="676"/>
      <c r="FYC1" s="676"/>
      <c r="FYD1" s="676"/>
      <c r="FYE1" s="676"/>
      <c r="FYF1" s="676"/>
      <c r="FYG1" s="676"/>
      <c r="FYH1" s="676"/>
      <c r="FYI1" s="676"/>
      <c r="FYJ1" s="676"/>
      <c r="FYK1" s="676"/>
      <c r="FYL1" s="676"/>
      <c r="FYM1" s="676"/>
      <c r="FYN1" s="676"/>
      <c r="FYO1" s="676"/>
      <c r="FYP1" s="676"/>
      <c r="FYQ1" s="676"/>
      <c r="FYR1" s="676"/>
      <c r="FYS1" s="676"/>
      <c r="FYT1" s="676"/>
      <c r="FYU1" s="676"/>
      <c r="FYV1" s="676"/>
      <c r="FYW1" s="676"/>
      <c r="FYX1" s="676"/>
      <c r="FYY1" s="676"/>
      <c r="FYZ1" s="676"/>
      <c r="FZA1" s="676"/>
      <c r="FZB1" s="676"/>
      <c r="FZC1" s="676"/>
      <c r="FZD1" s="676"/>
      <c r="FZE1" s="676"/>
      <c r="FZF1" s="676"/>
      <c r="FZG1" s="676"/>
      <c r="FZH1" s="676"/>
      <c r="FZI1" s="676"/>
      <c r="FZJ1" s="676"/>
      <c r="FZK1" s="676"/>
      <c r="FZL1" s="676"/>
      <c r="FZM1" s="676"/>
      <c r="FZN1" s="676"/>
      <c r="FZO1" s="676"/>
      <c r="FZP1" s="676"/>
      <c r="FZQ1" s="676"/>
      <c r="FZR1" s="676"/>
      <c r="FZS1" s="676"/>
      <c r="FZT1" s="676"/>
      <c r="FZU1" s="676"/>
      <c r="FZV1" s="676"/>
      <c r="FZW1" s="676"/>
      <c r="FZX1" s="676"/>
      <c r="FZY1" s="676"/>
      <c r="FZZ1" s="676"/>
      <c r="GAA1" s="676"/>
      <c r="GAB1" s="676"/>
      <c r="GAC1" s="676"/>
      <c r="GAD1" s="676"/>
      <c r="GAE1" s="676"/>
      <c r="GAF1" s="676"/>
      <c r="GAG1" s="676"/>
      <c r="GAH1" s="676"/>
      <c r="GAI1" s="676"/>
      <c r="GAJ1" s="676"/>
      <c r="GAK1" s="676"/>
      <c r="GAL1" s="676"/>
      <c r="GAM1" s="676"/>
      <c r="GAN1" s="676"/>
      <c r="GAO1" s="676"/>
      <c r="GAP1" s="676"/>
      <c r="GAQ1" s="676"/>
      <c r="GAR1" s="676"/>
      <c r="GAS1" s="676"/>
      <c r="GAT1" s="676"/>
      <c r="GAU1" s="676"/>
      <c r="GAV1" s="676"/>
      <c r="GAW1" s="676"/>
      <c r="GAX1" s="676"/>
      <c r="GAY1" s="676"/>
      <c r="GAZ1" s="676"/>
      <c r="GBA1" s="676"/>
      <c r="GBB1" s="676"/>
      <c r="GBC1" s="676"/>
      <c r="GBD1" s="676"/>
      <c r="GBE1" s="676"/>
      <c r="GBF1" s="676"/>
      <c r="GBG1" s="676"/>
      <c r="GBH1" s="676"/>
      <c r="GBI1" s="676"/>
      <c r="GBJ1" s="676"/>
      <c r="GBK1" s="676"/>
      <c r="GBL1" s="676"/>
      <c r="GBM1" s="676"/>
      <c r="GBN1" s="676"/>
      <c r="GBO1" s="676"/>
      <c r="GBP1" s="676"/>
      <c r="GBQ1" s="676"/>
      <c r="GBR1" s="676"/>
      <c r="GBS1" s="676"/>
      <c r="GBT1" s="676"/>
      <c r="GBU1" s="676"/>
      <c r="GBV1" s="676"/>
      <c r="GBW1" s="676"/>
      <c r="GBX1" s="676"/>
      <c r="GBY1" s="676"/>
      <c r="GBZ1" s="676"/>
      <c r="GCA1" s="676"/>
      <c r="GCB1" s="676"/>
      <c r="GCC1" s="676"/>
      <c r="GCD1" s="676"/>
      <c r="GCE1" s="676"/>
      <c r="GCF1" s="676"/>
      <c r="GCG1" s="676"/>
      <c r="GCH1" s="676"/>
      <c r="GCI1" s="676"/>
      <c r="GCJ1" s="676"/>
      <c r="GCK1" s="676"/>
      <c r="GCL1" s="676"/>
      <c r="GCM1" s="676"/>
      <c r="GCN1" s="676"/>
      <c r="GCO1" s="676"/>
      <c r="GCP1" s="676"/>
      <c r="GCQ1" s="676"/>
      <c r="GCR1" s="676"/>
      <c r="GCS1" s="676"/>
      <c r="GCT1" s="676"/>
      <c r="GCU1" s="676"/>
      <c r="GCV1" s="676"/>
      <c r="GCW1" s="676"/>
      <c r="GCX1" s="676"/>
      <c r="GCY1" s="676"/>
      <c r="GCZ1" s="676"/>
      <c r="GDA1" s="676"/>
      <c r="GDB1" s="676"/>
      <c r="GDC1" s="676"/>
      <c r="GDD1" s="676"/>
      <c r="GDE1" s="676"/>
      <c r="GDF1" s="676"/>
      <c r="GDG1" s="676"/>
      <c r="GDH1" s="676"/>
      <c r="GDI1" s="676"/>
      <c r="GDJ1" s="676"/>
      <c r="GDK1" s="676"/>
      <c r="GDL1" s="676"/>
      <c r="GDM1" s="676"/>
      <c r="GDN1" s="676"/>
      <c r="GDO1" s="676"/>
      <c r="GDP1" s="676"/>
      <c r="GDQ1" s="676"/>
      <c r="GDR1" s="676"/>
      <c r="GDS1" s="676"/>
      <c r="GDT1" s="676"/>
      <c r="GDU1" s="676"/>
      <c r="GDV1" s="676"/>
      <c r="GDW1" s="676"/>
      <c r="GDX1" s="676"/>
      <c r="GDY1" s="676"/>
      <c r="GDZ1" s="676"/>
      <c r="GEA1" s="676"/>
      <c r="GEB1" s="676"/>
      <c r="GEC1" s="676"/>
      <c r="GED1" s="676"/>
      <c r="GEE1" s="676"/>
      <c r="GEF1" s="676"/>
      <c r="GEG1" s="676"/>
      <c r="GEH1" s="676"/>
      <c r="GEI1" s="676"/>
      <c r="GEJ1" s="676"/>
      <c r="GEK1" s="676"/>
      <c r="GEL1" s="676"/>
      <c r="GEM1" s="676"/>
      <c r="GEN1" s="676"/>
      <c r="GEO1" s="676"/>
      <c r="GEP1" s="676"/>
      <c r="GEQ1" s="676"/>
      <c r="GER1" s="676"/>
      <c r="GES1" s="676"/>
      <c r="GET1" s="676"/>
      <c r="GEU1" s="676"/>
      <c r="GEV1" s="676"/>
      <c r="GEW1" s="676"/>
      <c r="GEX1" s="676"/>
      <c r="GEY1" s="676"/>
      <c r="GEZ1" s="676"/>
      <c r="GFA1" s="676"/>
      <c r="GFB1" s="676"/>
      <c r="GFC1" s="676"/>
      <c r="GFD1" s="676"/>
      <c r="GFE1" s="676"/>
      <c r="GFF1" s="676"/>
      <c r="GFG1" s="676"/>
      <c r="GFH1" s="676"/>
      <c r="GFI1" s="676"/>
      <c r="GFJ1" s="676"/>
      <c r="GFK1" s="676"/>
      <c r="GFL1" s="676"/>
      <c r="GFM1" s="676"/>
      <c r="GFN1" s="676"/>
      <c r="GFO1" s="676"/>
      <c r="GFP1" s="676"/>
      <c r="GFQ1" s="676"/>
      <c r="GFR1" s="676"/>
      <c r="GFS1" s="676"/>
      <c r="GFT1" s="676"/>
      <c r="GFU1" s="676"/>
      <c r="GFV1" s="676"/>
      <c r="GFW1" s="676"/>
      <c r="GFX1" s="676"/>
      <c r="GFY1" s="676"/>
      <c r="GFZ1" s="676"/>
      <c r="GGA1" s="676"/>
      <c r="GGB1" s="676"/>
      <c r="GGC1" s="676"/>
      <c r="GGD1" s="676"/>
      <c r="GGE1" s="676"/>
      <c r="GGF1" s="676"/>
      <c r="GGG1" s="676"/>
      <c r="GGH1" s="676"/>
      <c r="GGI1" s="676"/>
      <c r="GGJ1" s="676"/>
      <c r="GGK1" s="676"/>
      <c r="GGL1" s="676"/>
      <c r="GGM1" s="676"/>
      <c r="GGN1" s="676"/>
      <c r="GGO1" s="676"/>
      <c r="GGP1" s="676"/>
      <c r="GGQ1" s="676"/>
      <c r="GGR1" s="676"/>
      <c r="GGS1" s="676"/>
      <c r="GGT1" s="676"/>
      <c r="GGU1" s="676"/>
      <c r="GGV1" s="676"/>
      <c r="GGW1" s="676"/>
      <c r="GGX1" s="676"/>
      <c r="GGY1" s="676"/>
      <c r="GGZ1" s="676"/>
      <c r="GHA1" s="676"/>
      <c r="GHB1" s="676"/>
      <c r="GHC1" s="676"/>
      <c r="GHD1" s="676"/>
      <c r="GHE1" s="676"/>
      <c r="GHF1" s="676"/>
      <c r="GHG1" s="676"/>
      <c r="GHH1" s="676"/>
      <c r="GHI1" s="676"/>
      <c r="GHJ1" s="676"/>
      <c r="GHK1" s="676"/>
      <c r="GHL1" s="676"/>
      <c r="GHM1" s="676"/>
      <c r="GHN1" s="676"/>
      <c r="GHO1" s="676"/>
      <c r="GHP1" s="676"/>
      <c r="GHQ1" s="676"/>
      <c r="GHR1" s="676"/>
      <c r="GHS1" s="676"/>
      <c r="GHT1" s="676"/>
      <c r="GHU1" s="676"/>
      <c r="GHV1" s="676"/>
      <c r="GHW1" s="676"/>
      <c r="GHX1" s="676"/>
      <c r="GHY1" s="676"/>
      <c r="GHZ1" s="676"/>
      <c r="GIA1" s="676"/>
      <c r="GIB1" s="676"/>
      <c r="GIC1" s="676"/>
      <c r="GID1" s="676"/>
      <c r="GIE1" s="676"/>
      <c r="GIF1" s="676"/>
      <c r="GIG1" s="676"/>
      <c r="GIH1" s="676"/>
      <c r="GII1" s="676"/>
      <c r="GIJ1" s="676"/>
      <c r="GIK1" s="676"/>
      <c r="GIL1" s="676"/>
      <c r="GIM1" s="676"/>
      <c r="GIN1" s="676"/>
      <c r="GIO1" s="676"/>
      <c r="GIP1" s="676"/>
      <c r="GIQ1" s="676"/>
      <c r="GIR1" s="676"/>
      <c r="GIS1" s="676"/>
      <c r="GIT1" s="676"/>
      <c r="GIU1" s="676"/>
      <c r="GIV1" s="676"/>
      <c r="GIW1" s="676"/>
      <c r="GIX1" s="676"/>
      <c r="GIY1" s="676"/>
      <c r="GIZ1" s="676"/>
      <c r="GJA1" s="676"/>
      <c r="GJB1" s="676"/>
      <c r="GJC1" s="676"/>
      <c r="GJD1" s="676"/>
      <c r="GJE1" s="676"/>
      <c r="GJF1" s="676"/>
      <c r="GJG1" s="676"/>
      <c r="GJH1" s="676"/>
      <c r="GJI1" s="676"/>
      <c r="GJJ1" s="676"/>
      <c r="GJK1" s="676"/>
      <c r="GJL1" s="676"/>
      <c r="GJM1" s="676"/>
      <c r="GJN1" s="676"/>
      <c r="GJO1" s="676"/>
      <c r="GJP1" s="676"/>
      <c r="GJQ1" s="676"/>
      <c r="GJR1" s="676"/>
      <c r="GJS1" s="676"/>
      <c r="GJT1" s="676"/>
      <c r="GJU1" s="676"/>
      <c r="GJV1" s="676"/>
      <c r="GJW1" s="676"/>
      <c r="GJX1" s="676"/>
      <c r="GJY1" s="676"/>
      <c r="GJZ1" s="676"/>
      <c r="GKA1" s="676"/>
      <c r="GKB1" s="676"/>
      <c r="GKC1" s="676"/>
      <c r="GKD1" s="676"/>
      <c r="GKE1" s="676"/>
      <c r="GKF1" s="676"/>
      <c r="GKG1" s="676"/>
      <c r="GKH1" s="676"/>
      <c r="GKI1" s="676"/>
      <c r="GKJ1" s="676"/>
      <c r="GKK1" s="676"/>
      <c r="GKL1" s="676"/>
      <c r="GKM1" s="676"/>
      <c r="GKN1" s="676"/>
      <c r="GKO1" s="676"/>
      <c r="GKP1" s="676"/>
      <c r="GKQ1" s="676"/>
      <c r="GKR1" s="676"/>
      <c r="GKS1" s="676"/>
      <c r="GKT1" s="676"/>
      <c r="GKU1" s="676"/>
      <c r="GKV1" s="676"/>
      <c r="GKW1" s="676"/>
      <c r="GKX1" s="676"/>
      <c r="GKY1" s="676"/>
      <c r="GKZ1" s="676"/>
      <c r="GLA1" s="676"/>
      <c r="GLB1" s="676"/>
      <c r="GLC1" s="676"/>
      <c r="GLD1" s="676"/>
      <c r="GLE1" s="676"/>
      <c r="GLF1" s="676"/>
      <c r="GLG1" s="676"/>
      <c r="GLH1" s="676"/>
      <c r="GLI1" s="676"/>
      <c r="GLJ1" s="676"/>
      <c r="GLK1" s="676"/>
      <c r="GLL1" s="676"/>
      <c r="GLM1" s="676"/>
      <c r="GLN1" s="676"/>
      <c r="GLO1" s="676"/>
      <c r="GLP1" s="676"/>
      <c r="GLQ1" s="676"/>
      <c r="GLR1" s="676"/>
      <c r="GLS1" s="676"/>
      <c r="GLT1" s="676"/>
      <c r="GLU1" s="676"/>
      <c r="GLV1" s="676"/>
      <c r="GLW1" s="676"/>
      <c r="GLX1" s="676"/>
      <c r="GLY1" s="676"/>
      <c r="GLZ1" s="676"/>
      <c r="GMA1" s="676"/>
      <c r="GMB1" s="676"/>
      <c r="GMC1" s="676"/>
      <c r="GMD1" s="676"/>
      <c r="GME1" s="676"/>
      <c r="GMF1" s="676"/>
      <c r="GMG1" s="676"/>
      <c r="GMH1" s="676"/>
      <c r="GMI1" s="676"/>
      <c r="GMJ1" s="676"/>
      <c r="GMK1" s="676"/>
      <c r="GML1" s="676"/>
      <c r="GMM1" s="676"/>
      <c r="GMN1" s="676"/>
      <c r="GMO1" s="676"/>
      <c r="GMP1" s="676"/>
      <c r="GMQ1" s="676"/>
      <c r="GMR1" s="676"/>
      <c r="GMS1" s="676"/>
      <c r="GMT1" s="676"/>
      <c r="GMU1" s="676"/>
      <c r="GMV1" s="676"/>
      <c r="GMW1" s="676"/>
      <c r="GMX1" s="676"/>
      <c r="GMY1" s="676"/>
      <c r="GMZ1" s="676"/>
      <c r="GNA1" s="676"/>
      <c r="GNB1" s="676"/>
      <c r="GNC1" s="676"/>
      <c r="GND1" s="676"/>
      <c r="GNE1" s="676"/>
      <c r="GNF1" s="676"/>
      <c r="GNG1" s="676"/>
      <c r="GNH1" s="676"/>
      <c r="GNI1" s="676"/>
      <c r="GNJ1" s="676"/>
      <c r="GNK1" s="676"/>
      <c r="GNL1" s="676"/>
      <c r="GNM1" s="676"/>
      <c r="GNN1" s="676"/>
      <c r="GNO1" s="676"/>
      <c r="GNP1" s="676"/>
      <c r="GNQ1" s="676"/>
      <c r="GNR1" s="676"/>
      <c r="GNS1" s="676"/>
      <c r="GNT1" s="676"/>
      <c r="GNU1" s="676"/>
      <c r="GNV1" s="676"/>
      <c r="GNW1" s="676"/>
      <c r="GNX1" s="676"/>
      <c r="GNY1" s="676"/>
      <c r="GNZ1" s="676"/>
      <c r="GOA1" s="676"/>
      <c r="GOB1" s="676"/>
      <c r="GOC1" s="676"/>
      <c r="GOD1" s="676"/>
      <c r="GOE1" s="676"/>
      <c r="GOF1" s="676"/>
      <c r="GOG1" s="676"/>
      <c r="GOH1" s="676"/>
      <c r="GOI1" s="676"/>
      <c r="GOJ1" s="676"/>
      <c r="GOK1" s="676"/>
      <c r="GOL1" s="676"/>
      <c r="GOM1" s="676"/>
      <c r="GON1" s="676"/>
      <c r="GOO1" s="676"/>
      <c r="GOP1" s="676"/>
      <c r="GOQ1" s="676"/>
      <c r="GOR1" s="676"/>
      <c r="GOS1" s="676"/>
      <c r="GOT1" s="676"/>
      <c r="GOU1" s="676"/>
      <c r="GOV1" s="676"/>
      <c r="GOW1" s="676"/>
      <c r="GOX1" s="676"/>
      <c r="GOY1" s="676"/>
      <c r="GOZ1" s="676"/>
      <c r="GPA1" s="676"/>
      <c r="GPB1" s="676"/>
      <c r="GPC1" s="676"/>
      <c r="GPD1" s="676"/>
      <c r="GPE1" s="676"/>
      <c r="GPF1" s="676"/>
      <c r="GPG1" s="676"/>
      <c r="GPH1" s="676"/>
      <c r="GPI1" s="676"/>
      <c r="GPJ1" s="676"/>
      <c r="GPK1" s="676"/>
      <c r="GPL1" s="676"/>
      <c r="GPM1" s="676"/>
      <c r="GPN1" s="676"/>
      <c r="GPO1" s="676"/>
      <c r="GPP1" s="676"/>
      <c r="GPQ1" s="676"/>
      <c r="GPR1" s="676"/>
      <c r="GPS1" s="676"/>
      <c r="GPT1" s="676"/>
      <c r="GPU1" s="676"/>
      <c r="GPV1" s="676"/>
      <c r="GPW1" s="676"/>
      <c r="GPX1" s="676"/>
      <c r="GPY1" s="676"/>
      <c r="GPZ1" s="676"/>
      <c r="GQA1" s="676"/>
      <c r="GQB1" s="676"/>
      <c r="GQC1" s="676"/>
      <c r="GQD1" s="676"/>
      <c r="GQE1" s="676"/>
      <c r="GQF1" s="676"/>
      <c r="GQG1" s="676"/>
      <c r="GQH1" s="676"/>
      <c r="GQI1" s="676"/>
      <c r="GQJ1" s="676"/>
      <c r="GQK1" s="676"/>
      <c r="GQL1" s="676"/>
      <c r="GQM1" s="676"/>
      <c r="GQN1" s="676"/>
      <c r="GQO1" s="676"/>
      <c r="GQP1" s="676"/>
      <c r="GQQ1" s="676"/>
      <c r="GQR1" s="676"/>
      <c r="GQS1" s="676"/>
      <c r="GQT1" s="676"/>
      <c r="GQU1" s="676"/>
      <c r="GQV1" s="676"/>
      <c r="GQW1" s="676"/>
      <c r="GQX1" s="676"/>
      <c r="GQY1" s="676"/>
      <c r="GQZ1" s="676"/>
      <c r="GRA1" s="676"/>
      <c r="GRB1" s="676"/>
      <c r="GRC1" s="676"/>
      <c r="GRD1" s="676"/>
      <c r="GRE1" s="676"/>
      <c r="GRF1" s="676"/>
      <c r="GRG1" s="676"/>
      <c r="GRH1" s="676"/>
      <c r="GRI1" s="676"/>
      <c r="GRJ1" s="676"/>
      <c r="GRK1" s="676"/>
      <c r="GRL1" s="676"/>
      <c r="GRM1" s="676"/>
      <c r="GRN1" s="676"/>
      <c r="GRO1" s="676"/>
      <c r="GRP1" s="676"/>
      <c r="GRQ1" s="676"/>
      <c r="GRR1" s="676"/>
      <c r="GRS1" s="676"/>
      <c r="GRT1" s="676"/>
      <c r="GRU1" s="676"/>
      <c r="GRV1" s="676"/>
      <c r="GRW1" s="676"/>
      <c r="GRX1" s="676"/>
      <c r="GRY1" s="676"/>
      <c r="GRZ1" s="676"/>
      <c r="GSA1" s="676"/>
      <c r="GSB1" s="676"/>
      <c r="GSC1" s="676"/>
      <c r="GSD1" s="676"/>
      <c r="GSE1" s="676"/>
      <c r="GSF1" s="676"/>
      <c r="GSG1" s="676"/>
      <c r="GSH1" s="676"/>
      <c r="GSI1" s="676"/>
      <c r="GSJ1" s="676"/>
      <c r="GSK1" s="676"/>
      <c r="GSL1" s="676"/>
      <c r="GSM1" s="676"/>
      <c r="GSN1" s="676"/>
      <c r="GSO1" s="676"/>
      <c r="GSP1" s="676"/>
      <c r="GSQ1" s="676"/>
      <c r="GSR1" s="676"/>
      <c r="GSS1" s="676"/>
      <c r="GST1" s="676"/>
      <c r="GSU1" s="676"/>
      <c r="GSV1" s="676"/>
      <c r="GSW1" s="676"/>
      <c r="GSX1" s="676"/>
      <c r="GSY1" s="676"/>
      <c r="GSZ1" s="676"/>
      <c r="GTA1" s="676"/>
      <c r="GTB1" s="676"/>
      <c r="GTC1" s="676"/>
      <c r="GTD1" s="676"/>
      <c r="GTE1" s="676"/>
      <c r="GTF1" s="676"/>
      <c r="GTG1" s="676"/>
      <c r="GTH1" s="676"/>
      <c r="GTI1" s="676"/>
      <c r="GTJ1" s="676"/>
      <c r="GTK1" s="676"/>
      <c r="GTL1" s="676"/>
      <c r="GTM1" s="676"/>
      <c r="GTN1" s="676"/>
      <c r="GTO1" s="676"/>
      <c r="GTP1" s="676"/>
      <c r="GTQ1" s="676"/>
      <c r="GTR1" s="676"/>
      <c r="GTS1" s="676"/>
      <c r="GTT1" s="676"/>
      <c r="GTU1" s="676"/>
      <c r="GTV1" s="676"/>
      <c r="GTW1" s="676"/>
      <c r="GTX1" s="676"/>
      <c r="GTY1" s="676"/>
      <c r="GTZ1" s="676"/>
      <c r="GUA1" s="676"/>
      <c r="GUB1" s="676"/>
      <c r="GUC1" s="676"/>
      <c r="GUD1" s="676"/>
      <c r="GUE1" s="676"/>
      <c r="GUF1" s="676"/>
      <c r="GUG1" s="676"/>
      <c r="GUH1" s="676"/>
      <c r="GUI1" s="676"/>
      <c r="GUJ1" s="676"/>
      <c r="GUK1" s="676"/>
      <c r="GUL1" s="676"/>
      <c r="GUM1" s="676"/>
      <c r="GUN1" s="676"/>
      <c r="GUO1" s="676"/>
      <c r="GUP1" s="676"/>
      <c r="GUQ1" s="676"/>
      <c r="GUR1" s="676"/>
      <c r="GUS1" s="676"/>
      <c r="GUT1" s="676"/>
      <c r="GUU1" s="676"/>
      <c r="GUV1" s="676"/>
      <c r="GUW1" s="676"/>
      <c r="GUX1" s="676"/>
      <c r="GUY1" s="676"/>
      <c r="GUZ1" s="676"/>
      <c r="GVA1" s="676"/>
      <c r="GVB1" s="676"/>
      <c r="GVC1" s="676"/>
      <c r="GVD1" s="676"/>
      <c r="GVE1" s="676"/>
      <c r="GVF1" s="676"/>
      <c r="GVG1" s="676"/>
      <c r="GVH1" s="676"/>
      <c r="GVI1" s="676"/>
      <c r="GVJ1" s="676"/>
      <c r="GVK1" s="676"/>
      <c r="GVL1" s="676"/>
      <c r="GVM1" s="676"/>
      <c r="GVN1" s="676"/>
      <c r="GVO1" s="676"/>
      <c r="GVP1" s="676"/>
      <c r="GVQ1" s="676"/>
      <c r="GVR1" s="676"/>
      <c r="GVS1" s="676"/>
      <c r="GVT1" s="676"/>
      <c r="GVU1" s="676"/>
      <c r="GVV1" s="676"/>
      <c r="GVW1" s="676"/>
      <c r="GVX1" s="676"/>
      <c r="GVY1" s="676"/>
      <c r="GVZ1" s="676"/>
      <c r="GWA1" s="676"/>
      <c r="GWB1" s="676"/>
      <c r="GWC1" s="676"/>
      <c r="GWD1" s="676"/>
      <c r="GWE1" s="676"/>
      <c r="GWF1" s="676"/>
      <c r="GWG1" s="676"/>
      <c r="GWH1" s="676"/>
      <c r="GWI1" s="676"/>
      <c r="GWJ1" s="676"/>
      <c r="GWK1" s="676"/>
      <c r="GWL1" s="676"/>
      <c r="GWM1" s="676"/>
      <c r="GWN1" s="676"/>
      <c r="GWO1" s="676"/>
      <c r="GWP1" s="676"/>
      <c r="GWQ1" s="676"/>
      <c r="GWR1" s="676"/>
      <c r="GWS1" s="676"/>
      <c r="GWT1" s="676"/>
      <c r="GWU1" s="676"/>
      <c r="GWV1" s="676"/>
      <c r="GWW1" s="676"/>
      <c r="GWX1" s="676"/>
      <c r="GWY1" s="676"/>
      <c r="GWZ1" s="676"/>
      <c r="GXA1" s="676"/>
      <c r="GXB1" s="676"/>
      <c r="GXC1" s="676"/>
      <c r="GXD1" s="676"/>
      <c r="GXE1" s="676"/>
      <c r="GXF1" s="676"/>
      <c r="GXG1" s="676"/>
      <c r="GXH1" s="676"/>
      <c r="GXI1" s="676"/>
      <c r="GXJ1" s="676"/>
      <c r="GXK1" s="676"/>
      <c r="GXL1" s="676"/>
      <c r="GXM1" s="676"/>
      <c r="GXN1" s="676"/>
      <c r="GXO1" s="676"/>
      <c r="GXP1" s="676"/>
      <c r="GXQ1" s="676"/>
      <c r="GXR1" s="676"/>
      <c r="GXS1" s="676"/>
      <c r="GXT1" s="676"/>
      <c r="GXU1" s="676"/>
      <c r="GXV1" s="676"/>
      <c r="GXW1" s="676"/>
      <c r="GXX1" s="676"/>
      <c r="GXY1" s="676"/>
      <c r="GXZ1" s="676"/>
      <c r="GYA1" s="676"/>
      <c r="GYB1" s="676"/>
      <c r="GYC1" s="676"/>
      <c r="GYD1" s="676"/>
      <c r="GYE1" s="676"/>
      <c r="GYF1" s="676"/>
      <c r="GYG1" s="676"/>
      <c r="GYH1" s="676"/>
      <c r="GYI1" s="676"/>
      <c r="GYJ1" s="676"/>
      <c r="GYK1" s="676"/>
      <c r="GYL1" s="676"/>
      <c r="GYM1" s="676"/>
      <c r="GYN1" s="676"/>
      <c r="GYO1" s="676"/>
      <c r="GYP1" s="676"/>
      <c r="GYQ1" s="676"/>
      <c r="GYR1" s="676"/>
      <c r="GYS1" s="676"/>
      <c r="GYT1" s="676"/>
      <c r="GYU1" s="676"/>
      <c r="GYV1" s="676"/>
      <c r="GYW1" s="676"/>
      <c r="GYX1" s="676"/>
      <c r="GYY1" s="676"/>
      <c r="GYZ1" s="676"/>
      <c r="GZA1" s="676"/>
      <c r="GZB1" s="676"/>
      <c r="GZC1" s="676"/>
      <c r="GZD1" s="676"/>
      <c r="GZE1" s="676"/>
      <c r="GZF1" s="676"/>
      <c r="GZG1" s="676"/>
      <c r="GZH1" s="676"/>
      <c r="GZI1" s="676"/>
      <c r="GZJ1" s="676"/>
      <c r="GZK1" s="676"/>
      <c r="GZL1" s="676"/>
      <c r="GZM1" s="676"/>
      <c r="GZN1" s="676"/>
      <c r="GZO1" s="676"/>
      <c r="GZP1" s="676"/>
      <c r="GZQ1" s="676"/>
      <c r="GZR1" s="676"/>
      <c r="GZS1" s="676"/>
      <c r="GZT1" s="676"/>
      <c r="GZU1" s="676"/>
      <c r="GZV1" s="676"/>
      <c r="GZW1" s="676"/>
      <c r="GZX1" s="676"/>
      <c r="GZY1" s="676"/>
      <c r="GZZ1" s="676"/>
      <c r="HAA1" s="676"/>
      <c r="HAB1" s="676"/>
      <c r="HAC1" s="676"/>
      <c r="HAD1" s="676"/>
      <c r="HAE1" s="676"/>
      <c r="HAF1" s="676"/>
      <c r="HAG1" s="676"/>
      <c r="HAH1" s="676"/>
      <c r="HAI1" s="676"/>
      <c r="HAJ1" s="676"/>
      <c r="HAK1" s="676"/>
      <c r="HAL1" s="676"/>
      <c r="HAM1" s="676"/>
      <c r="HAN1" s="676"/>
      <c r="HAO1" s="676"/>
      <c r="HAP1" s="676"/>
      <c r="HAQ1" s="676"/>
      <c r="HAR1" s="676"/>
      <c r="HAS1" s="676"/>
      <c r="HAT1" s="676"/>
      <c r="HAU1" s="676"/>
      <c r="HAV1" s="676"/>
      <c r="HAW1" s="676"/>
      <c r="HAX1" s="676"/>
      <c r="HAY1" s="676"/>
      <c r="HAZ1" s="676"/>
      <c r="HBA1" s="676"/>
      <c r="HBB1" s="676"/>
      <c r="HBC1" s="676"/>
      <c r="HBD1" s="676"/>
      <c r="HBE1" s="676"/>
      <c r="HBF1" s="676"/>
      <c r="HBG1" s="676"/>
      <c r="HBH1" s="676"/>
      <c r="HBI1" s="676"/>
      <c r="HBJ1" s="676"/>
      <c r="HBK1" s="676"/>
      <c r="HBL1" s="676"/>
      <c r="HBM1" s="676"/>
      <c r="HBN1" s="676"/>
      <c r="HBO1" s="676"/>
      <c r="HBP1" s="676"/>
      <c r="HBQ1" s="676"/>
      <c r="HBR1" s="676"/>
      <c r="HBS1" s="676"/>
      <c r="HBT1" s="676"/>
      <c r="HBU1" s="676"/>
      <c r="HBV1" s="676"/>
      <c r="HBW1" s="676"/>
      <c r="HBX1" s="676"/>
      <c r="HBY1" s="676"/>
      <c r="HBZ1" s="676"/>
      <c r="HCA1" s="676"/>
      <c r="HCB1" s="676"/>
      <c r="HCC1" s="676"/>
      <c r="HCD1" s="676"/>
      <c r="HCE1" s="676"/>
      <c r="HCF1" s="676"/>
      <c r="HCG1" s="676"/>
      <c r="HCH1" s="676"/>
      <c r="HCI1" s="676"/>
      <c r="HCJ1" s="676"/>
      <c r="HCK1" s="676"/>
      <c r="HCL1" s="676"/>
      <c r="HCM1" s="676"/>
      <c r="HCN1" s="676"/>
      <c r="HCO1" s="676"/>
      <c r="HCP1" s="676"/>
      <c r="HCQ1" s="676"/>
      <c r="HCR1" s="676"/>
      <c r="HCS1" s="676"/>
      <c r="HCT1" s="676"/>
      <c r="HCU1" s="676"/>
      <c r="HCV1" s="676"/>
      <c r="HCW1" s="676"/>
      <c r="HCX1" s="676"/>
      <c r="HCY1" s="676"/>
      <c r="HCZ1" s="676"/>
      <c r="HDA1" s="676"/>
      <c r="HDB1" s="676"/>
      <c r="HDC1" s="676"/>
      <c r="HDD1" s="676"/>
      <c r="HDE1" s="676"/>
      <c r="HDF1" s="676"/>
      <c r="HDG1" s="676"/>
      <c r="HDH1" s="676"/>
      <c r="HDI1" s="676"/>
      <c r="HDJ1" s="676"/>
      <c r="HDK1" s="676"/>
      <c r="HDL1" s="676"/>
      <c r="HDM1" s="676"/>
      <c r="HDN1" s="676"/>
      <c r="HDO1" s="676"/>
      <c r="HDP1" s="676"/>
      <c r="HDQ1" s="676"/>
      <c r="HDR1" s="676"/>
      <c r="HDS1" s="676"/>
      <c r="HDT1" s="676"/>
      <c r="HDU1" s="676"/>
      <c r="HDV1" s="676"/>
      <c r="HDW1" s="676"/>
      <c r="HDX1" s="676"/>
      <c r="HDY1" s="676"/>
      <c r="HDZ1" s="676"/>
      <c r="HEA1" s="676"/>
      <c r="HEB1" s="676"/>
      <c r="HEC1" s="676"/>
      <c r="HED1" s="676"/>
      <c r="HEE1" s="676"/>
      <c r="HEF1" s="676"/>
      <c r="HEG1" s="676"/>
      <c r="HEH1" s="676"/>
      <c r="HEI1" s="676"/>
      <c r="HEJ1" s="676"/>
      <c r="HEK1" s="676"/>
      <c r="HEL1" s="676"/>
      <c r="HEM1" s="676"/>
      <c r="HEN1" s="676"/>
      <c r="HEO1" s="676"/>
      <c r="HEP1" s="676"/>
      <c r="HEQ1" s="676"/>
      <c r="HER1" s="676"/>
      <c r="HES1" s="676"/>
      <c r="HET1" s="676"/>
      <c r="HEU1" s="676"/>
      <c r="HEV1" s="676"/>
      <c r="HEW1" s="676"/>
      <c r="HEX1" s="676"/>
      <c r="HEY1" s="676"/>
      <c r="HEZ1" s="676"/>
      <c r="HFA1" s="676"/>
      <c r="HFB1" s="676"/>
      <c r="HFC1" s="676"/>
      <c r="HFD1" s="676"/>
      <c r="HFE1" s="676"/>
      <c r="HFF1" s="676"/>
      <c r="HFG1" s="676"/>
      <c r="HFH1" s="676"/>
      <c r="HFI1" s="676"/>
      <c r="HFJ1" s="676"/>
      <c r="HFK1" s="676"/>
      <c r="HFL1" s="676"/>
      <c r="HFM1" s="676"/>
      <c r="HFN1" s="676"/>
      <c r="HFO1" s="676"/>
      <c r="HFP1" s="676"/>
      <c r="HFQ1" s="676"/>
      <c r="HFR1" s="676"/>
      <c r="HFS1" s="676"/>
      <c r="HFT1" s="676"/>
      <c r="HFU1" s="676"/>
      <c r="HFV1" s="676"/>
      <c r="HFW1" s="676"/>
      <c r="HFX1" s="676"/>
      <c r="HFY1" s="676"/>
      <c r="HFZ1" s="676"/>
      <c r="HGA1" s="676"/>
      <c r="HGB1" s="676"/>
      <c r="HGC1" s="676"/>
      <c r="HGD1" s="676"/>
      <c r="HGE1" s="676"/>
      <c r="HGF1" s="676"/>
      <c r="HGG1" s="676"/>
      <c r="HGH1" s="676"/>
      <c r="HGI1" s="676"/>
      <c r="HGJ1" s="676"/>
      <c r="HGK1" s="676"/>
      <c r="HGL1" s="676"/>
      <c r="HGM1" s="676"/>
      <c r="HGN1" s="676"/>
      <c r="HGO1" s="676"/>
      <c r="HGP1" s="676"/>
      <c r="HGQ1" s="676"/>
      <c r="HGR1" s="676"/>
      <c r="HGS1" s="676"/>
      <c r="HGT1" s="676"/>
      <c r="HGU1" s="676"/>
      <c r="HGV1" s="676"/>
      <c r="HGW1" s="676"/>
      <c r="HGX1" s="676"/>
      <c r="HGY1" s="676"/>
      <c r="HGZ1" s="676"/>
      <c r="HHA1" s="676"/>
      <c r="HHB1" s="676"/>
      <c r="HHC1" s="676"/>
      <c r="HHD1" s="676"/>
      <c r="HHE1" s="676"/>
      <c r="HHF1" s="676"/>
      <c r="HHG1" s="676"/>
      <c r="HHH1" s="676"/>
      <c r="HHI1" s="676"/>
      <c r="HHJ1" s="676"/>
      <c r="HHK1" s="676"/>
      <c r="HHL1" s="676"/>
      <c r="HHM1" s="676"/>
      <c r="HHN1" s="676"/>
      <c r="HHO1" s="676"/>
      <c r="HHP1" s="676"/>
      <c r="HHQ1" s="676"/>
      <c r="HHR1" s="676"/>
      <c r="HHS1" s="676"/>
      <c r="HHT1" s="676"/>
      <c r="HHU1" s="676"/>
      <c r="HHV1" s="676"/>
      <c r="HHW1" s="676"/>
      <c r="HHX1" s="676"/>
      <c r="HHY1" s="676"/>
      <c r="HHZ1" s="676"/>
      <c r="HIA1" s="676"/>
      <c r="HIB1" s="676"/>
      <c r="HIC1" s="676"/>
      <c r="HID1" s="676"/>
      <c r="HIE1" s="676"/>
      <c r="HIF1" s="676"/>
      <c r="HIG1" s="676"/>
      <c r="HIH1" s="676"/>
      <c r="HII1" s="676"/>
      <c r="HIJ1" s="676"/>
      <c r="HIK1" s="676"/>
      <c r="HIL1" s="676"/>
      <c r="HIM1" s="676"/>
      <c r="HIN1" s="676"/>
      <c r="HIO1" s="676"/>
      <c r="HIP1" s="676"/>
      <c r="HIQ1" s="676"/>
      <c r="HIR1" s="676"/>
      <c r="HIS1" s="676"/>
      <c r="HIT1" s="676"/>
      <c r="HIU1" s="676"/>
      <c r="HIV1" s="676"/>
      <c r="HIW1" s="676"/>
      <c r="HIX1" s="676"/>
      <c r="HIY1" s="676"/>
      <c r="HIZ1" s="676"/>
      <c r="HJA1" s="676"/>
      <c r="HJB1" s="676"/>
      <c r="HJC1" s="676"/>
      <c r="HJD1" s="676"/>
      <c r="HJE1" s="676"/>
      <c r="HJF1" s="676"/>
      <c r="HJG1" s="676"/>
      <c r="HJH1" s="676"/>
      <c r="HJI1" s="676"/>
      <c r="HJJ1" s="676"/>
      <c r="HJK1" s="676"/>
      <c r="HJL1" s="676"/>
      <c r="HJM1" s="676"/>
      <c r="HJN1" s="676"/>
      <c r="HJO1" s="676"/>
      <c r="HJP1" s="676"/>
      <c r="HJQ1" s="676"/>
      <c r="HJR1" s="676"/>
      <c r="HJS1" s="676"/>
      <c r="HJT1" s="676"/>
      <c r="HJU1" s="676"/>
      <c r="HJV1" s="676"/>
      <c r="HJW1" s="676"/>
      <c r="HJX1" s="676"/>
      <c r="HJY1" s="676"/>
      <c r="HJZ1" s="676"/>
      <c r="HKA1" s="676"/>
      <c r="HKB1" s="676"/>
      <c r="HKC1" s="676"/>
      <c r="HKD1" s="676"/>
      <c r="HKE1" s="676"/>
      <c r="HKF1" s="676"/>
      <c r="HKG1" s="676"/>
      <c r="HKH1" s="676"/>
      <c r="HKI1" s="676"/>
      <c r="HKJ1" s="676"/>
      <c r="HKK1" s="676"/>
      <c r="HKL1" s="676"/>
      <c r="HKM1" s="676"/>
      <c r="HKN1" s="676"/>
      <c r="HKO1" s="676"/>
      <c r="HKP1" s="676"/>
      <c r="HKQ1" s="676"/>
      <c r="HKR1" s="676"/>
      <c r="HKS1" s="676"/>
      <c r="HKT1" s="676"/>
      <c r="HKU1" s="676"/>
      <c r="HKV1" s="676"/>
      <c r="HKW1" s="676"/>
      <c r="HKX1" s="676"/>
      <c r="HKY1" s="676"/>
      <c r="HKZ1" s="676"/>
      <c r="HLA1" s="676"/>
      <c r="HLB1" s="676"/>
      <c r="HLC1" s="676"/>
      <c r="HLD1" s="676"/>
      <c r="HLE1" s="676"/>
      <c r="HLF1" s="676"/>
      <c r="HLG1" s="676"/>
      <c r="HLH1" s="676"/>
      <c r="HLI1" s="676"/>
      <c r="HLJ1" s="676"/>
      <c r="HLK1" s="676"/>
      <c r="HLL1" s="676"/>
      <c r="HLM1" s="676"/>
      <c r="HLN1" s="676"/>
      <c r="HLO1" s="676"/>
      <c r="HLP1" s="676"/>
      <c r="HLQ1" s="676"/>
      <c r="HLR1" s="676"/>
      <c r="HLS1" s="676"/>
      <c r="HLT1" s="676"/>
      <c r="HLU1" s="676"/>
      <c r="HLV1" s="676"/>
      <c r="HLW1" s="676"/>
      <c r="HLX1" s="676"/>
      <c r="HLY1" s="676"/>
      <c r="HLZ1" s="676"/>
      <c r="HMA1" s="676"/>
      <c r="HMB1" s="676"/>
      <c r="HMC1" s="676"/>
      <c r="HMD1" s="676"/>
      <c r="HME1" s="676"/>
      <c r="HMF1" s="676"/>
      <c r="HMG1" s="676"/>
      <c r="HMH1" s="676"/>
      <c r="HMI1" s="676"/>
      <c r="HMJ1" s="676"/>
      <c r="HMK1" s="676"/>
      <c r="HML1" s="676"/>
      <c r="HMM1" s="676"/>
      <c r="HMN1" s="676"/>
      <c r="HMO1" s="676"/>
      <c r="HMP1" s="676"/>
      <c r="HMQ1" s="676"/>
      <c r="HMR1" s="676"/>
      <c r="HMS1" s="676"/>
      <c r="HMT1" s="676"/>
      <c r="HMU1" s="676"/>
      <c r="HMV1" s="676"/>
      <c r="HMW1" s="676"/>
      <c r="HMX1" s="676"/>
      <c r="HMY1" s="676"/>
      <c r="HMZ1" s="676"/>
      <c r="HNA1" s="676"/>
      <c r="HNB1" s="676"/>
      <c r="HNC1" s="676"/>
      <c r="HND1" s="676"/>
      <c r="HNE1" s="676"/>
      <c r="HNF1" s="676"/>
      <c r="HNG1" s="676"/>
      <c r="HNH1" s="676"/>
      <c r="HNI1" s="676"/>
      <c r="HNJ1" s="676"/>
      <c r="HNK1" s="676"/>
      <c r="HNL1" s="676"/>
      <c r="HNM1" s="676"/>
      <c r="HNN1" s="676"/>
      <c r="HNO1" s="676"/>
      <c r="HNP1" s="676"/>
      <c r="HNQ1" s="676"/>
      <c r="HNR1" s="676"/>
      <c r="HNS1" s="676"/>
      <c r="HNT1" s="676"/>
      <c r="HNU1" s="676"/>
      <c r="HNV1" s="676"/>
      <c r="HNW1" s="676"/>
      <c r="HNX1" s="676"/>
      <c r="HNY1" s="676"/>
      <c r="HNZ1" s="676"/>
      <c r="HOA1" s="676"/>
      <c r="HOB1" s="676"/>
      <c r="HOC1" s="676"/>
      <c r="HOD1" s="676"/>
      <c r="HOE1" s="676"/>
      <c r="HOF1" s="676"/>
      <c r="HOG1" s="676"/>
      <c r="HOH1" s="676"/>
      <c r="HOI1" s="676"/>
      <c r="HOJ1" s="676"/>
      <c r="HOK1" s="676"/>
      <c r="HOL1" s="676"/>
      <c r="HOM1" s="676"/>
      <c r="HON1" s="676"/>
      <c r="HOO1" s="676"/>
      <c r="HOP1" s="676"/>
      <c r="HOQ1" s="676"/>
      <c r="HOR1" s="676"/>
      <c r="HOS1" s="676"/>
      <c r="HOT1" s="676"/>
      <c r="HOU1" s="676"/>
      <c r="HOV1" s="676"/>
      <c r="HOW1" s="676"/>
      <c r="HOX1" s="676"/>
      <c r="HOY1" s="676"/>
      <c r="HOZ1" s="676"/>
      <c r="HPA1" s="676"/>
      <c r="HPB1" s="676"/>
      <c r="HPC1" s="676"/>
      <c r="HPD1" s="676"/>
      <c r="HPE1" s="676"/>
      <c r="HPF1" s="676"/>
      <c r="HPG1" s="676"/>
      <c r="HPH1" s="676"/>
      <c r="HPI1" s="676"/>
      <c r="HPJ1" s="676"/>
      <c r="HPK1" s="676"/>
      <c r="HPL1" s="676"/>
      <c r="HPM1" s="676"/>
      <c r="HPN1" s="676"/>
      <c r="HPO1" s="676"/>
      <c r="HPP1" s="676"/>
      <c r="HPQ1" s="676"/>
      <c r="HPR1" s="676"/>
      <c r="HPS1" s="676"/>
      <c r="HPT1" s="676"/>
      <c r="HPU1" s="676"/>
      <c r="HPV1" s="676"/>
      <c r="HPW1" s="676"/>
      <c r="HPX1" s="676"/>
      <c r="HPY1" s="676"/>
      <c r="HPZ1" s="676"/>
      <c r="HQA1" s="676"/>
      <c r="HQB1" s="676"/>
      <c r="HQC1" s="676"/>
      <c r="HQD1" s="676"/>
      <c r="HQE1" s="676"/>
      <c r="HQF1" s="676"/>
      <c r="HQG1" s="676"/>
      <c r="HQH1" s="676"/>
      <c r="HQI1" s="676"/>
      <c r="HQJ1" s="676"/>
      <c r="HQK1" s="676"/>
      <c r="HQL1" s="676"/>
      <c r="HQM1" s="676"/>
      <c r="HQN1" s="676"/>
      <c r="HQO1" s="676"/>
      <c r="HQP1" s="676"/>
      <c r="HQQ1" s="676"/>
      <c r="HQR1" s="676"/>
      <c r="HQS1" s="676"/>
      <c r="HQT1" s="676"/>
      <c r="HQU1" s="676"/>
      <c r="HQV1" s="676"/>
      <c r="HQW1" s="676"/>
      <c r="HQX1" s="676"/>
      <c r="HQY1" s="676"/>
      <c r="HQZ1" s="676"/>
      <c r="HRA1" s="676"/>
      <c r="HRB1" s="676"/>
      <c r="HRC1" s="676"/>
      <c r="HRD1" s="676"/>
      <c r="HRE1" s="676"/>
      <c r="HRF1" s="676"/>
      <c r="HRG1" s="676"/>
      <c r="HRH1" s="676"/>
      <c r="HRI1" s="676"/>
      <c r="HRJ1" s="676"/>
      <c r="HRK1" s="676"/>
      <c r="HRL1" s="676"/>
      <c r="HRM1" s="676"/>
      <c r="HRN1" s="676"/>
      <c r="HRO1" s="676"/>
      <c r="HRP1" s="676"/>
      <c r="HRQ1" s="676"/>
      <c r="HRR1" s="676"/>
      <c r="HRS1" s="676"/>
      <c r="HRT1" s="676"/>
      <c r="HRU1" s="676"/>
      <c r="HRV1" s="676"/>
      <c r="HRW1" s="676"/>
      <c r="HRX1" s="676"/>
      <c r="HRY1" s="676"/>
      <c r="HRZ1" s="676"/>
      <c r="HSA1" s="676"/>
      <c r="HSB1" s="676"/>
      <c r="HSC1" s="676"/>
      <c r="HSD1" s="676"/>
      <c r="HSE1" s="676"/>
      <c r="HSF1" s="676"/>
      <c r="HSG1" s="676"/>
      <c r="HSH1" s="676"/>
      <c r="HSI1" s="676"/>
      <c r="HSJ1" s="676"/>
      <c r="HSK1" s="676"/>
      <c r="HSL1" s="676"/>
      <c r="HSM1" s="676"/>
      <c r="HSN1" s="676"/>
      <c r="HSO1" s="676"/>
      <c r="HSP1" s="676"/>
      <c r="HSQ1" s="676"/>
      <c r="HSR1" s="676"/>
      <c r="HSS1" s="676"/>
      <c r="HST1" s="676"/>
      <c r="HSU1" s="676"/>
      <c r="HSV1" s="676"/>
      <c r="HSW1" s="676"/>
      <c r="HSX1" s="676"/>
      <c r="HSY1" s="676"/>
      <c r="HSZ1" s="676"/>
      <c r="HTA1" s="676"/>
      <c r="HTB1" s="676"/>
      <c r="HTC1" s="676"/>
      <c r="HTD1" s="676"/>
      <c r="HTE1" s="676"/>
      <c r="HTF1" s="676"/>
      <c r="HTG1" s="676"/>
      <c r="HTH1" s="676"/>
      <c r="HTI1" s="676"/>
      <c r="HTJ1" s="676"/>
      <c r="HTK1" s="676"/>
      <c r="HTL1" s="676"/>
      <c r="HTM1" s="676"/>
      <c r="HTN1" s="676"/>
      <c r="HTO1" s="676"/>
      <c r="HTP1" s="676"/>
      <c r="HTQ1" s="676"/>
      <c r="HTR1" s="676"/>
      <c r="HTS1" s="676"/>
      <c r="HTT1" s="676"/>
      <c r="HTU1" s="676"/>
      <c r="HTV1" s="676"/>
      <c r="HTW1" s="676"/>
      <c r="HTX1" s="676"/>
      <c r="HTY1" s="676"/>
      <c r="HTZ1" s="676"/>
      <c r="HUA1" s="676"/>
      <c r="HUB1" s="676"/>
      <c r="HUC1" s="676"/>
      <c r="HUD1" s="676"/>
      <c r="HUE1" s="676"/>
      <c r="HUF1" s="676"/>
      <c r="HUG1" s="676"/>
      <c r="HUH1" s="676"/>
      <c r="HUI1" s="676"/>
      <c r="HUJ1" s="676"/>
      <c r="HUK1" s="676"/>
      <c r="HUL1" s="676"/>
      <c r="HUM1" s="676"/>
      <c r="HUN1" s="676"/>
      <c r="HUO1" s="676"/>
      <c r="HUP1" s="676"/>
      <c r="HUQ1" s="676"/>
      <c r="HUR1" s="676"/>
      <c r="HUS1" s="676"/>
      <c r="HUT1" s="676"/>
      <c r="HUU1" s="676"/>
      <c r="HUV1" s="676"/>
      <c r="HUW1" s="676"/>
      <c r="HUX1" s="676"/>
      <c r="HUY1" s="676"/>
      <c r="HUZ1" s="676"/>
      <c r="HVA1" s="676"/>
      <c r="HVB1" s="676"/>
      <c r="HVC1" s="676"/>
      <c r="HVD1" s="676"/>
      <c r="HVE1" s="676"/>
      <c r="HVF1" s="676"/>
      <c r="HVG1" s="676"/>
      <c r="HVH1" s="676"/>
      <c r="HVI1" s="676"/>
      <c r="HVJ1" s="676"/>
      <c r="HVK1" s="676"/>
      <c r="HVL1" s="676"/>
      <c r="HVM1" s="676"/>
      <c r="HVN1" s="676"/>
      <c r="HVO1" s="676"/>
      <c r="HVP1" s="676"/>
      <c r="HVQ1" s="676"/>
      <c r="HVR1" s="676"/>
      <c r="HVS1" s="676"/>
      <c r="HVT1" s="676"/>
      <c r="HVU1" s="676"/>
      <c r="HVV1" s="676"/>
      <c r="HVW1" s="676"/>
      <c r="HVX1" s="676"/>
      <c r="HVY1" s="676"/>
      <c r="HVZ1" s="676"/>
      <c r="HWA1" s="676"/>
      <c r="HWB1" s="676"/>
      <c r="HWC1" s="676"/>
      <c r="HWD1" s="676"/>
      <c r="HWE1" s="676"/>
      <c r="HWF1" s="676"/>
      <c r="HWG1" s="676"/>
      <c r="HWH1" s="676"/>
      <c r="HWI1" s="676"/>
      <c r="HWJ1" s="676"/>
      <c r="HWK1" s="676"/>
      <c r="HWL1" s="676"/>
      <c r="HWM1" s="676"/>
      <c r="HWN1" s="676"/>
      <c r="HWO1" s="676"/>
      <c r="HWP1" s="676"/>
      <c r="HWQ1" s="676"/>
      <c r="HWR1" s="676"/>
      <c r="HWS1" s="676"/>
      <c r="HWT1" s="676"/>
      <c r="HWU1" s="676"/>
      <c r="HWV1" s="676"/>
      <c r="HWW1" s="676"/>
      <c r="HWX1" s="676"/>
      <c r="HWY1" s="676"/>
      <c r="HWZ1" s="676"/>
      <c r="HXA1" s="676"/>
      <c r="HXB1" s="676"/>
      <c r="HXC1" s="676"/>
      <c r="HXD1" s="676"/>
      <c r="HXE1" s="676"/>
      <c r="HXF1" s="676"/>
      <c r="HXG1" s="676"/>
      <c r="HXH1" s="676"/>
      <c r="HXI1" s="676"/>
      <c r="HXJ1" s="676"/>
      <c r="HXK1" s="676"/>
      <c r="HXL1" s="676"/>
      <c r="HXM1" s="676"/>
      <c r="HXN1" s="676"/>
      <c r="HXO1" s="676"/>
      <c r="HXP1" s="676"/>
      <c r="HXQ1" s="676"/>
      <c r="HXR1" s="676"/>
      <c r="HXS1" s="676"/>
      <c r="HXT1" s="676"/>
      <c r="HXU1" s="676"/>
      <c r="HXV1" s="676"/>
      <c r="HXW1" s="676"/>
      <c r="HXX1" s="676"/>
      <c r="HXY1" s="676"/>
      <c r="HXZ1" s="676"/>
      <c r="HYA1" s="676"/>
      <c r="HYB1" s="676"/>
      <c r="HYC1" s="676"/>
      <c r="HYD1" s="676"/>
      <c r="HYE1" s="676"/>
      <c r="HYF1" s="676"/>
      <c r="HYG1" s="676"/>
      <c r="HYH1" s="676"/>
      <c r="HYI1" s="676"/>
      <c r="HYJ1" s="676"/>
      <c r="HYK1" s="676"/>
      <c r="HYL1" s="676"/>
      <c r="HYM1" s="676"/>
      <c r="HYN1" s="676"/>
      <c r="HYO1" s="676"/>
      <c r="HYP1" s="676"/>
      <c r="HYQ1" s="676"/>
      <c r="HYR1" s="676"/>
      <c r="HYS1" s="676"/>
      <c r="HYT1" s="676"/>
      <c r="HYU1" s="676"/>
      <c r="HYV1" s="676"/>
      <c r="HYW1" s="676"/>
      <c r="HYX1" s="676"/>
      <c r="HYY1" s="676"/>
      <c r="HYZ1" s="676"/>
      <c r="HZA1" s="676"/>
      <c r="HZB1" s="676"/>
      <c r="HZC1" s="676"/>
      <c r="HZD1" s="676"/>
      <c r="HZE1" s="676"/>
      <c r="HZF1" s="676"/>
      <c r="HZG1" s="676"/>
      <c r="HZH1" s="676"/>
      <c r="HZI1" s="676"/>
      <c r="HZJ1" s="676"/>
      <c r="HZK1" s="676"/>
      <c r="HZL1" s="676"/>
      <c r="HZM1" s="676"/>
      <c r="HZN1" s="676"/>
      <c r="HZO1" s="676"/>
      <c r="HZP1" s="676"/>
      <c r="HZQ1" s="676"/>
      <c r="HZR1" s="676"/>
      <c r="HZS1" s="676"/>
      <c r="HZT1" s="676"/>
      <c r="HZU1" s="676"/>
      <c r="HZV1" s="676"/>
      <c r="HZW1" s="676"/>
      <c r="HZX1" s="676"/>
      <c r="HZY1" s="676"/>
      <c r="HZZ1" s="676"/>
      <c r="IAA1" s="676"/>
      <c r="IAB1" s="676"/>
      <c r="IAC1" s="676"/>
      <c r="IAD1" s="676"/>
      <c r="IAE1" s="676"/>
      <c r="IAF1" s="676"/>
      <c r="IAG1" s="676"/>
      <c r="IAH1" s="676"/>
      <c r="IAI1" s="676"/>
      <c r="IAJ1" s="676"/>
      <c r="IAK1" s="676"/>
      <c r="IAL1" s="676"/>
      <c r="IAM1" s="676"/>
      <c r="IAN1" s="676"/>
      <c r="IAO1" s="676"/>
      <c r="IAP1" s="676"/>
      <c r="IAQ1" s="676"/>
      <c r="IAR1" s="676"/>
      <c r="IAS1" s="676"/>
      <c r="IAT1" s="676"/>
      <c r="IAU1" s="676"/>
      <c r="IAV1" s="676"/>
      <c r="IAW1" s="676"/>
      <c r="IAX1" s="676"/>
      <c r="IAY1" s="676"/>
      <c r="IAZ1" s="676"/>
      <c r="IBA1" s="676"/>
      <c r="IBB1" s="676"/>
      <c r="IBC1" s="676"/>
      <c r="IBD1" s="676"/>
      <c r="IBE1" s="676"/>
      <c r="IBF1" s="676"/>
      <c r="IBG1" s="676"/>
      <c r="IBH1" s="676"/>
      <c r="IBI1" s="676"/>
      <c r="IBJ1" s="676"/>
      <c r="IBK1" s="676"/>
      <c r="IBL1" s="676"/>
      <c r="IBM1" s="676"/>
      <c r="IBN1" s="676"/>
      <c r="IBO1" s="676"/>
      <c r="IBP1" s="676"/>
      <c r="IBQ1" s="676"/>
      <c r="IBR1" s="676"/>
      <c r="IBS1" s="676"/>
      <c r="IBT1" s="676"/>
      <c r="IBU1" s="676"/>
      <c r="IBV1" s="676"/>
      <c r="IBW1" s="676"/>
      <c r="IBX1" s="676"/>
      <c r="IBY1" s="676"/>
      <c r="IBZ1" s="676"/>
      <c r="ICA1" s="676"/>
      <c r="ICB1" s="676"/>
      <c r="ICC1" s="676"/>
      <c r="ICD1" s="676"/>
      <c r="ICE1" s="676"/>
      <c r="ICF1" s="676"/>
      <c r="ICG1" s="676"/>
      <c r="ICH1" s="676"/>
      <c r="ICI1" s="676"/>
      <c r="ICJ1" s="676"/>
      <c r="ICK1" s="676"/>
      <c r="ICL1" s="676"/>
      <c r="ICM1" s="676"/>
      <c r="ICN1" s="676"/>
      <c r="ICO1" s="676"/>
      <c r="ICP1" s="676"/>
      <c r="ICQ1" s="676"/>
      <c r="ICR1" s="676"/>
      <c r="ICS1" s="676"/>
      <c r="ICT1" s="676"/>
      <c r="ICU1" s="676"/>
      <c r="ICV1" s="676"/>
      <c r="ICW1" s="676"/>
      <c r="ICX1" s="676"/>
      <c r="ICY1" s="676"/>
      <c r="ICZ1" s="676"/>
      <c r="IDA1" s="676"/>
      <c r="IDB1" s="676"/>
      <c r="IDC1" s="676"/>
      <c r="IDD1" s="676"/>
      <c r="IDE1" s="676"/>
      <c r="IDF1" s="676"/>
      <c r="IDG1" s="676"/>
      <c r="IDH1" s="676"/>
      <c r="IDI1" s="676"/>
      <c r="IDJ1" s="676"/>
      <c r="IDK1" s="676"/>
      <c r="IDL1" s="676"/>
      <c r="IDM1" s="676"/>
      <c r="IDN1" s="676"/>
      <c r="IDO1" s="676"/>
      <c r="IDP1" s="676"/>
      <c r="IDQ1" s="676"/>
      <c r="IDR1" s="676"/>
      <c r="IDS1" s="676"/>
      <c r="IDT1" s="676"/>
      <c r="IDU1" s="676"/>
      <c r="IDV1" s="676"/>
      <c r="IDW1" s="676"/>
      <c r="IDX1" s="676"/>
      <c r="IDY1" s="676"/>
      <c r="IDZ1" s="676"/>
      <c r="IEA1" s="676"/>
      <c r="IEB1" s="676"/>
      <c r="IEC1" s="676"/>
      <c r="IED1" s="676"/>
      <c r="IEE1" s="676"/>
      <c r="IEF1" s="676"/>
      <c r="IEG1" s="676"/>
      <c r="IEH1" s="676"/>
      <c r="IEI1" s="676"/>
      <c r="IEJ1" s="676"/>
      <c r="IEK1" s="676"/>
      <c r="IEL1" s="676"/>
      <c r="IEM1" s="676"/>
      <c r="IEN1" s="676"/>
      <c r="IEO1" s="676"/>
      <c r="IEP1" s="676"/>
      <c r="IEQ1" s="676"/>
      <c r="IER1" s="676"/>
      <c r="IES1" s="676"/>
      <c r="IET1" s="676"/>
      <c r="IEU1" s="676"/>
      <c r="IEV1" s="676"/>
      <c r="IEW1" s="676"/>
      <c r="IEX1" s="676"/>
      <c r="IEY1" s="676"/>
      <c r="IEZ1" s="676"/>
      <c r="IFA1" s="676"/>
      <c r="IFB1" s="676"/>
      <c r="IFC1" s="676"/>
      <c r="IFD1" s="676"/>
      <c r="IFE1" s="676"/>
      <c r="IFF1" s="676"/>
      <c r="IFG1" s="676"/>
      <c r="IFH1" s="676"/>
      <c r="IFI1" s="676"/>
      <c r="IFJ1" s="676"/>
      <c r="IFK1" s="676"/>
      <c r="IFL1" s="676"/>
      <c r="IFM1" s="676"/>
      <c r="IFN1" s="676"/>
      <c r="IFO1" s="676"/>
      <c r="IFP1" s="676"/>
      <c r="IFQ1" s="676"/>
      <c r="IFR1" s="676"/>
      <c r="IFS1" s="676"/>
      <c r="IFT1" s="676"/>
      <c r="IFU1" s="676"/>
      <c r="IFV1" s="676"/>
      <c r="IFW1" s="676"/>
      <c r="IFX1" s="676"/>
      <c r="IFY1" s="676"/>
      <c r="IFZ1" s="676"/>
      <c r="IGA1" s="676"/>
      <c r="IGB1" s="676"/>
      <c r="IGC1" s="676"/>
      <c r="IGD1" s="676"/>
      <c r="IGE1" s="676"/>
      <c r="IGF1" s="676"/>
      <c r="IGG1" s="676"/>
      <c r="IGH1" s="676"/>
      <c r="IGI1" s="676"/>
      <c r="IGJ1" s="676"/>
      <c r="IGK1" s="676"/>
      <c r="IGL1" s="676"/>
      <c r="IGM1" s="676"/>
      <c r="IGN1" s="676"/>
      <c r="IGO1" s="676"/>
      <c r="IGP1" s="676"/>
      <c r="IGQ1" s="676"/>
      <c r="IGR1" s="676"/>
      <c r="IGS1" s="676"/>
      <c r="IGT1" s="676"/>
      <c r="IGU1" s="676"/>
      <c r="IGV1" s="676"/>
      <c r="IGW1" s="676"/>
      <c r="IGX1" s="676"/>
      <c r="IGY1" s="676"/>
      <c r="IGZ1" s="676"/>
      <c r="IHA1" s="676"/>
      <c r="IHB1" s="676"/>
      <c r="IHC1" s="676"/>
      <c r="IHD1" s="676"/>
      <c r="IHE1" s="676"/>
      <c r="IHF1" s="676"/>
      <c r="IHG1" s="676"/>
      <c r="IHH1" s="676"/>
      <c r="IHI1" s="676"/>
      <c r="IHJ1" s="676"/>
      <c r="IHK1" s="676"/>
      <c r="IHL1" s="676"/>
      <c r="IHM1" s="676"/>
      <c r="IHN1" s="676"/>
      <c r="IHO1" s="676"/>
      <c r="IHP1" s="676"/>
      <c r="IHQ1" s="676"/>
      <c r="IHR1" s="676"/>
      <c r="IHS1" s="676"/>
      <c r="IHT1" s="676"/>
      <c r="IHU1" s="676"/>
      <c r="IHV1" s="676"/>
      <c r="IHW1" s="676"/>
      <c r="IHX1" s="676"/>
      <c r="IHY1" s="676"/>
      <c r="IHZ1" s="676"/>
      <c r="IIA1" s="676"/>
      <c r="IIB1" s="676"/>
      <c r="IIC1" s="676"/>
      <c r="IID1" s="676"/>
      <c r="IIE1" s="676"/>
      <c r="IIF1" s="676"/>
      <c r="IIG1" s="676"/>
      <c r="IIH1" s="676"/>
      <c r="III1" s="676"/>
      <c r="IIJ1" s="676"/>
      <c r="IIK1" s="676"/>
      <c r="IIL1" s="676"/>
      <c r="IIM1" s="676"/>
      <c r="IIN1" s="676"/>
      <c r="IIO1" s="676"/>
      <c r="IIP1" s="676"/>
      <c r="IIQ1" s="676"/>
      <c r="IIR1" s="676"/>
      <c r="IIS1" s="676"/>
      <c r="IIT1" s="676"/>
      <c r="IIU1" s="676"/>
      <c r="IIV1" s="676"/>
      <c r="IIW1" s="676"/>
      <c r="IIX1" s="676"/>
      <c r="IIY1" s="676"/>
      <c r="IIZ1" s="676"/>
      <c r="IJA1" s="676"/>
      <c r="IJB1" s="676"/>
      <c r="IJC1" s="676"/>
      <c r="IJD1" s="676"/>
      <c r="IJE1" s="676"/>
      <c r="IJF1" s="676"/>
      <c r="IJG1" s="676"/>
      <c r="IJH1" s="676"/>
      <c r="IJI1" s="676"/>
      <c r="IJJ1" s="676"/>
      <c r="IJK1" s="676"/>
      <c r="IJL1" s="676"/>
      <c r="IJM1" s="676"/>
      <c r="IJN1" s="676"/>
      <c r="IJO1" s="676"/>
      <c r="IJP1" s="676"/>
      <c r="IJQ1" s="676"/>
      <c r="IJR1" s="676"/>
      <c r="IJS1" s="676"/>
      <c r="IJT1" s="676"/>
      <c r="IJU1" s="676"/>
      <c r="IJV1" s="676"/>
      <c r="IJW1" s="676"/>
      <c r="IJX1" s="676"/>
      <c r="IJY1" s="676"/>
      <c r="IJZ1" s="676"/>
      <c r="IKA1" s="676"/>
      <c r="IKB1" s="676"/>
      <c r="IKC1" s="676"/>
      <c r="IKD1" s="676"/>
      <c r="IKE1" s="676"/>
      <c r="IKF1" s="676"/>
      <c r="IKG1" s="676"/>
      <c r="IKH1" s="676"/>
      <c r="IKI1" s="676"/>
      <c r="IKJ1" s="676"/>
      <c r="IKK1" s="676"/>
      <c r="IKL1" s="676"/>
      <c r="IKM1" s="676"/>
      <c r="IKN1" s="676"/>
      <c r="IKO1" s="676"/>
      <c r="IKP1" s="676"/>
      <c r="IKQ1" s="676"/>
      <c r="IKR1" s="676"/>
      <c r="IKS1" s="676"/>
      <c r="IKT1" s="676"/>
      <c r="IKU1" s="676"/>
      <c r="IKV1" s="676"/>
      <c r="IKW1" s="676"/>
      <c r="IKX1" s="676"/>
      <c r="IKY1" s="676"/>
      <c r="IKZ1" s="676"/>
      <c r="ILA1" s="676"/>
      <c r="ILB1" s="676"/>
      <c r="ILC1" s="676"/>
      <c r="ILD1" s="676"/>
      <c r="ILE1" s="676"/>
      <c r="ILF1" s="676"/>
      <c r="ILG1" s="676"/>
      <c r="ILH1" s="676"/>
      <c r="ILI1" s="676"/>
      <c r="ILJ1" s="676"/>
      <c r="ILK1" s="676"/>
      <c r="ILL1" s="676"/>
      <c r="ILM1" s="676"/>
      <c r="ILN1" s="676"/>
      <c r="ILO1" s="676"/>
      <c r="ILP1" s="676"/>
      <c r="ILQ1" s="676"/>
      <c r="ILR1" s="676"/>
      <c r="ILS1" s="676"/>
      <c r="ILT1" s="676"/>
      <c r="ILU1" s="676"/>
      <c r="ILV1" s="676"/>
      <c r="ILW1" s="676"/>
      <c r="ILX1" s="676"/>
      <c r="ILY1" s="676"/>
      <c r="ILZ1" s="676"/>
      <c r="IMA1" s="676"/>
      <c r="IMB1" s="676"/>
      <c r="IMC1" s="676"/>
      <c r="IMD1" s="676"/>
      <c r="IME1" s="676"/>
      <c r="IMF1" s="676"/>
      <c r="IMG1" s="676"/>
      <c r="IMH1" s="676"/>
      <c r="IMI1" s="676"/>
      <c r="IMJ1" s="676"/>
      <c r="IMK1" s="676"/>
      <c r="IML1" s="676"/>
      <c r="IMM1" s="676"/>
      <c r="IMN1" s="676"/>
      <c r="IMO1" s="676"/>
      <c r="IMP1" s="676"/>
      <c r="IMQ1" s="676"/>
      <c r="IMR1" s="676"/>
      <c r="IMS1" s="676"/>
      <c r="IMT1" s="676"/>
      <c r="IMU1" s="676"/>
      <c r="IMV1" s="676"/>
      <c r="IMW1" s="676"/>
      <c r="IMX1" s="676"/>
      <c r="IMY1" s="676"/>
      <c r="IMZ1" s="676"/>
      <c r="INA1" s="676"/>
      <c r="INB1" s="676"/>
      <c r="INC1" s="676"/>
      <c r="IND1" s="676"/>
      <c r="INE1" s="676"/>
      <c r="INF1" s="676"/>
      <c r="ING1" s="676"/>
      <c r="INH1" s="676"/>
      <c r="INI1" s="676"/>
      <c r="INJ1" s="676"/>
      <c r="INK1" s="676"/>
      <c r="INL1" s="676"/>
      <c r="INM1" s="676"/>
      <c r="INN1" s="676"/>
      <c r="INO1" s="676"/>
      <c r="INP1" s="676"/>
      <c r="INQ1" s="676"/>
      <c r="INR1" s="676"/>
      <c r="INS1" s="676"/>
      <c r="INT1" s="676"/>
      <c r="INU1" s="676"/>
      <c r="INV1" s="676"/>
      <c r="INW1" s="676"/>
      <c r="INX1" s="676"/>
      <c r="INY1" s="676"/>
      <c r="INZ1" s="676"/>
      <c r="IOA1" s="676"/>
      <c r="IOB1" s="676"/>
      <c r="IOC1" s="676"/>
      <c r="IOD1" s="676"/>
      <c r="IOE1" s="676"/>
      <c r="IOF1" s="676"/>
      <c r="IOG1" s="676"/>
      <c r="IOH1" s="676"/>
      <c r="IOI1" s="676"/>
      <c r="IOJ1" s="676"/>
      <c r="IOK1" s="676"/>
      <c r="IOL1" s="676"/>
      <c r="IOM1" s="676"/>
      <c r="ION1" s="676"/>
      <c r="IOO1" s="676"/>
      <c r="IOP1" s="676"/>
      <c r="IOQ1" s="676"/>
      <c r="IOR1" s="676"/>
      <c r="IOS1" s="676"/>
      <c r="IOT1" s="676"/>
      <c r="IOU1" s="676"/>
      <c r="IOV1" s="676"/>
      <c r="IOW1" s="676"/>
      <c r="IOX1" s="676"/>
      <c r="IOY1" s="676"/>
      <c r="IOZ1" s="676"/>
      <c r="IPA1" s="676"/>
      <c r="IPB1" s="676"/>
      <c r="IPC1" s="676"/>
      <c r="IPD1" s="676"/>
      <c r="IPE1" s="676"/>
      <c r="IPF1" s="676"/>
      <c r="IPG1" s="676"/>
      <c r="IPH1" s="676"/>
      <c r="IPI1" s="676"/>
      <c r="IPJ1" s="676"/>
      <c r="IPK1" s="676"/>
      <c r="IPL1" s="676"/>
      <c r="IPM1" s="676"/>
      <c r="IPN1" s="676"/>
      <c r="IPO1" s="676"/>
      <c r="IPP1" s="676"/>
      <c r="IPQ1" s="676"/>
      <c r="IPR1" s="676"/>
      <c r="IPS1" s="676"/>
      <c r="IPT1" s="676"/>
      <c r="IPU1" s="676"/>
      <c r="IPV1" s="676"/>
      <c r="IPW1" s="676"/>
      <c r="IPX1" s="676"/>
      <c r="IPY1" s="676"/>
      <c r="IPZ1" s="676"/>
      <c r="IQA1" s="676"/>
      <c r="IQB1" s="676"/>
      <c r="IQC1" s="676"/>
      <c r="IQD1" s="676"/>
      <c r="IQE1" s="676"/>
      <c r="IQF1" s="676"/>
      <c r="IQG1" s="676"/>
      <c r="IQH1" s="676"/>
      <c r="IQI1" s="676"/>
      <c r="IQJ1" s="676"/>
      <c r="IQK1" s="676"/>
      <c r="IQL1" s="676"/>
      <c r="IQM1" s="676"/>
      <c r="IQN1" s="676"/>
      <c r="IQO1" s="676"/>
      <c r="IQP1" s="676"/>
      <c r="IQQ1" s="676"/>
      <c r="IQR1" s="676"/>
      <c r="IQS1" s="676"/>
      <c r="IQT1" s="676"/>
      <c r="IQU1" s="676"/>
      <c r="IQV1" s="676"/>
      <c r="IQW1" s="676"/>
      <c r="IQX1" s="676"/>
      <c r="IQY1" s="676"/>
      <c r="IQZ1" s="676"/>
      <c r="IRA1" s="676"/>
      <c r="IRB1" s="676"/>
      <c r="IRC1" s="676"/>
      <c r="IRD1" s="676"/>
      <c r="IRE1" s="676"/>
      <c r="IRF1" s="676"/>
      <c r="IRG1" s="676"/>
      <c r="IRH1" s="676"/>
      <c r="IRI1" s="676"/>
      <c r="IRJ1" s="676"/>
      <c r="IRK1" s="676"/>
      <c r="IRL1" s="676"/>
      <c r="IRM1" s="676"/>
      <c r="IRN1" s="676"/>
      <c r="IRO1" s="676"/>
      <c r="IRP1" s="676"/>
      <c r="IRQ1" s="676"/>
      <c r="IRR1" s="676"/>
      <c r="IRS1" s="676"/>
      <c r="IRT1" s="676"/>
      <c r="IRU1" s="676"/>
      <c r="IRV1" s="676"/>
      <c r="IRW1" s="676"/>
      <c r="IRX1" s="676"/>
      <c r="IRY1" s="676"/>
      <c r="IRZ1" s="676"/>
      <c r="ISA1" s="676"/>
      <c r="ISB1" s="676"/>
      <c r="ISC1" s="676"/>
      <c r="ISD1" s="676"/>
      <c r="ISE1" s="676"/>
      <c r="ISF1" s="676"/>
      <c r="ISG1" s="676"/>
      <c r="ISH1" s="676"/>
      <c r="ISI1" s="676"/>
      <c r="ISJ1" s="676"/>
      <c r="ISK1" s="676"/>
      <c r="ISL1" s="676"/>
      <c r="ISM1" s="676"/>
      <c r="ISN1" s="676"/>
      <c r="ISO1" s="676"/>
      <c r="ISP1" s="676"/>
      <c r="ISQ1" s="676"/>
      <c r="ISR1" s="676"/>
      <c r="ISS1" s="676"/>
      <c r="IST1" s="676"/>
      <c r="ISU1" s="676"/>
      <c r="ISV1" s="676"/>
      <c r="ISW1" s="676"/>
      <c r="ISX1" s="676"/>
      <c r="ISY1" s="676"/>
      <c r="ISZ1" s="676"/>
      <c r="ITA1" s="676"/>
      <c r="ITB1" s="676"/>
      <c r="ITC1" s="676"/>
      <c r="ITD1" s="676"/>
      <c r="ITE1" s="676"/>
      <c r="ITF1" s="676"/>
      <c r="ITG1" s="676"/>
      <c r="ITH1" s="676"/>
      <c r="ITI1" s="676"/>
      <c r="ITJ1" s="676"/>
      <c r="ITK1" s="676"/>
      <c r="ITL1" s="676"/>
      <c r="ITM1" s="676"/>
      <c r="ITN1" s="676"/>
      <c r="ITO1" s="676"/>
      <c r="ITP1" s="676"/>
      <c r="ITQ1" s="676"/>
      <c r="ITR1" s="676"/>
      <c r="ITS1" s="676"/>
      <c r="ITT1" s="676"/>
      <c r="ITU1" s="676"/>
      <c r="ITV1" s="676"/>
      <c r="ITW1" s="676"/>
      <c r="ITX1" s="676"/>
      <c r="ITY1" s="676"/>
      <c r="ITZ1" s="676"/>
      <c r="IUA1" s="676"/>
      <c r="IUB1" s="676"/>
      <c r="IUC1" s="676"/>
      <c r="IUD1" s="676"/>
      <c r="IUE1" s="676"/>
      <c r="IUF1" s="676"/>
      <c r="IUG1" s="676"/>
      <c r="IUH1" s="676"/>
      <c r="IUI1" s="676"/>
      <c r="IUJ1" s="676"/>
      <c r="IUK1" s="676"/>
      <c r="IUL1" s="676"/>
      <c r="IUM1" s="676"/>
      <c r="IUN1" s="676"/>
      <c r="IUO1" s="676"/>
      <c r="IUP1" s="676"/>
      <c r="IUQ1" s="676"/>
      <c r="IUR1" s="676"/>
      <c r="IUS1" s="676"/>
      <c r="IUT1" s="676"/>
      <c r="IUU1" s="676"/>
      <c r="IUV1" s="676"/>
      <c r="IUW1" s="676"/>
      <c r="IUX1" s="676"/>
      <c r="IUY1" s="676"/>
      <c r="IUZ1" s="676"/>
      <c r="IVA1" s="676"/>
      <c r="IVB1" s="676"/>
      <c r="IVC1" s="676"/>
      <c r="IVD1" s="676"/>
      <c r="IVE1" s="676"/>
      <c r="IVF1" s="676"/>
      <c r="IVG1" s="676"/>
      <c r="IVH1" s="676"/>
      <c r="IVI1" s="676"/>
      <c r="IVJ1" s="676"/>
      <c r="IVK1" s="676"/>
      <c r="IVL1" s="676"/>
      <c r="IVM1" s="676"/>
      <c r="IVN1" s="676"/>
      <c r="IVO1" s="676"/>
      <c r="IVP1" s="676"/>
      <c r="IVQ1" s="676"/>
      <c r="IVR1" s="676"/>
      <c r="IVS1" s="676"/>
      <c r="IVT1" s="676"/>
      <c r="IVU1" s="676"/>
      <c r="IVV1" s="676"/>
      <c r="IVW1" s="676"/>
      <c r="IVX1" s="676"/>
      <c r="IVY1" s="676"/>
      <c r="IVZ1" s="676"/>
      <c r="IWA1" s="676"/>
      <c r="IWB1" s="676"/>
      <c r="IWC1" s="676"/>
      <c r="IWD1" s="676"/>
      <c r="IWE1" s="676"/>
      <c r="IWF1" s="676"/>
      <c r="IWG1" s="676"/>
      <c r="IWH1" s="676"/>
      <c r="IWI1" s="676"/>
      <c r="IWJ1" s="676"/>
      <c r="IWK1" s="676"/>
      <c r="IWL1" s="676"/>
      <c r="IWM1" s="676"/>
      <c r="IWN1" s="676"/>
      <c r="IWO1" s="676"/>
      <c r="IWP1" s="676"/>
      <c r="IWQ1" s="676"/>
      <c r="IWR1" s="676"/>
      <c r="IWS1" s="676"/>
      <c r="IWT1" s="676"/>
      <c r="IWU1" s="676"/>
      <c r="IWV1" s="676"/>
      <c r="IWW1" s="676"/>
      <c r="IWX1" s="676"/>
      <c r="IWY1" s="676"/>
      <c r="IWZ1" s="676"/>
      <c r="IXA1" s="676"/>
      <c r="IXB1" s="676"/>
      <c r="IXC1" s="676"/>
      <c r="IXD1" s="676"/>
      <c r="IXE1" s="676"/>
      <c r="IXF1" s="676"/>
      <c r="IXG1" s="676"/>
      <c r="IXH1" s="676"/>
      <c r="IXI1" s="676"/>
      <c r="IXJ1" s="676"/>
      <c r="IXK1" s="676"/>
      <c r="IXL1" s="676"/>
      <c r="IXM1" s="676"/>
      <c r="IXN1" s="676"/>
      <c r="IXO1" s="676"/>
      <c r="IXP1" s="676"/>
      <c r="IXQ1" s="676"/>
      <c r="IXR1" s="676"/>
      <c r="IXS1" s="676"/>
      <c r="IXT1" s="676"/>
      <c r="IXU1" s="676"/>
      <c r="IXV1" s="676"/>
      <c r="IXW1" s="676"/>
      <c r="IXX1" s="676"/>
      <c r="IXY1" s="676"/>
      <c r="IXZ1" s="676"/>
      <c r="IYA1" s="676"/>
      <c r="IYB1" s="676"/>
      <c r="IYC1" s="676"/>
      <c r="IYD1" s="676"/>
      <c r="IYE1" s="676"/>
      <c r="IYF1" s="676"/>
      <c r="IYG1" s="676"/>
      <c r="IYH1" s="676"/>
      <c r="IYI1" s="676"/>
      <c r="IYJ1" s="676"/>
      <c r="IYK1" s="676"/>
      <c r="IYL1" s="676"/>
      <c r="IYM1" s="676"/>
      <c r="IYN1" s="676"/>
      <c r="IYO1" s="676"/>
      <c r="IYP1" s="676"/>
      <c r="IYQ1" s="676"/>
      <c r="IYR1" s="676"/>
      <c r="IYS1" s="676"/>
      <c r="IYT1" s="676"/>
      <c r="IYU1" s="676"/>
      <c r="IYV1" s="676"/>
      <c r="IYW1" s="676"/>
      <c r="IYX1" s="676"/>
      <c r="IYY1" s="676"/>
      <c r="IYZ1" s="676"/>
      <c r="IZA1" s="676"/>
      <c r="IZB1" s="676"/>
      <c r="IZC1" s="676"/>
      <c r="IZD1" s="676"/>
      <c r="IZE1" s="676"/>
      <c r="IZF1" s="676"/>
      <c r="IZG1" s="676"/>
      <c r="IZH1" s="676"/>
      <c r="IZI1" s="676"/>
      <c r="IZJ1" s="676"/>
      <c r="IZK1" s="676"/>
      <c r="IZL1" s="676"/>
      <c r="IZM1" s="676"/>
      <c r="IZN1" s="676"/>
      <c r="IZO1" s="676"/>
      <c r="IZP1" s="676"/>
      <c r="IZQ1" s="676"/>
      <c r="IZR1" s="676"/>
      <c r="IZS1" s="676"/>
      <c r="IZT1" s="676"/>
      <c r="IZU1" s="676"/>
      <c r="IZV1" s="676"/>
      <c r="IZW1" s="676"/>
      <c r="IZX1" s="676"/>
      <c r="IZY1" s="676"/>
      <c r="IZZ1" s="676"/>
      <c r="JAA1" s="676"/>
      <c r="JAB1" s="676"/>
      <c r="JAC1" s="676"/>
      <c r="JAD1" s="676"/>
      <c r="JAE1" s="676"/>
      <c r="JAF1" s="676"/>
      <c r="JAG1" s="676"/>
      <c r="JAH1" s="676"/>
      <c r="JAI1" s="676"/>
      <c r="JAJ1" s="676"/>
      <c r="JAK1" s="676"/>
      <c r="JAL1" s="676"/>
      <c r="JAM1" s="676"/>
      <c r="JAN1" s="676"/>
      <c r="JAO1" s="676"/>
      <c r="JAP1" s="676"/>
      <c r="JAQ1" s="676"/>
      <c r="JAR1" s="676"/>
      <c r="JAS1" s="676"/>
      <c r="JAT1" s="676"/>
      <c r="JAU1" s="676"/>
      <c r="JAV1" s="676"/>
      <c r="JAW1" s="676"/>
      <c r="JAX1" s="676"/>
      <c r="JAY1" s="676"/>
      <c r="JAZ1" s="676"/>
      <c r="JBA1" s="676"/>
      <c r="JBB1" s="676"/>
      <c r="JBC1" s="676"/>
      <c r="JBD1" s="676"/>
      <c r="JBE1" s="676"/>
      <c r="JBF1" s="676"/>
      <c r="JBG1" s="676"/>
      <c r="JBH1" s="676"/>
      <c r="JBI1" s="676"/>
      <c r="JBJ1" s="676"/>
      <c r="JBK1" s="676"/>
      <c r="JBL1" s="676"/>
      <c r="JBM1" s="676"/>
      <c r="JBN1" s="676"/>
      <c r="JBO1" s="676"/>
      <c r="JBP1" s="676"/>
      <c r="JBQ1" s="676"/>
      <c r="JBR1" s="676"/>
      <c r="JBS1" s="676"/>
      <c r="JBT1" s="676"/>
      <c r="JBU1" s="676"/>
      <c r="JBV1" s="676"/>
      <c r="JBW1" s="676"/>
      <c r="JBX1" s="676"/>
      <c r="JBY1" s="676"/>
      <c r="JBZ1" s="676"/>
      <c r="JCA1" s="676"/>
      <c r="JCB1" s="676"/>
      <c r="JCC1" s="676"/>
      <c r="JCD1" s="676"/>
      <c r="JCE1" s="676"/>
      <c r="JCF1" s="676"/>
      <c r="JCG1" s="676"/>
      <c r="JCH1" s="676"/>
      <c r="JCI1" s="676"/>
      <c r="JCJ1" s="676"/>
      <c r="JCK1" s="676"/>
      <c r="JCL1" s="676"/>
      <c r="JCM1" s="676"/>
      <c r="JCN1" s="676"/>
      <c r="JCO1" s="676"/>
      <c r="JCP1" s="676"/>
      <c r="JCQ1" s="676"/>
      <c r="JCR1" s="676"/>
      <c r="JCS1" s="676"/>
      <c r="JCT1" s="676"/>
      <c r="JCU1" s="676"/>
      <c r="JCV1" s="676"/>
      <c r="JCW1" s="676"/>
      <c r="JCX1" s="676"/>
      <c r="JCY1" s="676"/>
      <c r="JCZ1" s="676"/>
      <c r="JDA1" s="676"/>
      <c r="JDB1" s="676"/>
      <c r="JDC1" s="676"/>
      <c r="JDD1" s="676"/>
      <c r="JDE1" s="676"/>
      <c r="JDF1" s="676"/>
      <c r="JDG1" s="676"/>
      <c r="JDH1" s="676"/>
      <c r="JDI1" s="676"/>
      <c r="JDJ1" s="676"/>
      <c r="JDK1" s="676"/>
      <c r="JDL1" s="676"/>
      <c r="JDM1" s="676"/>
      <c r="JDN1" s="676"/>
      <c r="JDO1" s="676"/>
      <c r="JDP1" s="676"/>
      <c r="JDQ1" s="676"/>
      <c r="JDR1" s="676"/>
      <c r="JDS1" s="676"/>
      <c r="JDT1" s="676"/>
      <c r="JDU1" s="676"/>
      <c r="JDV1" s="676"/>
      <c r="JDW1" s="676"/>
      <c r="JDX1" s="676"/>
      <c r="JDY1" s="676"/>
      <c r="JDZ1" s="676"/>
      <c r="JEA1" s="676"/>
      <c r="JEB1" s="676"/>
      <c r="JEC1" s="676"/>
      <c r="JED1" s="676"/>
      <c r="JEE1" s="676"/>
      <c r="JEF1" s="676"/>
      <c r="JEG1" s="676"/>
      <c r="JEH1" s="676"/>
      <c r="JEI1" s="676"/>
      <c r="JEJ1" s="676"/>
      <c r="JEK1" s="676"/>
      <c r="JEL1" s="676"/>
      <c r="JEM1" s="676"/>
      <c r="JEN1" s="676"/>
      <c r="JEO1" s="676"/>
      <c r="JEP1" s="676"/>
      <c r="JEQ1" s="676"/>
      <c r="JER1" s="676"/>
      <c r="JES1" s="676"/>
      <c r="JET1" s="676"/>
      <c r="JEU1" s="676"/>
      <c r="JEV1" s="676"/>
      <c r="JEW1" s="676"/>
      <c r="JEX1" s="676"/>
      <c r="JEY1" s="676"/>
      <c r="JEZ1" s="676"/>
      <c r="JFA1" s="676"/>
      <c r="JFB1" s="676"/>
      <c r="JFC1" s="676"/>
      <c r="JFD1" s="676"/>
      <c r="JFE1" s="676"/>
      <c r="JFF1" s="676"/>
      <c r="JFG1" s="676"/>
      <c r="JFH1" s="676"/>
      <c r="JFI1" s="676"/>
      <c r="JFJ1" s="676"/>
      <c r="JFK1" s="676"/>
      <c r="JFL1" s="676"/>
      <c r="JFM1" s="676"/>
      <c r="JFN1" s="676"/>
      <c r="JFO1" s="676"/>
      <c r="JFP1" s="676"/>
      <c r="JFQ1" s="676"/>
      <c r="JFR1" s="676"/>
      <c r="JFS1" s="676"/>
      <c r="JFT1" s="676"/>
      <c r="JFU1" s="676"/>
      <c r="JFV1" s="676"/>
      <c r="JFW1" s="676"/>
      <c r="JFX1" s="676"/>
      <c r="JFY1" s="676"/>
      <c r="JFZ1" s="676"/>
      <c r="JGA1" s="676"/>
      <c r="JGB1" s="676"/>
      <c r="JGC1" s="676"/>
      <c r="JGD1" s="676"/>
      <c r="JGE1" s="676"/>
      <c r="JGF1" s="676"/>
      <c r="JGG1" s="676"/>
      <c r="JGH1" s="676"/>
      <c r="JGI1" s="676"/>
      <c r="JGJ1" s="676"/>
      <c r="JGK1" s="676"/>
      <c r="JGL1" s="676"/>
      <c r="JGM1" s="676"/>
      <c r="JGN1" s="676"/>
      <c r="JGO1" s="676"/>
      <c r="JGP1" s="676"/>
      <c r="JGQ1" s="676"/>
      <c r="JGR1" s="676"/>
      <c r="JGS1" s="676"/>
      <c r="JGT1" s="676"/>
      <c r="JGU1" s="676"/>
      <c r="JGV1" s="676"/>
      <c r="JGW1" s="676"/>
      <c r="JGX1" s="676"/>
      <c r="JGY1" s="676"/>
      <c r="JGZ1" s="676"/>
      <c r="JHA1" s="676"/>
      <c r="JHB1" s="676"/>
      <c r="JHC1" s="676"/>
      <c r="JHD1" s="676"/>
      <c r="JHE1" s="676"/>
      <c r="JHF1" s="676"/>
      <c r="JHG1" s="676"/>
      <c r="JHH1" s="676"/>
      <c r="JHI1" s="676"/>
      <c r="JHJ1" s="676"/>
      <c r="JHK1" s="676"/>
      <c r="JHL1" s="676"/>
      <c r="JHM1" s="676"/>
      <c r="JHN1" s="676"/>
      <c r="JHO1" s="676"/>
      <c r="JHP1" s="676"/>
      <c r="JHQ1" s="676"/>
      <c r="JHR1" s="676"/>
      <c r="JHS1" s="676"/>
      <c r="JHT1" s="676"/>
      <c r="JHU1" s="676"/>
      <c r="JHV1" s="676"/>
      <c r="JHW1" s="676"/>
      <c r="JHX1" s="676"/>
      <c r="JHY1" s="676"/>
      <c r="JHZ1" s="676"/>
      <c r="JIA1" s="676"/>
      <c r="JIB1" s="676"/>
      <c r="JIC1" s="676"/>
      <c r="JID1" s="676"/>
      <c r="JIE1" s="676"/>
      <c r="JIF1" s="676"/>
      <c r="JIG1" s="676"/>
      <c r="JIH1" s="676"/>
      <c r="JII1" s="676"/>
      <c r="JIJ1" s="676"/>
      <c r="JIK1" s="676"/>
      <c r="JIL1" s="676"/>
      <c r="JIM1" s="676"/>
      <c r="JIN1" s="676"/>
      <c r="JIO1" s="676"/>
      <c r="JIP1" s="676"/>
      <c r="JIQ1" s="676"/>
      <c r="JIR1" s="676"/>
      <c r="JIS1" s="676"/>
      <c r="JIT1" s="676"/>
      <c r="JIU1" s="676"/>
      <c r="JIV1" s="676"/>
      <c r="JIW1" s="676"/>
      <c r="JIX1" s="676"/>
      <c r="JIY1" s="676"/>
      <c r="JIZ1" s="676"/>
      <c r="JJA1" s="676"/>
      <c r="JJB1" s="676"/>
      <c r="JJC1" s="676"/>
      <c r="JJD1" s="676"/>
      <c r="JJE1" s="676"/>
      <c r="JJF1" s="676"/>
      <c r="JJG1" s="676"/>
      <c r="JJH1" s="676"/>
      <c r="JJI1" s="676"/>
      <c r="JJJ1" s="676"/>
      <c r="JJK1" s="676"/>
      <c r="JJL1" s="676"/>
      <c r="JJM1" s="676"/>
      <c r="JJN1" s="676"/>
      <c r="JJO1" s="676"/>
      <c r="JJP1" s="676"/>
      <c r="JJQ1" s="676"/>
      <c r="JJR1" s="676"/>
      <c r="JJS1" s="676"/>
      <c r="JJT1" s="676"/>
      <c r="JJU1" s="676"/>
      <c r="JJV1" s="676"/>
      <c r="JJW1" s="676"/>
      <c r="JJX1" s="676"/>
      <c r="JJY1" s="676"/>
      <c r="JJZ1" s="676"/>
      <c r="JKA1" s="676"/>
      <c r="JKB1" s="676"/>
      <c r="JKC1" s="676"/>
      <c r="JKD1" s="676"/>
      <c r="JKE1" s="676"/>
      <c r="JKF1" s="676"/>
      <c r="JKG1" s="676"/>
      <c r="JKH1" s="676"/>
      <c r="JKI1" s="676"/>
      <c r="JKJ1" s="676"/>
      <c r="JKK1" s="676"/>
      <c r="JKL1" s="676"/>
      <c r="JKM1" s="676"/>
      <c r="JKN1" s="676"/>
      <c r="JKO1" s="676"/>
      <c r="JKP1" s="676"/>
      <c r="JKQ1" s="676"/>
      <c r="JKR1" s="676"/>
      <c r="JKS1" s="676"/>
      <c r="JKT1" s="676"/>
      <c r="JKU1" s="676"/>
      <c r="JKV1" s="676"/>
      <c r="JKW1" s="676"/>
      <c r="JKX1" s="676"/>
      <c r="JKY1" s="676"/>
      <c r="JKZ1" s="676"/>
      <c r="JLA1" s="676"/>
      <c r="JLB1" s="676"/>
      <c r="JLC1" s="676"/>
      <c r="JLD1" s="676"/>
      <c r="JLE1" s="676"/>
      <c r="JLF1" s="676"/>
      <c r="JLG1" s="676"/>
      <c r="JLH1" s="676"/>
      <c r="JLI1" s="676"/>
      <c r="JLJ1" s="676"/>
      <c r="JLK1" s="676"/>
      <c r="JLL1" s="676"/>
      <c r="JLM1" s="676"/>
      <c r="JLN1" s="676"/>
      <c r="JLO1" s="676"/>
      <c r="JLP1" s="676"/>
      <c r="JLQ1" s="676"/>
      <c r="JLR1" s="676"/>
      <c r="JLS1" s="676"/>
      <c r="JLT1" s="676"/>
      <c r="JLU1" s="676"/>
      <c r="JLV1" s="676"/>
      <c r="JLW1" s="676"/>
      <c r="JLX1" s="676"/>
      <c r="JLY1" s="676"/>
      <c r="JLZ1" s="676"/>
      <c r="JMA1" s="676"/>
      <c r="JMB1" s="676"/>
      <c r="JMC1" s="676"/>
      <c r="JMD1" s="676"/>
      <c r="JME1" s="676"/>
      <c r="JMF1" s="676"/>
      <c r="JMG1" s="676"/>
      <c r="JMH1" s="676"/>
      <c r="JMI1" s="676"/>
      <c r="JMJ1" s="676"/>
      <c r="JMK1" s="676"/>
      <c r="JML1" s="676"/>
      <c r="JMM1" s="676"/>
      <c r="JMN1" s="676"/>
      <c r="JMO1" s="676"/>
      <c r="JMP1" s="676"/>
      <c r="JMQ1" s="676"/>
      <c r="JMR1" s="676"/>
      <c r="JMS1" s="676"/>
      <c r="JMT1" s="676"/>
      <c r="JMU1" s="676"/>
      <c r="JMV1" s="676"/>
      <c r="JMW1" s="676"/>
      <c r="JMX1" s="676"/>
      <c r="JMY1" s="676"/>
      <c r="JMZ1" s="676"/>
      <c r="JNA1" s="676"/>
      <c r="JNB1" s="676"/>
      <c r="JNC1" s="676"/>
      <c r="JND1" s="676"/>
      <c r="JNE1" s="676"/>
      <c r="JNF1" s="676"/>
      <c r="JNG1" s="676"/>
      <c r="JNH1" s="676"/>
      <c r="JNI1" s="676"/>
      <c r="JNJ1" s="676"/>
      <c r="JNK1" s="676"/>
      <c r="JNL1" s="676"/>
      <c r="JNM1" s="676"/>
      <c r="JNN1" s="676"/>
      <c r="JNO1" s="676"/>
      <c r="JNP1" s="676"/>
      <c r="JNQ1" s="676"/>
      <c r="JNR1" s="676"/>
      <c r="JNS1" s="676"/>
      <c r="JNT1" s="676"/>
      <c r="JNU1" s="676"/>
      <c r="JNV1" s="676"/>
      <c r="JNW1" s="676"/>
      <c r="JNX1" s="676"/>
      <c r="JNY1" s="676"/>
      <c r="JNZ1" s="676"/>
      <c r="JOA1" s="676"/>
      <c r="JOB1" s="676"/>
      <c r="JOC1" s="676"/>
      <c r="JOD1" s="676"/>
      <c r="JOE1" s="676"/>
      <c r="JOF1" s="676"/>
      <c r="JOG1" s="676"/>
      <c r="JOH1" s="676"/>
      <c r="JOI1" s="676"/>
      <c r="JOJ1" s="676"/>
      <c r="JOK1" s="676"/>
      <c r="JOL1" s="676"/>
      <c r="JOM1" s="676"/>
      <c r="JON1" s="676"/>
      <c r="JOO1" s="676"/>
      <c r="JOP1" s="676"/>
      <c r="JOQ1" s="676"/>
      <c r="JOR1" s="676"/>
      <c r="JOS1" s="676"/>
      <c r="JOT1" s="676"/>
      <c r="JOU1" s="676"/>
      <c r="JOV1" s="676"/>
      <c r="JOW1" s="676"/>
      <c r="JOX1" s="676"/>
      <c r="JOY1" s="676"/>
      <c r="JOZ1" s="676"/>
      <c r="JPA1" s="676"/>
      <c r="JPB1" s="676"/>
      <c r="JPC1" s="676"/>
      <c r="JPD1" s="676"/>
      <c r="JPE1" s="676"/>
      <c r="JPF1" s="676"/>
      <c r="JPG1" s="676"/>
      <c r="JPH1" s="676"/>
      <c r="JPI1" s="676"/>
      <c r="JPJ1" s="676"/>
      <c r="JPK1" s="676"/>
      <c r="JPL1" s="676"/>
      <c r="JPM1" s="676"/>
      <c r="JPN1" s="676"/>
      <c r="JPO1" s="676"/>
      <c r="JPP1" s="676"/>
      <c r="JPQ1" s="676"/>
      <c r="JPR1" s="676"/>
      <c r="JPS1" s="676"/>
      <c r="JPT1" s="676"/>
      <c r="JPU1" s="676"/>
      <c r="JPV1" s="676"/>
      <c r="JPW1" s="676"/>
      <c r="JPX1" s="676"/>
      <c r="JPY1" s="676"/>
      <c r="JPZ1" s="676"/>
      <c r="JQA1" s="676"/>
      <c r="JQB1" s="676"/>
      <c r="JQC1" s="676"/>
      <c r="JQD1" s="676"/>
      <c r="JQE1" s="676"/>
      <c r="JQF1" s="676"/>
      <c r="JQG1" s="676"/>
      <c r="JQH1" s="676"/>
      <c r="JQI1" s="676"/>
      <c r="JQJ1" s="676"/>
      <c r="JQK1" s="676"/>
      <c r="JQL1" s="676"/>
      <c r="JQM1" s="676"/>
      <c r="JQN1" s="676"/>
      <c r="JQO1" s="676"/>
      <c r="JQP1" s="676"/>
      <c r="JQQ1" s="676"/>
      <c r="JQR1" s="676"/>
      <c r="JQS1" s="676"/>
      <c r="JQT1" s="676"/>
      <c r="JQU1" s="676"/>
      <c r="JQV1" s="676"/>
      <c r="JQW1" s="676"/>
      <c r="JQX1" s="676"/>
      <c r="JQY1" s="676"/>
      <c r="JQZ1" s="676"/>
      <c r="JRA1" s="676"/>
      <c r="JRB1" s="676"/>
      <c r="JRC1" s="676"/>
      <c r="JRD1" s="676"/>
      <c r="JRE1" s="676"/>
      <c r="JRF1" s="676"/>
      <c r="JRG1" s="676"/>
      <c r="JRH1" s="676"/>
      <c r="JRI1" s="676"/>
      <c r="JRJ1" s="676"/>
      <c r="JRK1" s="676"/>
      <c r="JRL1" s="676"/>
      <c r="JRM1" s="676"/>
      <c r="JRN1" s="676"/>
      <c r="JRO1" s="676"/>
      <c r="JRP1" s="676"/>
      <c r="JRQ1" s="676"/>
      <c r="JRR1" s="676"/>
      <c r="JRS1" s="676"/>
      <c r="JRT1" s="676"/>
      <c r="JRU1" s="676"/>
      <c r="JRV1" s="676"/>
      <c r="JRW1" s="676"/>
      <c r="JRX1" s="676"/>
      <c r="JRY1" s="676"/>
      <c r="JRZ1" s="676"/>
      <c r="JSA1" s="676"/>
      <c r="JSB1" s="676"/>
      <c r="JSC1" s="676"/>
      <c r="JSD1" s="676"/>
      <c r="JSE1" s="676"/>
      <c r="JSF1" s="676"/>
      <c r="JSG1" s="676"/>
      <c r="JSH1" s="676"/>
      <c r="JSI1" s="676"/>
      <c r="JSJ1" s="676"/>
      <c r="JSK1" s="676"/>
      <c r="JSL1" s="676"/>
      <c r="JSM1" s="676"/>
      <c r="JSN1" s="676"/>
      <c r="JSO1" s="676"/>
      <c r="JSP1" s="676"/>
      <c r="JSQ1" s="676"/>
      <c r="JSR1" s="676"/>
      <c r="JSS1" s="676"/>
      <c r="JST1" s="676"/>
      <c r="JSU1" s="676"/>
      <c r="JSV1" s="676"/>
      <c r="JSW1" s="676"/>
      <c r="JSX1" s="676"/>
      <c r="JSY1" s="676"/>
      <c r="JSZ1" s="676"/>
      <c r="JTA1" s="676"/>
      <c r="JTB1" s="676"/>
      <c r="JTC1" s="676"/>
      <c r="JTD1" s="676"/>
      <c r="JTE1" s="676"/>
      <c r="JTF1" s="676"/>
      <c r="JTG1" s="676"/>
      <c r="JTH1" s="676"/>
      <c r="JTI1" s="676"/>
      <c r="JTJ1" s="676"/>
      <c r="JTK1" s="676"/>
      <c r="JTL1" s="676"/>
      <c r="JTM1" s="676"/>
      <c r="JTN1" s="676"/>
      <c r="JTO1" s="676"/>
      <c r="JTP1" s="676"/>
      <c r="JTQ1" s="676"/>
      <c r="JTR1" s="676"/>
      <c r="JTS1" s="676"/>
      <c r="JTT1" s="676"/>
      <c r="JTU1" s="676"/>
      <c r="JTV1" s="676"/>
      <c r="JTW1" s="676"/>
      <c r="JTX1" s="676"/>
      <c r="JTY1" s="676"/>
      <c r="JTZ1" s="676"/>
      <c r="JUA1" s="676"/>
      <c r="JUB1" s="676"/>
      <c r="JUC1" s="676"/>
      <c r="JUD1" s="676"/>
      <c r="JUE1" s="676"/>
      <c r="JUF1" s="676"/>
      <c r="JUG1" s="676"/>
      <c r="JUH1" s="676"/>
      <c r="JUI1" s="676"/>
      <c r="JUJ1" s="676"/>
      <c r="JUK1" s="676"/>
      <c r="JUL1" s="676"/>
      <c r="JUM1" s="676"/>
      <c r="JUN1" s="676"/>
      <c r="JUO1" s="676"/>
      <c r="JUP1" s="676"/>
      <c r="JUQ1" s="676"/>
      <c r="JUR1" s="676"/>
      <c r="JUS1" s="676"/>
      <c r="JUT1" s="676"/>
      <c r="JUU1" s="676"/>
      <c r="JUV1" s="676"/>
      <c r="JUW1" s="676"/>
      <c r="JUX1" s="676"/>
      <c r="JUY1" s="676"/>
      <c r="JUZ1" s="676"/>
      <c r="JVA1" s="676"/>
      <c r="JVB1" s="676"/>
      <c r="JVC1" s="676"/>
      <c r="JVD1" s="676"/>
      <c r="JVE1" s="676"/>
      <c r="JVF1" s="676"/>
      <c r="JVG1" s="676"/>
      <c r="JVH1" s="676"/>
      <c r="JVI1" s="676"/>
      <c r="JVJ1" s="676"/>
      <c r="JVK1" s="676"/>
      <c r="JVL1" s="676"/>
      <c r="JVM1" s="676"/>
      <c r="JVN1" s="676"/>
      <c r="JVO1" s="676"/>
      <c r="JVP1" s="676"/>
      <c r="JVQ1" s="676"/>
      <c r="JVR1" s="676"/>
      <c r="JVS1" s="676"/>
      <c r="JVT1" s="676"/>
      <c r="JVU1" s="676"/>
      <c r="JVV1" s="676"/>
      <c r="JVW1" s="676"/>
      <c r="JVX1" s="676"/>
      <c r="JVY1" s="676"/>
      <c r="JVZ1" s="676"/>
      <c r="JWA1" s="676"/>
      <c r="JWB1" s="676"/>
      <c r="JWC1" s="676"/>
      <c r="JWD1" s="676"/>
      <c r="JWE1" s="676"/>
      <c r="JWF1" s="676"/>
      <c r="JWG1" s="676"/>
      <c r="JWH1" s="676"/>
      <c r="JWI1" s="676"/>
      <c r="JWJ1" s="676"/>
      <c r="JWK1" s="676"/>
      <c r="JWL1" s="676"/>
      <c r="JWM1" s="676"/>
      <c r="JWN1" s="676"/>
      <c r="JWO1" s="676"/>
      <c r="JWP1" s="676"/>
      <c r="JWQ1" s="676"/>
      <c r="JWR1" s="676"/>
      <c r="JWS1" s="676"/>
      <c r="JWT1" s="676"/>
      <c r="JWU1" s="676"/>
      <c r="JWV1" s="676"/>
      <c r="JWW1" s="676"/>
      <c r="JWX1" s="676"/>
      <c r="JWY1" s="676"/>
      <c r="JWZ1" s="676"/>
      <c r="JXA1" s="676"/>
      <c r="JXB1" s="676"/>
      <c r="JXC1" s="676"/>
      <c r="JXD1" s="676"/>
      <c r="JXE1" s="676"/>
      <c r="JXF1" s="676"/>
      <c r="JXG1" s="676"/>
      <c r="JXH1" s="676"/>
      <c r="JXI1" s="676"/>
      <c r="JXJ1" s="676"/>
      <c r="JXK1" s="676"/>
      <c r="JXL1" s="676"/>
      <c r="JXM1" s="676"/>
      <c r="JXN1" s="676"/>
      <c r="JXO1" s="676"/>
      <c r="JXP1" s="676"/>
      <c r="JXQ1" s="676"/>
      <c r="JXR1" s="676"/>
      <c r="JXS1" s="676"/>
      <c r="JXT1" s="676"/>
      <c r="JXU1" s="676"/>
      <c r="JXV1" s="676"/>
      <c r="JXW1" s="676"/>
      <c r="JXX1" s="676"/>
      <c r="JXY1" s="676"/>
      <c r="JXZ1" s="676"/>
      <c r="JYA1" s="676"/>
      <c r="JYB1" s="676"/>
      <c r="JYC1" s="676"/>
      <c r="JYD1" s="676"/>
      <c r="JYE1" s="676"/>
      <c r="JYF1" s="676"/>
      <c r="JYG1" s="676"/>
      <c r="JYH1" s="676"/>
      <c r="JYI1" s="676"/>
      <c r="JYJ1" s="676"/>
      <c r="JYK1" s="676"/>
      <c r="JYL1" s="676"/>
      <c r="JYM1" s="676"/>
      <c r="JYN1" s="676"/>
      <c r="JYO1" s="676"/>
      <c r="JYP1" s="676"/>
      <c r="JYQ1" s="676"/>
      <c r="JYR1" s="676"/>
      <c r="JYS1" s="676"/>
      <c r="JYT1" s="676"/>
      <c r="JYU1" s="676"/>
      <c r="JYV1" s="676"/>
      <c r="JYW1" s="676"/>
      <c r="JYX1" s="676"/>
      <c r="JYY1" s="676"/>
      <c r="JYZ1" s="676"/>
      <c r="JZA1" s="676"/>
      <c r="JZB1" s="676"/>
      <c r="JZC1" s="676"/>
      <c r="JZD1" s="676"/>
      <c r="JZE1" s="676"/>
      <c r="JZF1" s="676"/>
      <c r="JZG1" s="676"/>
      <c r="JZH1" s="676"/>
      <c r="JZI1" s="676"/>
      <c r="JZJ1" s="676"/>
      <c r="JZK1" s="676"/>
      <c r="JZL1" s="676"/>
      <c r="JZM1" s="676"/>
      <c r="JZN1" s="676"/>
      <c r="JZO1" s="676"/>
      <c r="JZP1" s="676"/>
      <c r="JZQ1" s="676"/>
      <c r="JZR1" s="676"/>
      <c r="JZS1" s="676"/>
      <c r="JZT1" s="676"/>
      <c r="JZU1" s="676"/>
      <c r="JZV1" s="676"/>
      <c r="JZW1" s="676"/>
      <c r="JZX1" s="676"/>
      <c r="JZY1" s="676"/>
      <c r="JZZ1" s="676"/>
      <c r="KAA1" s="676"/>
      <c r="KAB1" s="676"/>
      <c r="KAC1" s="676"/>
      <c r="KAD1" s="676"/>
      <c r="KAE1" s="676"/>
      <c r="KAF1" s="676"/>
      <c r="KAG1" s="676"/>
      <c r="KAH1" s="676"/>
      <c r="KAI1" s="676"/>
      <c r="KAJ1" s="676"/>
      <c r="KAK1" s="676"/>
      <c r="KAL1" s="676"/>
      <c r="KAM1" s="676"/>
      <c r="KAN1" s="676"/>
      <c r="KAO1" s="676"/>
      <c r="KAP1" s="676"/>
      <c r="KAQ1" s="676"/>
      <c r="KAR1" s="676"/>
      <c r="KAS1" s="676"/>
      <c r="KAT1" s="676"/>
      <c r="KAU1" s="676"/>
      <c r="KAV1" s="676"/>
      <c r="KAW1" s="676"/>
      <c r="KAX1" s="676"/>
      <c r="KAY1" s="676"/>
      <c r="KAZ1" s="676"/>
      <c r="KBA1" s="676"/>
      <c r="KBB1" s="676"/>
      <c r="KBC1" s="676"/>
      <c r="KBD1" s="676"/>
      <c r="KBE1" s="676"/>
      <c r="KBF1" s="676"/>
      <c r="KBG1" s="676"/>
      <c r="KBH1" s="676"/>
      <c r="KBI1" s="676"/>
      <c r="KBJ1" s="676"/>
      <c r="KBK1" s="676"/>
      <c r="KBL1" s="676"/>
      <c r="KBM1" s="676"/>
      <c r="KBN1" s="676"/>
      <c r="KBO1" s="676"/>
      <c r="KBP1" s="676"/>
      <c r="KBQ1" s="676"/>
      <c r="KBR1" s="676"/>
      <c r="KBS1" s="676"/>
      <c r="KBT1" s="676"/>
      <c r="KBU1" s="676"/>
      <c r="KBV1" s="676"/>
      <c r="KBW1" s="676"/>
      <c r="KBX1" s="676"/>
      <c r="KBY1" s="676"/>
      <c r="KBZ1" s="676"/>
      <c r="KCA1" s="676"/>
      <c r="KCB1" s="676"/>
      <c r="KCC1" s="676"/>
      <c r="KCD1" s="676"/>
      <c r="KCE1" s="676"/>
      <c r="KCF1" s="676"/>
      <c r="KCG1" s="676"/>
      <c r="KCH1" s="676"/>
      <c r="KCI1" s="676"/>
      <c r="KCJ1" s="676"/>
      <c r="KCK1" s="676"/>
      <c r="KCL1" s="676"/>
      <c r="KCM1" s="676"/>
      <c r="KCN1" s="676"/>
      <c r="KCO1" s="676"/>
      <c r="KCP1" s="676"/>
      <c r="KCQ1" s="676"/>
      <c r="KCR1" s="676"/>
      <c r="KCS1" s="676"/>
      <c r="KCT1" s="676"/>
      <c r="KCU1" s="676"/>
      <c r="KCV1" s="676"/>
      <c r="KCW1" s="676"/>
      <c r="KCX1" s="676"/>
      <c r="KCY1" s="676"/>
      <c r="KCZ1" s="676"/>
      <c r="KDA1" s="676"/>
      <c r="KDB1" s="676"/>
      <c r="KDC1" s="676"/>
      <c r="KDD1" s="676"/>
      <c r="KDE1" s="676"/>
      <c r="KDF1" s="676"/>
      <c r="KDG1" s="676"/>
      <c r="KDH1" s="676"/>
      <c r="KDI1" s="676"/>
      <c r="KDJ1" s="676"/>
      <c r="KDK1" s="676"/>
      <c r="KDL1" s="676"/>
      <c r="KDM1" s="676"/>
      <c r="KDN1" s="676"/>
      <c r="KDO1" s="676"/>
      <c r="KDP1" s="676"/>
      <c r="KDQ1" s="676"/>
      <c r="KDR1" s="676"/>
      <c r="KDS1" s="676"/>
      <c r="KDT1" s="676"/>
      <c r="KDU1" s="676"/>
      <c r="KDV1" s="676"/>
      <c r="KDW1" s="676"/>
      <c r="KDX1" s="676"/>
      <c r="KDY1" s="676"/>
      <c r="KDZ1" s="676"/>
      <c r="KEA1" s="676"/>
      <c r="KEB1" s="676"/>
      <c r="KEC1" s="676"/>
      <c r="KED1" s="676"/>
      <c r="KEE1" s="676"/>
      <c r="KEF1" s="676"/>
      <c r="KEG1" s="676"/>
      <c r="KEH1" s="676"/>
      <c r="KEI1" s="676"/>
      <c r="KEJ1" s="676"/>
      <c r="KEK1" s="676"/>
      <c r="KEL1" s="676"/>
      <c r="KEM1" s="676"/>
      <c r="KEN1" s="676"/>
      <c r="KEO1" s="676"/>
      <c r="KEP1" s="676"/>
      <c r="KEQ1" s="676"/>
      <c r="KER1" s="676"/>
      <c r="KES1" s="676"/>
      <c r="KET1" s="676"/>
      <c r="KEU1" s="676"/>
      <c r="KEV1" s="676"/>
      <c r="KEW1" s="676"/>
      <c r="KEX1" s="676"/>
      <c r="KEY1" s="676"/>
      <c r="KEZ1" s="676"/>
      <c r="KFA1" s="676"/>
      <c r="KFB1" s="676"/>
      <c r="KFC1" s="676"/>
      <c r="KFD1" s="676"/>
      <c r="KFE1" s="676"/>
      <c r="KFF1" s="676"/>
      <c r="KFG1" s="676"/>
      <c r="KFH1" s="676"/>
      <c r="KFI1" s="676"/>
      <c r="KFJ1" s="676"/>
      <c r="KFK1" s="676"/>
      <c r="KFL1" s="676"/>
      <c r="KFM1" s="676"/>
      <c r="KFN1" s="676"/>
      <c r="KFO1" s="676"/>
      <c r="KFP1" s="676"/>
      <c r="KFQ1" s="676"/>
      <c r="KFR1" s="676"/>
      <c r="KFS1" s="676"/>
      <c r="KFT1" s="676"/>
      <c r="KFU1" s="676"/>
      <c r="KFV1" s="676"/>
      <c r="KFW1" s="676"/>
      <c r="KFX1" s="676"/>
      <c r="KFY1" s="676"/>
      <c r="KFZ1" s="676"/>
      <c r="KGA1" s="676"/>
      <c r="KGB1" s="676"/>
      <c r="KGC1" s="676"/>
      <c r="KGD1" s="676"/>
      <c r="KGE1" s="676"/>
      <c r="KGF1" s="676"/>
      <c r="KGG1" s="676"/>
      <c r="KGH1" s="676"/>
      <c r="KGI1" s="676"/>
      <c r="KGJ1" s="676"/>
      <c r="KGK1" s="676"/>
      <c r="KGL1" s="676"/>
      <c r="KGM1" s="676"/>
      <c r="KGN1" s="676"/>
      <c r="KGO1" s="676"/>
      <c r="KGP1" s="676"/>
      <c r="KGQ1" s="676"/>
      <c r="KGR1" s="676"/>
      <c r="KGS1" s="676"/>
      <c r="KGT1" s="676"/>
      <c r="KGU1" s="676"/>
      <c r="KGV1" s="676"/>
      <c r="KGW1" s="676"/>
      <c r="KGX1" s="676"/>
      <c r="KGY1" s="676"/>
      <c r="KGZ1" s="676"/>
      <c r="KHA1" s="676"/>
      <c r="KHB1" s="676"/>
      <c r="KHC1" s="676"/>
      <c r="KHD1" s="676"/>
      <c r="KHE1" s="676"/>
      <c r="KHF1" s="676"/>
      <c r="KHG1" s="676"/>
      <c r="KHH1" s="676"/>
      <c r="KHI1" s="676"/>
      <c r="KHJ1" s="676"/>
      <c r="KHK1" s="676"/>
      <c r="KHL1" s="676"/>
      <c r="KHM1" s="676"/>
      <c r="KHN1" s="676"/>
      <c r="KHO1" s="676"/>
      <c r="KHP1" s="676"/>
      <c r="KHQ1" s="676"/>
      <c r="KHR1" s="676"/>
      <c r="KHS1" s="676"/>
      <c r="KHT1" s="676"/>
      <c r="KHU1" s="676"/>
      <c r="KHV1" s="676"/>
      <c r="KHW1" s="676"/>
      <c r="KHX1" s="676"/>
      <c r="KHY1" s="676"/>
      <c r="KHZ1" s="676"/>
      <c r="KIA1" s="676"/>
      <c r="KIB1" s="676"/>
      <c r="KIC1" s="676"/>
      <c r="KID1" s="676"/>
      <c r="KIE1" s="676"/>
      <c r="KIF1" s="676"/>
      <c r="KIG1" s="676"/>
      <c r="KIH1" s="676"/>
      <c r="KII1" s="676"/>
      <c r="KIJ1" s="676"/>
      <c r="KIK1" s="676"/>
      <c r="KIL1" s="676"/>
      <c r="KIM1" s="676"/>
      <c r="KIN1" s="676"/>
      <c r="KIO1" s="676"/>
      <c r="KIP1" s="676"/>
      <c r="KIQ1" s="676"/>
      <c r="KIR1" s="676"/>
      <c r="KIS1" s="676"/>
      <c r="KIT1" s="676"/>
      <c r="KIU1" s="676"/>
      <c r="KIV1" s="676"/>
      <c r="KIW1" s="676"/>
      <c r="KIX1" s="676"/>
      <c r="KIY1" s="676"/>
      <c r="KIZ1" s="676"/>
      <c r="KJA1" s="676"/>
      <c r="KJB1" s="676"/>
      <c r="KJC1" s="676"/>
      <c r="KJD1" s="676"/>
      <c r="KJE1" s="676"/>
      <c r="KJF1" s="676"/>
      <c r="KJG1" s="676"/>
      <c r="KJH1" s="676"/>
      <c r="KJI1" s="676"/>
      <c r="KJJ1" s="676"/>
      <c r="KJK1" s="676"/>
      <c r="KJL1" s="676"/>
      <c r="KJM1" s="676"/>
      <c r="KJN1" s="676"/>
      <c r="KJO1" s="676"/>
      <c r="KJP1" s="676"/>
      <c r="KJQ1" s="676"/>
      <c r="KJR1" s="676"/>
      <c r="KJS1" s="676"/>
      <c r="KJT1" s="676"/>
      <c r="KJU1" s="676"/>
      <c r="KJV1" s="676"/>
      <c r="KJW1" s="676"/>
      <c r="KJX1" s="676"/>
      <c r="KJY1" s="676"/>
      <c r="KJZ1" s="676"/>
      <c r="KKA1" s="676"/>
      <c r="KKB1" s="676"/>
      <c r="KKC1" s="676"/>
      <c r="KKD1" s="676"/>
      <c r="KKE1" s="676"/>
      <c r="KKF1" s="676"/>
      <c r="KKG1" s="676"/>
      <c r="KKH1" s="676"/>
      <c r="KKI1" s="676"/>
      <c r="KKJ1" s="676"/>
      <c r="KKK1" s="676"/>
      <c r="KKL1" s="676"/>
      <c r="KKM1" s="676"/>
      <c r="KKN1" s="676"/>
      <c r="KKO1" s="676"/>
      <c r="KKP1" s="676"/>
      <c r="KKQ1" s="676"/>
      <c r="KKR1" s="676"/>
      <c r="KKS1" s="676"/>
      <c r="KKT1" s="676"/>
      <c r="KKU1" s="676"/>
      <c r="KKV1" s="676"/>
      <c r="KKW1" s="676"/>
      <c r="KKX1" s="676"/>
      <c r="KKY1" s="676"/>
      <c r="KKZ1" s="676"/>
      <c r="KLA1" s="676"/>
      <c r="KLB1" s="676"/>
      <c r="KLC1" s="676"/>
      <c r="KLD1" s="676"/>
      <c r="KLE1" s="676"/>
      <c r="KLF1" s="676"/>
      <c r="KLG1" s="676"/>
      <c r="KLH1" s="676"/>
      <c r="KLI1" s="676"/>
      <c r="KLJ1" s="676"/>
      <c r="KLK1" s="676"/>
      <c r="KLL1" s="676"/>
      <c r="KLM1" s="676"/>
      <c r="KLN1" s="676"/>
      <c r="KLO1" s="676"/>
      <c r="KLP1" s="676"/>
      <c r="KLQ1" s="676"/>
      <c r="KLR1" s="676"/>
      <c r="KLS1" s="676"/>
      <c r="KLT1" s="676"/>
      <c r="KLU1" s="676"/>
      <c r="KLV1" s="676"/>
      <c r="KLW1" s="676"/>
      <c r="KLX1" s="676"/>
      <c r="KLY1" s="676"/>
      <c r="KLZ1" s="676"/>
      <c r="KMA1" s="676"/>
      <c r="KMB1" s="676"/>
      <c r="KMC1" s="676"/>
      <c r="KMD1" s="676"/>
      <c r="KME1" s="676"/>
      <c r="KMF1" s="676"/>
      <c r="KMG1" s="676"/>
      <c r="KMH1" s="676"/>
      <c r="KMI1" s="676"/>
      <c r="KMJ1" s="676"/>
      <c r="KMK1" s="676"/>
      <c r="KML1" s="676"/>
      <c r="KMM1" s="676"/>
      <c r="KMN1" s="676"/>
      <c r="KMO1" s="676"/>
      <c r="KMP1" s="676"/>
      <c r="KMQ1" s="676"/>
      <c r="KMR1" s="676"/>
      <c r="KMS1" s="676"/>
      <c r="KMT1" s="676"/>
      <c r="KMU1" s="676"/>
      <c r="KMV1" s="676"/>
      <c r="KMW1" s="676"/>
      <c r="KMX1" s="676"/>
      <c r="KMY1" s="676"/>
      <c r="KMZ1" s="676"/>
      <c r="KNA1" s="676"/>
      <c r="KNB1" s="676"/>
      <c r="KNC1" s="676"/>
      <c r="KND1" s="676"/>
      <c r="KNE1" s="676"/>
      <c r="KNF1" s="676"/>
      <c r="KNG1" s="676"/>
      <c r="KNH1" s="676"/>
      <c r="KNI1" s="676"/>
      <c r="KNJ1" s="676"/>
      <c r="KNK1" s="676"/>
      <c r="KNL1" s="676"/>
      <c r="KNM1" s="676"/>
      <c r="KNN1" s="676"/>
      <c r="KNO1" s="676"/>
      <c r="KNP1" s="676"/>
      <c r="KNQ1" s="676"/>
      <c r="KNR1" s="676"/>
      <c r="KNS1" s="676"/>
      <c r="KNT1" s="676"/>
      <c r="KNU1" s="676"/>
      <c r="KNV1" s="676"/>
      <c r="KNW1" s="676"/>
      <c r="KNX1" s="676"/>
      <c r="KNY1" s="676"/>
      <c r="KNZ1" s="676"/>
      <c r="KOA1" s="676"/>
      <c r="KOB1" s="676"/>
      <c r="KOC1" s="676"/>
      <c r="KOD1" s="676"/>
      <c r="KOE1" s="676"/>
      <c r="KOF1" s="676"/>
      <c r="KOG1" s="676"/>
      <c r="KOH1" s="676"/>
      <c r="KOI1" s="676"/>
      <c r="KOJ1" s="676"/>
      <c r="KOK1" s="676"/>
      <c r="KOL1" s="676"/>
      <c r="KOM1" s="676"/>
      <c r="KON1" s="676"/>
      <c r="KOO1" s="676"/>
      <c r="KOP1" s="676"/>
      <c r="KOQ1" s="676"/>
      <c r="KOR1" s="676"/>
      <c r="KOS1" s="676"/>
      <c r="KOT1" s="676"/>
      <c r="KOU1" s="676"/>
      <c r="KOV1" s="676"/>
      <c r="KOW1" s="676"/>
      <c r="KOX1" s="676"/>
      <c r="KOY1" s="676"/>
      <c r="KOZ1" s="676"/>
      <c r="KPA1" s="676"/>
      <c r="KPB1" s="676"/>
      <c r="KPC1" s="676"/>
      <c r="KPD1" s="676"/>
      <c r="KPE1" s="676"/>
      <c r="KPF1" s="676"/>
      <c r="KPG1" s="676"/>
      <c r="KPH1" s="676"/>
      <c r="KPI1" s="676"/>
      <c r="KPJ1" s="676"/>
      <c r="KPK1" s="676"/>
      <c r="KPL1" s="676"/>
      <c r="KPM1" s="676"/>
      <c r="KPN1" s="676"/>
      <c r="KPO1" s="676"/>
      <c r="KPP1" s="676"/>
      <c r="KPQ1" s="676"/>
      <c r="KPR1" s="676"/>
      <c r="KPS1" s="676"/>
      <c r="KPT1" s="676"/>
      <c r="KPU1" s="676"/>
      <c r="KPV1" s="676"/>
      <c r="KPW1" s="676"/>
      <c r="KPX1" s="676"/>
      <c r="KPY1" s="676"/>
      <c r="KPZ1" s="676"/>
      <c r="KQA1" s="676"/>
      <c r="KQB1" s="676"/>
      <c r="KQC1" s="676"/>
      <c r="KQD1" s="676"/>
      <c r="KQE1" s="676"/>
      <c r="KQF1" s="676"/>
      <c r="KQG1" s="676"/>
      <c r="KQH1" s="676"/>
      <c r="KQI1" s="676"/>
      <c r="KQJ1" s="676"/>
      <c r="KQK1" s="676"/>
      <c r="KQL1" s="676"/>
      <c r="KQM1" s="676"/>
      <c r="KQN1" s="676"/>
      <c r="KQO1" s="676"/>
      <c r="KQP1" s="676"/>
      <c r="KQQ1" s="676"/>
      <c r="KQR1" s="676"/>
      <c r="KQS1" s="676"/>
      <c r="KQT1" s="676"/>
      <c r="KQU1" s="676"/>
      <c r="KQV1" s="676"/>
      <c r="KQW1" s="676"/>
      <c r="KQX1" s="676"/>
      <c r="KQY1" s="676"/>
      <c r="KQZ1" s="676"/>
      <c r="KRA1" s="676"/>
      <c r="KRB1" s="676"/>
      <c r="KRC1" s="676"/>
      <c r="KRD1" s="676"/>
      <c r="KRE1" s="676"/>
      <c r="KRF1" s="676"/>
      <c r="KRG1" s="676"/>
      <c r="KRH1" s="676"/>
      <c r="KRI1" s="676"/>
      <c r="KRJ1" s="676"/>
      <c r="KRK1" s="676"/>
      <c r="KRL1" s="676"/>
      <c r="KRM1" s="676"/>
      <c r="KRN1" s="676"/>
      <c r="KRO1" s="676"/>
      <c r="KRP1" s="676"/>
      <c r="KRQ1" s="676"/>
      <c r="KRR1" s="676"/>
      <c r="KRS1" s="676"/>
      <c r="KRT1" s="676"/>
      <c r="KRU1" s="676"/>
      <c r="KRV1" s="676"/>
      <c r="KRW1" s="676"/>
      <c r="KRX1" s="676"/>
      <c r="KRY1" s="676"/>
      <c r="KRZ1" s="676"/>
      <c r="KSA1" s="676"/>
      <c r="KSB1" s="676"/>
      <c r="KSC1" s="676"/>
      <c r="KSD1" s="676"/>
      <c r="KSE1" s="676"/>
      <c r="KSF1" s="676"/>
      <c r="KSG1" s="676"/>
      <c r="KSH1" s="676"/>
      <c r="KSI1" s="676"/>
      <c r="KSJ1" s="676"/>
      <c r="KSK1" s="676"/>
      <c r="KSL1" s="676"/>
      <c r="KSM1" s="676"/>
      <c r="KSN1" s="676"/>
      <c r="KSO1" s="676"/>
      <c r="KSP1" s="676"/>
      <c r="KSQ1" s="676"/>
      <c r="KSR1" s="676"/>
      <c r="KSS1" s="676"/>
      <c r="KST1" s="676"/>
      <c r="KSU1" s="676"/>
      <c r="KSV1" s="676"/>
      <c r="KSW1" s="676"/>
      <c r="KSX1" s="676"/>
      <c r="KSY1" s="676"/>
      <c r="KSZ1" s="676"/>
      <c r="KTA1" s="676"/>
      <c r="KTB1" s="676"/>
      <c r="KTC1" s="676"/>
      <c r="KTD1" s="676"/>
      <c r="KTE1" s="676"/>
      <c r="KTF1" s="676"/>
      <c r="KTG1" s="676"/>
      <c r="KTH1" s="676"/>
      <c r="KTI1" s="676"/>
      <c r="KTJ1" s="676"/>
      <c r="KTK1" s="676"/>
      <c r="KTL1" s="676"/>
      <c r="KTM1" s="676"/>
      <c r="KTN1" s="676"/>
      <c r="KTO1" s="676"/>
      <c r="KTP1" s="676"/>
      <c r="KTQ1" s="676"/>
      <c r="KTR1" s="676"/>
      <c r="KTS1" s="676"/>
      <c r="KTT1" s="676"/>
      <c r="KTU1" s="676"/>
      <c r="KTV1" s="676"/>
      <c r="KTW1" s="676"/>
      <c r="KTX1" s="676"/>
      <c r="KTY1" s="676"/>
      <c r="KTZ1" s="676"/>
      <c r="KUA1" s="676"/>
      <c r="KUB1" s="676"/>
      <c r="KUC1" s="676"/>
      <c r="KUD1" s="676"/>
      <c r="KUE1" s="676"/>
      <c r="KUF1" s="676"/>
      <c r="KUG1" s="676"/>
      <c r="KUH1" s="676"/>
      <c r="KUI1" s="676"/>
      <c r="KUJ1" s="676"/>
      <c r="KUK1" s="676"/>
      <c r="KUL1" s="676"/>
      <c r="KUM1" s="676"/>
      <c r="KUN1" s="676"/>
      <c r="KUO1" s="676"/>
      <c r="KUP1" s="676"/>
      <c r="KUQ1" s="676"/>
      <c r="KUR1" s="676"/>
      <c r="KUS1" s="676"/>
      <c r="KUT1" s="676"/>
      <c r="KUU1" s="676"/>
      <c r="KUV1" s="676"/>
      <c r="KUW1" s="676"/>
      <c r="KUX1" s="676"/>
      <c r="KUY1" s="676"/>
      <c r="KUZ1" s="676"/>
      <c r="KVA1" s="676"/>
      <c r="KVB1" s="676"/>
      <c r="KVC1" s="676"/>
      <c r="KVD1" s="676"/>
      <c r="KVE1" s="676"/>
      <c r="KVF1" s="676"/>
      <c r="KVG1" s="676"/>
      <c r="KVH1" s="676"/>
      <c r="KVI1" s="676"/>
      <c r="KVJ1" s="676"/>
      <c r="KVK1" s="676"/>
      <c r="KVL1" s="676"/>
      <c r="KVM1" s="676"/>
      <c r="KVN1" s="676"/>
      <c r="KVO1" s="676"/>
      <c r="KVP1" s="676"/>
      <c r="KVQ1" s="676"/>
      <c r="KVR1" s="676"/>
      <c r="KVS1" s="676"/>
      <c r="KVT1" s="676"/>
      <c r="KVU1" s="676"/>
      <c r="KVV1" s="676"/>
      <c r="KVW1" s="676"/>
      <c r="KVX1" s="676"/>
      <c r="KVY1" s="676"/>
      <c r="KVZ1" s="676"/>
      <c r="KWA1" s="676"/>
      <c r="KWB1" s="676"/>
      <c r="KWC1" s="676"/>
      <c r="KWD1" s="676"/>
      <c r="KWE1" s="676"/>
      <c r="KWF1" s="676"/>
      <c r="KWG1" s="676"/>
      <c r="KWH1" s="676"/>
      <c r="KWI1" s="676"/>
      <c r="KWJ1" s="676"/>
      <c r="KWK1" s="676"/>
      <c r="KWL1" s="676"/>
      <c r="KWM1" s="676"/>
      <c r="KWN1" s="676"/>
      <c r="KWO1" s="676"/>
      <c r="KWP1" s="676"/>
      <c r="KWQ1" s="676"/>
      <c r="KWR1" s="676"/>
      <c r="KWS1" s="676"/>
      <c r="KWT1" s="676"/>
      <c r="KWU1" s="676"/>
      <c r="KWV1" s="676"/>
      <c r="KWW1" s="676"/>
      <c r="KWX1" s="676"/>
      <c r="KWY1" s="676"/>
      <c r="KWZ1" s="676"/>
      <c r="KXA1" s="676"/>
      <c r="KXB1" s="676"/>
      <c r="KXC1" s="676"/>
      <c r="KXD1" s="676"/>
      <c r="KXE1" s="676"/>
      <c r="KXF1" s="676"/>
      <c r="KXG1" s="676"/>
      <c r="KXH1" s="676"/>
      <c r="KXI1" s="676"/>
      <c r="KXJ1" s="676"/>
      <c r="KXK1" s="676"/>
      <c r="KXL1" s="676"/>
      <c r="KXM1" s="676"/>
      <c r="KXN1" s="676"/>
      <c r="KXO1" s="676"/>
      <c r="KXP1" s="676"/>
      <c r="KXQ1" s="676"/>
      <c r="KXR1" s="676"/>
      <c r="KXS1" s="676"/>
      <c r="KXT1" s="676"/>
      <c r="KXU1" s="676"/>
      <c r="KXV1" s="676"/>
      <c r="KXW1" s="676"/>
      <c r="KXX1" s="676"/>
      <c r="KXY1" s="676"/>
      <c r="KXZ1" s="676"/>
      <c r="KYA1" s="676"/>
      <c r="KYB1" s="676"/>
      <c r="KYC1" s="676"/>
      <c r="KYD1" s="676"/>
      <c r="KYE1" s="676"/>
      <c r="KYF1" s="676"/>
      <c r="KYG1" s="676"/>
      <c r="KYH1" s="676"/>
      <c r="KYI1" s="676"/>
      <c r="KYJ1" s="676"/>
      <c r="KYK1" s="676"/>
      <c r="KYL1" s="676"/>
      <c r="KYM1" s="676"/>
      <c r="KYN1" s="676"/>
      <c r="KYO1" s="676"/>
      <c r="KYP1" s="676"/>
      <c r="KYQ1" s="676"/>
      <c r="KYR1" s="676"/>
      <c r="KYS1" s="676"/>
      <c r="KYT1" s="676"/>
      <c r="KYU1" s="676"/>
      <c r="KYV1" s="676"/>
      <c r="KYW1" s="676"/>
      <c r="KYX1" s="676"/>
      <c r="KYY1" s="676"/>
      <c r="KYZ1" s="676"/>
      <c r="KZA1" s="676"/>
      <c r="KZB1" s="676"/>
      <c r="KZC1" s="676"/>
      <c r="KZD1" s="676"/>
      <c r="KZE1" s="676"/>
      <c r="KZF1" s="676"/>
      <c r="KZG1" s="676"/>
      <c r="KZH1" s="676"/>
      <c r="KZI1" s="676"/>
      <c r="KZJ1" s="676"/>
      <c r="KZK1" s="676"/>
      <c r="KZL1" s="676"/>
      <c r="KZM1" s="676"/>
      <c r="KZN1" s="676"/>
      <c r="KZO1" s="676"/>
      <c r="KZP1" s="676"/>
      <c r="KZQ1" s="676"/>
      <c r="KZR1" s="676"/>
      <c r="KZS1" s="676"/>
      <c r="KZT1" s="676"/>
      <c r="KZU1" s="676"/>
      <c r="KZV1" s="676"/>
      <c r="KZW1" s="676"/>
      <c r="KZX1" s="676"/>
      <c r="KZY1" s="676"/>
      <c r="KZZ1" s="676"/>
      <c r="LAA1" s="676"/>
      <c r="LAB1" s="676"/>
      <c r="LAC1" s="676"/>
      <c r="LAD1" s="676"/>
      <c r="LAE1" s="676"/>
      <c r="LAF1" s="676"/>
      <c r="LAG1" s="676"/>
      <c r="LAH1" s="676"/>
      <c r="LAI1" s="676"/>
      <c r="LAJ1" s="676"/>
      <c r="LAK1" s="676"/>
      <c r="LAL1" s="676"/>
      <c r="LAM1" s="676"/>
      <c r="LAN1" s="676"/>
      <c r="LAO1" s="676"/>
      <c r="LAP1" s="676"/>
      <c r="LAQ1" s="676"/>
      <c r="LAR1" s="676"/>
      <c r="LAS1" s="676"/>
      <c r="LAT1" s="676"/>
      <c r="LAU1" s="676"/>
      <c r="LAV1" s="676"/>
      <c r="LAW1" s="676"/>
      <c r="LAX1" s="676"/>
      <c r="LAY1" s="676"/>
      <c r="LAZ1" s="676"/>
      <c r="LBA1" s="676"/>
      <c r="LBB1" s="676"/>
      <c r="LBC1" s="676"/>
      <c r="LBD1" s="676"/>
      <c r="LBE1" s="676"/>
      <c r="LBF1" s="676"/>
      <c r="LBG1" s="676"/>
      <c r="LBH1" s="676"/>
      <c r="LBI1" s="676"/>
      <c r="LBJ1" s="676"/>
      <c r="LBK1" s="676"/>
      <c r="LBL1" s="676"/>
      <c r="LBM1" s="676"/>
      <c r="LBN1" s="676"/>
      <c r="LBO1" s="676"/>
      <c r="LBP1" s="676"/>
      <c r="LBQ1" s="676"/>
      <c r="LBR1" s="676"/>
      <c r="LBS1" s="676"/>
      <c r="LBT1" s="676"/>
      <c r="LBU1" s="676"/>
      <c r="LBV1" s="676"/>
      <c r="LBW1" s="676"/>
      <c r="LBX1" s="676"/>
      <c r="LBY1" s="676"/>
      <c r="LBZ1" s="676"/>
      <c r="LCA1" s="676"/>
      <c r="LCB1" s="676"/>
      <c r="LCC1" s="676"/>
      <c r="LCD1" s="676"/>
      <c r="LCE1" s="676"/>
      <c r="LCF1" s="676"/>
      <c r="LCG1" s="676"/>
      <c r="LCH1" s="676"/>
      <c r="LCI1" s="676"/>
      <c r="LCJ1" s="676"/>
      <c r="LCK1" s="676"/>
      <c r="LCL1" s="676"/>
      <c r="LCM1" s="676"/>
      <c r="LCN1" s="676"/>
      <c r="LCO1" s="676"/>
      <c r="LCP1" s="676"/>
      <c r="LCQ1" s="676"/>
      <c r="LCR1" s="676"/>
      <c r="LCS1" s="676"/>
      <c r="LCT1" s="676"/>
      <c r="LCU1" s="676"/>
      <c r="LCV1" s="676"/>
      <c r="LCW1" s="676"/>
      <c r="LCX1" s="676"/>
      <c r="LCY1" s="676"/>
      <c r="LCZ1" s="676"/>
      <c r="LDA1" s="676"/>
      <c r="LDB1" s="676"/>
      <c r="LDC1" s="676"/>
      <c r="LDD1" s="676"/>
      <c r="LDE1" s="676"/>
      <c r="LDF1" s="676"/>
      <c r="LDG1" s="676"/>
      <c r="LDH1" s="676"/>
      <c r="LDI1" s="676"/>
      <c r="LDJ1" s="676"/>
      <c r="LDK1" s="676"/>
      <c r="LDL1" s="676"/>
      <c r="LDM1" s="676"/>
      <c r="LDN1" s="676"/>
      <c r="LDO1" s="676"/>
      <c r="LDP1" s="676"/>
      <c r="LDQ1" s="676"/>
      <c r="LDR1" s="676"/>
      <c r="LDS1" s="676"/>
      <c r="LDT1" s="676"/>
      <c r="LDU1" s="676"/>
      <c r="LDV1" s="676"/>
      <c r="LDW1" s="676"/>
      <c r="LDX1" s="676"/>
      <c r="LDY1" s="676"/>
      <c r="LDZ1" s="676"/>
      <c r="LEA1" s="676"/>
      <c r="LEB1" s="676"/>
      <c r="LEC1" s="676"/>
      <c r="LED1" s="676"/>
      <c r="LEE1" s="676"/>
      <c r="LEF1" s="676"/>
      <c r="LEG1" s="676"/>
      <c r="LEH1" s="676"/>
      <c r="LEI1" s="676"/>
      <c r="LEJ1" s="676"/>
      <c r="LEK1" s="676"/>
      <c r="LEL1" s="676"/>
      <c r="LEM1" s="676"/>
      <c r="LEN1" s="676"/>
      <c r="LEO1" s="676"/>
      <c r="LEP1" s="676"/>
      <c r="LEQ1" s="676"/>
      <c r="LER1" s="676"/>
      <c r="LES1" s="676"/>
      <c r="LET1" s="676"/>
      <c r="LEU1" s="676"/>
      <c r="LEV1" s="676"/>
      <c r="LEW1" s="676"/>
      <c r="LEX1" s="676"/>
      <c r="LEY1" s="676"/>
      <c r="LEZ1" s="676"/>
      <c r="LFA1" s="676"/>
      <c r="LFB1" s="676"/>
      <c r="LFC1" s="676"/>
      <c r="LFD1" s="676"/>
      <c r="LFE1" s="676"/>
      <c r="LFF1" s="676"/>
      <c r="LFG1" s="676"/>
      <c r="LFH1" s="676"/>
      <c r="LFI1" s="676"/>
      <c r="LFJ1" s="676"/>
      <c r="LFK1" s="676"/>
      <c r="LFL1" s="676"/>
      <c r="LFM1" s="676"/>
      <c r="LFN1" s="676"/>
      <c r="LFO1" s="676"/>
      <c r="LFP1" s="676"/>
      <c r="LFQ1" s="676"/>
      <c r="LFR1" s="676"/>
      <c r="LFS1" s="676"/>
      <c r="LFT1" s="676"/>
      <c r="LFU1" s="676"/>
      <c r="LFV1" s="676"/>
      <c r="LFW1" s="676"/>
      <c r="LFX1" s="676"/>
      <c r="LFY1" s="676"/>
      <c r="LFZ1" s="676"/>
      <c r="LGA1" s="676"/>
      <c r="LGB1" s="676"/>
      <c r="LGC1" s="676"/>
      <c r="LGD1" s="676"/>
      <c r="LGE1" s="676"/>
      <c r="LGF1" s="676"/>
      <c r="LGG1" s="676"/>
      <c r="LGH1" s="676"/>
      <c r="LGI1" s="676"/>
      <c r="LGJ1" s="676"/>
      <c r="LGK1" s="676"/>
      <c r="LGL1" s="676"/>
      <c r="LGM1" s="676"/>
      <c r="LGN1" s="676"/>
      <c r="LGO1" s="676"/>
      <c r="LGP1" s="676"/>
      <c r="LGQ1" s="676"/>
      <c r="LGR1" s="676"/>
      <c r="LGS1" s="676"/>
      <c r="LGT1" s="676"/>
      <c r="LGU1" s="676"/>
      <c r="LGV1" s="676"/>
      <c r="LGW1" s="676"/>
      <c r="LGX1" s="676"/>
      <c r="LGY1" s="676"/>
      <c r="LGZ1" s="676"/>
      <c r="LHA1" s="676"/>
      <c r="LHB1" s="676"/>
      <c r="LHC1" s="676"/>
      <c r="LHD1" s="676"/>
      <c r="LHE1" s="676"/>
      <c r="LHF1" s="676"/>
      <c r="LHG1" s="676"/>
      <c r="LHH1" s="676"/>
      <c r="LHI1" s="676"/>
      <c r="LHJ1" s="676"/>
      <c r="LHK1" s="676"/>
      <c r="LHL1" s="676"/>
      <c r="LHM1" s="676"/>
      <c r="LHN1" s="676"/>
      <c r="LHO1" s="676"/>
      <c r="LHP1" s="676"/>
      <c r="LHQ1" s="676"/>
      <c r="LHR1" s="676"/>
      <c r="LHS1" s="676"/>
      <c r="LHT1" s="676"/>
      <c r="LHU1" s="676"/>
      <c r="LHV1" s="676"/>
      <c r="LHW1" s="676"/>
      <c r="LHX1" s="676"/>
      <c r="LHY1" s="676"/>
      <c r="LHZ1" s="676"/>
      <c r="LIA1" s="676"/>
      <c r="LIB1" s="676"/>
      <c r="LIC1" s="676"/>
      <c r="LID1" s="676"/>
      <c r="LIE1" s="676"/>
      <c r="LIF1" s="676"/>
      <c r="LIG1" s="676"/>
      <c r="LIH1" s="676"/>
      <c r="LII1" s="676"/>
      <c r="LIJ1" s="676"/>
      <c r="LIK1" s="676"/>
      <c r="LIL1" s="676"/>
      <c r="LIM1" s="676"/>
      <c r="LIN1" s="676"/>
      <c r="LIO1" s="676"/>
      <c r="LIP1" s="676"/>
      <c r="LIQ1" s="676"/>
      <c r="LIR1" s="676"/>
      <c r="LIS1" s="676"/>
      <c r="LIT1" s="676"/>
      <c r="LIU1" s="676"/>
      <c r="LIV1" s="676"/>
      <c r="LIW1" s="676"/>
      <c r="LIX1" s="676"/>
      <c r="LIY1" s="676"/>
      <c r="LIZ1" s="676"/>
      <c r="LJA1" s="676"/>
      <c r="LJB1" s="676"/>
      <c r="LJC1" s="676"/>
      <c r="LJD1" s="676"/>
      <c r="LJE1" s="676"/>
      <c r="LJF1" s="676"/>
      <c r="LJG1" s="676"/>
      <c r="LJH1" s="676"/>
      <c r="LJI1" s="676"/>
      <c r="LJJ1" s="676"/>
      <c r="LJK1" s="676"/>
      <c r="LJL1" s="676"/>
      <c r="LJM1" s="676"/>
      <c r="LJN1" s="676"/>
      <c r="LJO1" s="676"/>
      <c r="LJP1" s="676"/>
      <c r="LJQ1" s="676"/>
      <c r="LJR1" s="676"/>
      <c r="LJS1" s="676"/>
      <c r="LJT1" s="676"/>
      <c r="LJU1" s="676"/>
      <c r="LJV1" s="676"/>
      <c r="LJW1" s="676"/>
      <c r="LJX1" s="676"/>
      <c r="LJY1" s="676"/>
      <c r="LJZ1" s="676"/>
      <c r="LKA1" s="676"/>
      <c r="LKB1" s="676"/>
      <c r="LKC1" s="676"/>
      <c r="LKD1" s="676"/>
      <c r="LKE1" s="676"/>
      <c r="LKF1" s="676"/>
      <c r="LKG1" s="676"/>
      <c r="LKH1" s="676"/>
      <c r="LKI1" s="676"/>
      <c r="LKJ1" s="676"/>
      <c r="LKK1" s="676"/>
      <c r="LKL1" s="676"/>
      <c r="LKM1" s="676"/>
      <c r="LKN1" s="676"/>
      <c r="LKO1" s="676"/>
      <c r="LKP1" s="676"/>
      <c r="LKQ1" s="676"/>
      <c r="LKR1" s="676"/>
      <c r="LKS1" s="676"/>
      <c r="LKT1" s="676"/>
      <c r="LKU1" s="676"/>
      <c r="LKV1" s="676"/>
      <c r="LKW1" s="676"/>
      <c r="LKX1" s="676"/>
      <c r="LKY1" s="676"/>
      <c r="LKZ1" s="676"/>
      <c r="LLA1" s="676"/>
      <c r="LLB1" s="676"/>
      <c r="LLC1" s="676"/>
      <c r="LLD1" s="676"/>
      <c r="LLE1" s="676"/>
      <c r="LLF1" s="676"/>
      <c r="LLG1" s="676"/>
      <c r="LLH1" s="676"/>
      <c r="LLI1" s="676"/>
      <c r="LLJ1" s="676"/>
      <c r="LLK1" s="676"/>
      <c r="LLL1" s="676"/>
      <c r="LLM1" s="676"/>
      <c r="LLN1" s="676"/>
      <c r="LLO1" s="676"/>
      <c r="LLP1" s="676"/>
      <c r="LLQ1" s="676"/>
      <c r="LLR1" s="676"/>
      <c r="LLS1" s="676"/>
      <c r="LLT1" s="676"/>
      <c r="LLU1" s="676"/>
      <c r="LLV1" s="676"/>
      <c r="LLW1" s="676"/>
      <c r="LLX1" s="676"/>
      <c r="LLY1" s="676"/>
      <c r="LLZ1" s="676"/>
      <c r="LMA1" s="676"/>
      <c r="LMB1" s="676"/>
      <c r="LMC1" s="676"/>
      <c r="LMD1" s="676"/>
      <c r="LME1" s="676"/>
      <c r="LMF1" s="676"/>
      <c r="LMG1" s="676"/>
      <c r="LMH1" s="676"/>
      <c r="LMI1" s="676"/>
      <c r="LMJ1" s="676"/>
      <c r="LMK1" s="676"/>
      <c r="LML1" s="676"/>
      <c r="LMM1" s="676"/>
      <c r="LMN1" s="676"/>
      <c r="LMO1" s="676"/>
      <c r="LMP1" s="676"/>
      <c r="LMQ1" s="676"/>
      <c r="LMR1" s="676"/>
      <c r="LMS1" s="676"/>
      <c r="LMT1" s="676"/>
      <c r="LMU1" s="676"/>
      <c r="LMV1" s="676"/>
      <c r="LMW1" s="676"/>
      <c r="LMX1" s="676"/>
      <c r="LMY1" s="676"/>
      <c r="LMZ1" s="676"/>
      <c r="LNA1" s="676"/>
      <c r="LNB1" s="676"/>
      <c r="LNC1" s="676"/>
      <c r="LND1" s="676"/>
      <c r="LNE1" s="676"/>
      <c r="LNF1" s="676"/>
      <c r="LNG1" s="676"/>
      <c r="LNH1" s="676"/>
      <c r="LNI1" s="676"/>
      <c r="LNJ1" s="676"/>
      <c r="LNK1" s="676"/>
      <c r="LNL1" s="676"/>
      <c r="LNM1" s="676"/>
      <c r="LNN1" s="676"/>
      <c r="LNO1" s="676"/>
      <c r="LNP1" s="676"/>
      <c r="LNQ1" s="676"/>
      <c r="LNR1" s="676"/>
      <c r="LNS1" s="676"/>
      <c r="LNT1" s="676"/>
      <c r="LNU1" s="676"/>
      <c r="LNV1" s="676"/>
      <c r="LNW1" s="676"/>
      <c r="LNX1" s="676"/>
      <c r="LNY1" s="676"/>
      <c r="LNZ1" s="676"/>
      <c r="LOA1" s="676"/>
      <c r="LOB1" s="676"/>
      <c r="LOC1" s="676"/>
      <c r="LOD1" s="676"/>
      <c r="LOE1" s="676"/>
      <c r="LOF1" s="676"/>
      <c r="LOG1" s="676"/>
      <c r="LOH1" s="676"/>
      <c r="LOI1" s="676"/>
      <c r="LOJ1" s="676"/>
      <c r="LOK1" s="676"/>
      <c r="LOL1" s="676"/>
      <c r="LOM1" s="676"/>
      <c r="LON1" s="676"/>
      <c r="LOO1" s="676"/>
      <c r="LOP1" s="676"/>
      <c r="LOQ1" s="676"/>
      <c r="LOR1" s="676"/>
      <c r="LOS1" s="676"/>
      <c r="LOT1" s="676"/>
      <c r="LOU1" s="676"/>
      <c r="LOV1" s="676"/>
      <c r="LOW1" s="676"/>
      <c r="LOX1" s="676"/>
      <c r="LOY1" s="676"/>
      <c r="LOZ1" s="676"/>
      <c r="LPA1" s="676"/>
      <c r="LPB1" s="676"/>
      <c r="LPC1" s="676"/>
      <c r="LPD1" s="676"/>
      <c r="LPE1" s="676"/>
      <c r="LPF1" s="676"/>
      <c r="LPG1" s="676"/>
      <c r="LPH1" s="676"/>
      <c r="LPI1" s="676"/>
      <c r="LPJ1" s="676"/>
      <c r="LPK1" s="676"/>
      <c r="LPL1" s="676"/>
      <c r="LPM1" s="676"/>
      <c r="LPN1" s="676"/>
      <c r="LPO1" s="676"/>
      <c r="LPP1" s="676"/>
      <c r="LPQ1" s="676"/>
      <c r="LPR1" s="676"/>
      <c r="LPS1" s="676"/>
      <c r="LPT1" s="676"/>
      <c r="LPU1" s="676"/>
      <c r="LPV1" s="676"/>
      <c r="LPW1" s="676"/>
      <c r="LPX1" s="676"/>
      <c r="LPY1" s="676"/>
      <c r="LPZ1" s="676"/>
      <c r="LQA1" s="676"/>
      <c r="LQB1" s="676"/>
      <c r="LQC1" s="676"/>
      <c r="LQD1" s="676"/>
      <c r="LQE1" s="676"/>
      <c r="LQF1" s="676"/>
      <c r="LQG1" s="676"/>
      <c r="LQH1" s="676"/>
      <c r="LQI1" s="676"/>
      <c r="LQJ1" s="676"/>
      <c r="LQK1" s="676"/>
      <c r="LQL1" s="676"/>
      <c r="LQM1" s="676"/>
      <c r="LQN1" s="676"/>
      <c r="LQO1" s="676"/>
      <c r="LQP1" s="676"/>
      <c r="LQQ1" s="676"/>
      <c r="LQR1" s="676"/>
      <c r="LQS1" s="676"/>
      <c r="LQT1" s="676"/>
      <c r="LQU1" s="676"/>
      <c r="LQV1" s="676"/>
      <c r="LQW1" s="676"/>
      <c r="LQX1" s="676"/>
      <c r="LQY1" s="676"/>
      <c r="LQZ1" s="676"/>
      <c r="LRA1" s="676"/>
      <c r="LRB1" s="676"/>
      <c r="LRC1" s="676"/>
      <c r="LRD1" s="676"/>
      <c r="LRE1" s="676"/>
      <c r="LRF1" s="676"/>
      <c r="LRG1" s="676"/>
      <c r="LRH1" s="676"/>
      <c r="LRI1" s="676"/>
      <c r="LRJ1" s="676"/>
      <c r="LRK1" s="676"/>
      <c r="LRL1" s="676"/>
      <c r="LRM1" s="676"/>
      <c r="LRN1" s="676"/>
      <c r="LRO1" s="676"/>
      <c r="LRP1" s="676"/>
      <c r="LRQ1" s="676"/>
      <c r="LRR1" s="676"/>
      <c r="LRS1" s="676"/>
      <c r="LRT1" s="676"/>
      <c r="LRU1" s="676"/>
      <c r="LRV1" s="676"/>
      <c r="LRW1" s="676"/>
      <c r="LRX1" s="676"/>
      <c r="LRY1" s="676"/>
      <c r="LRZ1" s="676"/>
      <c r="LSA1" s="676"/>
      <c r="LSB1" s="676"/>
      <c r="LSC1" s="676"/>
      <c r="LSD1" s="676"/>
      <c r="LSE1" s="676"/>
      <c r="LSF1" s="676"/>
      <c r="LSG1" s="676"/>
      <c r="LSH1" s="676"/>
      <c r="LSI1" s="676"/>
      <c r="LSJ1" s="676"/>
      <c r="LSK1" s="676"/>
      <c r="LSL1" s="676"/>
      <c r="LSM1" s="676"/>
      <c r="LSN1" s="676"/>
      <c r="LSO1" s="676"/>
      <c r="LSP1" s="676"/>
      <c r="LSQ1" s="676"/>
      <c r="LSR1" s="676"/>
      <c r="LSS1" s="676"/>
      <c r="LST1" s="676"/>
      <c r="LSU1" s="676"/>
      <c r="LSV1" s="676"/>
      <c r="LSW1" s="676"/>
      <c r="LSX1" s="676"/>
      <c r="LSY1" s="676"/>
      <c r="LSZ1" s="676"/>
      <c r="LTA1" s="676"/>
      <c r="LTB1" s="676"/>
      <c r="LTC1" s="676"/>
      <c r="LTD1" s="676"/>
      <c r="LTE1" s="676"/>
      <c r="LTF1" s="676"/>
      <c r="LTG1" s="676"/>
      <c r="LTH1" s="676"/>
      <c r="LTI1" s="676"/>
      <c r="LTJ1" s="676"/>
      <c r="LTK1" s="676"/>
      <c r="LTL1" s="676"/>
      <c r="LTM1" s="676"/>
      <c r="LTN1" s="676"/>
      <c r="LTO1" s="676"/>
      <c r="LTP1" s="676"/>
      <c r="LTQ1" s="676"/>
      <c r="LTR1" s="676"/>
      <c r="LTS1" s="676"/>
      <c r="LTT1" s="676"/>
      <c r="LTU1" s="676"/>
      <c r="LTV1" s="676"/>
      <c r="LTW1" s="676"/>
      <c r="LTX1" s="676"/>
      <c r="LTY1" s="676"/>
      <c r="LTZ1" s="676"/>
      <c r="LUA1" s="676"/>
      <c r="LUB1" s="676"/>
      <c r="LUC1" s="676"/>
      <c r="LUD1" s="676"/>
      <c r="LUE1" s="676"/>
      <c r="LUF1" s="676"/>
      <c r="LUG1" s="676"/>
      <c r="LUH1" s="676"/>
      <c r="LUI1" s="676"/>
      <c r="LUJ1" s="676"/>
      <c r="LUK1" s="676"/>
      <c r="LUL1" s="676"/>
      <c r="LUM1" s="676"/>
      <c r="LUN1" s="676"/>
      <c r="LUO1" s="676"/>
      <c r="LUP1" s="676"/>
      <c r="LUQ1" s="676"/>
      <c r="LUR1" s="676"/>
      <c r="LUS1" s="676"/>
      <c r="LUT1" s="676"/>
      <c r="LUU1" s="676"/>
      <c r="LUV1" s="676"/>
      <c r="LUW1" s="676"/>
      <c r="LUX1" s="676"/>
      <c r="LUY1" s="676"/>
      <c r="LUZ1" s="676"/>
      <c r="LVA1" s="676"/>
      <c r="LVB1" s="676"/>
      <c r="LVC1" s="676"/>
      <c r="LVD1" s="676"/>
      <c r="LVE1" s="676"/>
      <c r="LVF1" s="676"/>
      <c r="LVG1" s="676"/>
      <c r="LVH1" s="676"/>
      <c r="LVI1" s="676"/>
      <c r="LVJ1" s="676"/>
      <c r="LVK1" s="676"/>
      <c r="LVL1" s="676"/>
      <c r="LVM1" s="676"/>
      <c r="LVN1" s="676"/>
      <c r="LVO1" s="676"/>
      <c r="LVP1" s="676"/>
      <c r="LVQ1" s="676"/>
      <c r="LVR1" s="676"/>
      <c r="LVS1" s="676"/>
      <c r="LVT1" s="676"/>
      <c r="LVU1" s="676"/>
      <c r="LVV1" s="676"/>
      <c r="LVW1" s="676"/>
      <c r="LVX1" s="676"/>
      <c r="LVY1" s="676"/>
      <c r="LVZ1" s="676"/>
      <c r="LWA1" s="676"/>
      <c r="LWB1" s="676"/>
      <c r="LWC1" s="676"/>
      <c r="LWD1" s="676"/>
      <c r="LWE1" s="676"/>
      <c r="LWF1" s="676"/>
      <c r="LWG1" s="676"/>
      <c r="LWH1" s="676"/>
      <c r="LWI1" s="676"/>
      <c r="LWJ1" s="676"/>
      <c r="LWK1" s="676"/>
      <c r="LWL1" s="676"/>
      <c r="LWM1" s="676"/>
      <c r="LWN1" s="676"/>
      <c r="LWO1" s="676"/>
      <c r="LWP1" s="676"/>
      <c r="LWQ1" s="676"/>
      <c r="LWR1" s="676"/>
      <c r="LWS1" s="676"/>
      <c r="LWT1" s="676"/>
      <c r="LWU1" s="676"/>
      <c r="LWV1" s="676"/>
      <c r="LWW1" s="676"/>
      <c r="LWX1" s="676"/>
      <c r="LWY1" s="676"/>
      <c r="LWZ1" s="676"/>
      <c r="LXA1" s="676"/>
      <c r="LXB1" s="676"/>
      <c r="LXC1" s="676"/>
      <c r="LXD1" s="676"/>
      <c r="LXE1" s="676"/>
      <c r="LXF1" s="676"/>
      <c r="LXG1" s="676"/>
      <c r="LXH1" s="676"/>
      <c r="LXI1" s="676"/>
      <c r="LXJ1" s="676"/>
      <c r="LXK1" s="676"/>
      <c r="LXL1" s="676"/>
      <c r="LXM1" s="676"/>
      <c r="LXN1" s="676"/>
      <c r="LXO1" s="676"/>
      <c r="LXP1" s="676"/>
      <c r="LXQ1" s="676"/>
      <c r="LXR1" s="676"/>
      <c r="LXS1" s="676"/>
      <c r="LXT1" s="676"/>
      <c r="LXU1" s="676"/>
      <c r="LXV1" s="676"/>
      <c r="LXW1" s="676"/>
      <c r="LXX1" s="676"/>
      <c r="LXY1" s="676"/>
      <c r="LXZ1" s="676"/>
      <c r="LYA1" s="676"/>
      <c r="LYB1" s="676"/>
      <c r="LYC1" s="676"/>
      <c r="LYD1" s="676"/>
      <c r="LYE1" s="676"/>
      <c r="LYF1" s="676"/>
      <c r="LYG1" s="676"/>
      <c r="LYH1" s="676"/>
      <c r="LYI1" s="676"/>
      <c r="LYJ1" s="676"/>
      <c r="LYK1" s="676"/>
      <c r="LYL1" s="676"/>
      <c r="LYM1" s="676"/>
      <c r="LYN1" s="676"/>
      <c r="LYO1" s="676"/>
      <c r="LYP1" s="676"/>
      <c r="LYQ1" s="676"/>
      <c r="LYR1" s="676"/>
      <c r="LYS1" s="676"/>
      <c r="LYT1" s="676"/>
      <c r="LYU1" s="676"/>
      <c r="LYV1" s="676"/>
      <c r="LYW1" s="676"/>
      <c r="LYX1" s="676"/>
      <c r="LYY1" s="676"/>
      <c r="LYZ1" s="676"/>
      <c r="LZA1" s="676"/>
      <c r="LZB1" s="676"/>
      <c r="LZC1" s="676"/>
      <c r="LZD1" s="676"/>
      <c r="LZE1" s="676"/>
      <c r="LZF1" s="676"/>
      <c r="LZG1" s="676"/>
      <c r="LZH1" s="676"/>
      <c r="LZI1" s="676"/>
      <c r="LZJ1" s="676"/>
      <c r="LZK1" s="676"/>
      <c r="LZL1" s="676"/>
      <c r="LZM1" s="676"/>
      <c r="LZN1" s="676"/>
      <c r="LZO1" s="676"/>
      <c r="LZP1" s="676"/>
      <c r="LZQ1" s="676"/>
      <c r="LZR1" s="676"/>
      <c r="LZS1" s="676"/>
      <c r="LZT1" s="676"/>
      <c r="LZU1" s="676"/>
      <c r="LZV1" s="676"/>
      <c r="LZW1" s="676"/>
      <c r="LZX1" s="676"/>
      <c r="LZY1" s="676"/>
      <c r="LZZ1" s="676"/>
      <c r="MAA1" s="676"/>
      <c r="MAB1" s="676"/>
      <c r="MAC1" s="676"/>
      <c r="MAD1" s="676"/>
      <c r="MAE1" s="676"/>
      <c r="MAF1" s="676"/>
      <c r="MAG1" s="676"/>
      <c r="MAH1" s="676"/>
      <c r="MAI1" s="676"/>
      <c r="MAJ1" s="676"/>
      <c r="MAK1" s="676"/>
      <c r="MAL1" s="676"/>
      <c r="MAM1" s="676"/>
      <c r="MAN1" s="676"/>
      <c r="MAO1" s="676"/>
      <c r="MAP1" s="676"/>
      <c r="MAQ1" s="676"/>
      <c r="MAR1" s="676"/>
      <c r="MAS1" s="676"/>
      <c r="MAT1" s="676"/>
      <c r="MAU1" s="676"/>
      <c r="MAV1" s="676"/>
      <c r="MAW1" s="676"/>
      <c r="MAX1" s="676"/>
      <c r="MAY1" s="676"/>
      <c r="MAZ1" s="676"/>
      <c r="MBA1" s="676"/>
      <c r="MBB1" s="676"/>
      <c r="MBC1" s="676"/>
      <c r="MBD1" s="676"/>
      <c r="MBE1" s="676"/>
      <c r="MBF1" s="676"/>
      <c r="MBG1" s="676"/>
      <c r="MBH1" s="676"/>
      <c r="MBI1" s="676"/>
      <c r="MBJ1" s="676"/>
      <c r="MBK1" s="676"/>
      <c r="MBL1" s="676"/>
      <c r="MBM1" s="676"/>
      <c r="MBN1" s="676"/>
      <c r="MBO1" s="676"/>
      <c r="MBP1" s="676"/>
      <c r="MBQ1" s="676"/>
      <c r="MBR1" s="676"/>
      <c r="MBS1" s="676"/>
      <c r="MBT1" s="676"/>
      <c r="MBU1" s="676"/>
      <c r="MBV1" s="676"/>
      <c r="MBW1" s="676"/>
      <c r="MBX1" s="676"/>
      <c r="MBY1" s="676"/>
      <c r="MBZ1" s="676"/>
      <c r="MCA1" s="676"/>
      <c r="MCB1" s="676"/>
      <c r="MCC1" s="676"/>
      <c r="MCD1" s="676"/>
      <c r="MCE1" s="676"/>
      <c r="MCF1" s="676"/>
      <c r="MCG1" s="676"/>
      <c r="MCH1" s="676"/>
      <c r="MCI1" s="676"/>
      <c r="MCJ1" s="676"/>
      <c r="MCK1" s="676"/>
      <c r="MCL1" s="676"/>
      <c r="MCM1" s="676"/>
      <c r="MCN1" s="676"/>
      <c r="MCO1" s="676"/>
      <c r="MCP1" s="676"/>
      <c r="MCQ1" s="676"/>
      <c r="MCR1" s="676"/>
      <c r="MCS1" s="676"/>
      <c r="MCT1" s="676"/>
      <c r="MCU1" s="676"/>
      <c r="MCV1" s="676"/>
      <c r="MCW1" s="676"/>
      <c r="MCX1" s="676"/>
      <c r="MCY1" s="676"/>
      <c r="MCZ1" s="676"/>
      <c r="MDA1" s="676"/>
      <c r="MDB1" s="676"/>
      <c r="MDC1" s="676"/>
      <c r="MDD1" s="676"/>
      <c r="MDE1" s="676"/>
      <c r="MDF1" s="676"/>
      <c r="MDG1" s="676"/>
      <c r="MDH1" s="676"/>
      <c r="MDI1" s="676"/>
      <c r="MDJ1" s="676"/>
      <c r="MDK1" s="676"/>
      <c r="MDL1" s="676"/>
      <c r="MDM1" s="676"/>
      <c r="MDN1" s="676"/>
      <c r="MDO1" s="676"/>
      <c r="MDP1" s="676"/>
      <c r="MDQ1" s="676"/>
      <c r="MDR1" s="676"/>
      <c r="MDS1" s="676"/>
      <c r="MDT1" s="676"/>
      <c r="MDU1" s="676"/>
      <c r="MDV1" s="676"/>
      <c r="MDW1" s="676"/>
      <c r="MDX1" s="676"/>
      <c r="MDY1" s="676"/>
      <c r="MDZ1" s="676"/>
      <c r="MEA1" s="676"/>
      <c r="MEB1" s="676"/>
      <c r="MEC1" s="676"/>
      <c r="MED1" s="676"/>
      <c r="MEE1" s="676"/>
      <c r="MEF1" s="676"/>
      <c r="MEG1" s="676"/>
      <c r="MEH1" s="676"/>
      <c r="MEI1" s="676"/>
      <c r="MEJ1" s="676"/>
      <c r="MEK1" s="676"/>
      <c r="MEL1" s="676"/>
      <c r="MEM1" s="676"/>
      <c r="MEN1" s="676"/>
      <c r="MEO1" s="676"/>
      <c r="MEP1" s="676"/>
      <c r="MEQ1" s="676"/>
      <c r="MER1" s="676"/>
      <c r="MES1" s="676"/>
      <c r="MET1" s="676"/>
      <c r="MEU1" s="676"/>
      <c r="MEV1" s="676"/>
      <c r="MEW1" s="676"/>
      <c r="MEX1" s="676"/>
      <c r="MEY1" s="676"/>
      <c r="MEZ1" s="676"/>
      <c r="MFA1" s="676"/>
      <c r="MFB1" s="676"/>
      <c r="MFC1" s="676"/>
      <c r="MFD1" s="676"/>
      <c r="MFE1" s="676"/>
      <c r="MFF1" s="676"/>
      <c r="MFG1" s="676"/>
      <c r="MFH1" s="676"/>
      <c r="MFI1" s="676"/>
      <c r="MFJ1" s="676"/>
      <c r="MFK1" s="676"/>
      <c r="MFL1" s="676"/>
      <c r="MFM1" s="676"/>
      <c r="MFN1" s="676"/>
      <c r="MFO1" s="676"/>
      <c r="MFP1" s="676"/>
      <c r="MFQ1" s="676"/>
      <c r="MFR1" s="676"/>
      <c r="MFS1" s="676"/>
      <c r="MFT1" s="676"/>
      <c r="MFU1" s="676"/>
      <c r="MFV1" s="676"/>
      <c r="MFW1" s="676"/>
      <c r="MFX1" s="676"/>
      <c r="MFY1" s="676"/>
      <c r="MFZ1" s="676"/>
      <c r="MGA1" s="676"/>
      <c r="MGB1" s="676"/>
      <c r="MGC1" s="676"/>
      <c r="MGD1" s="676"/>
      <c r="MGE1" s="676"/>
      <c r="MGF1" s="676"/>
      <c r="MGG1" s="676"/>
      <c r="MGH1" s="676"/>
      <c r="MGI1" s="676"/>
      <c r="MGJ1" s="676"/>
      <c r="MGK1" s="676"/>
      <c r="MGL1" s="676"/>
      <c r="MGM1" s="676"/>
      <c r="MGN1" s="676"/>
      <c r="MGO1" s="676"/>
      <c r="MGP1" s="676"/>
      <c r="MGQ1" s="676"/>
      <c r="MGR1" s="676"/>
      <c r="MGS1" s="676"/>
      <c r="MGT1" s="676"/>
      <c r="MGU1" s="676"/>
      <c r="MGV1" s="676"/>
      <c r="MGW1" s="676"/>
      <c r="MGX1" s="676"/>
      <c r="MGY1" s="676"/>
      <c r="MGZ1" s="676"/>
      <c r="MHA1" s="676"/>
      <c r="MHB1" s="676"/>
      <c r="MHC1" s="676"/>
      <c r="MHD1" s="676"/>
      <c r="MHE1" s="676"/>
      <c r="MHF1" s="676"/>
      <c r="MHG1" s="676"/>
      <c r="MHH1" s="676"/>
      <c r="MHI1" s="676"/>
      <c r="MHJ1" s="676"/>
      <c r="MHK1" s="676"/>
      <c r="MHL1" s="676"/>
      <c r="MHM1" s="676"/>
      <c r="MHN1" s="676"/>
      <c r="MHO1" s="676"/>
      <c r="MHP1" s="676"/>
      <c r="MHQ1" s="676"/>
      <c r="MHR1" s="676"/>
      <c r="MHS1" s="676"/>
      <c r="MHT1" s="676"/>
      <c r="MHU1" s="676"/>
      <c r="MHV1" s="676"/>
      <c r="MHW1" s="676"/>
      <c r="MHX1" s="676"/>
      <c r="MHY1" s="676"/>
      <c r="MHZ1" s="676"/>
      <c r="MIA1" s="676"/>
      <c r="MIB1" s="676"/>
      <c r="MIC1" s="676"/>
      <c r="MID1" s="676"/>
      <c r="MIE1" s="676"/>
      <c r="MIF1" s="676"/>
      <c r="MIG1" s="676"/>
      <c r="MIH1" s="676"/>
      <c r="MII1" s="676"/>
      <c r="MIJ1" s="676"/>
      <c r="MIK1" s="676"/>
      <c r="MIL1" s="676"/>
      <c r="MIM1" s="676"/>
      <c r="MIN1" s="676"/>
      <c r="MIO1" s="676"/>
      <c r="MIP1" s="676"/>
      <c r="MIQ1" s="676"/>
      <c r="MIR1" s="676"/>
      <c r="MIS1" s="676"/>
      <c r="MIT1" s="676"/>
      <c r="MIU1" s="676"/>
      <c r="MIV1" s="676"/>
      <c r="MIW1" s="676"/>
      <c r="MIX1" s="676"/>
      <c r="MIY1" s="676"/>
      <c r="MIZ1" s="676"/>
      <c r="MJA1" s="676"/>
      <c r="MJB1" s="676"/>
      <c r="MJC1" s="676"/>
      <c r="MJD1" s="676"/>
      <c r="MJE1" s="676"/>
      <c r="MJF1" s="676"/>
      <c r="MJG1" s="676"/>
      <c r="MJH1" s="676"/>
      <c r="MJI1" s="676"/>
      <c r="MJJ1" s="676"/>
      <c r="MJK1" s="676"/>
      <c r="MJL1" s="676"/>
      <c r="MJM1" s="676"/>
      <c r="MJN1" s="676"/>
      <c r="MJO1" s="676"/>
      <c r="MJP1" s="676"/>
      <c r="MJQ1" s="676"/>
      <c r="MJR1" s="676"/>
      <c r="MJS1" s="676"/>
      <c r="MJT1" s="676"/>
      <c r="MJU1" s="676"/>
      <c r="MJV1" s="676"/>
      <c r="MJW1" s="676"/>
      <c r="MJX1" s="676"/>
      <c r="MJY1" s="676"/>
      <c r="MJZ1" s="676"/>
      <c r="MKA1" s="676"/>
      <c r="MKB1" s="676"/>
      <c r="MKC1" s="676"/>
      <c r="MKD1" s="676"/>
      <c r="MKE1" s="676"/>
      <c r="MKF1" s="676"/>
      <c r="MKG1" s="676"/>
      <c r="MKH1" s="676"/>
      <c r="MKI1" s="676"/>
      <c r="MKJ1" s="676"/>
      <c r="MKK1" s="676"/>
      <c r="MKL1" s="676"/>
      <c r="MKM1" s="676"/>
      <c r="MKN1" s="676"/>
      <c r="MKO1" s="676"/>
      <c r="MKP1" s="676"/>
      <c r="MKQ1" s="676"/>
      <c r="MKR1" s="676"/>
      <c r="MKS1" s="676"/>
      <c r="MKT1" s="676"/>
      <c r="MKU1" s="676"/>
      <c r="MKV1" s="676"/>
      <c r="MKW1" s="676"/>
      <c r="MKX1" s="676"/>
      <c r="MKY1" s="676"/>
      <c r="MKZ1" s="676"/>
      <c r="MLA1" s="676"/>
      <c r="MLB1" s="676"/>
      <c r="MLC1" s="676"/>
      <c r="MLD1" s="676"/>
      <c r="MLE1" s="676"/>
      <c r="MLF1" s="676"/>
      <c r="MLG1" s="676"/>
      <c r="MLH1" s="676"/>
      <c r="MLI1" s="676"/>
      <c r="MLJ1" s="676"/>
      <c r="MLK1" s="676"/>
      <c r="MLL1" s="676"/>
      <c r="MLM1" s="676"/>
      <c r="MLN1" s="676"/>
      <c r="MLO1" s="676"/>
      <c r="MLP1" s="676"/>
      <c r="MLQ1" s="676"/>
      <c r="MLR1" s="676"/>
      <c r="MLS1" s="676"/>
      <c r="MLT1" s="676"/>
      <c r="MLU1" s="676"/>
      <c r="MLV1" s="676"/>
      <c r="MLW1" s="676"/>
      <c r="MLX1" s="676"/>
      <c r="MLY1" s="676"/>
      <c r="MLZ1" s="676"/>
      <c r="MMA1" s="676"/>
      <c r="MMB1" s="676"/>
      <c r="MMC1" s="676"/>
      <c r="MMD1" s="676"/>
      <c r="MME1" s="676"/>
      <c r="MMF1" s="676"/>
      <c r="MMG1" s="676"/>
      <c r="MMH1" s="676"/>
      <c r="MMI1" s="676"/>
      <c r="MMJ1" s="676"/>
      <c r="MMK1" s="676"/>
      <c r="MML1" s="676"/>
      <c r="MMM1" s="676"/>
      <c r="MMN1" s="676"/>
      <c r="MMO1" s="676"/>
      <c r="MMP1" s="676"/>
      <c r="MMQ1" s="676"/>
      <c r="MMR1" s="676"/>
      <c r="MMS1" s="676"/>
      <c r="MMT1" s="676"/>
      <c r="MMU1" s="676"/>
      <c r="MMV1" s="676"/>
      <c r="MMW1" s="676"/>
      <c r="MMX1" s="676"/>
      <c r="MMY1" s="676"/>
      <c r="MMZ1" s="676"/>
      <c r="MNA1" s="676"/>
      <c r="MNB1" s="676"/>
      <c r="MNC1" s="676"/>
      <c r="MND1" s="676"/>
      <c r="MNE1" s="676"/>
      <c r="MNF1" s="676"/>
      <c r="MNG1" s="676"/>
      <c r="MNH1" s="676"/>
      <c r="MNI1" s="676"/>
      <c r="MNJ1" s="676"/>
      <c r="MNK1" s="676"/>
      <c r="MNL1" s="676"/>
      <c r="MNM1" s="676"/>
      <c r="MNN1" s="676"/>
      <c r="MNO1" s="676"/>
      <c r="MNP1" s="676"/>
      <c r="MNQ1" s="676"/>
      <c r="MNR1" s="676"/>
      <c r="MNS1" s="676"/>
      <c r="MNT1" s="676"/>
      <c r="MNU1" s="676"/>
      <c r="MNV1" s="676"/>
      <c r="MNW1" s="676"/>
      <c r="MNX1" s="676"/>
      <c r="MNY1" s="676"/>
      <c r="MNZ1" s="676"/>
      <c r="MOA1" s="676"/>
      <c r="MOB1" s="676"/>
      <c r="MOC1" s="676"/>
      <c r="MOD1" s="676"/>
      <c r="MOE1" s="676"/>
      <c r="MOF1" s="676"/>
      <c r="MOG1" s="676"/>
      <c r="MOH1" s="676"/>
      <c r="MOI1" s="676"/>
      <c r="MOJ1" s="676"/>
      <c r="MOK1" s="676"/>
      <c r="MOL1" s="676"/>
      <c r="MOM1" s="676"/>
      <c r="MON1" s="676"/>
      <c r="MOO1" s="676"/>
      <c r="MOP1" s="676"/>
      <c r="MOQ1" s="676"/>
      <c r="MOR1" s="676"/>
      <c r="MOS1" s="676"/>
      <c r="MOT1" s="676"/>
      <c r="MOU1" s="676"/>
      <c r="MOV1" s="676"/>
      <c r="MOW1" s="676"/>
      <c r="MOX1" s="676"/>
      <c r="MOY1" s="676"/>
      <c r="MOZ1" s="676"/>
      <c r="MPA1" s="676"/>
      <c r="MPB1" s="676"/>
      <c r="MPC1" s="676"/>
      <c r="MPD1" s="676"/>
      <c r="MPE1" s="676"/>
      <c r="MPF1" s="676"/>
      <c r="MPG1" s="676"/>
      <c r="MPH1" s="676"/>
      <c r="MPI1" s="676"/>
      <c r="MPJ1" s="676"/>
      <c r="MPK1" s="676"/>
      <c r="MPL1" s="676"/>
      <c r="MPM1" s="676"/>
      <c r="MPN1" s="676"/>
      <c r="MPO1" s="676"/>
      <c r="MPP1" s="676"/>
      <c r="MPQ1" s="676"/>
      <c r="MPR1" s="676"/>
      <c r="MPS1" s="676"/>
      <c r="MPT1" s="676"/>
      <c r="MPU1" s="676"/>
      <c r="MPV1" s="676"/>
      <c r="MPW1" s="676"/>
      <c r="MPX1" s="676"/>
      <c r="MPY1" s="676"/>
      <c r="MPZ1" s="676"/>
      <c r="MQA1" s="676"/>
      <c r="MQB1" s="676"/>
      <c r="MQC1" s="676"/>
      <c r="MQD1" s="676"/>
      <c r="MQE1" s="676"/>
      <c r="MQF1" s="676"/>
      <c r="MQG1" s="676"/>
      <c r="MQH1" s="676"/>
      <c r="MQI1" s="676"/>
      <c r="MQJ1" s="676"/>
      <c r="MQK1" s="676"/>
      <c r="MQL1" s="676"/>
      <c r="MQM1" s="676"/>
      <c r="MQN1" s="676"/>
      <c r="MQO1" s="676"/>
      <c r="MQP1" s="676"/>
      <c r="MQQ1" s="676"/>
      <c r="MQR1" s="676"/>
      <c r="MQS1" s="676"/>
      <c r="MQT1" s="676"/>
      <c r="MQU1" s="676"/>
      <c r="MQV1" s="676"/>
      <c r="MQW1" s="676"/>
      <c r="MQX1" s="676"/>
      <c r="MQY1" s="676"/>
      <c r="MQZ1" s="676"/>
      <c r="MRA1" s="676"/>
      <c r="MRB1" s="676"/>
      <c r="MRC1" s="676"/>
      <c r="MRD1" s="676"/>
      <c r="MRE1" s="676"/>
      <c r="MRF1" s="676"/>
      <c r="MRG1" s="676"/>
      <c r="MRH1" s="676"/>
      <c r="MRI1" s="676"/>
      <c r="MRJ1" s="676"/>
      <c r="MRK1" s="676"/>
      <c r="MRL1" s="676"/>
      <c r="MRM1" s="676"/>
      <c r="MRN1" s="676"/>
      <c r="MRO1" s="676"/>
      <c r="MRP1" s="676"/>
      <c r="MRQ1" s="676"/>
      <c r="MRR1" s="676"/>
      <c r="MRS1" s="676"/>
      <c r="MRT1" s="676"/>
      <c r="MRU1" s="676"/>
      <c r="MRV1" s="676"/>
      <c r="MRW1" s="676"/>
      <c r="MRX1" s="676"/>
      <c r="MRY1" s="676"/>
      <c r="MRZ1" s="676"/>
      <c r="MSA1" s="676"/>
      <c r="MSB1" s="676"/>
      <c r="MSC1" s="676"/>
      <c r="MSD1" s="676"/>
      <c r="MSE1" s="676"/>
      <c r="MSF1" s="676"/>
      <c r="MSG1" s="676"/>
      <c r="MSH1" s="676"/>
      <c r="MSI1" s="676"/>
      <c r="MSJ1" s="676"/>
      <c r="MSK1" s="676"/>
      <c r="MSL1" s="676"/>
      <c r="MSM1" s="676"/>
      <c r="MSN1" s="676"/>
      <c r="MSO1" s="676"/>
      <c r="MSP1" s="676"/>
      <c r="MSQ1" s="676"/>
      <c r="MSR1" s="676"/>
      <c r="MSS1" s="676"/>
      <c r="MST1" s="676"/>
      <c r="MSU1" s="676"/>
      <c r="MSV1" s="676"/>
      <c r="MSW1" s="676"/>
      <c r="MSX1" s="676"/>
      <c r="MSY1" s="676"/>
      <c r="MSZ1" s="676"/>
      <c r="MTA1" s="676"/>
      <c r="MTB1" s="676"/>
      <c r="MTC1" s="676"/>
      <c r="MTD1" s="676"/>
      <c r="MTE1" s="676"/>
      <c r="MTF1" s="676"/>
      <c r="MTG1" s="676"/>
      <c r="MTH1" s="676"/>
      <c r="MTI1" s="676"/>
      <c r="MTJ1" s="676"/>
      <c r="MTK1" s="676"/>
      <c r="MTL1" s="676"/>
      <c r="MTM1" s="676"/>
      <c r="MTN1" s="676"/>
      <c r="MTO1" s="676"/>
      <c r="MTP1" s="676"/>
      <c r="MTQ1" s="676"/>
      <c r="MTR1" s="676"/>
      <c r="MTS1" s="676"/>
      <c r="MTT1" s="676"/>
      <c r="MTU1" s="676"/>
      <c r="MTV1" s="676"/>
      <c r="MTW1" s="676"/>
      <c r="MTX1" s="676"/>
      <c r="MTY1" s="676"/>
      <c r="MTZ1" s="676"/>
      <c r="MUA1" s="676"/>
      <c r="MUB1" s="676"/>
      <c r="MUC1" s="676"/>
      <c r="MUD1" s="676"/>
      <c r="MUE1" s="676"/>
      <c r="MUF1" s="676"/>
      <c r="MUG1" s="676"/>
      <c r="MUH1" s="676"/>
      <c r="MUI1" s="676"/>
      <c r="MUJ1" s="676"/>
      <c r="MUK1" s="676"/>
      <c r="MUL1" s="676"/>
      <c r="MUM1" s="676"/>
      <c r="MUN1" s="676"/>
      <c r="MUO1" s="676"/>
      <c r="MUP1" s="676"/>
      <c r="MUQ1" s="676"/>
      <c r="MUR1" s="676"/>
      <c r="MUS1" s="676"/>
      <c r="MUT1" s="676"/>
      <c r="MUU1" s="676"/>
      <c r="MUV1" s="676"/>
      <c r="MUW1" s="676"/>
      <c r="MUX1" s="676"/>
      <c r="MUY1" s="676"/>
      <c r="MUZ1" s="676"/>
      <c r="MVA1" s="676"/>
      <c r="MVB1" s="676"/>
      <c r="MVC1" s="676"/>
      <c r="MVD1" s="676"/>
      <c r="MVE1" s="676"/>
      <c r="MVF1" s="676"/>
      <c r="MVG1" s="676"/>
      <c r="MVH1" s="676"/>
      <c r="MVI1" s="676"/>
      <c r="MVJ1" s="676"/>
      <c r="MVK1" s="676"/>
      <c r="MVL1" s="676"/>
      <c r="MVM1" s="676"/>
      <c r="MVN1" s="676"/>
      <c r="MVO1" s="676"/>
      <c r="MVP1" s="676"/>
      <c r="MVQ1" s="676"/>
      <c r="MVR1" s="676"/>
      <c r="MVS1" s="676"/>
      <c r="MVT1" s="676"/>
      <c r="MVU1" s="676"/>
      <c r="MVV1" s="676"/>
      <c r="MVW1" s="676"/>
      <c r="MVX1" s="676"/>
      <c r="MVY1" s="676"/>
      <c r="MVZ1" s="676"/>
      <c r="MWA1" s="676"/>
      <c r="MWB1" s="676"/>
      <c r="MWC1" s="676"/>
      <c r="MWD1" s="676"/>
      <c r="MWE1" s="676"/>
      <c r="MWF1" s="676"/>
      <c r="MWG1" s="676"/>
      <c r="MWH1" s="676"/>
      <c r="MWI1" s="676"/>
      <c r="MWJ1" s="676"/>
      <c r="MWK1" s="676"/>
      <c r="MWL1" s="676"/>
      <c r="MWM1" s="676"/>
      <c r="MWN1" s="676"/>
      <c r="MWO1" s="676"/>
      <c r="MWP1" s="676"/>
      <c r="MWQ1" s="676"/>
      <c r="MWR1" s="676"/>
      <c r="MWS1" s="676"/>
      <c r="MWT1" s="676"/>
      <c r="MWU1" s="676"/>
      <c r="MWV1" s="676"/>
      <c r="MWW1" s="676"/>
      <c r="MWX1" s="676"/>
      <c r="MWY1" s="676"/>
      <c r="MWZ1" s="676"/>
      <c r="MXA1" s="676"/>
      <c r="MXB1" s="676"/>
      <c r="MXC1" s="676"/>
      <c r="MXD1" s="676"/>
      <c r="MXE1" s="676"/>
      <c r="MXF1" s="676"/>
      <c r="MXG1" s="676"/>
      <c r="MXH1" s="676"/>
      <c r="MXI1" s="676"/>
      <c r="MXJ1" s="676"/>
      <c r="MXK1" s="676"/>
      <c r="MXL1" s="676"/>
      <c r="MXM1" s="676"/>
      <c r="MXN1" s="676"/>
      <c r="MXO1" s="676"/>
      <c r="MXP1" s="676"/>
      <c r="MXQ1" s="676"/>
      <c r="MXR1" s="676"/>
      <c r="MXS1" s="676"/>
      <c r="MXT1" s="676"/>
      <c r="MXU1" s="676"/>
      <c r="MXV1" s="676"/>
      <c r="MXW1" s="676"/>
      <c r="MXX1" s="676"/>
      <c r="MXY1" s="676"/>
      <c r="MXZ1" s="676"/>
      <c r="MYA1" s="676"/>
      <c r="MYB1" s="676"/>
      <c r="MYC1" s="676"/>
      <c r="MYD1" s="676"/>
      <c r="MYE1" s="676"/>
      <c r="MYF1" s="676"/>
      <c r="MYG1" s="676"/>
      <c r="MYH1" s="676"/>
      <c r="MYI1" s="676"/>
      <c r="MYJ1" s="676"/>
      <c r="MYK1" s="676"/>
      <c r="MYL1" s="676"/>
      <c r="MYM1" s="676"/>
      <c r="MYN1" s="676"/>
      <c r="MYO1" s="676"/>
      <c r="MYP1" s="676"/>
      <c r="MYQ1" s="676"/>
      <c r="MYR1" s="676"/>
      <c r="MYS1" s="676"/>
      <c r="MYT1" s="676"/>
      <c r="MYU1" s="676"/>
      <c r="MYV1" s="676"/>
      <c r="MYW1" s="676"/>
      <c r="MYX1" s="676"/>
      <c r="MYY1" s="676"/>
      <c r="MYZ1" s="676"/>
      <c r="MZA1" s="676"/>
      <c r="MZB1" s="676"/>
      <c r="MZC1" s="676"/>
      <c r="MZD1" s="676"/>
      <c r="MZE1" s="676"/>
      <c r="MZF1" s="676"/>
      <c r="MZG1" s="676"/>
      <c r="MZH1" s="676"/>
      <c r="MZI1" s="676"/>
      <c r="MZJ1" s="676"/>
      <c r="MZK1" s="676"/>
      <c r="MZL1" s="676"/>
      <c r="MZM1" s="676"/>
      <c r="MZN1" s="676"/>
      <c r="MZO1" s="676"/>
      <c r="MZP1" s="676"/>
      <c r="MZQ1" s="676"/>
      <c r="MZR1" s="676"/>
      <c r="MZS1" s="676"/>
      <c r="MZT1" s="676"/>
      <c r="MZU1" s="676"/>
      <c r="MZV1" s="676"/>
      <c r="MZW1" s="676"/>
      <c r="MZX1" s="676"/>
      <c r="MZY1" s="676"/>
      <c r="MZZ1" s="676"/>
      <c r="NAA1" s="676"/>
      <c r="NAB1" s="676"/>
      <c r="NAC1" s="676"/>
      <c r="NAD1" s="676"/>
      <c r="NAE1" s="676"/>
      <c r="NAF1" s="676"/>
      <c r="NAG1" s="676"/>
      <c r="NAH1" s="676"/>
      <c r="NAI1" s="676"/>
      <c r="NAJ1" s="676"/>
      <c r="NAK1" s="676"/>
      <c r="NAL1" s="676"/>
      <c r="NAM1" s="676"/>
      <c r="NAN1" s="676"/>
      <c r="NAO1" s="676"/>
      <c r="NAP1" s="676"/>
      <c r="NAQ1" s="676"/>
      <c r="NAR1" s="676"/>
      <c r="NAS1" s="676"/>
      <c r="NAT1" s="676"/>
      <c r="NAU1" s="676"/>
      <c r="NAV1" s="676"/>
      <c r="NAW1" s="676"/>
      <c r="NAX1" s="676"/>
      <c r="NAY1" s="676"/>
      <c r="NAZ1" s="676"/>
      <c r="NBA1" s="676"/>
      <c r="NBB1" s="676"/>
      <c r="NBC1" s="676"/>
      <c r="NBD1" s="676"/>
      <c r="NBE1" s="676"/>
      <c r="NBF1" s="676"/>
      <c r="NBG1" s="676"/>
      <c r="NBH1" s="676"/>
      <c r="NBI1" s="676"/>
      <c r="NBJ1" s="676"/>
      <c r="NBK1" s="676"/>
      <c r="NBL1" s="676"/>
      <c r="NBM1" s="676"/>
      <c r="NBN1" s="676"/>
      <c r="NBO1" s="676"/>
      <c r="NBP1" s="676"/>
      <c r="NBQ1" s="676"/>
      <c r="NBR1" s="676"/>
      <c r="NBS1" s="676"/>
      <c r="NBT1" s="676"/>
      <c r="NBU1" s="676"/>
      <c r="NBV1" s="676"/>
      <c r="NBW1" s="676"/>
      <c r="NBX1" s="676"/>
      <c r="NBY1" s="676"/>
      <c r="NBZ1" s="676"/>
      <c r="NCA1" s="676"/>
      <c r="NCB1" s="676"/>
      <c r="NCC1" s="676"/>
      <c r="NCD1" s="676"/>
      <c r="NCE1" s="676"/>
      <c r="NCF1" s="676"/>
      <c r="NCG1" s="676"/>
      <c r="NCH1" s="676"/>
      <c r="NCI1" s="676"/>
      <c r="NCJ1" s="676"/>
      <c r="NCK1" s="676"/>
      <c r="NCL1" s="676"/>
      <c r="NCM1" s="676"/>
      <c r="NCN1" s="676"/>
      <c r="NCO1" s="676"/>
      <c r="NCP1" s="676"/>
      <c r="NCQ1" s="676"/>
      <c r="NCR1" s="676"/>
      <c r="NCS1" s="676"/>
      <c r="NCT1" s="676"/>
      <c r="NCU1" s="676"/>
      <c r="NCV1" s="676"/>
      <c r="NCW1" s="676"/>
      <c r="NCX1" s="676"/>
      <c r="NCY1" s="676"/>
      <c r="NCZ1" s="676"/>
      <c r="NDA1" s="676"/>
      <c r="NDB1" s="676"/>
      <c r="NDC1" s="676"/>
      <c r="NDD1" s="676"/>
      <c r="NDE1" s="676"/>
      <c r="NDF1" s="676"/>
      <c r="NDG1" s="676"/>
      <c r="NDH1" s="676"/>
      <c r="NDI1" s="676"/>
      <c r="NDJ1" s="676"/>
      <c r="NDK1" s="676"/>
      <c r="NDL1" s="676"/>
      <c r="NDM1" s="676"/>
      <c r="NDN1" s="676"/>
      <c r="NDO1" s="676"/>
      <c r="NDP1" s="676"/>
      <c r="NDQ1" s="676"/>
      <c r="NDR1" s="676"/>
      <c r="NDS1" s="676"/>
      <c r="NDT1" s="676"/>
      <c r="NDU1" s="676"/>
      <c r="NDV1" s="676"/>
      <c r="NDW1" s="676"/>
      <c r="NDX1" s="676"/>
      <c r="NDY1" s="676"/>
      <c r="NDZ1" s="676"/>
      <c r="NEA1" s="676"/>
      <c r="NEB1" s="676"/>
      <c r="NEC1" s="676"/>
      <c r="NED1" s="676"/>
      <c r="NEE1" s="676"/>
      <c r="NEF1" s="676"/>
      <c r="NEG1" s="676"/>
      <c r="NEH1" s="676"/>
      <c r="NEI1" s="676"/>
      <c r="NEJ1" s="676"/>
      <c r="NEK1" s="676"/>
      <c r="NEL1" s="676"/>
      <c r="NEM1" s="676"/>
      <c r="NEN1" s="676"/>
      <c r="NEO1" s="676"/>
      <c r="NEP1" s="676"/>
      <c r="NEQ1" s="676"/>
      <c r="NER1" s="676"/>
      <c r="NES1" s="676"/>
      <c r="NET1" s="676"/>
      <c r="NEU1" s="676"/>
      <c r="NEV1" s="676"/>
      <c r="NEW1" s="676"/>
      <c r="NEX1" s="676"/>
      <c r="NEY1" s="676"/>
      <c r="NEZ1" s="676"/>
      <c r="NFA1" s="676"/>
      <c r="NFB1" s="676"/>
      <c r="NFC1" s="676"/>
      <c r="NFD1" s="676"/>
      <c r="NFE1" s="676"/>
      <c r="NFF1" s="676"/>
      <c r="NFG1" s="676"/>
      <c r="NFH1" s="676"/>
      <c r="NFI1" s="676"/>
      <c r="NFJ1" s="676"/>
      <c r="NFK1" s="676"/>
      <c r="NFL1" s="676"/>
      <c r="NFM1" s="676"/>
      <c r="NFN1" s="676"/>
      <c r="NFO1" s="676"/>
      <c r="NFP1" s="676"/>
      <c r="NFQ1" s="676"/>
      <c r="NFR1" s="676"/>
      <c r="NFS1" s="676"/>
      <c r="NFT1" s="676"/>
      <c r="NFU1" s="676"/>
      <c r="NFV1" s="676"/>
      <c r="NFW1" s="676"/>
      <c r="NFX1" s="676"/>
      <c r="NFY1" s="676"/>
      <c r="NFZ1" s="676"/>
      <c r="NGA1" s="676"/>
      <c r="NGB1" s="676"/>
      <c r="NGC1" s="676"/>
      <c r="NGD1" s="676"/>
      <c r="NGE1" s="676"/>
      <c r="NGF1" s="676"/>
      <c r="NGG1" s="676"/>
      <c r="NGH1" s="676"/>
      <c r="NGI1" s="676"/>
      <c r="NGJ1" s="676"/>
      <c r="NGK1" s="676"/>
      <c r="NGL1" s="676"/>
      <c r="NGM1" s="676"/>
      <c r="NGN1" s="676"/>
      <c r="NGO1" s="676"/>
      <c r="NGP1" s="676"/>
      <c r="NGQ1" s="676"/>
      <c r="NGR1" s="676"/>
      <c r="NGS1" s="676"/>
      <c r="NGT1" s="676"/>
      <c r="NGU1" s="676"/>
      <c r="NGV1" s="676"/>
      <c r="NGW1" s="676"/>
      <c r="NGX1" s="676"/>
      <c r="NGY1" s="676"/>
      <c r="NGZ1" s="676"/>
      <c r="NHA1" s="676"/>
      <c r="NHB1" s="676"/>
      <c r="NHC1" s="676"/>
      <c r="NHD1" s="676"/>
      <c r="NHE1" s="676"/>
      <c r="NHF1" s="676"/>
      <c r="NHG1" s="676"/>
      <c r="NHH1" s="676"/>
      <c r="NHI1" s="676"/>
      <c r="NHJ1" s="676"/>
      <c r="NHK1" s="676"/>
      <c r="NHL1" s="676"/>
      <c r="NHM1" s="676"/>
      <c r="NHN1" s="676"/>
      <c r="NHO1" s="676"/>
      <c r="NHP1" s="676"/>
      <c r="NHQ1" s="676"/>
      <c r="NHR1" s="676"/>
      <c r="NHS1" s="676"/>
      <c r="NHT1" s="676"/>
      <c r="NHU1" s="676"/>
      <c r="NHV1" s="676"/>
      <c r="NHW1" s="676"/>
      <c r="NHX1" s="676"/>
      <c r="NHY1" s="676"/>
      <c r="NHZ1" s="676"/>
      <c r="NIA1" s="676"/>
      <c r="NIB1" s="676"/>
      <c r="NIC1" s="676"/>
      <c r="NID1" s="676"/>
      <c r="NIE1" s="676"/>
      <c r="NIF1" s="676"/>
      <c r="NIG1" s="676"/>
      <c r="NIH1" s="676"/>
      <c r="NII1" s="676"/>
      <c r="NIJ1" s="676"/>
      <c r="NIK1" s="676"/>
      <c r="NIL1" s="676"/>
      <c r="NIM1" s="676"/>
      <c r="NIN1" s="676"/>
      <c r="NIO1" s="676"/>
      <c r="NIP1" s="676"/>
      <c r="NIQ1" s="676"/>
      <c r="NIR1" s="676"/>
      <c r="NIS1" s="676"/>
      <c r="NIT1" s="676"/>
      <c r="NIU1" s="676"/>
      <c r="NIV1" s="676"/>
      <c r="NIW1" s="676"/>
      <c r="NIX1" s="676"/>
      <c r="NIY1" s="676"/>
      <c r="NIZ1" s="676"/>
      <c r="NJA1" s="676"/>
      <c r="NJB1" s="676"/>
      <c r="NJC1" s="676"/>
      <c r="NJD1" s="676"/>
      <c r="NJE1" s="676"/>
      <c r="NJF1" s="676"/>
      <c r="NJG1" s="676"/>
      <c r="NJH1" s="676"/>
      <c r="NJI1" s="676"/>
      <c r="NJJ1" s="676"/>
      <c r="NJK1" s="676"/>
      <c r="NJL1" s="676"/>
      <c r="NJM1" s="676"/>
      <c r="NJN1" s="676"/>
      <c r="NJO1" s="676"/>
      <c r="NJP1" s="676"/>
      <c r="NJQ1" s="676"/>
      <c r="NJR1" s="676"/>
      <c r="NJS1" s="676"/>
      <c r="NJT1" s="676"/>
      <c r="NJU1" s="676"/>
      <c r="NJV1" s="676"/>
      <c r="NJW1" s="676"/>
      <c r="NJX1" s="676"/>
      <c r="NJY1" s="676"/>
      <c r="NJZ1" s="676"/>
      <c r="NKA1" s="676"/>
      <c r="NKB1" s="676"/>
      <c r="NKC1" s="676"/>
      <c r="NKD1" s="676"/>
      <c r="NKE1" s="676"/>
      <c r="NKF1" s="676"/>
      <c r="NKG1" s="676"/>
      <c r="NKH1" s="676"/>
      <c r="NKI1" s="676"/>
      <c r="NKJ1" s="676"/>
      <c r="NKK1" s="676"/>
      <c r="NKL1" s="676"/>
      <c r="NKM1" s="676"/>
      <c r="NKN1" s="676"/>
      <c r="NKO1" s="676"/>
      <c r="NKP1" s="676"/>
      <c r="NKQ1" s="676"/>
      <c r="NKR1" s="676"/>
      <c r="NKS1" s="676"/>
      <c r="NKT1" s="676"/>
      <c r="NKU1" s="676"/>
      <c r="NKV1" s="676"/>
      <c r="NKW1" s="676"/>
      <c r="NKX1" s="676"/>
      <c r="NKY1" s="676"/>
      <c r="NKZ1" s="676"/>
      <c r="NLA1" s="676"/>
      <c r="NLB1" s="676"/>
      <c r="NLC1" s="676"/>
      <c r="NLD1" s="676"/>
      <c r="NLE1" s="676"/>
      <c r="NLF1" s="676"/>
      <c r="NLG1" s="676"/>
      <c r="NLH1" s="676"/>
      <c r="NLI1" s="676"/>
      <c r="NLJ1" s="676"/>
      <c r="NLK1" s="676"/>
      <c r="NLL1" s="676"/>
      <c r="NLM1" s="676"/>
      <c r="NLN1" s="676"/>
      <c r="NLO1" s="676"/>
      <c r="NLP1" s="676"/>
      <c r="NLQ1" s="676"/>
      <c r="NLR1" s="676"/>
      <c r="NLS1" s="676"/>
      <c r="NLT1" s="676"/>
      <c r="NLU1" s="676"/>
      <c r="NLV1" s="676"/>
      <c r="NLW1" s="676"/>
      <c r="NLX1" s="676"/>
      <c r="NLY1" s="676"/>
      <c r="NLZ1" s="676"/>
      <c r="NMA1" s="676"/>
      <c r="NMB1" s="676"/>
      <c r="NMC1" s="676"/>
      <c r="NMD1" s="676"/>
      <c r="NME1" s="676"/>
      <c r="NMF1" s="676"/>
      <c r="NMG1" s="676"/>
      <c r="NMH1" s="676"/>
      <c r="NMI1" s="676"/>
      <c r="NMJ1" s="676"/>
      <c r="NMK1" s="676"/>
      <c r="NML1" s="676"/>
      <c r="NMM1" s="676"/>
      <c r="NMN1" s="676"/>
      <c r="NMO1" s="676"/>
      <c r="NMP1" s="676"/>
      <c r="NMQ1" s="676"/>
      <c r="NMR1" s="676"/>
      <c r="NMS1" s="676"/>
      <c r="NMT1" s="676"/>
      <c r="NMU1" s="676"/>
      <c r="NMV1" s="676"/>
      <c r="NMW1" s="676"/>
      <c r="NMX1" s="676"/>
      <c r="NMY1" s="676"/>
      <c r="NMZ1" s="676"/>
      <c r="NNA1" s="676"/>
      <c r="NNB1" s="676"/>
      <c r="NNC1" s="676"/>
      <c r="NND1" s="676"/>
      <c r="NNE1" s="676"/>
      <c r="NNF1" s="676"/>
      <c r="NNG1" s="676"/>
      <c r="NNH1" s="676"/>
      <c r="NNI1" s="676"/>
      <c r="NNJ1" s="676"/>
      <c r="NNK1" s="676"/>
      <c r="NNL1" s="676"/>
      <c r="NNM1" s="676"/>
      <c r="NNN1" s="676"/>
      <c r="NNO1" s="676"/>
      <c r="NNP1" s="676"/>
      <c r="NNQ1" s="676"/>
      <c r="NNR1" s="676"/>
      <c r="NNS1" s="676"/>
      <c r="NNT1" s="676"/>
      <c r="NNU1" s="676"/>
      <c r="NNV1" s="676"/>
      <c r="NNW1" s="676"/>
      <c r="NNX1" s="676"/>
      <c r="NNY1" s="676"/>
      <c r="NNZ1" s="676"/>
      <c r="NOA1" s="676"/>
      <c r="NOB1" s="676"/>
      <c r="NOC1" s="676"/>
      <c r="NOD1" s="676"/>
      <c r="NOE1" s="676"/>
      <c r="NOF1" s="676"/>
      <c r="NOG1" s="676"/>
      <c r="NOH1" s="676"/>
      <c r="NOI1" s="676"/>
      <c r="NOJ1" s="676"/>
      <c r="NOK1" s="676"/>
      <c r="NOL1" s="676"/>
      <c r="NOM1" s="676"/>
      <c r="NON1" s="676"/>
      <c r="NOO1" s="676"/>
      <c r="NOP1" s="676"/>
      <c r="NOQ1" s="676"/>
      <c r="NOR1" s="676"/>
      <c r="NOS1" s="676"/>
      <c r="NOT1" s="676"/>
      <c r="NOU1" s="676"/>
      <c r="NOV1" s="676"/>
      <c r="NOW1" s="676"/>
      <c r="NOX1" s="676"/>
      <c r="NOY1" s="676"/>
      <c r="NOZ1" s="676"/>
      <c r="NPA1" s="676"/>
      <c r="NPB1" s="676"/>
      <c r="NPC1" s="676"/>
      <c r="NPD1" s="676"/>
      <c r="NPE1" s="676"/>
      <c r="NPF1" s="676"/>
      <c r="NPG1" s="676"/>
      <c r="NPH1" s="676"/>
      <c r="NPI1" s="676"/>
      <c r="NPJ1" s="676"/>
      <c r="NPK1" s="676"/>
      <c r="NPL1" s="676"/>
      <c r="NPM1" s="676"/>
      <c r="NPN1" s="676"/>
      <c r="NPO1" s="676"/>
      <c r="NPP1" s="676"/>
      <c r="NPQ1" s="676"/>
      <c r="NPR1" s="676"/>
      <c r="NPS1" s="676"/>
      <c r="NPT1" s="676"/>
      <c r="NPU1" s="676"/>
      <c r="NPV1" s="676"/>
      <c r="NPW1" s="676"/>
      <c r="NPX1" s="676"/>
      <c r="NPY1" s="676"/>
      <c r="NPZ1" s="676"/>
      <c r="NQA1" s="676"/>
      <c r="NQB1" s="676"/>
      <c r="NQC1" s="676"/>
      <c r="NQD1" s="676"/>
      <c r="NQE1" s="676"/>
      <c r="NQF1" s="676"/>
      <c r="NQG1" s="676"/>
      <c r="NQH1" s="676"/>
      <c r="NQI1" s="676"/>
      <c r="NQJ1" s="676"/>
      <c r="NQK1" s="676"/>
      <c r="NQL1" s="676"/>
      <c r="NQM1" s="676"/>
      <c r="NQN1" s="676"/>
      <c r="NQO1" s="676"/>
      <c r="NQP1" s="676"/>
      <c r="NQQ1" s="676"/>
      <c r="NQR1" s="676"/>
      <c r="NQS1" s="676"/>
      <c r="NQT1" s="676"/>
      <c r="NQU1" s="676"/>
      <c r="NQV1" s="676"/>
      <c r="NQW1" s="676"/>
      <c r="NQX1" s="676"/>
      <c r="NQY1" s="676"/>
      <c r="NQZ1" s="676"/>
      <c r="NRA1" s="676"/>
      <c r="NRB1" s="676"/>
      <c r="NRC1" s="676"/>
      <c r="NRD1" s="676"/>
      <c r="NRE1" s="676"/>
      <c r="NRF1" s="676"/>
      <c r="NRG1" s="676"/>
      <c r="NRH1" s="676"/>
      <c r="NRI1" s="676"/>
      <c r="NRJ1" s="676"/>
      <c r="NRK1" s="676"/>
      <c r="NRL1" s="676"/>
      <c r="NRM1" s="676"/>
      <c r="NRN1" s="676"/>
      <c r="NRO1" s="676"/>
      <c r="NRP1" s="676"/>
      <c r="NRQ1" s="676"/>
      <c r="NRR1" s="676"/>
      <c r="NRS1" s="676"/>
      <c r="NRT1" s="676"/>
      <c r="NRU1" s="676"/>
      <c r="NRV1" s="676"/>
      <c r="NRW1" s="676"/>
      <c r="NRX1" s="676"/>
      <c r="NRY1" s="676"/>
      <c r="NRZ1" s="676"/>
      <c r="NSA1" s="676"/>
      <c r="NSB1" s="676"/>
      <c r="NSC1" s="676"/>
      <c r="NSD1" s="676"/>
      <c r="NSE1" s="676"/>
      <c r="NSF1" s="676"/>
      <c r="NSG1" s="676"/>
      <c r="NSH1" s="676"/>
      <c r="NSI1" s="676"/>
      <c r="NSJ1" s="676"/>
      <c r="NSK1" s="676"/>
      <c r="NSL1" s="676"/>
      <c r="NSM1" s="676"/>
      <c r="NSN1" s="676"/>
      <c r="NSO1" s="676"/>
      <c r="NSP1" s="676"/>
      <c r="NSQ1" s="676"/>
      <c r="NSR1" s="676"/>
      <c r="NSS1" s="676"/>
      <c r="NST1" s="676"/>
      <c r="NSU1" s="676"/>
      <c r="NSV1" s="676"/>
      <c r="NSW1" s="676"/>
      <c r="NSX1" s="676"/>
      <c r="NSY1" s="676"/>
      <c r="NSZ1" s="676"/>
      <c r="NTA1" s="676"/>
      <c r="NTB1" s="676"/>
      <c r="NTC1" s="676"/>
      <c r="NTD1" s="676"/>
      <c r="NTE1" s="676"/>
      <c r="NTF1" s="676"/>
      <c r="NTG1" s="676"/>
      <c r="NTH1" s="676"/>
      <c r="NTI1" s="676"/>
      <c r="NTJ1" s="676"/>
      <c r="NTK1" s="676"/>
      <c r="NTL1" s="676"/>
      <c r="NTM1" s="676"/>
      <c r="NTN1" s="676"/>
      <c r="NTO1" s="676"/>
      <c r="NTP1" s="676"/>
      <c r="NTQ1" s="676"/>
      <c r="NTR1" s="676"/>
      <c r="NTS1" s="676"/>
      <c r="NTT1" s="676"/>
      <c r="NTU1" s="676"/>
      <c r="NTV1" s="676"/>
      <c r="NTW1" s="676"/>
      <c r="NTX1" s="676"/>
      <c r="NTY1" s="676"/>
      <c r="NTZ1" s="676"/>
      <c r="NUA1" s="676"/>
      <c r="NUB1" s="676"/>
      <c r="NUC1" s="676"/>
      <c r="NUD1" s="676"/>
      <c r="NUE1" s="676"/>
      <c r="NUF1" s="676"/>
      <c r="NUG1" s="676"/>
      <c r="NUH1" s="676"/>
      <c r="NUI1" s="676"/>
      <c r="NUJ1" s="676"/>
      <c r="NUK1" s="676"/>
      <c r="NUL1" s="676"/>
      <c r="NUM1" s="676"/>
      <c r="NUN1" s="676"/>
      <c r="NUO1" s="676"/>
      <c r="NUP1" s="676"/>
      <c r="NUQ1" s="676"/>
      <c r="NUR1" s="676"/>
      <c r="NUS1" s="676"/>
      <c r="NUT1" s="676"/>
      <c r="NUU1" s="676"/>
      <c r="NUV1" s="676"/>
      <c r="NUW1" s="676"/>
      <c r="NUX1" s="676"/>
      <c r="NUY1" s="676"/>
      <c r="NUZ1" s="676"/>
      <c r="NVA1" s="676"/>
      <c r="NVB1" s="676"/>
      <c r="NVC1" s="676"/>
      <c r="NVD1" s="676"/>
      <c r="NVE1" s="676"/>
      <c r="NVF1" s="676"/>
      <c r="NVG1" s="676"/>
      <c r="NVH1" s="676"/>
      <c r="NVI1" s="676"/>
      <c r="NVJ1" s="676"/>
      <c r="NVK1" s="676"/>
      <c r="NVL1" s="676"/>
      <c r="NVM1" s="676"/>
      <c r="NVN1" s="676"/>
      <c r="NVO1" s="676"/>
      <c r="NVP1" s="676"/>
      <c r="NVQ1" s="676"/>
      <c r="NVR1" s="676"/>
      <c r="NVS1" s="676"/>
      <c r="NVT1" s="676"/>
      <c r="NVU1" s="676"/>
      <c r="NVV1" s="676"/>
      <c r="NVW1" s="676"/>
      <c r="NVX1" s="676"/>
      <c r="NVY1" s="676"/>
      <c r="NVZ1" s="676"/>
      <c r="NWA1" s="676"/>
      <c r="NWB1" s="676"/>
      <c r="NWC1" s="676"/>
      <c r="NWD1" s="676"/>
      <c r="NWE1" s="676"/>
      <c r="NWF1" s="676"/>
      <c r="NWG1" s="676"/>
      <c r="NWH1" s="676"/>
      <c r="NWI1" s="676"/>
      <c r="NWJ1" s="676"/>
      <c r="NWK1" s="676"/>
      <c r="NWL1" s="676"/>
      <c r="NWM1" s="676"/>
      <c r="NWN1" s="676"/>
      <c r="NWO1" s="676"/>
      <c r="NWP1" s="676"/>
      <c r="NWQ1" s="676"/>
      <c r="NWR1" s="676"/>
      <c r="NWS1" s="676"/>
      <c r="NWT1" s="676"/>
      <c r="NWU1" s="676"/>
      <c r="NWV1" s="676"/>
      <c r="NWW1" s="676"/>
      <c r="NWX1" s="676"/>
      <c r="NWY1" s="676"/>
      <c r="NWZ1" s="676"/>
      <c r="NXA1" s="676"/>
      <c r="NXB1" s="676"/>
      <c r="NXC1" s="676"/>
      <c r="NXD1" s="676"/>
      <c r="NXE1" s="676"/>
      <c r="NXF1" s="676"/>
      <c r="NXG1" s="676"/>
      <c r="NXH1" s="676"/>
      <c r="NXI1" s="676"/>
      <c r="NXJ1" s="676"/>
      <c r="NXK1" s="676"/>
      <c r="NXL1" s="676"/>
      <c r="NXM1" s="676"/>
      <c r="NXN1" s="676"/>
      <c r="NXO1" s="676"/>
      <c r="NXP1" s="676"/>
      <c r="NXQ1" s="676"/>
      <c r="NXR1" s="676"/>
      <c r="NXS1" s="676"/>
      <c r="NXT1" s="676"/>
      <c r="NXU1" s="676"/>
      <c r="NXV1" s="676"/>
      <c r="NXW1" s="676"/>
      <c r="NXX1" s="676"/>
      <c r="NXY1" s="676"/>
      <c r="NXZ1" s="676"/>
      <c r="NYA1" s="676"/>
      <c r="NYB1" s="676"/>
      <c r="NYC1" s="676"/>
      <c r="NYD1" s="676"/>
      <c r="NYE1" s="676"/>
      <c r="NYF1" s="676"/>
      <c r="NYG1" s="676"/>
      <c r="NYH1" s="676"/>
      <c r="NYI1" s="676"/>
      <c r="NYJ1" s="676"/>
      <c r="NYK1" s="676"/>
      <c r="NYL1" s="676"/>
      <c r="NYM1" s="676"/>
      <c r="NYN1" s="676"/>
      <c r="NYO1" s="676"/>
      <c r="NYP1" s="676"/>
      <c r="NYQ1" s="676"/>
      <c r="NYR1" s="676"/>
      <c r="NYS1" s="676"/>
      <c r="NYT1" s="676"/>
      <c r="NYU1" s="676"/>
      <c r="NYV1" s="676"/>
      <c r="NYW1" s="676"/>
      <c r="NYX1" s="676"/>
      <c r="NYY1" s="676"/>
      <c r="NYZ1" s="676"/>
      <c r="NZA1" s="676"/>
      <c r="NZB1" s="676"/>
      <c r="NZC1" s="676"/>
      <c r="NZD1" s="676"/>
      <c r="NZE1" s="676"/>
      <c r="NZF1" s="676"/>
      <c r="NZG1" s="676"/>
      <c r="NZH1" s="676"/>
      <c r="NZI1" s="676"/>
      <c r="NZJ1" s="676"/>
      <c r="NZK1" s="676"/>
      <c r="NZL1" s="676"/>
      <c r="NZM1" s="676"/>
      <c r="NZN1" s="676"/>
      <c r="NZO1" s="676"/>
      <c r="NZP1" s="676"/>
      <c r="NZQ1" s="676"/>
      <c r="NZR1" s="676"/>
      <c r="NZS1" s="676"/>
      <c r="NZT1" s="676"/>
      <c r="NZU1" s="676"/>
      <c r="NZV1" s="676"/>
      <c r="NZW1" s="676"/>
      <c r="NZX1" s="676"/>
      <c r="NZY1" s="676"/>
      <c r="NZZ1" s="676"/>
      <c r="OAA1" s="676"/>
      <c r="OAB1" s="676"/>
      <c r="OAC1" s="676"/>
      <c r="OAD1" s="676"/>
      <c r="OAE1" s="676"/>
      <c r="OAF1" s="676"/>
      <c r="OAG1" s="676"/>
      <c r="OAH1" s="676"/>
      <c r="OAI1" s="676"/>
      <c r="OAJ1" s="676"/>
      <c r="OAK1" s="676"/>
      <c r="OAL1" s="676"/>
      <c r="OAM1" s="676"/>
      <c r="OAN1" s="676"/>
      <c r="OAO1" s="676"/>
      <c r="OAP1" s="676"/>
      <c r="OAQ1" s="676"/>
      <c r="OAR1" s="676"/>
      <c r="OAS1" s="676"/>
      <c r="OAT1" s="676"/>
      <c r="OAU1" s="676"/>
      <c r="OAV1" s="676"/>
      <c r="OAW1" s="676"/>
      <c r="OAX1" s="676"/>
      <c r="OAY1" s="676"/>
      <c r="OAZ1" s="676"/>
      <c r="OBA1" s="676"/>
      <c r="OBB1" s="676"/>
      <c r="OBC1" s="676"/>
      <c r="OBD1" s="676"/>
      <c r="OBE1" s="676"/>
      <c r="OBF1" s="676"/>
      <c r="OBG1" s="676"/>
      <c r="OBH1" s="676"/>
      <c r="OBI1" s="676"/>
      <c r="OBJ1" s="676"/>
      <c r="OBK1" s="676"/>
      <c r="OBL1" s="676"/>
      <c r="OBM1" s="676"/>
      <c r="OBN1" s="676"/>
      <c r="OBO1" s="676"/>
      <c r="OBP1" s="676"/>
      <c r="OBQ1" s="676"/>
      <c r="OBR1" s="676"/>
      <c r="OBS1" s="676"/>
      <c r="OBT1" s="676"/>
      <c r="OBU1" s="676"/>
      <c r="OBV1" s="676"/>
      <c r="OBW1" s="676"/>
      <c r="OBX1" s="676"/>
      <c r="OBY1" s="676"/>
      <c r="OBZ1" s="676"/>
      <c r="OCA1" s="676"/>
      <c r="OCB1" s="676"/>
      <c r="OCC1" s="676"/>
      <c r="OCD1" s="676"/>
      <c r="OCE1" s="676"/>
      <c r="OCF1" s="676"/>
      <c r="OCG1" s="676"/>
      <c r="OCH1" s="676"/>
      <c r="OCI1" s="676"/>
      <c r="OCJ1" s="676"/>
      <c r="OCK1" s="676"/>
      <c r="OCL1" s="676"/>
      <c r="OCM1" s="676"/>
      <c r="OCN1" s="676"/>
      <c r="OCO1" s="676"/>
      <c r="OCP1" s="676"/>
      <c r="OCQ1" s="676"/>
      <c r="OCR1" s="676"/>
      <c r="OCS1" s="676"/>
      <c r="OCT1" s="676"/>
      <c r="OCU1" s="676"/>
      <c r="OCV1" s="676"/>
      <c r="OCW1" s="676"/>
      <c r="OCX1" s="676"/>
      <c r="OCY1" s="676"/>
      <c r="OCZ1" s="676"/>
      <c r="ODA1" s="676"/>
      <c r="ODB1" s="676"/>
      <c r="ODC1" s="676"/>
      <c r="ODD1" s="676"/>
      <c r="ODE1" s="676"/>
      <c r="ODF1" s="676"/>
      <c r="ODG1" s="676"/>
      <c r="ODH1" s="676"/>
      <c r="ODI1" s="676"/>
      <c r="ODJ1" s="676"/>
      <c r="ODK1" s="676"/>
      <c r="ODL1" s="676"/>
      <c r="ODM1" s="676"/>
      <c r="ODN1" s="676"/>
      <c r="ODO1" s="676"/>
      <c r="ODP1" s="676"/>
      <c r="ODQ1" s="676"/>
      <c r="ODR1" s="676"/>
      <c r="ODS1" s="676"/>
      <c r="ODT1" s="676"/>
      <c r="ODU1" s="676"/>
      <c r="ODV1" s="676"/>
      <c r="ODW1" s="676"/>
      <c r="ODX1" s="676"/>
      <c r="ODY1" s="676"/>
      <c r="ODZ1" s="676"/>
      <c r="OEA1" s="676"/>
      <c r="OEB1" s="676"/>
      <c r="OEC1" s="676"/>
      <c r="OED1" s="676"/>
      <c r="OEE1" s="676"/>
      <c r="OEF1" s="676"/>
      <c r="OEG1" s="676"/>
      <c r="OEH1" s="676"/>
      <c r="OEI1" s="676"/>
      <c r="OEJ1" s="676"/>
      <c r="OEK1" s="676"/>
      <c r="OEL1" s="676"/>
      <c r="OEM1" s="676"/>
      <c r="OEN1" s="676"/>
      <c r="OEO1" s="676"/>
      <c r="OEP1" s="676"/>
      <c r="OEQ1" s="676"/>
      <c r="OER1" s="676"/>
      <c r="OES1" s="676"/>
      <c r="OET1" s="676"/>
      <c r="OEU1" s="676"/>
      <c r="OEV1" s="676"/>
      <c r="OEW1" s="676"/>
      <c r="OEX1" s="676"/>
      <c r="OEY1" s="676"/>
      <c r="OEZ1" s="676"/>
      <c r="OFA1" s="676"/>
      <c r="OFB1" s="676"/>
      <c r="OFC1" s="676"/>
      <c r="OFD1" s="676"/>
      <c r="OFE1" s="676"/>
      <c r="OFF1" s="676"/>
      <c r="OFG1" s="676"/>
      <c r="OFH1" s="676"/>
      <c r="OFI1" s="676"/>
      <c r="OFJ1" s="676"/>
      <c r="OFK1" s="676"/>
      <c r="OFL1" s="676"/>
      <c r="OFM1" s="676"/>
      <c r="OFN1" s="676"/>
      <c r="OFO1" s="676"/>
      <c r="OFP1" s="676"/>
      <c r="OFQ1" s="676"/>
      <c r="OFR1" s="676"/>
      <c r="OFS1" s="676"/>
      <c r="OFT1" s="676"/>
      <c r="OFU1" s="676"/>
      <c r="OFV1" s="676"/>
      <c r="OFW1" s="676"/>
      <c r="OFX1" s="676"/>
      <c r="OFY1" s="676"/>
      <c r="OFZ1" s="676"/>
      <c r="OGA1" s="676"/>
      <c r="OGB1" s="676"/>
      <c r="OGC1" s="676"/>
      <c r="OGD1" s="676"/>
      <c r="OGE1" s="676"/>
      <c r="OGF1" s="676"/>
      <c r="OGG1" s="676"/>
      <c r="OGH1" s="676"/>
      <c r="OGI1" s="676"/>
      <c r="OGJ1" s="676"/>
      <c r="OGK1" s="676"/>
      <c r="OGL1" s="676"/>
      <c r="OGM1" s="676"/>
      <c r="OGN1" s="676"/>
      <c r="OGO1" s="676"/>
      <c r="OGP1" s="676"/>
      <c r="OGQ1" s="676"/>
      <c r="OGR1" s="676"/>
      <c r="OGS1" s="676"/>
      <c r="OGT1" s="676"/>
      <c r="OGU1" s="676"/>
      <c r="OGV1" s="676"/>
      <c r="OGW1" s="676"/>
      <c r="OGX1" s="676"/>
      <c r="OGY1" s="676"/>
      <c r="OGZ1" s="676"/>
      <c r="OHA1" s="676"/>
      <c r="OHB1" s="676"/>
      <c r="OHC1" s="676"/>
      <c r="OHD1" s="676"/>
      <c r="OHE1" s="676"/>
      <c r="OHF1" s="676"/>
      <c r="OHG1" s="676"/>
      <c r="OHH1" s="676"/>
      <c r="OHI1" s="676"/>
      <c r="OHJ1" s="676"/>
      <c r="OHK1" s="676"/>
      <c r="OHL1" s="676"/>
      <c r="OHM1" s="676"/>
      <c r="OHN1" s="676"/>
      <c r="OHO1" s="676"/>
      <c r="OHP1" s="676"/>
      <c r="OHQ1" s="676"/>
      <c r="OHR1" s="676"/>
      <c r="OHS1" s="676"/>
      <c r="OHT1" s="676"/>
      <c r="OHU1" s="676"/>
      <c r="OHV1" s="676"/>
      <c r="OHW1" s="676"/>
      <c r="OHX1" s="676"/>
      <c r="OHY1" s="676"/>
      <c r="OHZ1" s="676"/>
      <c r="OIA1" s="676"/>
      <c r="OIB1" s="676"/>
      <c r="OIC1" s="676"/>
      <c r="OID1" s="676"/>
      <c r="OIE1" s="676"/>
      <c r="OIF1" s="676"/>
      <c r="OIG1" s="676"/>
      <c r="OIH1" s="676"/>
      <c r="OII1" s="676"/>
      <c r="OIJ1" s="676"/>
      <c r="OIK1" s="676"/>
      <c r="OIL1" s="676"/>
      <c r="OIM1" s="676"/>
      <c r="OIN1" s="676"/>
      <c r="OIO1" s="676"/>
      <c r="OIP1" s="676"/>
      <c r="OIQ1" s="676"/>
      <c r="OIR1" s="676"/>
      <c r="OIS1" s="676"/>
      <c r="OIT1" s="676"/>
      <c r="OIU1" s="676"/>
      <c r="OIV1" s="676"/>
      <c r="OIW1" s="676"/>
      <c r="OIX1" s="676"/>
      <c r="OIY1" s="676"/>
      <c r="OIZ1" s="676"/>
      <c r="OJA1" s="676"/>
      <c r="OJB1" s="676"/>
      <c r="OJC1" s="676"/>
      <c r="OJD1" s="676"/>
      <c r="OJE1" s="676"/>
      <c r="OJF1" s="676"/>
      <c r="OJG1" s="676"/>
      <c r="OJH1" s="676"/>
      <c r="OJI1" s="676"/>
      <c r="OJJ1" s="676"/>
      <c r="OJK1" s="676"/>
      <c r="OJL1" s="676"/>
      <c r="OJM1" s="676"/>
      <c r="OJN1" s="676"/>
      <c r="OJO1" s="676"/>
      <c r="OJP1" s="676"/>
      <c r="OJQ1" s="676"/>
      <c r="OJR1" s="676"/>
      <c r="OJS1" s="676"/>
      <c r="OJT1" s="676"/>
      <c r="OJU1" s="676"/>
      <c r="OJV1" s="676"/>
      <c r="OJW1" s="676"/>
      <c r="OJX1" s="676"/>
      <c r="OJY1" s="676"/>
      <c r="OJZ1" s="676"/>
      <c r="OKA1" s="676"/>
      <c r="OKB1" s="676"/>
      <c r="OKC1" s="676"/>
      <c r="OKD1" s="676"/>
      <c r="OKE1" s="676"/>
      <c r="OKF1" s="676"/>
      <c r="OKG1" s="676"/>
      <c r="OKH1" s="676"/>
      <c r="OKI1" s="676"/>
      <c r="OKJ1" s="676"/>
      <c r="OKK1" s="676"/>
      <c r="OKL1" s="676"/>
      <c r="OKM1" s="676"/>
      <c r="OKN1" s="676"/>
      <c r="OKO1" s="676"/>
      <c r="OKP1" s="676"/>
      <c r="OKQ1" s="676"/>
      <c r="OKR1" s="676"/>
      <c r="OKS1" s="676"/>
      <c r="OKT1" s="676"/>
      <c r="OKU1" s="676"/>
      <c r="OKV1" s="676"/>
      <c r="OKW1" s="676"/>
      <c r="OKX1" s="676"/>
      <c r="OKY1" s="676"/>
      <c r="OKZ1" s="676"/>
      <c r="OLA1" s="676"/>
      <c r="OLB1" s="676"/>
      <c r="OLC1" s="676"/>
      <c r="OLD1" s="676"/>
      <c r="OLE1" s="676"/>
      <c r="OLF1" s="676"/>
      <c r="OLG1" s="676"/>
      <c r="OLH1" s="676"/>
      <c r="OLI1" s="676"/>
      <c r="OLJ1" s="676"/>
      <c r="OLK1" s="676"/>
      <c r="OLL1" s="676"/>
      <c r="OLM1" s="676"/>
      <c r="OLN1" s="676"/>
      <c r="OLO1" s="676"/>
      <c r="OLP1" s="676"/>
      <c r="OLQ1" s="676"/>
      <c r="OLR1" s="676"/>
      <c r="OLS1" s="676"/>
      <c r="OLT1" s="676"/>
      <c r="OLU1" s="676"/>
      <c r="OLV1" s="676"/>
      <c r="OLW1" s="676"/>
      <c r="OLX1" s="676"/>
      <c r="OLY1" s="676"/>
      <c r="OLZ1" s="676"/>
      <c r="OMA1" s="676"/>
      <c r="OMB1" s="676"/>
      <c r="OMC1" s="676"/>
      <c r="OMD1" s="676"/>
      <c r="OME1" s="676"/>
      <c r="OMF1" s="676"/>
      <c r="OMG1" s="676"/>
      <c r="OMH1" s="676"/>
      <c r="OMI1" s="676"/>
      <c r="OMJ1" s="676"/>
      <c r="OMK1" s="676"/>
      <c r="OML1" s="676"/>
      <c r="OMM1" s="676"/>
      <c r="OMN1" s="676"/>
      <c r="OMO1" s="676"/>
      <c r="OMP1" s="676"/>
      <c r="OMQ1" s="676"/>
      <c r="OMR1" s="676"/>
      <c r="OMS1" s="676"/>
      <c r="OMT1" s="676"/>
      <c r="OMU1" s="676"/>
      <c r="OMV1" s="676"/>
      <c r="OMW1" s="676"/>
      <c r="OMX1" s="676"/>
      <c r="OMY1" s="676"/>
      <c r="OMZ1" s="676"/>
      <c r="ONA1" s="676"/>
      <c r="ONB1" s="676"/>
      <c r="ONC1" s="676"/>
      <c r="OND1" s="676"/>
      <c r="ONE1" s="676"/>
      <c r="ONF1" s="676"/>
      <c r="ONG1" s="676"/>
      <c r="ONH1" s="676"/>
      <c r="ONI1" s="676"/>
      <c r="ONJ1" s="676"/>
      <c r="ONK1" s="676"/>
      <c r="ONL1" s="676"/>
      <c r="ONM1" s="676"/>
      <c r="ONN1" s="676"/>
      <c r="ONO1" s="676"/>
      <c r="ONP1" s="676"/>
      <c r="ONQ1" s="676"/>
      <c r="ONR1" s="676"/>
      <c r="ONS1" s="676"/>
      <c r="ONT1" s="676"/>
      <c r="ONU1" s="676"/>
      <c r="ONV1" s="676"/>
      <c r="ONW1" s="676"/>
      <c r="ONX1" s="676"/>
      <c r="ONY1" s="676"/>
      <c r="ONZ1" s="676"/>
      <c r="OOA1" s="676"/>
      <c r="OOB1" s="676"/>
      <c r="OOC1" s="676"/>
      <c r="OOD1" s="676"/>
      <c r="OOE1" s="676"/>
      <c r="OOF1" s="676"/>
      <c r="OOG1" s="676"/>
      <c r="OOH1" s="676"/>
      <c r="OOI1" s="676"/>
      <c r="OOJ1" s="676"/>
      <c r="OOK1" s="676"/>
      <c r="OOL1" s="676"/>
      <c r="OOM1" s="676"/>
      <c r="OON1" s="676"/>
      <c r="OOO1" s="676"/>
      <c r="OOP1" s="676"/>
      <c r="OOQ1" s="676"/>
      <c r="OOR1" s="676"/>
      <c r="OOS1" s="676"/>
      <c r="OOT1" s="676"/>
      <c r="OOU1" s="676"/>
      <c r="OOV1" s="676"/>
      <c r="OOW1" s="676"/>
      <c r="OOX1" s="676"/>
      <c r="OOY1" s="676"/>
      <c r="OOZ1" s="676"/>
      <c r="OPA1" s="676"/>
      <c r="OPB1" s="676"/>
      <c r="OPC1" s="676"/>
      <c r="OPD1" s="676"/>
      <c r="OPE1" s="676"/>
      <c r="OPF1" s="676"/>
      <c r="OPG1" s="676"/>
      <c r="OPH1" s="676"/>
      <c r="OPI1" s="676"/>
      <c r="OPJ1" s="676"/>
      <c r="OPK1" s="676"/>
      <c r="OPL1" s="676"/>
      <c r="OPM1" s="676"/>
      <c r="OPN1" s="676"/>
      <c r="OPO1" s="676"/>
      <c r="OPP1" s="676"/>
      <c r="OPQ1" s="676"/>
      <c r="OPR1" s="676"/>
      <c r="OPS1" s="676"/>
      <c r="OPT1" s="676"/>
      <c r="OPU1" s="676"/>
      <c r="OPV1" s="676"/>
      <c r="OPW1" s="676"/>
      <c r="OPX1" s="676"/>
      <c r="OPY1" s="676"/>
      <c r="OPZ1" s="676"/>
      <c r="OQA1" s="676"/>
      <c r="OQB1" s="676"/>
      <c r="OQC1" s="676"/>
      <c r="OQD1" s="676"/>
      <c r="OQE1" s="676"/>
      <c r="OQF1" s="676"/>
      <c r="OQG1" s="676"/>
      <c r="OQH1" s="676"/>
      <c r="OQI1" s="676"/>
      <c r="OQJ1" s="676"/>
      <c r="OQK1" s="676"/>
      <c r="OQL1" s="676"/>
      <c r="OQM1" s="676"/>
      <c r="OQN1" s="676"/>
      <c r="OQO1" s="676"/>
      <c r="OQP1" s="676"/>
      <c r="OQQ1" s="676"/>
      <c r="OQR1" s="676"/>
      <c r="OQS1" s="676"/>
      <c r="OQT1" s="676"/>
      <c r="OQU1" s="676"/>
      <c r="OQV1" s="676"/>
      <c r="OQW1" s="676"/>
      <c r="OQX1" s="676"/>
      <c r="OQY1" s="676"/>
      <c r="OQZ1" s="676"/>
      <c r="ORA1" s="676"/>
      <c r="ORB1" s="676"/>
      <c r="ORC1" s="676"/>
      <c r="ORD1" s="676"/>
      <c r="ORE1" s="676"/>
      <c r="ORF1" s="676"/>
      <c r="ORG1" s="676"/>
      <c r="ORH1" s="676"/>
      <c r="ORI1" s="676"/>
      <c r="ORJ1" s="676"/>
      <c r="ORK1" s="676"/>
      <c r="ORL1" s="676"/>
      <c r="ORM1" s="676"/>
      <c r="ORN1" s="676"/>
      <c r="ORO1" s="676"/>
      <c r="ORP1" s="676"/>
      <c r="ORQ1" s="676"/>
      <c r="ORR1" s="676"/>
      <c r="ORS1" s="676"/>
      <c r="ORT1" s="676"/>
      <c r="ORU1" s="676"/>
      <c r="ORV1" s="676"/>
      <c r="ORW1" s="676"/>
      <c r="ORX1" s="676"/>
      <c r="ORY1" s="676"/>
      <c r="ORZ1" s="676"/>
      <c r="OSA1" s="676"/>
      <c r="OSB1" s="676"/>
      <c r="OSC1" s="676"/>
      <c r="OSD1" s="676"/>
      <c r="OSE1" s="676"/>
      <c r="OSF1" s="676"/>
      <c r="OSG1" s="676"/>
      <c r="OSH1" s="676"/>
      <c r="OSI1" s="676"/>
      <c r="OSJ1" s="676"/>
      <c r="OSK1" s="676"/>
      <c r="OSL1" s="676"/>
      <c r="OSM1" s="676"/>
      <c r="OSN1" s="676"/>
      <c r="OSO1" s="676"/>
      <c r="OSP1" s="676"/>
      <c r="OSQ1" s="676"/>
      <c r="OSR1" s="676"/>
      <c r="OSS1" s="676"/>
      <c r="OST1" s="676"/>
      <c r="OSU1" s="676"/>
      <c r="OSV1" s="676"/>
      <c r="OSW1" s="676"/>
      <c r="OSX1" s="676"/>
      <c r="OSY1" s="676"/>
      <c r="OSZ1" s="676"/>
      <c r="OTA1" s="676"/>
      <c r="OTB1" s="676"/>
      <c r="OTC1" s="676"/>
      <c r="OTD1" s="676"/>
      <c r="OTE1" s="676"/>
      <c r="OTF1" s="676"/>
      <c r="OTG1" s="676"/>
      <c r="OTH1" s="676"/>
      <c r="OTI1" s="676"/>
      <c r="OTJ1" s="676"/>
      <c r="OTK1" s="676"/>
      <c r="OTL1" s="676"/>
      <c r="OTM1" s="676"/>
      <c r="OTN1" s="676"/>
      <c r="OTO1" s="676"/>
      <c r="OTP1" s="676"/>
      <c r="OTQ1" s="676"/>
      <c r="OTR1" s="676"/>
      <c r="OTS1" s="676"/>
      <c r="OTT1" s="676"/>
      <c r="OTU1" s="676"/>
      <c r="OTV1" s="676"/>
      <c r="OTW1" s="676"/>
      <c r="OTX1" s="676"/>
      <c r="OTY1" s="676"/>
      <c r="OTZ1" s="676"/>
      <c r="OUA1" s="676"/>
      <c r="OUB1" s="676"/>
      <c r="OUC1" s="676"/>
      <c r="OUD1" s="676"/>
      <c r="OUE1" s="676"/>
      <c r="OUF1" s="676"/>
      <c r="OUG1" s="676"/>
      <c r="OUH1" s="676"/>
      <c r="OUI1" s="676"/>
      <c r="OUJ1" s="676"/>
      <c r="OUK1" s="676"/>
      <c r="OUL1" s="676"/>
      <c r="OUM1" s="676"/>
      <c r="OUN1" s="676"/>
      <c r="OUO1" s="676"/>
      <c r="OUP1" s="676"/>
      <c r="OUQ1" s="676"/>
      <c r="OUR1" s="676"/>
      <c r="OUS1" s="676"/>
      <c r="OUT1" s="676"/>
      <c r="OUU1" s="676"/>
      <c r="OUV1" s="676"/>
      <c r="OUW1" s="676"/>
      <c r="OUX1" s="676"/>
      <c r="OUY1" s="676"/>
      <c r="OUZ1" s="676"/>
      <c r="OVA1" s="676"/>
      <c r="OVB1" s="676"/>
      <c r="OVC1" s="676"/>
      <c r="OVD1" s="676"/>
      <c r="OVE1" s="676"/>
      <c r="OVF1" s="676"/>
      <c r="OVG1" s="676"/>
      <c r="OVH1" s="676"/>
      <c r="OVI1" s="676"/>
      <c r="OVJ1" s="676"/>
      <c r="OVK1" s="676"/>
      <c r="OVL1" s="676"/>
      <c r="OVM1" s="676"/>
      <c r="OVN1" s="676"/>
      <c r="OVO1" s="676"/>
      <c r="OVP1" s="676"/>
      <c r="OVQ1" s="676"/>
      <c r="OVR1" s="676"/>
      <c r="OVS1" s="676"/>
      <c r="OVT1" s="676"/>
      <c r="OVU1" s="676"/>
      <c r="OVV1" s="676"/>
      <c r="OVW1" s="676"/>
      <c r="OVX1" s="676"/>
      <c r="OVY1" s="676"/>
      <c r="OVZ1" s="676"/>
      <c r="OWA1" s="676"/>
      <c r="OWB1" s="676"/>
      <c r="OWC1" s="676"/>
      <c r="OWD1" s="676"/>
      <c r="OWE1" s="676"/>
      <c r="OWF1" s="676"/>
      <c r="OWG1" s="676"/>
      <c r="OWH1" s="676"/>
      <c r="OWI1" s="676"/>
      <c r="OWJ1" s="676"/>
      <c r="OWK1" s="676"/>
      <c r="OWL1" s="676"/>
      <c r="OWM1" s="676"/>
      <c r="OWN1" s="676"/>
      <c r="OWO1" s="676"/>
      <c r="OWP1" s="676"/>
      <c r="OWQ1" s="676"/>
      <c r="OWR1" s="676"/>
      <c r="OWS1" s="676"/>
      <c r="OWT1" s="676"/>
      <c r="OWU1" s="676"/>
      <c r="OWV1" s="676"/>
      <c r="OWW1" s="676"/>
      <c r="OWX1" s="676"/>
      <c r="OWY1" s="676"/>
      <c r="OWZ1" s="676"/>
      <c r="OXA1" s="676"/>
      <c r="OXB1" s="676"/>
      <c r="OXC1" s="676"/>
      <c r="OXD1" s="676"/>
      <c r="OXE1" s="676"/>
      <c r="OXF1" s="676"/>
      <c r="OXG1" s="676"/>
      <c r="OXH1" s="676"/>
      <c r="OXI1" s="676"/>
      <c r="OXJ1" s="676"/>
      <c r="OXK1" s="676"/>
      <c r="OXL1" s="676"/>
      <c r="OXM1" s="676"/>
      <c r="OXN1" s="676"/>
      <c r="OXO1" s="676"/>
      <c r="OXP1" s="676"/>
      <c r="OXQ1" s="676"/>
      <c r="OXR1" s="676"/>
      <c r="OXS1" s="676"/>
      <c r="OXT1" s="676"/>
      <c r="OXU1" s="676"/>
      <c r="OXV1" s="676"/>
      <c r="OXW1" s="676"/>
      <c r="OXX1" s="676"/>
      <c r="OXY1" s="676"/>
      <c r="OXZ1" s="676"/>
      <c r="OYA1" s="676"/>
      <c r="OYB1" s="676"/>
      <c r="OYC1" s="676"/>
      <c r="OYD1" s="676"/>
      <c r="OYE1" s="676"/>
      <c r="OYF1" s="676"/>
      <c r="OYG1" s="676"/>
      <c r="OYH1" s="676"/>
      <c r="OYI1" s="676"/>
      <c r="OYJ1" s="676"/>
      <c r="OYK1" s="676"/>
      <c r="OYL1" s="676"/>
      <c r="OYM1" s="676"/>
      <c r="OYN1" s="676"/>
      <c r="OYO1" s="676"/>
      <c r="OYP1" s="676"/>
      <c r="OYQ1" s="676"/>
      <c r="OYR1" s="676"/>
      <c r="OYS1" s="676"/>
      <c r="OYT1" s="676"/>
      <c r="OYU1" s="676"/>
      <c r="OYV1" s="676"/>
      <c r="OYW1" s="676"/>
      <c r="OYX1" s="676"/>
      <c r="OYY1" s="676"/>
      <c r="OYZ1" s="676"/>
      <c r="OZA1" s="676"/>
      <c r="OZB1" s="676"/>
      <c r="OZC1" s="676"/>
      <c r="OZD1" s="676"/>
      <c r="OZE1" s="676"/>
      <c r="OZF1" s="676"/>
      <c r="OZG1" s="676"/>
      <c r="OZH1" s="676"/>
      <c r="OZI1" s="676"/>
      <c r="OZJ1" s="676"/>
      <c r="OZK1" s="676"/>
      <c r="OZL1" s="676"/>
      <c r="OZM1" s="676"/>
      <c r="OZN1" s="676"/>
      <c r="OZO1" s="676"/>
      <c r="OZP1" s="676"/>
      <c r="OZQ1" s="676"/>
      <c r="OZR1" s="676"/>
      <c r="OZS1" s="676"/>
      <c r="OZT1" s="676"/>
      <c r="OZU1" s="676"/>
      <c r="OZV1" s="676"/>
      <c r="OZW1" s="676"/>
      <c r="OZX1" s="676"/>
      <c r="OZY1" s="676"/>
      <c r="OZZ1" s="676"/>
      <c r="PAA1" s="676"/>
      <c r="PAB1" s="676"/>
      <c r="PAC1" s="676"/>
      <c r="PAD1" s="676"/>
      <c r="PAE1" s="676"/>
      <c r="PAF1" s="676"/>
      <c r="PAG1" s="676"/>
      <c r="PAH1" s="676"/>
      <c r="PAI1" s="676"/>
      <c r="PAJ1" s="676"/>
      <c r="PAK1" s="676"/>
      <c r="PAL1" s="676"/>
      <c r="PAM1" s="676"/>
      <c r="PAN1" s="676"/>
      <c r="PAO1" s="676"/>
      <c r="PAP1" s="676"/>
      <c r="PAQ1" s="676"/>
      <c r="PAR1" s="676"/>
      <c r="PAS1" s="676"/>
      <c r="PAT1" s="676"/>
      <c r="PAU1" s="676"/>
      <c r="PAV1" s="676"/>
      <c r="PAW1" s="676"/>
      <c r="PAX1" s="676"/>
      <c r="PAY1" s="676"/>
      <c r="PAZ1" s="676"/>
      <c r="PBA1" s="676"/>
      <c r="PBB1" s="676"/>
      <c r="PBC1" s="676"/>
      <c r="PBD1" s="676"/>
      <c r="PBE1" s="676"/>
      <c r="PBF1" s="676"/>
      <c r="PBG1" s="676"/>
      <c r="PBH1" s="676"/>
      <c r="PBI1" s="676"/>
      <c r="PBJ1" s="676"/>
      <c r="PBK1" s="676"/>
      <c r="PBL1" s="676"/>
      <c r="PBM1" s="676"/>
      <c r="PBN1" s="676"/>
      <c r="PBO1" s="676"/>
      <c r="PBP1" s="676"/>
      <c r="PBQ1" s="676"/>
      <c r="PBR1" s="676"/>
      <c r="PBS1" s="676"/>
      <c r="PBT1" s="676"/>
      <c r="PBU1" s="676"/>
      <c r="PBV1" s="676"/>
      <c r="PBW1" s="676"/>
      <c r="PBX1" s="676"/>
      <c r="PBY1" s="676"/>
      <c r="PBZ1" s="676"/>
      <c r="PCA1" s="676"/>
      <c r="PCB1" s="676"/>
      <c r="PCC1" s="676"/>
      <c r="PCD1" s="676"/>
      <c r="PCE1" s="676"/>
      <c r="PCF1" s="676"/>
      <c r="PCG1" s="676"/>
      <c r="PCH1" s="676"/>
      <c r="PCI1" s="676"/>
      <c r="PCJ1" s="676"/>
      <c r="PCK1" s="676"/>
      <c r="PCL1" s="676"/>
      <c r="PCM1" s="676"/>
      <c r="PCN1" s="676"/>
      <c r="PCO1" s="676"/>
      <c r="PCP1" s="676"/>
      <c r="PCQ1" s="676"/>
      <c r="PCR1" s="676"/>
      <c r="PCS1" s="676"/>
      <c r="PCT1" s="676"/>
      <c r="PCU1" s="676"/>
      <c r="PCV1" s="676"/>
      <c r="PCW1" s="676"/>
      <c r="PCX1" s="676"/>
      <c r="PCY1" s="676"/>
      <c r="PCZ1" s="676"/>
      <c r="PDA1" s="676"/>
      <c r="PDB1" s="676"/>
      <c r="PDC1" s="676"/>
      <c r="PDD1" s="676"/>
      <c r="PDE1" s="676"/>
      <c r="PDF1" s="676"/>
      <c r="PDG1" s="676"/>
      <c r="PDH1" s="676"/>
      <c r="PDI1" s="676"/>
      <c r="PDJ1" s="676"/>
      <c r="PDK1" s="676"/>
      <c r="PDL1" s="676"/>
      <c r="PDM1" s="676"/>
      <c r="PDN1" s="676"/>
      <c r="PDO1" s="676"/>
      <c r="PDP1" s="676"/>
      <c r="PDQ1" s="676"/>
      <c r="PDR1" s="676"/>
      <c r="PDS1" s="676"/>
      <c r="PDT1" s="676"/>
      <c r="PDU1" s="676"/>
      <c r="PDV1" s="676"/>
      <c r="PDW1" s="676"/>
      <c r="PDX1" s="676"/>
      <c r="PDY1" s="676"/>
      <c r="PDZ1" s="676"/>
      <c r="PEA1" s="676"/>
      <c r="PEB1" s="676"/>
      <c r="PEC1" s="676"/>
      <c r="PED1" s="676"/>
      <c r="PEE1" s="676"/>
      <c r="PEF1" s="676"/>
      <c r="PEG1" s="676"/>
      <c r="PEH1" s="676"/>
      <c r="PEI1" s="676"/>
      <c r="PEJ1" s="676"/>
      <c r="PEK1" s="676"/>
      <c r="PEL1" s="676"/>
      <c r="PEM1" s="676"/>
      <c r="PEN1" s="676"/>
      <c r="PEO1" s="676"/>
      <c r="PEP1" s="676"/>
      <c r="PEQ1" s="676"/>
      <c r="PER1" s="676"/>
      <c r="PES1" s="676"/>
      <c r="PET1" s="676"/>
      <c r="PEU1" s="676"/>
      <c r="PEV1" s="676"/>
      <c r="PEW1" s="676"/>
      <c r="PEX1" s="676"/>
      <c r="PEY1" s="676"/>
      <c r="PEZ1" s="676"/>
      <c r="PFA1" s="676"/>
      <c r="PFB1" s="676"/>
      <c r="PFC1" s="676"/>
      <c r="PFD1" s="676"/>
      <c r="PFE1" s="676"/>
      <c r="PFF1" s="676"/>
      <c r="PFG1" s="676"/>
      <c r="PFH1" s="676"/>
      <c r="PFI1" s="676"/>
      <c r="PFJ1" s="676"/>
      <c r="PFK1" s="676"/>
      <c r="PFL1" s="676"/>
      <c r="PFM1" s="676"/>
      <c r="PFN1" s="676"/>
      <c r="PFO1" s="676"/>
      <c r="PFP1" s="676"/>
      <c r="PFQ1" s="676"/>
      <c r="PFR1" s="676"/>
      <c r="PFS1" s="676"/>
      <c r="PFT1" s="676"/>
      <c r="PFU1" s="676"/>
      <c r="PFV1" s="676"/>
      <c r="PFW1" s="676"/>
      <c r="PFX1" s="676"/>
      <c r="PFY1" s="676"/>
      <c r="PFZ1" s="676"/>
      <c r="PGA1" s="676"/>
      <c r="PGB1" s="676"/>
      <c r="PGC1" s="676"/>
      <c r="PGD1" s="676"/>
      <c r="PGE1" s="676"/>
      <c r="PGF1" s="676"/>
      <c r="PGG1" s="676"/>
      <c r="PGH1" s="676"/>
      <c r="PGI1" s="676"/>
      <c r="PGJ1" s="676"/>
      <c r="PGK1" s="676"/>
      <c r="PGL1" s="676"/>
      <c r="PGM1" s="676"/>
      <c r="PGN1" s="676"/>
      <c r="PGO1" s="676"/>
      <c r="PGP1" s="676"/>
      <c r="PGQ1" s="676"/>
      <c r="PGR1" s="676"/>
      <c r="PGS1" s="676"/>
      <c r="PGT1" s="676"/>
      <c r="PGU1" s="676"/>
      <c r="PGV1" s="676"/>
      <c r="PGW1" s="676"/>
      <c r="PGX1" s="676"/>
      <c r="PGY1" s="676"/>
      <c r="PGZ1" s="676"/>
      <c r="PHA1" s="676"/>
      <c r="PHB1" s="676"/>
      <c r="PHC1" s="676"/>
      <c r="PHD1" s="676"/>
      <c r="PHE1" s="676"/>
      <c r="PHF1" s="676"/>
      <c r="PHG1" s="676"/>
      <c r="PHH1" s="676"/>
      <c r="PHI1" s="676"/>
      <c r="PHJ1" s="676"/>
      <c r="PHK1" s="676"/>
      <c r="PHL1" s="676"/>
      <c r="PHM1" s="676"/>
      <c r="PHN1" s="676"/>
      <c r="PHO1" s="676"/>
      <c r="PHP1" s="676"/>
      <c r="PHQ1" s="676"/>
      <c r="PHR1" s="676"/>
      <c r="PHS1" s="676"/>
      <c r="PHT1" s="676"/>
      <c r="PHU1" s="676"/>
      <c r="PHV1" s="676"/>
      <c r="PHW1" s="676"/>
      <c r="PHX1" s="676"/>
      <c r="PHY1" s="676"/>
      <c r="PHZ1" s="676"/>
      <c r="PIA1" s="676"/>
      <c r="PIB1" s="676"/>
      <c r="PIC1" s="676"/>
      <c r="PID1" s="676"/>
      <c r="PIE1" s="676"/>
      <c r="PIF1" s="676"/>
      <c r="PIG1" s="676"/>
      <c r="PIH1" s="676"/>
      <c r="PII1" s="676"/>
      <c r="PIJ1" s="676"/>
      <c r="PIK1" s="676"/>
      <c r="PIL1" s="676"/>
      <c r="PIM1" s="676"/>
      <c r="PIN1" s="676"/>
      <c r="PIO1" s="676"/>
      <c r="PIP1" s="676"/>
      <c r="PIQ1" s="676"/>
      <c r="PIR1" s="676"/>
      <c r="PIS1" s="676"/>
      <c r="PIT1" s="676"/>
      <c r="PIU1" s="676"/>
      <c r="PIV1" s="676"/>
      <c r="PIW1" s="676"/>
      <c r="PIX1" s="676"/>
      <c r="PIY1" s="676"/>
      <c r="PIZ1" s="676"/>
      <c r="PJA1" s="676"/>
      <c r="PJB1" s="676"/>
      <c r="PJC1" s="676"/>
      <c r="PJD1" s="676"/>
      <c r="PJE1" s="676"/>
      <c r="PJF1" s="676"/>
      <c r="PJG1" s="676"/>
      <c r="PJH1" s="676"/>
      <c r="PJI1" s="676"/>
      <c r="PJJ1" s="676"/>
      <c r="PJK1" s="676"/>
      <c r="PJL1" s="676"/>
      <c r="PJM1" s="676"/>
      <c r="PJN1" s="676"/>
      <c r="PJO1" s="676"/>
      <c r="PJP1" s="676"/>
      <c r="PJQ1" s="676"/>
      <c r="PJR1" s="676"/>
      <c r="PJS1" s="676"/>
      <c r="PJT1" s="676"/>
      <c r="PJU1" s="676"/>
      <c r="PJV1" s="676"/>
      <c r="PJW1" s="676"/>
      <c r="PJX1" s="676"/>
      <c r="PJY1" s="676"/>
      <c r="PJZ1" s="676"/>
      <c r="PKA1" s="676"/>
      <c r="PKB1" s="676"/>
      <c r="PKC1" s="676"/>
      <c r="PKD1" s="676"/>
      <c r="PKE1" s="676"/>
      <c r="PKF1" s="676"/>
      <c r="PKG1" s="676"/>
      <c r="PKH1" s="676"/>
      <c r="PKI1" s="676"/>
      <c r="PKJ1" s="676"/>
      <c r="PKK1" s="676"/>
      <c r="PKL1" s="676"/>
      <c r="PKM1" s="676"/>
      <c r="PKN1" s="676"/>
      <c r="PKO1" s="676"/>
      <c r="PKP1" s="676"/>
      <c r="PKQ1" s="676"/>
      <c r="PKR1" s="676"/>
      <c r="PKS1" s="676"/>
      <c r="PKT1" s="676"/>
      <c r="PKU1" s="676"/>
      <c r="PKV1" s="676"/>
      <c r="PKW1" s="676"/>
      <c r="PKX1" s="676"/>
      <c r="PKY1" s="676"/>
      <c r="PKZ1" s="676"/>
      <c r="PLA1" s="676"/>
      <c r="PLB1" s="676"/>
      <c r="PLC1" s="676"/>
      <c r="PLD1" s="676"/>
      <c r="PLE1" s="676"/>
      <c r="PLF1" s="676"/>
      <c r="PLG1" s="676"/>
      <c r="PLH1" s="676"/>
      <c r="PLI1" s="676"/>
      <c r="PLJ1" s="676"/>
      <c r="PLK1" s="676"/>
      <c r="PLL1" s="676"/>
      <c r="PLM1" s="676"/>
      <c r="PLN1" s="676"/>
      <c r="PLO1" s="676"/>
      <c r="PLP1" s="676"/>
      <c r="PLQ1" s="676"/>
      <c r="PLR1" s="676"/>
      <c r="PLS1" s="676"/>
      <c r="PLT1" s="676"/>
      <c r="PLU1" s="676"/>
      <c r="PLV1" s="676"/>
      <c r="PLW1" s="676"/>
      <c r="PLX1" s="676"/>
      <c r="PLY1" s="676"/>
      <c r="PLZ1" s="676"/>
      <c r="PMA1" s="676"/>
      <c r="PMB1" s="676"/>
      <c r="PMC1" s="676"/>
      <c r="PMD1" s="676"/>
      <c r="PME1" s="676"/>
      <c r="PMF1" s="676"/>
      <c r="PMG1" s="676"/>
      <c r="PMH1" s="676"/>
      <c r="PMI1" s="676"/>
      <c r="PMJ1" s="676"/>
      <c r="PMK1" s="676"/>
      <c r="PML1" s="676"/>
      <c r="PMM1" s="676"/>
      <c r="PMN1" s="676"/>
      <c r="PMO1" s="676"/>
      <c r="PMP1" s="676"/>
      <c r="PMQ1" s="676"/>
      <c r="PMR1" s="676"/>
      <c r="PMS1" s="676"/>
      <c r="PMT1" s="676"/>
      <c r="PMU1" s="676"/>
      <c r="PMV1" s="676"/>
      <c r="PMW1" s="676"/>
      <c r="PMX1" s="676"/>
      <c r="PMY1" s="676"/>
      <c r="PMZ1" s="676"/>
      <c r="PNA1" s="676"/>
      <c r="PNB1" s="676"/>
      <c r="PNC1" s="676"/>
      <c r="PND1" s="676"/>
      <c r="PNE1" s="676"/>
      <c r="PNF1" s="676"/>
      <c r="PNG1" s="676"/>
      <c r="PNH1" s="676"/>
      <c r="PNI1" s="676"/>
      <c r="PNJ1" s="676"/>
      <c r="PNK1" s="676"/>
      <c r="PNL1" s="676"/>
      <c r="PNM1" s="676"/>
      <c r="PNN1" s="676"/>
      <c r="PNO1" s="676"/>
      <c r="PNP1" s="676"/>
      <c r="PNQ1" s="676"/>
      <c r="PNR1" s="676"/>
      <c r="PNS1" s="676"/>
      <c r="PNT1" s="676"/>
      <c r="PNU1" s="676"/>
      <c r="PNV1" s="676"/>
      <c r="PNW1" s="676"/>
      <c r="PNX1" s="676"/>
      <c r="PNY1" s="676"/>
      <c r="PNZ1" s="676"/>
      <c r="POA1" s="676"/>
      <c r="POB1" s="676"/>
      <c r="POC1" s="676"/>
      <c r="POD1" s="676"/>
      <c r="POE1" s="676"/>
      <c r="POF1" s="676"/>
      <c r="POG1" s="676"/>
      <c r="POH1" s="676"/>
      <c r="POI1" s="676"/>
      <c r="POJ1" s="676"/>
      <c r="POK1" s="676"/>
      <c r="POL1" s="676"/>
      <c r="POM1" s="676"/>
      <c r="PON1" s="676"/>
      <c r="POO1" s="676"/>
      <c r="POP1" s="676"/>
      <c r="POQ1" s="676"/>
      <c r="POR1" s="676"/>
      <c r="POS1" s="676"/>
      <c r="POT1" s="676"/>
      <c r="POU1" s="676"/>
      <c r="POV1" s="676"/>
      <c r="POW1" s="676"/>
      <c r="POX1" s="676"/>
      <c r="POY1" s="676"/>
      <c r="POZ1" s="676"/>
      <c r="PPA1" s="676"/>
      <c r="PPB1" s="676"/>
      <c r="PPC1" s="676"/>
      <c r="PPD1" s="676"/>
      <c r="PPE1" s="676"/>
      <c r="PPF1" s="676"/>
      <c r="PPG1" s="676"/>
      <c r="PPH1" s="676"/>
      <c r="PPI1" s="676"/>
      <c r="PPJ1" s="676"/>
      <c r="PPK1" s="676"/>
      <c r="PPL1" s="676"/>
      <c r="PPM1" s="676"/>
      <c r="PPN1" s="676"/>
      <c r="PPO1" s="676"/>
      <c r="PPP1" s="676"/>
      <c r="PPQ1" s="676"/>
      <c r="PPR1" s="676"/>
      <c r="PPS1" s="676"/>
      <c r="PPT1" s="676"/>
      <c r="PPU1" s="676"/>
      <c r="PPV1" s="676"/>
      <c r="PPW1" s="676"/>
      <c r="PPX1" s="676"/>
      <c r="PPY1" s="676"/>
      <c r="PPZ1" s="676"/>
      <c r="PQA1" s="676"/>
      <c r="PQB1" s="676"/>
      <c r="PQC1" s="676"/>
      <c r="PQD1" s="676"/>
      <c r="PQE1" s="676"/>
      <c r="PQF1" s="676"/>
      <c r="PQG1" s="676"/>
      <c r="PQH1" s="676"/>
      <c r="PQI1" s="676"/>
      <c r="PQJ1" s="676"/>
      <c r="PQK1" s="676"/>
      <c r="PQL1" s="676"/>
      <c r="PQM1" s="676"/>
      <c r="PQN1" s="676"/>
      <c r="PQO1" s="676"/>
      <c r="PQP1" s="676"/>
      <c r="PQQ1" s="676"/>
      <c r="PQR1" s="676"/>
      <c r="PQS1" s="676"/>
      <c r="PQT1" s="676"/>
      <c r="PQU1" s="676"/>
      <c r="PQV1" s="676"/>
      <c r="PQW1" s="676"/>
      <c r="PQX1" s="676"/>
      <c r="PQY1" s="676"/>
      <c r="PQZ1" s="676"/>
      <c r="PRA1" s="676"/>
      <c r="PRB1" s="676"/>
      <c r="PRC1" s="676"/>
      <c r="PRD1" s="676"/>
      <c r="PRE1" s="676"/>
      <c r="PRF1" s="676"/>
      <c r="PRG1" s="676"/>
      <c r="PRH1" s="676"/>
      <c r="PRI1" s="676"/>
      <c r="PRJ1" s="676"/>
      <c r="PRK1" s="676"/>
      <c r="PRL1" s="676"/>
      <c r="PRM1" s="676"/>
      <c r="PRN1" s="676"/>
      <c r="PRO1" s="676"/>
      <c r="PRP1" s="676"/>
      <c r="PRQ1" s="676"/>
      <c r="PRR1" s="676"/>
      <c r="PRS1" s="676"/>
      <c r="PRT1" s="676"/>
      <c r="PRU1" s="676"/>
      <c r="PRV1" s="676"/>
      <c r="PRW1" s="676"/>
      <c r="PRX1" s="676"/>
      <c r="PRY1" s="676"/>
      <c r="PRZ1" s="676"/>
      <c r="PSA1" s="676"/>
      <c r="PSB1" s="676"/>
      <c r="PSC1" s="676"/>
      <c r="PSD1" s="676"/>
      <c r="PSE1" s="676"/>
      <c r="PSF1" s="676"/>
      <c r="PSG1" s="676"/>
      <c r="PSH1" s="676"/>
      <c r="PSI1" s="676"/>
      <c r="PSJ1" s="676"/>
      <c r="PSK1" s="676"/>
      <c r="PSL1" s="676"/>
      <c r="PSM1" s="676"/>
      <c r="PSN1" s="676"/>
      <c r="PSO1" s="676"/>
      <c r="PSP1" s="676"/>
      <c r="PSQ1" s="676"/>
      <c r="PSR1" s="676"/>
      <c r="PSS1" s="676"/>
      <c r="PST1" s="676"/>
      <c r="PSU1" s="676"/>
      <c r="PSV1" s="676"/>
      <c r="PSW1" s="676"/>
      <c r="PSX1" s="676"/>
      <c r="PSY1" s="676"/>
      <c r="PSZ1" s="676"/>
      <c r="PTA1" s="676"/>
      <c r="PTB1" s="676"/>
      <c r="PTC1" s="676"/>
      <c r="PTD1" s="676"/>
      <c r="PTE1" s="676"/>
      <c r="PTF1" s="676"/>
      <c r="PTG1" s="676"/>
      <c r="PTH1" s="676"/>
      <c r="PTI1" s="676"/>
      <c r="PTJ1" s="676"/>
      <c r="PTK1" s="676"/>
      <c r="PTL1" s="676"/>
      <c r="PTM1" s="676"/>
      <c r="PTN1" s="676"/>
      <c r="PTO1" s="676"/>
      <c r="PTP1" s="676"/>
      <c r="PTQ1" s="676"/>
      <c r="PTR1" s="676"/>
      <c r="PTS1" s="676"/>
      <c r="PTT1" s="676"/>
      <c r="PTU1" s="676"/>
      <c r="PTV1" s="676"/>
      <c r="PTW1" s="676"/>
      <c r="PTX1" s="676"/>
      <c r="PTY1" s="676"/>
      <c r="PTZ1" s="676"/>
      <c r="PUA1" s="676"/>
      <c r="PUB1" s="676"/>
      <c r="PUC1" s="676"/>
      <c r="PUD1" s="676"/>
      <c r="PUE1" s="676"/>
      <c r="PUF1" s="676"/>
      <c r="PUG1" s="676"/>
      <c r="PUH1" s="676"/>
      <c r="PUI1" s="676"/>
      <c r="PUJ1" s="676"/>
      <c r="PUK1" s="676"/>
      <c r="PUL1" s="676"/>
      <c r="PUM1" s="676"/>
      <c r="PUN1" s="676"/>
      <c r="PUO1" s="676"/>
      <c r="PUP1" s="676"/>
      <c r="PUQ1" s="676"/>
      <c r="PUR1" s="676"/>
      <c r="PUS1" s="676"/>
      <c r="PUT1" s="676"/>
      <c r="PUU1" s="676"/>
      <c r="PUV1" s="676"/>
      <c r="PUW1" s="676"/>
      <c r="PUX1" s="676"/>
      <c r="PUY1" s="676"/>
      <c r="PUZ1" s="676"/>
      <c r="PVA1" s="676"/>
      <c r="PVB1" s="676"/>
      <c r="PVC1" s="676"/>
      <c r="PVD1" s="676"/>
      <c r="PVE1" s="676"/>
      <c r="PVF1" s="676"/>
      <c r="PVG1" s="676"/>
      <c r="PVH1" s="676"/>
      <c r="PVI1" s="676"/>
      <c r="PVJ1" s="676"/>
      <c r="PVK1" s="676"/>
      <c r="PVL1" s="676"/>
      <c r="PVM1" s="676"/>
      <c r="PVN1" s="676"/>
      <c r="PVO1" s="676"/>
      <c r="PVP1" s="676"/>
      <c r="PVQ1" s="676"/>
      <c r="PVR1" s="676"/>
      <c r="PVS1" s="676"/>
      <c r="PVT1" s="676"/>
      <c r="PVU1" s="676"/>
      <c r="PVV1" s="676"/>
      <c r="PVW1" s="676"/>
      <c r="PVX1" s="676"/>
      <c r="PVY1" s="676"/>
      <c r="PVZ1" s="676"/>
      <c r="PWA1" s="676"/>
      <c r="PWB1" s="676"/>
      <c r="PWC1" s="676"/>
      <c r="PWD1" s="676"/>
      <c r="PWE1" s="676"/>
      <c r="PWF1" s="676"/>
      <c r="PWG1" s="676"/>
      <c r="PWH1" s="676"/>
      <c r="PWI1" s="676"/>
      <c r="PWJ1" s="676"/>
      <c r="PWK1" s="676"/>
      <c r="PWL1" s="676"/>
      <c r="PWM1" s="676"/>
      <c r="PWN1" s="676"/>
      <c r="PWO1" s="676"/>
      <c r="PWP1" s="676"/>
      <c r="PWQ1" s="676"/>
      <c r="PWR1" s="676"/>
      <c r="PWS1" s="676"/>
      <c r="PWT1" s="676"/>
      <c r="PWU1" s="676"/>
      <c r="PWV1" s="676"/>
      <c r="PWW1" s="676"/>
      <c r="PWX1" s="676"/>
      <c r="PWY1" s="676"/>
      <c r="PWZ1" s="676"/>
      <c r="PXA1" s="676"/>
      <c r="PXB1" s="676"/>
      <c r="PXC1" s="676"/>
      <c r="PXD1" s="676"/>
      <c r="PXE1" s="676"/>
      <c r="PXF1" s="676"/>
      <c r="PXG1" s="676"/>
      <c r="PXH1" s="676"/>
      <c r="PXI1" s="676"/>
      <c r="PXJ1" s="676"/>
      <c r="PXK1" s="676"/>
      <c r="PXL1" s="676"/>
      <c r="PXM1" s="676"/>
      <c r="PXN1" s="676"/>
      <c r="PXO1" s="676"/>
      <c r="PXP1" s="676"/>
      <c r="PXQ1" s="676"/>
      <c r="PXR1" s="676"/>
      <c r="PXS1" s="676"/>
      <c r="PXT1" s="676"/>
      <c r="PXU1" s="676"/>
      <c r="PXV1" s="676"/>
      <c r="PXW1" s="676"/>
      <c r="PXX1" s="676"/>
      <c r="PXY1" s="676"/>
      <c r="PXZ1" s="676"/>
      <c r="PYA1" s="676"/>
      <c r="PYB1" s="676"/>
      <c r="PYC1" s="676"/>
      <c r="PYD1" s="676"/>
      <c r="PYE1" s="676"/>
      <c r="PYF1" s="676"/>
      <c r="PYG1" s="676"/>
      <c r="PYH1" s="676"/>
      <c r="PYI1" s="676"/>
      <c r="PYJ1" s="676"/>
      <c r="PYK1" s="676"/>
      <c r="PYL1" s="676"/>
      <c r="PYM1" s="676"/>
      <c r="PYN1" s="676"/>
      <c r="PYO1" s="676"/>
      <c r="PYP1" s="676"/>
      <c r="PYQ1" s="676"/>
      <c r="PYR1" s="676"/>
      <c r="PYS1" s="676"/>
      <c r="PYT1" s="676"/>
      <c r="PYU1" s="676"/>
      <c r="PYV1" s="676"/>
      <c r="PYW1" s="676"/>
      <c r="PYX1" s="676"/>
      <c r="PYY1" s="676"/>
      <c r="PYZ1" s="676"/>
      <c r="PZA1" s="676"/>
      <c r="PZB1" s="676"/>
      <c r="PZC1" s="676"/>
      <c r="PZD1" s="676"/>
      <c r="PZE1" s="676"/>
      <c r="PZF1" s="676"/>
      <c r="PZG1" s="676"/>
      <c r="PZH1" s="676"/>
      <c r="PZI1" s="676"/>
      <c r="PZJ1" s="676"/>
      <c r="PZK1" s="676"/>
      <c r="PZL1" s="676"/>
      <c r="PZM1" s="676"/>
      <c r="PZN1" s="676"/>
      <c r="PZO1" s="676"/>
      <c r="PZP1" s="676"/>
      <c r="PZQ1" s="676"/>
      <c r="PZR1" s="676"/>
      <c r="PZS1" s="676"/>
      <c r="PZT1" s="676"/>
      <c r="PZU1" s="676"/>
      <c r="PZV1" s="676"/>
      <c r="PZW1" s="676"/>
      <c r="PZX1" s="676"/>
      <c r="PZY1" s="676"/>
      <c r="PZZ1" s="676"/>
      <c r="QAA1" s="676"/>
      <c r="QAB1" s="676"/>
      <c r="QAC1" s="676"/>
      <c r="QAD1" s="676"/>
      <c r="QAE1" s="676"/>
      <c r="QAF1" s="676"/>
      <c r="QAG1" s="676"/>
      <c r="QAH1" s="676"/>
      <c r="QAI1" s="676"/>
      <c r="QAJ1" s="676"/>
      <c r="QAK1" s="676"/>
      <c r="QAL1" s="676"/>
      <c r="QAM1" s="676"/>
      <c r="QAN1" s="676"/>
      <c r="QAO1" s="676"/>
      <c r="QAP1" s="676"/>
      <c r="QAQ1" s="676"/>
      <c r="QAR1" s="676"/>
      <c r="QAS1" s="676"/>
      <c r="QAT1" s="676"/>
      <c r="QAU1" s="676"/>
      <c r="QAV1" s="676"/>
      <c r="QAW1" s="676"/>
      <c r="QAX1" s="676"/>
      <c r="QAY1" s="676"/>
      <c r="QAZ1" s="676"/>
      <c r="QBA1" s="676"/>
      <c r="QBB1" s="676"/>
      <c r="QBC1" s="676"/>
      <c r="QBD1" s="676"/>
      <c r="QBE1" s="676"/>
      <c r="QBF1" s="676"/>
      <c r="QBG1" s="676"/>
      <c r="QBH1" s="676"/>
      <c r="QBI1" s="676"/>
      <c r="QBJ1" s="676"/>
      <c r="QBK1" s="676"/>
      <c r="QBL1" s="676"/>
      <c r="QBM1" s="676"/>
      <c r="QBN1" s="676"/>
      <c r="QBO1" s="676"/>
      <c r="QBP1" s="676"/>
      <c r="QBQ1" s="676"/>
      <c r="QBR1" s="676"/>
      <c r="QBS1" s="676"/>
      <c r="QBT1" s="676"/>
      <c r="QBU1" s="676"/>
      <c r="QBV1" s="676"/>
      <c r="QBW1" s="676"/>
      <c r="QBX1" s="676"/>
      <c r="QBY1" s="676"/>
      <c r="QBZ1" s="676"/>
      <c r="QCA1" s="676"/>
      <c r="QCB1" s="676"/>
      <c r="QCC1" s="676"/>
      <c r="QCD1" s="676"/>
      <c r="QCE1" s="676"/>
      <c r="QCF1" s="676"/>
      <c r="QCG1" s="676"/>
      <c r="QCH1" s="676"/>
      <c r="QCI1" s="676"/>
      <c r="QCJ1" s="676"/>
      <c r="QCK1" s="676"/>
      <c r="QCL1" s="676"/>
      <c r="QCM1" s="676"/>
      <c r="QCN1" s="676"/>
      <c r="QCO1" s="676"/>
      <c r="QCP1" s="676"/>
      <c r="QCQ1" s="676"/>
      <c r="QCR1" s="676"/>
      <c r="QCS1" s="676"/>
      <c r="QCT1" s="676"/>
      <c r="QCU1" s="676"/>
      <c r="QCV1" s="676"/>
      <c r="QCW1" s="676"/>
      <c r="QCX1" s="676"/>
      <c r="QCY1" s="676"/>
      <c r="QCZ1" s="676"/>
      <c r="QDA1" s="676"/>
      <c r="QDB1" s="676"/>
      <c r="QDC1" s="676"/>
      <c r="QDD1" s="676"/>
      <c r="QDE1" s="676"/>
      <c r="QDF1" s="676"/>
      <c r="QDG1" s="676"/>
      <c r="QDH1" s="676"/>
      <c r="QDI1" s="676"/>
      <c r="QDJ1" s="676"/>
      <c r="QDK1" s="676"/>
      <c r="QDL1" s="676"/>
      <c r="QDM1" s="676"/>
      <c r="QDN1" s="676"/>
      <c r="QDO1" s="676"/>
      <c r="QDP1" s="676"/>
      <c r="QDQ1" s="676"/>
      <c r="QDR1" s="676"/>
      <c r="QDS1" s="676"/>
      <c r="QDT1" s="676"/>
      <c r="QDU1" s="676"/>
      <c r="QDV1" s="676"/>
      <c r="QDW1" s="676"/>
      <c r="QDX1" s="676"/>
      <c r="QDY1" s="676"/>
      <c r="QDZ1" s="676"/>
      <c r="QEA1" s="676"/>
      <c r="QEB1" s="676"/>
      <c r="QEC1" s="676"/>
      <c r="QED1" s="676"/>
      <c r="QEE1" s="676"/>
      <c r="QEF1" s="676"/>
      <c r="QEG1" s="676"/>
      <c r="QEH1" s="676"/>
      <c r="QEI1" s="676"/>
      <c r="QEJ1" s="676"/>
      <c r="QEK1" s="676"/>
      <c r="QEL1" s="676"/>
      <c r="QEM1" s="676"/>
      <c r="QEN1" s="676"/>
      <c r="QEO1" s="676"/>
      <c r="QEP1" s="676"/>
      <c r="QEQ1" s="676"/>
      <c r="QER1" s="676"/>
      <c r="QES1" s="676"/>
      <c r="QET1" s="676"/>
      <c r="QEU1" s="676"/>
      <c r="QEV1" s="676"/>
      <c r="QEW1" s="676"/>
      <c r="QEX1" s="676"/>
      <c r="QEY1" s="676"/>
      <c r="QEZ1" s="676"/>
      <c r="QFA1" s="676"/>
      <c r="QFB1" s="676"/>
      <c r="QFC1" s="676"/>
      <c r="QFD1" s="676"/>
      <c r="QFE1" s="676"/>
      <c r="QFF1" s="676"/>
      <c r="QFG1" s="676"/>
      <c r="QFH1" s="676"/>
      <c r="QFI1" s="676"/>
      <c r="QFJ1" s="676"/>
      <c r="QFK1" s="676"/>
      <c r="QFL1" s="676"/>
      <c r="QFM1" s="676"/>
      <c r="QFN1" s="676"/>
      <c r="QFO1" s="676"/>
      <c r="QFP1" s="676"/>
      <c r="QFQ1" s="676"/>
      <c r="QFR1" s="676"/>
      <c r="QFS1" s="676"/>
      <c r="QFT1" s="676"/>
      <c r="QFU1" s="676"/>
      <c r="QFV1" s="676"/>
      <c r="QFW1" s="676"/>
      <c r="QFX1" s="676"/>
      <c r="QFY1" s="676"/>
      <c r="QFZ1" s="676"/>
      <c r="QGA1" s="676"/>
      <c r="QGB1" s="676"/>
      <c r="QGC1" s="676"/>
      <c r="QGD1" s="676"/>
      <c r="QGE1" s="676"/>
      <c r="QGF1" s="676"/>
      <c r="QGG1" s="676"/>
      <c r="QGH1" s="676"/>
      <c r="QGI1" s="676"/>
      <c r="QGJ1" s="676"/>
      <c r="QGK1" s="676"/>
      <c r="QGL1" s="676"/>
      <c r="QGM1" s="676"/>
      <c r="QGN1" s="676"/>
      <c r="QGO1" s="676"/>
      <c r="QGP1" s="676"/>
      <c r="QGQ1" s="676"/>
      <c r="QGR1" s="676"/>
      <c r="QGS1" s="676"/>
      <c r="QGT1" s="676"/>
      <c r="QGU1" s="676"/>
      <c r="QGV1" s="676"/>
      <c r="QGW1" s="676"/>
      <c r="QGX1" s="676"/>
      <c r="QGY1" s="676"/>
      <c r="QGZ1" s="676"/>
      <c r="QHA1" s="676"/>
      <c r="QHB1" s="676"/>
      <c r="QHC1" s="676"/>
      <c r="QHD1" s="676"/>
      <c r="QHE1" s="676"/>
      <c r="QHF1" s="676"/>
      <c r="QHG1" s="676"/>
      <c r="QHH1" s="676"/>
      <c r="QHI1" s="676"/>
      <c r="QHJ1" s="676"/>
      <c r="QHK1" s="676"/>
      <c r="QHL1" s="676"/>
      <c r="QHM1" s="676"/>
      <c r="QHN1" s="676"/>
      <c r="QHO1" s="676"/>
      <c r="QHP1" s="676"/>
      <c r="QHQ1" s="676"/>
      <c r="QHR1" s="676"/>
      <c r="QHS1" s="676"/>
      <c r="QHT1" s="676"/>
      <c r="QHU1" s="676"/>
      <c r="QHV1" s="676"/>
      <c r="QHW1" s="676"/>
      <c r="QHX1" s="676"/>
      <c r="QHY1" s="676"/>
      <c r="QHZ1" s="676"/>
      <c r="QIA1" s="676"/>
      <c r="QIB1" s="676"/>
      <c r="QIC1" s="676"/>
      <c r="QID1" s="676"/>
      <c r="QIE1" s="676"/>
      <c r="QIF1" s="676"/>
      <c r="QIG1" s="676"/>
      <c r="QIH1" s="676"/>
      <c r="QII1" s="676"/>
      <c r="QIJ1" s="676"/>
      <c r="QIK1" s="676"/>
      <c r="QIL1" s="676"/>
      <c r="QIM1" s="676"/>
      <c r="QIN1" s="676"/>
      <c r="QIO1" s="676"/>
      <c r="QIP1" s="676"/>
      <c r="QIQ1" s="676"/>
      <c r="QIR1" s="676"/>
      <c r="QIS1" s="676"/>
      <c r="QIT1" s="676"/>
      <c r="QIU1" s="676"/>
      <c r="QIV1" s="676"/>
      <c r="QIW1" s="676"/>
      <c r="QIX1" s="676"/>
      <c r="QIY1" s="676"/>
      <c r="QIZ1" s="676"/>
      <c r="QJA1" s="676"/>
      <c r="QJB1" s="676"/>
      <c r="QJC1" s="676"/>
      <c r="QJD1" s="676"/>
      <c r="QJE1" s="676"/>
      <c r="QJF1" s="676"/>
      <c r="QJG1" s="676"/>
      <c r="QJH1" s="676"/>
      <c r="QJI1" s="676"/>
      <c r="QJJ1" s="676"/>
      <c r="QJK1" s="676"/>
      <c r="QJL1" s="676"/>
      <c r="QJM1" s="676"/>
      <c r="QJN1" s="676"/>
      <c r="QJO1" s="676"/>
      <c r="QJP1" s="676"/>
      <c r="QJQ1" s="676"/>
      <c r="QJR1" s="676"/>
      <c r="QJS1" s="676"/>
      <c r="QJT1" s="676"/>
      <c r="QJU1" s="676"/>
      <c r="QJV1" s="676"/>
      <c r="QJW1" s="676"/>
      <c r="QJX1" s="676"/>
      <c r="QJY1" s="676"/>
      <c r="QJZ1" s="676"/>
      <c r="QKA1" s="676"/>
      <c r="QKB1" s="676"/>
      <c r="QKC1" s="676"/>
      <c r="QKD1" s="676"/>
      <c r="QKE1" s="676"/>
      <c r="QKF1" s="676"/>
      <c r="QKG1" s="676"/>
      <c r="QKH1" s="676"/>
      <c r="QKI1" s="676"/>
      <c r="QKJ1" s="676"/>
      <c r="QKK1" s="676"/>
      <c r="QKL1" s="676"/>
      <c r="QKM1" s="676"/>
      <c r="QKN1" s="676"/>
      <c r="QKO1" s="676"/>
      <c r="QKP1" s="676"/>
      <c r="QKQ1" s="676"/>
      <c r="QKR1" s="676"/>
      <c r="QKS1" s="676"/>
      <c r="QKT1" s="676"/>
      <c r="QKU1" s="676"/>
      <c r="QKV1" s="676"/>
      <c r="QKW1" s="676"/>
      <c r="QKX1" s="676"/>
      <c r="QKY1" s="676"/>
      <c r="QKZ1" s="676"/>
      <c r="QLA1" s="676"/>
      <c r="QLB1" s="676"/>
      <c r="QLC1" s="676"/>
      <c r="QLD1" s="676"/>
      <c r="QLE1" s="676"/>
      <c r="QLF1" s="676"/>
      <c r="QLG1" s="676"/>
      <c r="QLH1" s="676"/>
      <c r="QLI1" s="676"/>
      <c r="QLJ1" s="676"/>
      <c r="QLK1" s="676"/>
      <c r="QLL1" s="676"/>
      <c r="QLM1" s="676"/>
      <c r="QLN1" s="676"/>
      <c r="QLO1" s="676"/>
      <c r="QLP1" s="676"/>
      <c r="QLQ1" s="676"/>
      <c r="QLR1" s="676"/>
      <c r="QLS1" s="676"/>
      <c r="QLT1" s="676"/>
      <c r="QLU1" s="676"/>
      <c r="QLV1" s="676"/>
      <c r="QLW1" s="676"/>
      <c r="QLX1" s="676"/>
      <c r="QLY1" s="676"/>
      <c r="QLZ1" s="676"/>
      <c r="QMA1" s="676"/>
      <c r="QMB1" s="676"/>
      <c r="QMC1" s="676"/>
      <c r="QMD1" s="676"/>
      <c r="QME1" s="676"/>
      <c r="QMF1" s="676"/>
      <c r="QMG1" s="676"/>
      <c r="QMH1" s="676"/>
      <c r="QMI1" s="676"/>
      <c r="QMJ1" s="676"/>
      <c r="QMK1" s="676"/>
      <c r="QML1" s="676"/>
      <c r="QMM1" s="676"/>
      <c r="QMN1" s="676"/>
      <c r="QMO1" s="676"/>
      <c r="QMP1" s="676"/>
      <c r="QMQ1" s="676"/>
      <c r="QMR1" s="676"/>
      <c r="QMS1" s="676"/>
      <c r="QMT1" s="676"/>
      <c r="QMU1" s="676"/>
      <c r="QMV1" s="676"/>
      <c r="QMW1" s="676"/>
      <c r="QMX1" s="676"/>
      <c r="QMY1" s="676"/>
      <c r="QMZ1" s="676"/>
      <c r="QNA1" s="676"/>
      <c r="QNB1" s="676"/>
      <c r="QNC1" s="676"/>
      <c r="QND1" s="676"/>
      <c r="QNE1" s="676"/>
      <c r="QNF1" s="676"/>
      <c r="QNG1" s="676"/>
      <c r="QNH1" s="676"/>
      <c r="QNI1" s="676"/>
      <c r="QNJ1" s="676"/>
      <c r="QNK1" s="676"/>
      <c r="QNL1" s="676"/>
      <c r="QNM1" s="676"/>
      <c r="QNN1" s="676"/>
      <c r="QNO1" s="676"/>
      <c r="QNP1" s="676"/>
      <c r="QNQ1" s="676"/>
      <c r="QNR1" s="676"/>
      <c r="QNS1" s="676"/>
      <c r="QNT1" s="676"/>
      <c r="QNU1" s="676"/>
      <c r="QNV1" s="676"/>
      <c r="QNW1" s="676"/>
      <c r="QNX1" s="676"/>
      <c r="QNY1" s="676"/>
      <c r="QNZ1" s="676"/>
      <c r="QOA1" s="676"/>
      <c r="QOB1" s="676"/>
      <c r="QOC1" s="676"/>
      <c r="QOD1" s="676"/>
      <c r="QOE1" s="676"/>
      <c r="QOF1" s="676"/>
      <c r="QOG1" s="676"/>
      <c r="QOH1" s="676"/>
      <c r="QOI1" s="676"/>
      <c r="QOJ1" s="676"/>
      <c r="QOK1" s="676"/>
      <c r="QOL1" s="676"/>
      <c r="QOM1" s="676"/>
      <c r="QON1" s="676"/>
      <c r="QOO1" s="676"/>
      <c r="QOP1" s="676"/>
      <c r="QOQ1" s="676"/>
      <c r="QOR1" s="676"/>
      <c r="QOS1" s="676"/>
      <c r="QOT1" s="676"/>
      <c r="QOU1" s="676"/>
      <c r="QOV1" s="676"/>
      <c r="QOW1" s="676"/>
      <c r="QOX1" s="676"/>
      <c r="QOY1" s="676"/>
      <c r="QOZ1" s="676"/>
      <c r="QPA1" s="676"/>
      <c r="QPB1" s="676"/>
      <c r="QPC1" s="676"/>
      <c r="QPD1" s="676"/>
      <c r="QPE1" s="676"/>
      <c r="QPF1" s="676"/>
      <c r="QPG1" s="676"/>
      <c r="QPH1" s="676"/>
      <c r="QPI1" s="676"/>
      <c r="QPJ1" s="676"/>
      <c r="QPK1" s="676"/>
      <c r="QPL1" s="676"/>
      <c r="QPM1" s="676"/>
      <c r="QPN1" s="676"/>
      <c r="QPO1" s="676"/>
      <c r="QPP1" s="676"/>
      <c r="QPQ1" s="676"/>
      <c r="QPR1" s="676"/>
      <c r="QPS1" s="676"/>
      <c r="QPT1" s="676"/>
      <c r="QPU1" s="676"/>
      <c r="QPV1" s="676"/>
      <c r="QPW1" s="676"/>
      <c r="QPX1" s="676"/>
      <c r="QPY1" s="676"/>
      <c r="QPZ1" s="676"/>
      <c r="QQA1" s="676"/>
      <c r="QQB1" s="676"/>
      <c r="QQC1" s="676"/>
      <c r="QQD1" s="676"/>
      <c r="QQE1" s="676"/>
      <c r="QQF1" s="676"/>
      <c r="QQG1" s="676"/>
      <c r="QQH1" s="676"/>
      <c r="QQI1" s="676"/>
      <c r="QQJ1" s="676"/>
      <c r="QQK1" s="676"/>
      <c r="QQL1" s="676"/>
      <c r="QQM1" s="676"/>
      <c r="QQN1" s="676"/>
      <c r="QQO1" s="676"/>
      <c r="QQP1" s="676"/>
      <c r="QQQ1" s="676"/>
      <c r="QQR1" s="676"/>
      <c r="QQS1" s="676"/>
      <c r="QQT1" s="676"/>
      <c r="QQU1" s="676"/>
      <c r="QQV1" s="676"/>
      <c r="QQW1" s="676"/>
      <c r="QQX1" s="676"/>
      <c r="QQY1" s="676"/>
      <c r="QQZ1" s="676"/>
      <c r="QRA1" s="676"/>
      <c r="QRB1" s="676"/>
      <c r="QRC1" s="676"/>
      <c r="QRD1" s="676"/>
      <c r="QRE1" s="676"/>
      <c r="QRF1" s="676"/>
      <c r="QRG1" s="676"/>
      <c r="QRH1" s="676"/>
      <c r="QRI1" s="676"/>
      <c r="QRJ1" s="676"/>
      <c r="QRK1" s="676"/>
      <c r="QRL1" s="676"/>
      <c r="QRM1" s="676"/>
      <c r="QRN1" s="676"/>
      <c r="QRO1" s="676"/>
      <c r="QRP1" s="676"/>
      <c r="QRQ1" s="676"/>
      <c r="QRR1" s="676"/>
      <c r="QRS1" s="676"/>
      <c r="QRT1" s="676"/>
      <c r="QRU1" s="676"/>
      <c r="QRV1" s="676"/>
      <c r="QRW1" s="676"/>
      <c r="QRX1" s="676"/>
      <c r="QRY1" s="676"/>
      <c r="QRZ1" s="676"/>
      <c r="QSA1" s="676"/>
      <c r="QSB1" s="676"/>
      <c r="QSC1" s="676"/>
      <c r="QSD1" s="676"/>
      <c r="QSE1" s="676"/>
      <c r="QSF1" s="676"/>
      <c r="QSG1" s="676"/>
      <c r="QSH1" s="676"/>
      <c r="QSI1" s="676"/>
      <c r="QSJ1" s="676"/>
      <c r="QSK1" s="676"/>
      <c r="QSL1" s="676"/>
      <c r="QSM1" s="676"/>
      <c r="QSN1" s="676"/>
      <c r="QSO1" s="676"/>
      <c r="QSP1" s="676"/>
      <c r="QSQ1" s="676"/>
      <c r="QSR1" s="676"/>
      <c r="QSS1" s="676"/>
      <c r="QST1" s="676"/>
      <c r="QSU1" s="676"/>
      <c r="QSV1" s="676"/>
      <c r="QSW1" s="676"/>
      <c r="QSX1" s="676"/>
      <c r="QSY1" s="676"/>
      <c r="QSZ1" s="676"/>
      <c r="QTA1" s="676"/>
      <c r="QTB1" s="676"/>
      <c r="QTC1" s="676"/>
      <c r="QTD1" s="676"/>
      <c r="QTE1" s="676"/>
      <c r="QTF1" s="676"/>
      <c r="QTG1" s="676"/>
      <c r="QTH1" s="676"/>
      <c r="QTI1" s="676"/>
      <c r="QTJ1" s="676"/>
      <c r="QTK1" s="676"/>
      <c r="QTL1" s="676"/>
      <c r="QTM1" s="676"/>
      <c r="QTN1" s="676"/>
      <c r="QTO1" s="676"/>
      <c r="QTP1" s="676"/>
      <c r="QTQ1" s="676"/>
      <c r="QTR1" s="676"/>
      <c r="QTS1" s="676"/>
      <c r="QTT1" s="676"/>
      <c r="QTU1" s="676"/>
      <c r="QTV1" s="676"/>
      <c r="QTW1" s="676"/>
      <c r="QTX1" s="676"/>
      <c r="QTY1" s="676"/>
      <c r="QTZ1" s="676"/>
      <c r="QUA1" s="676"/>
      <c r="QUB1" s="676"/>
      <c r="QUC1" s="676"/>
      <c r="QUD1" s="676"/>
      <c r="QUE1" s="676"/>
      <c r="QUF1" s="676"/>
      <c r="QUG1" s="676"/>
      <c r="QUH1" s="676"/>
      <c r="QUI1" s="676"/>
      <c r="QUJ1" s="676"/>
      <c r="QUK1" s="676"/>
      <c r="QUL1" s="676"/>
      <c r="QUM1" s="676"/>
      <c r="QUN1" s="676"/>
      <c r="QUO1" s="676"/>
      <c r="QUP1" s="676"/>
      <c r="QUQ1" s="676"/>
      <c r="QUR1" s="676"/>
      <c r="QUS1" s="676"/>
      <c r="QUT1" s="676"/>
      <c r="QUU1" s="676"/>
      <c r="QUV1" s="676"/>
      <c r="QUW1" s="676"/>
      <c r="QUX1" s="676"/>
      <c r="QUY1" s="676"/>
      <c r="QUZ1" s="676"/>
      <c r="QVA1" s="676"/>
      <c r="QVB1" s="676"/>
      <c r="QVC1" s="676"/>
      <c r="QVD1" s="676"/>
      <c r="QVE1" s="676"/>
      <c r="QVF1" s="676"/>
      <c r="QVG1" s="676"/>
      <c r="QVH1" s="676"/>
      <c r="QVI1" s="676"/>
      <c r="QVJ1" s="676"/>
      <c r="QVK1" s="676"/>
      <c r="QVL1" s="676"/>
      <c r="QVM1" s="676"/>
      <c r="QVN1" s="676"/>
      <c r="QVO1" s="676"/>
      <c r="QVP1" s="676"/>
      <c r="QVQ1" s="676"/>
      <c r="QVR1" s="676"/>
      <c r="QVS1" s="676"/>
      <c r="QVT1" s="676"/>
      <c r="QVU1" s="676"/>
      <c r="QVV1" s="676"/>
      <c r="QVW1" s="676"/>
      <c r="QVX1" s="676"/>
      <c r="QVY1" s="676"/>
      <c r="QVZ1" s="676"/>
      <c r="QWA1" s="676"/>
      <c r="QWB1" s="676"/>
      <c r="QWC1" s="676"/>
      <c r="QWD1" s="676"/>
      <c r="QWE1" s="676"/>
      <c r="QWF1" s="676"/>
      <c r="QWG1" s="676"/>
      <c r="QWH1" s="676"/>
      <c r="QWI1" s="676"/>
      <c r="QWJ1" s="676"/>
      <c r="QWK1" s="676"/>
      <c r="QWL1" s="676"/>
      <c r="QWM1" s="676"/>
      <c r="QWN1" s="676"/>
      <c r="QWO1" s="676"/>
      <c r="QWP1" s="676"/>
      <c r="QWQ1" s="676"/>
      <c r="QWR1" s="676"/>
      <c r="QWS1" s="676"/>
      <c r="QWT1" s="676"/>
      <c r="QWU1" s="676"/>
      <c r="QWV1" s="676"/>
      <c r="QWW1" s="676"/>
      <c r="QWX1" s="676"/>
      <c r="QWY1" s="676"/>
      <c r="QWZ1" s="676"/>
      <c r="QXA1" s="676"/>
      <c r="QXB1" s="676"/>
      <c r="QXC1" s="676"/>
      <c r="QXD1" s="676"/>
      <c r="QXE1" s="676"/>
      <c r="QXF1" s="676"/>
      <c r="QXG1" s="676"/>
      <c r="QXH1" s="676"/>
      <c r="QXI1" s="676"/>
      <c r="QXJ1" s="676"/>
      <c r="QXK1" s="676"/>
      <c r="QXL1" s="676"/>
      <c r="QXM1" s="676"/>
      <c r="QXN1" s="676"/>
      <c r="QXO1" s="676"/>
      <c r="QXP1" s="676"/>
      <c r="QXQ1" s="676"/>
      <c r="QXR1" s="676"/>
      <c r="QXS1" s="676"/>
      <c r="QXT1" s="676"/>
      <c r="QXU1" s="676"/>
      <c r="QXV1" s="676"/>
      <c r="QXW1" s="676"/>
      <c r="QXX1" s="676"/>
      <c r="QXY1" s="676"/>
      <c r="QXZ1" s="676"/>
      <c r="QYA1" s="676"/>
      <c r="QYB1" s="676"/>
      <c r="QYC1" s="676"/>
      <c r="QYD1" s="676"/>
      <c r="QYE1" s="676"/>
      <c r="QYF1" s="676"/>
      <c r="QYG1" s="676"/>
      <c r="QYH1" s="676"/>
      <c r="QYI1" s="676"/>
      <c r="QYJ1" s="676"/>
      <c r="QYK1" s="676"/>
      <c r="QYL1" s="676"/>
      <c r="QYM1" s="676"/>
      <c r="QYN1" s="676"/>
      <c r="QYO1" s="676"/>
      <c r="QYP1" s="676"/>
      <c r="QYQ1" s="676"/>
      <c r="QYR1" s="676"/>
      <c r="QYS1" s="676"/>
      <c r="QYT1" s="676"/>
      <c r="QYU1" s="676"/>
      <c r="QYV1" s="676"/>
      <c r="QYW1" s="676"/>
      <c r="QYX1" s="676"/>
      <c r="QYY1" s="676"/>
      <c r="QYZ1" s="676"/>
      <c r="QZA1" s="676"/>
      <c r="QZB1" s="676"/>
      <c r="QZC1" s="676"/>
      <c r="QZD1" s="676"/>
      <c r="QZE1" s="676"/>
      <c r="QZF1" s="676"/>
      <c r="QZG1" s="676"/>
      <c r="QZH1" s="676"/>
      <c r="QZI1" s="676"/>
      <c r="QZJ1" s="676"/>
      <c r="QZK1" s="676"/>
      <c r="QZL1" s="676"/>
      <c r="QZM1" s="676"/>
      <c r="QZN1" s="676"/>
      <c r="QZO1" s="676"/>
      <c r="QZP1" s="676"/>
      <c r="QZQ1" s="676"/>
      <c r="QZR1" s="676"/>
      <c r="QZS1" s="676"/>
      <c r="QZT1" s="676"/>
      <c r="QZU1" s="676"/>
      <c r="QZV1" s="676"/>
      <c r="QZW1" s="676"/>
      <c r="QZX1" s="676"/>
      <c r="QZY1" s="676"/>
      <c r="QZZ1" s="676"/>
      <c r="RAA1" s="676"/>
      <c r="RAB1" s="676"/>
      <c r="RAC1" s="676"/>
      <c r="RAD1" s="676"/>
      <c r="RAE1" s="676"/>
      <c r="RAF1" s="676"/>
      <c r="RAG1" s="676"/>
      <c r="RAH1" s="676"/>
      <c r="RAI1" s="676"/>
      <c r="RAJ1" s="676"/>
      <c r="RAK1" s="676"/>
      <c r="RAL1" s="676"/>
      <c r="RAM1" s="676"/>
      <c r="RAN1" s="676"/>
      <c r="RAO1" s="676"/>
      <c r="RAP1" s="676"/>
      <c r="RAQ1" s="676"/>
      <c r="RAR1" s="676"/>
      <c r="RAS1" s="676"/>
      <c r="RAT1" s="676"/>
      <c r="RAU1" s="676"/>
      <c r="RAV1" s="676"/>
      <c r="RAW1" s="676"/>
      <c r="RAX1" s="676"/>
      <c r="RAY1" s="676"/>
      <c r="RAZ1" s="676"/>
      <c r="RBA1" s="676"/>
      <c r="RBB1" s="676"/>
      <c r="RBC1" s="676"/>
      <c r="RBD1" s="676"/>
      <c r="RBE1" s="676"/>
      <c r="RBF1" s="676"/>
      <c r="RBG1" s="676"/>
      <c r="RBH1" s="676"/>
      <c r="RBI1" s="676"/>
      <c r="RBJ1" s="676"/>
      <c r="RBK1" s="676"/>
      <c r="RBL1" s="676"/>
      <c r="RBM1" s="676"/>
      <c r="RBN1" s="676"/>
      <c r="RBO1" s="676"/>
      <c r="RBP1" s="676"/>
      <c r="RBQ1" s="676"/>
      <c r="RBR1" s="676"/>
      <c r="RBS1" s="676"/>
      <c r="RBT1" s="676"/>
      <c r="RBU1" s="676"/>
      <c r="RBV1" s="676"/>
      <c r="RBW1" s="676"/>
      <c r="RBX1" s="676"/>
      <c r="RBY1" s="676"/>
      <c r="RBZ1" s="676"/>
      <c r="RCA1" s="676"/>
      <c r="RCB1" s="676"/>
      <c r="RCC1" s="676"/>
      <c r="RCD1" s="676"/>
      <c r="RCE1" s="676"/>
      <c r="RCF1" s="676"/>
      <c r="RCG1" s="676"/>
      <c r="RCH1" s="676"/>
      <c r="RCI1" s="676"/>
      <c r="RCJ1" s="676"/>
      <c r="RCK1" s="676"/>
      <c r="RCL1" s="676"/>
      <c r="RCM1" s="676"/>
      <c r="RCN1" s="676"/>
      <c r="RCO1" s="676"/>
      <c r="RCP1" s="676"/>
      <c r="RCQ1" s="676"/>
      <c r="RCR1" s="676"/>
      <c r="RCS1" s="676"/>
      <c r="RCT1" s="676"/>
      <c r="RCU1" s="676"/>
      <c r="RCV1" s="676"/>
      <c r="RCW1" s="676"/>
      <c r="RCX1" s="676"/>
      <c r="RCY1" s="676"/>
      <c r="RCZ1" s="676"/>
      <c r="RDA1" s="676"/>
      <c r="RDB1" s="676"/>
      <c r="RDC1" s="676"/>
      <c r="RDD1" s="676"/>
      <c r="RDE1" s="676"/>
      <c r="RDF1" s="676"/>
      <c r="RDG1" s="676"/>
      <c r="RDH1" s="676"/>
      <c r="RDI1" s="676"/>
      <c r="RDJ1" s="676"/>
      <c r="RDK1" s="676"/>
      <c r="RDL1" s="676"/>
      <c r="RDM1" s="676"/>
      <c r="RDN1" s="676"/>
      <c r="RDO1" s="676"/>
      <c r="RDP1" s="676"/>
      <c r="RDQ1" s="676"/>
      <c r="RDR1" s="676"/>
      <c r="RDS1" s="676"/>
      <c r="RDT1" s="676"/>
      <c r="RDU1" s="676"/>
      <c r="RDV1" s="676"/>
      <c r="RDW1" s="676"/>
      <c r="RDX1" s="676"/>
      <c r="RDY1" s="676"/>
      <c r="RDZ1" s="676"/>
      <c r="REA1" s="676"/>
      <c r="REB1" s="676"/>
      <c r="REC1" s="676"/>
      <c r="RED1" s="676"/>
      <c r="REE1" s="676"/>
      <c r="REF1" s="676"/>
      <c r="REG1" s="676"/>
      <c r="REH1" s="676"/>
      <c r="REI1" s="676"/>
      <c r="REJ1" s="676"/>
      <c r="REK1" s="676"/>
      <c r="REL1" s="676"/>
      <c r="REM1" s="676"/>
      <c r="REN1" s="676"/>
      <c r="REO1" s="676"/>
      <c r="REP1" s="676"/>
      <c r="REQ1" s="676"/>
      <c r="RER1" s="676"/>
      <c r="RES1" s="676"/>
      <c r="RET1" s="676"/>
      <c r="REU1" s="676"/>
      <c r="REV1" s="676"/>
      <c r="REW1" s="676"/>
      <c r="REX1" s="676"/>
      <c r="REY1" s="676"/>
      <c r="REZ1" s="676"/>
      <c r="RFA1" s="676"/>
      <c r="RFB1" s="676"/>
      <c r="RFC1" s="676"/>
      <c r="RFD1" s="676"/>
      <c r="RFE1" s="676"/>
      <c r="RFF1" s="676"/>
      <c r="RFG1" s="676"/>
      <c r="RFH1" s="676"/>
      <c r="RFI1" s="676"/>
      <c r="RFJ1" s="676"/>
      <c r="RFK1" s="676"/>
      <c r="RFL1" s="676"/>
      <c r="RFM1" s="676"/>
      <c r="RFN1" s="676"/>
      <c r="RFO1" s="676"/>
      <c r="RFP1" s="676"/>
      <c r="RFQ1" s="676"/>
      <c r="RFR1" s="676"/>
      <c r="RFS1" s="676"/>
      <c r="RFT1" s="676"/>
      <c r="RFU1" s="676"/>
      <c r="RFV1" s="676"/>
      <c r="RFW1" s="676"/>
      <c r="RFX1" s="676"/>
      <c r="RFY1" s="676"/>
      <c r="RFZ1" s="676"/>
      <c r="RGA1" s="676"/>
      <c r="RGB1" s="676"/>
      <c r="RGC1" s="676"/>
      <c r="RGD1" s="676"/>
      <c r="RGE1" s="676"/>
      <c r="RGF1" s="676"/>
      <c r="RGG1" s="676"/>
      <c r="RGH1" s="676"/>
      <c r="RGI1" s="676"/>
      <c r="RGJ1" s="676"/>
      <c r="RGK1" s="676"/>
      <c r="RGL1" s="676"/>
      <c r="RGM1" s="676"/>
      <c r="RGN1" s="676"/>
      <c r="RGO1" s="676"/>
      <c r="RGP1" s="676"/>
      <c r="RGQ1" s="676"/>
      <c r="RGR1" s="676"/>
      <c r="RGS1" s="676"/>
      <c r="RGT1" s="676"/>
      <c r="RGU1" s="676"/>
      <c r="RGV1" s="676"/>
      <c r="RGW1" s="676"/>
      <c r="RGX1" s="676"/>
      <c r="RGY1" s="676"/>
      <c r="RGZ1" s="676"/>
      <c r="RHA1" s="676"/>
      <c r="RHB1" s="676"/>
      <c r="RHC1" s="676"/>
      <c r="RHD1" s="676"/>
      <c r="RHE1" s="676"/>
      <c r="RHF1" s="676"/>
      <c r="RHG1" s="676"/>
      <c r="RHH1" s="676"/>
      <c r="RHI1" s="676"/>
      <c r="RHJ1" s="676"/>
      <c r="RHK1" s="676"/>
      <c r="RHL1" s="676"/>
      <c r="RHM1" s="676"/>
      <c r="RHN1" s="676"/>
      <c r="RHO1" s="676"/>
      <c r="RHP1" s="676"/>
      <c r="RHQ1" s="676"/>
      <c r="RHR1" s="676"/>
      <c r="RHS1" s="676"/>
      <c r="RHT1" s="676"/>
      <c r="RHU1" s="676"/>
      <c r="RHV1" s="676"/>
      <c r="RHW1" s="676"/>
      <c r="RHX1" s="676"/>
      <c r="RHY1" s="676"/>
      <c r="RHZ1" s="676"/>
      <c r="RIA1" s="676"/>
      <c r="RIB1" s="676"/>
      <c r="RIC1" s="676"/>
      <c r="RID1" s="676"/>
      <c r="RIE1" s="676"/>
      <c r="RIF1" s="676"/>
      <c r="RIG1" s="676"/>
      <c r="RIH1" s="676"/>
      <c r="RII1" s="676"/>
      <c r="RIJ1" s="676"/>
      <c r="RIK1" s="676"/>
      <c r="RIL1" s="676"/>
      <c r="RIM1" s="676"/>
      <c r="RIN1" s="676"/>
      <c r="RIO1" s="676"/>
      <c r="RIP1" s="676"/>
      <c r="RIQ1" s="676"/>
      <c r="RIR1" s="676"/>
      <c r="RIS1" s="676"/>
      <c r="RIT1" s="676"/>
      <c r="RIU1" s="676"/>
      <c r="RIV1" s="676"/>
      <c r="RIW1" s="676"/>
      <c r="RIX1" s="676"/>
      <c r="RIY1" s="676"/>
      <c r="RIZ1" s="676"/>
      <c r="RJA1" s="676"/>
      <c r="RJB1" s="676"/>
      <c r="RJC1" s="676"/>
      <c r="RJD1" s="676"/>
      <c r="RJE1" s="676"/>
      <c r="RJF1" s="676"/>
      <c r="RJG1" s="676"/>
      <c r="RJH1" s="676"/>
      <c r="RJI1" s="676"/>
      <c r="RJJ1" s="676"/>
      <c r="RJK1" s="676"/>
      <c r="RJL1" s="676"/>
      <c r="RJM1" s="676"/>
      <c r="RJN1" s="676"/>
      <c r="RJO1" s="676"/>
      <c r="RJP1" s="676"/>
      <c r="RJQ1" s="676"/>
      <c r="RJR1" s="676"/>
      <c r="RJS1" s="676"/>
      <c r="RJT1" s="676"/>
      <c r="RJU1" s="676"/>
      <c r="RJV1" s="676"/>
      <c r="RJW1" s="676"/>
      <c r="RJX1" s="676"/>
      <c r="RJY1" s="676"/>
      <c r="RJZ1" s="676"/>
      <c r="RKA1" s="676"/>
      <c r="RKB1" s="676"/>
      <c r="RKC1" s="676"/>
      <c r="RKD1" s="676"/>
      <c r="RKE1" s="676"/>
      <c r="RKF1" s="676"/>
      <c r="RKG1" s="676"/>
      <c r="RKH1" s="676"/>
      <c r="RKI1" s="676"/>
      <c r="RKJ1" s="676"/>
      <c r="RKK1" s="676"/>
      <c r="RKL1" s="676"/>
      <c r="RKM1" s="676"/>
      <c r="RKN1" s="676"/>
      <c r="RKO1" s="676"/>
      <c r="RKP1" s="676"/>
      <c r="RKQ1" s="676"/>
      <c r="RKR1" s="676"/>
      <c r="RKS1" s="676"/>
      <c r="RKT1" s="676"/>
      <c r="RKU1" s="676"/>
      <c r="RKV1" s="676"/>
      <c r="RKW1" s="676"/>
      <c r="RKX1" s="676"/>
      <c r="RKY1" s="676"/>
      <c r="RKZ1" s="676"/>
      <c r="RLA1" s="676"/>
      <c r="RLB1" s="676"/>
      <c r="RLC1" s="676"/>
      <c r="RLD1" s="676"/>
      <c r="RLE1" s="676"/>
      <c r="RLF1" s="676"/>
      <c r="RLG1" s="676"/>
      <c r="RLH1" s="676"/>
      <c r="RLI1" s="676"/>
      <c r="RLJ1" s="676"/>
      <c r="RLK1" s="676"/>
      <c r="RLL1" s="676"/>
      <c r="RLM1" s="676"/>
      <c r="RLN1" s="676"/>
      <c r="RLO1" s="676"/>
      <c r="RLP1" s="676"/>
      <c r="RLQ1" s="676"/>
      <c r="RLR1" s="676"/>
      <c r="RLS1" s="676"/>
      <c r="RLT1" s="676"/>
      <c r="RLU1" s="676"/>
      <c r="RLV1" s="676"/>
      <c r="RLW1" s="676"/>
      <c r="RLX1" s="676"/>
      <c r="RLY1" s="676"/>
      <c r="RLZ1" s="676"/>
      <c r="RMA1" s="676"/>
      <c r="RMB1" s="676"/>
      <c r="RMC1" s="676"/>
      <c r="RMD1" s="676"/>
      <c r="RME1" s="676"/>
      <c r="RMF1" s="676"/>
      <c r="RMG1" s="676"/>
      <c r="RMH1" s="676"/>
      <c r="RMI1" s="676"/>
      <c r="RMJ1" s="676"/>
      <c r="RMK1" s="676"/>
      <c r="RML1" s="676"/>
      <c r="RMM1" s="676"/>
      <c r="RMN1" s="676"/>
      <c r="RMO1" s="676"/>
      <c r="RMP1" s="676"/>
      <c r="RMQ1" s="676"/>
      <c r="RMR1" s="676"/>
      <c r="RMS1" s="676"/>
      <c r="RMT1" s="676"/>
      <c r="RMU1" s="676"/>
      <c r="RMV1" s="676"/>
      <c r="RMW1" s="676"/>
      <c r="RMX1" s="676"/>
      <c r="RMY1" s="676"/>
      <c r="RMZ1" s="676"/>
      <c r="RNA1" s="676"/>
      <c r="RNB1" s="676"/>
      <c r="RNC1" s="676"/>
      <c r="RND1" s="676"/>
      <c r="RNE1" s="676"/>
      <c r="RNF1" s="676"/>
      <c r="RNG1" s="676"/>
      <c r="RNH1" s="676"/>
      <c r="RNI1" s="676"/>
      <c r="RNJ1" s="676"/>
      <c r="RNK1" s="676"/>
      <c r="RNL1" s="676"/>
      <c r="RNM1" s="676"/>
      <c r="RNN1" s="676"/>
      <c r="RNO1" s="676"/>
      <c r="RNP1" s="676"/>
      <c r="RNQ1" s="676"/>
      <c r="RNR1" s="676"/>
      <c r="RNS1" s="676"/>
      <c r="RNT1" s="676"/>
      <c r="RNU1" s="676"/>
      <c r="RNV1" s="676"/>
      <c r="RNW1" s="676"/>
      <c r="RNX1" s="676"/>
      <c r="RNY1" s="676"/>
      <c r="RNZ1" s="676"/>
      <c r="ROA1" s="676"/>
      <c r="ROB1" s="676"/>
      <c r="ROC1" s="676"/>
      <c r="ROD1" s="676"/>
      <c r="ROE1" s="676"/>
      <c r="ROF1" s="676"/>
      <c r="ROG1" s="676"/>
      <c r="ROH1" s="676"/>
      <c r="ROI1" s="676"/>
      <c r="ROJ1" s="676"/>
      <c r="ROK1" s="676"/>
      <c r="ROL1" s="676"/>
      <c r="ROM1" s="676"/>
      <c r="RON1" s="676"/>
      <c r="ROO1" s="676"/>
      <c r="ROP1" s="676"/>
      <c r="ROQ1" s="676"/>
      <c r="ROR1" s="676"/>
      <c r="ROS1" s="676"/>
      <c r="ROT1" s="676"/>
      <c r="ROU1" s="676"/>
      <c r="ROV1" s="676"/>
      <c r="ROW1" s="676"/>
      <c r="ROX1" s="676"/>
      <c r="ROY1" s="676"/>
      <c r="ROZ1" s="676"/>
      <c r="RPA1" s="676"/>
      <c r="RPB1" s="676"/>
      <c r="RPC1" s="676"/>
      <c r="RPD1" s="676"/>
      <c r="RPE1" s="676"/>
      <c r="RPF1" s="676"/>
      <c r="RPG1" s="676"/>
      <c r="RPH1" s="676"/>
      <c r="RPI1" s="676"/>
      <c r="RPJ1" s="676"/>
      <c r="RPK1" s="676"/>
      <c r="RPL1" s="676"/>
      <c r="RPM1" s="676"/>
      <c r="RPN1" s="676"/>
      <c r="RPO1" s="676"/>
      <c r="RPP1" s="676"/>
      <c r="RPQ1" s="676"/>
      <c r="RPR1" s="676"/>
      <c r="RPS1" s="676"/>
      <c r="RPT1" s="676"/>
      <c r="RPU1" s="676"/>
      <c r="RPV1" s="676"/>
      <c r="RPW1" s="676"/>
      <c r="RPX1" s="676"/>
      <c r="RPY1" s="676"/>
      <c r="RPZ1" s="676"/>
      <c r="RQA1" s="676"/>
      <c r="RQB1" s="676"/>
      <c r="RQC1" s="676"/>
      <c r="RQD1" s="676"/>
      <c r="RQE1" s="676"/>
      <c r="RQF1" s="676"/>
      <c r="RQG1" s="676"/>
      <c r="RQH1" s="676"/>
      <c r="RQI1" s="676"/>
      <c r="RQJ1" s="676"/>
      <c r="RQK1" s="676"/>
      <c r="RQL1" s="676"/>
      <c r="RQM1" s="676"/>
      <c r="RQN1" s="676"/>
      <c r="RQO1" s="676"/>
      <c r="RQP1" s="676"/>
      <c r="RQQ1" s="676"/>
      <c r="RQR1" s="676"/>
      <c r="RQS1" s="676"/>
      <c r="RQT1" s="676"/>
      <c r="RQU1" s="676"/>
      <c r="RQV1" s="676"/>
      <c r="RQW1" s="676"/>
      <c r="RQX1" s="676"/>
      <c r="RQY1" s="676"/>
      <c r="RQZ1" s="676"/>
      <c r="RRA1" s="676"/>
      <c r="RRB1" s="676"/>
      <c r="RRC1" s="676"/>
      <c r="RRD1" s="676"/>
      <c r="RRE1" s="676"/>
      <c r="RRF1" s="676"/>
      <c r="RRG1" s="676"/>
      <c r="RRH1" s="676"/>
      <c r="RRI1" s="676"/>
      <c r="RRJ1" s="676"/>
      <c r="RRK1" s="676"/>
      <c r="RRL1" s="676"/>
      <c r="RRM1" s="676"/>
      <c r="RRN1" s="676"/>
      <c r="RRO1" s="676"/>
      <c r="RRP1" s="676"/>
      <c r="RRQ1" s="676"/>
      <c r="RRR1" s="676"/>
      <c r="RRS1" s="676"/>
      <c r="RRT1" s="676"/>
      <c r="RRU1" s="676"/>
      <c r="RRV1" s="676"/>
      <c r="RRW1" s="676"/>
      <c r="RRX1" s="676"/>
      <c r="RRY1" s="676"/>
      <c r="RRZ1" s="676"/>
      <c r="RSA1" s="676"/>
      <c r="RSB1" s="676"/>
      <c r="RSC1" s="676"/>
      <c r="RSD1" s="676"/>
      <c r="RSE1" s="676"/>
      <c r="RSF1" s="676"/>
      <c r="RSG1" s="676"/>
      <c r="RSH1" s="676"/>
      <c r="RSI1" s="676"/>
      <c r="RSJ1" s="676"/>
      <c r="RSK1" s="676"/>
      <c r="RSL1" s="676"/>
      <c r="RSM1" s="676"/>
      <c r="RSN1" s="676"/>
      <c r="RSO1" s="676"/>
      <c r="RSP1" s="676"/>
      <c r="RSQ1" s="676"/>
      <c r="RSR1" s="676"/>
      <c r="RSS1" s="676"/>
      <c r="RST1" s="676"/>
      <c r="RSU1" s="676"/>
      <c r="RSV1" s="676"/>
      <c r="RSW1" s="676"/>
      <c r="RSX1" s="676"/>
      <c r="RSY1" s="676"/>
      <c r="RSZ1" s="676"/>
      <c r="RTA1" s="676"/>
      <c r="RTB1" s="676"/>
      <c r="RTC1" s="676"/>
      <c r="RTD1" s="676"/>
      <c r="RTE1" s="676"/>
      <c r="RTF1" s="676"/>
      <c r="RTG1" s="676"/>
      <c r="RTH1" s="676"/>
      <c r="RTI1" s="676"/>
      <c r="RTJ1" s="676"/>
      <c r="RTK1" s="676"/>
      <c r="RTL1" s="676"/>
      <c r="RTM1" s="676"/>
      <c r="RTN1" s="676"/>
      <c r="RTO1" s="676"/>
      <c r="RTP1" s="676"/>
      <c r="RTQ1" s="676"/>
      <c r="RTR1" s="676"/>
      <c r="RTS1" s="676"/>
      <c r="RTT1" s="676"/>
      <c r="RTU1" s="676"/>
      <c r="RTV1" s="676"/>
      <c r="RTW1" s="676"/>
      <c r="RTX1" s="676"/>
      <c r="RTY1" s="676"/>
      <c r="RTZ1" s="676"/>
      <c r="RUA1" s="676"/>
      <c r="RUB1" s="676"/>
      <c r="RUC1" s="676"/>
      <c r="RUD1" s="676"/>
      <c r="RUE1" s="676"/>
      <c r="RUF1" s="676"/>
      <c r="RUG1" s="676"/>
      <c r="RUH1" s="676"/>
      <c r="RUI1" s="676"/>
      <c r="RUJ1" s="676"/>
      <c r="RUK1" s="676"/>
      <c r="RUL1" s="676"/>
      <c r="RUM1" s="676"/>
      <c r="RUN1" s="676"/>
      <c r="RUO1" s="676"/>
      <c r="RUP1" s="676"/>
      <c r="RUQ1" s="676"/>
      <c r="RUR1" s="676"/>
      <c r="RUS1" s="676"/>
      <c r="RUT1" s="676"/>
      <c r="RUU1" s="676"/>
      <c r="RUV1" s="676"/>
      <c r="RUW1" s="676"/>
      <c r="RUX1" s="676"/>
      <c r="RUY1" s="676"/>
      <c r="RUZ1" s="676"/>
      <c r="RVA1" s="676"/>
      <c r="RVB1" s="676"/>
      <c r="RVC1" s="676"/>
      <c r="RVD1" s="676"/>
      <c r="RVE1" s="676"/>
      <c r="RVF1" s="676"/>
      <c r="RVG1" s="676"/>
      <c r="RVH1" s="676"/>
      <c r="RVI1" s="676"/>
      <c r="RVJ1" s="676"/>
      <c r="RVK1" s="676"/>
      <c r="RVL1" s="676"/>
      <c r="RVM1" s="676"/>
      <c r="RVN1" s="676"/>
      <c r="RVO1" s="676"/>
      <c r="RVP1" s="676"/>
      <c r="RVQ1" s="676"/>
      <c r="RVR1" s="676"/>
      <c r="RVS1" s="676"/>
      <c r="RVT1" s="676"/>
      <c r="RVU1" s="676"/>
      <c r="RVV1" s="676"/>
      <c r="RVW1" s="676"/>
      <c r="RVX1" s="676"/>
      <c r="RVY1" s="676"/>
      <c r="RVZ1" s="676"/>
      <c r="RWA1" s="676"/>
      <c r="RWB1" s="676"/>
      <c r="RWC1" s="676"/>
      <c r="RWD1" s="676"/>
      <c r="RWE1" s="676"/>
      <c r="RWF1" s="676"/>
      <c r="RWG1" s="676"/>
      <c r="RWH1" s="676"/>
      <c r="RWI1" s="676"/>
      <c r="RWJ1" s="676"/>
      <c r="RWK1" s="676"/>
      <c r="RWL1" s="676"/>
      <c r="RWM1" s="676"/>
      <c r="RWN1" s="676"/>
      <c r="RWO1" s="676"/>
      <c r="RWP1" s="676"/>
      <c r="RWQ1" s="676"/>
      <c r="RWR1" s="676"/>
      <c r="RWS1" s="676"/>
      <c r="RWT1" s="676"/>
      <c r="RWU1" s="676"/>
      <c r="RWV1" s="676"/>
      <c r="RWW1" s="676"/>
      <c r="RWX1" s="676"/>
      <c r="RWY1" s="676"/>
      <c r="RWZ1" s="676"/>
      <c r="RXA1" s="676"/>
      <c r="RXB1" s="676"/>
      <c r="RXC1" s="676"/>
      <c r="RXD1" s="676"/>
      <c r="RXE1" s="676"/>
      <c r="RXF1" s="676"/>
      <c r="RXG1" s="676"/>
      <c r="RXH1" s="676"/>
      <c r="RXI1" s="676"/>
      <c r="RXJ1" s="676"/>
      <c r="RXK1" s="676"/>
      <c r="RXL1" s="676"/>
      <c r="RXM1" s="676"/>
      <c r="RXN1" s="676"/>
      <c r="RXO1" s="676"/>
      <c r="RXP1" s="676"/>
      <c r="RXQ1" s="676"/>
      <c r="RXR1" s="676"/>
      <c r="RXS1" s="676"/>
      <c r="RXT1" s="676"/>
      <c r="RXU1" s="676"/>
      <c r="RXV1" s="676"/>
      <c r="RXW1" s="676"/>
      <c r="RXX1" s="676"/>
      <c r="RXY1" s="676"/>
      <c r="RXZ1" s="676"/>
      <c r="RYA1" s="676"/>
      <c r="RYB1" s="676"/>
      <c r="RYC1" s="676"/>
      <c r="RYD1" s="676"/>
      <c r="RYE1" s="676"/>
      <c r="RYF1" s="676"/>
      <c r="RYG1" s="676"/>
      <c r="RYH1" s="676"/>
      <c r="RYI1" s="676"/>
      <c r="RYJ1" s="676"/>
      <c r="RYK1" s="676"/>
      <c r="RYL1" s="676"/>
      <c r="RYM1" s="676"/>
      <c r="RYN1" s="676"/>
      <c r="RYO1" s="676"/>
      <c r="RYP1" s="676"/>
      <c r="RYQ1" s="676"/>
      <c r="RYR1" s="676"/>
      <c r="RYS1" s="676"/>
      <c r="RYT1" s="676"/>
      <c r="RYU1" s="676"/>
      <c r="RYV1" s="676"/>
      <c r="RYW1" s="676"/>
      <c r="RYX1" s="676"/>
      <c r="RYY1" s="676"/>
      <c r="RYZ1" s="676"/>
      <c r="RZA1" s="676"/>
      <c r="RZB1" s="676"/>
      <c r="RZC1" s="676"/>
      <c r="RZD1" s="676"/>
      <c r="RZE1" s="676"/>
      <c r="RZF1" s="676"/>
      <c r="RZG1" s="676"/>
      <c r="RZH1" s="676"/>
      <c r="RZI1" s="676"/>
      <c r="RZJ1" s="676"/>
      <c r="RZK1" s="676"/>
      <c r="RZL1" s="676"/>
      <c r="RZM1" s="676"/>
      <c r="RZN1" s="676"/>
      <c r="RZO1" s="676"/>
      <c r="RZP1" s="676"/>
      <c r="RZQ1" s="676"/>
      <c r="RZR1" s="676"/>
      <c r="RZS1" s="676"/>
      <c r="RZT1" s="676"/>
      <c r="RZU1" s="676"/>
      <c r="RZV1" s="676"/>
      <c r="RZW1" s="676"/>
      <c r="RZX1" s="676"/>
      <c r="RZY1" s="676"/>
      <c r="RZZ1" s="676"/>
      <c r="SAA1" s="676"/>
      <c r="SAB1" s="676"/>
      <c r="SAC1" s="676"/>
      <c r="SAD1" s="676"/>
      <c r="SAE1" s="676"/>
      <c r="SAF1" s="676"/>
      <c r="SAG1" s="676"/>
      <c r="SAH1" s="676"/>
      <c r="SAI1" s="676"/>
      <c r="SAJ1" s="676"/>
      <c r="SAK1" s="676"/>
      <c r="SAL1" s="676"/>
      <c r="SAM1" s="676"/>
      <c r="SAN1" s="676"/>
      <c r="SAO1" s="676"/>
      <c r="SAP1" s="676"/>
      <c r="SAQ1" s="676"/>
      <c r="SAR1" s="676"/>
      <c r="SAS1" s="676"/>
      <c r="SAT1" s="676"/>
      <c r="SAU1" s="676"/>
      <c r="SAV1" s="676"/>
      <c r="SAW1" s="676"/>
      <c r="SAX1" s="676"/>
      <c r="SAY1" s="676"/>
      <c r="SAZ1" s="676"/>
      <c r="SBA1" s="676"/>
      <c r="SBB1" s="676"/>
      <c r="SBC1" s="676"/>
      <c r="SBD1" s="676"/>
      <c r="SBE1" s="676"/>
      <c r="SBF1" s="676"/>
      <c r="SBG1" s="676"/>
      <c r="SBH1" s="676"/>
      <c r="SBI1" s="676"/>
      <c r="SBJ1" s="676"/>
      <c r="SBK1" s="676"/>
      <c r="SBL1" s="676"/>
      <c r="SBM1" s="676"/>
      <c r="SBN1" s="676"/>
      <c r="SBO1" s="676"/>
      <c r="SBP1" s="676"/>
      <c r="SBQ1" s="676"/>
      <c r="SBR1" s="676"/>
      <c r="SBS1" s="676"/>
      <c r="SBT1" s="676"/>
      <c r="SBU1" s="676"/>
      <c r="SBV1" s="676"/>
      <c r="SBW1" s="676"/>
      <c r="SBX1" s="676"/>
      <c r="SBY1" s="676"/>
      <c r="SBZ1" s="676"/>
      <c r="SCA1" s="676"/>
      <c r="SCB1" s="676"/>
      <c r="SCC1" s="676"/>
      <c r="SCD1" s="676"/>
      <c r="SCE1" s="676"/>
      <c r="SCF1" s="676"/>
      <c r="SCG1" s="676"/>
      <c r="SCH1" s="676"/>
      <c r="SCI1" s="676"/>
      <c r="SCJ1" s="676"/>
      <c r="SCK1" s="676"/>
      <c r="SCL1" s="676"/>
      <c r="SCM1" s="676"/>
      <c r="SCN1" s="676"/>
      <c r="SCO1" s="676"/>
      <c r="SCP1" s="676"/>
      <c r="SCQ1" s="676"/>
      <c r="SCR1" s="676"/>
      <c r="SCS1" s="676"/>
      <c r="SCT1" s="676"/>
      <c r="SCU1" s="676"/>
      <c r="SCV1" s="676"/>
      <c r="SCW1" s="676"/>
      <c r="SCX1" s="676"/>
      <c r="SCY1" s="676"/>
      <c r="SCZ1" s="676"/>
      <c r="SDA1" s="676"/>
      <c r="SDB1" s="676"/>
      <c r="SDC1" s="676"/>
      <c r="SDD1" s="676"/>
      <c r="SDE1" s="676"/>
      <c r="SDF1" s="676"/>
      <c r="SDG1" s="676"/>
      <c r="SDH1" s="676"/>
      <c r="SDI1" s="676"/>
      <c r="SDJ1" s="676"/>
      <c r="SDK1" s="676"/>
      <c r="SDL1" s="676"/>
      <c r="SDM1" s="676"/>
      <c r="SDN1" s="676"/>
      <c r="SDO1" s="676"/>
      <c r="SDP1" s="676"/>
      <c r="SDQ1" s="676"/>
      <c r="SDR1" s="676"/>
      <c r="SDS1" s="676"/>
      <c r="SDT1" s="676"/>
      <c r="SDU1" s="676"/>
      <c r="SDV1" s="676"/>
      <c r="SDW1" s="676"/>
      <c r="SDX1" s="676"/>
      <c r="SDY1" s="676"/>
      <c r="SDZ1" s="676"/>
      <c r="SEA1" s="676"/>
      <c r="SEB1" s="676"/>
      <c r="SEC1" s="676"/>
      <c r="SED1" s="676"/>
      <c r="SEE1" s="676"/>
      <c r="SEF1" s="676"/>
      <c r="SEG1" s="676"/>
      <c r="SEH1" s="676"/>
      <c r="SEI1" s="676"/>
      <c r="SEJ1" s="676"/>
      <c r="SEK1" s="676"/>
      <c r="SEL1" s="676"/>
      <c r="SEM1" s="676"/>
      <c r="SEN1" s="676"/>
      <c r="SEO1" s="676"/>
      <c r="SEP1" s="676"/>
      <c r="SEQ1" s="676"/>
      <c r="SER1" s="676"/>
      <c r="SES1" s="676"/>
      <c r="SET1" s="676"/>
      <c r="SEU1" s="676"/>
      <c r="SEV1" s="676"/>
      <c r="SEW1" s="676"/>
      <c r="SEX1" s="676"/>
      <c r="SEY1" s="676"/>
      <c r="SEZ1" s="676"/>
      <c r="SFA1" s="676"/>
      <c r="SFB1" s="676"/>
      <c r="SFC1" s="676"/>
      <c r="SFD1" s="676"/>
      <c r="SFE1" s="676"/>
      <c r="SFF1" s="676"/>
      <c r="SFG1" s="676"/>
      <c r="SFH1" s="676"/>
      <c r="SFI1" s="676"/>
      <c r="SFJ1" s="676"/>
      <c r="SFK1" s="676"/>
      <c r="SFL1" s="676"/>
      <c r="SFM1" s="676"/>
      <c r="SFN1" s="676"/>
      <c r="SFO1" s="676"/>
      <c r="SFP1" s="676"/>
      <c r="SFQ1" s="676"/>
      <c r="SFR1" s="676"/>
      <c r="SFS1" s="676"/>
      <c r="SFT1" s="676"/>
      <c r="SFU1" s="676"/>
      <c r="SFV1" s="676"/>
      <c r="SFW1" s="676"/>
      <c r="SFX1" s="676"/>
      <c r="SFY1" s="676"/>
      <c r="SFZ1" s="676"/>
      <c r="SGA1" s="676"/>
      <c r="SGB1" s="676"/>
      <c r="SGC1" s="676"/>
      <c r="SGD1" s="676"/>
      <c r="SGE1" s="676"/>
      <c r="SGF1" s="676"/>
      <c r="SGG1" s="676"/>
      <c r="SGH1" s="676"/>
      <c r="SGI1" s="676"/>
      <c r="SGJ1" s="676"/>
      <c r="SGK1" s="676"/>
      <c r="SGL1" s="676"/>
      <c r="SGM1" s="676"/>
      <c r="SGN1" s="676"/>
      <c r="SGO1" s="676"/>
      <c r="SGP1" s="676"/>
      <c r="SGQ1" s="676"/>
      <c r="SGR1" s="676"/>
      <c r="SGS1" s="676"/>
      <c r="SGT1" s="676"/>
      <c r="SGU1" s="676"/>
      <c r="SGV1" s="676"/>
      <c r="SGW1" s="676"/>
      <c r="SGX1" s="676"/>
      <c r="SGY1" s="676"/>
      <c r="SGZ1" s="676"/>
      <c r="SHA1" s="676"/>
      <c r="SHB1" s="676"/>
      <c r="SHC1" s="676"/>
      <c r="SHD1" s="676"/>
      <c r="SHE1" s="676"/>
      <c r="SHF1" s="676"/>
      <c r="SHG1" s="676"/>
      <c r="SHH1" s="676"/>
      <c r="SHI1" s="676"/>
      <c r="SHJ1" s="676"/>
      <c r="SHK1" s="676"/>
      <c r="SHL1" s="676"/>
      <c r="SHM1" s="676"/>
      <c r="SHN1" s="676"/>
      <c r="SHO1" s="676"/>
      <c r="SHP1" s="676"/>
      <c r="SHQ1" s="676"/>
      <c r="SHR1" s="676"/>
      <c r="SHS1" s="676"/>
      <c r="SHT1" s="676"/>
      <c r="SHU1" s="676"/>
      <c r="SHV1" s="676"/>
      <c r="SHW1" s="676"/>
      <c r="SHX1" s="676"/>
      <c r="SHY1" s="676"/>
      <c r="SHZ1" s="676"/>
      <c r="SIA1" s="676"/>
      <c r="SIB1" s="676"/>
      <c r="SIC1" s="676"/>
      <c r="SID1" s="676"/>
      <c r="SIE1" s="676"/>
      <c r="SIF1" s="676"/>
      <c r="SIG1" s="676"/>
      <c r="SIH1" s="676"/>
      <c r="SII1" s="676"/>
      <c r="SIJ1" s="676"/>
      <c r="SIK1" s="676"/>
      <c r="SIL1" s="676"/>
      <c r="SIM1" s="676"/>
      <c r="SIN1" s="676"/>
      <c r="SIO1" s="676"/>
      <c r="SIP1" s="676"/>
      <c r="SIQ1" s="676"/>
      <c r="SIR1" s="676"/>
      <c r="SIS1" s="676"/>
      <c r="SIT1" s="676"/>
      <c r="SIU1" s="676"/>
      <c r="SIV1" s="676"/>
      <c r="SIW1" s="676"/>
      <c r="SIX1" s="676"/>
      <c r="SIY1" s="676"/>
      <c r="SIZ1" s="676"/>
      <c r="SJA1" s="676"/>
      <c r="SJB1" s="676"/>
      <c r="SJC1" s="676"/>
      <c r="SJD1" s="676"/>
      <c r="SJE1" s="676"/>
      <c r="SJF1" s="676"/>
      <c r="SJG1" s="676"/>
      <c r="SJH1" s="676"/>
      <c r="SJI1" s="676"/>
      <c r="SJJ1" s="676"/>
      <c r="SJK1" s="676"/>
      <c r="SJL1" s="676"/>
      <c r="SJM1" s="676"/>
      <c r="SJN1" s="676"/>
      <c r="SJO1" s="676"/>
      <c r="SJP1" s="676"/>
      <c r="SJQ1" s="676"/>
      <c r="SJR1" s="676"/>
      <c r="SJS1" s="676"/>
      <c r="SJT1" s="676"/>
      <c r="SJU1" s="676"/>
      <c r="SJV1" s="676"/>
      <c r="SJW1" s="676"/>
      <c r="SJX1" s="676"/>
      <c r="SJY1" s="676"/>
      <c r="SJZ1" s="676"/>
      <c r="SKA1" s="676"/>
      <c r="SKB1" s="676"/>
      <c r="SKC1" s="676"/>
      <c r="SKD1" s="676"/>
      <c r="SKE1" s="676"/>
      <c r="SKF1" s="676"/>
      <c r="SKG1" s="676"/>
      <c r="SKH1" s="676"/>
      <c r="SKI1" s="676"/>
      <c r="SKJ1" s="676"/>
      <c r="SKK1" s="676"/>
      <c r="SKL1" s="676"/>
      <c r="SKM1" s="676"/>
      <c r="SKN1" s="676"/>
      <c r="SKO1" s="676"/>
      <c r="SKP1" s="676"/>
      <c r="SKQ1" s="676"/>
      <c r="SKR1" s="676"/>
      <c r="SKS1" s="676"/>
      <c r="SKT1" s="676"/>
      <c r="SKU1" s="676"/>
      <c r="SKV1" s="676"/>
      <c r="SKW1" s="676"/>
      <c r="SKX1" s="676"/>
      <c r="SKY1" s="676"/>
      <c r="SKZ1" s="676"/>
      <c r="SLA1" s="676"/>
      <c r="SLB1" s="676"/>
      <c r="SLC1" s="676"/>
      <c r="SLD1" s="676"/>
      <c r="SLE1" s="676"/>
      <c r="SLF1" s="676"/>
      <c r="SLG1" s="676"/>
      <c r="SLH1" s="676"/>
      <c r="SLI1" s="676"/>
      <c r="SLJ1" s="676"/>
      <c r="SLK1" s="676"/>
      <c r="SLL1" s="676"/>
      <c r="SLM1" s="676"/>
      <c r="SLN1" s="676"/>
      <c r="SLO1" s="676"/>
      <c r="SLP1" s="676"/>
      <c r="SLQ1" s="676"/>
      <c r="SLR1" s="676"/>
      <c r="SLS1" s="676"/>
      <c r="SLT1" s="676"/>
      <c r="SLU1" s="676"/>
      <c r="SLV1" s="676"/>
      <c r="SLW1" s="676"/>
      <c r="SLX1" s="676"/>
      <c r="SLY1" s="676"/>
      <c r="SLZ1" s="676"/>
      <c r="SMA1" s="676"/>
      <c r="SMB1" s="676"/>
      <c r="SMC1" s="676"/>
      <c r="SMD1" s="676"/>
      <c r="SME1" s="676"/>
      <c r="SMF1" s="676"/>
      <c r="SMG1" s="676"/>
      <c r="SMH1" s="676"/>
      <c r="SMI1" s="676"/>
      <c r="SMJ1" s="676"/>
      <c r="SMK1" s="676"/>
      <c r="SML1" s="676"/>
      <c r="SMM1" s="676"/>
      <c r="SMN1" s="676"/>
      <c r="SMO1" s="676"/>
      <c r="SMP1" s="676"/>
      <c r="SMQ1" s="676"/>
      <c r="SMR1" s="676"/>
      <c r="SMS1" s="676"/>
      <c r="SMT1" s="676"/>
      <c r="SMU1" s="676"/>
      <c r="SMV1" s="676"/>
      <c r="SMW1" s="676"/>
      <c r="SMX1" s="676"/>
      <c r="SMY1" s="676"/>
      <c r="SMZ1" s="676"/>
      <c r="SNA1" s="676"/>
      <c r="SNB1" s="676"/>
      <c r="SNC1" s="676"/>
      <c r="SND1" s="676"/>
      <c r="SNE1" s="676"/>
      <c r="SNF1" s="676"/>
      <c r="SNG1" s="676"/>
      <c r="SNH1" s="676"/>
      <c r="SNI1" s="676"/>
      <c r="SNJ1" s="676"/>
      <c r="SNK1" s="676"/>
      <c r="SNL1" s="676"/>
      <c r="SNM1" s="676"/>
      <c r="SNN1" s="676"/>
      <c r="SNO1" s="676"/>
      <c r="SNP1" s="676"/>
      <c r="SNQ1" s="676"/>
      <c r="SNR1" s="676"/>
      <c r="SNS1" s="676"/>
      <c r="SNT1" s="676"/>
      <c r="SNU1" s="676"/>
      <c r="SNV1" s="676"/>
      <c r="SNW1" s="676"/>
      <c r="SNX1" s="676"/>
      <c r="SNY1" s="676"/>
      <c r="SNZ1" s="676"/>
      <c r="SOA1" s="676"/>
      <c r="SOB1" s="676"/>
      <c r="SOC1" s="676"/>
      <c r="SOD1" s="676"/>
      <c r="SOE1" s="676"/>
      <c r="SOF1" s="676"/>
      <c r="SOG1" s="676"/>
      <c r="SOH1" s="676"/>
      <c r="SOI1" s="676"/>
      <c r="SOJ1" s="676"/>
      <c r="SOK1" s="676"/>
      <c r="SOL1" s="676"/>
      <c r="SOM1" s="676"/>
      <c r="SON1" s="676"/>
      <c r="SOO1" s="676"/>
      <c r="SOP1" s="676"/>
      <c r="SOQ1" s="676"/>
      <c r="SOR1" s="676"/>
      <c r="SOS1" s="676"/>
      <c r="SOT1" s="676"/>
      <c r="SOU1" s="676"/>
      <c r="SOV1" s="676"/>
      <c r="SOW1" s="676"/>
      <c r="SOX1" s="676"/>
      <c r="SOY1" s="676"/>
      <c r="SOZ1" s="676"/>
      <c r="SPA1" s="676"/>
      <c r="SPB1" s="676"/>
      <c r="SPC1" s="676"/>
      <c r="SPD1" s="676"/>
      <c r="SPE1" s="676"/>
      <c r="SPF1" s="676"/>
      <c r="SPG1" s="676"/>
      <c r="SPH1" s="676"/>
      <c r="SPI1" s="676"/>
      <c r="SPJ1" s="676"/>
      <c r="SPK1" s="676"/>
      <c r="SPL1" s="676"/>
      <c r="SPM1" s="676"/>
      <c r="SPN1" s="676"/>
      <c r="SPO1" s="676"/>
      <c r="SPP1" s="676"/>
      <c r="SPQ1" s="676"/>
      <c r="SPR1" s="676"/>
      <c r="SPS1" s="676"/>
      <c r="SPT1" s="676"/>
      <c r="SPU1" s="676"/>
      <c r="SPV1" s="676"/>
      <c r="SPW1" s="676"/>
      <c r="SPX1" s="676"/>
      <c r="SPY1" s="676"/>
      <c r="SPZ1" s="676"/>
      <c r="SQA1" s="676"/>
      <c r="SQB1" s="676"/>
      <c r="SQC1" s="676"/>
      <c r="SQD1" s="676"/>
      <c r="SQE1" s="676"/>
      <c r="SQF1" s="676"/>
      <c r="SQG1" s="676"/>
      <c r="SQH1" s="676"/>
      <c r="SQI1" s="676"/>
      <c r="SQJ1" s="676"/>
      <c r="SQK1" s="676"/>
      <c r="SQL1" s="676"/>
      <c r="SQM1" s="676"/>
      <c r="SQN1" s="676"/>
      <c r="SQO1" s="676"/>
      <c r="SQP1" s="676"/>
      <c r="SQQ1" s="676"/>
      <c r="SQR1" s="676"/>
      <c r="SQS1" s="676"/>
      <c r="SQT1" s="676"/>
      <c r="SQU1" s="676"/>
      <c r="SQV1" s="676"/>
      <c r="SQW1" s="676"/>
      <c r="SQX1" s="676"/>
      <c r="SQY1" s="676"/>
      <c r="SQZ1" s="676"/>
      <c r="SRA1" s="676"/>
      <c r="SRB1" s="676"/>
      <c r="SRC1" s="676"/>
      <c r="SRD1" s="676"/>
      <c r="SRE1" s="676"/>
      <c r="SRF1" s="676"/>
      <c r="SRG1" s="676"/>
      <c r="SRH1" s="676"/>
      <c r="SRI1" s="676"/>
      <c r="SRJ1" s="676"/>
      <c r="SRK1" s="676"/>
      <c r="SRL1" s="676"/>
      <c r="SRM1" s="676"/>
      <c r="SRN1" s="676"/>
      <c r="SRO1" s="676"/>
      <c r="SRP1" s="676"/>
      <c r="SRQ1" s="676"/>
      <c r="SRR1" s="676"/>
      <c r="SRS1" s="676"/>
      <c r="SRT1" s="676"/>
      <c r="SRU1" s="676"/>
      <c r="SRV1" s="676"/>
      <c r="SRW1" s="676"/>
      <c r="SRX1" s="676"/>
      <c r="SRY1" s="676"/>
      <c r="SRZ1" s="676"/>
      <c r="SSA1" s="676"/>
      <c r="SSB1" s="676"/>
      <c r="SSC1" s="676"/>
      <c r="SSD1" s="676"/>
      <c r="SSE1" s="676"/>
      <c r="SSF1" s="676"/>
      <c r="SSG1" s="676"/>
      <c r="SSH1" s="676"/>
      <c r="SSI1" s="676"/>
      <c r="SSJ1" s="676"/>
      <c r="SSK1" s="676"/>
      <c r="SSL1" s="676"/>
      <c r="SSM1" s="676"/>
      <c r="SSN1" s="676"/>
      <c r="SSO1" s="676"/>
      <c r="SSP1" s="676"/>
      <c r="SSQ1" s="676"/>
      <c r="SSR1" s="676"/>
      <c r="SSS1" s="676"/>
      <c r="SST1" s="676"/>
      <c r="SSU1" s="676"/>
      <c r="SSV1" s="676"/>
      <c r="SSW1" s="676"/>
      <c r="SSX1" s="676"/>
      <c r="SSY1" s="676"/>
      <c r="SSZ1" s="676"/>
      <c r="STA1" s="676"/>
      <c r="STB1" s="676"/>
      <c r="STC1" s="676"/>
      <c r="STD1" s="676"/>
      <c r="STE1" s="676"/>
      <c r="STF1" s="676"/>
      <c r="STG1" s="676"/>
      <c r="STH1" s="676"/>
      <c r="STI1" s="676"/>
      <c r="STJ1" s="676"/>
      <c r="STK1" s="676"/>
      <c r="STL1" s="676"/>
      <c r="STM1" s="676"/>
      <c r="STN1" s="676"/>
      <c r="STO1" s="676"/>
      <c r="STP1" s="676"/>
      <c r="STQ1" s="676"/>
      <c r="STR1" s="676"/>
      <c r="STS1" s="676"/>
      <c r="STT1" s="676"/>
      <c r="STU1" s="676"/>
      <c r="STV1" s="676"/>
      <c r="STW1" s="676"/>
      <c r="STX1" s="676"/>
      <c r="STY1" s="676"/>
      <c r="STZ1" s="676"/>
      <c r="SUA1" s="676"/>
      <c r="SUB1" s="676"/>
      <c r="SUC1" s="676"/>
      <c r="SUD1" s="676"/>
      <c r="SUE1" s="676"/>
      <c r="SUF1" s="676"/>
      <c r="SUG1" s="676"/>
      <c r="SUH1" s="676"/>
      <c r="SUI1" s="676"/>
      <c r="SUJ1" s="676"/>
      <c r="SUK1" s="676"/>
      <c r="SUL1" s="676"/>
      <c r="SUM1" s="676"/>
      <c r="SUN1" s="676"/>
      <c r="SUO1" s="676"/>
      <c r="SUP1" s="676"/>
      <c r="SUQ1" s="676"/>
      <c r="SUR1" s="676"/>
      <c r="SUS1" s="676"/>
      <c r="SUT1" s="676"/>
      <c r="SUU1" s="676"/>
      <c r="SUV1" s="676"/>
      <c r="SUW1" s="676"/>
      <c r="SUX1" s="676"/>
      <c r="SUY1" s="676"/>
      <c r="SUZ1" s="676"/>
      <c r="SVA1" s="676"/>
      <c r="SVB1" s="676"/>
      <c r="SVC1" s="676"/>
      <c r="SVD1" s="676"/>
      <c r="SVE1" s="676"/>
      <c r="SVF1" s="676"/>
      <c r="SVG1" s="676"/>
      <c r="SVH1" s="676"/>
      <c r="SVI1" s="676"/>
      <c r="SVJ1" s="676"/>
      <c r="SVK1" s="676"/>
      <c r="SVL1" s="676"/>
      <c r="SVM1" s="676"/>
      <c r="SVN1" s="676"/>
      <c r="SVO1" s="676"/>
      <c r="SVP1" s="676"/>
      <c r="SVQ1" s="676"/>
      <c r="SVR1" s="676"/>
      <c r="SVS1" s="676"/>
      <c r="SVT1" s="676"/>
      <c r="SVU1" s="676"/>
      <c r="SVV1" s="676"/>
      <c r="SVW1" s="676"/>
      <c r="SVX1" s="676"/>
      <c r="SVY1" s="676"/>
      <c r="SVZ1" s="676"/>
      <c r="SWA1" s="676"/>
      <c r="SWB1" s="676"/>
      <c r="SWC1" s="676"/>
      <c r="SWD1" s="676"/>
      <c r="SWE1" s="676"/>
      <c r="SWF1" s="676"/>
      <c r="SWG1" s="676"/>
      <c r="SWH1" s="676"/>
      <c r="SWI1" s="676"/>
      <c r="SWJ1" s="676"/>
      <c r="SWK1" s="676"/>
      <c r="SWL1" s="676"/>
      <c r="SWM1" s="676"/>
      <c r="SWN1" s="676"/>
      <c r="SWO1" s="676"/>
      <c r="SWP1" s="676"/>
      <c r="SWQ1" s="676"/>
      <c r="SWR1" s="676"/>
      <c r="SWS1" s="676"/>
      <c r="SWT1" s="676"/>
      <c r="SWU1" s="676"/>
      <c r="SWV1" s="676"/>
      <c r="SWW1" s="676"/>
      <c r="SWX1" s="676"/>
      <c r="SWY1" s="676"/>
      <c r="SWZ1" s="676"/>
      <c r="SXA1" s="676"/>
      <c r="SXB1" s="676"/>
      <c r="SXC1" s="676"/>
      <c r="SXD1" s="676"/>
      <c r="SXE1" s="676"/>
      <c r="SXF1" s="676"/>
      <c r="SXG1" s="676"/>
      <c r="SXH1" s="676"/>
      <c r="SXI1" s="676"/>
      <c r="SXJ1" s="676"/>
      <c r="SXK1" s="676"/>
      <c r="SXL1" s="676"/>
      <c r="SXM1" s="676"/>
      <c r="SXN1" s="676"/>
      <c r="SXO1" s="676"/>
      <c r="SXP1" s="676"/>
      <c r="SXQ1" s="676"/>
      <c r="SXR1" s="676"/>
      <c r="SXS1" s="676"/>
      <c r="SXT1" s="676"/>
      <c r="SXU1" s="676"/>
      <c r="SXV1" s="676"/>
      <c r="SXW1" s="676"/>
      <c r="SXX1" s="676"/>
      <c r="SXY1" s="676"/>
      <c r="SXZ1" s="676"/>
      <c r="SYA1" s="676"/>
      <c r="SYB1" s="676"/>
      <c r="SYC1" s="676"/>
      <c r="SYD1" s="676"/>
      <c r="SYE1" s="676"/>
      <c r="SYF1" s="676"/>
      <c r="SYG1" s="676"/>
      <c r="SYH1" s="676"/>
      <c r="SYI1" s="676"/>
      <c r="SYJ1" s="676"/>
      <c r="SYK1" s="676"/>
      <c r="SYL1" s="676"/>
      <c r="SYM1" s="676"/>
      <c r="SYN1" s="676"/>
      <c r="SYO1" s="676"/>
      <c r="SYP1" s="676"/>
      <c r="SYQ1" s="676"/>
      <c r="SYR1" s="676"/>
      <c r="SYS1" s="676"/>
      <c r="SYT1" s="676"/>
      <c r="SYU1" s="676"/>
      <c r="SYV1" s="676"/>
      <c r="SYW1" s="676"/>
      <c r="SYX1" s="676"/>
      <c r="SYY1" s="676"/>
      <c r="SYZ1" s="676"/>
      <c r="SZA1" s="676"/>
      <c r="SZB1" s="676"/>
      <c r="SZC1" s="676"/>
      <c r="SZD1" s="676"/>
      <c r="SZE1" s="676"/>
      <c r="SZF1" s="676"/>
      <c r="SZG1" s="676"/>
      <c r="SZH1" s="676"/>
      <c r="SZI1" s="676"/>
      <c r="SZJ1" s="676"/>
      <c r="SZK1" s="676"/>
      <c r="SZL1" s="676"/>
      <c r="SZM1" s="676"/>
      <c r="SZN1" s="676"/>
      <c r="SZO1" s="676"/>
      <c r="SZP1" s="676"/>
      <c r="SZQ1" s="676"/>
      <c r="SZR1" s="676"/>
      <c r="SZS1" s="676"/>
      <c r="SZT1" s="676"/>
      <c r="SZU1" s="676"/>
      <c r="SZV1" s="676"/>
      <c r="SZW1" s="676"/>
      <c r="SZX1" s="676"/>
      <c r="SZY1" s="676"/>
      <c r="SZZ1" s="676"/>
      <c r="TAA1" s="676"/>
      <c r="TAB1" s="676"/>
      <c r="TAC1" s="676"/>
      <c r="TAD1" s="676"/>
      <c r="TAE1" s="676"/>
      <c r="TAF1" s="676"/>
      <c r="TAG1" s="676"/>
      <c r="TAH1" s="676"/>
      <c r="TAI1" s="676"/>
      <c r="TAJ1" s="676"/>
      <c r="TAK1" s="676"/>
      <c r="TAL1" s="676"/>
      <c r="TAM1" s="676"/>
      <c r="TAN1" s="676"/>
      <c r="TAO1" s="676"/>
      <c r="TAP1" s="676"/>
      <c r="TAQ1" s="676"/>
      <c r="TAR1" s="676"/>
      <c r="TAS1" s="676"/>
      <c r="TAT1" s="676"/>
      <c r="TAU1" s="676"/>
      <c r="TAV1" s="676"/>
      <c r="TAW1" s="676"/>
      <c r="TAX1" s="676"/>
      <c r="TAY1" s="676"/>
      <c r="TAZ1" s="676"/>
      <c r="TBA1" s="676"/>
      <c r="TBB1" s="676"/>
      <c r="TBC1" s="676"/>
      <c r="TBD1" s="676"/>
      <c r="TBE1" s="676"/>
      <c r="TBF1" s="676"/>
      <c r="TBG1" s="676"/>
      <c r="TBH1" s="676"/>
      <c r="TBI1" s="676"/>
      <c r="TBJ1" s="676"/>
      <c r="TBK1" s="676"/>
      <c r="TBL1" s="676"/>
      <c r="TBM1" s="676"/>
      <c r="TBN1" s="676"/>
      <c r="TBO1" s="676"/>
      <c r="TBP1" s="676"/>
      <c r="TBQ1" s="676"/>
      <c r="TBR1" s="676"/>
      <c r="TBS1" s="676"/>
      <c r="TBT1" s="676"/>
      <c r="TBU1" s="676"/>
      <c r="TBV1" s="676"/>
      <c r="TBW1" s="676"/>
      <c r="TBX1" s="676"/>
      <c r="TBY1" s="676"/>
      <c r="TBZ1" s="676"/>
      <c r="TCA1" s="676"/>
      <c r="TCB1" s="676"/>
      <c r="TCC1" s="676"/>
      <c r="TCD1" s="676"/>
      <c r="TCE1" s="676"/>
      <c r="TCF1" s="676"/>
      <c r="TCG1" s="676"/>
      <c r="TCH1" s="676"/>
      <c r="TCI1" s="676"/>
      <c r="TCJ1" s="676"/>
      <c r="TCK1" s="676"/>
      <c r="TCL1" s="676"/>
      <c r="TCM1" s="676"/>
      <c r="TCN1" s="676"/>
      <c r="TCO1" s="676"/>
      <c r="TCP1" s="676"/>
      <c r="TCQ1" s="676"/>
      <c r="TCR1" s="676"/>
      <c r="TCS1" s="676"/>
      <c r="TCT1" s="676"/>
      <c r="TCU1" s="676"/>
      <c r="TCV1" s="676"/>
      <c r="TCW1" s="676"/>
      <c r="TCX1" s="676"/>
      <c r="TCY1" s="676"/>
      <c r="TCZ1" s="676"/>
      <c r="TDA1" s="676"/>
      <c r="TDB1" s="676"/>
      <c r="TDC1" s="676"/>
      <c r="TDD1" s="676"/>
      <c r="TDE1" s="676"/>
      <c r="TDF1" s="676"/>
      <c r="TDG1" s="676"/>
      <c r="TDH1" s="676"/>
      <c r="TDI1" s="676"/>
      <c r="TDJ1" s="676"/>
      <c r="TDK1" s="676"/>
      <c r="TDL1" s="676"/>
      <c r="TDM1" s="676"/>
      <c r="TDN1" s="676"/>
      <c r="TDO1" s="676"/>
      <c r="TDP1" s="676"/>
      <c r="TDQ1" s="676"/>
      <c r="TDR1" s="676"/>
      <c r="TDS1" s="676"/>
      <c r="TDT1" s="676"/>
      <c r="TDU1" s="676"/>
      <c r="TDV1" s="676"/>
      <c r="TDW1" s="676"/>
      <c r="TDX1" s="676"/>
      <c r="TDY1" s="676"/>
      <c r="TDZ1" s="676"/>
      <c r="TEA1" s="676"/>
      <c r="TEB1" s="676"/>
      <c r="TEC1" s="676"/>
      <c r="TED1" s="676"/>
      <c r="TEE1" s="676"/>
      <c r="TEF1" s="676"/>
      <c r="TEG1" s="676"/>
      <c r="TEH1" s="676"/>
      <c r="TEI1" s="676"/>
      <c r="TEJ1" s="676"/>
      <c r="TEK1" s="676"/>
      <c r="TEL1" s="676"/>
      <c r="TEM1" s="676"/>
      <c r="TEN1" s="676"/>
      <c r="TEO1" s="676"/>
      <c r="TEP1" s="676"/>
      <c r="TEQ1" s="676"/>
      <c r="TER1" s="676"/>
      <c r="TES1" s="676"/>
      <c r="TET1" s="676"/>
      <c r="TEU1" s="676"/>
      <c r="TEV1" s="676"/>
      <c r="TEW1" s="676"/>
      <c r="TEX1" s="676"/>
      <c r="TEY1" s="676"/>
      <c r="TEZ1" s="676"/>
      <c r="TFA1" s="676"/>
      <c r="TFB1" s="676"/>
      <c r="TFC1" s="676"/>
      <c r="TFD1" s="676"/>
      <c r="TFE1" s="676"/>
      <c r="TFF1" s="676"/>
      <c r="TFG1" s="676"/>
      <c r="TFH1" s="676"/>
      <c r="TFI1" s="676"/>
      <c r="TFJ1" s="676"/>
      <c r="TFK1" s="676"/>
      <c r="TFL1" s="676"/>
      <c r="TFM1" s="676"/>
      <c r="TFN1" s="676"/>
      <c r="TFO1" s="676"/>
      <c r="TFP1" s="676"/>
      <c r="TFQ1" s="676"/>
      <c r="TFR1" s="676"/>
      <c r="TFS1" s="676"/>
      <c r="TFT1" s="676"/>
      <c r="TFU1" s="676"/>
      <c r="TFV1" s="676"/>
      <c r="TFW1" s="676"/>
      <c r="TFX1" s="676"/>
      <c r="TFY1" s="676"/>
      <c r="TFZ1" s="676"/>
      <c r="TGA1" s="676"/>
      <c r="TGB1" s="676"/>
      <c r="TGC1" s="676"/>
      <c r="TGD1" s="676"/>
      <c r="TGE1" s="676"/>
      <c r="TGF1" s="676"/>
      <c r="TGG1" s="676"/>
      <c r="TGH1" s="676"/>
      <c r="TGI1" s="676"/>
      <c r="TGJ1" s="676"/>
      <c r="TGK1" s="676"/>
      <c r="TGL1" s="676"/>
      <c r="TGM1" s="676"/>
      <c r="TGN1" s="676"/>
      <c r="TGO1" s="676"/>
      <c r="TGP1" s="676"/>
      <c r="TGQ1" s="676"/>
      <c r="TGR1" s="676"/>
      <c r="TGS1" s="676"/>
      <c r="TGT1" s="676"/>
      <c r="TGU1" s="676"/>
      <c r="TGV1" s="676"/>
      <c r="TGW1" s="676"/>
      <c r="TGX1" s="676"/>
      <c r="TGY1" s="676"/>
      <c r="TGZ1" s="676"/>
      <c r="THA1" s="676"/>
      <c r="THB1" s="676"/>
      <c r="THC1" s="676"/>
      <c r="THD1" s="676"/>
      <c r="THE1" s="676"/>
      <c r="THF1" s="676"/>
      <c r="THG1" s="676"/>
      <c r="THH1" s="676"/>
      <c r="THI1" s="676"/>
      <c r="THJ1" s="676"/>
      <c r="THK1" s="676"/>
      <c r="THL1" s="676"/>
      <c r="THM1" s="676"/>
      <c r="THN1" s="676"/>
      <c r="THO1" s="676"/>
      <c r="THP1" s="676"/>
      <c r="THQ1" s="676"/>
      <c r="THR1" s="676"/>
      <c r="THS1" s="676"/>
      <c r="THT1" s="676"/>
      <c r="THU1" s="676"/>
      <c r="THV1" s="676"/>
      <c r="THW1" s="676"/>
      <c r="THX1" s="676"/>
      <c r="THY1" s="676"/>
      <c r="THZ1" s="676"/>
      <c r="TIA1" s="676"/>
      <c r="TIB1" s="676"/>
      <c r="TIC1" s="676"/>
      <c r="TID1" s="676"/>
      <c r="TIE1" s="676"/>
      <c r="TIF1" s="676"/>
      <c r="TIG1" s="676"/>
      <c r="TIH1" s="676"/>
      <c r="TII1" s="676"/>
      <c r="TIJ1" s="676"/>
      <c r="TIK1" s="676"/>
      <c r="TIL1" s="676"/>
      <c r="TIM1" s="676"/>
      <c r="TIN1" s="676"/>
      <c r="TIO1" s="676"/>
      <c r="TIP1" s="676"/>
      <c r="TIQ1" s="676"/>
      <c r="TIR1" s="676"/>
      <c r="TIS1" s="676"/>
      <c r="TIT1" s="676"/>
      <c r="TIU1" s="676"/>
      <c r="TIV1" s="676"/>
      <c r="TIW1" s="676"/>
      <c r="TIX1" s="676"/>
      <c r="TIY1" s="676"/>
      <c r="TIZ1" s="676"/>
      <c r="TJA1" s="676"/>
      <c r="TJB1" s="676"/>
      <c r="TJC1" s="676"/>
      <c r="TJD1" s="676"/>
      <c r="TJE1" s="676"/>
      <c r="TJF1" s="676"/>
      <c r="TJG1" s="676"/>
      <c r="TJH1" s="676"/>
      <c r="TJI1" s="676"/>
      <c r="TJJ1" s="676"/>
      <c r="TJK1" s="676"/>
      <c r="TJL1" s="676"/>
      <c r="TJM1" s="676"/>
      <c r="TJN1" s="676"/>
      <c r="TJO1" s="676"/>
      <c r="TJP1" s="676"/>
      <c r="TJQ1" s="676"/>
      <c r="TJR1" s="676"/>
      <c r="TJS1" s="676"/>
      <c r="TJT1" s="676"/>
      <c r="TJU1" s="676"/>
      <c r="TJV1" s="676"/>
      <c r="TJW1" s="676"/>
      <c r="TJX1" s="676"/>
      <c r="TJY1" s="676"/>
      <c r="TJZ1" s="676"/>
      <c r="TKA1" s="676"/>
      <c r="TKB1" s="676"/>
      <c r="TKC1" s="676"/>
      <c r="TKD1" s="676"/>
      <c r="TKE1" s="676"/>
      <c r="TKF1" s="676"/>
      <c r="TKG1" s="676"/>
      <c r="TKH1" s="676"/>
      <c r="TKI1" s="676"/>
      <c r="TKJ1" s="676"/>
      <c r="TKK1" s="676"/>
      <c r="TKL1" s="676"/>
      <c r="TKM1" s="676"/>
      <c r="TKN1" s="676"/>
      <c r="TKO1" s="676"/>
      <c r="TKP1" s="676"/>
      <c r="TKQ1" s="676"/>
      <c r="TKR1" s="676"/>
      <c r="TKS1" s="676"/>
      <c r="TKT1" s="676"/>
      <c r="TKU1" s="676"/>
      <c r="TKV1" s="676"/>
      <c r="TKW1" s="676"/>
      <c r="TKX1" s="676"/>
      <c r="TKY1" s="676"/>
      <c r="TKZ1" s="676"/>
      <c r="TLA1" s="676"/>
      <c r="TLB1" s="676"/>
      <c r="TLC1" s="676"/>
      <c r="TLD1" s="676"/>
      <c r="TLE1" s="676"/>
      <c r="TLF1" s="676"/>
      <c r="TLG1" s="676"/>
      <c r="TLH1" s="676"/>
      <c r="TLI1" s="676"/>
      <c r="TLJ1" s="676"/>
      <c r="TLK1" s="676"/>
      <c r="TLL1" s="676"/>
      <c r="TLM1" s="676"/>
      <c r="TLN1" s="676"/>
      <c r="TLO1" s="676"/>
      <c r="TLP1" s="676"/>
      <c r="TLQ1" s="676"/>
      <c r="TLR1" s="676"/>
      <c r="TLS1" s="676"/>
      <c r="TLT1" s="676"/>
      <c r="TLU1" s="676"/>
      <c r="TLV1" s="676"/>
      <c r="TLW1" s="676"/>
      <c r="TLX1" s="676"/>
      <c r="TLY1" s="676"/>
      <c r="TLZ1" s="676"/>
      <c r="TMA1" s="676"/>
      <c r="TMB1" s="676"/>
      <c r="TMC1" s="676"/>
      <c r="TMD1" s="676"/>
      <c r="TME1" s="676"/>
      <c r="TMF1" s="676"/>
      <c r="TMG1" s="676"/>
      <c r="TMH1" s="676"/>
      <c r="TMI1" s="676"/>
      <c r="TMJ1" s="676"/>
      <c r="TMK1" s="676"/>
      <c r="TML1" s="676"/>
      <c r="TMM1" s="676"/>
      <c r="TMN1" s="676"/>
      <c r="TMO1" s="676"/>
      <c r="TMP1" s="676"/>
      <c r="TMQ1" s="676"/>
      <c r="TMR1" s="676"/>
      <c r="TMS1" s="676"/>
      <c r="TMT1" s="676"/>
      <c r="TMU1" s="676"/>
      <c r="TMV1" s="676"/>
      <c r="TMW1" s="676"/>
      <c r="TMX1" s="676"/>
      <c r="TMY1" s="676"/>
      <c r="TMZ1" s="676"/>
      <c r="TNA1" s="676"/>
      <c r="TNB1" s="676"/>
      <c r="TNC1" s="676"/>
      <c r="TND1" s="676"/>
      <c r="TNE1" s="676"/>
      <c r="TNF1" s="676"/>
      <c r="TNG1" s="676"/>
      <c r="TNH1" s="676"/>
      <c r="TNI1" s="676"/>
      <c r="TNJ1" s="676"/>
      <c r="TNK1" s="676"/>
      <c r="TNL1" s="676"/>
      <c r="TNM1" s="676"/>
      <c r="TNN1" s="676"/>
      <c r="TNO1" s="676"/>
      <c r="TNP1" s="676"/>
      <c r="TNQ1" s="676"/>
      <c r="TNR1" s="676"/>
      <c r="TNS1" s="676"/>
      <c r="TNT1" s="676"/>
      <c r="TNU1" s="676"/>
      <c r="TNV1" s="676"/>
      <c r="TNW1" s="676"/>
      <c r="TNX1" s="676"/>
      <c r="TNY1" s="676"/>
      <c r="TNZ1" s="676"/>
      <c r="TOA1" s="676"/>
      <c r="TOB1" s="676"/>
      <c r="TOC1" s="676"/>
      <c r="TOD1" s="676"/>
      <c r="TOE1" s="676"/>
      <c r="TOF1" s="676"/>
      <c r="TOG1" s="676"/>
      <c r="TOH1" s="676"/>
      <c r="TOI1" s="676"/>
      <c r="TOJ1" s="676"/>
      <c r="TOK1" s="676"/>
      <c r="TOL1" s="676"/>
      <c r="TOM1" s="676"/>
      <c r="TON1" s="676"/>
      <c r="TOO1" s="676"/>
      <c r="TOP1" s="676"/>
      <c r="TOQ1" s="676"/>
      <c r="TOR1" s="676"/>
      <c r="TOS1" s="676"/>
      <c r="TOT1" s="676"/>
      <c r="TOU1" s="676"/>
      <c r="TOV1" s="676"/>
      <c r="TOW1" s="676"/>
      <c r="TOX1" s="676"/>
      <c r="TOY1" s="676"/>
      <c r="TOZ1" s="676"/>
      <c r="TPA1" s="676"/>
      <c r="TPB1" s="676"/>
      <c r="TPC1" s="676"/>
      <c r="TPD1" s="676"/>
      <c r="TPE1" s="676"/>
      <c r="TPF1" s="676"/>
      <c r="TPG1" s="676"/>
      <c r="TPH1" s="676"/>
      <c r="TPI1" s="676"/>
      <c r="TPJ1" s="676"/>
      <c r="TPK1" s="676"/>
      <c r="TPL1" s="676"/>
      <c r="TPM1" s="676"/>
      <c r="TPN1" s="676"/>
      <c r="TPO1" s="676"/>
      <c r="TPP1" s="676"/>
      <c r="TPQ1" s="676"/>
      <c r="TPR1" s="676"/>
      <c r="TPS1" s="676"/>
      <c r="TPT1" s="676"/>
      <c r="TPU1" s="676"/>
      <c r="TPV1" s="676"/>
      <c r="TPW1" s="676"/>
      <c r="TPX1" s="676"/>
      <c r="TPY1" s="676"/>
      <c r="TPZ1" s="676"/>
      <c r="TQA1" s="676"/>
      <c r="TQB1" s="676"/>
      <c r="TQC1" s="676"/>
      <c r="TQD1" s="676"/>
      <c r="TQE1" s="676"/>
      <c r="TQF1" s="676"/>
      <c r="TQG1" s="676"/>
      <c r="TQH1" s="676"/>
      <c r="TQI1" s="676"/>
      <c r="TQJ1" s="676"/>
      <c r="TQK1" s="676"/>
      <c r="TQL1" s="676"/>
      <c r="TQM1" s="676"/>
      <c r="TQN1" s="676"/>
      <c r="TQO1" s="676"/>
      <c r="TQP1" s="676"/>
      <c r="TQQ1" s="676"/>
      <c r="TQR1" s="676"/>
      <c r="TQS1" s="676"/>
      <c r="TQT1" s="676"/>
      <c r="TQU1" s="676"/>
      <c r="TQV1" s="676"/>
      <c r="TQW1" s="676"/>
      <c r="TQX1" s="676"/>
      <c r="TQY1" s="676"/>
      <c r="TQZ1" s="676"/>
      <c r="TRA1" s="676"/>
      <c r="TRB1" s="676"/>
      <c r="TRC1" s="676"/>
      <c r="TRD1" s="676"/>
      <c r="TRE1" s="676"/>
      <c r="TRF1" s="676"/>
      <c r="TRG1" s="676"/>
      <c r="TRH1" s="676"/>
      <c r="TRI1" s="676"/>
      <c r="TRJ1" s="676"/>
      <c r="TRK1" s="676"/>
      <c r="TRL1" s="676"/>
      <c r="TRM1" s="676"/>
      <c r="TRN1" s="676"/>
      <c r="TRO1" s="676"/>
      <c r="TRP1" s="676"/>
      <c r="TRQ1" s="676"/>
      <c r="TRR1" s="676"/>
      <c r="TRS1" s="676"/>
      <c r="TRT1" s="676"/>
      <c r="TRU1" s="676"/>
      <c r="TRV1" s="676"/>
      <c r="TRW1" s="676"/>
      <c r="TRX1" s="676"/>
      <c r="TRY1" s="676"/>
      <c r="TRZ1" s="676"/>
      <c r="TSA1" s="676"/>
      <c r="TSB1" s="676"/>
      <c r="TSC1" s="676"/>
      <c r="TSD1" s="676"/>
      <c r="TSE1" s="676"/>
      <c r="TSF1" s="676"/>
      <c r="TSG1" s="676"/>
      <c r="TSH1" s="676"/>
      <c r="TSI1" s="676"/>
      <c r="TSJ1" s="676"/>
      <c r="TSK1" s="676"/>
      <c r="TSL1" s="676"/>
      <c r="TSM1" s="676"/>
      <c r="TSN1" s="676"/>
      <c r="TSO1" s="676"/>
      <c r="TSP1" s="676"/>
      <c r="TSQ1" s="676"/>
      <c r="TSR1" s="676"/>
      <c r="TSS1" s="676"/>
      <c r="TST1" s="676"/>
      <c r="TSU1" s="676"/>
      <c r="TSV1" s="676"/>
      <c r="TSW1" s="676"/>
      <c r="TSX1" s="676"/>
      <c r="TSY1" s="676"/>
      <c r="TSZ1" s="676"/>
      <c r="TTA1" s="676"/>
      <c r="TTB1" s="676"/>
      <c r="TTC1" s="676"/>
      <c r="TTD1" s="676"/>
      <c r="TTE1" s="676"/>
      <c r="TTF1" s="676"/>
      <c r="TTG1" s="676"/>
      <c r="TTH1" s="676"/>
      <c r="TTI1" s="676"/>
      <c r="TTJ1" s="676"/>
      <c r="TTK1" s="676"/>
      <c r="TTL1" s="676"/>
      <c r="TTM1" s="676"/>
      <c r="TTN1" s="676"/>
      <c r="TTO1" s="676"/>
      <c r="TTP1" s="676"/>
      <c r="TTQ1" s="676"/>
      <c r="TTR1" s="676"/>
      <c r="TTS1" s="676"/>
      <c r="TTT1" s="676"/>
      <c r="TTU1" s="676"/>
      <c r="TTV1" s="676"/>
      <c r="TTW1" s="676"/>
      <c r="TTX1" s="676"/>
      <c r="TTY1" s="676"/>
      <c r="TTZ1" s="676"/>
      <c r="TUA1" s="676"/>
      <c r="TUB1" s="676"/>
      <c r="TUC1" s="676"/>
      <c r="TUD1" s="676"/>
      <c r="TUE1" s="676"/>
      <c r="TUF1" s="676"/>
      <c r="TUG1" s="676"/>
      <c r="TUH1" s="676"/>
      <c r="TUI1" s="676"/>
      <c r="TUJ1" s="676"/>
      <c r="TUK1" s="676"/>
      <c r="TUL1" s="676"/>
      <c r="TUM1" s="676"/>
      <c r="TUN1" s="676"/>
      <c r="TUO1" s="676"/>
      <c r="TUP1" s="676"/>
      <c r="TUQ1" s="676"/>
      <c r="TUR1" s="676"/>
      <c r="TUS1" s="676"/>
      <c r="TUT1" s="676"/>
      <c r="TUU1" s="676"/>
      <c r="TUV1" s="676"/>
      <c r="TUW1" s="676"/>
      <c r="TUX1" s="676"/>
      <c r="TUY1" s="676"/>
      <c r="TUZ1" s="676"/>
      <c r="TVA1" s="676"/>
      <c r="TVB1" s="676"/>
      <c r="TVC1" s="676"/>
      <c r="TVD1" s="676"/>
      <c r="TVE1" s="676"/>
      <c r="TVF1" s="676"/>
      <c r="TVG1" s="676"/>
      <c r="TVH1" s="676"/>
      <c r="TVI1" s="676"/>
      <c r="TVJ1" s="676"/>
      <c r="TVK1" s="676"/>
      <c r="TVL1" s="676"/>
      <c r="TVM1" s="676"/>
      <c r="TVN1" s="676"/>
      <c r="TVO1" s="676"/>
      <c r="TVP1" s="676"/>
      <c r="TVQ1" s="676"/>
      <c r="TVR1" s="676"/>
      <c r="TVS1" s="676"/>
      <c r="TVT1" s="676"/>
      <c r="TVU1" s="676"/>
      <c r="TVV1" s="676"/>
      <c r="TVW1" s="676"/>
      <c r="TVX1" s="676"/>
      <c r="TVY1" s="676"/>
      <c r="TVZ1" s="676"/>
      <c r="TWA1" s="676"/>
      <c r="TWB1" s="676"/>
      <c r="TWC1" s="676"/>
      <c r="TWD1" s="676"/>
      <c r="TWE1" s="676"/>
      <c r="TWF1" s="676"/>
      <c r="TWG1" s="676"/>
      <c r="TWH1" s="676"/>
      <c r="TWI1" s="676"/>
      <c r="TWJ1" s="676"/>
      <c r="TWK1" s="676"/>
      <c r="TWL1" s="676"/>
      <c r="TWM1" s="676"/>
      <c r="TWN1" s="676"/>
      <c r="TWO1" s="676"/>
      <c r="TWP1" s="676"/>
      <c r="TWQ1" s="676"/>
      <c r="TWR1" s="676"/>
      <c r="TWS1" s="676"/>
      <c r="TWT1" s="676"/>
      <c r="TWU1" s="676"/>
      <c r="TWV1" s="676"/>
      <c r="TWW1" s="676"/>
      <c r="TWX1" s="676"/>
      <c r="TWY1" s="676"/>
      <c r="TWZ1" s="676"/>
      <c r="TXA1" s="676"/>
      <c r="TXB1" s="676"/>
      <c r="TXC1" s="676"/>
      <c r="TXD1" s="676"/>
      <c r="TXE1" s="676"/>
      <c r="TXF1" s="676"/>
      <c r="TXG1" s="676"/>
      <c r="TXH1" s="676"/>
      <c r="TXI1" s="676"/>
      <c r="TXJ1" s="676"/>
      <c r="TXK1" s="676"/>
      <c r="TXL1" s="676"/>
      <c r="TXM1" s="676"/>
      <c r="TXN1" s="676"/>
      <c r="TXO1" s="676"/>
      <c r="TXP1" s="676"/>
      <c r="TXQ1" s="676"/>
      <c r="TXR1" s="676"/>
      <c r="TXS1" s="676"/>
      <c r="TXT1" s="676"/>
      <c r="TXU1" s="676"/>
      <c r="TXV1" s="676"/>
      <c r="TXW1" s="676"/>
      <c r="TXX1" s="676"/>
      <c r="TXY1" s="676"/>
      <c r="TXZ1" s="676"/>
      <c r="TYA1" s="676"/>
      <c r="TYB1" s="676"/>
      <c r="TYC1" s="676"/>
      <c r="TYD1" s="676"/>
      <c r="TYE1" s="676"/>
      <c r="TYF1" s="676"/>
      <c r="TYG1" s="676"/>
      <c r="TYH1" s="676"/>
      <c r="TYI1" s="676"/>
      <c r="TYJ1" s="676"/>
      <c r="TYK1" s="676"/>
      <c r="TYL1" s="676"/>
      <c r="TYM1" s="676"/>
      <c r="TYN1" s="676"/>
      <c r="TYO1" s="676"/>
      <c r="TYP1" s="676"/>
      <c r="TYQ1" s="676"/>
      <c r="TYR1" s="676"/>
      <c r="TYS1" s="676"/>
      <c r="TYT1" s="676"/>
      <c r="TYU1" s="676"/>
      <c r="TYV1" s="676"/>
      <c r="TYW1" s="676"/>
      <c r="TYX1" s="676"/>
      <c r="TYY1" s="676"/>
      <c r="TYZ1" s="676"/>
      <c r="TZA1" s="676"/>
      <c r="TZB1" s="676"/>
      <c r="TZC1" s="676"/>
      <c r="TZD1" s="676"/>
      <c r="TZE1" s="676"/>
      <c r="TZF1" s="676"/>
      <c r="TZG1" s="676"/>
      <c r="TZH1" s="676"/>
      <c r="TZI1" s="676"/>
      <c r="TZJ1" s="676"/>
      <c r="TZK1" s="676"/>
      <c r="TZL1" s="676"/>
      <c r="TZM1" s="676"/>
      <c r="TZN1" s="676"/>
      <c r="TZO1" s="676"/>
      <c r="TZP1" s="676"/>
      <c r="TZQ1" s="676"/>
      <c r="TZR1" s="676"/>
      <c r="TZS1" s="676"/>
      <c r="TZT1" s="676"/>
      <c r="TZU1" s="676"/>
      <c r="TZV1" s="676"/>
      <c r="TZW1" s="676"/>
      <c r="TZX1" s="676"/>
      <c r="TZY1" s="676"/>
      <c r="TZZ1" s="676"/>
      <c r="UAA1" s="676"/>
      <c r="UAB1" s="676"/>
      <c r="UAC1" s="676"/>
      <c r="UAD1" s="676"/>
      <c r="UAE1" s="676"/>
      <c r="UAF1" s="676"/>
      <c r="UAG1" s="676"/>
      <c r="UAH1" s="676"/>
      <c r="UAI1" s="676"/>
      <c r="UAJ1" s="676"/>
      <c r="UAK1" s="676"/>
      <c r="UAL1" s="676"/>
      <c r="UAM1" s="676"/>
      <c r="UAN1" s="676"/>
      <c r="UAO1" s="676"/>
      <c r="UAP1" s="676"/>
      <c r="UAQ1" s="676"/>
      <c r="UAR1" s="676"/>
      <c r="UAS1" s="676"/>
      <c r="UAT1" s="676"/>
      <c r="UAU1" s="676"/>
      <c r="UAV1" s="676"/>
      <c r="UAW1" s="676"/>
      <c r="UAX1" s="676"/>
      <c r="UAY1" s="676"/>
      <c r="UAZ1" s="676"/>
      <c r="UBA1" s="676"/>
      <c r="UBB1" s="676"/>
      <c r="UBC1" s="676"/>
      <c r="UBD1" s="676"/>
      <c r="UBE1" s="676"/>
      <c r="UBF1" s="676"/>
      <c r="UBG1" s="676"/>
      <c r="UBH1" s="676"/>
      <c r="UBI1" s="676"/>
      <c r="UBJ1" s="676"/>
      <c r="UBK1" s="676"/>
      <c r="UBL1" s="676"/>
      <c r="UBM1" s="676"/>
      <c r="UBN1" s="676"/>
      <c r="UBO1" s="676"/>
      <c r="UBP1" s="676"/>
      <c r="UBQ1" s="676"/>
      <c r="UBR1" s="676"/>
      <c r="UBS1" s="676"/>
      <c r="UBT1" s="676"/>
      <c r="UBU1" s="676"/>
      <c r="UBV1" s="676"/>
      <c r="UBW1" s="676"/>
      <c r="UBX1" s="676"/>
      <c r="UBY1" s="676"/>
      <c r="UBZ1" s="676"/>
      <c r="UCA1" s="676"/>
      <c r="UCB1" s="676"/>
      <c r="UCC1" s="676"/>
      <c r="UCD1" s="676"/>
      <c r="UCE1" s="676"/>
      <c r="UCF1" s="676"/>
      <c r="UCG1" s="676"/>
      <c r="UCH1" s="676"/>
      <c r="UCI1" s="676"/>
      <c r="UCJ1" s="676"/>
      <c r="UCK1" s="676"/>
      <c r="UCL1" s="676"/>
      <c r="UCM1" s="676"/>
      <c r="UCN1" s="676"/>
      <c r="UCO1" s="676"/>
      <c r="UCP1" s="676"/>
      <c r="UCQ1" s="676"/>
      <c r="UCR1" s="676"/>
      <c r="UCS1" s="676"/>
      <c r="UCT1" s="676"/>
      <c r="UCU1" s="676"/>
      <c r="UCV1" s="676"/>
      <c r="UCW1" s="676"/>
      <c r="UCX1" s="676"/>
      <c r="UCY1" s="676"/>
      <c r="UCZ1" s="676"/>
      <c r="UDA1" s="676"/>
      <c r="UDB1" s="676"/>
      <c r="UDC1" s="676"/>
      <c r="UDD1" s="676"/>
      <c r="UDE1" s="676"/>
      <c r="UDF1" s="676"/>
      <c r="UDG1" s="676"/>
      <c r="UDH1" s="676"/>
      <c r="UDI1" s="676"/>
      <c r="UDJ1" s="676"/>
      <c r="UDK1" s="676"/>
      <c r="UDL1" s="676"/>
      <c r="UDM1" s="676"/>
      <c r="UDN1" s="676"/>
      <c r="UDO1" s="676"/>
      <c r="UDP1" s="676"/>
      <c r="UDQ1" s="676"/>
      <c r="UDR1" s="676"/>
      <c r="UDS1" s="676"/>
      <c r="UDT1" s="676"/>
      <c r="UDU1" s="676"/>
      <c r="UDV1" s="676"/>
      <c r="UDW1" s="676"/>
      <c r="UDX1" s="676"/>
      <c r="UDY1" s="676"/>
      <c r="UDZ1" s="676"/>
      <c r="UEA1" s="676"/>
      <c r="UEB1" s="676"/>
      <c r="UEC1" s="676"/>
      <c r="UED1" s="676"/>
      <c r="UEE1" s="676"/>
      <c r="UEF1" s="676"/>
      <c r="UEG1" s="676"/>
      <c r="UEH1" s="676"/>
      <c r="UEI1" s="676"/>
      <c r="UEJ1" s="676"/>
      <c r="UEK1" s="676"/>
      <c r="UEL1" s="676"/>
      <c r="UEM1" s="676"/>
      <c r="UEN1" s="676"/>
      <c r="UEO1" s="676"/>
      <c r="UEP1" s="676"/>
      <c r="UEQ1" s="676"/>
      <c r="UER1" s="676"/>
      <c r="UES1" s="676"/>
      <c r="UET1" s="676"/>
      <c r="UEU1" s="676"/>
      <c r="UEV1" s="676"/>
      <c r="UEW1" s="676"/>
      <c r="UEX1" s="676"/>
      <c r="UEY1" s="676"/>
      <c r="UEZ1" s="676"/>
      <c r="UFA1" s="676"/>
      <c r="UFB1" s="676"/>
      <c r="UFC1" s="676"/>
      <c r="UFD1" s="676"/>
      <c r="UFE1" s="676"/>
      <c r="UFF1" s="676"/>
      <c r="UFG1" s="676"/>
      <c r="UFH1" s="676"/>
      <c r="UFI1" s="676"/>
      <c r="UFJ1" s="676"/>
      <c r="UFK1" s="676"/>
      <c r="UFL1" s="676"/>
      <c r="UFM1" s="676"/>
      <c r="UFN1" s="676"/>
      <c r="UFO1" s="676"/>
      <c r="UFP1" s="676"/>
      <c r="UFQ1" s="676"/>
      <c r="UFR1" s="676"/>
      <c r="UFS1" s="676"/>
      <c r="UFT1" s="676"/>
      <c r="UFU1" s="676"/>
      <c r="UFV1" s="676"/>
      <c r="UFW1" s="676"/>
      <c r="UFX1" s="676"/>
      <c r="UFY1" s="676"/>
      <c r="UFZ1" s="676"/>
      <c r="UGA1" s="676"/>
      <c r="UGB1" s="676"/>
      <c r="UGC1" s="676"/>
      <c r="UGD1" s="676"/>
      <c r="UGE1" s="676"/>
      <c r="UGF1" s="676"/>
      <c r="UGG1" s="676"/>
      <c r="UGH1" s="676"/>
      <c r="UGI1" s="676"/>
      <c r="UGJ1" s="676"/>
      <c r="UGK1" s="676"/>
      <c r="UGL1" s="676"/>
      <c r="UGM1" s="676"/>
      <c r="UGN1" s="676"/>
      <c r="UGO1" s="676"/>
      <c r="UGP1" s="676"/>
      <c r="UGQ1" s="676"/>
      <c r="UGR1" s="676"/>
      <c r="UGS1" s="676"/>
      <c r="UGT1" s="676"/>
      <c r="UGU1" s="676"/>
      <c r="UGV1" s="676"/>
      <c r="UGW1" s="676"/>
      <c r="UGX1" s="676"/>
      <c r="UGY1" s="676"/>
      <c r="UGZ1" s="676"/>
      <c r="UHA1" s="676"/>
      <c r="UHB1" s="676"/>
      <c r="UHC1" s="676"/>
      <c r="UHD1" s="676"/>
      <c r="UHE1" s="676"/>
      <c r="UHF1" s="676"/>
      <c r="UHG1" s="676"/>
      <c r="UHH1" s="676"/>
      <c r="UHI1" s="676"/>
      <c r="UHJ1" s="676"/>
      <c r="UHK1" s="676"/>
      <c r="UHL1" s="676"/>
      <c r="UHM1" s="676"/>
      <c r="UHN1" s="676"/>
      <c r="UHO1" s="676"/>
      <c r="UHP1" s="676"/>
      <c r="UHQ1" s="676"/>
      <c r="UHR1" s="676"/>
      <c r="UHS1" s="676"/>
      <c r="UHT1" s="676"/>
      <c r="UHU1" s="676"/>
      <c r="UHV1" s="676"/>
      <c r="UHW1" s="676"/>
      <c r="UHX1" s="676"/>
      <c r="UHY1" s="676"/>
      <c r="UHZ1" s="676"/>
      <c r="UIA1" s="676"/>
      <c r="UIB1" s="676"/>
      <c r="UIC1" s="676"/>
      <c r="UID1" s="676"/>
      <c r="UIE1" s="676"/>
      <c r="UIF1" s="676"/>
      <c r="UIG1" s="676"/>
      <c r="UIH1" s="676"/>
      <c r="UII1" s="676"/>
      <c r="UIJ1" s="676"/>
      <c r="UIK1" s="676"/>
      <c r="UIL1" s="676"/>
      <c r="UIM1" s="676"/>
      <c r="UIN1" s="676"/>
      <c r="UIO1" s="676"/>
      <c r="UIP1" s="676"/>
      <c r="UIQ1" s="676"/>
      <c r="UIR1" s="676"/>
      <c r="UIS1" s="676"/>
      <c r="UIT1" s="676"/>
      <c r="UIU1" s="676"/>
      <c r="UIV1" s="676"/>
      <c r="UIW1" s="676"/>
      <c r="UIX1" s="676"/>
      <c r="UIY1" s="676"/>
      <c r="UIZ1" s="676"/>
      <c r="UJA1" s="676"/>
      <c r="UJB1" s="676"/>
      <c r="UJC1" s="676"/>
      <c r="UJD1" s="676"/>
      <c r="UJE1" s="676"/>
      <c r="UJF1" s="676"/>
      <c r="UJG1" s="676"/>
      <c r="UJH1" s="676"/>
      <c r="UJI1" s="676"/>
      <c r="UJJ1" s="676"/>
      <c r="UJK1" s="676"/>
      <c r="UJL1" s="676"/>
      <c r="UJM1" s="676"/>
      <c r="UJN1" s="676"/>
      <c r="UJO1" s="676"/>
      <c r="UJP1" s="676"/>
      <c r="UJQ1" s="676"/>
      <c r="UJR1" s="676"/>
      <c r="UJS1" s="676"/>
      <c r="UJT1" s="676"/>
      <c r="UJU1" s="676"/>
      <c r="UJV1" s="676"/>
      <c r="UJW1" s="676"/>
      <c r="UJX1" s="676"/>
      <c r="UJY1" s="676"/>
      <c r="UJZ1" s="676"/>
      <c r="UKA1" s="676"/>
      <c r="UKB1" s="676"/>
      <c r="UKC1" s="676"/>
      <c r="UKD1" s="676"/>
      <c r="UKE1" s="676"/>
      <c r="UKF1" s="676"/>
      <c r="UKG1" s="676"/>
      <c r="UKH1" s="676"/>
      <c r="UKI1" s="676"/>
      <c r="UKJ1" s="676"/>
      <c r="UKK1" s="676"/>
      <c r="UKL1" s="676"/>
      <c r="UKM1" s="676"/>
      <c r="UKN1" s="676"/>
      <c r="UKO1" s="676"/>
      <c r="UKP1" s="676"/>
      <c r="UKQ1" s="676"/>
      <c r="UKR1" s="676"/>
      <c r="UKS1" s="676"/>
      <c r="UKT1" s="676"/>
      <c r="UKU1" s="676"/>
      <c r="UKV1" s="676"/>
      <c r="UKW1" s="676"/>
      <c r="UKX1" s="676"/>
      <c r="UKY1" s="676"/>
      <c r="UKZ1" s="676"/>
      <c r="ULA1" s="676"/>
      <c r="ULB1" s="676"/>
      <c r="ULC1" s="676"/>
      <c r="ULD1" s="676"/>
      <c r="ULE1" s="676"/>
      <c r="ULF1" s="676"/>
      <c r="ULG1" s="676"/>
      <c r="ULH1" s="676"/>
      <c r="ULI1" s="676"/>
      <c r="ULJ1" s="676"/>
      <c r="ULK1" s="676"/>
      <c r="ULL1" s="676"/>
      <c r="ULM1" s="676"/>
      <c r="ULN1" s="676"/>
      <c r="ULO1" s="676"/>
      <c r="ULP1" s="676"/>
      <c r="ULQ1" s="676"/>
      <c r="ULR1" s="676"/>
      <c r="ULS1" s="676"/>
      <c r="ULT1" s="676"/>
      <c r="ULU1" s="676"/>
      <c r="ULV1" s="676"/>
      <c r="ULW1" s="676"/>
      <c r="ULX1" s="676"/>
      <c r="ULY1" s="676"/>
      <c r="ULZ1" s="676"/>
      <c r="UMA1" s="676"/>
      <c r="UMB1" s="676"/>
      <c r="UMC1" s="676"/>
      <c r="UMD1" s="676"/>
      <c r="UME1" s="676"/>
      <c r="UMF1" s="676"/>
      <c r="UMG1" s="676"/>
      <c r="UMH1" s="676"/>
      <c r="UMI1" s="676"/>
      <c r="UMJ1" s="676"/>
      <c r="UMK1" s="676"/>
      <c r="UML1" s="676"/>
      <c r="UMM1" s="676"/>
      <c r="UMN1" s="676"/>
      <c r="UMO1" s="676"/>
      <c r="UMP1" s="676"/>
      <c r="UMQ1" s="676"/>
      <c r="UMR1" s="676"/>
      <c r="UMS1" s="676"/>
      <c r="UMT1" s="676"/>
      <c r="UMU1" s="676"/>
      <c r="UMV1" s="676"/>
      <c r="UMW1" s="676"/>
      <c r="UMX1" s="676"/>
      <c r="UMY1" s="676"/>
      <c r="UMZ1" s="676"/>
      <c r="UNA1" s="676"/>
      <c r="UNB1" s="676"/>
      <c r="UNC1" s="676"/>
      <c r="UND1" s="676"/>
      <c r="UNE1" s="676"/>
      <c r="UNF1" s="676"/>
      <c r="UNG1" s="676"/>
      <c r="UNH1" s="676"/>
      <c r="UNI1" s="676"/>
      <c r="UNJ1" s="676"/>
      <c r="UNK1" s="676"/>
      <c r="UNL1" s="676"/>
      <c r="UNM1" s="676"/>
      <c r="UNN1" s="676"/>
      <c r="UNO1" s="676"/>
      <c r="UNP1" s="676"/>
      <c r="UNQ1" s="676"/>
      <c r="UNR1" s="676"/>
      <c r="UNS1" s="676"/>
      <c r="UNT1" s="676"/>
      <c r="UNU1" s="676"/>
      <c r="UNV1" s="676"/>
      <c r="UNW1" s="676"/>
      <c r="UNX1" s="676"/>
      <c r="UNY1" s="676"/>
      <c r="UNZ1" s="676"/>
      <c r="UOA1" s="676"/>
      <c r="UOB1" s="676"/>
      <c r="UOC1" s="676"/>
      <c r="UOD1" s="676"/>
      <c r="UOE1" s="676"/>
      <c r="UOF1" s="676"/>
      <c r="UOG1" s="676"/>
      <c r="UOH1" s="676"/>
      <c r="UOI1" s="676"/>
      <c r="UOJ1" s="676"/>
      <c r="UOK1" s="676"/>
      <c r="UOL1" s="676"/>
      <c r="UOM1" s="676"/>
      <c r="UON1" s="676"/>
      <c r="UOO1" s="676"/>
      <c r="UOP1" s="676"/>
      <c r="UOQ1" s="676"/>
      <c r="UOR1" s="676"/>
      <c r="UOS1" s="676"/>
      <c r="UOT1" s="676"/>
      <c r="UOU1" s="676"/>
      <c r="UOV1" s="676"/>
      <c r="UOW1" s="676"/>
      <c r="UOX1" s="676"/>
      <c r="UOY1" s="676"/>
      <c r="UOZ1" s="676"/>
      <c r="UPA1" s="676"/>
      <c r="UPB1" s="676"/>
      <c r="UPC1" s="676"/>
      <c r="UPD1" s="676"/>
      <c r="UPE1" s="676"/>
      <c r="UPF1" s="676"/>
      <c r="UPG1" s="676"/>
      <c r="UPH1" s="676"/>
      <c r="UPI1" s="676"/>
      <c r="UPJ1" s="676"/>
      <c r="UPK1" s="676"/>
      <c r="UPL1" s="676"/>
      <c r="UPM1" s="676"/>
      <c r="UPN1" s="676"/>
      <c r="UPO1" s="676"/>
      <c r="UPP1" s="676"/>
      <c r="UPQ1" s="676"/>
      <c r="UPR1" s="676"/>
      <c r="UPS1" s="676"/>
      <c r="UPT1" s="676"/>
      <c r="UPU1" s="676"/>
      <c r="UPV1" s="676"/>
      <c r="UPW1" s="676"/>
      <c r="UPX1" s="676"/>
      <c r="UPY1" s="676"/>
      <c r="UPZ1" s="676"/>
      <c r="UQA1" s="676"/>
      <c r="UQB1" s="676"/>
      <c r="UQC1" s="676"/>
      <c r="UQD1" s="676"/>
      <c r="UQE1" s="676"/>
      <c r="UQF1" s="676"/>
      <c r="UQG1" s="676"/>
      <c r="UQH1" s="676"/>
      <c r="UQI1" s="676"/>
      <c r="UQJ1" s="676"/>
      <c r="UQK1" s="676"/>
      <c r="UQL1" s="676"/>
      <c r="UQM1" s="676"/>
      <c r="UQN1" s="676"/>
      <c r="UQO1" s="676"/>
      <c r="UQP1" s="676"/>
      <c r="UQQ1" s="676"/>
      <c r="UQR1" s="676"/>
      <c r="UQS1" s="676"/>
      <c r="UQT1" s="676"/>
      <c r="UQU1" s="676"/>
      <c r="UQV1" s="676"/>
      <c r="UQW1" s="676"/>
      <c r="UQX1" s="676"/>
      <c r="UQY1" s="676"/>
      <c r="UQZ1" s="676"/>
      <c r="URA1" s="676"/>
      <c r="URB1" s="676"/>
      <c r="URC1" s="676"/>
      <c r="URD1" s="676"/>
      <c r="URE1" s="676"/>
      <c r="URF1" s="676"/>
      <c r="URG1" s="676"/>
      <c r="URH1" s="676"/>
      <c r="URI1" s="676"/>
      <c r="URJ1" s="676"/>
      <c r="URK1" s="676"/>
      <c r="URL1" s="676"/>
      <c r="URM1" s="676"/>
      <c r="URN1" s="676"/>
      <c r="URO1" s="676"/>
      <c r="URP1" s="676"/>
      <c r="URQ1" s="676"/>
      <c r="URR1" s="676"/>
      <c r="URS1" s="676"/>
      <c r="URT1" s="676"/>
      <c r="URU1" s="676"/>
      <c r="URV1" s="676"/>
      <c r="URW1" s="676"/>
      <c r="URX1" s="676"/>
      <c r="URY1" s="676"/>
      <c r="URZ1" s="676"/>
      <c r="USA1" s="676"/>
      <c r="USB1" s="676"/>
      <c r="USC1" s="676"/>
      <c r="USD1" s="676"/>
      <c r="USE1" s="676"/>
      <c r="USF1" s="676"/>
      <c r="USG1" s="676"/>
      <c r="USH1" s="676"/>
      <c r="USI1" s="676"/>
      <c r="USJ1" s="676"/>
      <c r="USK1" s="676"/>
      <c r="USL1" s="676"/>
      <c r="USM1" s="676"/>
      <c r="USN1" s="676"/>
      <c r="USO1" s="676"/>
      <c r="USP1" s="676"/>
      <c r="USQ1" s="676"/>
      <c r="USR1" s="676"/>
      <c r="USS1" s="676"/>
      <c r="UST1" s="676"/>
      <c r="USU1" s="676"/>
      <c r="USV1" s="676"/>
      <c r="USW1" s="676"/>
      <c r="USX1" s="676"/>
      <c r="USY1" s="676"/>
      <c r="USZ1" s="676"/>
      <c r="UTA1" s="676"/>
      <c r="UTB1" s="676"/>
      <c r="UTC1" s="676"/>
      <c r="UTD1" s="676"/>
      <c r="UTE1" s="676"/>
      <c r="UTF1" s="676"/>
      <c r="UTG1" s="676"/>
      <c r="UTH1" s="676"/>
      <c r="UTI1" s="676"/>
      <c r="UTJ1" s="676"/>
      <c r="UTK1" s="676"/>
      <c r="UTL1" s="676"/>
      <c r="UTM1" s="676"/>
      <c r="UTN1" s="676"/>
      <c r="UTO1" s="676"/>
      <c r="UTP1" s="676"/>
      <c r="UTQ1" s="676"/>
      <c r="UTR1" s="676"/>
      <c r="UTS1" s="676"/>
      <c r="UTT1" s="676"/>
      <c r="UTU1" s="676"/>
      <c r="UTV1" s="676"/>
      <c r="UTW1" s="676"/>
      <c r="UTX1" s="676"/>
      <c r="UTY1" s="676"/>
      <c r="UTZ1" s="676"/>
      <c r="UUA1" s="676"/>
      <c r="UUB1" s="676"/>
      <c r="UUC1" s="676"/>
      <c r="UUD1" s="676"/>
      <c r="UUE1" s="676"/>
      <c r="UUF1" s="676"/>
      <c r="UUG1" s="676"/>
      <c r="UUH1" s="676"/>
      <c r="UUI1" s="676"/>
      <c r="UUJ1" s="676"/>
      <c r="UUK1" s="676"/>
      <c r="UUL1" s="676"/>
      <c r="UUM1" s="676"/>
      <c r="UUN1" s="676"/>
      <c r="UUO1" s="676"/>
      <c r="UUP1" s="676"/>
      <c r="UUQ1" s="676"/>
      <c r="UUR1" s="676"/>
      <c r="UUS1" s="676"/>
      <c r="UUT1" s="676"/>
      <c r="UUU1" s="676"/>
      <c r="UUV1" s="676"/>
      <c r="UUW1" s="676"/>
      <c r="UUX1" s="676"/>
      <c r="UUY1" s="676"/>
      <c r="UUZ1" s="676"/>
      <c r="UVA1" s="676"/>
      <c r="UVB1" s="676"/>
      <c r="UVC1" s="676"/>
      <c r="UVD1" s="676"/>
      <c r="UVE1" s="676"/>
      <c r="UVF1" s="676"/>
      <c r="UVG1" s="676"/>
      <c r="UVH1" s="676"/>
      <c r="UVI1" s="676"/>
      <c r="UVJ1" s="676"/>
      <c r="UVK1" s="676"/>
      <c r="UVL1" s="676"/>
      <c r="UVM1" s="676"/>
      <c r="UVN1" s="676"/>
      <c r="UVO1" s="676"/>
      <c r="UVP1" s="676"/>
      <c r="UVQ1" s="676"/>
      <c r="UVR1" s="676"/>
      <c r="UVS1" s="676"/>
      <c r="UVT1" s="676"/>
      <c r="UVU1" s="676"/>
      <c r="UVV1" s="676"/>
      <c r="UVW1" s="676"/>
      <c r="UVX1" s="676"/>
      <c r="UVY1" s="676"/>
      <c r="UVZ1" s="676"/>
      <c r="UWA1" s="676"/>
      <c r="UWB1" s="676"/>
      <c r="UWC1" s="676"/>
      <c r="UWD1" s="676"/>
      <c r="UWE1" s="676"/>
      <c r="UWF1" s="676"/>
      <c r="UWG1" s="676"/>
      <c r="UWH1" s="676"/>
      <c r="UWI1" s="676"/>
      <c r="UWJ1" s="676"/>
      <c r="UWK1" s="676"/>
      <c r="UWL1" s="676"/>
      <c r="UWM1" s="676"/>
      <c r="UWN1" s="676"/>
      <c r="UWO1" s="676"/>
      <c r="UWP1" s="676"/>
      <c r="UWQ1" s="676"/>
      <c r="UWR1" s="676"/>
      <c r="UWS1" s="676"/>
      <c r="UWT1" s="676"/>
      <c r="UWU1" s="676"/>
      <c r="UWV1" s="676"/>
      <c r="UWW1" s="676"/>
      <c r="UWX1" s="676"/>
      <c r="UWY1" s="676"/>
      <c r="UWZ1" s="676"/>
      <c r="UXA1" s="676"/>
      <c r="UXB1" s="676"/>
      <c r="UXC1" s="676"/>
      <c r="UXD1" s="676"/>
      <c r="UXE1" s="676"/>
      <c r="UXF1" s="676"/>
      <c r="UXG1" s="676"/>
      <c r="UXH1" s="676"/>
      <c r="UXI1" s="676"/>
      <c r="UXJ1" s="676"/>
      <c r="UXK1" s="676"/>
      <c r="UXL1" s="676"/>
      <c r="UXM1" s="676"/>
      <c r="UXN1" s="676"/>
      <c r="UXO1" s="676"/>
      <c r="UXP1" s="676"/>
      <c r="UXQ1" s="676"/>
      <c r="UXR1" s="676"/>
      <c r="UXS1" s="676"/>
      <c r="UXT1" s="676"/>
      <c r="UXU1" s="676"/>
      <c r="UXV1" s="676"/>
      <c r="UXW1" s="676"/>
      <c r="UXX1" s="676"/>
      <c r="UXY1" s="676"/>
      <c r="UXZ1" s="676"/>
      <c r="UYA1" s="676"/>
      <c r="UYB1" s="676"/>
      <c r="UYC1" s="676"/>
      <c r="UYD1" s="676"/>
      <c r="UYE1" s="676"/>
      <c r="UYF1" s="676"/>
      <c r="UYG1" s="676"/>
      <c r="UYH1" s="676"/>
      <c r="UYI1" s="676"/>
      <c r="UYJ1" s="676"/>
      <c r="UYK1" s="676"/>
      <c r="UYL1" s="676"/>
      <c r="UYM1" s="676"/>
      <c r="UYN1" s="676"/>
      <c r="UYO1" s="676"/>
      <c r="UYP1" s="676"/>
      <c r="UYQ1" s="676"/>
      <c r="UYR1" s="676"/>
      <c r="UYS1" s="676"/>
      <c r="UYT1" s="676"/>
      <c r="UYU1" s="676"/>
      <c r="UYV1" s="676"/>
      <c r="UYW1" s="676"/>
      <c r="UYX1" s="676"/>
      <c r="UYY1" s="676"/>
      <c r="UYZ1" s="676"/>
      <c r="UZA1" s="676"/>
      <c r="UZB1" s="676"/>
      <c r="UZC1" s="676"/>
      <c r="UZD1" s="676"/>
      <c r="UZE1" s="676"/>
      <c r="UZF1" s="676"/>
      <c r="UZG1" s="676"/>
      <c r="UZH1" s="676"/>
      <c r="UZI1" s="676"/>
      <c r="UZJ1" s="676"/>
      <c r="UZK1" s="676"/>
      <c r="UZL1" s="676"/>
      <c r="UZM1" s="676"/>
      <c r="UZN1" s="676"/>
      <c r="UZO1" s="676"/>
      <c r="UZP1" s="676"/>
      <c r="UZQ1" s="676"/>
      <c r="UZR1" s="676"/>
      <c r="UZS1" s="676"/>
      <c r="UZT1" s="676"/>
      <c r="UZU1" s="676"/>
      <c r="UZV1" s="676"/>
      <c r="UZW1" s="676"/>
      <c r="UZX1" s="676"/>
      <c r="UZY1" s="676"/>
      <c r="UZZ1" s="676"/>
      <c r="VAA1" s="676"/>
      <c r="VAB1" s="676"/>
      <c r="VAC1" s="676"/>
      <c r="VAD1" s="676"/>
      <c r="VAE1" s="676"/>
      <c r="VAF1" s="676"/>
      <c r="VAG1" s="676"/>
      <c r="VAH1" s="676"/>
      <c r="VAI1" s="676"/>
      <c r="VAJ1" s="676"/>
      <c r="VAK1" s="676"/>
      <c r="VAL1" s="676"/>
      <c r="VAM1" s="676"/>
      <c r="VAN1" s="676"/>
      <c r="VAO1" s="676"/>
      <c r="VAP1" s="676"/>
      <c r="VAQ1" s="676"/>
      <c r="VAR1" s="676"/>
      <c r="VAS1" s="676"/>
      <c r="VAT1" s="676"/>
      <c r="VAU1" s="676"/>
      <c r="VAV1" s="676"/>
      <c r="VAW1" s="676"/>
      <c r="VAX1" s="676"/>
      <c r="VAY1" s="676"/>
      <c r="VAZ1" s="676"/>
      <c r="VBA1" s="676"/>
      <c r="VBB1" s="676"/>
      <c r="VBC1" s="676"/>
      <c r="VBD1" s="676"/>
      <c r="VBE1" s="676"/>
      <c r="VBF1" s="676"/>
      <c r="VBG1" s="676"/>
      <c r="VBH1" s="676"/>
      <c r="VBI1" s="676"/>
      <c r="VBJ1" s="676"/>
      <c r="VBK1" s="676"/>
      <c r="VBL1" s="676"/>
      <c r="VBM1" s="676"/>
      <c r="VBN1" s="676"/>
      <c r="VBO1" s="676"/>
      <c r="VBP1" s="676"/>
      <c r="VBQ1" s="676"/>
      <c r="VBR1" s="676"/>
      <c r="VBS1" s="676"/>
      <c r="VBT1" s="676"/>
      <c r="VBU1" s="676"/>
      <c r="VBV1" s="676"/>
      <c r="VBW1" s="676"/>
      <c r="VBX1" s="676"/>
      <c r="VBY1" s="676"/>
      <c r="VBZ1" s="676"/>
      <c r="VCA1" s="676"/>
      <c r="VCB1" s="676"/>
      <c r="VCC1" s="676"/>
      <c r="VCD1" s="676"/>
      <c r="VCE1" s="676"/>
      <c r="VCF1" s="676"/>
      <c r="VCG1" s="676"/>
      <c r="VCH1" s="676"/>
      <c r="VCI1" s="676"/>
      <c r="VCJ1" s="676"/>
      <c r="VCK1" s="676"/>
      <c r="VCL1" s="676"/>
      <c r="VCM1" s="676"/>
      <c r="VCN1" s="676"/>
      <c r="VCO1" s="676"/>
      <c r="VCP1" s="676"/>
      <c r="VCQ1" s="676"/>
      <c r="VCR1" s="676"/>
      <c r="VCS1" s="676"/>
      <c r="VCT1" s="676"/>
      <c r="VCU1" s="676"/>
      <c r="VCV1" s="676"/>
      <c r="VCW1" s="676"/>
      <c r="VCX1" s="676"/>
      <c r="VCY1" s="676"/>
      <c r="VCZ1" s="676"/>
      <c r="VDA1" s="676"/>
      <c r="VDB1" s="676"/>
      <c r="VDC1" s="676"/>
      <c r="VDD1" s="676"/>
      <c r="VDE1" s="676"/>
      <c r="VDF1" s="676"/>
      <c r="VDG1" s="676"/>
      <c r="VDH1" s="676"/>
      <c r="VDI1" s="676"/>
      <c r="VDJ1" s="676"/>
      <c r="VDK1" s="676"/>
      <c r="VDL1" s="676"/>
      <c r="VDM1" s="676"/>
      <c r="VDN1" s="676"/>
      <c r="VDO1" s="676"/>
      <c r="VDP1" s="676"/>
      <c r="VDQ1" s="676"/>
      <c r="VDR1" s="676"/>
      <c r="VDS1" s="676"/>
      <c r="VDT1" s="676"/>
      <c r="VDU1" s="676"/>
      <c r="VDV1" s="676"/>
      <c r="VDW1" s="676"/>
      <c r="VDX1" s="676"/>
      <c r="VDY1" s="676"/>
      <c r="VDZ1" s="676"/>
      <c r="VEA1" s="676"/>
      <c r="VEB1" s="676"/>
      <c r="VEC1" s="676"/>
      <c r="VED1" s="676"/>
      <c r="VEE1" s="676"/>
      <c r="VEF1" s="676"/>
      <c r="VEG1" s="676"/>
      <c r="VEH1" s="676"/>
      <c r="VEI1" s="676"/>
      <c r="VEJ1" s="676"/>
      <c r="VEK1" s="676"/>
      <c r="VEL1" s="676"/>
      <c r="VEM1" s="676"/>
      <c r="VEN1" s="676"/>
      <c r="VEO1" s="676"/>
      <c r="VEP1" s="676"/>
      <c r="VEQ1" s="676"/>
      <c r="VER1" s="676"/>
      <c r="VES1" s="676"/>
      <c r="VET1" s="676"/>
      <c r="VEU1" s="676"/>
      <c r="VEV1" s="676"/>
      <c r="VEW1" s="676"/>
      <c r="VEX1" s="676"/>
      <c r="VEY1" s="676"/>
      <c r="VEZ1" s="676"/>
      <c r="VFA1" s="676"/>
      <c r="VFB1" s="676"/>
      <c r="VFC1" s="676"/>
      <c r="VFD1" s="676"/>
      <c r="VFE1" s="676"/>
      <c r="VFF1" s="676"/>
      <c r="VFG1" s="676"/>
      <c r="VFH1" s="676"/>
      <c r="VFI1" s="676"/>
      <c r="VFJ1" s="676"/>
      <c r="VFK1" s="676"/>
      <c r="VFL1" s="676"/>
      <c r="VFM1" s="676"/>
      <c r="VFN1" s="676"/>
      <c r="VFO1" s="676"/>
      <c r="VFP1" s="676"/>
      <c r="VFQ1" s="676"/>
      <c r="VFR1" s="676"/>
      <c r="VFS1" s="676"/>
      <c r="VFT1" s="676"/>
      <c r="VFU1" s="676"/>
      <c r="VFV1" s="676"/>
      <c r="VFW1" s="676"/>
      <c r="VFX1" s="676"/>
      <c r="VFY1" s="676"/>
      <c r="VFZ1" s="676"/>
      <c r="VGA1" s="676"/>
      <c r="VGB1" s="676"/>
      <c r="VGC1" s="676"/>
      <c r="VGD1" s="676"/>
      <c r="VGE1" s="676"/>
      <c r="VGF1" s="676"/>
      <c r="VGG1" s="676"/>
      <c r="VGH1" s="676"/>
      <c r="VGI1" s="676"/>
      <c r="VGJ1" s="676"/>
      <c r="VGK1" s="676"/>
      <c r="VGL1" s="676"/>
      <c r="VGM1" s="676"/>
      <c r="VGN1" s="676"/>
      <c r="VGO1" s="676"/>
      <c r="VGP1" s="676"/>
      <c r="VGQ1" s="676"/>
      <c r="VGR1" s="676"/>
      <c r="VGS1" s="676"/>
      <c r="VGT1" s="676"/>
      <c r="VGU1" s="676"/>
      <c r="VGV1" s="676"/>
      <c r="VGW1" s="676"/>
      <c r="VGX1" s="676"/>
      <c r="VGY1" s="676"/>
      <c r="VGZ1" s="676"/>
      <c r="VHA1" s="676"/>
      <c r="VHB1" s="676"/>
      <c r="VHC1" s="676"/>
      <c r="VHD1" s="676"/>
      <c r="VHE1" s="676"/>
      <c r="VHF1" s="676"/>
      <c r="VHG1" s="676"/>
      <c r="VHH1" s="676"/>
      <c r="VHI1" s="676"/>
      <c r="VHJ1" s="676"/>
      <c r="VHK1" s="676"/>
      <c r="VHL1" s="676"/>
      <c r="VHM1" s="676"/>
      <c r="VHN1" s="676"/>
      <c r="VHO1" s="676"/>
      <c r="VHP1" s="676"/>
      <c r="VHQ1" s="676"/>
      <c r="VHR1" s="676"/>
      <c r="VHS1" s="676"/>
      <c r="VHT1" s="676"/>
      <c r="VHU1" s="676"/>
      <c r="VHV1" s="676"/>
      <c r="VHW1" s="676"/>
      <c r="VHX1" s="676"/>
      <c r="VHY1" s="676"/>
      <c r="VHZ1" s="676"/>
      <c r="VIA1" s="676"/>
      <c r="VIB1" s="676"/>
      <c r="VIC1" s="676"/>
      <c r="VID1" s="676"/>
      <c r="VIE1" s="676"/>
      <c r="VIF1" s="676"/>
      <c r="VIG1" s="676"/>
      <c r="VIH1" s="676"/>
      <c r="VII1" s="676"/>
      <c r="VIJ1" s="676"/>
      <c r="VIK1" s="676"/>
      <c r="VIL1" s="676"/>
      <c r="VIM1" s="676"/>
      <c r="VIN1" s="676"/>
      <c r="VIO1" s="676"/>
      <c r="VIP1" s="676"/>
      <c r="VIQ1" s="676"/>
      <c r="VIR1" s="676"/>
      <c r="VIS1" s="676"/>
      <c r="VIT1" s="676"/>
      <c r="VIU1" s="676"/>
      <c r="VIV1" s="676"/>
      <c r="VIW1" s="676"/>
      <c r="VIX1" s="676"/>
      <c r="VIY1" s="676"/>
      <c r="VIZ1" s="676"/>
      <c r="VJA1" s="676"/>
      <c r="VJB1" s="676"/>
      <c r="VJC1" s="676"/>
      <c r="VJD1" s="676"/>
      <c r="VJE1" s="676"/>
      <c r="VJF1" s="676"/>
      <c r="VJG1" s="676"/>
      <c r="VJH1" s="676"/>
      <c r="VJI1" s="676"/>
      <c r="VJJ1" s="676"/>
      <c r="VJK1" s="676"/>
      <c r="VJL1" s="676"/>
      <c r="VJM1" s="676"/>
      <c r="VJN1" s="676"/>
      <c r="VJO1" s="676"/>
      <c r="VJP1" s="676"/>
      <c r="VJQ1" s="676"/>
      <c r="VJR1" s="676"/>
      <c r="VJS1" s="676"/>
      <c r="VJT1" s="676"/>
      <c r="VJU1" s="676"/>
      <c r="VJV1" s="676"/>
      <c r="VJW1" s="676"/>
      <c r="VJX1" s="676"/>
      <c r="VJY1" s="676"/>
      <c r="VJZ1" s="676"/>
      <c r="VKA1" s="676"/>
      <c r="VKB1" s="676"/>
      <c r="VKC1" s="676"/>
      <c r="VKD1" s="676"/>
      <c r="VKE1" s="676"/>
      <c r="VKF1" s="676"/>
      <c r="VKG1" s="676"/>
      <c r="VKH1" s="676"/>
      <c r="VKI1" s="676"/>
      <c r="VKJ1" s="676"/>
      <c r="VKK1" s="676"/>
      <c r="VKL1" s="676"/>
      <c r="VKM1" s="676"/>
      <c r="VKN1" s="676"/>
      <c r="VKO1" s="676"/>
      <c r="VKP1" s="676"/>
      <c r="VKQ1" s="676"/>
      <c r="VKR1" s="676"/>
      <c r="VKS1" s="676"/>
      <c r="VKT1" s="676"/>
      <c r="VKU1" s="676"/>
      <c r="VKV1" s="676"/>
      <c r="VKW1" s="676"/>
      <c r="VKX1" s="676"/>
      <c r="VKY1" s="676"/>
      <c r="VKZ1" s="676"/>
      <c r="VLA1" s="676"/>
      <c r="VLB1" s="676"/>
      <c r="VLC1" s="676"/>
      <c r="VLD1" s="676"/>
      <c r="VLE1" s="676"/>
      <c r="VLF1" s="676"/>
      <c r="VLG1" s="676"/>
      <c r="VLH1" s="676"/>
      <c r="VLI1" s="676"/>
      <c r="VLJ1" s="676"/>
      <c r="VLK1" s="676"/>
      <c r="VLL1" s="676"/>
      <c r="VLM1" s="676"/>
      <c r="VLN1" s="676"/>
      <c r="VLO1" s="676"/>
      <c r="VLP1" s="676"/>
      <c r="VLQ1" s="676"/>
      <c r="VLR1" s="676"/>
      <c r="VLS1" s="676"/>
      <c r="VLT1" s="676"/>
      <c r="VLU1" s="676"/>
      <c r="VLV1" s="676"/>
      <c r="VLW1" s="676"/>
      <c r="VLX1" s="676"/>
      <c r="VLY1" s="676"/>
      <c r="VLZ1" s="676"/>
      <c r="VMA1" s="676"/>
      <c r="VMB1" s="676"/>
      <c r="VMC1" s="676"/>
      <c r="VMD1" s="676"/>
      <c r="VME1" s="676"/>
      <c r="VMF1" s="676"/>
      <c r="VMG1" s="676"/>
      <c r="VMH1" s="676"/>
      <c r="VMI1" s="676"/>
      <c r="VMJ1" s="676"/>
      <c r="VMK1" s="676"/>
      <c r="VML1" s="676"/>
      <c r="VMM1" s="676"/>
      <c r="VMN1" s="676"/>
      <c r="VMO1" s="676"/>
      <c r="VMP1" s="676"/>
      <c r="VMQ1" s="676"/>
      <c r="VMR1" s="676"/>
      <c r="VMS1" s="676"/>
      <c r="VMT1" s="676"/>
      <c r="VMU1" s="676"/>
      <c r="VMV1" s="676"/>
      <c r="VMW1" s="676"/>
      <c r="VMX1" s="676"/>
      <c r="VMY1" s="676"/>
      <c r="VMZ1" s="676"/>
      <c r="VNA1" s="676"/>
      <c r="VNB1" s="676"/>
      <c r="VNC1" s="676"/>
      <c r="VND1" s="676"/>
      <c r="VNE1" s="676"/>
      <c r="VNF1" s="676"/>
      <c r="VNG1" s="676"/>
      <c r="VNH1" s="676"/>
      <c r="VNI1" s="676"/>
      <c r="VNJ1" s="676"/>
      <c r="VNK1" s="676"/>
      <c r="VNL1" s="676"/>
      <c r="VNM1" s="676"/>
      <c r="VNN1" s="676"/>
      <c r="VNO1" s="676"/>
      <c r="VNP1" s="676"/>
      <c r="VNQ1" s="676"/>
      <c r="VNR1" s="676"/>
      <c r="VNS1" s="676"/>
      <c r="VNT1" s="676"/>
      <c r="VNU1" s="676"/>
      <c r="VNV1" s="676"/>
      <c r="VNW1" s="676"/>
      <c r="VNX1" s="676"/>
      <c r="VNY1" s="676"/>
      <c r="VNZ1" s="676"/>
      <c r="VOA1" s="676"/>
      <c r="VOB1" s="676"/>
      <c r="VOC1" s="676"/>
      <c r="VOD1" s="676"/>
      <c r="VOE1" s="676"/>
      <c r="VOF1" s="676"/>
      <c r="VOG1" s="676"/>
      <c r="VOH1" s="676"/>
      <c r="VOI1" s="676"/>
      <c r="VOJ1" s="676"/>
      <c r="VOK1" s="676"/>
      <c r="VOL1" s="676"/>
      <c r="VOM1" s="676"/>
      <c r="VON1" s="676"/>
      <c r="VOO1" s="676"/>
      <c r="VOP1" s="676"/>
      <c r="VOQ1" s="676"/>
      <c r="VOR1" s="676"/>
      <c r="VOS1" s="676"/>
      <c r="VOT1" s="676"/>
      <c r="VOU1" s="676"/>
      <c r="VOV1" s="676"/>
      <c r="VOW1" s="676"/>
      <c r="VOX1" s="676"/>
      <c r="VOY1" s="676"/>
      <c r="VOZ1" s="676"/>
      <c r="VPA1" s="676"/>
      <c r="VPB1" s="676"/>
      <c r="VPC1" s="676"/>
      <c r="VPD1" s="676"/>
      <c r="VPE1" s="676"/>
      <c r="VPF1" s="676"/>
      <c r="VPG1" s="676"/>
      <c r="VPH1" s="676"/>
      <c r="VPI1" s="676"/>
      <c r="VPJ1" s="676"/>
      <c r="VPK1" s="676"/>
      <c r="VPL1" s="676"/>
      <c r="VPM1" s="676"/>
      <c r="VPN1" s="676"/>
      <c r="VPO1" s="676"/>
      <c r="VPP1" s="676"/>
      <c r="VPQ1" s="676"/>
      <c r="VPR1" s="676"/>
      <c r="VPS1" s="676"/>
      <c r="VPT1" s="676"/>
      <c r="VPU1" s="676"/>
      <c r="VPV1" s="676"/>
      <c r="VPW1" s="676"/>
      <c r="VPX1" s="676"/>
      <c r="VPY1" s="676"/>
      <c r="VPZ1" s="676"/>
      <c r="VQA1" s="676"/>
      <c r="VQB1" s="676"/>
      <c r="VQC1" s="676"/>
      <c r="VQD1" s="676"/>
      <c r="VQE1" s="676"/>
      <c r="VQF1" s="676"/>
      <c r="VQG1" s="676"/>
      <c r="VQH1" s="676"/>
      <c r="VQI1" s="676"/>
      <c r="VQJ1" s="676"/>
      <c r="VQK1" s="676"/>
      <c r="VQL1" s="676"/>
      <c r="VQM1" s="676"/>
      <c r="VQN1" s="676"/>
      <c r="VQO1" s="676"/>
      <c r="VQP1" s="676"/>
      <c r="VQQ1" s="676"/>
      <c r="VQR1" s="676"/>
      <c r="VQS1" s="676"/>
      <c r="VQT1" s="676"/>
      <c r="VQU1" s="676"/>
      <c r="VQV1" s="676"/>
      <c r="VQW1" s="676"/>
      <c r="VQX1" s="676"/>
      <c r="VQY1" s="676"/>
      <c r="VQZ1" s="676"/>
      <c r="VRA1" s="676"/>
      <c r="VRB1" s="676"/>
      <c r="VRC1" s="676"/>
      <c r="VRD1" s="676"/>
      <c r="VRE1" s="676"/>
      <c r="VRF1" s="676"/>
      <c r="VRG1" s="676"/>
      <c r="VRH1" s="676"/>
      <c r="VRI1" s="676"/>
      <c r="VRJ1" s="676"/>
      <c r="VRK1" s="676"/>
      <c r="VRL1" s="676"/>
      <c r="VRM1" s="676"/>
      <c r="VRN1" s="676"/>
      <c r="VRO1" s="676"/>
      <c r="VRP1" s="676"/>
      <c r="VRQ1" s="676"/>
      <c r="VRR1" s="676"/>
      <c r="VRS1" s="676"/>
      <c r="VRT1" s="676"/>
      <c r="VRU1" s="676"/>
      <c r="VRV1" s="676"/>
      <c r="VRW1" s="676"/>
      <c r="VRX1" s="676"/>
      <c r="VRY1" s="676"/>
      <c r="VRZ1" s="676"/>
      <c r="VSA1" s="676"/>
      <c r="VSB1" s="676"/>
      <c r="VSC1" s="676"/>
      <c r="VSD1" s="676"/>
      <c r="VSE1" s="676"/>
      <c r="VSF1" s="676"/>
      <c r="VSG1" s="676"/>
      <c r="VSH1" s="676"/>
      <c r="VSI1" s="676"/>
      <c r="VSJ1" s="676"/>
      <c r="VSK1" s="676"/>
      <c r="VSL1" s="676"/>
      <c r="VSM1" s="676"/>
      <c r="VSN1" s="676"/>
      <c r="VSO1" s="676"/>
      <c r="VSP1" s="676"/>
      <c r="VSQ1" s="676"/>
      <c r="VSR1" s="676"/>
      <c r="VSS1" s="676"/>
      <c r="VST1" s="676"/>
      <c r="VSU1" s="676"/>
      <c r="VSV1" s="676"/>
      <c r="VSW1" s="676"/>
      <c r="VSX1" s="676"/>
      <c r="VSY1" s="676"/>
      <c r="VSZ1" s="676"/>
      <c r="VTA1" s="676"/>
      <c r="VTB1" s="676"/>
      <c r="VTC1" s="676"/>
      <c r="VTD1" s="676"/>
      <c r="VTE1" s="676"/>
      <c r="VTF1" s="676"/>
      <c r="VTG1" s="676"/>
      <c r="VTH1" s="676"/>
      <c r="VTI1" s="676"/>
      <c r="VTJ1" s="676"/>
      <c r="VTK1" s="676"/>
      <c r="VTL1" s="676"/>
      <c r="VTM1" s="676"/>
      <c r="VTN1" s="676"/>
      <c r="VTO1" s="676"/>
      <c r="VTP1" s="676"/>
      <c r="VTQ1" s="676"/>
      <c r="VTR1" s="676"/>
      <c r="VTS1" s="676"/>
      <c r="VTT1" s="676"/>
      <c r="VTU1" s="676"/>
      <c r="VTV1" s="676"/>
      <c r="VTW1" s="676"/>
      <c r="VTX1" s="676"/>
      <c r="VTY1" s="676"/>
      <c r="VTZ1" s="676"/>
      <c r="VUA1" s="676"/>
      <c r="VUB1" s="676"/>
      <c r="VUC1" s="676"/>
      <c r="VUD1" s="676"/>
      <c r="VUE1" s="676"/>
      <c r="VUF1" s="676"/>
      <c r="VUG1" s="676"/>
      <c r="VUH1" s="676"/>
      <c r="VUI1" s="676"/>
      <c r="VUJ1" s="676"/>
      <c r="VUK1" s="676"/>
      <c r="VUL1" s="676"/>
      <c r="VUM1" s="676"/>
      <c r="VUN1" s="676"/>
      <c r="VUO1" s="676"/>
      <c r="VUP1" s="676"/>
      <c r="VUQ1" s="676"/>
      <c r="VUR1" s="676"/>
      <c r="VUS1" s="676"/>
      <c r="VUT1" s="676"/>
      <c r="VUU1" s="676"/>
      <c r="VUV1" s="676"/>
      <c r="VUW1" s="676"/>
      <c r="VUX1" s="676"/>
      <c r="VUY1" s="676"/>
      <c r="VUZ1" s="676"/>
      <c r="VVA1" s="676"/>
      <c r="VVB1" s="676"/>
      <c r="VVC1" s="676"/>
      <c r="VVD1" s="676"/>
      <c r="VVE1" s="676"/>
      <c r="VVF1" s="676"/>
      <c r="VVG1" s="676"/>
      <c r="VVH1" s="676"/>
      <c r="VVI1" s="676"/>
      <c r="VVJ1" s="676"/>
      <c r="VVK1" s="676"/>
      <c r="VVL1" s="676"/>
      <c r="VVM1" s="676"/>
      <c r="VVN1" s="676"/>
      <c r="VVO1" s="676"/>
      <c r="VVP1" s="676"/>
      <c r="VVQ1" s="676"/>
      <c r="VVR1" s="676"/>
      <c r="VVS1" s="676"/>
      <c r="VVT1" s="676"/>
      <c r="VVU1" s="676"/>
      <c r="VVV1" s="676"/>
      <c r="VVW1" s="676"/>
      <c r="VVX1" s="676"/>
      <c r="VVY1" s="676"/>
      <c r="VVZ1" s="676"/>
      <c r="VWA1" s="676"/>
      <c r="VWB1" s="676"/>
      <c r="VWC1" s="676"/>
      <c r="VWD1" s="676"/>
      <c r="VWE1" s="676"/>
      <c r="VWF1" s="676"/>
      <c r="VWG1" s="676"/>
      <c r="VWH1" s="676"/>
      <c r="VWI1" s="676"/>
      <c r="VWJ1" s="676"/>
      <c r="VWK1" s="676"/>
      <c r="VWL1" s="676"/>
      <c r="VWM1" s="676"/>
      <c r="VWN1" s="676"/>
      <c r="VWO1" s="676"/>
      <c r="VWP1" s="676"/>
      <c r="VWQ1" s="676"/>
      <c r="VWR1" s="676"/>
      <c r="VWS1" s="676"/>
      <c r="VWT1" s="676"/>
      <c r="VWU1" s="676"/>
      <c r="VWV1" s="676"/>
      <c r="VWW1" s="676"/>
      <c r="VWX1" s="676"/>
      <c r="VWY1" s="676"/>
      <c r="VWZ1" s="676"/>
      <c r="VXA1" s="676"/>
      <c r="VXB1" s="676"/>
      <c r="VXC1" s="676"/>
      <c r="VXD1" s="676"/>
      <c r="VXE1" s="676"/>
      <c r="VXF1" s="676"/>
      <c r="VXG1" s="676"/>
      <c r="VXH1" s="676"/>
      <c r="VXI1" s="676"/>
      <c r="VXJ1" s="676"/>
      <c r="VXK1" s="676"/>
      <c r="VXL1" s="676"/>
      <c r="VXM1" s="676"/>
      <c r="VXN1" s="676"/>
      <c r="VXO1" s="676"/>
      <c r="VXP1" s="676"/>
      <c r="VXQ1" s="676"/>
      <c r="VXR1" s="676"/>
      <c r="VXS1" s="676"/>
      <c r="VXT1" s="676"/>
      <c r="VXU1" s="676"/>
      <c r="VXV1" s="676"/>
      <c r="VXW1" s="676"/>
      <c r="VXX1" s="676"/>
      <c r="VXY1" s="676"/>
      <c r="VXZ1" s="676"/>
      <c r="VYA1" s="676"/>
      <c r="VYB1" s="676"/>
      <c r="VYC1" s="676"/>
      <c r="VYD1" s="676"/>
      <c r="VYE1" s="676"/>
      <c r="VYF1" s="676"/>
      <c r="VYG1" s="676"/>
      <c r="VYH1" s="676"/>
      <c r="VYI1" s="676"/>
      <c r="VYJ1" s="676"/>
      <c r="VYK1" s="676"/>
      <c r="VYL1" s="676"/>
      <c r="VYM1" s="676"/>
      <c r="VYN1" s="676"/>
      <c r="VYO1" s="676"/>
      <c r="VYP1" s="676"/>
      <c r="VYQ1" s="676"/>
      <c r="VYR1" s="676"/>
      <c r="VYS1" s="676"/>
      <c r="VYT1" s="676"/>
      <c r="VYU1" s="676"/>
      <c r="VYV1" s="676"/>
      <c r="VYW1" s="676"/>
      <c r="VYX1" s="676"/>
      <c r="VYY1" s="676"/>
      <c r="VYZ1" s="676"/>
      <c r="VZA1" s="676"/>
      <c r="VZB1" s="676"/>
      <c r="VZC1" s="676"/>
      <c r="VZD1" s="676"/>
      <c r="VZE1" s="676"/>
      <c r="VZF1" s="676"/>
      <c r="VZG1" s="676"/>
      <c r="VZH1" s="676"/>
      <c r="VZI1" s="676"/>
      <c r="VZJ1" s="676"/>
      <c r="VZK1" s="676"/>
      <c r="VZL1" s="676"/>
      <c r="VZM1" s="676"/>
      <c r="VZN1" s="676"/>
      <c r="VZO1" s="676"/>
      <c r="VZP1" s="676"/>
      <c r="VZQ1" s="676"/>
      <c r="VZR1" s="676"/>
      <c r="VZS1" s="676"/>
      <c r="VZT1" s="676"/>
      <c r="VZU1" s="676"/>
      <c r="VZV1" s="676"/>
      <c r="VZW1" s="676"/>
      <c r="VZX1" s="676"/>
      <c r="VZY1" s="676"/>
      <c r="VZZ1" s="676"/>
      <c r="WAA1" s="676"/>
      <c r="WAB1" s="676"/>
      <c r="WAC1" s="676"/>
      <c r="WAD1" s="676"/>
      <c r="WAE1" s="676"/>
      <c r="WAF1" s="676"/>
      <c r="WAG1" s="676"/>
      <c r="WAH1" s="676"/>
      <c r="WAI1" s="676"/>
      <c r="WAJ1" s="676"/>
      <c r="WAK1" s="676"/>
      <c r="WAL1" s="676"/>
      <c r="WAM1" s="676"/>
      <c r="WAN1" s="676"/>
      <c r="WAO1" s="676"/>
      <c r="WAP1" s="676"/>
      <c r="WAQ1" s="676"/>
      <c r="WAR1" s="676"/>
      <c r="WAS1" s="676"/>
      <c r="WAT1" s="676"/>
      <c r="WAU1" s="676"/>
      <c r="WAV1" s="676"/>
      <c r="WAW1" s="676"/>
      <c r="WAX1" s="676"/>
      <c r="WAY1" s="676"/>
      <c r="WAZ1" s="676"/>
      <c r="WBA1" s="676"/>
      <c r="WBB1" s="676"/>
      <c r="WBC1" s="676"/>
      <c r="WBD1" s="676"/>
      <c r="WBE1" s="676"/>
      <c r="WBF1" s="676"/>
      <c r="WBG1" s="676"/>
      <c r="WBH1" s="676"/>
      <c r="WBI1" s="676"/>
      <c r="WBJ1" s="676"/>
      <c r="WBK1" s="676"/>
      <c r="WBL1" s="676"/>
      <c r="WBM1" s="676"/>
      <c r="WBN1" s="676"/>
      <c r="WBO1" s="676"/>
      <c r="WBP1" s="676"/>
      <c r="WBQ1" s="676"/>
      <c r="WBR1" s="676"/>
      <c r="WBS1" s="676"/>
      <c r="WBT1" s="676"/>
      <c r="WBU1" s="676"/>
      <c r="WBV1" s="676"/>
      <c r="WBW1" s="676"/>
      <c r="WBX1" s="676"/>
      <c r="WBY1" s="676"/>
      <c r="WBZ1" s="676"/>
      <c r="WCA1" s="676"/>
      <c r="WCB1" s="676"/>
      <c r="WCC1" s="676"/>
      <c r="WCD1" s="676"/>
      <c r="WCE1" s="676"/>
      <c r="WCF1" s="676"/>
      <c r="WCG1" s="676"/>
      <c r="WCH1" s="676"/>
      <c r="WCI1" s="676"/>
      <c r="WCJ1" s="676"/>
      <c r="WCK1" s="676"/>
      <c r="WCL1" s="676"/>
      <c r="WCM1" s="676"/>
      <c r="WCN1" s="676"/>
      <c r="WCO1" s="676"/>
      <c r="WCP1" s="676"/>
      <c r="WCQ1" s="676"/>
      <c r="WCR1" s="676"/>
      <c r="WCS1" s="676"/>
      <c r="WCT1" s="676"/>
      <c r="WCU1" s="676"/>
      <c r="WCV1" s="676"/>
      <c r="WCW1" s="676"/>
      <c r="WCX1" s="676"/>
      <c r="WCY1" s="676"/>
      <c r="WCZ1" s="676"/>
      <c r="WDA1" s="676"/>
      <c r="WDB1" s="676"/>
      <c r="WDC1" s="676"/>
      <c r="WDD1" s="676"/>
      <c r="WDE1" s="676"/>
      <c r="WDF1" s="676"/>
      <c r="WDG1" s="676"/>
      <c r="WDH1" s="676"/>
      <c r="WDI1" s="676"/>
      <c r="WDJ1" s="676"/>
      <c r="WDK1" s="676"/>
      <c r="WDL1" s="676"/>
      <c r="WDM1" s="676"/>
      <c r="WDN1" s="676"/>
      <c r="WDO1" s="676"/>
      <c r="WDP1" s="676"/>
      <c r="WDQ1" s="676"/>
      <c r="WDR1" s="676"/>
      <c r="WDS1" s="676"/>
      <c r="WDT1" s="676"/>
      <c r="WDU1" s="676"/>
      <c r="WDV1" s="676"/>
      <c r="WDW1" s="676"/>
      <c r="WDX1" s="676"/>
      <c r="WDY1" s="676"/>
      <c r="WDZ1" s="676"/>
      <c r="WEA1" s="676"/>
      <c r="WEB1" s="676"/>
      <c r="WEC1" s="676"/>
      <c r="WED1" s="676"/>
      <c r="WEE1" s="676"/>
      <c r="WEF1" s="676"/>
      <c r="WEG1" s="676"/>
      <c r="WEH1" s="676"/>
      <c r="WEI1" s="676"/>
      <c r="WEJ1" s="676"/>
      <c r="WEK1" s="676"/>
      <c r="WEL1" s="676"/>
      <c r="WEM1" s="676"/>
      <c r="WEN1" s="676"/>
      <c r="WEO1" s="676"/>
      <c r="WEP1" s="676"/>
      <c r="WEQ1" s="676"/>
      <c r="WER1" s="676"/>
      <c r="WES1" s="676"/>
      <c r="WET1" s="676"/>
      <c r="WEU1" s="676"/>
      <c r="WEV1" s="676"/>
      <c r="WEW1" s="676"/>
      <c r="WEX1" s="676"/>
      <c r="WEY1" s="676"/>
      <c r="WEZ1" s="676"/>
      <c r="WFA1" s="676"/>
      <c r="WFB1" s="676"/>
      <c r="WFC1" s="676"/>
      <c r="WFD1" s="676"/>
      <c r="WFE1" s="676"/>
      <c r="WFF1" s="676"/>
      <c r="WFG1" s="676"/>
      <c r="WFH1" s="676"/>
      <c r="WFI1" s="676"/>
      <c r="WFJ1" s="676"/>
      <c r="WFK1" s="676"/>
      <c r="WFL1" s="676"/>
      <c r="WFM1" s="676"/>
      <c r="WFN1" s="676"/>
      <c r="WFO1" s="676"/>
      <c r="WFP1" s="676"/>
      <c r="WFQ1" s="676"/>
      <c r="WFR1" s="676"/>
      <c r="WFS1" s="676"/>
      <c r="WFT1" s="676"/>
      <c r="WFU1" s="676"/>
      <c r="WFV1" s="676"/>
      <c r="WFW1" s="676"/>
      <c r="WFX1" s="676"/>
      <c r="WFY1" s="676"/>
      <c r="WFZ1" s="676"/>
      <c r="WGA1" s="676"/>
      <c r="WGB1" s="676"/>
      <c r="WGC1" s="676"/>
      <c r="WGD1" s="676"/>
      <c r="WGE1" s="676"/>
      <c r="WGF1" s="676"/>
      <c r="WGG1" s="676"/>
      <c r="WGH1" s="676"/>
      <c r="WGI1" s="676"/>
      <c r="WGJ1" s="676"/>
      <c r="WGK1" s="676"/>
      <c r="WGL1" s="676"/>
      <c r="WGM1" s="676"/>
      <c r="WGN1" s="676"/>
      <c r="WGO1" s="676"/>
      <c r="WGP1" s="676"/>
      <c r="WGQ1" s="676"/>
      <c r="WGR1" s="676"/>
      <c r="WGS1" s="676"/>
      <c r="WGT1" s="676"/>
      <c r="WGU1" s="676"/>
      <c r="WGV1" s="676"/>
      <c r="WGW1" s="676"/>
      <c r="WGX1" s="676"/>
      <c r="WGY1" s="676"/>
      <c r="WGZ1" s="676"/>
      <c r="WHA1" s="676"/>
      <c r="WHB1" s="676"/>
      <c r="WHC1" s="676"/>
      <c r="WHD1" s="676"/>
      <c r="WHE1" s="676"/>
      <c r="WHF1" s="676"/>
      <c r="WHG1" s="676"/>
      <c r="WHH1" s="676"/>
      <c r="WHI1" s="676"/>
      <c r="WHJ1" s="676"/>
      <c r="WHK1" s="676"/>
      <c r="WHL1" s="676"/>
      <c r="WHM1" s="676"/>
      <c r="WHN1" s="676"/>
      <c r="WHO1" s="676"/>
      <c r="WHP1" s="676"/>
      <c r="WHQ1" s="676"/>
      <c r="WHR1" s="676"/>
      <c r="WHS1" s="676"/>
      <c r="WHT1" s="676"/>
      <c r="WHU1" s="676"/>
      <c r="WHV1" s="676"/>
      <c r="WHW1" s="676"/>
      <c r="WHX1" s="676"/>
      <c r="WHY1" s="676"/>
      <c r="WHZ1" s="676"/>
      <c r="WIA1" s="676"/>
      <c r="WIB1" s="676"/>
      <c r="WIC1" s="676"/>
      <c r="WID1" s="676"/>
      <c r="WIE1" s="676"/>
      <c r="WIF1" s="676"/>
      <c r="WIG1" s="676"/>
      <c r="WIH1" s="676"/>
      <c r="WII1" s="676"/>
      <c r="WIJ1" s="676"/>
      <c r="WIK1" s="676"/>
      <c r="WIL1" s="676"/>
      <c r="WIM1" s="676"/>
      <c r="WIN1" s="676"/>
      <c r="WIO1" s="676"/>
      <c r="WIP1" s="676"/>
      <c r="WIQ1" s="676"/>
      <c r="WIR1" s="676"/>
      <c r="WIS1" s="676"/>
      <c r="WIT1" s="676"/>
      <c r="WIU1" s="676"/>
      <c r="WIV1" s="676"/>
      <c r="WIW1" s="676"/>
      <c r="WIX1" s="676"/>
      <c r="WIY1" s="676"/>
      <c r="WIZ1" s="676"/>
      <c r="WJA1" s="676"/>
      <c r="WJB1" s="676"/>
      <c r="WJC1" s="676"/>
      <c r="WJD1" s="676"/>
      <c r="WJE1" s="676"/>
      <c r="WJF1" s="676"/>
      <c r="WJG1" s="676"/>
      <c r="WJH1" s="676"/>
      <c r="WJI1" s="676"/>
      <c r="WJJ1" s="676"/>
      <c r="WJK1" s="676"/>
      <c r="WJL1" s="676"/>
      <c r="WJM1" s="676"/>
      <c r="WJN1" s="676"/>
      <c r="WJO1" s="676"/>
      <c r="WJP1" s="676"/>
      <c r="WJQ1" s="676"/>
      <c r="WJR1" s="676"/>
      <c r="WJS1" s="676"/>
      <c r="WJT1" s="676"/>
      <c r="WJU1" s="676"/>
      <c r="WJV1" s="676"/>
      <c r="WJW1" s="676"/>
      <c r="WJX1" s="676"/>
      <c r="WJY1" s="676"/>
      <c r="WJZ1" s="676"/>
      <c r="WKA1" s="676"/>
      <c r="WKB1" s="676"/>
      <c r="WKC1" s="676"/>
      <c r="WKD1" s="676"/>
      <c r="WKE1" s="676"/>
      <c r="WKF1" s="676"/>
      <c r="WKG1" s="676"/>
      <c r="WKH1" s="676"/>
      <c r="WKI1" s="676"/>
      <c r="WKJ1" s="676"/>
      <c r="WKK1" s="676"/>
      <c r="WKL1" s="676"/>
      <c r="WKM1" s="676"/>
      <c r="WKN1" s="676"/>
      <c r="WKO1" s="676"/>
      <c r="WKP1" s="676"/>
      <c r="WKQ1" s="676"/>
      <c r="WKR1" s="676"/>
      <c r="WKS1" s="676"/>
      <c r="WKT1" s="676"/>
      <c r="WKU1" s="676"/>
      <c r="WKV1" s="676"/>
      <c r="WKW1" s="676"/>
      <c r="WKX1" s="676"/>
      <c r="WKY1" s="676"/>
      <c r="WKZ1" s="676"/>
      <c r="WLA1" s="676"/>
      <c r="WLB1" s="676"/>
      <c r="WLC1" s="676"/>
      <c r="WLD1" s="676"/>
      <c r="WLE1" s="676"/>
      <c r="WLF1" s="676"/>
      <c r="WLG1" s="676"/>
      <c r="WLH1" s="676"/>
      <c r="WLI1" s="676"/>
      <c r="WLJ1" s="676"/>
      <c r="WLK1" s="676"/>
      <c r="WLL1" s="676"/>
      <c r="WLM1" s="676"/>
      <c r="WLN1" s="676"/>
      <c r="WLO1" s="676"/>
      <c r="WLP1" s="676"/>
      <c r="WLQ1" s="676"/>
      <c r="WLR1" s="676"/>
      <c r="WLS1" s="676"/>
      <c r="WLT1" s="676"/>
      <c r="WLU1" s="676"/>
      <c r="WLV1" s="676"/>
      <c r="WLW1" s="676"/>
      <c r="WLX1" s="676"/>
      <c r="WLY1" s="676"/>
      <c r="WLZ1" s="676"/>
      <c r="WMA1" s="676"/>
      <c r="WMB1" s="676"/>
      <c r="WMC1" s="676"/>
      <c r="WMD1" s="676"/>
      <c r="WME1" s="676"/>
      <c r="WMF1" s="676"/>
      <c r="WMG1" s="676"/>
      <c r="WMH1" s="676"/>
      <c r="WMI1" s="676"/>
      <c r="WMJ1" s="676"/>
      <c r="WMK1" s="676"/>
      <c r="WML1" s="676"/>
      <c r="WMM1" s="676"/>
      <c r="WMN1" s="676"/>
      <c r="WMO1" s="676"/>
      <c r="WMP1" s="676"/>
      <c r="WMQ1" s="676"/>
      <c r="WMR1" s="676"/>
      <c r="WMS1" s="676"/>
      <c r="WMT1" s="676"/>
      <c r="WMU1" s="676"/>
      <c r="WMV1" s="676"/>
      <c r="WMW1" s="676"/>
      <c r="WMX1" s="676"/>
      <c r="WMY1" s="676"/>
      <c r="WMZ1" s="676"/>
      <c r="WNA1" s="676"/>
      <c r="WNB1" s="676"/>
      <c r="WNC1" s="676"/>
      <c r="WND1" s="676"/>
      <c r="WNE1" s="676"/>
      <c r="WNF1" s="676"/>
      <c r="WNG1" s="676"/>
      <c r="WNH1" s="676"/>
      <c r="WNI1" s="676"/>
      <c r="WNJ1" s="676"/>
      <c r="WNK1" s="676"/>
      <c r="WNL1" s="676"/>
      <c r="WNM1" s="676"/>
      <c r="WNN1" s="676"/>
      <c r="WNO1" s="676"/>
      <c r="WNP1" s="676"/>
      <c r="WNQ1" s="676"/>
      <c r="WNR1" s="676"/>
      <c r="WNS1" s="676"/>
      <c r="WNT1" s="676"/>
      <c r="WNU1" s="676"/>
      <c r="WNV1" s="676"/>
      <c r="WNW1" s="676"/>
      <c r="WNX1" s="676"/>
      <c r="WNY1" s="676"/>
      <c r="WNZ1" s="676"/>
      <c r="WOA1" s="676"/>
      <c r="WOB1" s="676"/>
      <c r="WOC1" s="676"/>
      <c r="WOD1" s="676"/>
      <c r="WOE1" s="676"/>
      <c r="WOF1" s="676"/>
      <c r="WOG1" s="676"/>
      <c r="WOH1" s="676"/>
      <c r="WOI1" s="676"/>
      <c r="WOJ1" s="676"/>
      <c r="WOK1" s="676"/>
      <c r="WOL1" s="676"/>
      <c r="WOM1" s="676"/>
      <c r="WON1" s="676"/>
      <c r="WOO1" s="676"/>
      <c r="WOP1" s="676"/>
      <c r="WOQ1" s="676"/>
      <c r="WOR1" s="676"/>
      <c r="WOS1" s="676"/>
      <c r="WOT1" s="676"/>
      <c r="WOU1" s="676"/>
      <c r="WOV1" s="676"/>
      <c r="WOW1" s="676"/>
      <c r="WOX1" s="676"/>
      <c r="WOY1" s="676"/>
      <c r="WOZ1" s="676"/>
      <c r="WPA1" s="676"/>
      <c r="WPB1" s="676"/>
      <c r="WPC1" s="676"/>
      <c r="WPD1" s="676"/>
      <c r="WPE1" s="676"/>
      <c r="WPF1" s="676"/>
      <c r="WPG1" s="676"/>
      <c r="WPH1" s="676"/>
      <c r="WPI1" s="676"/>
      <c r="WPJ1" s="676"/>
      <c r="WPK1" s="676"/>
      <c r="WPL1" s="676"/>
      <c r="WPM1" s="676"/>
      <c r="WPN1" s="676"/>
      <c r="WPO1" s="676"/>
      <c r="WPP1" s="676"/>
      <c r="WPQ1" s="676"/>
      <c r="WPR1" s="676"/>
      <c r="WPS1" s="676"/>
      <c r="WPT1" s="676"/>
      <c r="WPU1" s="676"/>
      <c r="WPV1" s="676"/>
      <c r="WPW1" s="676"/>
      <c r="WPX1" s="676"/>
      <c r="WPY1" s="676"/>
      <c r="WPZ1" s="676"/>
      <c r="WQA1" s="676"/>
      <c r="WQB1" s="676"/>
      <c r="WQC1" s="676"/>
      <c r="WQD1" s="676"/>
      <c r="WQE1" s="676"/>
      <c r="WQF1" s="676"/>
      <c r="WQG1" s="676"/>
      <c r="WQH1" s="676"/>
      <c r="WQI1" s="676"/>
      <c r="WQJ1" s="676"/>
      <c r="WQK1" s="676"/>
      <c r="WQL1" s="676"/>
      <c r="WQM1" s="676"/>
      <c r="WQN1" s="676"/>
      <c r="WQO1" s="676"/>
      <c r="WQP1" s="676"/>
      <c r="WQQ1" s="676"/>
      <c r="WQR1" s="676"/>
      <c r="WQS1" s="676"/>
      <c r="WQT1" s="676"/>
      <c r="WQU1" s="676"/>
      <c r="WQV1" s="676"/>
      <c r="WQW1" s="676"/>
      <c r="WQX1" s="676"/>
      <c r="WQY1" s="676"/>
      <c r="WQZ1" s="676"/>
      <c r="WRA1" s="676"/>
      <c r="WRB1" s="676"/>
      <c r="WRC1" s="676"/>
      <c r="WRD1" s="676"/>
      <c r="WRE1" s="676"/>
      <c r="WRF1" s="676"/>
      <c r="WRG1" s="676"/>
      <c r="WRH1" s="676"/>
      <c r="WRI1" s="676"/>
      <c r="WRJ1" s="676"/>
      <c r="WRK1" s="676"/>
      <c r="WRL1" s="676"/>
      <c r="WRM1" s="676"/>
      <c r="WRN1" s="676"/>
      <c r="WRO1" s="676"/>
      <c r="WRP1" s="676"/>
      <c r="WRQ1" s="676"/>
      <c r="WRR1" s="676"/>
      <c r="WRS1" s="676"/>
      <c r="WRT1" s="676"/>
      <c r="WRU1" s="676"/>
      <c r="WRV1" s="676"/>
      <c r="WRW1" s="676"/>
      <c r="WRX1" s="676"/>
      <c r="WRY1" s="676"/>
      <c r="WRZ1" s="676"/>
      <c r="WSA1" s="676"/>
      <c r="WSB1" s="676"/>
      <c r="WSC1" s="676"/>
      <c r="WSD1" s="676"/>
      <c r="WSE1" s="676"/>
      <c r="WSF1" s="676"/>
      <c r="WSG1" s="676"/>
      <c r="WSH1" s="676"/>
      <c r="WSI1" s="676"/>
      <c r="WSJ1" s="676"/>
      <c r="WSK1" s="676"/>
      <c r="WSL1" s="676"/>
      <c r="WSM1" s="676"/>
      <c r="WSN1" s="676"/>
      <c r="WSO1" s="676"/>
      <c r="WSP1" s="676"/>
      <c r="WSQ1" s="676"/>
      <c r="WSR1" s="676"/>
      <c r="WSS1" s="676"/>
      <c r="WST1" s="676"/>
      <c r="WSU1" s="676"/>
      <c r="WSV1" s="676"/>
      <c r="WSW1" s="676"/>
      <c r="WSX1" s="676"/>
      <c r="WSY1" s="676"/>
      <c r="WSZ1" s="676"/>
      <c r="WTA1" s="676"/>
      <c r="WTB1" s="676"/>
      <c r="WTC1" s="676"/>
      <c r="WTD1" s="676"/>
      <c r="WTE1" s="676"/>
      <c r="WTF1" s="676"/>
      <c r="WTG1" s="676"/>
      <c r="WTH1" s="676"/>
      <c r="WTI1" s="676"/>
      <c r="WTJ1" s="676"/>
      <c r="WTK1" s="676"/>
      <c r="WTL1" s="676"/>
      <c r="WTM1" s="676"/>
      <c r="WTN1" s="676"/>
      <c r="WTO1" s="676"/>
      <c r="WTP1" s="676"/>
      <c r="WTQ1" s="676"/>
      <c r="WTR1" s="676"/>
      <c r="WTS1" s="676"/>
      <c r="WTT1" s="676"/>
      <c r="WTU1" s="676"/>
      <c r="WTV1" s="676"/>
      <c r="WTW1" s="676"/>
      <c r="WTX1" s="676"/>
      <c r="WTY1" s="676"/>
      <c r="WTZ1" s="676"/>
      <c r="WUA1" s="676"/>
      <c r="WUB1" s="676"/>
      <c r="WUC1" s="676"/>
      <c r="WUD1" s="676"/>
      <c r="WUE1" s="676"/>
      <c r="WUF1" s="676"/>
      <c r="WUG1" s="676"/>
      <c r="WUH1" s="676"/>
      <c r="WUI1" s="676"/>
      <c r="WUJ1" s="676"/>
      <c r="WUK1" s="676"/>
      <c r="WUL1" s="676"/>
      <c r="WUM1" s="676"/>
      <c r="WUN1" s="676"/>
      <c r="WUO1" s="676"/>
      <c r="WUP1" s="676"/>
      <c r="WUQ1" s="676"/>
      <c r="WUR1" s="676"/>
      <c r="WUS1" s="676"/>
      <c r="WUT1" s="676"/>
      <c r="WUU1" s="676"/>
      <c r="WUV1" s="676"/>
      <c r="WUW1" s="676"/>
      <c r="WUX1" s="676"/>
      <c r="WUY1" s="676"/>
      <c r="WUZ1" s="676"/>
      <c r="WVA1" s="676"/>
      <c r="WVB1" s="676"/>
      <c r="WVC1" s="676"/>
      <c r="WVD1" s="676"/>
      <c r="WVE1" s="676"/>
      <c r="WVF1" s="676"/>
      <c r="WVG1" s="676"/>
      <c r="WVH1" s="676"/>
      <c r="WVI1" s="676"/>
      <c r="WVJ1" s="676"/>
      <c r="WVK1" s="676"/>
      <c r="WVL1" s="676"/>
      <c r="WVM1" s="676"/>
      <c r="WVN1" s="676"/>
      <c r="WVO1" s="676"/>
      <c r="WVP1" s="676"/>
      <c r="WVQ1" s="676"/>
      <c r="WVR1" s="676"/>
      <c r="WVS1" s="676"/>
      <c r="WVT1" s="676"/>
      <c r="WVU1" s="676"/>
      <c r="WVV1" s="676"/>
      <c r="WVW1" s="676"/>
      <c r="WVX1" s="676"/>
      <c r="WVY1" s="676"/>
      <c r="WVZ1" s="676"/>
      <c r="WWA1" s="676"/>
      <c r="WWB1" s="676"/>
      <c r="WWC1" s="676"/>
      <c r="WWD1" s="676"/>
      <c r="WWE1" s="676"/>
      <c r="WWF1" s="676"/>
      <c r="WWG1" s="676"/>
      <c r="WWH1" s="676"/>
      <c r="WWI1" s="676"/>
      <c r="WWJ1" s="676"/>
      <c r="WWK1" s="676"/>
      <c r="WWL1" s="676"/>
      <c r="WWM1" s="676"/>
      <c r="WWN1" s="676"/>
      <c r="WWO1" s="676"/>
      <c r="WWP1" s="676"/>
      <c r="WWQ1" s="676"/>
      <c r="WWR1" s="676"/>
      <c r="WWS1" s="676"/>
      <c r="WWT1" s="676"/>
      <c r="WWU1" s="676"/>
      <c r="WWV1" s="676"/>
      <c r="WWW1" s="676"/>
      <c r="WWX1" s="676"/>
      <c r="WWY1" s="676"/>
      <c r="WWZ1" s="676"/>
      <c r="WXA1" s="676"/>
      <c r="WXB1" s="676"/>
      <c r="WXC1" s="676"/>
      <c r="WXD1" s="676"/>
      <c r="WXE1" s="676"/>
      <c r="WXF1" s="676"/>
      <c r="WXG1" s="676"/>
      <c r="WXH1" s="676"/>
      <c r="WXI1" s="676"/>
      <c r="WXJ1" s="676"/>
      <c r="WXK1" s="676"/>
      <c r="WXL1" s="676"/>
      <c r="WXM1" s="676"/>
      <c r="WXN1" s="676"/>
      <c r="WXO1" s="676"/>
      <c r="WXP1" s="676"/>
      <c r="WXQ1" s="676"/>
      <c r="WXR1" s="676"/>
      <c r="WXS1" s="676"/>
      <c r="WXT1" s="676"/>
      <c r="WXU1" s="676"/>
      <c r="WXV1" s="676"/>
      <c r="WXW1" s="676"/>
      <c r="WXX1" s="676"/>
      <c r="WXY1" s="676"/>
      <c r="WXZ1" s="676"/>
      <c r="WYA1" s="676"/>
      <c r="WYB1" s="676"/>
      <c r="WYC1" s="676"/>
      <c r="WYD1" s="676"/>
      <c r="WYE1" s="676"/>
      <c r="WYF1" s="676"/>
      <c r="WYG1" s="676"/>
      <c r="WYH1" s="676"/>
      <c r="WYI1" s="676"/>
      <c r="WYJ1" s="676"/>
      <c r="WYK1" s="676"/>
      <c r="WYL1" s="676"/>
      <c r="WYM1" s="676"/>
      <c r="WYN1" s="676"/>
      <c r="WYO1" s="676"/>
      <c r="WYP1" s="676"/>
      <c r="WYQ1" s="676"/>
      <c r="WYR1" s="676"/>
      <c r="WYS1" s="676"/>
      <c r="WYT1" s="676"/>
      <c r="WYU1" s="676"/>
      <c r="WYV1" s="676"/>
      <c r="WYW1" s="676"/>
      <c r="WYX1" s="676"/>
      <c r="WYY1" s="676"/>
      <c r="WYZ1" s="676"/>
      <c r="WZA1" s="676"/>
      <c r="WZB1" s="676"/>
      <c r="WZC1" s="676"/>
      <c r="WZD1" s="676"/>
      <c r="WZE1" s="676"/>
      <c r="WZF1" s="676"/>
      <c r="WZG1" s="676"/>
      <c r="WZH1" s="676"/>
      <c r="WZI1" s="676"/>
      <c r="WZJ1" s="676"/>
      <c r="WZK1" s="676"/>
      <c r="WZL1" s="676"/>
      <c r="WZM1" s="676"/>
      <c r="WZN1" s="676"/>
      <c r="WZO1" s="676"/>
      <c r="WZP1" s="676"/>
      <c r="WZQ1" s="676"/>
      <c r="WZR1" s="676"/>
      <c r="WZS1" s="676"/>
      <c r="WZT1" s="676"/>
      <c r="WZU1" s="676"/>
      <c r="WZV1" s="676"/>
      <c r="WZW1" s="676"/>
      <c r="WZX1" s="676"/>
      <c r="WZY1" s="676"/>
      <c r="WZZ1" s="676"/>
      <c r="XAA1" s="676"/>
      <c r="XAB1" s="676"/>
      <c r="XAC1" s="676"/>
      <c r="XAD1" s="676"/>
      <c r="XAE1" s="676"/>
      <c r="XAF1" s="676"/>
      <c r="XAG1" s="676"/>
      <c r="XAH1" s="676"/>
      <c r="XAI1" s="676"/>
      <c r="XAJ1" s="676"/>
      <c r="XAK1" s="676"/>
      <c r="XAL1" s="676"/>
      <c r="XAM1" s="676"/>
      <c r="XAN1" s="676"/>
      <c r="XAO1" s="676"/>
      <c r="XAP1" s="676"/>
      <c r="XAQ1" s="676"/>
      <c r="XAR1" s="676"/>
      <c r="XAS1" s="676"/>
      <c r="XAT1" s="676"/>
      <c r="XAU1" s="676"/>
      <c r="XAV1" s="676"/>
      <c r="XAW1" s="676"/>
      <c r="XAX1" s="676"/>
      <c r="XAY1" s="676"/>
      <c r="XAZ1" s="676"/>
      <c r="XBA1" s="676"/>
      <c r="XBB1" s="676"/>
      <c r="XBC1" s="676"/>
      <c r="XBD1" s="676"/>
      <c r="XBE1" s="676"/>
      <c r="XBF1" s="676"/>
      <c r="XBG1" s="676"/>
      <c r="XBH1" s="676"/>
      <c r="XBI1" s="676"/>
      <c r="XBJ1" s="676"/>
      <c r="XBK1" s="676"/>
      <c r="XBL1" s="676"/>
      <c r="XBM1" s="676"/>
      <c r="XBN1" s="676"/>
      <c r="XBO1" s="676"/>
      <c r="XBP1" s="676"/>
      <c r="XBQ1" s="676"/>
      <c r="XBR1" s="676"/>
      <c r="XBS1" s="676"/>
      <c r="XBT1" s="676"/>
      <c r="XBU1" s="676"/>
      <c r="XBV1" s="676"/>
      <c r="XBW1" s="676"/>
      <c r="XBX1" s="676"/>
      <c r="XBY1" s="676"/>
      <c r="XBZ1" s="676"/>
      <c r="XCA1" s="676"/>
      <c r="XCB1" s="676"/>
      <c r="XCC1" s="676"/>
      <c r="XCD1" s="676"/>
      <c r="XCE1" s="676"/>
      <c r="XCF1" s="676"/>
      <c r="XCG1" s="676"/>
      <c r="XCH1" s="676"/>
      <c r="XCI1" s="676"/>
      <c r="XCJ1" s="676"/>
      <c r="XCK1" s="676"/>
      <c r="XCL1" s="676"/>
      <c r="XCM1" s="676"/>
      <c r="XCN1" s="676"/>
      <c r="XCO1" s="676"/>
      <c r="XCP1" s="676"/>
      <c r="XCQ1" s="676"/>
      <c r="XCR1" s="676"/>
      <c r="XCS1" s="676"/>
      <c r="XCT1" s="676"/>
      <c r="XCU1" s="676"/>
      <c r="XCV1" s="676"/>
      <c r="XCW1" s="676"/>
      <c r="XCX1" s="676"/>
      <c r="XCY1" s="676"/>
      <c r="XCZ1" s="676"/>
      <c r="XDA1" s="676"/>
      <c r="XDB1" s="676"/>
      <c r="XDC1" s="676"/>
      <c r="XDD1" s="676"/>
      <c r="XDE1" s="676"/>
      <c r="XDF1" s="676"/>
      <c r="XDG1" s="676"/>
      <c r="XDH1" s="676"/>
      <c r="XDI1" s="676"/>
      <c r="XDJ1" s="676"/>
      <c r="XDK1" s="676"/>
      <c r="XDL1" s="676"/>
      <c r="XDM1" s="676"/>
      <c r="XDN1" s="676"/>
      <c r="XDO1" s="676"/>
      <c r="XDP1" s="676"/>
      <c r="XDQ1" s="676"/>
      <c r="XDR1" s="676"/>
      <c r="XDS1" s="676"/>
      <c r="XDT1" s="676"/>
      <c r="XDU1" s="676"/>
      <c r="XDV1" s="676"/>
      <c r="XDW1" s="676"/>
      <c r="XDX1" s="676"/>
      <c r="XDY1" s="676"/>
      <c r="XDZ1" s="676"/>
      <c r="XEA1" s="676"/>
      <c r="XEB1" s="676"/>
      <c r="XEC1" s="676"/>
      <c r="XED1" s="676"/>
      <c r="XEE1" s="676"/>
      <c r="XEF1" s="676"/>
      <c r="XEG1" s="676"/>
      <c r="XEH1" s="676"/>
      <c r="XEI1" s="676"/>
      <c r="XEJ1" s="676"/>
      <c r="XEK1" s="676"/>
      <c r="XEL1" s="676"/>
      <c r="XEM1" s="676"/>
      <c r="XEN1" s="676"/>
      <c r="XEO1" s="676"/>
      <c r="XEP1" s="676"/>
      <c r="XEQ1" s="676"/>
      <c r="XER1" s="676"/>
      <c r="XES1" s="676"/>
      <c r="XET1" s="676"/>
      <c r="XEU1" s="676"/>
      <c r="XEV1" s="676"/>
      <c r="XEW1" s="676"/>
      <c r="XEX1" s="676"/>
      <c r="XEY1" s="676"/>
      <c r="XEZ1" s="676"/>
      <c r="XFA1" s="676"/>
      <c r="XFB1" s="676"/>
      <c r="XFC1" s="676"/>
    </row>
    <row r="2" spans="1:16383" ht="15" customHeight="1">
      <c r="A2" s="1006" t="s">
        <v>3006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676"/>
      <c r="AJ2" s="676"/>
      <c r="AK2" s="676"/>
      <c r="AL2" s="676"/>
      <c r="AM2" s="676"/>
      <c r="AN2" s="676"/>
      <c r="AO2" s="676"/>
      <c r="AP2" s="676"/>
      <c r="AQ2" s="676"/>
      <c r="AR2" s="676"/>
      <c r="AS2" s="676"/>
      <c r="AT2" s="676"/>
      <c r="AU2" s="676"/>
      <c r="AV2" s="676"/>
      <c r="AW2" s="676"/>
      <c r="AX2" s="676"/>
      <c r="AY2" s="676"/>
      <c r="AZ2" s="676"/>
      <c r="BA2" s="676"/>
      <c r="BB2" s="676"/>
      <c r="BC2" s="676"/>
      <c r="BD2" s="676"/>
      <c r="BE2" s="676"/>
      <c r="BF2" s="676"/>
      <c r="BG2" s="676"/>
      <c r="BH2" s="676"/>
      <c r="BI2" s="676"/>
      <c r="BJ2" s="676"/>
      <c r="BK2" s="676"/>
      <c r="BL2" s="676"/>
      <c r="BM2" s="676"/>
      <c r="BN2" s="676"/>
      <c r="BO2" s="676"/>
      <c r="BP2" s="676"/>
      <c r="BQ2" s="676"/>
      <c r="BR2" s="676"/>
      <c r="BS2" s="676"/>
      <c r="BT2" s="676"/>
      <c r="BU2" s="676"/>
      <c r="BV2" s="676"/>
      <c r="BW2" s="676"/>
      <c r="BX2" s="676"/>
      <c r="BY2" s="676"/>
      <c r="BZ2" s="676"/>
      <c r="CA2" s="676"/>
      <c r="CB2" s="676"/>
      <c r="CC2" s="676"/>
      <c r="CD2" s="676"/>
      <c r="CE2" s="676"/>
      <c r="CF2" s="676"/>
      <c r="CG2" s="676"/>
      <c r="CH2" s="676"/>
      <c r="CI2" s="676"/>
      <c r="CJ2" s="676"/>
      <c r="CK2" s="676"/>
      <c r="CL2" s="676"/>
      <c r="CM2" s="676"/>
      <c r="CN2" s="676"/>
      <c r="CO2" s="676"/>
      <c r="CP2" s="676"/>
      <c r="CQ2" s="676"/>
      <c r="CR2" s="676"/>
      <c r="CS2" s="676"/>
      <c r="CT2" s="676"/>
      <c r="CU2" s="676"/>
      <c r="CV2" s="676"/>
      <c r="CW2" s="676"/>
      <c r="CX2" s="676"/>
      <c r="CY2" s="676"/>
      <c r="CZ2" s="676"/>
      <c r="DA2" s="676"/>
      <c r="DB2" s="676"/>
      <c r="DC2" s="676"/>
      <c r="DD2" s="676"/>
      <c r="DE2" s="676"/>
      <c r="DF2" s="676"/>
      <c r="DG2" s="676"/>
      <c r="DH2" s="676"/>
      <c r="DI2" s="676"/>
      <c r="DJ2" s="676"/>
      <c r="DK2" s="676"/>
      <c r="DL2" s="676"/>
      <c r="DM2" s="676"/>
      <c r="DN2" s="676"/>
      <c r="DO2" s="676"/>
      <c r="DP2" s="676"/>
      <c r="DQ2" s="676"/>
      <c r="DR2" s="676"/>
      <c r="DS2" s="676"/>
      <c r="DT2" s="676"/>
      <c r="DU2" s="676"/>
      <c r="DV2" s="676"/>
      <c r="DW2" s="676"/>
      <c r="DX2" s="676"/>
      <c r="DY2" s="676"/>
      <c r="DZ2" s="676"/>
      <c r="EA2" s="676"/>
      <c r="EB2" s="676"/>
      <c r="EC2" s="676"/>
      <c r="ED2" s="676"/>
      <c r="EE2" s="676"/>
      <c r="EF2" s="676"/>
      <c r="EG2" s="676"/>
      <c r="EH2" s="676"/>
      <c r="EI2" s="676"/>
      <c r="EJ2" s="676"/>
      <c r="EK2" s="676"/>
      <c r="EL2" s="676"/>
      <c r="EM2" s="676"/>
      <c r="EN2" s="676"/>
      <c r="EO2" s="676"/>
      <c r="EP2" s="676"/>
      <c r="EQ2" s="676"/>
      <c r="ER2" s="676"/>
      <c r="ES2" s="676"/>
      <c r="ET2" s="676"/>
      <c r="EU2" s="676"/>
      <c r="EV2" s="676"/>
      <c r="EW2" s="676"/>
      <c r="EX2" s="676"/>
      <c r="EY2" s="676"/>
      <c r="EZ2" s="676"/>
      <c r="FA2" s="676"/>
      <c r="FB2" s="676"/>
      <c r="FC2" s="676"/>
      <c r="FD2" s="676"/>
      <c r="FE2" s="676"/>
      <c r="FF2" s="676"/>
      <c r="FG2" s="676"/>
      <c r="FH2" s="676"/>
      <c r="FI2" s="676"/>
      <c r="FJ2" s="676"/>
      <c r="FK2" s="676"/>
      <c r="FL2" s="676"/>
      <c r="FM2" s="676"/>
      <c r="FN2" s="676"/>
      <c r="FO2" s="676"/>
      <c r="FP2" s="676"/>
      <c r="FQ2" s="676"/>
      <c r="FR2" s="676"/>
      <c r="FS2" s="676"/>
      <c r="FT2" s="676"/>
      <c r="FU2" s="676"/>
      <c r="FV2" s="676"/>
      <c r="FW2" s="676"/>
      <c r="FX2" s="676"/>
      <c r="FY2" s="676"/>
      <c r="FZ2" s="676"/>
      <c r="GA2" s="676"/>
      <c r="GB2" s="676"/>
      <c r="GC2" s="676"/>
      <c r="GD2" s="676"/>
      <c r="GE2" s="676"/>
      <c r="GF2" s="676"/>
      <c r="GG2" s="676"/>
      <c r="GH2" s="676"/>
      <c r="GI2" s="676"/>
      <c r="GJ2" s="676"/>
      <c r="GK2" s="676"/>
      <c r="GL2" s="676"/>
      <c r="GM2" s="676"/>
      <c r="GN2" s="676"/>
      <c r="GO2" s="676"/>
      <c r="GP2" s="676"/>
      <c r="GQ2" s="676"/>
      <c r="GR2" s="676"/>
      <c r="GS2" s="676"/>
      <c r="GT2" s="676"/>
      <c r="GU2" s="676"/>
      <c r="GV2" s="676"/>
      <c r="GW2" s="676"/>
      <c r="GX2" s="676"/>
      <c r="GY2" s="676"/>
      <c r="GZ2" s="676"/>
      <c r="HA2" s="676"/>
      <c r="HB2" s="676"/>
      <c r="HC2" s="676"/>
      <c r="HD2" s="676"/>
      <c r="HE2" s="676"/>
      <c r="HF2" s="676"/>
      <c r="HG2" s="676"/>
      <c r="HH2" s="676"/>
      <c r="HI2" s="676"/>
      <c r="HJ2" s="676"/>
      <c r="HK2" s="676"/>
      <c r="HL2" s="676"/>
      <c r="HM2" s="676"/>
      <c r="HN2" s="676"/>
      <c r="HO2" s="676"/>
      <c r="HP2" s="676"/>
      <c r="HQ2" s="676"/>
      <c r="HR2" s="676"/>
      <c r="HS2" s="676"/>
      <c r="HT2" s="676"/>
      <c r="HU2" s="676"/>
      <c r="HV2" s="676"/>
      <c r="HW2" s="676"/>
      <c r="HX2" s="676"/>
      <c r="HY2" s="676"/>
      <c r="HZ2" s="676"/>
      <c r="IA2" s="676"/>
      <c r="IB2" s="676"/>
      <c r="IC2" s="676"/>
      <c r="ID2" s="676"/>
      <c r="IE2" s="676"/>
      <c r="IF2" s="676"/>
      <c r="IG2" s="676"/>
      <c r="IH2" s="676"/>
      <c r="II2" s="676"/>
      <c r="IJ2" s="676"/>
      <c r="IK2" s="676"/>
      <c r="IL2" s="676"/>
      <c r="IM2" s="676"/>
      <c r="IN2" s="676"/>
      <c r="IO2" s="676"/>
      <c r="IP2" s="676"/>
      <c r="IQ2" s="676"/>
      <c r="IR2" s="676"/>
      <c r="IS2" s="676"/>
      <c r="IT2" s="676"/>
      <c r="IU2" s="676"/>
      <c r="IV2" s="676"/>
      <c r="IW2" s="676"/>
      <c r="IX2" s="676"/>
      <c r="IY2" s="676"/>
      <c r="IZ2" s="676"/>
      <c r="JA2" s="676"/>
      <c r="JB2" s="676"/>
      <c r="JC2" s="676"/>
      <c r="JD2" s="676"/>
      <c r="JE2" s="676"/>
      <c r="JF2" s="676"/>
      <c r="JG2" s="676"/>
      <c r="JH2" s="676"/>
      <c r="JI2" s="676"/>
      <c r="JJ2" s="676"/>
      <c r="JK2" s="676"/>
      <c r="JL2" s="676"/>
      <c r="JM2" s="676"/>
      <c r="JN2" s="676"/>
      <c r="JO2" s="676"/>
      <c r="JP2" s="676"/>
      <c r="JQ2" s="676"/>
      <c r="JR2" s="676"/>
      <c r="JS2" s="676"/>
      <c r="JT2" s="676"/>
      <c r="JU2" s="676"/>
      <c r="JV2" s="676"/>
      <c r="JW2" s="676"/>
      <c r="JX2" s="676"/>
      <c r="JY2" s="676"/>
      <c r="JZ2" s="676"/>
      <c r="KA2" s="676"/>
      <c r="KB2" s="676"/>
      <c r="KC2" s="676"/>
      <c r="KD2" s="676"/>
      <c r="KE2" s="676"/>
      <c r="KF2" s="676"/>
      <c r="KG2" s="676"/>
      <c r="KH2" s="676"/>
      <c r="KI2" s="676"/>
      <c r="KJ2" s="676"/>
      <c r="KK2" s="676"/>
      <c r="KL2" s="676"/>
      <c r="KM2" s="676"/>
      <c r="KN2" s="676"/>
      <c r="KO2" s="676"/>
      <c r="KP2" s="676"/>
      <c r="KQ2" s="676"/>
      <c r="KR2" s="676"/>
      <c r="KS2" s="676"/>
      <c r="KT2" s="676"/>
      <c r="KU2" s="676"/>
      <c r="KV2" s="676"/>
      <c r="KW2" s="676"/>
      <c r="KX2" s="676"/>
      <c r="KY2" s="676"/>
      <c r="KZ2" s="676"/>
      <c r="LA2" s="676"/>
      <c r="LB2" s="676"/>
      <c r="LC2" s="676"/>
      <c r="LD2" s="676"/>
      <c r="LE2" s="676"/>
      <c r="LF2" s="676"/>
      <c r="LG2" s="676"/>
      <c r="LH2" s="676"/>
      <c r="LI2" s="676"/>
      <c r="LJ2" s="676"/>
      <c r="LK2" s="676"/>
      <c r="LL2" s="676"/>
      <c r="LM2" s="676"/>
      <c r="LN2" s="676"/>
      <c r="LO2" s="676"/>
      <c r="LP2" s="676"/>
      <c r="LQ2" s="676"/>
      <c r="LR2" s="676"/>
      <c r="LS2" s="676"/>
      <c r="LT2" s="676"/>
      <c r="LU2" s="676"/>
      <c r="LV2" s="676"/>
      <c r="LW2" s="676"/>
      <c r="LX2" s="676"/>
      <c r="LY2" s="676"/>
      <c r="LZ2" s="676"/>
      <c r="MA2" s="676"/>
      <c r="MB2" s="676"/>
      <c r="MC2" s="676"/>
      <c r="MD2" s="676"/>
      <c r="ME2" s="676"/>
      <c r="MF2" s="676"/>
      <c r="MG2" s="676"/>
      <c r="MH2" s="676"/>
      <c r="MI2" s="676"/>
      <c r="MJ2" s="676"/>
      <c r="MK2" s="676"/>
      <c r="ML2" s="676"/>
      <c r="MM2" s="676"/>
      <c r="MN2" s="676"/>
      <c r="MO2" s="676"/>
      <c r="MP2" s="676"/>
      <c r="MQ2" s="676"/>
      <c r="MR2" s="676"/>
      <c r="MS2" s="676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6"/>
      <c r="NK2" s="676"/>
      <c r="NL2" s="676"/>
      <c r="NM2" s="676"/>
      <c r="NN2" s="676"/>
      <c r="NO2" s="676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676"/>
      <c r="OB2" s="676"/>
      <c r="OC2" s="676"/>
      <c r="OD2" s="676"/>
      <c r="OE2" s="676"/>
      <c r="OF2" s="676"/>
      <c r="OG2" s="676"/>
      <c r="OH2" s="676"/>
      <c r="OI2" s="676"/>
      <c r="OJ2" s="676"/>
      <c r="OK2" s="676"/>
      <c r="OL2" s="676"/>
      <c r="OM2" s="676"/>
      <c r="ON2" s="676"/>
      <c r="OO2" s="676"/>
      <c r="OP2" s="676"/>
      <c r="OQ2" s="676"/>
      <c r="OR2" s="676"/>
      <c r="OS2" s="676"/>
      <c r="OT2" s="676"/>
      <c r="OU2" s="676"/>
      <c r="OV2" s="676"/>
      <c r="OW2" s="676"/>
      <c r="OX2" s="676"/>
      <c r="OY2" s="676"/>
      <c r="OZ2" s="676"/>
      <c r="PA2" s="676"/>
      <c r="PB2" s="676"/>
      <c r="PC2" s="676"/>
      <c r="PD2" s="676"/>
      <c r="PE2" s="676"/>
      <c r="PF2" s="676"/>
      <c r="PG2" s="676"/>
      <c r="PH2" s="676"/>
      <c r="PI2" s="676"/>
      <c r="PJ2" s="676"/>
      <c r="PK2" s="676"/>
      <c r="PL2" s="676"/>
      <c r="PM2" s="676"/>
      <c r="PN2" s="676"/>
      <c r="PO2" s="676"/>
      <c r="PP2" s="676"/>
      <c r="PQ2" s="676"/>
      <c r="PR2" s="676"/>
      <c r="PS2" s="676"/>
      <c r="PT2" s="676"/>
      <c r="PU2" s="676"/>
      <c r="PV2" s="676"/>
      <c r="PW2" s="676"/>
      <c r="PX2" s="676"/>
      <c r="PY2" s="676"/>
      <c r="PZ2" s="676"/>
      <c r="QA2" s="676"/>
      <c r="QB2" s="676"/>
      <c r="QC2" s="676"/>
      <c r="QD2" s="676"/>
      <c r="QE2" s="676"/>
      <c r="QF2" s="676"/>
      <c r="QG2" s="676"/>
      <c r="QH2" s="676"/>
      <c r="QI2" s="676"/>
      <c r="QJ2" s="676"/>
      <c r="QK2" s="676"/>
      <c r="QL2" s="676"/>
      <c r="QM2" s="676"/>
      <c r="QN2" s="676"/>
      <c r="QO2" s="676"/>
      <c r="QP2" s="676"/>
      <c r="QQ2" s="676"/>
      <c r="QR2" s="676"/>
      <c r="QS2" s="676"/>
      <c r="QT2" s="676"/>
      <c r="QU2" s="676"/>
      <c r="QV2" s="676"/>
      <c r="QW2" s="676"/>
      <c r="QX2" s="676"/>
      <c r="QY2" s="676"/>
      <c r="QZ2" s="676"/>
      <c r="RA2" s="676"/>
      <c r="RB2" s="676"/>
      <c r="RC2" s="676"/>
      <c r="RD2" s="676"/>
      <c r="RE2" s="676"/>
      <c r="RF2" s="676"/>
      <c r="RG2" s="676"/>
      <c r="RH2" s="676"/>
      <c r="RI2" s="676"/>
      <c r="RJ2" s="676"/>
      <c r="RK2" s="676"/>
      <c r="RL2" s="676"/>
      <c r="RM2" s="676"/>
      <c r="RN2" s="676"/>
      <c r="RO2" s="676"/>
      <c r="RP2" s="676"/>
      <c r="RQ2" s="676"/>
      <c r="RR2" s="676"/>
      <c r="RS2" s="676"/>
      <c r="RT2" s="676"/>
      <c r="RU2" s="676"/>
      <c r="RV2" s="676"/>
      <c r="RW2" s="676"/>
      <c r="RX2" s="676"/>
      <c r="RY2" s="676"/>
      <c r="RZ2" s="676"/>
      <c r="SA2" s="676"/>
      <c r="SB2" s="676"/>
      <c r="SC2" s="676"/>
      <c r="SD2" s="676"/>
      <c r="SE2" s="676"/>
      <c r="SF2" s="676"/>
      <c r="SG2" s="676"/>
      <c r="SH2" s="676"/>
      <c r="SI2" s="676"/>
      <c r="SJ2" s="676"/>
      <c r="SK2" s="676"/>
      <c r="SL2" s="676"/>
      <c r="SM2" s="676"/>
      <c r="SN2" s="676"/>
      <c r="SO2" s="676"/>
      <c r="SP2" s="676"/>
      <c r="SQ2" s="676"/>
      <c r="SR2" s="676"/>
      <c r="SS2" s="676"/>
      <c r="ST2" s="676"/>
      <c r="SU2" s="676"/>
      <c r="SV2" s="676"/>
      <c r="SW2" s="676"/>
      <c r="SX2" s="676"/>
      <c r="SY2" s="676"/>
      <c r="SZ2" s="676"/>
      <c r="TA2" s="676"/>
      <c r="TB2" s="676"/>
      <c r="TC2" s="676"/>
      <c r="TD2" s="676"/>
      <c r="TE2" s="676"/>
      <c r="TF2" s="676"/>
      <c r="TG2" s="676"/>
      <c r="TH2" s="676"/>
      <c r="TI2" s="676"/>
      <c r="TJ2" s="676"/>
      <c r="TK2" s="676"/>
      <c r="TL2" s="676"/>
      <c r="TM2" s="676"/>
      <c r="TN2" s="676"/>
      <c r="TO2" s="676"/>
      <c r="TP2" s="676"/>
      <c r="TQ2" s="676"/>
      <c r="TR2" s="676"/>
      <c r="TS2" s="676"/>
      <c r="TT2" s="676"/>
      <c r="TU2" s="676"/>
      <c r="TV2" s="676"/>
      <c r="TW2" s="676"/>
      <c r="TX2" s="676"/>
      <c r="TY2" s="676"/>
      <c r="TZ2" s="676"/>
      <c r="UA2" s="676"/>
      <c r="UB2" s="676"/>
      <c r="UC2" s="676"/>
      <c r="UD2" s="676"/>
      <c r="UE2" s="676"/>
      <c r="UF2" s="676"/>
      <c r="UG2" s="676"/>
      <c r="UH2" s="676"/>
      <c r="UI2" s="676"/>
      <c r="UJ2" s="676"/>
      <c r="UK2" s="676"/>
      <c r="UL2" s="676"/>
      <c r="UM2" s="676"/>
      <c r="UN2" s="676"/>
      <c r="UO2" s="676"/>
      <c r="UP2" s="676"/>
      <c r="UQ2" s="676"/>
      <c r="UR2" s="676"/>
      <c r="US2" s="676"/>
      <c r="UT2" s="676"/>
      <c r="UU2" s="676"/>
      <c r="UV2" s="676"/>
      <c r="UW2" s="676"/>
      <c r="UX2" s="676"/>
      <c r="UY2" s="676"/>
      <c r="UZ2" s="676"/>
      <c r="VA2" s="676"/>
      <c r="VB2" s="676"/>
      <c r="VC2" s="676"/>
      <c r="VD2" s="676"/>
      <c r="VE2" s="676"/>
      <c r="VF2" s="676"/>
      <c r="VG2" s="676"/>
      <c r="VH2" s="676"/>
      <c r="VI2" s="676"/>
      <c r="VJ2" s="676"/>
      <c r="VK2" s="676"/>
      <c r="VL2" s="676"/>
      <c r="VM2" s="676"/>
      <c r="VN2" s="676"/>
      <c r="VO2" s="676"/>
      <c r="VP2" s="676"/>
      <c r="VQ2" s="676"/>
      <c r="VR2" s="676"/>
      <c r="VS2" s="676"/>
      <c r="VT2" s="676"/>
      <c r="VU2" s="676"/>
      <c r="VV2" s="676"/>
      <c r="VW2" s="676"/>
      <c r="VX2" s="676"/>
      <c r="VY2" s="676"/>
      <c r="VZ2" s="676"/>
      <c r="WA2" s="676"/>
      <c r="WB2" s="676"/>
      <c r="WC2" s="676"/>
      <c r="WD2" s="676"/>
      <c r="WE2" s="676"/>
      <c r="WF2" s="676"/>
      <c r="WG2" s="676"/>
      <c r="WH2" s="676"/>
      <c r="WI2" s="676"/>
      <c r="WJ2" s="676"/>
      <c r="WK2" s="676"/>
      <c r="WL2" s="676"/>
      <c r="WM2" s="676"/>
      <c r="WN2" s="676"/>
      <c r="WO2" s="676"/>
      <c r="WP2" s="676"/>
      <c r="WQ2" s="676"/>
      <c r="WR2" s="676"/>
      <c r="WS2" s="676"/>
      <c r="WT2" s="676"/>
      <c r="WU2" s="676"/>
      <c r="WV2" s="676"/>
      <c r="WW2" s="676"/>
      <c r="WX2" s="676"/>
      <c r="WY2" s="676"/>
      <c r="WZ2" s="676"/>
      <c r="XA2" s="676"/>
      <c r="XB2" s="676"/>
      <c r="XC2" s="676"/>
      <c r="XD2" s="676"/>
      <c r="XE2" s="676"/>
      <c r="XF2" s="676"/>
      <c r="XG2" s="676"/>
      <c r="XH2" s="676"/>
      <c r="XI2" s="676"/>
      <c r="XJ2" s="676"/>
      <c r="XK2" s="676"/>
      <c r="XL2" s="676"/>
      <c r="XM2" s="676"/>
      <c r="XN2" s="676"/>
      <c r="XO2" s="676"/>
      <c r="XP2" s="676"/>
      <c r="XQ2" s="676"/>
      <c r="XR2" s="676"/>
      <c r="XS2" s="676"/>
      <c r="XT2" s="676"/>
      <c r="XU2" s="676"/>
      <c r="XV2" s="676"/>
      <c r="XW2" s="676"/>
      <c r="XX2" s="676"/>
      <c r="XY2" s="676"/>
      <c r="XZ2" s="676"/>
      <c r="YA2" s="676"/>
      <c r="YB2" s="676"/>
      <c r="YC2" s="676"/>
      <c r="YD2" s="676"/>
      <c r="YE2" s="676"/>
      <c r="YF2" s="676"/>
      <c r="YG2" s="676"/>
      <c r="YH2" s="676"/>
      <c r="YI2" s="676"/>
      <c r="YJ2" s="676"/>
      <c r="YK2" s="676"/>
      <c r="YL2" s="676"/>
      <c r="YM2" s="676"/>
      <c r="YN2" s="676"/>
      <c r="YO2" s="676"/>
      <c r="YP2" s="676"/>
      <c r="YQ2" s="676"/>
      <c r="YR2" s="676"/>
      <c r="YS2" s="676"/>
      <c r="YT2" s="676"/>
      <c r="YU2" s="676"/>
      <c r="YV2" s="676"/>
      <c r="YW2" s="676"/>
      <c r="YX2" s="676"/>
      <c r="YY2" s="676"/>
      <c r="YZ2" s="676"/>
      <c r="ZA2" s="676"/>
      <c r="ZB2" s="676"/>
      <c r="ZC2" s="676"/>
      <c r="ZD2" s="676"/>
      <c r="ZE2" s="676"/>
      <c r="ZF2" s="676"/>
      <c r="ZG2" s="676"/>
      <c r="ZH2" s="676"/>
      <c r="ZI2" s="676"/>
      <c r="ZJ2" s="676"/>
      <c r="ZK2" s="676"/>
      <c r="ZL2" s="676"/>
      <c r="ZM2" s="676"/>
      <c r="ZN2" s="676"/>
      <c r="ZO2" s="676"/>
      <c r="ZP2" s="676"/>
      <c r="ZQ2" s="676"/>
      <c r="ZR2" s="676"/>
      <c r="ZS2" s="676"/>
      <c r="ZT2" s="676"/>
      <c r="ZU2" s="676"/>
      <c r="ZV2" s="676"/>
      <c r="ZW2" s="676"/>
      <c r="ZX2" s="676"/>
      <c r="ZY2" s="676"/>
      <c r="ZZ2" s="676"/>
      <c r="AAA2" s="676"/>
      <c r="AAB2" s="676"/>
      <c r="AAC2" s="676"/>
      <c r="AAD2" s="676"/>
      <c r="AAE2" s="676"/>
      <c r="AAF2" s="676"/>
      <c r="AAG2" s="676"/>
      <c r="AAH2" s="676"/>
      <c r="AAI2" s="676"/>
      <c r="AAJ2" s="676"/>
      <c r="AAK2" s="676"/>
      <c r="AAL2" s="676"/>
      <c r="AAM2" s="676"/>
      <c r="AAN2" s="676"/>
      <c r="AAO2" s="676"/>
      <c r="AAP2" s="676"/>
      <c r="AAQ2" s="676"/>
      <c r="AAR2" s="676"/>
      <c r="AAS2" s="676"/>
      <c r="AAT2" s="676"/>
      <c r="AAU2" s="676"/>
      <c r="AAV2" s="676"/>
      <c r="AAW2" s="676"/>
      <c r="AAX2" s="676"/>
      <c r="AAY2" s="676"/>
      <c r="AAZ2" s="676"/>
      <c r="ABA2" s="676"/>
      <c r="ABB2" s="676"/>
      <c r="ABC2" s="676"/>
      <c r="ABD2" s="676"/>
      <c r="ABE2" s="676"/>
      <c r="ABF2" s="676"/>
      <c r="ABG2" s="676"/>
      <c r="ABH2" s="676"/>
      <c r="ABI2" s="676"/>
      <c r="ABJ2" s="676"/>
      <c r="ABK2" s="676"/>
      <c r="ABL2" s="676"/>
      <c r="ABM2" s="676"/>
      <c r="ABN2" s="676"/>
      <c r="ABO2" s="676"/>
      <c r="ABP2" s="676"/>
      <c r="ABQ2" s="676"/>
      <c r="ABR2" s="676"/>
      <c r="ABS2" s="676"/>
      <c r="ABT2" s="676"/>
      <c r="ABU2" s="676"/>
      <c r="ABV2" s="676"/>
      <c r="ABW2" s="676"/>
      <c r="ABX2" s="676"/>
      <c r="ABY2" s="676"/>
      <c r="ABZ2" s="676"/>
      <c r="ACA2" s="676"/>
      <c r="ACB2" s="676"/>
      <c r="ACC2" s="676"/>
      <c r="ACD2" s="676"/>
      <c r="ACE2" s="676"/>
      <c r="ACF2" s="676"/>
      <c r="ACG2" s="676"/>
      <c r="ACH2" s="676"/>
      <c r="ACI2" s="676"/>
      <c r="ACJ2" s="676"/>
      <c r="ACK2" s="676"/>
      <c r="ACL2" s="676"/>
      <c r="ACM2" s="676"/>
      <c r="ACN2" s="676"/>
      <c r="ACO2" s="676"/>
      <c r="ACP2" s="676"/>
      <c r="ACQ2" s="676"/>
      <c r="ACR2" s="676"/>
      <c r="ACS2" s="676"/>
      <c r="ACT2" s="676"/>
      <c r="ACU2" s="676"/>
      <c r="ACV2" s="676"/>
      <c r="ACW2" s="676"/>
      <c r="ACX2" s="676"/>
      <c r="ACY2" s="676"/>
      <c r="ACZ2" s="676"/>
      <c r="ADA2" s="676"/>
      <c r="ADB2" s="676"/>
      <c r="ADC2" s="676"/>
      <c r="ADD2" s="676"/>
      <c r="ADE2" s="676"/>
      <c r="ADF2" s="676"/>
      <c r="ADG2" s="676"/>
      <c r="ADH2" s="676"/>
      <c r="ADI2" s="676"/>
      <c r="ADJ2" s="676"/>
      <c r="ADK2" s="676"/>
      <c r="ADL2" s="676"/>
      <c r="ADM2" s="676"/>
      <c r="ADN2" s="676"/>
      <c r="ADO2" s="676"/>
      <c r="ADP2" s="676"/>
      <c r="ADQ2" s="676"/>
      <c r="ADR2" s="676"/>
      <c r="ADS2" s="676"/>
      <c r="ADT2" s="676"/>
      <c r="ADU2" s="676"/>
      <c r="ADV2" s="676"/>
      <c r="ADW2" s="676"/>
      <c r="ADX2" s="676"/>
      <c r="ADY2" s="676"/>
      <c r="ADZ2" s="676"/>
      <c r="AEA2" s="676"/>
      <c r="AEB2" s="676"/>
      <c r="AEC2" s="676"/>
      <c r="AED2" s="676"/>
      <c r="AEE2" s="676"/>
      <c r="AEF2" s="676"/>
      <c r="AEG2" s="676"/>
      <c r="AEH2" s="676"/>
      <c r="AEI2" s="676"/>
      <c r="AEJ2" s="676"/>
      <c r="AEK2" s="676"/>
      <c r="AEL2" s="676"/>
      <c r="AEM2" s="676"/>
      <c r="AEN2" s="676"/>
      <c r="AEO2" s="676"/>
      <c r="AEP2" s="676"/>
      <c r="AEQ2" s="676"/>
      <c r="AER2" s="676"/>
      <c r="AES2" s="676"/>
      <c r="AET2" s="676"/>
      <c r="AEU2" s="676"/>
      <c r="AEV2" s="676"/>
      <c r="AEW2" s="676"/>
      <c r="AEX2" s="676"/>
      <c r="AEY2" s="676"/>
      <c r="AEZ2" s="676"/>
      <c r="AFA2" s="676"/>
      <c r="AFB2" s="676"/>
      <c r="AFC2" s="676"/>
      <c r="AFD2" s="676"/>
      <c r="AFE2" s="676"/>
      <c r="AFF2" s="676"/>
      <c r="AFG2" s="676"/>
      <c r="AFH2" s="676"/>
      <c r="AFI2" s="676"/>
      <c r="AFJ2" s="676"/>
      <c r="AFK2" s="676"/>
      <c r="AFL2" s="676"/>
      <c r="AFM2" s="676"/>
      <c r="AFN2" s="676"/>
      <c r="AFO2" s="676"/>
      <c r="AFP2" s="676"/>
      <c r="AFQ2" s="676"/>
      <c r="AFR2" s="676"/>
      <c r="AFS2" s="676"/>
      <c r="AFT2" s="676"/>
      <c r="AFU2" s="676"/>
      <c r="AFV2" s="676"/>
      <c r="AFW2" s="676"/>
      <c r="AFX2" s="676"/>
      <c r="AFY2" s="676"/>
      <c r="AFZ2" s="676"/>
      <c r="AGA2" s="676"/>
      <c r="AGB2" s="676"/>
      <c r="AGC2" s="676"/>
      <c r="AGD2" s="676"/>
      <c r="AGE2" s="676"/>
      <c r="AGF2" s="676"/>
      <c r="AGG2" s="676"/>
      <c r="AGH2" s="676"/>
      <c r="AGI2" s="676"/>
      <c r="AGJ2" s="676"/>
      <c r="AGK2" s="676"/>
      <c r="AGL2" s="676"/>
      <c r="AGM2" s="676"/>
      <c r="AGN2" s="676"/>
      <c r="AGO2" s="676"/>
      <c r="AGP2" s="676"/>
      <c r="AGQ2" s="676"/>
      <c r="AGR2" s="676"/>
      <c r="AGS2" s="676"/>
      <c r="AGT2" s="676"/>
      <c r="AGU2" s="676"/>
      <c r="AGV2" s="676"/>
      <c r="AGW2" s="676"/>
      <c r="AGX2" s="676"/>
      <c r="AGY2" s="676"/>
      <c r="AGZ2" s="676"/>
      <c r="AHA2" s="676"/>
      <c r="AHB2" s="676"/>
      <c r="AHC2" s="676"/>
      <c r="AHD2" s="676"/>
      <c r="AHE2" s="676"/>
      <c r="AHF2" s="676"/>
      <c r="AHG2" s="676"/>
      <c r="AHH2" s="676"/>
      <c r="AHI2" s="676"/>
      <c r="AHJ2" s="676"/>
      <c r="AHK2" s="676"/>
      <c r="AHL2" s="676"/>
      <c r="AHM2" s="676"/>
      <c r="AHN2" s="676"/>
      <c r="AHO2" s="676"/>
      <c r="AHP2" s="676"/>
      <c r="AHQ2" s="676"/>
      <c r="AHR2" s="676"/>
      <c r="AHS2" s="676"/>
      <c r="AHT2" s="676"/>
      <c r="AHU2" s="676"/>
      <c r="AHV2" s="676"/>
      <c r="AHW2" s="676"/>
      <c r="AHX2" s="676"/>
      <c r="AHY2" s="676"/>
      <c r="AHZ2" s="676"/>
      <c r="AIA2" s="676"/>
      <c r="AIB2" s="676"/>
      <c r="AIC2" s="676"/>
      <c r="AID2" s="676"/>
      <c r="AIE2" s="676"/>
      <c r="AIF2" s="676"/>
      <c r="AIG2" s="676"/>
      <c r="AIH2" s="676"/>
      <c r="AII2" s="676"/>
      <c r="AIJ2" s="676"/>
      <c r="AIK2" s="676"/>
      <c r="AIL2" s="676"/>
      <c r="AIM2" s="676"/>
      <c r="AIN2" s="676"/>
      <c r="AIO2" s="676"/>
      <c r="AIP2" s="676"/>
      <c r="AIQ2" s="676"/>
      <c r="AIR2" s="676"/>
      <c r="AIS2" s="676"/>
      <c r="AIT2" s="676"/>
      <c r="AIU2" s="676"/>
      <c r="AIV2" s="676"/>
      <c r="AIW2" s="676"/>
      <c r="AIX2" s="676"/>
      <c r="AIY2" s="676"/>
      <c r="AIZ2" s="676"/>
      <c r="AJA2" s="676"/>
      <c r="AJB2" s="676"/>
      <c r="AJC2" s="676"/>
      <c r="AJD2" s="676"/>
      <c r="AJE2" s="676"/>
      <c r="AJF2" s="676"/>
      <c r="AJG2" s="676"/>
      <c r="AJH2" s="676"/>
      <c r="AJI2" s="676"/>
      <c r="AJJ2" s="676"/>
      <c r="AJK2" s="676"/>
      <c r="AJL2" s="676"/>
      <c r="AJM2" s="676"/>
      <c r="AJN2" s="676"/>
      <c r="AJO2" s="676"/>
      <c r="AJP2" s="676"/>
      <c r="AJQ2" s="676"/>
      <c r="AJR2" s="676"/>
      <c r="AJS2" s="676"/>
      <c r="AJT2" s="676"/>
      <c r="AJU2" s="676"/>
      <c r="AJV2" s="676"/>
      <c r="AJW2" s="676"/>
      <c r="AJX2" s="676"/>
      <c r="AJY2" s="676"/>
      <c r="AJZ2" s="676"/>
      <c r="AKA2" s="676"/>
      <c r="AKB2" s="676"/>
      <c r="AKC2" s="676"/>
      <c r="AKD2" s="676"/>
      <c r="AKE2" s="676"/>
      <c r="AKF2" s="676"/>
      <c r="AKG2" s="676"/>
      <c r="AKH2" s="676"/>
      <c r="AKI2" s="676"/>
      <c r="AKJ2" s="676"/>
      <c r="AKK2" s="676"/>
      <c r="AKL2" s="676"/>
      <c r="AKM2" s="676"/>
      <c r="AKN2" s="676"/>
      <c r="AKO2" s="676"/>
      <c r="AKP2" s="676"/>
      <c r="AKQ2" s="676"/>
      <c r="AKR2" s="676"/>
      <c r="AKS2" s="676"/>
      <c r="AKT2" s="676"/>
      <c r="AKU2" s="676"/>
      <c r="AKV2" s="676"/>
      <c r="AKW2" s="676"/>
      <c r="AKX2" s="676"/>
      <c r="AKY2" s="676"/>
      <c r="AKZ2" s="676"/>
      <c r="ALA2" s="676"/>
      <c r="ALB2" s="676"/>
      <c r="ALC2" s="676"/>
      <c r="ALD2" s="676"/>
      <c r="ALE2" s="676"/>
      <c r="ALF2" s="676"/>
      <c r="ALG2" s="676"/>
      <c r="ALH2" s="676"/>
      <c r="ALI2" s="676"/>
      <c r="ALJ2" s="676"/>
      <c r="ALK2" s="676"/>
      <c r="ALL2" s="676"/>
      <c r="ALM2" s="676"/>
      <c r="ALN2" s="676"/>
      <c r="ALO2" s="676"/>
      <c r="ALP2" s="676"/>
      <c r="ALQ2" s="676"/>
      <c r="ALR2" s="676"/>
      <c r="ALS2" s="676"/>
      <c r="ALT2" s="676"/>
      <c r="ALU2" s="676"/>
      <c r="ALV2" s="676"/>
      <c r="ALW2" s="676"/>
      <c r="ALX2" s="676"/>
      <c r="ALY2" s="676"/>
      <c r="ALZ2" s="676"/>
      <c r="AMA2" s="676"/>
      <c r="AMB2" s="676"/>
      <c r="AMC2" s="676"/>
      <c r="AMD2" s="676"/>
      <c r="AME2" s="676"/>
      <c r="AMF2" s="676"/>
      <c r="AMG2" s="676"/>
      <c r="AMH2" s="676"/>
      <c r="AMI2" s="676"/>
      <c r="AMJ2" s="676"/>
      <c r="AMK2" s="676"/>
      <c r="AML2" s="676"/>
      <c r="AMM2" s="676"/>
      <c r="AMN2" s="676"/>
      <c r="AMO2" s="676"/>
      <c r="AMP2" s="676"/>
      <c r="AMQ2" s="676"/>
      <c r="AMR2" s="676"/>
      <c r="AMS2" s="676"/>
      <c r="AMT2" s="676"/>
      <c r="AMU2" s="676"/>
      <c r="AMV2" s="676"/>
      <c r="AMW2" s="676"/>
      <c r="AMX2" s="676"/>
      <c r="AMY2" s="676"/>
      <c r="AMZ2" s="676"/>
      <c r="ANA2" s="676"/>
      <c r="ANB2" s="676"/>
      <c r="ANC2" s="676"/>
      <c r="AND2" s="676"/>
      <c r="ANE2" s="676"/>
      <c r="ANF2" s="676"/>
      <c r="ANG2" s="676"/>
      <c r="ANH2" s="676"/>
      <c r="ANI2" s="676"/>
      <c r="ANJ2" s="676"/>
      <c r="ANK2" s="676"/>
      <c r="ANL2" s="676"/>
      <c r="ANM2" s="676"/>
      <c r="ANN2" s="676"/>
      <c r="ANO2" s="676"/>
      <c r="ANP2" s="676"/>
      <c r="ANQ2" s="676"/>
      <c r="ANR2" s="676"/>
      <c r="ANS2" s="676"/>
      <c r="ANT2" s="676"/>
      <c r="ANU2" s="676"/>
      <c r="ANV2" s="676"/>
      <c r="ANW2" s="676"/>
      <c r="ANX2" s="676"/>
      <c r="ANY2" s="676"/>
      <c r="ANZ2" s="676"/>
      <c r="AOA2" s="676"/>
      <c r="AOB2" s="676"/>
      <c r="AOC2" s="676"/>
      <c r="AOD2" s="676"/>
      <c r="AOE2" s="676"/>
      <c r="AOF2" s="676"/>
      <c r="AOG2" s="676"/>
      <c r="AOH2" s="676"/>
      <c r="AOI2" s="676"/>
      <c r="AOJ2" s="676"/>
      <c r="AOK2" s="676"/>
      <c r="AOL2" s="676"/>
      <c r="AOM2" s="676"/>
      <c r="AON2" s="676"/>
      <c r="AOO2" s="676"/>
      <c r="AOP2" s="676"/>
      <c r="AOQ2" s="676"/>
      <c r="AOR2" s="676"/>
      <c r="AOS2" s="676"/>
      <c r="AOT2" s="676"/>
      <c r="AOU2" s="676"/>
      <c r="AOV2" s="676"/>
      <c r="AOW2" s="676"/>
      <c r="AOX2" s="676"/>
      <c r="AOY2" s="676"/>
      <c r="AOZ2" s="676"/>
      <c r="APA2" s="676"/>
      <c r="APB2" s="676"/>
      <c r="APC2" s="676"/>
      <c r="APD2" s="676"/>
      <c r="APE2" s="676"/>
      <c r="APF2" s="676"/>
      <c r="APG2" s="676"/>
      <c r="APH2" s="676"/>
      <c r="API2" s="676"/>
      <c r="APJ2" s="676"/>
      <c r="APK2" s="676"/>
      <c r="APL2" s="676"/>
      <c r="APM2" s="676"/>
      <c r="APN2" s="676"/>
      <c r="APO2" s="676"/>
      <c r="APP2" s="676"/>
      <c r="APQ2" s="676"/>
      <c r="APR2" s="676"/>
      <c r="APS2" s="676"/>
      <c r="APT2" s="676"/>
      <c r="APU2" s="676"/>
      <c r="APV2" s="676"/>
      <c r="APW2" s="676"/>
      <c r="APX2" s="676"/>
      <c r="APY2" s="676"/>
      <c r="APZ2" s="676"/>
      <c r="AQA2" s="676"/>
      <c r="AQB2" s="676"/>
      <c r="AQC2" s="676"/>
      <c r="AQD2" s="676"/>
      <c r="AQE2" s="676"/>
      <c r="AQF2" s="676"/>
      <c r="AQG2" s="676"/>
      <c r="AQH2" s="676"/>
      <c r="AQI2" s="676"/>
      <c r="AQJ2" s="676"/>
      <c r="AQK2" s="676"/>
      <c r="AQL2" s="676"/>
      <c r="AQM2" s="676"/>
      <c r="AQN2" s="676"/>
      <c r="AQO2" s="676"/>
      <c r="AQP2" s="676"/>
      <c r="AQQ2" s="676"/>
      <c r="AQR2" s="676"/>
      <c r="AQS2" s="676"/>
      <c r="AQT2" s="676"/>
      <c r="AQU2" s="676"/>
      <c r="AQV2" s="676"/>
      <c r="AQW2" s="676"/>
      <c r="AQX2" s="676"/>
      <c r="AQY2" s="676"/>
      <c r="AQZ2" s="676"/>
      <c r="ARA2" s="676"/>
      <c r="ARB2" s="676"/>
      <c r="ARC2" s="676"/>
      <c r="ARD2" s="676"/>
      <c r="ARE2" s="676"/>
      <c r="ARF2" s="676"/>
      <c r="ARG2" s="676"/>
      <c r="ARH2" s="676"/>
      <c r="ARI2" s="676"/>
      <c r="ARJ2" s="676"/>
      <c r="ARK2" s="676"/>
      <c r="ARL2" s="676"/>
      <c r="ARM2" s="676"/>
      <c r="ARN2" s="676"/>
      <c r="ARO2" s="676"/>
      <c r="ARP2" s="676"/>
      <c r="ARQ2" s="676"/>
      <c r="ARR2" s="676"/>
      <c r="ARS2" s="676"/>
      <c r="ART2" s="676"/>
      <c r="ARU2" s="676"/>
      <c r="ARV2" s="676"/>
      <c r="ARW2" s="676"/>
      <c r="ARX2" s="676"/>
      <c r="ARY2" s="676"/>
      <c r="ARZ2" s="676"/>
      <c r="ASA2" s="676"/>
      <c r="ASB2" s="676"/>
      <c r="ASC2" s="676"/>
      <c r="ASD2" s="676"/>
      <c r="ASE2" s="676"/>
      <c r="ASF2" s="676"/>
      <c r="ASG2" s="676"/>
      <c r="ASH2" s="676"/>
      <c r="ASI2" s="676"/>
      <c r="ASJ2" s="676"/>
      <c r="ASK2" s="676"/>
      <c r="ASL2" s="676"/>
      <c r="ASM2" s="676"/>
      <c r="ASN2" s="676"/>
      <c r="ASO2" s="676"/>
      <c r="ASP2" s="676"/>
      <c r="ASQ2" s="676"/>
      <c r="ASR2" s="676"/>
      <c r="ASS2" s="676"/>
      <c r="AST2" s="676"/>
      <c r="ASU2" s="676"/>
      <c r="ASV2" s="676"/>
      <c r="ASW2" s="676"/>
      <c r="ASX2" s="676"/>
      <c r="ASY2" s="676"/>
      <c r="ASZ2" s="676"/>
      <c r="ATA2" s="676"/>
      <c r="ATB2" s="676"/>
      <c r="ATC2" s="676"/>
      <c r="ATD2" s="676"/>
      <c r="ATE2" s="676"/>
      <c r="ATF2" s="676"/>
      <c r="ATG2" s="676"/>
      <c r="ATH2" s="676"/>
      <c r="ATI2" s="676"/>
      <c r="ATJ2" s="676"/>
      <c r="ATK2" s="676"/>
      <c r="ATL2" s="676"/>
      <c r="ATM2" s="676"/>
      <c r="ATN2" s="676"/>
      <c r="ATO2" s="676"/>
      <c r="ATP2" s="676"/>
      <c r="ATQ2" s="676"/>
      <c r="ATR2" s="676"/>
      <c r="ATS2" s="676"/>
      <c r="ATT2" s="676"/>
      <c r="ATU2" s="676"/>
      <c r="ATV2" s="676"/>
      <c r="ATW2" s="676"/>
      <c r="ATX2" s="676"/>
      <c r="ATY2" s="676"/>
      <c r="ATZ2" s="676"/>
      <c r="AUA2" s="676"/>
      <c r="AUB2" s="676"/>
      <c r="AUC2" s="676"/>
      <c r="AUD2" s="676"/>
      <c r="AUE2" s="676"/>
      <c r="AUF2" s="676"/>
      <c r="AUG2" s="676"/>
      <c r="AUH2" s="676"/>
      <c r="AUI2" s="676"/>
      <c r="AUJ2" s="676"/>
      <c r="AUK2" s="676"/>
      <c r="AUL2" s="676"/>
      <c r="AUM2" s="676"/>
      <c r="AUN2" s="676"/>
      <c r="AUO2" s="676"/>
      <c r="AUP2" s="676"/>
      <c r="AUQ2" s="676"/>
      <c r="AUR2" s="676"/>
      <c r="AUS2" s="676"/>
      <c r="AUT2" s="676"/>
      <c r="AUU2" s="676"/>
      <c r="AUV2" s="676"/>
      <c r="AUW2" s="676"/>
      <c r="AUX2" s="676"/>
      <c r="AUY2" s="676"/>
      <c r="AUZ2" s="676"/>
      <c r="AVA2" s="676"/>
      <c r="AVB2" s="676"/>
      <c r="AVC2" s="676"/>
      <c r="AVD2" s="676"/>
      <c r="AVE2" s="676"/>
      <c r="AVF2" s="676"/>
      <c r="AVG2" s="676"/>
      <c r="AVH2" s="676"/>
      <c r="AVI2" s="676"/>
      <c r="AVJ2" s="676"/>
      <c r="AVK2" s="676"/>
      <c r="AVL2" s="676"/>
      <c r="AVM2" s="676"/>
      <c r="AVN2" s="676"/>
      <c r="AVO2" s="676"/>
      <c r="AVP2" s="676"/>
      <c r="AVQ2" s="676"/>
      <c r="AVR2" s="676"/>
      <c r="AVS2" s="676"/>
      <c r="AVT2" s="676"/>
      <c r="AVU2" s="676"/>
      <c r="AVV2" s="676"/>
      <c r="AVW2" s="676"/>
      <c r="AVX2" s="676"/>
      <c r="AVY2" s="676"/>
      <c r="AVZ2" s="676"/>
      <c r="AWA2" s="676"/>
      <c r="AWB2" s="676"/>
      <c r="AWC2" s="676"/>
      <c r="AWD2" s="676"/>
      <c r="AWE2" s="676"/>
      <c r="AWF2" s="676"/>
      <c r="AWG2" s="676"/>
      <c r="AWH2" s="676"/>
      <c r="AWI2" s="676"/>
      <c r="AWJ2" s="676"/>
      <c r="AWK2" s="676"/>
      <c r="AWL2" s="676"/>
      <c r="AWM2" s="676"/>
      <c r="AWN2" s="676"/>
      <c r="AWO2" s="676"/>
      <c r="AWP2" s="676"/>
      <c r="AWQ2" s="676"/>
      <c r="AWR2" s="676"/>
      <c r="AWS2" s="676"/>
      <c r="AWT2" s="676"/>
      <c r="AWU2" s="676"/>
      <c r="AWV2" s="676"/>
      <c r="AWW2" s="676"/>
      <c r="AWX2" s="676"/>
      <c r="AWY2" s="676"/>
      <c r="AWZ2" s="676"/>
      <c r="AXA2" s="676"/>
      <c r="AXB2" s="676"/>
      <c r="AXC2" s="676"/>
      <c r="AXD2" s="676"/>
      <c r="AXE2" s="676"/>
      <c r="AXF2" s="676"/>
      <c r="AXG2" s="676"/>
      <c r="AXH2" s="676"/>
      <c r="AXI2" s="676"/>
      <c r="AXJ2" s="676"/>
      <c r="AXK2" s="676"/>
      <c r="AXL2" s="676"/>
      <c r="AXM2" s="676"/>
      <c r="AXN2" s="676"/>
      <c r="AXO2" s="676"/>
      <c r="AXP2" s="676"/>
      <c r="AXQ2" s="676"/>
      <c r="AXR2" s="676"/>
      <c r="AXS2" s="676"/>
      <c r="AXT2" s="676"/>
      <c r="AXU2" s="676"/>
      <c r="AXV2" s="676"/>
      <c r="AXW2" s="676"/>
      <c r="AXX2" s="676"/>
      <c r="AXY2" s="676"/>
      <c r="AXZ2" s="676"/>
      <c r="AYA2" s="676"/>
      <c r="AYB2" s="676"/>
      <c r="AYC2" s="676"/>
      <c r="AYD2" s="676"/>
      <c r="AYE2" s="676"/>
      <c r="AYF2" s="676"/>
      <c r="AYG2" s="676"/>
      <c r="AYH2" s="676"/>
      <c r="AYI2" s="676"/>
      <c r="AYJ2" s="676"/>
      <c r="AYK2" s="676"/>
      <c r="AYL2" s="676"/>
      <c r="AYM2" s="676"/>
      <c r="AYN2" s="676"/>
      <c r="AYO2" s="676"/>
      <c r="AYP2" s="676"/>
      <c r="AYQ2" s="676"/>
      <c r="AYR2" s="676"/>
      <c r="AYS2" s="676"/>
      <c r="AYT2" s="676"/>
      <c r="AYU2" s="676"/>
      <c r="AYV2" s="676"/>
      <c r="AYW2" s="676"/>
      <c r="AYX2" s="676"/>
      <c r="AYY2" s="676"/>
      <c r="AYZ2" s="676"/>
      <c r="AZA2" s="676"/>
      <c r="AZB2" s="676"/>
      <c r="AZC2" s="676"/>
      <c r="AZD2" s="676"/>
      <c r="AZE2" s="676"/>
      <c r="AZF2" s="676"/>
      <c r="AZG2" s="676"/>
      <c r="AZH2" s="676"/>
      <c r="AZI2" s="676"/>
      <c r="AZJ2" s="676"/>
      <c r="AZK2" s="676"/>
      <c r="AZL2" s="676"/>
      <c r="AZM2" s="676"/>
      <c r="AZN2" s="676"/>
      <c r="AZO2" s="676"/>
      <c r="AZP2" s="676"/>
      <c r="AZQ2" s="676"/>
      <c r="AZR2" s="676"/>
      <c r="AZS2" s="676"/>
      <c r="AZT2" s="676"/>
      <c r="AZU2" s="676"/>
      <c r="AZV2" s="676"/>
      <c r="AZW2" s="676"/>
      <c r="AZX2" s="676"/>
      <c r="AZY2" s="676"/>
      <c r="AZZ2" s="676"/>
      <c r="BAA2" s="676"/>
      <c r="BAB2" s="676"/>
      <c r="BAC2" s="676"/>
      <c r="BAD2" s="676"/>
      <c r="BAE2" s="676"/>
      <c r="BAF2" s="676"/>
      <c r="BAG2" s="676"/>
      <c r="BAH2" s="676"/>
      <c r="BAI2" s="676"/>
      <c r="BAJ2" s="676"/>
      <c r="BAK2" s="676"/>
      <c r="BAL2" s="676"/>
      <c r="BAM2" s="676"/>
      <c r="BAN2" s="676"/>
      <c r="BAO2" s="676"/>
      <c r="BAP2" s="676"/>
      <c r="BAQ2" s="676"/>
      <c r="BAR2" s="676"/>
      <c r="BAS2" s="676"/>
      <c r="BAT2" s="676"/>
      <c r="BAU2" s="676"/>
      <c r="BAV2" s="676"/>
      <c r="BAW2" s="676"/>
      <c r="BAX2" s="676"/>
      <c r="BAY2" s="676"/>
      <c r="BAZ2" s="676"/>
      <c r="BBA2" s="676"/>
      <c r="BBB2" s="676"/>
      <c r="BBC2" s="676"/>
      <c r="BBD2" s="676"/>
      <c r="BBE2" s="676"/>
      <c r="BBF2" s="676"/>
      <c r="BBG2" s="676"/>
      <c r="BBH2" s="676"/>
      <c r="BBI2" s="676"/>
      <c r="BBJ2" s="676"/>
      <c r="BBK2" s="676"/>
      <c r="BBL2" s="676"/>
      <c r="BBM2" s="676"/>
      <c r="BBN2" s="676"/>
      <c r="BBO2" s="676"/>
      <c r="BBP2" s="676"/>
      <c r="BBQ2" s="676"/>
      <c r="BBR2" s="676"/>
      <c r="BBS2" s="676"/>
      <c r="BBT2" s="676"/>
      <c r="BBU2" s="676"/>
      <c r="BBV2" s="676"/>
      <c r="BBW2" s="676"/>
      <c r="BBX2" s="676"/>
      <c r="BBY2" s="676"/>
      <c r="BBZ2" s="676"/>
      <c r="BCA2" s="676"/>
      <c r="BCB2" s="676"/>
      <c r="BCC2" s="676"/>
      <c r="BCD2" s="676"/>
      <c r="BCE2" s="676"/>
      <c r="BCF2" s="676"/>
      <c r="BCG2" s="676"/>
      <c r="BCH2" s="676"/>
      <c r="BCI2" s="676"/>
      <c r="BCJ2" s="676"/>
      <c r="BCK2" s="676"/>
      <c r="BCL2" s="676"/>
      <c r="BCM2" s="676"/>
      <c r="BCN2" s="676"/>
      <c r="BCO2" s="676"/>
      <c r="BCP2" s="676"/>
      <c r="BCQ2" s="676"/>
      <c r="BCR2" s="676"/>
      <c r="BCS2" s="676"/>
      <c r="BCT2" s="676"/>
      <c r="BCU2" s="676"/>
      <c r="BCV2" s="676"/>
      <c r="BCW2" s="676"/>
      <c r="BCX2" s="676"/>
      <c r="BCY2" s="676"/>
      <c r="BCZ2" s="676"/>
      <c r="BDA2" s="676"/>
      <c r="BDB2" s="676"/>
      <c r="BDC2" s="676"/>
      <c r="BDD2" s="676"/>
      <c r="BDE2" s="676"/>
      <c r="BDF2" s="676"/>
      <c r="BDG2" s="676"/>
      <c r="BDH2" s="676"/>
      <c r="BDI2" s="676"/>
      <c r="BDJ2" s="676"/>
      <c r="BDK2" s="676"/>
      <c r="BDL2" s="676"/>
      <c r="BDM2" s="676"/>
      <c r="BDN2" s="676"/>
      <c r="BDO2" s="676"/>
      <c r="BDP2" s="676"/>
      <c r="BDQ2" s="676"/>
      <c r="BDR2" s="676"/>
      <c r="BDS2" s="676"/>
      <c r="BDT2" s="676"/>
      <c r="BDU2" s="676"/>
      <c r="BDV2" s="676"/>
      <c r="BDW2" s="676"/>
      <c r="BDX2" s="676"/>
      <c r="BDY2" s="676"/>
      <c r="BDZ2" s="676"/>
      <c r="BEA2" s="676"/>
      <c r="BEB2" s="676"/>
      <c r="BEC2" s="676"/>
      <c r="BED2" s="676"/>
      <c r="BEE2" s="676"/>
      <c r="BEF2" s="676"/>
      <c r="BEG2" s="676"/>
      <c r="BEH2" s="676"/>
      <c r="BEI2" s="676"/>
      <c r="BEJ2" s="676"/>
      <c r="BEK2" s="676"/>
      <c r="BEL2" s="676"/>
      <c r="BEM2" s="676"/>
      <c r="BEN2" s="676"/>
      <c r="BEO2" s="676"/>
      <c r="BEP2" s="676"/>
      <c r="BEQ2" s="676"/>
      <c r="BER2" s="676"/>
      <c r="BES2" s="676"/>
      <c r="BET2" s="676"/>
      <c r="BEU2" s="676"/>
      <c r="BEV2" s="676"/>
      <c r="BEW2" s="676"/>
      <c r="BEX2" s="676"/>
      <c r="BEY2" s="676"/>
      <c r="BEZ2" s="676"/>
      <c r="BFA2" s="676"/>
      <c r="BFB2" s="676"/>
      <c r="BFC2" s="676"/>
      <c r="BFD2" s="676"/>
      <c r="BFE2" s="676"/>
      <c r="BFF2" s="676"/>
      <c r="BFG2" s="676"/>
      <c r="BFH2" s="676"/>
      <c r="BFI2" s="676"/>
      <c r="BFJ2" s="676"/>
      <c r="BFK2" s="676"/>
      <c r="BFL2" s="676"/>
      <c r="BFM2" s="676"/>
      <c r="BFN2" s="676"/>
      <c r="BFO2" s="676"/>
      <c r="BFP2" s="676"/>
      <c r="BFQ2" s="676"/>
      <c r="BFR2" s="676"/>
      <c r="BFS2" s="676"/>
      <c r="BFT2" s="676"/>
      <c r="BFU2" s="676"/>
      <c r="BFV2" s="676"/>
      <c r="BFW2" s="676"/>
      <c r="BFX2" s="676"/>
      <c r="BFY2" s="676"/>
      <c r="BFZ2" s="676"/>
      <c r="BGA2" s="676"/>
      <c r="BGB2" s="676"/>
      <c r="BGC2" s="676"/>
      <c r="BGD2" s="676"/>
      <c r="BGE2" s="676"/>
      <c r="BGF2" s="676"/>
      <c r="BGG2" s="676"/>
      <c r="BGH2" s="676"/>
      <c r="BGI2" s="676"/>
      <c r="BGJ2" s="676"/>
      <c r="BGK2" s="676"/>
      <c r="BGL2" s="676"/>
      <c r="BGM2" s="676"/>
      <c r="BGN2" s="676"/>
      <c r="BGO2" s="676"/>
      <c r="BGP2" s="676"/>
      <c r="BGQ2" s="676"/>
      <c r="BGR2" s="676"/>
      <c r="BGS2" s="676"/>
      <c r="BGT2" s="676"/>
      <c r="BGU2" s="676"/>
      <c r="BGV2" s="676"/>
      <c r="BGW2" s="676"/>
      <c r="BGX2" s="676"/>
      <c r="BGY2" s="676"/>
      <c r="BGZ2" s="676"/>
      <c r="BHA2" s="676"/>
      <c r="BHB2" s="676"/>
      <c r="BHC2" s="676"/>
      <c r="BHD2" s="676"/>
      <c r="BHE2" s="676"/>
      <c r="BHF2" s="676"/>
      <c r="BHG2" s="676"/>
      <c r="BHH2" s="676"/>
      <c r="BHI2" s="676"/>
      <c r="BHJ2" s="676"/>
      <c r="BHK2" s="676"/>
      <c r="BHL2" s="676"/>
      <c r="BHM2" s="676"/>
      <c r="BHN2" s="676"/>
      <c r="BHO2" s="676"/>
      <c r="BHP2" s="676"/>
      <c r="BHQ2" s="676"/>
      <c r="BHR2" s="676"/>
      <c r="BHS2" s="676"/>
      <c r="BHT2" s="676"/>
      <c r="BHU2" s="676"/>
      <c r="BHV2" s="676"/>
      <c r="BHW2" s="676"/>
      <c r="BHX2" s="676"/>
      <c r="BHY2" s="676"/>
      <c r="BHZ2" s="676"/>
      <c r="BIA2" s="676"/>
      <c r="BIB2" s="676"/>
      <c r="BIC2" s="676"/>
      <c r="BID2" s="676"/>
      <c r="BIE2" s="676"/>
      <c r="BIF2" s="676"/>
      <c r="BIG2" s="676"/>
      <c r="BIH2" s="676"/>
      <c r="BII2" s="676"/>
      <c r="BIJ2" s="676"/>
      <c r="BIK2" s="676"/>
      <c r="BIL2" s="676"/>
      <c r="BIM2" s="676"/>
      <c r="BIN2" s="676"/>
      <c r="BIO2" s="676"/>
      <c r="BIP2" s="676"/>
      <c r="BIQ2" s="676"/>
      <c r="BIR2" s="676"/>
      <c r="BIS2" s="676"/>
      <c r="BIT2" s="676"/>
      <c r="BIU2" s="676"/>
      <c r="BIV2" s="676"/>
      <c r="BIW2" s="676"/>
      <c r="BIX2" s="676"/>
      <c r="BIY2" s="676"/>
      <c r="BIZ2" s="676"/>
      <c r="BJA2" s="676"/>
      <c r="BJB2" s="676"/>
      <c r="BJC2" s="676"/>
      <c r="BJD2" s="676"/>
      <c r="BJE2" s="676"/>
      <c r="BJF2" s="676"/>
      <c r="BJG2" s="676"/>
      <c r="BJH2" s="676"/>
      <c r="BJI2" s="676"/>
      <c r="BJJ2" s="676"/>
      <c r="BJK2" s="676"/>
      <c r="BJL2" s="676"/>
      <c r="BJM2" s="676"/>
      <c r="BJN2" s="676"/>
      <c r="BJO2" s="676"/>
      <c r="BJP2" s="676"/>
      <c r="BJQ2" s="676"/>
      <c r="BJR2" s="676"/>
      <c r="BJS2" s="676"/>
      <c r="BJT2" s="676"/>
      <c r="BJU2" s="676"/>
      <c r="BJV2" s="676"/>
      <c r="BJW2" s="676"/>
      <c r="BJX2" s="676"/>
      <c r="BJY2" s="676"/>
      <c r="BJZ2" s="676"/>
      <c r="BKA2" s="676"/>
      <c r="BKB2" s="676"/>
      <c r="BKC2" s="676"/>
      <c r="BKD2" s="676"/>
      <c r="BKE2" s="676"/>
      <c r="BKF2" s="676"/>
      <c r="BKG2" s="676"/>
      <c r="BKH2" s="676"/>
      <c r="BKI2" s="676"/>
      <c r="BKJ2" s="676"/>
      <c r="BKK2" s="676"/>
      <c r="BKL2" s="676"/>
      <c r="BKM2" s="676"/>
      <c r="BKN2" s="676"/>
      <c r="BKO2" s="676"/>
      <c r="BKP2" s="676"/>
      <c r="BKQ2" s="676"/>
      <c r="BKR2" s="676"/>
      <c r="BKS2" s="676"/>
      <c r="BKT2" s="676"/>
      <c r="BKU2" s="676"/>
      <c r="BKV2" s="676"/>
      <c r="BKW2" s="676"/>
      <c r="BKX2" s="676"/>
      <c r="BKY2" s="676"/>
      <c r="BKZ2" s="676"/>
      <c r="BLA2" s="676"/>
      <c r="BLB2" s="676"/>
      <c r="BLC2" s="676"/>
      <c r="BLD2" s="676"/>
      <c r="BLE2" s="676"/>
      <c r="BLF2" s="676"/>
      <c r="BLG2" s="676"/>
      <c r="BLH2" s="676"/>
      <c r="BLI2" s="676"/>
      <c r="BLJ2" s="676"/>
      <c r="BLK2" s="676"/>
      <c r="BLL2" s="676"/>
      <c r="BLM2" s="676"/>
      <c r="BLN2" s="676"/>
      <c r="BLO2" s="676"/>
      <c r="BLP2" s="676"/>
      <c r="BLQ2" s="676"/>
      <c r="BLR2" s="676"/>
      <c r="BLS2" s="676"/>
      <c r="BLT2" s="676"/>
      <c r="BLU2" s="676"/>
      <c r="BLV2" s="676"/>
      <c r="BLW2" s="676"/>
      <c r="BLX2" s="676"/>
      <c r="BLY2" s="676"/>
      <c r="BLZ2" s="676"/>
      <c r="BMA2" s="676"/>
      <c r="BMB2" s="676"/>
      <c r="BMC2" s="676"/>
      <c r="BMD2" s="676"/>
      <c r="BME2" s="676"/>
      <c r="BMF2" s="676"/>
      <c r="BMG2" s="676"/>
      <c r="BMH2" s="676"/>
      <c r="BMI2" s="676"/>
      <c r="BMJ2" s="676"/>
      <c r="BMK2" s="676"/>
      <c r="BML2" s="676"/>
      <c r="BMM2" s="676"/>
      <c r="BMN2" s="676"/>
      <c r="BMO2" s="676"/>
      <c r="BMP2" s="676"/>
      <c r="BMQ2" s="676"/>
      <c r="BMR2" s="676"/>
      <c r="BMS2" s="676"/>
      <c r="BMT2" s="676"/>
      <c r="BMU2" s="676"/>
      <c r="BMV2" s="676"/>
      <c r="BMW2" s="676"/>
      <c r="BMX2" s="676"/>
      <c r="BMY2" s="676"/>
      <c r="BMZ2" s="676"/>
      <c r="BNA2" s="676"/>
      <c r="BNB2" s="676"/>
      <c r="BNC2" s="676"/>
      <c r="BND2" s="676"/>
      <c r="BNE2" s="676"/>
      <c r="BNF2" s="676"/>
      <c r="BNG2" s="676"/>
      <c r="BNH2" s="676"/>
      <c r="BNI2" s="676"/>
      <c r="BNJ2" s="676"/>
      <c r="BNK2" s="676"/>
      <c r="BNL2" s="676"/>
      <c r="BNM2" s="676"/>
      <c r="BNN2" s="676"/>
      <c r="BNO2" s="676"/>
      <c r="BNP2" s="676"/>
      <c r="BNQ2" s="676"/>
      <c r="BNR2" s="676"/>
      <c r="BNS2" s="676"/>
      <c r="BNT2" s="676"/>
      <c r="BNU2" s="676"/>
      <c r="BNV2" s="676"/>
      <c r="BNW2" s="676"/>
      <c r="BNX2" s="676"/>
      <c r="BNY2" s="676"/>
      <c r="BNZ2" s="676"/>
      <c r="BOA2" s="676"/>
      <c r="BOB2" s="676"/>
      <c r="BOC2" s="676"/>
      <c r="BOD2" s="676"/>
      <c r="BOE2" s="676"/>
      <c r="BOF2" s="676"/>
      <c r="BOG2" s="676"/>
      <c r="BOH2" s="676"/>
      <c r="BOI2" s="676"/>
      <c r="BOJ2" s="676"/>
      <c r="BOK2" s="676"/>
      <c r="BOL2" s="676"/>
      <c r="BOM2" s="676"/>
      <c r="BON2" s="676"/>
      <c r="BOO2" s="676"/>
      <c r="BOP2" s="676"/>
      <c r="BOQ2" s="676"/>
      <c r="BOR2" s="676"/>
      <c r="BOS2" s="676"/>
      <c r="BOT2" s="676"/>
      <c r="BOU2" s="676"/>
      <c r="BOV2" s="676"/>
      <c r="BOW2" s="676"/>
      <c r="BOX2" s="676"/>
      <c r="BOY2" s="676"/>
      <c r="BOZ2" s="676"/>
      <c r="BPA2" s="676"/>
      <c r="BPB2" s="676"/>
      <c r="BPC2" s="676"/>
      <c r="BPD2" s="676"/>
      <c r="BPE2" s="676"/>
      <c r="BPF2" s="676"/>
      <c r="BPG2" s="676"/>
      <c r="BPH2" s="676"/>
      <c r="BPI2" s="676"/>
      <c r="BPJ2" s="676"/>
      <c r="BPK2" s="676"/>
      <c r="BPL2" s="676"/>
      <c r="BPM2" s="676"/>
      <c r="BPN2" s="676"/>
      <c r="BPO2" s="676"/>
      <c r="BPP2" s="676"/>
      <c r="BPQ2" s="676"/>
      <c r="BPR2" s="676"/>
      <c r="BPS2" s="676"/>
      <c r="BPT2" s="676"/>
      <c r="BPU2" s="676"/>
      <c r="BPV2" s="676"/>
      <c r="BPW2" s="676"/>
      <c r="BPX2" s="676"/>
      <c r="BPY2" s="676"/>
      <c r="BPZ2" s="676"/>
      <c r="BQA2" s="676"/>
      <c r="BQB2" s="676"/>
      <c r="BQC2" s="676"/>
      <c r="BQD2" s="676"/>
      <c r="BQE2" s="676"/>
      <c r="BQF2" s="676"/>
      <c r="BQG2" s="676"/>
      <c r="BQH2" s="676"/>
      <c r="BQI2" s="676"/>
      <c r="BQJ2" s="676"/>
      <c r="BQK2" s="676"/>
      <c r="BQL2" s="676"/>
      <c r="BQM2" s="676"/>
      <c r="BQN2" s="676"/>
      <c r="BQO2" s="676"/>
      <c r="BQP2" s="676"/>
      <c r="BQQ2" s="676"/>
      <c r="BQR2" s="676"/>
      <c r="BQS2" s="676"/>
      <c r="BQT2" s="676"/>
      <c r="BQU2" s="676"/>
      <c r="BQV2" s="676"/>
      <c r="BQW2" s="676"/>
      <c r="BQX2" s="676"/>
      <c r="BQY2" s="676"/>
      <c r="BQZ2" s="676"/>
      <c r="BRA2" s="676"/>
      <c r="BRB2" s="676"/>
      <c r="BRC2" s="676"/>
      <c r="BRD2" s="676"/>
      <c r="BRE2" s="676"/>
      <c r="BRF2" s="676"/>
      <c r="BRG2" s="676"/>
      <c r="BRH2" s="676"/>
      <c r="BRI2" s="676"/>
      <c r="BRJ2" s="676"/>
      <c r="BRK2" s="676"/>
      <c r="BRL2" s="676"/>
      <c r="BRM2" s="676"/>
      <c r="BRN2" s="676"/>
      <c r="BRO2" s="676"/>
      <c r="BRP2" s="676"/>
      <c r="BRQ2" s="676"/>
      <c r="BRR2" s="676"/>
      <c r="BRS2" s="676"/>
      <c r="BRT2" s="676"/>
      <c r="BRU2" s="676"/>
      <c r="BRV2" s="676"/>
      <c r="BRW2" s="676"/>
      <c r="BRX2" s="676"/>
      <c r="BRY2" s="676"/>
      <c r="BRZ2" s="676"/>
      <c r="BSA2" s="676"/>
      <c r="BSB2" s="676"/>
      <c r="BSC2" s="676"/>
      <c r="BSD2" s="676"/>
      <c r="BSE2" s="676"/>
      <c r="BSF2" s="676"/>
      <c r="BSG2" s="676"/>
      <c r="BSH2" s="676"/>
      <c r="BSI2" s="676"/>
      <c r="BSJ2" s="676"/>
      <c r="BSK2" s="676"/>
      <c r="BSL2" s="676"/>
      <c r="BSM2" s="676"/>
      <c r="BSN2" s="676"/>
      <c r="BSO2" s="676"/>
      <c r="BSP2" s="676"/>
      <c r="BSQ2" s="676"/>
      <c r="BSR2" s="676"/>
      <c r="BSS2" s="676"/>
      <c r="BST2" s="676"/>
      <c r="BSU2" s="676"/>
      <c r="BSV2" s="676"/>
      <c r="BSW2" s="676"/>
      <c r="BSX2" s="676"/>
      <c r="BSY2" s="676"/>
      <c r="BSZ2" s="676"/>
      <c r="BTA2" s="676"/>
      <c r="BTB2" s="676"/>
      <c r="BTC2" s="676"/>
      <c r="BTD2" s="676"/>
      <c r="BTE2" s="676"/>
      <c r="BTF2" s="676"/>
      <c r="BTG2" s="676"/>
      <c r="BTH2" s="676"/>
      <c r="BTI2" s="676"/>
      <c r="BTJ2" s="676"/>
      <c r="BTK2" s="676"/>
      <c r="BTL2" s="676"/>
      <c r="BTM2" s="676"/>
      <c r="BTN2" s="676"/>
      <c r="BTO2" s="676"/>
      <c r="BTP2" s="676"/>
      <c r="BTQ2" s="676"/>
      <c r="BTR2" s="676"/>
      <c r="BTS2" s="676"/>
      <c r="BTT2" s="676"/>
      <c r="BTU2" s="676"/>
      <c r="BTV2" s="676"/>
      <c r="BTW2" s="676"/>
      <c r="BTX2" s="676"/>
      <c r="BTY2" s="676"/>
      <c r="BTZ2" s="676"/>
      <c r="BUA2" s="676"/>
      <c r="BUB2" s="676"/>
      <c r="BUC2" s="676"/>
      <c r="BUD2" s="676"/>
      <c r="BUE2" s="676"/>
      <c r="BUF2" s="676"/>
      <c r="BUG2" s="676"/>
      <c r="BUH2" s="676"/>
      <c r="BUI2" s="676"/>
      <c r="BUJ2" s="676"/>
      <c r="BUK2" s="676"/>
      <c r="BUL2" s="676"/>
      <c r="BUM2" s="676"/>
      <c r="BUN2" s="676"/>
      <c r="BUO2" s="676"/>
      <c r="BUP2" s="676"/>
      <c r="BUQ2" s="676"/>
      <c r="BUR2" s="676"/>
      <c r="BUS2" s="676"/>
      <c r="BUT2" s="676"/>
      <c r="BUU2" s="676"/>
      <c r="BUV2" s="676"/>
      <c r="BUW2" s="676"/>
      <c r="BUX2" s="676"/>
      <c r="BUY2" s="676"/>
      <c r="BUZ2" s="676"/>
      <c r="BVA2" s="676"/>
      <c r="BVB2" s="676"/>
      <c r="BVC2" s="676"/>
      <c r="BVD2" s="676"/>
      <c r="BVE2" s="676"/>
      <c r="BVF2" s="676"/>
      <c r="BVG2" s="676"/>
      <c r="BVH2" s="676"/>
      <c r="BVI2" s="676"/>
      <c r="BVJ2" s="676"/>
      <c r="BVK2" s="676"/>
      <c r="BVL2" s="676"/>
      <c r="BVM2" s="676"/>
      <c r="BVN2" s="676"/>
      <c r="BVO2" s="676"/>
      <c r="BVP2" s="676"/>
      <c r="BVQ2" s="676"/>
      <c r="BVR2" s="676"/>
      <c r="BVS2" s="676"/>
      <c r="BVT2" s="676"/>
      <c r="BVU2" s="676"/>
      <c r="BVV2" s="676"/>
      <c r="BVW2" s="676"/>
      <c r="BVX2" s="676"/>
      <c r="BVY2" s="676"/>
      <c r="BVZ2" s="676"/>
      <c r="BWA2" s="676"/>
      <c r="BWB2" s="676"/>
      <c r="BWC2" s="676"/>
      <c r="BWD2" s="676"/>
      <c r="BWE2" s="676"/>
      <c r="BWF2" s="676"/>
      <c r="BWG2" s="676"/>
      <c r="BWH2" s="676"/>
      <c r="BWI2" s="676"/>
      <c r="BWJ2" s="676"/>
      <c r="BWK2" s="676"/>
      <c r="BWL2" s="676"/>
      <c r="BWM2" s="676"/>
      <c r="BWN2" s="676"/>
      <c r="BWO2" s="676"/>
      <c r="BWP2" s="676"/>
      <c r="BWQ2" s="676"/>
      <c r="BWR2" s="676"/>
      <c r="BWS2" s="676"/>
      <c r="BWT2" s="676"/>
      <c r="BWU2" s="676"/>
      <c r="BWV2" s="676"/>
      <c r="BWW2" s="676"/>
      <c r="BWX2" s="676"/>
      <c r="BWY2" s="676"/>
      <c r="BWZ2" s="676"/>
      <c r="BXA2" s="676"/>
      <c r="BXB2" s="676"/>
      <c r="BXC2" s="676"/>
      <c r="BXD2" s="676"/>
      <c r="BXE2" s="676"/>
      <c r="BXF2" s="676"/>
      <c r="BXG2" s="676"/>
      <c r="BXH2" s="676"/>
      <c r="BXI2" s="676"/>
      <c r="BXJ2" s="676"/>
      <c r="BXK2" s="676"/>
      <c r="BXL2" s="676"/>
      <c r="BXM2" s="676"/>
      <c r="BXN2" s="676"/>
      <c r="BXO2" s="676"/>
      <c r="BXP2" s="676"/>
      <c r="BXQ2" s="676"/>
      <c r="BXR2" s="676"/>
      <c r="BXS2" s="676"/>
      <c r="BXT2" s="676"/>
      <c r="BXU2" s="676"/>
      <c r="BXV2" s="676"/>
      <c r="BXW2" s="676"/>
      <c r="BXX2" s="676"/>
      <c r="BXY2" s="676"/>
      <c r="BXZ2" s="676"/>
      <c r="BYA2" s="676"/>
      <c r="BYB2" s="676"/>
      <c r="BYC2" s="676"/>
      <c r="BYD2" s="676"/>
      <c r="BYE2" s="676"/>
      <c r="BYF2" s="676"/>
      <c r="BYG2" s="676"/>
      <c r="BYH2" s="676"/>
      <c r="BYI2" s="676"/>
      <c r="BYJ2" s="676"/>
      <c r="BYK2" s="676"/>
      <c r="BYL2" s="676"/>
      <c r="BYM2" s="676"/>
      <c r="BYN2" s="676"/>
      <c r="BYO2" s="676"/>
      <c r="BYP2" s="676"/>
      <c r="BYQ2" s="676"/>
      <c r="BYR2" s="676"/>
      <c r="BYS2" s="676"/>
      <c r="BYT2" s="676"/>
      <c r="BYU2" s="676"/>
      <c r="BYV2" s="676"/>
      <c r="BYW2" s="676"/>
      <c r="BYX2" s="676"/>
      <c r="BYY2" s="676"/>
      <c r="BYZ2" s="676"/>
      <c r="BZA2" s="676"/>
      <c r="BZB2" s="676"/>
      <c r="BZC2" s="676"/>
      <c r="BZD2" s="676"/>
      <c r="BZE2" s="676"/>
      <c r="BZF2" s="676"/>
      <c r="BZG2" s="676"/>
      <c r="BZH2" s="676"/>
      <c r="BZI2" s="676"/>
      <c r="BZJ2" s="676"/>
      <c r="BZK2" s="676"/>
      <c r="BZL2" s="676"/>
      <c r="BZM2" s="676"/>
      <c r="BZN2" s="676"/>
      <c r="BZO2" s="676"/>
      <c r="BZP2" s="676"/>
      <c r="BZQ2" s="676"/>
      <c r="BZR2" s="676"/>
      <c r="BZS2" s="676"/>
      <c r="BZT2" s="676"/>
      <c r="BZU2" s="676"/>
      <c r="BZV2" s="676"/>
      <c r="BZW2" s="676"/>
      <c r="BZX2" s="676"/>
      <c r="BZY2" s="676"/>
      <c r="BZZ2" s="676"/>
      <c r="CAA2" s="676"/>
      <c r="CAB2" s="676"/>
      <c r="CAC2" s="676"/>
      <c r="CAD2" s="676"/>
      <c r="CAE2" s="676"/>
      <c r="CAF2" s="676"/>
      <c r="CAG2" s="676"/>
      <c r="CAH2" s="676"/>
      <c r="CAI2" s="676"/>
      <c r="CAJ2" s="676"/>
      <c r="CAK2" s="676"/>
      <c r="CAL2" s="676"/>
      <c r="CAM2" s="676"/>
      <c r="CAN2" s="676"/>
      <c r="CAO2" s="676"/>
      <c r="CAP2" s="676"/>
      <c r="CAQ2" s="676"/>
      <c r="CAR2" s="676"/>
      <c r="CAS2" s="676"/>
      <c r="CAT2" s="676"/>
      <c r="CAU2" s="676"/>
      <c r="CAV2" s="676"/>
      <c r="CAW2" s="676"/>
      <c r="CAX2" s="676"/>
      <c r="CAY2" s="676"/>
      <c r="CAZ2" s="676"/>
      <c r="CBA2" s="676"/>
      <c r="CBB2" s="676"/>
      <c r="CBC2" s="676"/>
      <c r="CBD2" s="676"/>
      <c r="CBE2" s="676"/>
      <c r="CBF2" s="676"/>
      <c r="CBG2" s="676"/>
      <c r="CBH2" s="676"/>
      <c r="CBI2" s="676"/>
      <c r="CBJ2" s="676"/>
      <c r="CBK2" s="676"/>
      <c r="CBL2" s="676"/>
      <c r="CBM2" s="676"/>
      <c r="CBN2" s="676"/>
      <c r="CBO2" s="676"/>
      <c r="CBP2" s="676"/>
      <c r="CBQ2" s="676"/>
      <c r="CBR2" s="676"/>
      <c r="CBS2" s="676"/>
      <c r="CBT2" s="676"/>
      <c r="CBU2" s="676"/>
      <c r="CBV2" s="676"/>
      <c r="CBW2" s="676"/>
      <c r="CBX2" s="676"/>
      <c r="CBY2" s="676"/>
      <c r="CBZ2" s="676"/>
      <c r="CCA2" s="676"/>
      <c r="CCB2" s="676"/>
      <c r="CCC2" s="676"/>
      <c r="CCD2" s="676"/>
      <c r="CCE2" s="676"/>
      <c r="CCF2" s="676"/>
      <c r="CCG2" s="676"/>
      <c r="CCH2" s="676"/>
      <c r="CCI2" s="676"/>
      <c r="CCJ2" s="676"/>
      <c r="CCK2" s="676"/>
      <c r="CCL2" s="676"/>
      <c r="CCM2" s="676"/>
      <c r="CCN2" s="676"/>
      <c r="CCO2" s="676"/>
      <c r="CCP2" s="676"/>
      <c r="CCQ2" s="676"/>
      <c r="CCR2" s="676"/>
      <c r="CCS2" s="676"/>
      <c r="CCT2" s="676"/>
      <c r="CCU2" s="676"/>
      <c r="CCV2" s="676"/>
      <c r="CCW2" s="676"/>
      <c r="CCX2" s="676"/>
      <c r="CCY2" s="676"/>
      <c r="CCZ2" s="676"/>
      <c r="CDA2" s="676"/>
      <c r="CDB2" s="676"/>
      <c r="CDC2" s="676"/>
      <c r="CDD2" s="676"/>
      <c r="CDE2" s="676"/>
      <c r="CDF2" s="676"/>
      <c r="CDG2" s="676"/>
      <c r="CDH2" s="676"/>
      <c r="CDI2" s="676"/>
      <c r="CDJ2" s="676"/>
      <c r="CDK2" s="676"/>
      <c r="CDL2" s="676"/>
      <c r="CDM2" s="676"/>
      <c r="CDN2" s="676"/>
      <c r="CDO2" s="676"/>
      <c r="CDP2" s="676"/>
      <c r="CDQ2" s="676"/>
      <c r="CDR2" s="676"/>
      <c r="CDS2" s="676"/>
      <c r="CDT2" s="676"/>
      <c r="CDU2" s="676"/>
      <c r="CDV2" s="676"/>
      <c r="CDW2" s="676"/>
      <c r="CDX2" s="676"/>
      <c r="CDY2" s="676"/>
      <c r="CDZ2" s="676"/>
      <c r="CEA2" s="676"/>
      <c r="CEB2" s="676"/>
      <c r="CEC2" s="676"/>
      <c r="CED2" s="676"/>
      <c r="CEE2" s="676"/>
      <c r="CEF2" s="676"/>
      <c r="CEG2" s="676"/>
      <c r="CEH2" s="676"/>
      <c r="CEI2" s="676"/>
      <c r="CEJ2" s="676"/>
      <c r="CEK2" s="676"/>
      <c r="CEL2" s="676"/>
      <c r="CEM2" s="676"/>
      <c r="CEN2" s="676"/>
      <c r="CEO2" s="676"/>
      <c r="CEP2" s="676"/>
      <c r="CEQ2" s="676"/>
      <c r="CER2" s="676"/>
      <c r="CES2" s="676"/>
      <c r="CET2" s="676"/>
      <c r="CEU2" s="676"/>
      <c r="CEV2" s="676"/>
      <c r="CEW2" s="676"/>
      <c r="CEX2" s="676"/>
      <c r="CEY2" s="676"/>
      <c r="CEZ2" s="676"/>
      <c r="CFA2" s="676"/>
      <c r="CFB2" s="676"/>
      <c r="CFC2" s="676"/>
      <c r="CFD2" s="676"/>
      <c r="CFE2" s="676"/>
      <c r="CFF2" s="676"/>
      <c r="CFG2" s="676"/>
      <c r="CFH2" s="676"/>
      <c r="CFI2" s="676"/>
      <c r="CFJ2" s="676"/>
      <c r="CFK2" s="676"/>
      <c r="CFL2" s="676"/>
      <c r="CFM2" s="676"/>
      <c r="CFN2" s="676"/>
      <c r="CFO2" s="676"/>
      <c r="CFP2" s="676"/>
      <c r="CFQ2" s="676"/>
      <c r="CFR2" s="676"/>
      <c r="CFS2" s="676"/>
      <c r="CFT2" s="676"/>
      <c r="CFU2" s="676"/>
      <c r="CFV2" s="676"/>
      <c r="CFW2" s="676"/>
      <c r="CFX2" s="676"/>
      <c r="CFY2" s="676"/>
      <c r="CFZ2" s="676"/>
      <c r="CGA2" s="676"/>
      <c r="CGB2" s="676"/>
      <c r="CGC2" s="676"/>
      <c r="CGD2" s="676"/>
      <c r="CGE2" s="676"/>
      <c r="CGF2" s="676"/>
      <c r="CGG2" s="676"/>
      <c r="CGH2" s="676"/>
      <c r="CGI2" s="676"/>
      <c r="CGJ2" s="676"/>
      <c r="CGK2" s="676"/>
      <c r="CGL2" s="676"/>
      <c r="CGM2" s="676"/>
      <c r="CGN2" s="676"/>
      <c r="CGO2" s="676"/>
      <c r="CGP2" s="676"/>
      <c r="CGQ2" s="676"/>
      <c r="CGR2" s="676"/>
      <c r="CGS2" s="676"/>
      <c r="CGT2" s="676"/>
      <c r="CGU2" s="676"/>
      <c r="CGV2" s="676"/>
      <c r="CGW2" s="676"/>
      <c r="CGX2" s="676"/>
      <c r="CGY2" s="676"/>
      <c r="CGZ2" s="676"/>
      <c r="CHA2" s="676"/>
      <c r="CHB2" s="676"/>
      <c r="CHC2" s="676"/>
      <c r="CHD2" s="676"/>
      <c r="CHE2" s="676"/>
      <c r="CHF2" s="676"/>
      <c r="CHG2" s="676"/>
      <c r="CHH2" s="676"/>
      <c r="CHI2" s="676"/>
      <c r="CHJ2" s="676"/>
      <c r="CHK2" s="676"/>
      <c r="CHL2" s="676"/>
      <c r="CHM2" s="676"/>
      <c r="CHN2" s="676"/>
      <c r="CHO2" s="676"/>
      <c r="CHP2" s="676"/>
      <c r="CHQ2" s="676"/>
      <c r="CHR2" s="676"/>
      <c r="CHS2" s="676"/>
      <c r="CHT2" s="676"/>
      <c r="CHU2" s="676"/>
      <c r="CHV2" s="676"/>
      <c r="CHW2" s="676"/>
      <c r="CHX2" s="676"/>
      <c r="CHY2" s="676"/>
      <c r="CHZ2" s="676"/>
      <c r="CIA2" s="676"/>
      <c r="CIB2" s="676"/>
      <c r="CIC2" s="676"/>
      <c r="CID2" s="676"/>
      <c r="CIE2" s="676"/>
      <c r="CIF2" s="676"/>
      <c r="CIG2" s="676"/>
      <c r="CIH2" s="676"/>
      <c r="CII2" s="676"/>
      <c r="CIJ2" s="676"/>
      <c r="CIK2" s="676"/>
      <c r="CIL2" s="676"/>
      <c r="CIM2" s="676"/>
      <c r="CIN2" s="676"/>
      <c r="CIO2" s="676"/>
      <c r="CIP2" s="676"/>
      <c r="CIQ2" s="676"/>
      <c r="CIR2" s="676"/>
      <c r="CIS2" s="676"/>
      <c r="CIT2" s="676"/>
      <c r="CIU2" s="676"/>
      <c r="CIV2" s="676"/>
      <c r="CIW2" s="676"/>
      <c r="CIX2" s="676"/>
      <c r="CIY2" s="676"/>
      <c r="CIZ2" s="676"/>
      <c r="CJA2" s="676"/>
      <c r="CJB2" s="676"/>
      <c r="CJC2" s="676"/>
      <c r="CJD2" s="676"/>
      <c r="CJE2" s="676"/>
      <c r="CJF2" s="676"/>
      <c r="CJG2" s="676"/>
      <c r="CJH2" s="676"/>
      <c r="CJI2" s="676"/>
      <c r="CJJ2" s="676"/>
      <c r="CJK2" s="676"/>
      <c r="CJL2" s="676"/>
      <c r="CJM2" s="676"/>
      <c r="CJN2" s="676"/>
      <c r="CJO2" s="676"/>
      <c r="CJP2" s="676"/>
      <c r="CJQ2" s="676"/>
      <c r="CJR2" s="676"/>
      <c r="CJS2" s="676"/>
      <c r="CJT2" s="676"/>
      <c r="CJU2" s="676"/>
      <c r="CJV2" s="676"/>
      <c r="CJW2" s="676"/>
      <c r="CJX2" s="676"/>
      <c r="CJY2" s="676"/>
      <c r="CJZ2" s="676"/>
      <c r="CKA2" s="676"/>
      <c r="CKB2" s="676"/>
      <c r="CKC2" s="676"/>
      <c r="CKD2" s="676"/>
      <c r="CKE2" s="676"/>
      <c r="CKF2" s="676"/>
      <c r="CKG2" s="676"/>
      <c r="CKH2" s="676"/>
      <c r="CKI2" s="676"/>
      <c r="CKJ2" s="676"/>
      <c r="CKK2" s="676"/>
      <c r="CKL2" s="676"/>
      <c r="CKM2" s="676"/>
      <c r="CKN2" s="676"/>
      <c r="CKO2" s="676"/>
      <c r="CKP2" s="676"/>
      <c r="CKQ2" s="676"/>
      <c r="CKR2" s="676"/>
      <c r="CKS2" s="676"/>
      <c r="CKT2" s="676"/>
      <c r="CKU2" s="676"/>
      <c r="CKV2" s="676"/>
      <c r="CKW2" s="676"/>
      <c r="CKX2" s="676"/>
      <c r="CKY2" s="676"/>
      <c r="CKZ2" s="676"/>
      <c r="CLA2" s="676"/>
      <c r="CLB2" s="676"/>
      <c r="CLC2" s="676"/>
      <c r="CLD2" s="676"/>
      <c r="CLE2" s="676"/>
      <c r="CLF2" s="676"/>
      <c r="CLG2" s="676"/>
      <c r="CLH2" s="676"/>
      <c r="CLI2" s="676"/>
      <c r="CLJ2" s="676"/>
      <c r="CLK2" s="676"/>
      <c r="CLL2" s="676"/>
      <c r="CLM2" s="676"/>
      <c r="CLN2" s="676"/>
      <c r="CLO2" s="676"/>
      <c r="CLP2" s="676"/>
      <c r="CLQ2" s="676"/>
      <c r="CLR2" s="676"/>
      <c r="CLS2" s="676"/>
      <c r="CLT2" s="676"/>
      <c r="CLU2" s="676"/>
      <c r="CLV2" s="676"/>
      <c r="CLW2" s="676"/>
      <c r="CLX2" s="676"/>
      <c r="CLY2" s="676"/>
      <c r="CLZ2" s="676"/>
      <c r="CMA2" s="676"/>
      <c r="CMB2" s="676"/>
      <c r="CMC2" s="676"/>
      <c r="CMD2" s="676"/>
      <c r="CME2" s="676"/>
      <c r="CMF2" s="676"/>
      <c r="CMG2" s="676"/>
      <c r="CMH2" s="676"/>
      <c r="CMI2" s="676"/>
      <c r="CMJ2" s="676"/>
      <c r="CMK2" s="676"/>
      <c r="CML2" s="676"/>
      <c r="CMM2" s="676"/>
      <c r="CMN2" s="676"/>
      <c r="CMO2" s="676"/>
      <c r="CMP2" s="676"/>
      <c r="CMQ2" s="676"/>
      <c r="CMR2" s="676"/>
      <c r="CMS2" s="676"/>
      <c r="CMT2" s="676"/>
      <c r="CMU2" s="676"/>
      <c r="CMV2" s="676"/>
      <c r="CMW2" s="676"/>
      <c r="CMX2" s="676"/>
      <c r="CMY2" s="676"/>
      <c r="CMZ2" s="676"/>
      <c r="CNA2" s="676"/>
      <c r="CNB2" s="676"/>
      <c r="CNC2" s="676"/>
      <c r="CND2" s="676"/>
      <c r="CNE2" s="676"/>
      <c r="CNF2" s="676"/>
      <c r="CNG2" s="676"/>
      <c r="CNH2" s="676"/>
      <c r="CNI2" s="676"/>
      <c r="CNJ2" s="676"/>
      <c r="CNK2" s="676"/>
      <c r="CNL2" s="676"/>
      <c r="CNM2" s="676"/>
      <c r="CNN2" s="676"/>
      <c r="CNO2" s="676"/>
      <c r="CNP2" s="676"/>
      <c r="CNQ2" s="676"/>
      <c r="CNR2" s="676"/>
      <c r="CNS2" s="676"/>
      <c r="CNT2" s="676"/>
      <c r="CNU2" s="676"/>
      <c r="CNV2" s="676"/>
      <c r="CNW2" s="676"/>
      <c r="CNX2" s="676"/>
      <c r="CNY2" s="676"/>
      <c r="CNZ2" s="676"/>
      <c r="COA2" s="676"/>
      <c r="COB2" s="676"/>
      <c r="COC2" s="676"/>
      <c r="COD2" s="676"/>
      <c r="COE2" s="676"/>
      <c r="COF2" s="676"/>
      <c r="COG2" s="676"/>
      <c r="COH2" s="676"/>
      <c r="COI2" s="676"/>
      <c r="COJ2" s="676"/>
      <c r="COK2" s="676"/>
      <c r="COL2" s="676"/>
      <c r="COM2" s="676"/>
      <c r="CON2" s="676"/>
      <c r="COO2" s="676"/>
      <c r="COP2" s="676"/>
      <c r="COQ2" s="676"/>
      <c r="COR2" s="676"/>
      <c r="COS2" s="676"/>
      <c r="COT2" s="676"/>
      <c r="COU2" s="676"/>
      <c r="COV2" s="676"/>
      <c r="COW2" s="676"/>
      <c r="COX2" s="676"/>
      <c r="COY2" s="676"/>
      <c r="COZ2" s="676"/>
      <c r="CPA2" s="676"/>
      <c r="CPB2" s="676"/>
      <c r="CPC2" s="676"/>
      <c r="CPD2" s="676"/>
      <c r="CPE2" s="676"/>
      <c r="CPF2" s="676"/>
      <c r="CPG2" s="676"/>
      <c r="CPH2" s="676"/>
      <c r="CPI2" s="676"/>
      <c r="CPJ2" s="676"/>
      <c r="CPK2" s="676"/>
      <c r="CPL2" s="676"/>
      <c r="CPM2" s="676"/>
      <c r="CPN2" s="676"/>
      <c r="CPO2" s="676"/>
      <c r="CPP2" s="676"/>
      <c r="CPQ2" s="676"/>
      <c r="CPR2" s="676"/>
      <c r="CPS2" s="676"/>
      <c r="CPT2" s="676"/>
      <c r="CPU2" s="676"/>
      <c r="CPV2" s="676"/>
      <c r="CPW2" s="676"/>
      <c r="CPX2" s="676"/>
      <c r="CPY2" s="676"/>
      <c r="CPZ2" s="676"/>
      <c r="CQA2" s="676"/>
      <c r="CQB2" s="676"/>
      <c r="CQC2" s="676"/>
      <c r="CQD2" s="676"/>
      <c r="CQE2" s="676"/>
      <c r="CQF2" s="676"/>
      <c r="CQG2" s="676"/>
      <c r="CQH2" s="676"/>
      <c r="CQI2" s="676"/>
      <c r="CQJ2" s="676"/>
      <c r="CQK2" s="676"/>
      <c r="CQL2" s="676"/>
      <c r="CQM2" s="676"/>
      <c r="CQN2" s="676"/>
      <c r="CQO2" s="676"/>
      <c r="CQP2" s="676"/>
      <c r="CQQ2" s="676"/>
      <c r="CQR2" s="676"/>
      <c r="CQS2" s="676"/>
      <c r="CQT2" s="676"/>
      <c r="CQU2" s="676"/>
      <c r="CQV2" s="676"/>
      <c r="CQW2" s="676"/>
      <c r="CQX2" s="676"/>
      <c r="CQY2" s="676"/>
      <c r="CQZ2" s="676"/>
      <c r="CRA2" s="676"/>
      <c r="CRB2" s="676"/>
      <c r="CRC2" s="676"/>
      <c r="CRD2" s="676"/>
      <c r="CRE2" s="676"/>
      <c r="CRF2" s="676"/>
      <c r="CRG2" s="676"/>
      <c r="CRH2" s="676"/>
      <c r="CRI2" s="676"/>
      <c r="CRJ2" s="676"/>
      <c r="CRK2" s="676"/>
      <c r="CRL2" s="676"/>
      <c r="CRM2" s="676"/>
      <c r="CRN2" s="676"/>
      <c r="CRO2" s="676"/>
      <c r="CRP2" s="676"/>
      <c r="CRQ2" s="676"/>
      <c r="CRR2" s="676"/>
      <c r="CRS2" s="676"/>
      <c r="CRT2" s="676"/>
      <c r="CRU2" s="676"/>
      <c r="CRV2" s="676"/>
      <c r="CRW2" s="676"/>
      <c r="CRX2" s="676"/>
      <c r="CRY2" s="676"/>
      <c r="CRZ2" s="676"/>
      <c r="CSA2" s="676"/>
      <c r="CSB2" s="676"/>
      <c r="CSC2" s="676"/>
      <c r="CSD2" s="676"/>
      <c r="CSE2" s="676"/>
      <c r="CSF2" s="676"/>
      <c r="CSG2" s="676"/>
      <c r="CSH2" s="676"/>
      <c r="CSI2" s="676"/>
      <c r="CSJ2" s="676"/>
      <c r="CSK2" s="676"/>
      <c r="CSL2" s="676"/>
      <c r="CSM2" s="676"/>
      <c r="CSN2" s="676"/>
      <c r="CSO2" s="676"/>
      <c r="CSP2" s="676"/>
      <c r="CSQ2" s="676"/>
      <c r="CSR2" s="676"/>
      <c r="CSS2" s="676"/>
      <c r="CST2" s="676"/>
      <c r="CSU2" s="676"/>
      <c r="CSV2" s="676"/>
      <c r="CSW2" s="676"/>
      <c r="CSX2" s="676"/>
      <c r="CSY2" s="676"/>
      <c r="CSZ2" s="676"/>
      <c r="CTA2" s="676"/>
      <c r="CTB2" s="676"/>
      <c r="CTC2" s="676"/>
      <c r="CTD2" s="676"/>
      <c r="CTE2" s="676"/>
      <c r="CTF2" s="676"/>
      <c r="CTG2" s="676"/>
      <c r="CTH2" s="676"/>
      <c r="CTI2" s="676"/>
      <c r="CTJ2" s="676"/>
      <c r="CTK2" s="676"/>
      <c r="CTL2" s="676"/>
      <c r="CTM2" s="676"/>
      <c r="CTN2" s="676"/>
      <c r="CTO2" s="676"/>
      <c r="CTP2" s="676"/>
      <c r="CTQ2" s="676"/>
      <c r="CTR2" s="676"/>
      <c r="CTS2" s="676"/>
      <c r="CTT2" s="676"/>
      <c r="CTU2" s="676"/>
      <c r="CTV2" s="676"/>
      <c r="CTW2" s="676"/>
      <c r="CTX2" s="676"/>
      <c r="CTY2" s="676"/>
      <c r="CTZ2" s="676"/>
      <c r="CUA2" s="676"/>
      <c r="CUB2" s="676"/>
      <c r="CUC2" s="676"/>
      <c r="CUD2" s="676"/>
      <c r="CUE2" s="676"/>
      <c r="CUF2" s="676"/>
      <c r="CUG2" s="676"/>
      <c r="CUH2" s="676"/>
      <c r="CUI2" s="676"/>
      <c r="CUJ2" s="676"/>
      <c r="CUK2" s="676"/>
      <c r="CUL2" s="676"/>
      <c r="CUM2" s="676"/>
      <c r="CUN2" s="676"/>
      <c r="CUO2" s="676"/>
      <c r="CUP2" s="676"/>
      <c r="CUQ2" s="676"/>
      <c r="CUR2" s="676"/>
      <c r="CUS2" s="676"/>
      <c r="CUT2" s="676"/>
      <c r="CUU2" s="676"/>
      <c r="CUV2" s="676"/>
      <c r="CUW2" s="676"/>
      <c r="CUX2" s="676"/>
      <c r="CUY2" s="676"/>
      <c r="CUZ2" s="676"/>
      <c r="CVA2" s="676"/>
      <c r="CVB2" s="676"/>
      <c r="CVC2" s="676"/>
      <c r="CVD2" s="676"/>
      <c r="CVE2" s="676"/>
      <c r="CVF2" s="676"/>
      <c r="CVG2" s="676"/>
      <c r="CVH2" s="676"/>
      <c r="CVI2" s="676"/>
      <c r="CVJ2" s="676"/>
      <c r="CVK2" s="676"/>
      <c r="CVL2" s="676"/>
      <c r="CVM2" s="676"/>
      <c r="CVN2" s="676"/>
      <c r="CVO2" s="676"/>
      <c r="CVP2" s="676"/>
      <c r="CVQ2" s="676"/>
      <c r="CVR2" s="676"/>
      <c r="CVS2" s="676"/>
      <c r="CVT2" s="676"/>
      <c r="CVU2" s="676"/>
      <c r="CVV2" s="676"/>
      <c r="CVW2" s="676"/>
      <c r="CVX2" s="676"/>
      <c r="CVY2" s="676"/>
      <c r="CVZ2" s="676"/>
      <c r="CWA2" s="676"/>
      <c r="CWB2" s="676"/>
      <c r="CWC2" s="676"/>
      <c r="CWD2" s="676"/>
      <c r="CWE2" s="676"/>
      <c r="CWF2" s="676"/>
      <c r="CWG2" s="676"/>
      <c r="CWH2" s="676"/>
      <c r="CWI2" s="676"/>
      <c r="CWJ2" s="676"/>
      <c r="CWK2" s="676"/>
      <c r="CWL2" s="676"/>
      <c r="CWM2" s="676"/>
      <c r="CWN2" s="676"/>
      <c r="CWO2" s="676"/>
      <c r="CWP2" s="676"/>
      <c r="CWQ2" s="676"/>
      <c r="CWR2" s="676"/>
      <c r="CWS2" s="676"/>
      <c r="CWT2" s="676"/>
      <c r="CWU2" s="676"/>
      <c r="CWV2" s="676"/>
      <c r="CWW2" s="676"/>
      <c r="CWX2" s="676"/>
      <c r="CWY2" s="676"/>
      <c r="CWZ2" s="676"/>
      <c r="CXA2" s="676"/>
      <c r="CXB2" s="676"/>
      <c r="CXC2" s="676"/>
      <c r="CXD2" s="676"/>
      <c r="CXE2" s="676"/>
      <c r="CXF2" s="676"/>
      <c r="CXG2" s="676"/>
      <c r="CXH2" s="676"/>
      <c r="CXI2" s="676"/>
      <c r="CXJ2" s="676"/>
      <c r="CXK2" s="676"/>
      <c r="CXL2" s="676"/>
      <c r="CXM2" s="676"/>
      <c r="CXN2" s="676"/>
      <c r="CXO2" s="676"/>
      <c r="CXP2" s="676"/>
      <c r="CXQ2" s="676"/>
      <c r="CXR2" s="676"/>
      <c r="CXS2" s="676"/>
      <c r="CXT2" s="676"/>
      <c r="CXU2" s="676"/>
      <c r="CXV2" s="676"/>
      <c r="CXW2" s="676"/>
      <c r="CXX2" s="676"/>
      <c r="CXY2" s="676"/>
      <c r="CXZ2" s="676"/>
      <c r="CYA2" s="676"/>
      <c r="CYB2" s="676"/>
      <c r="CYC2" s="676"/>
      <c r="CYD2" s="676"/>
      <c r="CYE2" s="676"/>
      <c r="CYF2" s="676"/>
      <c r="CYG2" s="676"/>
      <c r="CYH2" s="676"/>
      <c r="CYI2" s="676"/>
      <c r="CYJ2" s="676"/>
      <c r="CYK2" s="676"/>
      <c r="CYL2" s="676"/>
      <c r="CYM2" s="676"/>
      <c r="CYN2" s="676"/>
      <c r="CYO2" s="676"/>
      <c r="CYP2" s="676"/>
      <c r="CYQ2" s="676"/>
      <c r="CYR2" s="676"/>
      <c r="CYS2" s="676"/>
      <c r="CYT2" s="676"/>
      <c r="CYU2" s="676"/>
      <c r="CYV2" s="676"/>
      <c r="CYW2" s="676"/>
      <c r="CYX2" s="676"/>
      <c r="CYY2" s="676"/>
      <c r="CYZ2" s="676"/>
      <c r="CZA2" s="676"/>
      <c r="CZB2" s="676"/>
      <c r="CZC2" s="676"/>
      <c r="CZD2" s="676"/>
      <c r="CZE2" s="676"/>
      <c r="CZF2" s="676"/>
      <c r="CZG2" s="676"/>
      <c r="CZH2" s="676"/>
      <c r="CZI2" s="676"/>
      <c r="CZJ2" s="676"/>
      <c r="CZK2" s="676"/>
      <c r="CZL2" s="676"/>
      <c r="CZM2" s="676"/>
      <c r="CZN2" s="676"/>
      <c r="CZO2" s="676"/>
      <c r="CZP2" s="676"/>
      <c r="CZQ2" s="676"/>
      <c r="CZR2" s="676"/>
      <c r="CZS2" s="676"/>
      <c r="CZT2" s="676"/>
      <c r="CZU2" s="676"/>
      <c r="CZV2" s="676"/>
      <c r="CZW2" s="676"/>
      <c r="CZX2" s="676"/>
      <c r="CZY2" s="676"/>
      <c r="CZZ2" s="676"/>
      <c r="DAA2" s="676"/>
      <c r="DAB2" s="676"/>
      <c r="DAC2" s="676"/>
      <c r="DAD2" s="676"/>
      <c r="DAE2" s="676"/>
      <c r="DAF2" s="676"/>
      <c r="DAG2" s="676"/>
      <c r="DAH2" s="676"/>
      <c r="DAI2" s="676"/>
      <c r="DAJ2" s="676"/>
      <c r="DAK2" s="676"/>
      <c r="DAL2" s="676"/>
      <c r="DAM2" s="676"/>
      <c r="DAN2" s="676"/>
      <c r="DAO2" s="676"/>
      <c r="DAP2" s="676"/>
      <c r="DAQ2" s="676"/>
      <c r="DAR2" s="676"/>
      <c r="DAS2" s="676"/>
      <c r="DAT2" s="676"/>
      <c r="DAU2" s="676"/>
      <c r="DAV2" s="676"/>
      <c r="DAW2" s="676"/>
      <c r="DAX2" s="676"/>
      <c r="DAY2" s="676"/>
      <c r="DAZ2" s="676"/>
      <c r="DBA2" s="676"/>
      <c r="DBB2" s="676"/>
      <c r="DBC2" s="676"/>
      <c r="DBD2" s="676"/>
      <c r="DBE2" s="676"/>
      <c r="DBF2" s="676"/>
      <c r="DBG2" s="676"/>
      <c r="DBH2" s="676"/>
      <c r="DBI2" s="676"/>
      <c r="DBJ2" s="676"/>
      <c r="DBK2" s="676"/>
      <c r="DBL2" s="676"/>
      <c r="DBM2" s="676"/>
      <c r="DBN2" s="676"/>
      <c r="DBO2" s="676"/>
      <c r="DBP2" s="676"/>
      <c r="DBQ2" s="676"/>
      <c r="DBR2" s="676"/>
      <c r="DBS2" s="676"/>
      <c r="DBT2" s="676"/>
      <c r="DBU2" s="676"/>
      <c r="DBV2" s="676"/>
      <c r="DBW2" s="676"/>
      <c r="DBX2" s="676"/>
      <c r="DBY2" s="676"/>
      <c r="DBZ2" s="676"/>
      <c r="DCA2" s="676"/>
      <c r="DCB2" s="676"/>
      <c r="DCC2" s="676"/>
      <c r="DCD2" s="676"/>
      <c r="DCE2" s="676"/>
      <c r="DCF2" s="676"/>
      <c r="DCG2" s="676"/>
      <c r="DCH2" s="676"/>
      <c r="DCI2" s="676"/>
      <c r="DCJ2" s="676"/>
      <c r="DCK2" s="676"/>
      <c r="DCL2" s="676"/>
      <c r="DCM2" s="676"/>
      <c r="DCN2" s="676"/>
      <c r="DCO2" s="676"/>
      <c r="DCP2" s="676"/>
      <c r="DCQ2" s="676"/>
      <c r="DCR2" s="676"/>
      <c r="DCS2" s="676"/>
      <c r="DCT2" s="676"/>
      <c r="DCU2" s="676"/>
      <c r="DCV2" s="676"/>
      <c r="DCW2" s="676"/>
      <c r="DCX2" s="676"/>
      <c r="DCY2" s="676"/>
      <c r="DCZ2" s="676"/>
      <c r="DDA2" s="676"/>
      <c r="DDB2" s="676"/>
      <c r="DDC2" s="676"/>
      <c r="DDD2" s="676"/>
      <c r="DDE2" s="676"/>
      <c r="DDF2" s="676"/>
      <c r="DDG2" s="676"/>
      <c r="DDH2" s="676"/>
      <c r="DDI2" s="676"/>
      <c r="DDJ2" s="676"/>
      <c r="DDK2" s="676"/>
      <c r="DDL2" s="676"/>
      <c r="DDM2" s="676"/>
      <c r="DDN2" s="676"/>
      <c r="DDO2" s="676"/>
      <c r="DDP2" s="676"/>
      <c r="DDQ2" s="676"/>
      <c r="DDR2" s="676"/>
      <c r="DDS2" s="676"/>
      <c r="DDT2" s="676"/>
      <c r="DDU2" s="676"/>
      <c r="DDV2" s="676"/>
      <c r="DDW2" s="676"/>
      <c r="DDX2" s="676"/>
      <c r="DDY2" s="676"/>
      <c r="DDZ2" s="676"/>
      <c r="DEA2" s="676"/>
      <c r="DEB2" s="676"/>
      <c r="DEC2" s="676"/>
      <c r="DED2" s="676"/>
      <c r="DEE2" s="676"/>
      <c r="DEF2" s="676"/>
      <c r="DEG2" s="676"/>
      <c r="DEH2" s="676"/>
      <c r="DEI2" s="676"/>
      <c r="DEJ2" s="676"/>
      <c r="DEK2" s="676"/>
      <c r="DEL2" s="676"/>
      <c r="DEM2" s="676"/>
      <c r="DEN2" s="676"/>
      <c r="DEO2" s="676"/>
      <c r="DEP2" s="676"/>
      <c r="DEQ2" s="676"/>
      <c r="DER2" s="676"/>
      <c r="DES2" s="676"/>
      <c r="DET2" s="676"/>
      <c r="DEU2" s="676"/>
      <c r="DEV2" s="676"/>
      <c r="DEW2" s="676"/>
      <c r="DEX2" s="676"/>
      <c r="DEY2" s="676"/>
      <c r="DEZ2" s="676"/>
      <c r="DFA2" s="676"/>
      <c r="DFB2" s="676"/>
      <c r="DFC2" s="676"/>
      <c r="DFD2" s="676"/>
      <c r="DFE2" s="676"/>
      <c r="DFF2" s="676"/>
      <c r="DFG2" s="676"/>
      <c r="DFH2" s="676"/>
      <c r="DFI2" s="676"/>
      <c r="DFJ2" s="676"/>
      <c r="DFK2" s="676"/>
      <c r="DFL2" s="676"/>
      <c r="DFM2" s="676"/>
      <c r="DFN2" s="676"/>
      <c r="DFO2" s="676"/>
      <c r="DFP2" s="676"/>
      <c r="DFQ2" s="676"/>
      <c r="DFR2" s="676"/>
      <c r="DFS2" s="676"/>
      <c r="DFT2" s="676"/>
      <c r="DFU2" s="676"/>
      <c r="DFV2" s="676"/>
      <c r="DFW2" s="676"/>
      <c r="DFX2" s="676"/>
      <c r="DFY2" s="676"/>
      <c r="DFZ2" s="676"/>
      <c r="DGA2" s="676"/>
      <c r="DGB2" s="676"/>
      <c r="DGC2" s="676"/>
      <c r="DGD2" s="676"/>
      <c r="DGE2" s="676"/>
      <c r="DGF2" s="676"/>
      <c r="DGG2" s="676"/>
      <c r="DGH2" s="676"/>
      <c r="DGI2" s="676"/>
      <c r="DGJ2" s="676"/>
      <c r="DGK2" s="676"/>
      <c r="DGL2" s="676"/>
      <c r="DGM2" s="676"/>
      <c r="DGN2" s="676"/>
      <c r="DGO2" s="676"/>
      <c r="DGP2" s="676"/>
      <c r="DGQ2" s="676"/>
      <c r="DGR2" s="676"/>
      <c r="DGS2" s="676"/>
      <c r="DGT2" s="676"/>
      <c r="DGU2" s="676"/>
      <c r="DGV2" s="676"/>
      <c r="DGW2" s="676"/>
      <c r="DGX2" s="676"/>
      <c r="DGY2" s="676"/>
      <c r="DGZ2" s="676"/>
      <c r="DHA2" s="676"/>
      <c r="DHB2" s="676"/>
      <c r="DHC2" s="676"/>
      <c r="DHD2" s="676"/>
      <c r="DHE2" s="676"/>
      <c r="DHF2" s="676"/>
      <c r="DHG2" s="676"/>
      <c r="DHH2" s="676"/>
      <c r="DHI2" s="676"/>
      <c r="DHJ2" s="676"/>
      <c r="DHK2" s="676"/>
      <c r="DHL2" s="676"/>
      <c r="DHM2" s="676"/>
      <c r="DHN2" s="676"/>
      <c r="DHO2" s="676"/>
      <c r="DHP2" s="676"/>
      <c r="DHQ2" s="676"/>
      <c r="DHR2" s="676"/>
      <c r="DHS2" s="676"/>
      <c r="DHT2" s="676"/>
      <c r="DHU2" s="676"/>
      <c r="DHV2" s="676"/>
      <c r="DHW2" s="676"/>
      <c r="DHX2" s="676"/>
      <c r="DHY2" s="676"/>
      <c r="DHZ2" s="676"/>
      <c r="DIA2" s="676"/>
      <c r="DIB2" s="676"/>
      <c r="DIC2" s="676"/>
      <c r="DID2" s="676"/>
      <c r="DIE2" s="676"/>
      <c r="DIF2" s="676"/>
      <c r="DIG2" s="676"/>
      <c r="DIH2" s="676"/>
      <c r="DII2" s="676"/>
      <c r="DIJ2" s="676"/>
      <c r="DIK2" s="676"/>
      <c r="DIL2" s="676"/>
      <c r="DIM2" s="676"/>
      <c r="DIN2" s="676"/>
      <c r="DIO2" s="676"/>
      <c r="DIP2" s="676"/>
      <c r="DIQ2" s="676"/>
      <c r="DIR2" s="676"/>
      <c r="DIS2" s="676"/>
      <c r="DIT2" s="676"/>
      <c r="DIU2" s="676"/>
      <c r="DIV2" s="676"/>
      <c r="DIW2" s="676"/>
      <c r="DIX2" s="676"/>
      <c r="DIY2" s="676"/>
      <c r="DIZ2" s="676"/>
      <c r="DJA2" s="676"/>
      <c r="DJB2" s="676"/>
      <c r="DJC2" s="676"/>
      <c r="DJD2" s="676"/>
      <c r="DJE2" s="676"/>
      <c r="DJF2" s="676"/>
      <c r="DJG2" s="676"/>
      <c r="DJH2" s="676"/>
      <c r="DJI2" s="676"/>
      <c r="DJJ2" s="676"/>
      <c r="DJK2" s="676"/>
      <c r="DJL2" s="676"/>
      <c r="DJM2" s="676"/>
      <c r="DJN2" s="676"/>
      <c r="DJO2" s="676"/>
      <c r="DJP2" s="676"/>
      <c r="DJQ2" s="676"/>
      <c r="DJR2" s="676"/>
      <c r="DJS2" s="676"/>
      <c r="DJT2" s="676"/>
      <c r="DJU2" s="676"/>
      <c r="DJV2" s="676"/>
      <c r="DJW2" s="676"/>
      <c r="DJX2" s="676"/>
      <c r="DJY2" s="676"/>
      <c r="DJZ2" s="676"/>
      <c r="DKA2" s="676"/>
      <c r="DKB2" s="676"/>
      <c r="DKC2" s="676"/>
      <c r="DKD2" s="676"/>
      <c r="DKE2" s="676"/>
      <c r="DKF2" s="676"/>
      <c r="DKG2" s="676"/>
      <c r="DKH2" s="676"/>
      <c r="DKI2" s="676"/>
      <c r="DKJ2" s="676"/>
      <c r="DKK2" s="676"/>
      <c r="DKL2" s="676"/>
      <c r="DKM2" s="676"/>
      <c r="DKN2" s="676"/>
      <c r="DKO2" s="676"/>
      <c r="DKP2" s="676"/>
      <c r="DKQ2" s="676"/>
      <c r="DKR2" s="676"/>
      <c r="DKS2" s="676"/>
      <c r="DKT2" s="676"/>
      <c r="DKU2" s="676"/>
      <c r="DKV2" s="676"/>
      <c r="DKW2" s="676"/>
      <c r="DKX2" s="676"/>
      <c r="DKY2" s="676"/>
      <c r="DKZ2" s="676"/>
      <c r="DLA2" s="676"/>
      <c r="DLB2" s="676"/>
      <c r="DLC2" s="676"/>
      <c r="DLD2" s="676"/>
      <c r="DLE2" s="676"/>
      <c r="DLF2" s="676"/>
      <c r="DLG2" s="676"/>
      <c r="DLH2" s="676"/>
      <c r="DLI2" s="676"/>
      <c r="DLJ2" s="676"/>
      <c r="DLK2" s="676"/>
      <c r="DLL2" s="676"/>
      <c r="DLM2" s="676"/>
      <c r="DLN2" s="676"/>
      <c r="DLO2" s="676"/>
      <c r="DLP2" s="676"/>
      <c r="DLQ2" s="676"/>
      <c r="DLR2" s="676"/>
      <c r="DLS2" s="676"/>
      <c r="DLT2" s="676"/>
      <c r="DLU2" s="676"/>
      <c r="DLV2" s="676"/>
      <c r="DLW2" s="676"/>
      <c r="DLX2" s="676"/>
      <c r="DLY2" s="676"/>
      <c r="DLZ2" s="676"/>
      <c r="DMA2" s="676"/>
      <c r="DMB2" s="676"/>
      <c r="DMC2" s="676"/>
      <c r="DMD2" s="676"/>
      <c r="DME2" s="676"/>
      <c r="DMF2" s="676"/>
      <c r="DMG2" s="676"/>
      <c r="DMH2" s="676"/>
      <c r="DMI2" s="676"/>
      <c r="DMJ2" s="676"/>
      <c r="DMK2" s="676"/>
      <c r="DML2" s="676"/>
      <c r="DMM2" s="676"/>
      <c r="DMN2" s="676"/>
      <c r="DMO2" s="676"/>
      <c r="DMP2" s="676"/>
      <c r="DMQ2" s="676"/>
      <c r="DMR2" s="676"/>
      <c r="DMS2" s="676"/>
      <c r="DMT2" s="676"/>
      <c r="DMU2" s="676"/>
      <c r="DMV2" s="676"/>
      <c r="DMW2" s="676"/>
      <c r="DMX2" s="676"/>
      <c r="DMY2" s="676"/>
      <c r="DMZ2" s="676"/>
      <c r="DNA2" s="676"/>
      <c r="DNB2" s="676"/>
      <c r="DNC2" s="676"/>
      <c r="DND2" s="676"/>
      <c r="DNE2" s="676"/>
      <c r="DNF2" s="676"/>
      <c r="DNG2" s="676"/>
      <c r="DNH2" s="676"/>
      <c r="DNI2" s="676"/>
      <c r="DNJ2" s="676"/>
      <c r="DNK2" s="676"/>
      <c r="DNL2" s="676"/>
      <c r="DNM2" s="676"/>
      <c r="DNN2" s="676"/>
      <c r="DNO2" s="676"/>
      <c r="DNP2" s="676"/>
      <c r="DNQ2" s="676"/>
      <c r="DNR2" s="676"/>
      <c r="DNS2" s="676"/>
      <c r="DNT2" s="676"/>
      <c r="DNU2" s="676"/>
      <c r="DNV2" s="676"/>
      <c r="DNW2" s="676"/>
      <c r="DNX2" s="676"/>
      <c r="DNY2" s="676"/>
      <c r="DNZ2" s="676"/>
      <c r="DOA2" s="676"/>
      <c r="DOB2" s="676"/>
      <c r="DOC2" s="676"/>
      <c r="DOD2" s="676"/>
      <c r="DOE2" s="676"/>
      <c r="DOF2" s="676"/>
      <c r="DOG2" s="676"/>
      <c r="DOH2" s="676"/>
      <c r="DOI2" s="676"/>
      <c r="DOJ2" s="676"/>
      <c r="DOK2" s="676"/>
      <c r="DOL2" s="676"/>
      <c r="DOM2" s="676"/>
      <c r="DON2" s="676"/>
      <c r="DOO2" s="676"/>
      <c r="DOP2" s="676"/>
      <c r="DOQ2" s="676"/>
      <c r="DOR2" s="676"/>
      <c r="DOS2" s="676"/>
      <c r="DOT2" s="676"/>
      <c r="DOU2" s="676"/>
      <c r="DOV2" s="676"/>
      <c r="DOW2" s="676"/>
      <c r="DOX2" s="676"/>
      <c r="DOY2" s="676"/>
      <c r="DOZ2" s="676"/>
      <c r="DPA2" s="676"/>
      <c r="DPB2" s="676"/>
      <c r="DPC2" s="676"/>
      <c r="DPD2" s="676"/>
      <c r="DPE2" s="676"/>
      <c r="DPF2" s="676"/>
      <c r="DPG2" s="676"/>
      <c r="DPH2" s="676"/>
      <c r="DPI2" s="676"/>
      <c r="DPJ2" s="676"/>
      <c r="DPK2" s="676"/>
      <c r="DPL2" s="676"/>
      <c r="DPM2" s="676"/>
      <c r="DPN2" s="676"/>
      <c r="DPO2" s="676"/>
      <c r="DPP2" s="676"/>
      <c r="DPQ2" s="676"/>
      <c r="DPR2" s="676"/>
      <c r="DPS2" s="676"/>
      <c r="DPT2" s="676"/>
      <c r="DPU2" s="676"/>
      <c r="DPV2" s="676"/>
      <c r="DPW2" s="676"/>
      <c r="DPX2" s="676"/>
      <c r="DPY2" s="676"/>
      <c r="DPZ2" s="676"/>
      <c r="DQA2" s="676"/>
      <c r="DQB2" s="676"/>
      <c r="DQC2" s="676"/>
      <c r="DQD2" s="676"/>
      <c r="DQE2" s="676"/>
      <c r="DQF2" s="676"/>
      <c r="DQG2" s="676"/>
      <c r="DQH2" s="676"/>
      <c r="DQI2" s="676"/>
      <c r="DQJ2" s="676"/>
      <c r="DQK2" s="676"/>
      <c r="DQL2" s="676"/>
      <c r="DQM2" s="676"/>
      <c r="DQN2" s="676"/>
      <c r="DQO2" s="676"/>
      <c r="DQP2" s="676"/>
      <c r="DQQ2" s="676"/>
      <c r="DQR2" s="676"/>
      <c r="DQS2" s="676"/>
      <c r="DQT2" s="676"/>
      <c r="DQU2" s="676"/>
      <c r="DQV2" s="676"/>
      <c r="DQW2" s="676"/>
      <c r="DQX2" s="676"/>
      <c r="DQY2" s="676"/>
      <c r="DQZ2" s="676"/>
      <c r="DRA2" s="676"/>
      <c r="DRB2" s="676"/>
      <c r="DRC2" s="676"/>
      <c r="DRD2" s="676"/>
      <c r="DRE2" s="676"/>
      <c r="DRF2" s="676"/>
      <c r="DRG2" s="676"/>
      <c r="DRH2" s="676"/>
      <c r="DRI2" s="676"/>
      <c r="DRJ2" s="676"/>
      <c r="DRK2" s="676"/>
      <c r="DRL2" s="676"/>
      <c r="DRM2" s="676"/>
      <c r="DRN2" s="676"/>
      <c r="DRO2" s="676"/>
      <c r="DRP2" s="676"/>
      <c r="DRQ2" s="676"/>
      <c r="DRR2" s="676"/>
      <c r="DRS2" s="676"/>
      <c r="DRT2" s="676"/>
      <c r="DRU2" s="676"/>
      <c r="DRV2" s="676"/>
      <c r="DRW2" s="676"/>
      <c r="DRX2" s="676"/>
      <c r="DRY2" s="676"/>
      <c r="DRZ2" s="676"/>
      <c r="DSA2" s="676"/>
      <c r="DSB2" s="676"/>
      <c r="DSC2" s="676"/>
      <c r="DSD2" s="676"/>
      <c r="DSE2" s="676"/>
      <c r="DSF2" s="676"/>
      <c r="DSG2" s="676"/>
      <c r="DSH2" s="676"/>
      <c r="DSI2" s="676"/>
      <c r="DSJ2" s="676"/>
      <c r="DSK2" s="676"/>
      <c r="DSL2" s="676"/>
      <c r="DSM2" s="676"/>
      <c r="DSN2" s="676"/>
      <c r="DSO2" s="676"/>
      <c r="DSP2" s="676"/>
      <c r="DSQ2" s="676"/>
      <c r="DSR2" s="676"/>
      <c r="DSS2" s="676"/>
      <c r="DST2" s="676"/>
      <c r="DSU2" s="676"/>
      <c r="DSV2" s="676"/>
      <c r="DSW2" s="676"/>
      <c r="DSX2" s="676"/>
      <c r="DSY2" s="676"/>
      <c r="DSZ2" s="676"/>
      <c r="DTA2" s="676"/>
      <c r="DTB2" s="676"/>
      <c r="DTC2" s="676"/>
      <c r="DTD2" s="676"/>
      <c r="DTE2" s="676"/>
      <c r="DTF2" s="676"/>
      <c r="DTG2" s="676"/>
      <c r="DTH2" s="676"/>
      <c r="DTI2" s="676"/>
      <c r="DTJ2" s="676"/>
      <c r="DTK2" s="676"/>
      <c r="DTL2" s="676"/>
      <c r="DTM2" s="676"/>
      <c r="DTN2" s="676"/>
      <c r="DTO2" s="676"/>
      <c r="DTP2" s="676"/>
      <c r="DTQ2" s="676"/>
      <c r="DTR2" s="676"/>
      <c r="DTS2" s="676"/>
      <c r="DTT2" s="676"/>
      <c r="DTU2" s="676"/>
      <c r="DTV2" s="676"/>
      <c r="DTW2" s="676"/>
      <c r="DTX2" s="676"/>
      <c r="DTY2" s="676"/>
      <c r="DTZ2" s="676"/>
      <c r="DUA2" s="676"/>
      <c r="DUB2" s="676"/>
      <c r="DUC2" s="676"/>
      <c r="DUD2" s="676"/>
      <c r="DUE2" s="676"/>
      <c r="DUF2" s="676"/>
      <c r="DUG2" s="676"/>
      <c r="DUH2" s="676"/>
      <c r="DUI2" s="676"/>
      <c r="DUJ2" s="676"/>
      <c r="DUK2" s="676"/>
      <c r="DUL2" s="676"/>
      <c r="DUM2" s="676"/>
      <c r="DUN2" s="676"/>
      <c r="DUO2" s="676"/>
      <c r="DUP2" s="676"/>
      <c r="DUQ2" s="676"/>
      <c r="DUR2" s="676"/>
      <c r="DUS2" s="676"/>
      <c r="DUT2" s="676"/>
      <c r="DUU2" s="676"/>
      <c r="DUV2" s="676"/>
      <c r="DUW2" s="676"/>
      <c r="DUX2" s="676"/>
      <c r="DUY2" s="676"/>
      <c r="DUZ2" s="676"/>
      <c r="DVA2" s="676"/>
      <c r="DVB2" s="676"/>
      <c r="DVC2" s="676"/>
      <c r="DVD2" s="676"/>
      <c r="DVE2" s="676"/>
      <c r="DVF2" s="676"/>
      <c r="DVG2" s="676"/>
      <c r="DVH2" s="676"/>
      <c r="DVI2" s="676"/>
      <c r="DVJ2" s="676"/>
      <c r="DVK2" s="676"/>
      <c r="DVL2" s="676"/>
      <c r="DVM2" s="676"/>
      <c r="DVN2" s="676"/>
      <c r="DVO2" s="676"/>
      <c r="DVP2" s="676"/>
      <c r="DVQ2" s="676"/>
      <c r="DVR2" s="676"/>
      <c r="DVS2" s="676"/>
      <c r="DVT2" s="676"/>
      <c r="DVU2" s="676"/>
      <c r="DVV2" s="676"/>
      <c r="DVW2" s="676"/>
      <c r="DVX2" s="676"/>
      <c r="DVY2" s="676"/>
      <c r="DVZ2" s="676"/>
      <c r="DWA2" s="676"/>
      <c r="DWB2" s="676"/>
      <c r="DWC2" s="676"/>
      <c r="DWD2" s="676"/>
      <c r="DWE2" s="676"/>
      <c r="DWF2" s="676"/>
      <c r="DWG2" s="676"/>
      <c r="DWH2" s="676"/>
      <c r="DWI2" s="676"/>
      <c r="DWJ2" s="676"/>
      <c r="DWK2" s="676"/>
      <c r="DWL2" s="676"/>
      <c r="DWM2" s="676"/>
      <c r="DWN2" s="676"/>
      <c r="DWO2" s="676"/>
      <c r="DWP2" s="676"/>
      <c r="DWQ2" s="676"/>
      <c r="DWR2" s="676"/>
      <c r="DWS2" s="676"/>
      <c r="DWT2" s="676"/>
      <c r="DWU2" s="676"/>
      <c r="DWV2" s="676"/>
      <c r="DWW2" s="676"/>
      <c r="DWX2" s="676"/>
      <c r="DWY2" s="676"/>
      <c r="DWZ2" s="676"/>
      <c r="DXA2" s="676"/>
      <c r="DXB2" s="676"/>
      <c r="DXC2" s="676"/>
      <c r="DXD2" s="676"/>
      <c r="DXE2" s="676"/>
      <c r="DXF2" s="676"/>
      <c r="DXG2" s="676"/>
      <c r="DXH2" s="676"/>
      <c r="DXI2" s="676"/>
      <c r="DXJ2" s="676"/>
      <c r="DXK2" s="676"/>
      <c r="DXL2" s="676"/>
      <c r="DXM2" s="676"/>
      <c r="DXN2" s="676"/>
      <c r="DXO2" s="676"/>
      <c r="DXP2" s="676"/>
      <c r="DXQ2" s="676"/>
      <c r="DXR2" s="676"/>
      <c r="DXS2" s="676"/>
      <c r="DXT2" s="676"/>
      <c r="DXU2" s="676"/>
      <c r="DXV2" s="676"/>
      <c r="DXW2" s="676"/>
      <c r="DXX2" s="676"/>
      <c r="DXY2" s="676"/>
      <c r="DXZ2" s="676"/>
      <c r="DYA2" s="676"/>
      <c r="DYB2" s="676"/>
      <c r="DYC2" s="676"/>
      <c r="DYD2" s="676"/>
      <c r="DYE2" s="676"/>
      <c r="DYF2" s="676"/>
      <c r="DYG2" s="676"/>
      <c r="DYH2" s="676"/>
      <c r="DYI2" s="676"/>
      <c r="DYJ2" s="676"/>
      <c r="DYK2" s="676"/>
      <c r="DYL2" s="676"/>
      <c r="DYM2" s="676"/>
      <c r="DYN2" s="676"/>
      <c r="DYO2" s="676"/>
      <c r="DYP2" s="676"/>
      <c r="DYQ2" s="676"/>
      <c r="DYR2" s="676"/>
      <c r="DYS2" s="676"/>
      <c r="DYT2" s="676"/>
      <c r="DYU2" s="676"/>
      <c r="DYV2" s="676"/>
      <c r="DYW2" s="676"/>
      <c r="DYX2" s="676"/>
      <c r="DYY2" s="676"/>
      <c r="DYZ2" s="676"/>
      <c r="DZA2" s="676"/>
      <c r="DZB2" s="676"/>
      <c r="DZC2" s="676"/>
      <c r="DZD2" s="676"/>
      <c r="DZE2" s="676"/>
      <c r="DZF2" s="676"/>
      <c r="DZG2" s="676"/>
      <c r="DZH2" s="676"/>
      <c r="DZI2" s="676"/>
      <c r="DZJ2" s="676"/>
      <c r="DZK2" s="676"/>
      <c r="DZL2" s="676"/>
      <c r="DZM2" s="676"/>
      <c r="DZN2" s="676"/>
      <c r="DZO2" s="676"/>
      <c r="DZP2" s="676"/>
      <c r="DZQ2" s="676"/>
      <c r="DZR2" s="676"/>
      <c r="DZS2" s="676"/>
      <c r="DZT2" s="676"/>
      <c r="DZU2" s="676"/>
      <c r="DZV2" s="676"/>
      <c r="DZW2" s="676"/>
      <c r="DZX2" s="676"/>
      <c r="DZY2" s="676"/>
      <c r="DZZ2" s="676"/>
      <c r="EAA2" s="676"/>
      <c r="EAB2" s="676"/>
      <c r="EAC2" s="676"/>
      <c r="EAD2" s="676"/>
      <c r="EAE2" s="676"/>
      <c r="EAF2" s="676"/>
      <c r="EAG2" s="676"/>
      <c r="EAH2" s="676"/>
      <c r="EAI2" s="676"/>
      <c r="EAJ2" s="676"/>
      <c r="EAK2" s="676"/>
      <c r="EAL2" s="676"/>
      <c r="EAM2" s="676"/>
      <c r="EAN2" s="676"/>
      <c r="EAO2" s="676"/>
      <c r="EAP2" s="676"/>
      <c r="EAQ2" s="676"/>
      <c r="EAR2" s="676"/>
      <c r="EAS2" s="676"/>
      <c r="EAT2" s="676"/>
      <c r="EAU2" s="676"/>
      <c r="EAV2" s="676"/>
      <c r="EAW2" s="676"/>
      <c r="EAX2" s="676"/>
      <c r="EAY2" s="676"/>
      <c r="EAZ2" s="676"/>
      <c r="EBA2" s="676"/>
      <c r="EBB2" s="676"/>
      <c r="EBC2" s="676"/>
      <c r="EBD2" s="676"/>
      <c r="EBE2" s="676"/>
      <c r="EBF2" s="676"/>
      <c r="EBG2" s="676"/>
      <c r="EBH2" s="676"/>
      <c r="EBI2" s="676"/>
      <c r="EBJ2" s="676"/>
      <c r="EBK2" s="676"/>
      <c r="EBL2" s="676"/>
      <c r="EBM2" s="676"/>
      <c r="EBN2" s="676"/>
      <c r="EBO2" s="676"/>
      <c r="EBP2" s="676"/>
      <c r="EBQ2" s="676"/>
      <c r="EBR2" s="676"/>
      <c r="EBS2" s="676"/>
      <c r="EBT2" s="676"/>
      <c r="EBU2" s="676"/>
      <c r="EBV2" s="676"/>
      <c r="EBW2" s="676"/>
      <c r="EBX2" s="676"/>
      <c r="EBY2" s="676"/>
      <c r="EBZ2" s="676"/>
      <c r="ECA2" s="676"/>
      <c r="ECB2" s="676"/>
      <c r="ECC2" s="676"/>
      <c r="ECD2" s="676"/>
      <c r="ECE2" s="676"/>
      <c r="ECF2" s="676"/>
      <c r="ECG2" s="676"/>
      <c r="ECH2" s="676"/>
      <c r="ECI2" s="676"/>
      <c r="ECJ2" s="676"/>
      <c r="ECK2" s="676"/>
      <c r="ECL2" s="676"/>
      <c r="ECM2" s="676"/>
      <c r="ECN2" s="676"/>
      <c r="ECO2" s="676"/>
      <c r="ECP2" s="676"/>
      <c r="ECQ2" s="676"/>
      <c r="ECR2" s="676"/>
      <c r="ECS2" s="676"/>
      <c r="ECT2" s="676"/>
      <c r="ECU2" s="676"/>
      <c r="ECV2" s="676"/>
      <c r="ECW2" s="676"/>
      <c r="ECX2" s="676"/>
      <c r="ECY2" s="676"/>
      <c r="ECZ2" s="676"/>
      <c r="EDA2" s="676"/>
      <c r="EDB2" s="676"/>
      <c r="EDC2" s="676"/>
      <c r="EDD2" s="676"/>
      <c r="EDE2" s="676"/>
      <c r="EDF2" s="676"/>
      <c r="EDG2" s="676"/>
      <c r="EDH2" s="676"/>
      <c r="EDI2" s="676"/>
      <c r="EDJ2" s="676"/>
      <c r="EDK2" s="676"/>
      <c r="EDL2" s="676"/>
      <c r="EDM2" s="676"/>
      <c r="EDN2" s="676"/>
      <c r="EDO2" s="676"/>
      <c r="EDP2" s="676"/>
      <c r="EDQ2" s="676"/>
      <c r="EDR2" s="676"/>
      <c r="EDS2" s="676"/>
      <c r="EDT2" s="676"/>
      <c r="EDU2" s="676"/>
      <c r="EDV2" s="676"/>
      <c r="EDW2" s="676"/>
      <c r="EDX2" s="676"/>
      <c r="EDY2" s="676"/>
      <c r="EDZ2" s="676"/>
      <c r="EEA2" s="676"/>
      <c r="EEB2" s="676"/>
      <c r="EEC2" s="676"/>
      <c r="EED2" s="676"/>
      <c r="EEE2" s="676"/>
      <c r="EEF2" s="676"/>
      <c r="EEG2" s="676"/>
      <c r="EEH2" s="676"/>
      <c r="EEI2" s="676"/>
      <c r="EEJ2" s="676"/>
      <c r="EEK2" s="676"/>
      <c r="EEL2" s="676"/>
      <c r="EEM2" s="676"/>
      <c r="EEN2" s="676"/>
      <c r="EEO2" s="676"/>
      <c r="EEP2" s="676"/>
      <c r="EEQ2" s="676"/>
      <c r="EER2" s="676"/>
      <c r="EES2" s="676"/>
      <c r="EET2" s="676"/>
      <c r="EEU2" s="676"/>
      <c r="EEV2" s="676"/>
      <c r="EEW2" s="676"/>
      <c r="EEX2" s="676"/>
      <c r="EEY2" s="676"/>
      <c r="EEZ2" s="676"/>
      <c r="EFA2" s="676"/>
      <c r="EFB2" s="676"/>
      <c r="EFC2" s="676"/>
      <c r="EFD2" s="676"/>
      <c r="EFE2" s="676"/>
      <c r="EFF2" s="676"/>
      <c r="EFG2" s="676"/>
      <c r="EFH2" s="676"/>
      <c r="EFI2" s="676"/>
      <c r="EFJ2" s="676"/>
      <c r="EFK2" s="676"/>
      <c r="EFL2" s="676"/>
      <c r="EFM2" s="676"/>
      <c r="EFN2" s="676"/>
      <c r="EFO2" s="676"/>
      <c r="EFP2" s="676"/>
      <c r="EFQ2" s="676"/>
      <c r="EFR2" s="676"/>
      <c r="EFS2" s="676"/>
      <c r="EFT2" s="676"/>
      <c r="EFU2" s="676"/>
      <c r="EFV2" s="676"/>
      <c r="EFW2" s="676"/>
      <c r="EFX2" s="676"/>
      <c r="EFY2" s="676"/>
      <c r="EFZ2" s="676"/>
      <c r="EGA2" s="676"/>
      <c r="EGB2" s="676"/>
      <c r="EGC2" s="676"/>
      <c r="EGD2" s="676"/>
      <c r="EGE2" s="676"/>
      <c r="EGF2" s="676"/>
      <c r="EGG2" s="676"/>
      <c r="EGH2" s="676"/>
      <c r="EGI2" s="676"/>
      <c r="EGJ2" s="676"/>
      <c r="EGK2" s="676"/>
      <c r="EGL2" s="676"/>
      <c r="EGM2" s="676"/>
      <c r="EGN2" s="676"/>
      <c r="EGO2" s="676"/>
      <c r="EGP2" s="676"/>
      <c r="EGQ2" s="676"/>
      <c r="EGR2" s="676"/>
      <c r="EGS2" s="676"/>
      <c r="EGT2" s="676"/>
      <c r="EGU2" s="676"/>
      <c r="EGV2" s="676"/>
      <c r="EGW2" s="676"/>
      <c r="EGX2" s="676"/>
      <c r="EGY2" s="676"/>
      <c r="EGZ2" s="676"/>
      <c r="EHA2" s="676"/>
      <c r="EHB2" s="676"/>
      <c r="EHC2" s="676"/>
      <c r="EHD2" s="676"/>
      <c r="EHE2" s="676"/>
      <c r="EHF2" s="676"/>
      <c r="EHG2" s="676"/>
      <c r="EHH2" s="676"/>
      <c r="EHI2" s="676"/>
      <c r="EHJ2" s="676"/>
      <c r="EHK2" s="676"/>
      <c r="EHL2" s="676"/>
      <c r="EHM2" s="676"/>
      <c r="EHN2" s="676"/>
      <c r="EHO2" s="676"/>
      <c r="EHP2" s="676"/>
      <c r="EHQ2" s="676"/>
      <c r="EHR2" s="676"/>
      <c r="EHS2" s="676"/>
      <c r="EHT2" s="676"/>
      <c r="EHU2" s="676"/>
      <c r="EHV2" s="676"/>
      <c r="EHW2" s="676"/>
      <c r="EHX2" s="676"/>
      <c r="EHY2" s="676"/>
      <c r="EHZ2" s="676"/>
      <c r="EIA2" s="676"/>
      <c r="EIB2" s="676"/>
      <c r="EIC2" s="676"/>
      <c r="EID2" s="676"/>
      <c r="EIE2" s="676"/>
      <c r="EIF2" s="676"/>
      <c r="EIG2" s="676"/>
      <c r="EIH2" s="676"/>
      <c r="EII2" s="676"/>
      <c r="EIJ2" s="676"/>
      <c r="EIK2" s="676"/>
      <c r="EIL2" s="676"/>
      <c r="EIM2" s="676"/>
      <c r="EIN2" s="676"/>
      <c r="EIO2" s="676"/>
      <c r="EIP2" s="676"/>
      <c r="EIQ2" s="676"/>
      <c r="EIR2" s="676"/>
      <c r="EIS2" s="676"/>
      <c r="EIT2" s="676"/>
      <c r="EIU2" s="676"/>
      <c r="EIV2" s="676"/>
      <c r="EIW2" s="676"/>
      <c r="EIX2" s="676"/>
      <c r="EIY2" s="676"/>
      <c r="EIZ2" s="676"/>
      <c r="EJA2" s="676"/>
      <c r="EJB2" s="676"/>
      <c r="EJC2" s="676"/>
      <c r="EJD2" s="676"/>
      <c r="EJE2" s="676"/>
      <c r="EJF2" s="676"/>
      <c r="EJG2" s="676"/>
      <c r="EJH2" s="676"/>
      <c r="EJI2" s="676"/>
      <c r="EJJ2" s="676"/>
      <c r="EJK2" s="676"/>
      <c r="EJL2" s="676"/>
      <c r="EJM2" s="676"/>
      <c r="EJN2" s="676"/>
      <c r="EJO2" s="676"/>
      <c r="EJP2" s="676"/>
      <c r="EJQ2" s="676"/>
      <c r="EJR2" s="676"/>
      <c r="EJS2" s="676"/>
      <c r="EJT2" s="676"/>
      <c r="EJU2" s="676"/>
      <c r="EJV2" s="676"/>
      <c r="EJW2" s="676"/>
      <c r="EJX2" s="676"/>
      <c r="EJY2" s="676"/>
      <c r="EJZ2" s="676"/>
      <c r="EKA2" s="676"/>
      <c r="EKB2" s="676"/>
      <c r="EKC2" s="676"/>
      <c r="EKD2" s="676"/>
      <c r="EKE2" s="676"/>
      <c r="EKF2" s="676"/>
      <c r="EKG2" s="676"/>
      <c r="EKH2" s="676"/>
      <c r="EKI2" s="676"/>
      <c r="EKJ2" s="676"/>
      <c r="EKK2" s="676"/>
      <c r="EKL2" s="676"/>
      <c r="EKM2" s="676"/>
      <c r="EKN2" s="676"/>
      <c r="EKO2" s="676"/>
      <c r="EKP2" s="676"/>
      <c r="EKQ2" s="676"/>
      <c r="EKR2" s="676"/>
      <c r="EKS2" s="676"/>
      <c r="EKT2" s="676"/>
      <c r="EKU2" s="676"/>
      <c r="EKV2" s="676"/>
      <c r="EKW2" s="676"/>
      <c r="EKX2" s="676"/>
      <c r="EKY2" s="676"/>
      <c r="EKZ2" s="676"/>
      <c r="ELA2" s="676"/>
      <c r="ELB2" s="676"/>
      <c r="ELC2" s="676"/>
      <c r="ELD2" s="676"/>
      <c r="ELE2" s="676"/>
      <c r="ELF2" s="676"/>
      <c r="ELG2" s="676"/>
      <c r="ELH2" s="676"/>
      <c r="ELI2" s="676"/>
      <c r="ELJ2" s="676"/>
      <c r="ELK2" s="676"/>
      <c r="ELL2" s="676"/>
      <c r="ELM2" s="676"/>
      <c r="ELN2" s="676"/>
      <c r="ELO2" s="676"/>
      <c r="ELP2" s="676"/>
      <c r="ELQ2" s="676"/>
      <c r="ELR2" s="676"/>
      <c r="ELS2" s="676"/>
      <c r="ELT2" s="676"/>
      <c r="ELU2" s="676"/>
      <c r="ELV2" s="676"/>
      <c r="ELW2" s="676"/>
      <c r="ELX2" s="676"/>
      <c r="ELY2" s="676"/>
      <c r="ELZ2" s="676"/>
      <c r="EMA2" s="676"/>
      <c r="EMB2" s="676"/>
      <c r="EMC2" s="676"/>
      <c r="EMD2" s="676"/>
      <c r="EME2" s="676"/>
      <c r="EMF2" s="676"/>
      <c r="EMG2" s="676"/>
      <c r="EMH2" s="676"/>
      <c r="EMI2" s="676"/>
      <c r="EMJ2" s="676"/>
      <c r="EMK2" s="676"/>
      <c r="EML2" s="676"/>
      <c r="EMM2" s="676"/>
      <c r="EMN2" s="676"/>
      <c r="EMO2" s="676"/>
      <c r="EMP2" s="676"/>
      <c r="EMQ2" s="676"/>
      <c r="EMR2" s="676"/>
      <c r="EMS2" s="676"/>
      <c r="EMT2" s="676"/>
      <c r="EMU2" s="676"/>
      <c r="EMV2" s="676"/>
      <c r="EMW2" s="676"/>
      <c r="EMX2" s="676"/>
      <c r="EMY2" s="676"/>
      <c r="EMZ2" s="676"/>
      <c r="ENA2" s="676"/>
      <c r="ENB2" s="676"/>
      <c r="ENC2" s="676"/>
      <c r="END2" s="676"/>
      <c r="ENE2" s="676"/>
      <c r="ENF2" s="676"/>
      <c r="ENG2" s="676"/>
      <c r="ENH2" s="676"/>
      <c r="ENI2" s="676"/>
      <c r="ENJ2" s="676"/>
      <c r="ENK2" s="676"/>
      <c r="ENL2" s="676"/>
      <c r="ENM2" s="676"/>
      <c r="ENN2" s="676"/>
      <c r="ENO2" s="676"/>
      <c r="ENP2" s="676"/>
      <c r="ENQ2" s="676"/>
      <c r="ENR2" s="676"/>
      <c r="ENS2" s="676"/>
      <c r="ENT2" s="676"/>
      <c r="ENU2" s="676"/>
      <c r="ENV2" s="676"/>
      <c r="ENW2" s="676"/>
      <c r="ENX2" s="676"/>
      <c r="ENY2" s="676"/>
      <c r="ENZ2" s="676"/>
      <c r="EOA2" s="676"/>
      <c r="EOB2" s="676"/>
      <c r="EOC2" s="676"/>
      <c r="EOD2" s="676"/>
      <c r="EOE2" s="676"/>
      <c r="EOF2" s="676"/>
      <c r="EOG2" s="676"/>
      <c r="EOH2" s="676"/>
      <c r="EOI2" s="676"/>
      <c r="EOJ2" s="676"/>
      <c r="EOK2" s="676"/>
      <c r="EOL2" s="676"/>
      <c r="EOM2" s="676"/>
      <c r="EON2" s="676"/>
      <c r="EOO2" s="676"/>
      <c r="EOP2" s="676"/>
      <c r="EOQ2" s="676"/>
      <c r="EOR2" s="676"/>
      <c r="EOS2" s="676"/>
      <c r="EOT2" s="676"/>
      <c r="EOU2" s="676"/>
      <c r="EOV2" s="676"/>
      <c r="EOW2" s="676"/>
      <c r="EOX2" s="676"/>
      <c r="EOY2" s="676"/>
      <c r="EOZ2" s="676"/>
      <c r="EPA2" s="676"/>
      <c r="EPB2" s="676"/>
      <c r="EPC2" s="676"/>
      <c r="EPD2" s="676"/>
      <c r="EPE2" s="676"/>
      <c r="EPF2" s="676"/>
      <c r="EPG2" s="676"/>
      <c r="EPH2" s="676"/>
      <c r="EPI2" s="676"/>
      <c r="EPJ2" s="676"/>
      <c r="EPK2" s="676"/>
      <c r="EPL2" s="676"/>
      <c r="EPM2" s="676"/>
      <c r="EPN2" s="676"/>
      <c r="EPO2" s="676"/>
      <c r="EPP2" s="676"/>
      <c r="EPQ2" s="676"/>
      <c r="EPR2" s="676"/>
      <c r="EPS2" s="676"/>
      <c r="EPT2" s="676"/>
      <c r="EPU2" s="676"/>
      <c r="EPV2" s="676"/>
      <c r="EPW2" s="676"/>
      <c r="EPX2" s="676"/>
      <c r="EPY2" s="676"/>
      <c r="EPZ2" s="676"/>
      <c r="EQA2" s="676"/>
      <c r="EQB2" s="676"/>
      <c r="EQC2" s="676"/>
      <c r="EQD2" s="676"/>
      <c r="EQE2" s="676"/>
      <c r="EQF2" s="676"/>
      <c r="EQG2" s="676"/>
      <c r="EQH2" s="676"/>
      <c r="EQI2" s="676"/>
      <c r="EQJ2" s="676"/>
      <c r="EQK2" s="676"/>
      <c r="EQL2" s="676"/>
      <c r="EQM2" s="676"/>
      <c r="EQN2" s="676"/>
      <c r="EQO2" s="676"/>
      <c r="EQP2" s="676"/>
      <c r="EQQ2" s="676"/>
      <c r="EQR2" s="676"/>
      <c r="EQS2" s="676"/>
      <c r="EQT2" s="676"/>
      <c r="EQU2" s="676"/>
      <c r="EQV2" s="676"/>
      <c r="EQW2" s="676"/>
      <c r="EQX2" s="676"/>
      <c r="EQY2" s="676"/>
      <c r="EQZ2" s="676"/>
      <c r="ERA2" s="676"/>
      <c r="ERB2" s="676"/>
      <c r="ERC2" s="676"/>
      <c r="ERD2" s="676"/>
      <c r="ERE2" s="676"/>
      <c r="ERF2" s="676"/>
      <c r="ERG2" s="676"/>
      <c r="ERH2" s="676"/>
      <c r="ERI2" s="676"/>
      <c r="ERJ2" s="676"/>
      <c r="ERK2" s="676"/>
      <c r="ERL2" s="676"/>
      <c r="ERM2" s="676"/>
      <c r="ERN2" s="676"/>
      <c r="ERO2" s="676"/>
      <c r="ERP2" s="676"/>
      <c r="ERQ2" s="676"/>
      <c r="ERR2" s="676"/>
      <c r="ERS2" s="676"/>
      <c r="ERT2" s="676"/>
      <c r="ERU2" s="676"/>
      <c r="ERV2" s="676"/>
      <c r="ERW2" s="676"/>
      <c r="ERX2" s="676"/>
      <c r="ERY2" s="676"/>
      <c r="ERZ2" s="676"/>
      <c r="ESA2" s="676"/>
      <c r="ESB2" s="676"/>
      <c r="ESC2" s="676"/>
      <c r="ESD2" s="676"/>
      <c r="ESE2" s="676"/>
      <c r="ESF2" s="676"/>
      <c r="ESG2" s="676"/>
      <c r="ESH2" s="676"/>
      <c r="ESI2" s="676"/>
      <c r="ESJ2" s="676"/>
      <c r="ESK2" s="676"/>
      <c r="ESL2" s="676"/>
      <c r="ESM2" s="676"/>
      <c r="ESN2" s="676"/>
      <c r="ESO2" s="676"/>
      <c r="ESP2" s="676"/>
      <c r="ESQ2" s="676"/>
      <c r="ESR2" s="676"/>
      <c r="ESS2" s="676"/>
      <c r="EST2" s="676"/>
      <c r="ESU2" s="676"/>
      <c r="ESV2" s="676"/>
      <c r="ESW2" s="676"/>
      <c r="ESX2" s="676"/>
      <c r="ESY2" s="676"/>
      <c r="ESZ2" s="676"/>
      <c r="ETA2" s="676"/>
      <c r="ETB2" s="676"/>
      <c r="ETC2" s="676"/>
      <c r="ETD2" s="676"/>
      <c r="ETE2" s="676"/>
      <c r="ETF2" s="676"/>
      <c r="ETG2" s="676"/>
      <c r="ETH2" s="676"/>
      <c r="ETI2" s="676"/>
      <c r="ETJ2" s="676"/>
      <c r="ETK2" s="676"/>
      <c r="ETL2" s="676"/>
      <c r="ETM2" s="676"/>
      <c r="ETN2" s="676"/>
      <c r="ETO2" s="676"/>
      <c r="ETP2" s="676"/>
      <c r="ETQ2" s="676"/>
      <c r="ETR2" s="676"/>
      <c r="ETS2" s="676"/>
      <c r="ETT2" s="676"/>
      <c r="ETU2" s="676"/>
      <c r="ETV2" s="676"/>
      <c r="ETW2" s="676"/>
      <c r="ETX2" s="676"/>
      <c r="ETY2" s="676"/>
      <c r="ETZ2" s="676"/>
      <c r="EUA2" s="676"/>
      <c r="EUB2" s="676"/>
      <c r="EUC2" s="676"/>
      <c r="EUD2" s="676"/>
      <c r="EUE2" s="676"/>
      <c r="EUF2" s="676"/>
      <c r="EUG2" s="676"/>
      <c r="EUH2" s="676"/>
      <c r="EUI2" s="676"/>
      <c r="EUJ2" s="676"/>
      <c r="EUK2" s="676"/>
      <c r="EUL2" s="676"/>
      <c r="EUM2" s="676"/>
      <c r="EUN2" s="676"/>
      <c r="EUO2" s="676"/>
      <c r="EUP2" s="676"/>
      <c r="EUQ2" s="676"/>
      <c r="EUR2" s="676"/>
      <c r="EUS2" s="676"/>
      <c r="EUT2" s="676"/>
      <c r="EUU2" s="676"/>
      <c r="EUV2" s="676"/>
      <c r="EUW2" s="676"/>
      <c r="EUX2" s="676"/>
      <c r="EUY2" s="676"/>
      <c r="EUZ2" s="676"/>
      <c r="EVA2" s="676"/>
      <c r="EVB2" s="676"/>
      <c r="EVC2" s="676"/>
      <c r="EVD2" s="676"/>
      <c r="EVE2" s="676"/>
      <c r="EVF2" s="676"/>
      <c r="EVG2" s="676"/>
      <c r="EVH2" s="676"/>
      <c r="EVI2" s="676"/>
      <c r="EVJ2" s="676"/>
      <c r="EVK2" s="676"/>
      <c r="EVL2" s="676"/>
      <c r="EVM2" s="676"/>
      <c r="EVN2" s="676"/>
      <c r="EVO2" s="676"/>
      <c r="EVP2" s="676"/>
      <c r="EVQ2" s="676"/>
      <c r="EVR2" s="676"/>
      <c r="EVS2" s="676"/>
      <c r="EVT2" s="676"/>
      <c r="EVU2" s="676"/>
      <c r="EVV2" s="676"/>
      <c r="EVW2" s="676"/>
      <c r="EVX2" s="676"/>
      <c r="EVY2" s="676"/>
      <c r="EVZ2" s="676"/>
      <c r="EWA2" s="676"/>
      <c r="EWB2" s="676"/>
      <c r="EWC2" s="676"/>
      <c r="EWD2" s="676"/>
      <c r="EWE2" s="676"/>
      <c r="EWF2" s="676"/>
      <c r="EWG2" s="676"/>
      <c r="EWH2" s="676"/>
      <c r="EWI2" s="676"/>
      <c r="EWJ2" s="676"/>
      <c r="EWK2" s="676"/>
      <c r="EWL2" s="676"/>
      <c r="EWM2" s="676"/>
      <c r="EWN2" s="676"/>
      <c r="EWO2" s="676"/>
      <c r="EWP2" s="676"/>
      <c r="EWQ2" s="676"/>
      <c r="EWR2" s="676"/>
      <c r="EWS2" s="676"/>
      <c r="EWT2" s="676"/>
      <c r="EWU2" s="676"/>
      <c r="EWV2" s="676"/>
      <c r="EWW2" s="676"/>
      <c r="EWX2" s="676"/>
      <c r="EWY2" s="676"/>
      <c r="EWZ2" s="676"/>
      <c r="EXA2" s="676"/>
      <c r="EXB2" s="676"/>
      <c r="EXC2" s="676"/>
      <c r="EXD2" s="676"/>
      <c r="EXE2" s="676"/>
      <c r="EXF2" s="676"/>
      <c r="EXG2" s="676"/>
      <c r="EXH2" s="676"/>
      <c r="EXI2" s="676"/>
      <c r="EXJ2" s="676"/>
      <c r="EXK2" s="676"/>
      <c r="EXL2" s="676"/>
      <c r="EXM2" s="676"/>
      <c r="EXN2" s="676"/>
      <c r="EXO2" s="676"/>
      <c r="EXP2" s="676"/>
      <c r="EXQ2" s="676"/>
      <c r="EXR2" s="676"/>
      <c r="EXS2" s="676"/>
      <c r="EXT2" s="676"/>
      <c r="EXU2" s="676"/>
      <c r="EXV2" s="676"/>
      <c r="EXW2" s="676"/>
      <c r="EXX2" s="676"/>
      <c r="EXY2" s="676"/>
      <c r="EXZ2" s="676"/>
      <c r="EYA2" s="676"/>
      <c r="EYB2" s="676"/>
      <c r="EYC2" s="676"/>
      <c r="EYD2" s="676"/>
      <c r="EYE2" s="676"/>
      <c r="EYF2" s="676"/>
      <c r="EYG2" s="676"/>
      <c r="EYH2" s="676"/>
      <c r="EYI2" s="676"/>
      <c r="EYJ2" s="676"/>
      <c r="EYK2" s="676"/>
      <c r="EYL2" s="676"/>
      <c r="EYM2" s="676"/>
      <c r="EYN2" s="676"/>
      <c r="EYO2" s="676"/>
      <c r="EYP2" s="676"/>
      <c r="EYQ2" s="676"/>
      <c r="EYR2" s="676"/>
      <c r="EYS2" s="676"/>
      <c r="EYT2" s="676"/>
      <c r="EYU2" s="676"/>
      <c r="EYV2" s="676"/>
      <c r="EYW2" s="676"/>
      <c r="EYX2" s="676"/>
      <c r="EYY2" s="676"/>
      <c r="EYZ2" s="676"/>
      <c r="EZA2" s="676"/>
      <c r="EZB2" s="676"/>
      <c r="EZC2" s="676"/>
      <c r="EZD2" s="676"/>
      <c r="EZE2" s="676"/>
      <c r="EZF2" s="676"/>
      <c r="EZG2" s="676"/>
      <c r="EZH2" s="676"/>
      <c r="EZI2" s="676"/>
      <c r="EZJ2" s="676"/>
      <c r="EZK2" s="676"/>
      <c r="EZL2" s="676"/>
      <c r="EZM2" s="676"/>
      <c r="EZN2" s="676"/>
      <c r="EZO2" s="676"/>
      <c r="EZP2" s="676"/>
      <c r="EZQ2" s="676"/>
      <c r="EZR2" s="676"/>
      <c r="EZS2" s="676"/>
      <c r="EZT2" s="676"/>
      <c r="EZU2" s="676"/>
      <c r="EZV2" s="676"/>
      <c r="EZW2" s="676"/>
      <c r="EZX2" s="676"/>
      <c r="EZY2" s="676"/>
      <c r="EZZ2" s="676"/>
      <c r="FAA2" s="676"/>
      <c r="FAB2" s="676"/>
      <c r="FAC2" s="676"/>
      <c r="FAD2" s="676"/>
      <c r="FAE2" s="676"/>
      <c r="FAF2" s="676"/>
      <c r="FAG2" s="676"/>
      <c r="FAH2" s="676"/>
      <c r="FAI2" s="676"/>
      <c r="FAJ2" s="676"/>
      <c r="FAK2" s="676"/>
      <c r="FAL2" s="676"/>
      <c r="FAM2" s="676"/>
      <c r="FAN2" s="676"/>
      <c r="FAO2" s="676"/>
      <c r="FAP2" s="676"/>
      <c r="FAQ2" s="676"/>
      <c r="FAR2" s="676"/>
      <c r="FAS2" s="676"/>
      <c r="FAT2" s="676"/>
      <c r="FAU2" s="676"/>
      <c r="FAV2" s="676"/>
      <c r="FAW2" s="676"/>
      <c r="FAX2" s="676"/>
      <c r="FAY2" s="676"/>
      <c r="FAZ2" s="676"/>
      <c r="FBA2" s="676"/>
      <c r="FBB2" s="676"/>
      <c r="FBC2" s="676"/>
      <c r="FBD2" s="676"/>
      <c r="FBE2" s="676"/>
      <c r="FBF2" s="676"/>
      <c r="FBG2" s="676"/>
      <c r="FBH2" s="676"/>
      <c r="FBI2" s="676"/>
      <c r="FBJ2" s="676"/>
      <c r="FBK2" s="676"/>
      <c r="FBL2" s="676"/>
      <c r="FBM2" s="676"/>
      <c r="FBN2" s="676"/>
      <c r="FBO2" s="676"/>
      <c r="FBP2" s="676"/>
      <c r="FBQ2" s="676"/>
      <c r="FBR2" s="676"/>
      <c r="FBS2" s="676"/>
      <c r="FBT2" s="676"/>
      <c r="FBU2" s="676"/>
      <c r="FBV2" s="676"/>
      <c r="FBW2" s="676"/>
      <c r="FBX2" s="676"/>
      <c r="FBY2" s="676"/>
      <c r="FBZ2" s="676"/>
      <c r="FCA2" s="676"/>
      <c r="FCB2" s="676"/>
      <c r="FCC2" s="676"/>
      <c r="FCD2" s="676"/>
      <c r="FCE2" s="676"/>
      <c r="FCF2" s="676"/>
      <c r="FCG2" s="676"/>
      <c r="FCH2" s="676"/>
      <c r="FCI2" s="676"/>
      <c r="FCJ2" s="676"/>
      <c r="FCK2" s="676"/>
      <c r="FCL2" s="676"/>
      <c r="FCM2" s="676"/>
      <c r="FCN2" s="676"/>
      <c r="FCO2" s="676"/>
      <c r="FCP2" s="676"/>
      <c r="FCQ2" s="676"/>
      <c r="FCR2" s="676"/>
      <c r="FCS2" s="676"/>
      <c r="FCT2" s="676"/>
      <c r="FCU2" s="676"/>
      <c r="FCV2" s="676"/>
      <c r="FCW2" s="676"/>
      <c r="FCX2" s="676"/>
      <c r="FCY2" s="676"/>
      <c r="FCZ2" s="676"/>
      <c r="FDA2" s="676"/>
      <c r="FDB2" s="676"/>
      <c r="FDC2" s="676"/>
      <c r="FDD2" s="676"/>
      <c r="FDE2" s="676"/>
      <c r="FDF2" s="676"/>
      <c r="FDG2" s="676"/>
      <c r="FDH2" s="676"/>
      <c r="FDI2" s="676"/>
      <c r="FDJ2" s="676"/>
      <c r="FDK2" s="676"/>
      <c r="FDL2" s="676"/>
      <c r="FDM2" s="676"/>
      <c r="FDN2" s="676"/>
      <c r="FDO2" s="676"/>
      <c r="FDP2" s="676"/>
      <c r="FDQ2" s="676"/>
      <c r="FDR2" s="676"/>
      <c r="FDS2" s="676"/>
      <c r="FDT2" s="676"/>
      <c r="FDU2" s="676"/>
      <c r="FDV2" s="676"/>
      <c r="FDW2" s="676"/>
      <c r="FDX2" s="676"/>
      <c r="FDY2" s="676"/>
      <c r="FDZ2" s="676"/>
      <c r="FEA2" s="676"/>
      <c r="FEB2" s="676"/>
      <c r="FEC2" s="676"/>
      <c r="FED2" s="676"/>
      <c r="FEE2" s="676"/>
      <c r="FEF2" s="676"/>
      <c r="FEG2" s="676"/>
      <c r="FEH2" s="676"/>
      <c r="FEI2" s="676"/>
      <c r="FEJ2" s="676"/>
      <c r="FEK2" s="676"/>
      <c r="FEL2" s="676"/>
      <c r="FEM2" s="676"/>
      <c r="FEN2" s="676"/>
      <c r="FEO2" s="676"/>
      <c r="FEP2" s="676"/>
      <c r="FEQ2" s="676"/>
      <c r="FER2" s="676"/>
      <c r="FES2" s="676"/>
      <c r="FET2" s="676"/>
      <c r="FEU2" s="676"/>
      <c r="FEV2" s="676"/>
      <c r="FEW2" s="676"/>
      <c r="FEX2" s="676"/>
      <c r="FEY2" s="676"/>
      <c r="FEZ2" s="676"/>
      <c r="FFA2" s="676"/>
      <c r="FFB2" s="676"/>
      <c r="FFC2" s="676"/>
      <c r="FFD2" s="676"/>
      <c r="FFE2" s="676"/>
      <c r="FFF2" s="676"/>
      <c r="FFG2" s="676"/>
      <c r="FFH2" s="676"/>
      <c r="FFI2" s="676"/>
      <c r="FFJ2" s="676"/>
      <c r="FFK2" s="676"/>
      <c r="FFL2" s="676"/>
      <c r="FFM2" s="676"/>
      <c r="FFN2" s="676"/>
      <c r="FFO2" s="676"/>
      <c r="FFP2" s="676"/>
      <c r="FFQ2" s="676"/>
      <c r="FFR2" s="676"/>
      <c r="FFS2" s="676"/>
      <c r="FFT2" s="676"/>
      <c r="FFU2" s="676"/>
      <c r="FFV2" s="676"/>
      <c r="FFW2" s="676"/>
      <c r="FFX2" s="676"/>
      <c r="FFY2" s="676"/>
      <c r="FFZ2" s="676"/>
      <c r="FGA2" s="676"/>
      <c r="FGB2" s="676"/>
      <c r="FGC2" s="676"/>
      <c r="FGD2" s="676"/>
      <c r="FGE2" s="676"/>
      <c r="FGF2" s="676"/>
      <c r="FGG2" s="676"/>
      <c r="FGH2" s="676"/>
      <c r="FGI2" s="676"/>
      <c r="FGJ2" s="676"/>
      <c r="FGK2" s="676"/>
      <c r="FGL2" s="676"/>
      <c r="FGM2" s="676"/>
      <c r="FGN2" s="676"/>
      <c r="FGO2" s="676"/>
      <c r="FGP2" s="676"/>
      <c r="FGQ2" s="676"/>
      <c r="FGR2" s="676"/>
      <c r="FGS2" s="676"/>
      <c r="FGT2" s="676"/>
      <c r="FGU2" s="676"/>
      <c r="FGV2" s="676"/>
      <c r="FGW2" s="676"/>
      <c r="FGX2" s="676"/>
      <c r="FGY2" s="676"/>
      <c r="FGZ2" s="676"/>
      <c r="FHA2" s="676"/>
      <c r="FHB2" s="676"/>
      <c r="FHC2" s="676"/>
      <c r="FHD2" s="676"/>
      <c r="FHE2" s="676"/>
      <c r="FHF2" s="676"/>
      <c r="FHG2" s="676"/>
      <c r="FHH2" s="676"/>
      <c r="FHI2" s="676"/>
      <c r="FHJ2" s="676"/>
      <c r="FHK2" s="676"/>
      <c r="FHL2" s="676"/>
      <c r="FHM2" s="676"/>
      <c r="FHN2" s="676"/>
      <c r="FHO2" s="676"/>
      <c r="FHP2" s="676"/>
      <c r="FHQ2" s="676"/>
      <c r="FHR2" s="676"/>
      <c r="FHS2" s="676"/>
      <c r="FHT2" s="676"/>
      <c r="FHU2" s="676"/>
      <c r="FHV2" s="676"/>
      <c r="FHW2" s="676"/>
      <c r="FHX2" s="676"/>
      <c r="FHY2" s="676"/>
      <c r="FHZ2" s="676"/>
      <c r="FIA2" s="676"/>
      <c r="FIB2" s="676"/>
      <c r="FIC2" s="676"/>
      <c r="FID2" s="676"/>
      <c r="FIE2" s="676"/>
      <c r="FIF2" s="676"/>
      <c r="FIG2" s="676"/>
      <c r="FIH2" s="676"/>
      <c r="FII2" s="676"/>
      <c r="FIJ2" s="676"/>
      <c r="FIK2" s="676"/>
      <c r="FIL2" s="676"/>
      <c r="FIM2" s="676"/>
      <c r="FIN2" s="676"/>
      <c r="FIO2" s="676"/>
      <c r="FIP2" s="676"/>
      <c r="FIQ2" s="676"/>
      <c r="FIR2" s="676"/>
      <c r="FIS2" s="676"/>
      <c r="FIT2" s="676"/>
      <c r="FIU2" s="676"/>
      <c r="FIV2" s="676"/>
      <c r="FIW2" s="676"/>
      <c r="FIX2" s="676"/>
      <c r="FIY2" s="676"/>
      <c r="FIZ2" s="676"/>
      <c r="FJA2" s="676"/>
      <c r="FJB2" s="676"/>
      <c r="FJC2" s="676"/>
      <c r="FJD2" s="676"/>
      <c r="FJE2" s="676"/>
      <c r="FJF2" s="676"/>
      <c r="FJG2" s="676"/>
      <c r="FJH2" s="676"/>
      <c r="FJI2" s="676"/>
      <c r="FJJ2" s="676"/>
      <c r="FJK2" s="676"/>
      <c r="FJL2" s="676"/>
      <c r="FJM2" s="676"/>
      <c r="FJN2" s="676"/>
      <c r="FJO2" s="676"/>
      <c r="FJP2" s="676"/>
      <c r="FJQ2" s="676"/>
      <c r="FJR2" s="676"/>
      <c r="FJS2" s="676"/>
      <c r="FJT2" s="676"/>
      <c r="FJU2" s="676"/>
      <c r="FJV2" s="676"/>
      <c r="FJW2" s="676"/>
      <c r="FJX2" s="676"/>
      <c r="FJY2" s="676"/>
      <c r="FJZ2" s="676"/>
      <c r="FKA2" s="676"/>
      <c r="FKB2" s="676"/>
      <c r="FKC2" s="676"/>
      <c r="FKD2" s="676"/>
      <c r="FKE2" s="676"/>
      <c r="FKF2" s="676"/>
      <c r="FKG2" s="676"/>
      <c r="FKH2" s="676"/>
      <c r="FKI2" s="676"/>
      <c r="FKJ2" s="676"/>
      <c r="FKK2" s="676"/>
      <c r="FKL2" s="676"/>
      <c r="FKM2" s="676"/>
      <c r="FKN2" s="676"/>
      <c r="FKO2" s="676"/>
      <c r="FKP2" s="676"/>
      <c r="FKQ2" s="676"/>
      <c r="FKR2" s="676"/>
      <c r="FKS2" s="676"/>
      <c r="FKT2" s="676"/>
      <c r="FKU2" s="676"/>
      <c r="FKV2" s="676"/>
      <c r="FKW2" s="676"/>
      <c r="FKX2" s="676"/>
      <c r="FKY2" s="676"/>
      <c r="FKZ2" s="676"/>
      <c r="FLA2" s="676"/>
      <c r="FLB2" s="676"/>
      <c r="FLC2" s="676"/>
      <c r="FLD2" s="676"/>
      <c r="FLE2" s="676"/>
      <c r="FLF2" s="676"/>
      <c r="FLG2" s="676"/>
      <c r="FLH2" s="676"/>
      <c r="FLI2" s="676"/>
      <c r="FLJ2" s="676"/>
      <c r="FLK2" s="676"/>
      <c r="FLL2" s="676"/>
      <c r="FLM2" s="676"/>
      <c r="FLN2" s="676"/>
      <c r="FLO2" s="676"/>
      <c r="FLP2" s="676"/>
      <c r="FLQ2" s="676"/>
      <c r="FLR2" s="676"/>
      <c r="FLS2" s="676"/>
      <c r="FLT2" s="676"/>
      <c r="FLU2" s="676"/>
      <c r="FLV2" s="676"/>
      <c r="FLW2" s="676"/>
      <c r="FLX2" s="676"/>
      <c r="FLY2" s="676"/>
      <c r="FLZ2" s="676"/>
      <c r="FMA2" s="676"/>
      <c r="FMB2" s="676"/>
      <c r="FMC2" s="676"/>
      <c r="FMD2" s="676"/>
      <c r="FME2" s="676"/>
      <c r="FMF2" s="676"/>
      <c r="FMG2" s="676"/>
      <c r="FMH2" s="676"/>
      <c r="FMI2" s="676"/>
      <c r="FMJ2" s="676"/>
      <c r="FMK2" s="676"/>
      <c r="FML2" s="676"/>
      <c r="FMM2" s="676"/>
      <c r="FMN2" s="676"/>
      <c r="FMO2" s="676"/>
      <c r="FMP2" s="676"/>
      <c r="FMQ2" s="676"/>
      <c r="FMR2" s="676"/>
      <c r="FMS2" s="676"/>
      <c r="FMT2" s="676"/>
      <c r="FMU2" s="676"/>
      <c r="FMV2" s="676"/>
      <c r="FMW2" s="676"/>
      <c r="FMX2" s="676"/>
      <c r="FMY2" s="676"/>
      <c r="FMZ2" s="676"/>
      <c r="FNA2" s="676"/>
      <c r="FNB2" s="676"/>
      <c r="FNC2" s="676"/>
      <c r="FND2" s="676"/>
      <c r="FNE2" s="676"/>
      <c r="FNF2" s="676"/>
      <c r="FNG2" s="676"/>
      <c r="FNH2" s="676"/>
      <c r="FNI2" s="676"/>
      <c r="FNJ2" s="676"/>
      <c r="FNK2" s="676"/>
      <c r="FNL2" s="676"/>
      <c r="FNM2" s="676"/>
      <c r="FNN2" s="676"/>
      <c r="FNO2" s="676"/>
      <c r="FNP2" s="676"/>
      <c r="FNQ2" s="676"/>
      <c r="FNR2" s="676"/>
      <c r="FNS2" s="676"/>
      <c r="FNT2" s="676"/>
      <c r="FNU2" s="676"/>
      <c r="FNV2" s="676"/>
      <c r="FNW2" s="676"/>
      <c r="FNX2" s="676"/>
      <c r="FNY2" s="676"/>
      <c r="FNZ2" s="676"/>
      <c r="FOA2" s="676"/>
      <c r="FOB2" s="676"/>
      <c r="FOC2" s="676"/>
      <c r="FOD2" s="676"/>
      <c r="FOE2" s="676"/>
      <c r="FOF2" s="676"/>
      <c r="FOG2" s="676"/>
      <c r="FOH2" s="676"/>
      <c r="FOI2" s="676"/>
      <c r="FOJ2" s="676"/>
      <c r="FOK2" s="676"/>
      <c r="FOL2" s="676"/>
      <c r="FOM2" s="676"/>
      <c r="FON2" s="676"/>
      <c r="FOO2" s="676"/>
      <c r="FOP2" s="676"/>
      <c r="FOQ2" s="676"/>
      <c r="FOR2" s="676"/>
      <c r="FOS2" s="676"/>
      <c r="FOT2" s="676"/>
      <c r="FOU2" s="676"/>
      <c r="FOV2" s="676"/>
      <c r="FOW2" s="676"/>
      <c r="FOX2" s="676"/>
      <c r="FOY2" s="676"/>
      <c r="FOZ2" s="676"/>
      <c r="FPA2" s="676"/>
      <c r="FPB2" s="676"/>
      <c r="FPC2" s="676"/>
      <c r="FPD2" s="676"/>
      <c r="FPE2" s="676"/>
      <c r="FPF2" s="676"/>
      <c r="FPG2" s="676"/>
      <c r="FPH2" s="676"/>
      <c r="FPI2" s="676"/>
      <c r="FPJ2" s="676"/>
      <c r="FPK2" s="676"/>
      <c r="FPL2" s="676"/>
      <c r="FPM2" s="676"/>
      <c r="FPN2" s="676"/>
      <c r="FPO2" s="676"/>
      <c r="FPP2" s="676"/>
      <c r="FPQ2" s="676"/>
      <c r="FPR2" s="676"/>
      <c r="FPS2" s="676"/>
      <c r="FPT2" s="676"/>
      <c r="FPU2" s="676"/>
      <c r="FPV2" s="676"/>
      <c r="FPW2" s="676"/>
      <c r="FPX2" s="676"/>
      <c r="FPY2" s="676"/>
      <c r="FPZ2" s="676"/>
      <c r="FQA2" s="676"/>
      <c r="FQB2" s="676"/>
      <c r="FQC2" s="676"/>
      <c r="FQD2" s="676"/>
      <c r="FQE2" s="676"/>
      <c r="FQF2" s="676"/>
      <c r="FQG2" s="676"/>
      <c r="FQH2" s="676"/>
      <c r="FQI2" s="676"/>
      <c r="FQJ2" s="676"/>
      <c r="FQK2" s="676"/>
      <c r="FQL2" s="676"/>
      <c r="FQM2" s="676"/>
      <c r="FQN2" s="676"/>
      <c r="FQO2" s="676"/>
      <c r="FQP2" s="676"/>
      <c r="FQQ2" s="676"/>
      <c r="FQR2" s="676"/>
      <c r="FQS2" s="676"/>
      <c r="FQT2" s="676"/>
      <c r="FQU2" s="676"/>
      <c r="FQV2" s="676"/>
      <c r="FQW2" s="676"/>
      <c r="FQX2" s="676"/>
      <c r="FQY2" s="676"/>
      <c r="FQZ2" s="676"/>
      <c r="FRA2" s="676"/>
      <c r="FRB2" s="676"/>
      <c r="FRC2" s="676"/>
      <c r="FRD2" s="676"/>
      <c r="FRE2" s="676"/>
      <c r="FRF2" s="676"/>
      <c r="FRG2" s="676"/>
      <c r="FRH2" s="676"/>
      <c r="FRI2" s="676"/>
      <c r="FRJ2" s="676"/>
      <c r="FRK2" s="676"/>
      <c r="FRL2" s="676"/>
      <c r="FRM2" s="676"/>
      <c r="FRN2" s="676"/>
      <c r="FRO2" s="676"/>
      <c r="FRP2" s="676"/>
      <c r="FRQ2" s="676"/>
      <c r="FRR2" s="676"/>
      <c r="FRS2" s="676"/>
      <c r="FRT2" s="676"/>
      <c r="FRU2" s="676"/>
      <c r="FRV2" s="676"/>
      <c r="FRW2" s="676"/>
      <c r="FRX2" s="676"/>
      <c r="FRY2" s="676"/>
      <c r="FRZ2" s="676"/>
      <c r="FSA2" s="676"/>
      <c r="FSB2" s="676"/>
      <c r="FSC2" s="676"/>
      <c r="FSD2" s="676"/>
      <c r="FSE2" s="676"/>
      <c r="FSF2" s="676"/>
      <c r="FSG2" s="676"/>
      <c r="FSH2" s="676"/>
      <c r="FSI2" s="676"/>
      <c r="FSJ2" s="676"/>
      <c r="FSK2" s="676"/>
      <c r="FSL2" s="676"/>
      <c r="FSM2" s="676"/>
      <c r="FSN2" s="676"/>
      <c r="FSO2" s="676"/>
      <c r="FSP2" s="676"/>
      <c r="FSQ2" s="676"/>
      <c r="FSR2" s="676"/>
      <c r="FSS2" s="676"/>
      <c r="FST2" s="676"/>
      <c r="FSU2" s="676"/>
      <c r="FSV2" s="676"/>
      <c r="FSW2" s="676"/>
      <c r="FSX2" s="676"/>
      <c r="FSY2" s="676"/>
      <c r="FSZ2" s="676"/>
      <c r="FTA2" s="676"/>
      <c r="FTB2" s="676"/>
      <c r="FTC2" s="676"/>
      <c r="FTD2" s="676"/>
      <c r="FTE2" s="676"/>
      <c r="FTF2" s="676"/>
      <c r="FTG2" s="676"/>
      <c r="FTH2" s="676"/>
      <c r="FTI2" s="676"/>
      <c r="FTJ2" s="676"/>
      <c r="FTK2" s="676"/>
      <c r="FTL2" s="676"/>
      <c r="FTM2" s="676"/>
      <c r="FTN2" s="676"/>
      <c r="FTO2" s="676"/>
      <c r="FTP2" s="676"/>
      <c r="FTQ2" s="676"/>
      <c r="FTR2" s="676"/>
      <c r="FTS2" s="676"/>
      <c r="FTT2" s="676"/>
      <c r="FTU2" s="676"/>
      <c r="FTV2" s="676"/>
      <c r="FTW2" s="676"/>
      <c r="FTX2" s="676"/>
      <c r="FTY2" s="676"/>
      <c r="FTZ2" s="676"/>
      <c r="FUA2" s="676"/>
      <c r="FUB2" s="676"/>
      <c r="FUC2" s="676"/>
      <c r="FUD2" s="676"/>
      <c r="FUE2" s="676"/>
      <c r="FUF2" s="676"/>
      <c r="FUG2" s="676"/>
      <c r="FUH2" s="676"/>
      <c r="FUI2" s="676"/>
      <c r="FUJ2" s="676"/>
      <c r="FUK2" s="676"/>
      <c r="FUL2" s="676"/>
      <c r="FUM2" s="676"/>
      <c r="FUN2" s="676"/>
      <c r="FUO2" s="676"/>
      <c r="FUP2" s="676"/>
      <c r="FUQ2" s="676"/>
      <c r="FUR2" s="676"/>
      <c r="FUS2" s="676"/>
      <c r="FUT2" s="676"/>
      <c r="FUU2" s="676"/>
      <c r="FUV2" s="676"/>
      <c r="FUW2" s="676"/>
      <c r="FUX2" s="676"/>
      <c r="FUY2" s="676"/>
      <c r="FUZ2" s="676"/>
      <c r="FVA2" s="676"/>
      <c r="FVB2" s="676"/>
      <c r="FVC2" s="676"/>
      <c r="FVD2" s="676"/>
      <c r="FVE2" s="676"/>
      <c r="FVF2" s="676"/>
      <c r="FVG2" s="676"/>
      <c r="FVH2" s="676"/>
      <c r="FVI2" s="676"/>
      <c r="FVJ2" s="676"/>
      <c r="FVK2" s="676"/>
      <c r="FVL2" s="676"/>
      <c r="FVM2" s="676"/>
      <c r="FVN2" s="676"/>
      <c r="FVO2" s="676"/>
      <c r="FVP2" s="676"/>
      <c r="FVQ2" s="676"/>
      <c r="FVR2" s="676"/>
      <c r="FVS2" s="676"/>
      <c r="FVT2" s="676"/>
      <c r="FVU2" s="676"/>
      <c r="FVV2" s="676"/>
      <c r="FVW2" s="676"/>
      <c r="FVX2" s="676"/>
      <c r="FVY2" s="676"/>
      <c r="FVZ2" s="676"/>
      <c r="FWA2" s="676"/>
      <c r="FWB2" s="676"/>
      <c r="FWC2" s="676"/>
      <c r="FWD2" s="676"/>
      <c r="FWE2" s="676"/>
      <c r="FWF2" s="676"/>
      <c r="FWG2" s="676"/>
      <c r="FWH2" s="676"/>
      <c r="FWI2" s="676"/>
      <c r="FWJ2" s="676"/>
      <c r="FWK2" s="676"/>
      <c r="FWL2" s="676"/>
      <c r="FWM2" s="676"/>
      <c r="FWN2" s="676"/>
      <c r="FWO2" s="676"/>
      <c r="FWP2" s="676"/>
      <c r="FWQ2" s="676"/>
      <c r="FWR2" s="676"/>
      <c r="FWS2" s="676"/>
      <c r="FWT2" s="676"/>
      <c r="FWU2" s="676"/>
      <c r="FWV2" s="676"/>
      <c r="FWW2" s="676"/>
      <c r="FWX2" s="676"/>
      <c r="FWY2" s="676"/>
      <c r="FWZ2" s="676"/>
      <c r="FXA2" s="676"/>
      <c r="FXB2" s="676"/>
      <c r="FXC2" s="676"/>
      <c r="FXD2" s="676"/>
      <c r="FXE2" s="676"/>
      <c r="FXF2" s="676"/>
      <c r="FXG2" s="676"/>
      <c r="FXH2" s="676"/>
      <c r="FXI2" s="676"/>
      <c r="FXJ2" s="676"/>
      <c r="FXK2" s="676"/>
      <c r="FXL2" s="676"/>
      <c r="FXM2" s="676"/>
      <c r="FXN2" s="676"/>
      <c r="FXO2" s="676"/>
      <c r="FXP2" s="676"/>
      <c r="FXQ2" s="676"/>
      <c r="FXR2" s="676"/>
      <c r="FXS2" s="676"/>
      <c r="FXT2" s="676"/>
      <c r="FXU2" s="676"/>
      <c r="FXV2" s="676"/>
      <c r="FXW2" s="676"/>
      <c r="FXX2" s="676"/>
      <c r="FXY2" s="676"/>
      <c r="FXZ2" s="676"/>
      <c r="FYA2" s="676"/>
      <c r="FYB2" s="676"/>
      <c r="FYC2" s="676"/>
      <c r="FYD2" s="676"/>
      <c r="FYE2" s="676"/>
      <c r="FYF2" s="676"/>
      <c r="FYG2" s="676"/>
      <c r="FYH2" s="676"/>
      <c r="FYI2" s="676"/>
      <c r="FYJ2" s="676"/>
      <c r="FYK2" s="676"/>
      <c r="FYL2" s="676"/>
      <c r="FYM2" s="676"/>
      <c r="FYN2" s="676"/>
      <c r="FYO2" s="676"/>
      <c r="FYP2" s="676"/>
      <c r="FYQ2" s="676"/>
      <c r="FYR2" s="676"/>
      <c r="FYS2" s="676"/>
      <c r="FYT2" s="676"/>
      <c r="FYU2" s="676"/>
      <c r="FYV2" s="676"/>
      <c r="FYW2" s="676"/>
      <c r="FYX2" s="676"/>
      <c r="FYY2" s="676"/>
      <c r="FYZ2" s="676"/>
      <c r="FZA2" s="676"/>
      <c r="FZB2" s="676"/>
      <c r="FZC2" s="676"/>
      <c r="FZD2" s="676"/>
      <c r="FZE2" s="676"/>
      <c r="FZF2" s="676"/>
      <c r="FZG2" s="676"/>
      <c r="FZH2" s="676"/>
      <c r="FZI2" s="676"/>
      <c r="FZJ2" s="676"/>
      <c r="FZK2" s="676"/>
      <c r="FZL2" s="676"/>
      <c r="FZM2" s="676"/>
      <c r="FZN2" s="676"/>
      <c r="FZO2" s="676"/>
      <c r="FZP2" s="676"/>
      <c r="FZQ2" s="676"/>
      <c r="FZR2" s="676"/>
      <c r="FZS2" s="676"/>
      <c r="FZT2" s="676"/>
      <c r="FZU2" s="676"/>
      <c r="FZV2" s="676"/>
      <c r="FZW2" s="676"/>
      <c r="FZX2" s="676"/>
      <c r="FZY2" s="676"/>
      <c r="FZZ2" s="676"/>
      <c r="GAA2" s="676"/>
      <c r="GAB2" s="676"/>
      <c r="GAC2" s="676"/>
      <c r="GAD2" s="676"/>
      <c r="GAE2" s="676"/>
      <c r="GAF2" s="676"/>
      <c r="GAG2" s="676"/>
      <c r="GAH2" s="676"/>
      <c r="GAI2" s="676"/>
      <c r="GAJ2" s="676"/>
      <c r="GAK2" s="676"/>
      <c r="GAL2" s="676"/>
      <c r="GAM2" s="676"/>
      <c r="GAN2" s="676"/>
      <c r="GAO2" s="676"/>
      <c r="GAP2" s="676"/>
      <c r="GAQ2" s="676"/>
      <c r="GAR2" s="676"/>
      <c r="GAS2" s="676"/>
      <c r="GAT2" s="676"/>
      <c r="GAU2" s="676"/>
      <c r="GAV2" s="676"/>
      <c r="GAW2" s="676"/>
      <c r="GAX2" s="676"/>
      <c r="GAY2" s="676"/>
      <c r="GAZ2" s="676"/>
      <c r="GBA2" s="676"/>
      <c r="GBB2" s="676"/>
      <c r="GBC2" s="676"/>
      <c r="GBD2" s="676"/>
      <c r="GBE2" s="676"/>
      <c r="GBF2" s="676"/>
      <c r="GBG2" s="676"/>
      <c r="GBH2" s="676"/>
      <c r="GBI2" s="676"/>
      <c r="GBJ2" s="676"/>
      <c r="GBK2" s="676"/>
      <c r="GBL2" s="676"/>
      <c r="GBM2" s="676"/>
      <c r="GBN2" s="676"/>
      <c r="GBO2" s="676"/>
      <c r="GBP2" s="676"/>
      <c r="GBQ2" s="676"/>
      <c r="GBR2" s="676"/>
      <c r="GBS2" s="676"/>
      <c r="GBT2" s="676"/>
      <c r="GBU2" s="676"/>
      <c r="GBV2" s="676"/>
      <c r="GBW2" s="676"/>
      <c r="GBX2" s="676"/>
      <c r="GBY2" s="676"/>
      <c r="GBZ2" s="676"/>
      <c r="GCA2" s="676"/>
      <c r="GCB2" s="676"/>
      <c r="GCC2" s="676"/>
      <c r="GCD2" s="676"/>
      <c r="GCE2" s="676"/>
      <c r="GCF2" s="676"/>
      <c r="GCG2" s="676"/>
      <c r="GCH2" s="676"/>
      <c r="GCI2" s="676"/>
      <c r="GCJ2" s="676"/>
      <c r="GCK2" s="676"/>
      <c r="GCL2" s="676"/>
      <c r="GCM2" s="676"/>
      <c r="GCN2" s="676"/>
      <c r="GCO2" s="676"/>
      <c r="GCP2" s="676"/>
      <c r="GCQ2" s="676"/>
      <c r="GCR2" s="676"/>
      <c r="GCS2" s="676"/>
      <c r="GCT2" s="676"/>
      <c r="GCU2" s="676"/>
      <c r="GCV2" s="676"/>
      <c r="GCW2" s="676"/>
      <c r="GCX2" s="676"/>
      <c r="GCY2" s="676"/>
      <c r="GCZ2" s="676"/>
      <c r="GDA2" s="676"/>
      <c r="GDB2" s="676"/>
      <c r="GDC2" s="676"/>
      <c r="GDD2" s="676"/>
      <c r="GDE2" s="676"/>
      <c r="GDF2" s="676"/>
      <c r="GDG2" s="676"/>
      <c r="GDH2" s="676"/>
      <c r="GDI2" s="676"/>
      <c r="GDJ2" s="676"/>
      <c r="GDK2" s="676"/>
      <c r="GDL2" s="676"/>
      <c r="GDM2" s="676"/>
      <c r="GDN2" s="676"/>
      <c r="GDO2" s="676"/>
      <c r="GDP2" s="676"/>
      <c r="GDQ2" s="676"/>
      <c r="GDR2" s="676"/>
      <c r="GDS2" s="676"/>
      <c r="GDT2" s="676"/>
      <c r="GDU2" s="676"/>
      <c r="GDV2" s="676"/>
      <c r="GDW2" s="676"/>
      <c r="GDX2" s="676"/>
      <c r="GDY2" s="676"/>
      <c r="GDZ2" s="676"/>
      <c r="GEA2" s="676"/>
      <c r="GEB2" s="676"/>
      <c r="GEC2" s="676"/>
      <c r="GED2" s="676"/>
      <c r="GEE2" s="676"/>
      <c r="GEF2" s="676"/>
      <c r="GEG2" s="676"/>
      <c r="GEH2" s="676"/>
      <c r="GEI2" s="676"/>
      <c r="GEJ2" s="676"/>
      <c r="GEK2" s="676"/>
      <c r="GEL2" s="676"/>
      <c r="GEM2" s="676"/>
      <c r="GEN2" s="676"/>
      <c r="GEO2" s="676"/>
      <c r="GEP2" s="676"/>
      <c r="GEQ2" s="676"/>
      <c r="GER2" s="676"/>
      <c r="GES2" s="676"/>
      <c r="GET2" s="676"/>
      <c r="GEU2" s="676"/>
      <c r="GEV2" s="676"/>
      <c r="GEW2" s="676"/>
      <c r="GEX2" s="676"/>
      <c r="GEY2" s="676"/>
      <c r="GEZ2" s="676"/>
      <c r="GFA2" s="676"/>
      <c r="GFB2" s="676"/>
      <c r="GFC2" s="676"/>
      <c r="GFD2" s="676"/>
      <c r="GFE2" s="676"/>
      <c r="GFF2" s="676"/>
      <c r="GFG2" s="676"/>
      <c r="GFH2" s="676"/>
      <c r="GFI2" s="676"/>
      <c r="GFJ2" s="676"/>
      <c r="GFK2" s="676"/>
      <c r="GFL2" s="676"/>
      <c r="GFM2" s="676"/>
      <c r="GFN2" s="676"/>
      <c r="GFO2" s="676"/>
      <c r="GFP2" s="676"/>
      <c r="GFQ2" s="676"/>
      <c r="GFR2" s="676"/>
      <c r="GFS2" s="676"/>
      <c r="GFT2" s="676"/>
      <c r="GFU2" s="676"/>
      <c r="GFV2" s="676"/>
      <c r="GFW2" s="676"/>
      <c r="GFX2" s="676"/>
      <c r="GFY2" s="676"/>
      <c r="GFZ2" s="676"/>
      <c r="GGA2" s="676"/>
      <c r="GGB2" s="676"/>
      <c r="GGC2" s="676"/>
      <c r="GGD2" s="676"/>
      <c r="GGE2" s="676"/>
      <c r="GGF2" s="676"/>
      <c r="GGG2" s="676"/>
      <c r="GGH2" s="676"/>
      <c r="GGI2" s="676"/>
      <c r="GGJ2" s="676"/>
      <c r="GGK2" s="676"/>
      <c r="GGL2" s="676"/>
      <c r="GGM2" s="676"/>
      <c r="GGN2" s="676"/>
      <c r="GGO2" s="676"/>
      <c r="GGP2" s="676"/>
      <c r="GGQ2" s="676"/>
      <c r="GGR2" s="676"/>
      <c r="GGS2" s="676"/>
      <c r="GGT2" s="676"/>
      <c r="GGU2" s="676"/>
      <c r="GGV2" s="676"/>
      <c r="GGW2" s="676"/>
      <c r="GGX2" s="676"/>
      <c r="GGY2" s="676"/>
      <c r="GGZ2" s="676"/>
      <c r="GHA2" s="676"/>
      <c r="GHB2" s="676"/>
      <c r="GHC2" s="676"/>
      <c r="GHD2" s="676"/>
      <c r="GHE2" s="676"/>
      <c r="GHF2" s="676"/>
      <c r="GHG2" s="676"/>
      <c r="GHH2" s="676"/>
      <c r="GHI2" s="676"/>
      <c r="GHJ2" s="676"/>
      <c r="GHK2" s="676"/>
      <c r="GHL2" s="676"/>
      <c r="GHM2" s="676"/>
      <c r="GHN2" s="676"/>
      <c r="GHO2" s="676"/>
      <c r="GHP2" s="676"/>
      <c r="GHQ2" s="676"/>
      <c r="GHR2" s="676"/>
      <c r="GHS2" s="676"/>
      <c r="GHT2" s="676"/>
      <c r="GHU2" s="676"/>
      <c r="GHV2" s="676"/>
      <c r="GHW2" s="676"/>
      <c r="GHX2" s="676"/>
      <c r="GHY2" s="676"/>
      <c r="GHZ2" s="676"/>
      <c r="GIA2" s="676"/>
      <c r="GIB2" s="676"/>
      <c r="GIC2" s="676"/>
      <c r="GID2" s="676"/>
      <c r="GIE2" s="676"/>
      <c r="GIF2" s="676"/>
      <c r="GIG2" s="676"/>
      <c r="GIH2" s="676"/>
      <c r="GII2" s="676"/>
      <c r="GIJ2" s="676"/>
      <c r="GIK2" s="676"/>
      <c r="GIL2" s="676"/>
      <c r="GIM2" s="676"/>
      <c r="GIN2" s="676"/>
      <c r="GIO2" s="676"/>
      <c r="GIP2" s="676"/>
      <c r="GIQ2" s="676"/>
      <c r="GIR2" s="676"/>
      <c r="GIS2" s="676"/>
      <c r="GIT2" s="676"/>
      <c r="GIU2" s="676"/>
      <c r="GIV2" s="676"/>
      <c r="GIW2" s="676"/>
      <c r="GIX2" s="676"/>
      <c r="GIY2" s="676"/>
      <c r="GIZ2" s="676"/>
      <c r="GJA2" s="676"/>
      <c r="GJB2" s="676"/>
      <c r="GJC2" s="676"/>
      <c r="GJD2" s="676"/>
      <c r="GJE2" s="676"/>
      <c r="GJF2" s="676"/>
      <c r="GJG2" s="676"/>
      <c r="GJH2" s="676"/>
      <c r="GJI2" s="676"/>
      <c r="GJJ2" s="676"/>
      <c r="GJK2" s="676"/>
      <c r="GJL2" s="676"/>
      <c r="GJM2" s="676"/>
      <c r="GJN2" s="676"/>
      <c r="GJO2" s="676"/>
      <c r="GJP2" s="676"/>
      <c r="GJQ2" s="676"/>
      <c r="GJR2" s="676"/>
      <c r="GJS2" s="676"/>
      <c r="GJT2" s="676"/>
      <c r="GJU2" s="676"/>
      <c r="GJV2" s="676"/>
      <c r="GJW2" s="676"/>
      <c r="GJX2" s="676"/>
      <c r="GJY2" s="676"/>
      <c r="GJZ2" s="676"/>
      <c r="GKA2" s="676"/>
      <c r="GKB2" s="676"/>
      <c r="GKC2" s="676"/>
      <c r="GKD2" s="676"/>
      <c r="GKE2" s="676"/>
      <c r="GKF2" s="676"/>
      <c r="GKG2" s="676"/>
      <c r="GKH2" s="676"/>
      <c r="GKI2" s="676"/>
      <c r="GKJ2" s="676"/>
      <c r="GKK2" s="676"/>
      <c r="GKL2" s="676"/>
      <c r="GKM2" s="676"/>
      <c r="GKN2" s="676"/>
      <c r="GKO2" s="676"/>
      <c r="GKP2" s="676"/>
      <c r="GKQ2" s="676"/>
      <c r="GKR2" s="676"/>
      <c r="GKS2" s="676"/>
      <c r="GKT2" s="676"/>
      <c r="GKU2" s="676"/>
      <c r="GKV2" s="676"/>
      <c r="GKW2" s="676"/>
      <c r="GKX2" s="676"/>
      <c r="GKY2" s="676"/>
      <c r="GKZ2" s="676"/>
      <c r="GLA2" s="676"/>
      <c r="GLB2" s="676"/>
      <c r="GLC2" s="676"/>
      <c r="GLD2" s="676"/>
      <c r="GLE2" s="676"/>
      <c r="GLF2" s="676"/>
      <c r="GLG2" s="676"/>
      <c r="GLH2" s="676"/>
      <c r="GLI2" s="676"/>
      <c r="GLJ2" s="676"/>
      <c r="GLK2" s="676"/>
      <c r="GLL2" s="676"/>
      <c r="GLM2" s="676"/>
      <c r="GLN2" s="676"/>
      <c r="GLO2" s="676"/>
      <c r="GLP2" s="676"/>
      <c r="GLQ2" s="676"/>
      <c r="GLR2" s="676"/>
      <c r="GLS2" s="676"/>
      <c r="GLT2" s="676"/>
      <c r="GLU2" s="676"/>
      <c r="GLV2" s="676"/>
      <c r="GLW2" s="676"/>
      <c r="GLX2" s="676"/>
      <c r="GLY2" s="676"/>
      <c r="GLZ2" s="676"/>
      <c r="GMA2" s="676"/>
      <c r="GMB2" s="676"/>
      <c r="GMC2" s="676"/>
      <c r="GMD2" s="676"/>
      <c r="GME2" s="676"/>
      <c r="GMF2" s="676"/>
      <c r="GMG2" s="676"/>
      <c r="GMH2" s="676"/>
      <c r="GMI2" s="676"/>
      <c r="GMJ2" s="676"/>
      <c r="GMK2" s="676"/>
      <c r="GML2" s="676"/>
      <c r="GMM2" s="676"/>
      <c r="GMN2" s="676"/>
      <c r="GMO2" s="676"/>
      <c r="GMP2" s="676"/>
      <c r="GMQ2" s="676"/>
      <c r="GMR2" s="676"/>
      <c r="GMS2" s="676"/>
      <c r="GMT2" s="676"/>
      <c r="GMU2" s="676"/>
      <c r="GMV2" s="676"/>
      <c r="GMW2" s="676"/>
      <c r="GMX2" s="676"/>
      <c r="GMY2" s="676"/>
      <c r="GMZ2" s="676"/>
      <c r="GNA2" s="676"/>
      <c r="GNB2" s="676"/>
      <c r="GNC2" s="676"/>
      <c r="GND2" s="676"/>
      <c r="GNE2" s="676"/>
      <c r="GNF2" s="676"/>
      <c r="GNG2" s="676"/>
      <c r="GNH2" s="676"/>
      <c r="GNI2" s="676"/>
      <c r="GNJ2" s="676"/>
      <c r="GNK2" s="676"/>
      <c r="GNL2" s="676"/>
      <c r="GNM2" s="676"/>
      <c r="GNN2" s="676"/>
      <c r="GNO2" s="676"/>
      <c r="GNP2" s="676"/>
      <c r="GNQ2" s="676"/>
      <c r="GNR2" s="676"/>
      <c r="GNS2" s="676"/>
      <c r="GNT2" s="676"/>
      <c r="GNU2" s="676"/>
      <c r="GNV2" s="676"/>
      <c r="GNW2" s="676"/>
      <c r="GNX2" s="676"/>
      <c r="GNY2" s="676"/>
      <c r="GNZ2" s="676"/>
      <c r="GOA2" s="676"/>
      <c r="GOB2" s="676"/>
      <c r="GOC2" s="676"/>
      <c r="GOD2" s="676"/>
      <c r="GOE2" s="676"/>
      <c r="GOF2" s="676"/>
      <c r="GOG2" s="676"/>
      <c r="GOH2" s="676"/>
      <c r="GOI2" s="676"/>
      <c r="GOJ2" s="676"/>
      <c r="GOK2" s="676"/>
      <c r="GOL2" s="676"/>
      <c r="GOM2" s="676"/>
      <c r="GON2" s="676"/>
      <c r="GOO2" s="676"/>
      <c r="GOP2" s="676"/>
      <c r="GOQ2" s="676"/>
      <c r="GOR2" s="676"/>
      <c r="GOS2" s="676"/>
      <c r="GOT2" s="676"/>
      <c r="GOU2" s="676"/>
      <c r="GOV2" s="676"/>
      <c r="GOW2" s="676"/>
      <c r="GOX2" s="676"/>
      <c r="GOY2" s="676"/>
      <c r="GOZ2" s="676"/>
      <c r="GPA2" s="676"/>
      <c r="GPB2" s="676"/>
      <c r="GPC2" s="676"/>
      <c r="GPD2" s="676"/>
      <c r="GPE2" s="676"/>
      <c r="GPF2" s="676"/>
      <c r="GPG2" s="676"/>
      <c r="GPH2" s="676"/>
      <c r="GPI2" s="676"/>
      <c r="GPJ2" s="676"/>
      <c r="GPK2" s="676"/>
      <c r="GPL2" s="676"/>
      <c r="GPM2" s="676"/>
      <c r="GPN2" s="676"/>
      <c r="GPO2" s="676"/>
      <c r="GPP2" s="676"/>
      <c r="GPQ2" s="676"/>
      <c r="GPR2" s="676"/>
      <c r="GPS2" s="676"/>
      <c r="GPT2" s="676"/>
      <c r="GPU2" s="676"/>
      <c r="GPV2" s="676"/>
      <c r="GPW2" s="676"/>
      <c r="GPX2" s="676"/>
      <c r="GPY2" s="676"/>
      <c r="GPZ2" s="676"/>
      <c r="GQA2" s="676"/>
      <c r="GQB2" s="676"/>
      <c r="GQC2" s="676"/>
      <c r="GQD2" s="676"/>
      <c r="GQE2" s="676"/>
      <c r="GQF2" s="676"/>
      <c r="GQG2" s="676"/>
      <c r="GQH2" s="676"/>
      <c r="GQI2" s="676"/>
      <c r="GQJ2" s="676"/>
      <c r="GQK2" s="676"/>
      <c r="GQL2" s="676"/>
      <c r="GQM2" s="676"/>
      <c r="GQN2" s="676"/>
      <c r="GQO2" s="676"/>
      <c r="GQP2" s="676"/>
      <c r="GQQ2" s="676"/>
      <c r="GQR2" s="676"/>
      <c r="GQS2" s="676"/>
      <c r="GQT2" s="676"/>
      <c r="GQU2" s="676"/>
      <c r="GQV2" s="676"/>
      <c r="GQW2" s="676"/>
      <c r="GQX2" s="676"/>
      <c r="GQY2" s="676"/>
      <c r="GQZ2" s="676"/>
      <c r="GRA2" s="676"/>
      <c r="GRB2" s="676"/>
      <c r="GRC2" s="676"/>
      <c r="GRD2" s="676"/>
      <c r="GRE2" s="676"/>
      <c r="GRF2" s="676"/>
      <c r="GRG2" s="676"/>
      <c r="GRH2" s="676"/>
      <c r="GRI2" s="676"/>
      <c r="GRJ2" s="676"/>
      <c r="GRK2" s="676"/>
      <c r="GRL2" s="676"/>
      <c r="GRM2" s="676"/>
      <c r="GRN2" s="676"/>
      <c r="GRO2" s="676"/>
      <c r="GRP2" s="676"/>
      <c r="GRQ2" s="676"/>
      <c r="GRR2" s="676"/>
      <c r="GRS2" s="676"/>
      <c r="GRT2" s="676"/>
      <c r="GRU2" s="676"/>
      <c r="GRV2" s="676"/>
      <c r="GRW2" s="676"/>
      <c r="GRX2" s="676"/>
      <c r="GRY2" s="676"/>
      <c r="GRZ2" s="676"/>
      <c r="GSA2" s="676"/>
      <c r="GSB2" s="676"/>
      <c r="GSC2" s="676"/>
      <c r="GSD2" s="676"/>
      <c r="GSE2" s="676"/>
      <c r="GSF2" s="676"/>
      <c r="GSG2" s="676"/>
      <c r="GSH2" s="676"/>
      <c r="GSI2" s="676"/>
      <c r="GSJ2" s="676"/>
      <c r="GSK2" s="676"/>
      <c r="GSL2" s="676"/>
      <c r="GSM2" s="676"/>
      <c r="GSN2" s="676"/>
      <c r="GSO2" s="676"/>
      <c r="GSP2" s="676"/>
      <c r="GSQ2" s="676"/>
      <c r="GSR2" s="676"/>
      <c r="GSS2" s="676"/>
      <c r="GST2" s="676"/>
      <c r="GSU2" s="676"/>
      <c r="GSV2" s="676"/>
      <c r="GSW2" s="676"/>
      <c r="GSX2" s="676"/>
      <c r="GSY2" s="676"/>
      <c r="GSZ2" s="676"/>
      <c r="GTA2" s="676"/>
      <c r="GTB2" s="676"/>
      <c r="GTC2" s="676"/>
      <c r="GTD2" s="676"/>
      <c r="GTE2" s="676"/>
      <c r="GTF2" s="676"/>
      <c r="GTG2" s="676"/>
      <c r="GTH2" s="676"/>
      <c r="GTI2" s="676"/>
      <c r="GTJ2" s="676"/>
      <c r="GTK2" s="676"/>
      <c r="GTL2" s="676"/>
      <c r="GTM2" s="676"/>
      <c r="GTN2" s="676"/>
      <c r="GTO2" s="676"/>
      <c r="GTP2" s="676"/>
      <c r="GTQ2" s="676"/>
      <c r="GTR2" s="676"/>
      <c r="GTS2" s="676"/>
      <c r="GTT2" s="676"/>
      <c r="GTU2" s="676"/>
      <c r="GTV2" s="676"/>
      <c r="GTW2" s="676"/>
      <c r="GTX2" s="676"/>
      <c r="GTY2" s="676"/>
      <c r="GTZ2" s="676"/>
      <c r="GUA2" s="676"/>
      <c r="GUB2" s="676"/>
      <c r="GUC2" s="676"/>
      <c r="GUD2" s="676"/>
      <c r="GUE2" s="676"/>
      <c r="GUF2" s="676"/>
      <c r="GUG2" s="676"/>
      <c r="GUH2" s="676"/>
      <c r="GUI2" s="676"/>
      <c r="GUJ2" s="676"/>
      <c r="GUK2" s="676"/>
      <c r="GUL2" s="676"/>
      <c r="GUM2" s="676"/>
      <c r="GUN2" s="676"/>
      <c r="GUO2" s="676"/>
      <c r="GUP2" s="676"/>
      <c r="GUQ2" s="676"/>
      <c r="GUR2" s="676"/>
      <c r="GUS2" s="676"/>
      <c r="GUT2" s="676"/>
      <c r="GUU2" s="676"/>
      <c r="GUV2" s="676"/>
      <c r="GUW2" s="676"/>
      <c r="GUX2" s="676"/>
      <c r="GUY2" s="676"/>
      <c r="GUZ2" s="676"/>
      <c r="GVA2" s="676"/>
      <c r="GVB2" s="676"/>
      <c r="GVC2" s="676"/>
      <c r="GVD2" s="676"/>
      <c r="GVE2" s="676"/>
      <c r="GVF2" s="676"/>
      <c r="GVG2" s="676"/>
      <c r="GVH2" s="676"/>
      <c r="GVI2" s="676"/>
      <c r="GVJ2" s="676"/>
      <c r="GVK2" s="676"/>
      <c r="GVL2" s="676"/>
      <c r="GVM2" s="676"/>
      <c r="GVN2" s="676"/>
      <c r="GVO2" s="676"/>
      <c r="GVP2" s="676"/>
      <c r="GVQ2" s="676"/>
      <c r="GVR2" s="676"/>
      <c r="GVS2" s="676"/>
      <c r="GVT2" s="676"/>
      <c r="GVU2" s="676"/>
      <c r="GVV2" s="676"/>
      <c r="GVW2" s="676"/>
      <c r="GVX2" s="676"/>
      <c r="GVY2" s="676"/>
      <c r="GVZ2" s="676"/>
      <c r="GWA2" s="676"/>
      <c r="GWB2" s="676"/>
      <c r="GWC2" s="676"/>
      <c r="GWD2" s="676"/>
      <c r="GWE2" s="676"/>
      <c r="GWF2" s="676"/>
      <c r="GWG2" s="676"/>
      <c r="GWH2" s="676"/>
      <c r="GWI2" s="676"/>
      <c r="GWJ2" s="676"/>
      <c r="GWK2" s="676"/>
      <c r="GWL2" s="676"/>
      <c r="GWM2" s="676"/>
      <c r="GWN2" s="676"/>
      <c r="GWO2" s="676"/>
      <c r="GWP2" s="676"/>
      <c r="GWQ2" s="676"/>
      <c r="GWR2" s="676"/>
      <c r="GWS2" s="676"/>
      <c r="GWT2" s="676"/>
      <c r="GWU2" s="676"/>
      <c r="GWV2" s="676"/>
      <c r="GWW2" s="676"/>
      <c r="GWX2" s="676"/>
      <c r="GWY2" s="676"/>
      <c r="GWZ2" s="676"/>
      <c r="GXA2" s="676"/>
      <c r="GXB2" s="676"/>
      <c r="GXC2" s="676"/>
      <c r="GXD2" s="676"/>
      <c r="GXE2" s="676"/>
      <c r="GXF2" s="676"/>
      <c r="GXG2" s="676"/>
      <c r="GXH2" s="676"/>
      <c r="GXI2" s="676"/>
      <c r="GXJ2" s="676"/>
      <c r="GXK2" s="676"/>
      <c r="GXL2" s="676"/>
      <c r="GXM2" s="676"/>
      <c r="GXN2" s="676"/>
      <c r="GXO2" s="676"/>
      <c r="GXP2" s="676"/>
      <c r="GXQ2" s="676"/>
      <c r="GXR2" s="676"/>
      <c r="GXS2" s="676"/>
      <c r="GXT2" s="676"/>
      <c r="GXU2" s="676"/>
      <c r="GXV2" s="676"/>
      <c r="GXW2" s="676"/>
      <c r="GXX2" s="676"/>
      <c r="GXY2" s="676"/>
      <c r="GXZ2" s="676"/>
      <c r="GYA2" s="676"/>
      <c r="GYB2" s="676"/>
      <c r="GYC2" s="676"/>
      <c r="GYD2" s="676"/>
      <c r="GYE2" s="676"/>
      <c r="GYF2" s="676"/>
      <c r="GYG2" s="676"/>
      <c r="GYH2" s="676"/>
      <c r="GYI2" s="676"/>
      <c r="GYJ2" s="676"/>
      <c r="GYK2" s="676"/>
      <c r="GYL2" s="676"/>
      <c r="GYM2" s="676"/>
      <c r="GYN2" s="676"/>
      <c r="GYO2" s="676"/>
      <c r="GYP2" s="676"/>
      <c r="GYQ2" s="676"/>
      <c r="GYR2" s="676"/>
      <c r="GYS2" s="676"/>
      <c r="GYT2" s="676"/>
      <c r="GYU2" s="676"/>
      <c r="GYV2" s="676"/>
      <c r="GYW2" s="676"/>
      <c r="GYX2" s="676"/>
      <c r="GYY2" s="676"/>
      <c r="GYZ2" s="676"/>
      <c r="GZA2" s="676"/>
      <c r="GZB2" s="676"/>
      <c r="GZC2" s="676"/>
      <c r="GZD2" s="676"/>
      <c r="GZE2" s="676"/>
      <c r="GZF2" s="676"/>
      <c r="GZG2" s="676"/>
      <c r="GZH2" s="676"/>
      <c r="GZI2" s="676"/>
      <c r="GZJ2" s="676"/>
      <c r="GZK2" s="676"/>
      <c r="GZL2" s="676"/>
      <c r="GZM2" s="676"/>
      <c r="GZN2" s="676"/>
      <c r="GZO2" s="676"/>
      <c r="GZP2" s="676"/>
      <c r="GZQ2" s="676"/>
      <c r="GZR2" s="676"/>
      <c r="GZS2" s="676"/>
      <c r="GZT2" s="676"/>
      <c r="GZU2" s="676"/>
      <c r="GZV2" s="676"/>
      <c r="GZW2" s="676"/>
      <c r="GZX2" s="676"/>
      <c r="GZY2" s="676"/>
      <c r="GZZ2" s="676"/>
      <c r="HAA2" s="676"/>
      <c r="HAB2" s="676"/>
      <c r="HAC2" s="676"/>
      <c r="HAD2" s="676"/>
      <c r="HAE2" s="676"/>
      <c r="HAF2" s="676"/>
      <c r="HAG2" s="676"/>
      <c r="HAH2" s="676"/>
      <c r="HAI2" s="676"/>
      <c r="HAJ2" s="676"/>
      <c r="HAK2" s="676"/>
      <c r="HAL2" s="676"/>
      <c r="HAM2" s="676"/>
      <c r="HAN2" s="676"/>
      <c r="HAO2" s="676"/>
      <c r="HAP2" s="676"/>
      <c r="HAQ2" s="676"/>
      <c r="HAR2" s="676"/>
      <c r="HAS2" s="676"/>
      <c r="HAT2" s="676"/>
      <c r="HAU2" s="676"/>
      <c r="HAV2" s="676"/>
      <c r="HAW2" s="676"/>
      <c r="HAX2" s="676"/>
      <c r="HAY2" s="676"/>
      <c r="HAZ2" s="676"/>
      <c r="HBA2" s="676"/>
      <c r="HBB2" s="676"/>
      <c r="HBC2" s="676"/>
      <c r="HBD2" s="676"/>
      <c r="HBE2" s="676"/>
      <c r="HBF2" s="676"/>
      <c r="HBG2" s="676"/>
      <c r="HBH2" s="676"/>
      <c r="HBI2" s="676"/>
      <c r="HBJ2" s="676"/>
      <c r="HBK2" s="676"/>
      <c r="HBL2" s="676"/>
      <c r="HBM2" s="676"/>
      <c r="HBN2" s="676"/>
      <c r="HBO2" s="676"/>
      <c r="HBP2" s="676"/>
      <c r="HBQ2" s="676"/>
      <c r="HBR2" s="676"/>
      <c r="HBS2" s="676"/>
      <c r="HBT2" s="676"/>
      <c r="HBU2" s="676"/>
      <c r="HBV2" s="676"/>
      <c r="HBW2" s="676"/>
      <c r="HBX2" s="676"/>
      <c r="HBY2" s="676"/>
      <c r="HBZ2" s="676"/>
      <c r="HCA2" s="676"/>
      <c r="HCB2" s="676"/>
      <c r="HCC2" s="676"/>
      <c r="HCD2" s="676"/>
      <c r="HCE2" s="676"/>
      <c r="HCF2" s="676"/>
      <c r="HCG2" s="676"/>
      <c r="HCH2" s="676"/>
      <c r="HCI2" s="676"/>
      <c r="HCJ2" s="676"/>
      <c r="HCK2" s="676"/>
      <c r="HCL2" s="676"/>
      <c r="HCM2" s="676"/>
      <c r="HCN2" s="676"/>
      <c r="HCO2" s="676"/>
      <c r="HCP2" s="676"/>
      <c r="HCQ2" s="676"/>
      <c r="HCR2" s="676"/>
      <c r="HCS2" s="676"/>
      <c r="HCT2" s="676"/>
      <c r="HCU2" s="676"/>
      <c r="HCV2" s="676"/>
      <c r="HCW2" s="676"/>
      <c r="HCX2" s="676"/>
      <c r="HCY2" s="676"/>
      <c r="HCZ2" s="676"/>
      <c r="HDA2" s="676"/>
      <c r="HDB2" s="676"/>
      <c r="HDC2" s="676"/>
      <c r="HDD2" s="676"/>
      <c r="HDE2" s="676"/>
      <c r="HDF2" s="676"/>
      <c r="HDG2" s="676"/>
      <c r="HDH2" s="676"/>
      <c r="HDI2" s="676"/>
      <c r="HDJ2" s="676"/>
      <c r="HDK2" s="676"/>
      <c r="HDL2" s="676"/>
      <c r="HDM2" s="676"/>
      <c r="HDN2" s="676"/>
      <c r="HDO2" s="676"/>
      <c r="HDP2" s="676"/>
      <c r="HDQ2" s="676"/>
      <c r="HDR2" s="676"/>
      <c r="HDS2" s="676"/>
      <c r="HDT2" s="676"/>
      <c r="HDU2" s="676"/>
      <c r="HDV2" s="676"/>
      <c r="HDW2" s="676"/>
      <c r="HDX2" s="676"/>
      <c r="HDY2" s="676"/>
      <c r="HDZ2" s="676"/>
      <c r="HEA2" s="676"/>
      <c r="HEB2" s="676"/>
      <c r="HEC2" s="676"/>
      <c r="HED2" s="676"/>
      <c r="HEE2" s="676"/>
      <c r="HEF2" s="676"/>
      <c r="HEG2" s="676"/>
      <c r="HEH2" s="676"/>
      <c r="HEI2" s="676"/>
      <c r="HEJ2" s="676"/>
      <c r="HEK2" s="676"/>
      <c r="HEL2" s="676"/>
      <c r="HEM2" s="676"/>
      <c r="HEN2" s="676"/>
      <c r="HEO2" s="676"/>
      <c r="HEP2" s="676"/>
      <c r="HEQ2" s="676"/>
      <c r="HER2" s="676"/>
      <c r="HES2" s="676"/>
      <c r="HET2" s="676"/>
      <c r="HEU2" s="676"/>
      <c r="HEV2" s="676"/>
      <c r="HEW2" s="676"/>
      <c r="HEX2" s="676"/>
      <c r="HEY2" s="676"/>
      <c r="HEZ2" s="676"/>
      <c r="HFA2" s="676"/>
      <c r="HFB2" s="676"/>
      <c r="HFC2" s="676"/>
      <c r="HFD2" s="676"/>
      <c r="HFE2" s="676"/>
      <c r="HFF2" s="676"/>
      <c r="HFG2" s="676"/>
      <c r="HFH2" s="676"/>
      <c r="HFI2" s="676"/>
      <c r="HFJ2" s="676"/>
      <c r="HFK2" s="676"/>
      <c r="HFL2" s="676"/>
      <c r="HFM2" s="676"/>
      <c r="HFN2" s="676"/>
      <c r="HFO2" s="676"/>
      <c r="HFP2" s="676"/>
      <c r="HFQ2" s="676"/>
      <c r="HFR2" s="676"/>
      <c r="HFS2" s="676"/>
      <c r="HFT2" s="676"/>
      <c r="HFU2" s="676"/>
      <c r="HFV2" s="676"/>
      <c r="HFW2" s="676"/>
      <c r="HFX2" s="676"/>
      <c r="HFY2" s="676"/>
      <c r="HFZ2" s="676"/>
      <c r="HGA2" s="676"/>
      <c r="HGB2" s="676"/>
      <c r="HGC2" s="676"/>
      <c r="HGD2" s="676"/>
      <c r="HGE2" s="676"/>
      <c r="HGF2" s="676"/>
      <c r="HGG2" s="676"/>
      <c r="HGH2" s="676"/>
      <c r="HGI2" s="676"/>
      <c r="HGJ2" s="676"/>
      <c r="HGK2" s="676"/>
      <c r="HGL2" s="676"/>
      <c r="HGM2" s="676"/>
      <c r="HGN2" s="676"/>
      <c r="HGO2" s="676"/>
      <c r="HGP2" s="676"/>
      <c r="HGQ2" s="676"/>
      <c r="HGR2" s="676"/>
      <c r="HGS2" s="676"/>
      <c r="HGT2" s="676"/>
      <c r="HGU2" s="676"/>
      <c r="HGV2" s="676"/>
      <c r="HGW2" s="676"/>
      <c r="HGX2" s="676"/>
      <c r="HGY2" s="676"/>
      <c r="HGZ2" s="676"/>
      <c r="HHA2" s="676"/>
      <c r="HHB2" s="676"/>
      <c r="HHC2" s="676"/>
      <c r="HHD2" s="676"/>
      <c r="HHE2" s="676"/>
      <c r="HHF2" s="676"/>
      <c r="HHG2" s="676"/>
      <c r="HHH2" s="676"/>
      <c r="HHI2" s="676"/>
      <c r="HHJ2" s="676"/>
      <c r="HHK2" s="676"/>
      <c r="HHL2" s="676"/>
      <c r="HHM2" s="676"/>
      <c r="HHN2" s="676"/>
      <c r="HHO2" s="676"/>
      <c r="HHP2" s="676"/>
      <c r="HHQ2" s="676"/>
      <c r="HHR2" s="676"/>
      <c r="HHS2" s="676"/>
      <c r="HHT2" s="676"/>
      <c r="HHU2" s="676"/>
      <c r="HHV2" s="676"/>
      <c r="HHW2" s="676"/>
      <c r="HHX2" s="676"/>
      <c r="HHY2" s="676"/>
      <c r="HHZ2" s="676"/>
      <c r="HIA2" s="676"/>
      <c r="HIB2" s="676"/>
      <c r="HIC2" s="676"/>
      <c r="HID2" s="676"/>
      <c r="HIE2" s="676"/>
      <c r="HIF2" s="676"/>
      <c r="HIG2" s="676"/>
      <c r="HIH2" s="676"/>
      <c r="HII2" s="676"/>
      <c r="HIJ2" s="676"/>
      <c r="HIK2" s="676"/>
      <c r="HIL2" s="676"/>
      <c r="HIM2" s="676"/>
      <c r="HIN2" s="676"/>
      <c r="HIO2" s="676"/>
      <c r="HIP2" s="676"/>
      <c r="HIQ2" s="676"/>
      <c r="HIR2" s="676"/>
      <c r="HIS2" s="676"/>
      <c r="HIT2" s="676"/>
      <c r="HIU2" s="676"/>
      <c r="HIV2" s="676"/>
      <c r="HIW2" s="676"/>
      <c r="HIX2" s="676"/>
      <c r="HIY2" s="676"/>
      <c r="HIZ2" s="676"/>
      <c r="HJA2" s="676"/>
      <c r="HJB2" s="676"/>
      <c r="HJC2" s="676"/>
      <c r="HJD2" s="676"/>
      <c r="HJE2" s="676"/>
      <c r="HJF2" s="676"/>
      <c r="HJG2" s="676"/>
      <c r="HJH2" s="676"/>
      <c r="HJI2" s="676"/>
      <c r="HJJ2" s="676"/>
      <c r="HJK2" s="676"/>
      <c r="HJL2" s="676"/>
      <c r="HJM2" s="676"/>
      <c r="HJN2" s="676"/>
      <c r="HJO2" s="676"/>
      <c r="HJP2" s="676"/>
      <c r="HJQ2" s="676"/>
      <c r="HJR2" s="676"/>
      <c r="HJS2" s="676"/>
      <c r="HJT2" s="676"/>
      <c r="HJU2" s="676"/>
      <c r="HJV2" s="676"/>
      <c r="HJW2" s="676"/>
      <c r="HJX2" s="676"/>
      <c r="HJY2" s="676"/>
      <c r="HJZ2" s="676"/>
      <c r="HKA2" s="676"/>
      <c r="HKB2" s="676"/>
      <c r="HKC2" s="676"/>
      <c r="HKD2" s="676"/>
      <c r="HKE2" s="676"/>
      <c r="HKF2" s="676"/>
      <c r="HKG2" s="676"/>
      <c r="HKH2" s="676"/>
      <c r="HKI2" s="676"/>
      <c r="HKJ2" s="676"/>
      <c r="HKK2" s="676"/>
      <c r="HKL2" s="676"/>
      <c r="HKM2" s="676"/>
      <c r="HKN2" s="676"/>
      <c r="HKO2" s="676"/>
      <c r="HKP2" s="676"/>
      <c r="HKQ2" s="676"/>
      <c r="HKR2" s="676"/>
      <c r="HKS2" s="676"/>
      <c r="HKT2" s="676"/>
      <c r="HKU2" s="676"/>
      <c r="HKV2" s="676"/>
      <c r="HKW2" s="676"/>
      <c r="HKX2" s="676"/>
      <c r="HKY2" s="676"/>
      <c r="HKZ2" s="676"/>
      <c r="HLA2" s="676"/>
      <c r="HLB2" s="676"/>
      <c r="HLC2" s="676"/>
      <c r="HLD2" s="676"/>
      <c r="HLE2" s="676"/>
      <c r="HLF2" s="676"/>
      <c r="HLG2" s="676"/>
      <c r="HLH2" s="676"/>
      <c r="HLI2" s="676"/>
      <c r="HLJ2" s="676"/>
      <c r="HLK2" s="676"/>
      <c r="HLL2" s="676"/>
      <c r="HLM2" s="676"/>
      <c r="HLN2" s="676"/>
      <c r="HLO2" s="676"/>
      <c r="HLP2" s="676"/>
      <c r="HLQ2" s="676"/>
      <c r="HLR2" s="676"/>
      <c r="HLS2" s="676"/>
      <c r="HLT2" s="676"/>
      <c r="HLU2" s="676"/>
      <c r="HLV2" s="676"/>
      <c r="HLW2" s="676"/>
      <c r="HLX2" s="676"/>
      <c r="HLY2" s="676"/>
      <c r="HLZ2" s="676"/>
      <c r="HMA2" s="676"/>
      <c r="HMB2" s="676"/>
      <c r="HMC2" s="676"/>
      <c r="HMD2" s="676"/>
      <c r="HME2" s="676"/>
      <c r="HMF2" s="676"/>
      <c r="HMG2" s="676"/>
      <c r="HMH2" s="676"/>
      <c r="HMI2" s="676"/>
      <c r="HMJ2" s="676"/>
      <c r="HMK2" s="676"/>
      <c r="HML2" s="676"/>
      <c r="HMM2" s="676"/>
      <c r="HMN2" s="676"/>
      <c r="HMO2" s="676"/>
      <c r="HMP2" s="676"/>
      <c r="HMQ2" s="676"/>
      <c r="HMR2" s="676"/>
      <c r="HMS2" s="676"/>
      <c r="HMT2" s="676"/>
      <c r="HMU2" s="676"/>
      <c r="HMV2" s="676"/>
      <c r="HMW2" s="676"/>
      <c r="HMX2" s="676"/>
      <c r="HMY2" s="676"/>
      <c r="HMZ2" s="676"/>
      <c r="HNA2" s="676"/>
      <c r="HNB2" s="676"/>
      <c r="HNC2" s="676"/>
      <c r="HND2" s="676"/>
      <c r="HNE2" s="676"/>
      <c r="HNF2" s="676"/>
      <c r="HNG2" s="676"/>
      <c r="HNH2" s="676"/>
      <c r="HNI2" s="676"/>
      <c r="HNJ2" s="676"/>
      <c r="HNK2" s="676"/>
      <c r="HNL2" s="676"/>
      <c r="HNM2" s="676"/>
      <c r="HNN2" s="676"/>
      <c r="HNO2" s="676"/>
      <c r="HNP2" s="676"/>
      <c r="HNQ2" s="676"/>
      <c r="HNR2" s="676"/>
      <c r="HNS2" s="676"/>
      <c r="HNT2" s="676"/>
      <c r="HNU2" s="676"/>
      <c r="HNV2" s="676"/>
      <c r="HNW2" s="676"/>
      <c r="HNX2" s="676"/>
      <c r="HNY2" s="676"/>
      <c r="HNZ2" s="676"/>
      <c r="HOA2" s="676"/>
      <c r="HOB2" s="676"/>
      <c r="HOC2" s="676"/>
      <c r="HOD2" s="676"/>
      <c r="HOE2" s="676"/>
      <c r="HOF2" s="676"/>
      <c r="HOG2" s="676"/>
      <c r="HOH2" s="676"/>
      <c r="HOI2" s="676"/>
      <c r="HOJ2" s="676"/>
      <c r="HOK2" s="676"/>
      <c r="HOL2" s="676"/>
      <c r="HOM2" s="676"/>
      <c r="HON2" s="676"/>
      <c r="HOO2" s="676"/>
      <c r="HOP2" s="676"/>
      <c r="HOQ2" s="676"/>
      <c r="HOR2" s="676"/>
      <c r="HOS2" s="676"/>
      <c r="HOT2" s="676"/>
      <c r="HOU2" s="676"/>
      <c r="HOV2" s="676"/>
      <c r="HOW2" s="676"/>
      <c r="HOX2" s="676"/>
      <c r="HOY2" s="676"/>
      <c r="HOZ2" s="676"/>
      <c r="HPA2" s="676"/>
      <c r="HPB2" s="676"/>
      <c r="HPC2" s="676"/>
      <c r="HPD2" s="676"/>
      <c r="HPE2" s="676"/>
      <c r="HPF2" s="676"/>
      <c r="HPG2" s="676"/>
      <c r="HPH2" s="676"/>
      <c r="HPI2" s="676"/>
      <c r="HPJ2" s="676"/>
      <c r="HPK2" s="676"/>
      <c r="HPL2" s="676"/>
      <c r="HPM2" s="676"/>
      <c r="HPN2" s="676"/>
      <c r="HPO2" s="676"/>
      <c r="HPP2" s="676"/>
      <c r="HPQ2" s="676"/>
      <c r="HPR2" s="676"/>
      <c r="HPS2" s="676"/>
      <c r="HPT2" s="676"/>
      <c r="HPU2" s="676"/>
      <c r="HPV2" s="676"/>
      <c r="HPW2" s="676"/>
      <c r="HPX2" s="676"/>
      <c r="HPY2" s="676"/>
      <c r="HPZ2" s="676"/>
      <c r="HQA2" s="676"/>
      <c r="HQB2" s="676"/>
      <c r="HQC2" s="676"/>
      <c r="HQD2" s="676"/>
      <c r="HQE2" s="676"/>
      <c r="HQF2" s="676"/>
      <c r="HQG2" s="676"/>
      <c r="HQH2" s="676"/>
      <c r="HQI2" s="676"/>
      <c r="HQJ2" s="676"/>
      <c r="HQK2" s="676"/>
      <c r="HQL2" s="676"/>
      <c r="HQM2" s="676"/>
      <c r="HQN2" s="676"/>
      <c r="HQO2" s="676"/>
      <c r="HQP2" s="676"/>
      <c r="HQQ2" s="676"/>
      <c r="HQR2" s="676"/>
      <c r="HQS2" s="676"/>
      <c r="HQT2" s="676"/>
      <c r="HQU2" s="676"/>
      <c r="HQV2" s="676"/>
      <c r="HQW2" s="676"/>
      <c r="HQX2" s="676"/>
      <c r="HQY2" s="676"/>
      <c r="HQZ2" s="676"/>
      <c r="HRA2" s="676"/>
      <c r="HRB2" s="676"/>
      <c r="HRC2" s="676"/>
      <c r="HRD2" s="676"/>
      <c r="HRE2" s="676"/>
      <c r="HRF2" s="676"/>
      <c r="HRG2" s="676"/>
      <c r="HRH2" s="676"/>
      <c r="HRI2" s="676"/>
      <c r="HRJ2" s="676"/>
      <c r="HRK2" s="676"/>
      <c r="HRL2" s="676"/>
      <c r="HRM2" s="676"/>
      <c r="HRN2" s="676"/>
      <c r="HRO2" s="676"/>
      <c r="HRP2" s="676"/>
      <c r="HRQ2" s="676"/>
      <c r="HRR2" s="676"/>
      <c r="HRS2" s="676"/>
      <c r="HRT2" s="676"/>
      <c r="HRU2" s="676"/>
      <c r="HRV2" s="676"/>
      <c r="HRW2" s="676"/>
      <c r="HRX2" s="676"/>
      <c r="HRY2" s="676"/>
      <c r="HRZ2" s="676"/>
      <c r="HSA2" s="676"/>
      <c r="HSB2" s="676"/>
      <c r="HSC2" s="676"/>
      <c r="HSD2" s="676"/>
      <c r="HSE2" s="676"/>
      <c r="HSF2" s="676"/>
      <c r="HSG2" s="676"/>
      <c r="HSH2" s="676"/>
      <c r="HSI2" s="676"/>
      <c r="HSJ2" s="676"/>
      <c r="HSK2" s="676"/>
      <c r="HSL2" s="676"/>
      <c r="HSM2" s="676"/>
      <c r="HSN2" s="676"/>
      <c r="HSO2" s="676"/>
      <c r="HSP2" s="676"/>
      <c r="HSQ2" s="676"/>
      <c r="HSR2" s="676"/>
      <c r="HSS2" s="676"/>
      <c r="HST2" s="676"/>
      <c r="HSU2" s="676"/>
      <c r="HSV2" s="676"/>
      <c r="HSW2" s="676"/>
      <c r="HSX2" s="676"/>
      <c r="HSY2" s="676"/>
      <c r="HSZ2" s="676"/>
      <c r="HTA2" s="676"/>
      <c r="HTB2" s="676"/>
      <c r="HTC2" s="676"/>
      <c r="HTD2" s="676"/>
      <c r="HTE2" s="676"/>
      <c r="HTF2" s="676"/>
      <c r="HTG2" s="676"/>
      <c r="HTH2" s="676"/>
      <c r="HTI2" s="676"/>
      <c r="HTJ2" s="676"/>
      <c r="HTK2" s="676"/>
      <c r="HTL2" s="676"/>
      <c r="HTM2" s="676"/>
      <c r="HTN2" s="676"/>
      <c r="HTO2" s="676"/>
      <c r="HTP2" s="676"/>
      <c r="HTQ2" s="676"/>
      <c r="HTR2" s="676"/>
      <c r="HTS2" s="676"/>
      <c r="HTT2" s="676"/>
      <c r="HTU2" s="676"/>
      <c r="HTV2" s="676"/>
      <c r="HTW2" s="676"/>
      <c r="HTX2" s="676"/>
      <c r="HTY2" s="676"/>
      <c r="HTZ2" s="676"/>
      <c r="HUA2" s="676"/>
      <c r="HUB2" s="676"/>
      <c r="HUC2" s="676"/>
      <c r="HUD2" s="676"/>
      <c r="HUE2" s="676"/>
      <c r="HUF2" s="676"/>
      <c r="HUG2" s="676"/>
      <c r="HUH2" s="676"/>
      <c r="HUI2" s="676"/>
      <c r="HUJ2" s="676"/>
      <c r="HUK2" s="676"/>
      <c r="HUL2" s="676"/>
      <c r="HUM2" s="676"/>
      <c r="HUN2" s="676"/>
      <c r="HUO2" s="676"/>
      <c r="HUP2" s="676"/>
      <c r="HUQ2" s="676"/>
      <c r="HUR2" s="676"/>
      <c r="HUS2" s="676"/>
      <c r="HUT2" s="676"/>
      <c r="HUU2" s="676"/>
      <c r="HUV2" s="676"/>
      <c r="HUW2" s="676"/>
      <c r="HUX2" s="676"/>
      <c r="HUY2" s="676"/>
      <c r="HUZ2" s="676"/>
      <c r="HVA2" s="676"/>
      <c r="HVB2" s="676"/>
      <c r="HVC2" s="676"/>
      <c r="HVD2" s="676"/>
      <c r="HVE2" s="676"/>
      <c r="HVF2" s="676"/>
      <c r="HVG2" s="676"/>
      <c r="HVH2" s="676"/>
      <c r="HVI2" s="676"/>
      <c r="HVJ2" s="676"/>
      <c r="HVK2" s="676"/>
      <c r="HVL2" s="676"/>
      <c r="HVM2" s="676"/>
      <c r="HVN2" s="676"/>
      <c r="HVO2" s="676"/>
      <c r="HVP2" s="676"/>
      <c r="HVQ2" s="676"/>
      <c r="HVR2" s="676"/>
      <c r="HVS2" s="676"/>
      <c r="HVT2" s="676"/>
      <c r="HVU2" s="676"/>
      <c r="HVV2" s="676"/>
      <c r="HVW2" s="676"/>
      <c r="HVX2" s="676"/>
      <c r="HVY2" s="676"/>
      <c r="HVZ2" s="676"/>
      <c r="HWA2" s="676"/>
      <c r="HWB2" s="676"/>
      <c r="HWC2" s="676"/>
      <c r="HWD2" s="676"/>
      <c r="HWE2" s="676"/>
      <c r="HWF2" s="676"/>
      <c r="HWG2" s="676"/>
      <c r="HWH2" s="676"/>
      <c r="HWI2" s="676"/>
      <c r="HWJ2" s="676"/>
      <c r="HWK2" s="676"/>
      <c r="HWL2" s="676"/>
      <c r="HWM2" s="676"/>
      <c r="HWN2" s="676"/>
      <c r="HWO2" s="676"/>
      <c r="HWP2" s="676"/>
      <c r="HWQ2" s="676"/>
      <c r="HWR2" s="676"/>
      <c r="HWS2" s="676"/>
      <c r="HWT2" s="676"/>
      <c r="HWU2" s="676"/>
      <c r="HWV2" s="676"/>
      <c r="HWW2" s="676"/>
      <c r="HWX2" s="676"/>
      <c r="HWY2" s="676"/>
      <c r="HWZ2" s="676"/>
      <c r="HXA2" s="676"/>
      <c r="HXB2" s="676"/>
      <c r="HXC2" s="676"/>
      <c r="HXD2" s="676"/>
      <c r="HXE2" s="676"/>
      <c r="HXF2" s="676"/>
      <c r="HXG2" s="676"/>
      <c r="HXH2" s="676"/>
      <c r="HXI2" s="676"/>
      <c r="HXJ2" s="676"/>
      <c r="HXK2" s="676"/>
      <c r="HXL2" s="676"/>
      <c r="HXM2" s="676"/>
      <c r="HXN2" s="676"/>
      <c r="HXO2" s="676"/>
      <c r="HXP2" s="676"/>
      <c r="HXQ2" s="676"/>
      <c r="HXR2" s="676"/>
      <c r="HXS2" s="676"/>
      <c r="HXT2" s="676"/>
      <c r="HXU2" s="676"/>
      <c r="HXV2" s="676"/>
      <c r="HXW2" s="676"/>
      <c r="HXX2" s="676"/>
      <c r="HXY2" s="676"/>
      <c r="HXZ2" s="676"/>
      <c r="HYA2" s="676"/>
      <c r="HYB2" s="676"/>
      <c r="HYC2" s="676"/>
      <c r="HYD2" s="676"/>
      <c r="HYE2" s="676"/>
      <c r="HYF2" s="676"/>
      <c r="HYG2" s="676"/>
      <c r="HYH2" s="676"/>
      <c r="HYI2" s="676"/>
      <c r="HYJ2" s="676"/>
      <c r="HYK2" s="676"/>
      <c r="HYL2" s="676"/>
      <c r="HYM2" s="676"/>
      <c r="HYN2" s="676"/>
      <c r="HYO2" s="676"/>
      <c r="HYP2" s="676"/>
      <c r="HYQ2" s="676"/>
      <c r="HYR2" s="676"/>
      <c r="HYS2" s="676"/>
      <c r="HYT2" s="676"/>
      <c r="HYU2" s="676"/>
      <c r="HYV2" s="676"/>
      <c r="HYW2" s="676"/>
      <c r="HYX2" s="676"/>
      <c r="HYY2" s="676"/>
      <c r="HYZ2" s="676"/>
      <c r="HZA2" s="676"/>
      <c r="HZB2" s="676"/>
      <c r="HZC2" s="676"/>
      <c r="HZD2" s="676"/>
      <c r="HZE2" s="676"/>
      <c r="HZF2" s="676"/>
      <c r="HZG2" s="676"/>
      <c r="HZH2" s="676"/>
      <c r="HZI2" s="676"/>
      <c r="HZJ2" s="676"/>
      <c r="HZK2" s="676"/>
      <c r="HZL2" s="676"/>
      <c r="HZM2" s="676"/>
      <c r="HZN2" s="676"/>
      <c r="HZO2" s="676"/>
      <c r="HZP2" s="676"/>
      <c r="HZQ2" s="676"/>
      <c r="HZR2" s="676"/>
      <c r="HZS2" s="676"/>
      <c r="HZT2" s="676"/>
      <c r="HZU2" s="676"/>
      <c r="HZV2" s="676"/>
      <c r="HZW2" s="676"/>
      <c r="HZX2" s="676"/>
      <c r="HZY2" s="676"/>
      <c r="HZZ2" s="676"/>
      <c r="IAA2" s="676"/>
      <c r="IAB2" s="676"/>
      <c r="IAC2" s="676"/>
      <c r="IAD2" s="676"/>
      <c r="IAE2" s="676"/>
      <c r="IAF2" s="676"/>
      <c r="IAG2" s="676"/>
      <c r="IAH2" s="676"/>
      <c r="IAI2" s="676"/>
      <c r="IAJ2" s="676"/>
      <c r="IAK2" s="676"/>
      <c r="IAL2" s="676"/>
      <c r="IAM2" s="676"/>
      <c r="IAN2" s="676"/>
      <c r="IAO2" s="676"/>
      <c r="IAP2" s="676"/>
      <c r="IAQ2" s="676"/>
      <c r="IAR2" s="676"/>
      <c r="IAS2" s="676"/>
      <c r="IAT2" s="676"/>
      <c r="IAU2" s="676"/>
      <c r="IAV2" s="676"/>
      <c r="IAW2" s="676"/>
      <c r="IAX2" s="676"/>
      <c r="IAY2" s="676"/>
      <c r="IAZ2" s="676"/>
      <c r="IBA2" s="676"/>
      <c r="IBB2" s="676"/>
      <c r="IBC2" s="676"/>
      <c r="IBD2" s="676"/>
      <c r="IBE2" s="676"/>
      <c r="IBF2" s="676"/>
      <c r="IBG2" s="676"/>
      <c r="IBH2" s="676"/>
      <c r="IBI2" s="676"/>
      <c r="IBJ2" s="676"/>
      <c r="IBK2" s="676"/>
      <c r="IBL2" s="676"/>
      <c r="IBM2" s="676"/>
      <c r="IBN2" s="676"/>
      <c r="IBO2" s="676"/>
      <c r="IBP2" s="676"/>
      <c r="IBQ2" s="676"/>
      <c r="IBR2" s="676"/>
      <c r="IBS2" s="676"/>
      <c r="IBT2" s="676"/>
      <c r="IBU2" s="676"/>
      <c r="IBV2" s="676"/>
      <c r="IBW2" s="676"/>
      <c r="IBX2" s="676"/>
      <c r="IBY2" s="676"/>
      <c r="IBZ2" s="676"/>
      <c r="ICA2" s="676"/>
      <c r="ICB2" s="676"/>
      <c r="ICC2" s="676"/>
      <c r="ICD2" s="676"/>
      <c r="ICE2" s="676"/>
      <c r="ICF2" s="676"/>
      <c r="ICG2" s="676"/>
      <c r="ICH2" s="676"/>
      <c r="ICI2" s="676"/>
      <c r="ICJ2" s="676"/>
      <c r="ICK2" s="676"/>
      <c r="ICL2" s="676"/>
      <c r="ICM2" s="676"/>
      <c r="ICN2" s="676"/>
      <c r="ICO2" s="676"/>
      <c r="ICP2" s="676"/>
      <c r="ICQ2" s="676"/>
      <c r="ICR2" s="676"/>
      <c r="ICS2" s="676"/>
      <c r="ICT2" s="676"/>
      <c r="ICU2" s="676"/>
      <c r="ICV2" s="676"/>
      <c r="ICW2" s="676"/>
      <c r="ICX2" s="676"/>
      <c r="ICY2" s="676"/>
      <c r="ICZ2" s="676"/>
      <c r="IDA2" s="676"/>
      <c r="IDB2" s="676"/>
      <c r="IDC2" s="676"/>
      <c r="IDD2" s="676"/>
      <c r="IDE2" s="676"/>
      <c r="IDF2" s="676"/>
      <c r="IDG2" s="676"/>
      <c r="IDH2" s="676"/>
      <c r="IDI2" s="676"/>
      <c r="IDJ2" s="676"/>
      <c r="IDK2" s="676"/>
      <c r="IDL2" s="676"/>
      <c r="IDM2" s="676"/>
      <c r="IDN2" s="676"/>
      <c r="IDO2" s="676"/>
      <c r="IDP2" s="676"/>
      <c r="IDQ2" s="676"/>
      <c r="IDR2" s="676"/>
      <c r="IDS2" s="676"/>
      <c r="IDT2" s="676"/>
      <c r="IDU2" s="676"/>
      <c r="IDV2" s="676"/>
      <c r="IDW2" s="676"/>
      <c r="IDX2" s="676"/>
      <c r="IDY2" s="676"/>
      <c r="IDZ2" s="676"/>
      <c r="IEA2" s="676"/>
      <c r="IEB2" s="676"/>
      <c r="IEC2" s="676"/>
      <c r="IED2" s="676"/>
      <c r="IEE2" s="676"/>
      <c r="IEF2" s="676"/>
      <c r="IEG2" s="676"/>
      <c r="IEH2" s="676"/>
      <c r="IEI2" s="676"/>
      <c r="IEJ2" s="676"/>
      <c r="IEK2" s="676"/>
      <c r="IEL2" s="676"/>
      <c r="IEM2" s="676"/>
      <c r="IEN2" s="676"/>
      <c r="IEO2" s="676"/>
      <c r="IEP2" s="676"/>
      <c r="IEQ2" s="676"/>
      <c r="IER2" s="676"/>
      <c r="IES2" s="676"/>
      <c r="IET2" s="676"/>
      <c r="IEU2" s="676"/>
      <c r="IEV2" s="676"/>
      <c r="IEW2" s="676"/>
      <c r="IEX2" s="676"/>
      <c r="IEY2" s="676"/>
      <c r="IEZ2" s="676"/>
      <c r="IFA2" s="676"/>
      <c r="IFB2" s="676"/>
      <c r="IFC2" s="676"/>
      <c r="IFD2" s="676"/>
      <c r="IFE2" s="676"/>
      <c r="IFF2" s="676"/>
      <c r="IFG2" s="676"/>
      <c r="IFH2" s="676"/>
      <c r="IFI2" s="676"/>
      <c r="IFJ2" s="676"/>
      <c r="IFK2" s="676"/>
      <c r="IFL2" s="676"/>
      <c r="IFM2" s="676"/>
      <c r="IFN2" s="676"/>
      <c r="IFO2" s="676"/>
      <c r="IFP2" s="676"/>
      <c r="IFQ2" s="676"/>
      <c r="IFR2" s="676"/>
      <c r="IFS2" s="676"/>
      <c r="IFT2" s="676"/>
      <c r="IFU2" s="676"/>
      <c r="IFV2" s="676"/>
      <c r="IFW2" s="676"/>
      <c r="IFX2" s="676"/>
      <c r="IFY2" s="676"/>
      <c r="IFZ2" s="676"/>
      <c r="IGA2" s="676"/>
      <c r="IGB2" s="676"/>
      <c r="IGC2" s="676"/>
      <c r="IGD2" s="676"/>
      <c r="IGE2" s="676"/>
      <c r="IGF2" s="676"/>
      <c r="IGG2" s="676"/>
      <c r="IGH2" s="676"/>
      <c r="IGI2" s="676"/>
      <c r="IGJ2" s="676"/>
      <c r="IGK2" s="676"/>
      <c r="IGL2" s="676"/>
      <c r="IGM2" s="676"/>
      <c r="IGN2" s="676"/>
      <c r="IGO2" s="676"/>
      <c r="IGP2" s="676"/>
      <c r="IGQ2" s="676"/>
      <c r="IGR2" s="676"/>
      <c r="IGS2" s="676"/>
      <c r="IGT2" s="676"/>
      <c r="IGU2" s="676"/>
      <c r="IGV2" s="676"/>
      <c r="IGW2" s="676"/>
      <c r="IGX2" s="676"/>
      <c r="IGY2" s="676"/>
      <c r="IGZ2" s="676"/>
      <c r="IHA2" s="676"/>
      <c r="IHB2" s="676"/>
      <c r="IHC2" s="676"/>
      <c r="IHD2" s="676"/>
      <c r="IHE2" s="676"/>
      <c r="IHF2" s="676"/>
      <c r="IHG2" s="676"/>
      <c r="IHH2" s="676"/>
      <c r="IHI2" s="676"/>
      <c r="IHJ2" s="676"/>
      <c r="IHK2" s="676"/>
      <c r="IHL2" s="676"/>
      <c r="IHM2" s="676"/>
      <c r="IHN2" s="676"/>
      <c r="IHO2" s="676"/>
      <c r="IHP2" s="676"/>
      <c r="IHQ2" s="676"/>
      <c r="IHR2" s="676"/>
      <c r="IHS2" s="676"/>
      <c r="IHT2" s="676"/>
      <c r="IHU2" s="676"/>
      <c r="IHV2" s="676"/>
      <c r="IHW2" s="676"/>
      <c r="IHX2" s="676"/>
      <c r="IHY2" s="676"/>
      <c r="IHZ2" s="676"/>
      <c r="IIA2" s="676"/>
      <c r="IIB2" s="676"/>
      <c r="IIC2" s="676"/>
      <c r="IID2" s="676"/>
      <c r="IIE2" s="676"/>
      <c r="IIF2" s="676"/>
      <c r="IIG2" s="676"/>
      <c r="IIH2" s="676"/>
      <c r="III2" s="676"/>
      <c r="IIJ2" s="676"/>
      <c r="IIK2" s="676"/>
      <c r="IIL2" s="676"/>
      <c r="IIM2" s="676"/>
      <c r="IIN2" s="676"/>
      <c r="IIO2" s="676"/>
      <c r="IIP2" s="676"/>
      <c r="IIQ2" s="676"/>
      <c r="IIR2" s="676"/>
      <c r="IIS2" s="676"/>
      <c r="IIT2" s="676"/>
      <c r="IIU2" s="676"/>
      <c r="IIV2" s="676"/>
      <c r="IIW2" s="676"/>
      <c r="IIX2" s="676"/>
      <c r="IIY2" s="676"/>
      <c r="IIZ2" s="676"/>
      <c r="IJA2" s="676"/>
      <c r="IJB2" s="676"/>
      <c r="IJC2" s="676"/>
      <c r="IJD2" s="676"/>
      <c r="IJE2" s="676"/>
      <c r="IJF2" s="676"/>
      <c r="IJG2" s="676"/>
      <c r="IJH2" s="676"/>
      <c r="IJI2" s="676"/>
      <c r="IJJ2" s="676"/>
      <c r="IJK2" s="676"/>
      <c r="IJL2" s="676"/>
      <c r="IJM2" s="676"/>
      <c r="IJN2" s="676"/>
      <c r="IJO2" s="676"/>
      <c r="IJP2" s="676"/>
      <c r="IJQ2" s="676"/>
      <c r="IJR2" s="676"/>
      <c r="IJS2" s="676"/>
      <c r="IJT2" s="676"/>
      <c r="IJU2" s="676"/>
      <c r="IJV2" s="676"/>
      <c r="IJW2" s="676"/>
      <c r="IJX2" s="676"/>
      <c r="IJY2" s="676"/>
      <c r="IJZ2" s="676"/>
      <c r="IKA2" s="676"/>
      <c r="IKB2" s="676"/>
      <c r="IKC2" s="676"/>
      <c r="IKD2" s="676"/>
      <c r="IKE2" s="676"/>
      <c r="IKF2" s="676"/>
      <c r="IKG2" s="676"/>
      <c r="IKH2" s="676"/>
      <c r="IKI2" s="676"/>
      <c r="IKJ2" s="676"/>
      <c r="IKK2" s="676"/>
      <c r="IKL2" s="676"/>
      <c r="IKM2" s="676"/>
      <c r="IKN2" s="676"/>
      <c r="IKO2" s="676"/>
      <c r="IKP2" s="676"/>
      <c r="IKQ2" s="676"/>
      <c r="IKR2" s="676"/>
      <c r="IKS2" s="676"/>
      <c r="IKT2" s="676"/>
      <c r="IKU2" s="676"/>
      <c r="IKV2" s="676"/>
      <c r="IKW2" s="676"/>
      <c r="IKX2" s="676"/>
      <c r="IKY2" s="676"/>
      <c r="IKZ2" s="676"/>
      <c r="ILA2" s="676"/>
      <c r="ILB2" s="676"/>
      <c r="ILC2" s="676"/>
      <c r="ILD2" s="676"/>
      <c r="ILE2" s="676"/>
      <c r="ILF2" s="676"/>
      <c r="ILG2" s="676"/>
      <c r="ILH2" s="676"/>
      <c r="ILI2" s="676"/>
      <c r="ILJ2" s="676"/>
      <c r="ILK2" s="676"/>
      <c r="ILL2" s="676"/>
      <c r="ILM2" s="676"/>
      <c r="ILN2" s="676"/>
      <c r="ILO2" s="676"/>
      <c r="ILP2" s="676"/>
      <c r="ILQ2" s="676"/>
      <c r="ILR2" s="676"/>
      <c r="ILS2" s="676"/>
      <c r="ILT2" s="676"/>
      <c r="ILU2" s="676"/>
      <c r="ILV2" s="676"/>
      <c r="ILW2" s="676"/>
      <c r="ILX2" s="676"/>
      <c r="ILY2" s="676"/>
      <c r="ILZ2" s="676"/>
      <c r="IMA2" s="676"/>
      <c r="IMB2" s="676"/>
      <c r="IMC2" s="676"/>
      <c r="IMD2" s="676"/>
      <c r="IME2" s="676"/>
      <c r="IMF2" s="676"/>
      <c r="IMG2" s="676"/>
      <c r="IMH2" s="676"/>
      <c r="IMI2" s="676"/>
      <c r="IMJ2" s="676"/>
      <c r="IMK2" s="676"/>
      <c r="IML2" s="676"/>
      <c r="IMM2" s="676"/>
      <c r="IMN2" s="676"/>
      <c r="IMO2" s="676"/>
      <c r="IMP2" s="676"/>
      <c r="IMQ2" s="676"/>
      <c r="IMR2" s="676"/>
      <c r="IMS2" s="676"/>
      <c r="IMT2" s="676"/>
      <c r="IMU2" s="676"/>
      <c r="IMV2" s="676"/>
      <c r="IMW2" s="676"/>
      <c r="IMX2" s="676"/>
      <c r="IMY2" s="676"/>
      <c r="IMZ2" s="676"/>
      <c r="INA2" s="676"/>
      <c r="INB2" s="676"/>
      <c r="INC2" s="676"/>
      <c r="IND2" s="676"/>
      <c r="INE2" s="676"/>
      <c r="INF2" s="676"/>
      <c r="ING2" s="676"/>
      <c r="INH2" s="676"/>
      <c r="INI2" s="676"/>
      <c r="INJ2" s="676"/>
      <c r="INK2" s="676"/>
      <c r="INL2" s="676"/>
      <c r="INM2" s="676"/>
      <c r="INN2" s="676"/>
      <c r="INO2" s="676"/>
      <c r="INP2" s="676"/>
      <c r="INQ2" s="676"/>
      <c r="INR2" s="676"/>
      <c r="INS2" s="676"/>
      <c r="INT2" s="676"/>
      <c r="INU2" s="676"/>
      <c r="INV2" s="676"/>
      <c r="INW2" s="676"/>
      <c r="INX2" s="676"/>
      <c r="INY2" s="676"/>
      <c r="INZ2" s="676"/>
      <c r="IOA2" s="676"/>
      <c r="IOB2" s="676"/>
      <c r="IOC2" s="676"/>
      <c r="IOD2" s="676"/>
      <c r="IOE2" s="676"/>
      <c r="IOF2" s="676"/>
      <c r="IOG2" s="676"/>
      <c r="IOH2" s="676"/>
      <c r="IOI2" s="676"/>
      <c r="IOJ2" s="676"/>
      <c r="IOK2" s="676"/>
      <c r="IOL2" s="676"/>
      <c r="IOM2" s="676"/>
      <c r="ION2" s="676"/>
      <c r="IOO2" s="676"/>
      <c r="IOP2" s="676"/>
      <c r="IOQ2" s="676"/>
      <c r="IOR2" s="676"/>
      <c r="IOS2" s="676"/>
      <c r="IOT2" s="676"/>
      <c r="IOU2" s="676"/>
      <c r="IOV2" s="676"/>
      <c r="IOW2" s="676"/>
      <c r="IOX2" s="676"/>
      <c r="IOY2" s="676"/>
      <c r="IOZ2" s="676"/>
      <c r="IPA2" s="676"/>
      <c r="IPB2" s="676"/>
      <c r="IPC2" s="676"/>
      <c r="IPD2" s="676"/>
      <c r="IPE2" s="676"/>
      <c r="IPF2" s="676"/>
      <c r="IPG2" s="676"/>
      <c r="IPH2" s="676"/>
      <c r="IPI2" s="676"/>
      <c r="IPJ2" s="676"/>
      <c r="IPK2" s="676"/>
      <c r="IPL2" s="676"/>
      <c r="IPM2" s="676"/>
      <c r="IPN2" s="676"/>
      <c r="IPO2" s="676"/>
      <c r="IPP2" s="676"/>
      <c r="IPQ2" s="676"/>
      <c r="IPR2" s="676"/>
      <c r="IPS2" s="676"/>
      <c r="IPT2" s="676"/>
      <c r="IPU2" s="676"/>
      <c r="IPV2" s="676"/>
      <c r="IPW2" s="676"/>
      <c r="IPX2" s="676"/>
      <c r="IPY2" s="676"/>
      <c r="IPZ2" s="676"/>
      <c r="IQA2" s="676"/>
      <c r="IQB2" s="676"/>
      <c r="IQC2" s="676"/>
      <c r="IQD2" s="676"/>
      <c r="IQE2" s="676"/>
      <c r="IQF2" s="676"/>
      <c r="IQG2" s="676"/>
      <c r="IQH2" s="676"/>
      <c r="IQI2" s="676"/>
      <c r="IQJ2" s="676"/>
      <c r="IQK2" s="676"/>
      <c r="IQL2" s="676"/>
      <c r="IQM2" s="676"/>
      <c r="IQN2" s="676"/>
      <c r="IQO2" s="676"/>
      <c r="IQP2" s="676"/>
      <c r="IQQ2" s="676"/>
      <c r="IQR2" s="676"/>
      <c r="IQS2" s="676"/>
      <c r="IQT2" s="676"/>
      <c r="IQU2" s="676"/>
      <c r="IQV2" s="676"/>
      <c r="IQW2" s="676"/>
      <c r="IQX2" s="676"/>
      <c r="IQY2" s="676"/>
      <c r="IQZ2" s="676"/>
      <c r="IRA2" s="676"/>
      <c r="IRB2" s="676"/>
      <c r="IRC2" s="676"/>
      <c r="IRD2" s="676"/>
      <c r="IRE2" s="676"/>
      <c r="IRF2" s="676"/>
      <c r="IRG2" s="676"/>
      <c r="IRH2" s="676"/>
      <c r="IRI2" s="676"/>
      <c r="IRJ2" s="676"/>
      <c r="IRK2" s="676"/>
      <c r="IRL2" s="676"/>
      <c r="IRM2" s="676"/>
      <c r="IRN2" s="676"/>
      <c r="IRO2" s="676"/>
      <c r="IRP2" s="676"/>
      <c r="IRQ2" s="676"/>
      <c r="IRR2" s="676"/>
      <c r="IRS2" s="676"/>
      <c r="IRT2" s="676"/>
      <c r="IRU2" s="676"/>
      <c r="IRV2" s="676"/>
      <c r="IRW2" s="676"/>
      <c r="IRX2" s="676"/>
      <c r="IRY2" s="676"/>
      <c r="IRZ2" s="676"/>
      <c r="ISA2" s="676"/>
      <c r="ISB2" s="676"/>
      <c r="ISC2" s="676"/>
      <c r="ISD2" s="676"/>
      <c r="ISE2" s="676"/>
      <c r="ISF2" s="676"/>
      <c r="ISG2" s="676"/>
      <c r="ISH2" s="676"/>
      <c r="ISI2" s="676"/>
      <c r="ISJ2" s="676"/>
      <c r="ISK2" s="676"/>
      <c r="ISL2" s="676"/>
      <c r="ISM2" s="676"/>
      <c r="ISN2" s="676"/>
      <c r="ISO2" s="676"/>
      <c r="ISP2" s="676"/>
      <c r="ISQ2" s="676"/>
      <c r="ISR2" s="676"/>
      <c r="ISS2" s="676"/>
      <c r="IST2" s="676"/>
      <c r="ISU2" s="676"/>
      <c r="ISV2" s="676"/>
      <c r="ISW2" s="676"/>
      <c r="ISX2" s="676"/>
      <c r="ISY2" s="676"/>
      <c r="ISZ2" s="676"/>
      <c r="ITA2" s="676"/>
      <c r="ITB2" s="676"/>
      <c r="ITC2" s="676"/>
      <c r="ITD2" s="676"/>
      <c r="ITE2" s="676"/>
      <c r="ITF2" s="676"/>
      <c r="ITG2" s="676"/>
      <c r="ITH2" s="676"/>
      <c r="ITI2" s="676"/>
      <c r="ITJ2" s="676"/>
      <c r="ITK2" s="676"/>
      <c r="ITL2" s="676"/>
      <c r="ITM2" s="676"/>
      <c r="ITN2" s="676"/>
      <c r="ITO2" s="676"/>
      <c r="ITP2" s="676"/>
      <c r="ITQ2" s="676"/>
      <c r="ITR2" s="676"/>
      <c r="ITS2" s="676"/>
      <c r="ITT2" s="676"/>
      <c r="ITU2" s="676"/>
      <c r="ITV2" s="676"/>
      <c r="ITW2" s="676"/>
      <c r="ITX2" s="676"/>
      <c r="ITY2" s="676"/>
      <c r="ITZ2" s="676"/>
      <c r="IUA2" s="676"/>
      <c r="IUB2" s="676"/>
      <c r="IUC2" s="676"/>
      <c r="IUD2" s="676"/>
      <c r="IUE2" s="676"/>
      <c r="IUF2" s="676"/>
      <c r="IUG2" s="676"/>
      <c r="IUH2" s="676"/>
      <c r="IUI2" s="676"/>
      <c r="IUJ2" s="676"/>
      <c r="IUK2" s="676"/>
      <c r="IUL2" s="676"/>
      <c r="IUM2" s="676"/>
      <c r="IUN2" s="676"/>
      <c r="IUO2" s="676"/>
      <c r="IUP2" s="676"/>
      <c r="IUQ2" s="676"/>
      <c r="IUR2" s="676"/>
      <c r="IUS2" s="676"/>
      <c r="IUT2" s="676"/>
      <c r="IUU2" s="676"/>
      <c r="IUV2" s="676"/>
      <c r="IUW2" s="676"/>
      <c r="IUX2" s="676"/>
      <c r="IUY2" s="676"/>
      <c r="IUZ2" s="676"/>
      <c r="IVA2" s="676"/>
      <c r="IVB2" s="676"/>
      <c r="IVC2" s="676"/>
      <c r="IVD2" s="676"/>
      <c r="IVE2" s="676"/>
      <c r="IVF2" s="676"/>
      <c r="IVG2" s="676"/>
      <c r="IVH2" s="676"/>
      <c r="IVI2" s="676"/>
      <c r="IVJ2" s="676"/>
      <c r="IVK2" s="676"/>
      <c r="IVL2" s="676"/>
      <c r="IVM2" s="676"/>
      <c r="IVN2" s="676"/>
      <c r="IVO2" s="676"/>
      <c r="IVP2" s="676"/>
      <c r="IVQ2" s="676"/>
      <c r="IVR2" s="676"/>
      <c r="IVS2" s="676"/>
      <c r="IVT2" s="676"/>
      <c r="IVU2" s="676"/>
      <c r="IVV2" s="676"/>
      <c r="IVW2" s="676"/>
      <c r="IVX2" s="676"/>
      <c r="IVY2" s="676"/>
      <c r="IVZ2" s="676"/>
      <c r="IWA2" s="676"/>
      <c r="IWB2" s="676"/>
      <c r="IWC2" s="676"/>
      <c r="IWD2" s="676"/>
      <c r="IWE2" s="676"/>
      <c r="IWF2" s="676"/>
      <c r="IWG2" s="676"/>
      <c r="IWH2" s="676"/>
      <c r="IWI2" s="676"/>
      <c r="IWJ2" s="676"/>
      <c r="IWK2" s="676"/>
      <c r="IWL2" s="676"/>
      <c r="IWM2" s="676"/>
      <c r="IWN2" s="676"/>
      <c r="IWO2" s="676"/>
      <c r="IWP2" s="676"/>
      <c r="IWQ2" s="676"/>
      <c r="IWR2" s="676"/>
      <c r="IWS2" s="676"/>
      <c r="IWT2" s="676"/>
      <c r="IWU2" s="676"/>
      <c r="IWV2" s="676"/>
      <c r="IWW2" s="676"/>
      <c r="IWX2" s="676"/>
      <c r="IWY2" s="676"/>
      <c r="IWZ2" s="676"/>
      <c r="IXA2" s="676"/>
      <c r="IXB2" s="676"/>
      <c r="IXC2" s="676"/>
      <c r="IXD2" s="676"/>
      <c r="IXE2" s="676"/>
      <c r="IXF2" s="676"/>
      <c r="IXG2" s="676"/>
      <c r="IXH2" s="676"/>
      <c r="IXI2" s="676"/>
      <c r="IXJ2" s="676"/>
      <c r="IXK2" s="676"/>
      <c r="IXL2" s="676"/>
      <c r="IXM2" s="676"/>
      <c r="IXN2" s="676"/>
      <c r="IXO2" s="676"/>
      <c r="IXP2" s="676"/>
      <c r="IXQ2" s="676"/>
      <c r="IXR2" s="676"/>
      <c r="IXS2" s="676"/>
      <c r="IXT2" s="676"/>
      <c r="IXU2" s="676"/>
      <c r="IXV2" s="676"/>
      <c r="IXW2" s="676"/>
      <c r="IXX2" s="676"/>
      <c r="IXY2" s="676"/>
      <c r="IXZ2" s="676"/>
      <c r="IYA2" s="676"/>
      <c r="IYB2" s="676"/>
      <c r="IYC2" s="676"/>
      <c r="IYD2" s="676"/>
      <c r="IYE2" s="676"/>
      <c r="IYF2" s="676"/>
      <c r="IYG2" s="676"/>
      <c r="IYH2" s="676"/>
      <c r="IYI2" s="676"/>
      <c r="IYJ2" s="676"/>
      <c r="IYK2" s="676"/>
      <c r="IYL2" s="676"/>
      <c r="IYM2" s="676"/>
      <c r="IYN2" s="676"/>
      <c r="IYO2" s="676"/>
      <c r="IYP2" s="676"/>
      <c r="IYQ2" s="676"/>
      <c r="IYR2" s="676"/>
      <c r="IYS2" s="676"/>
      <c r="IYT2" s="676"/>
      <c r="IYU2" s="676"/>
      <c r="IYV2" s="676"/>
      <c r="IYW2" s="676"/>
      <c r="IYX2" s="676"/>
      <c r="IYY2" s="676"/>
      <c r="IYZ2" s="676"/>
      <c r="IZA2" s="676"/>
      <c r="IZB2" s="676"/>
      <c r="IZC2" s="676"/>
      <c r="IZD2" s="676"/>
      <c r="IZE2" s="676"/>
      <c r="IZF2" s="676"/>
      <c r="IZG2" s="676"/>
      <c r="IZH2" s="676"/>
      <c r="IZI2" s="676"/>
      <c r="IZJ2" s="676"/>
      <c r="IZK2" s="676"/>
      <c r="IZL2" s="676"/>
      <c r="IZM2" s="676"/>
      <c r="IZN2" s="676"/>
      <c r="IZO2" s="676"/>
      <c r="IZP2" s="676"/>
      <c r="IZQ2" s="676"/>
      <c r="IZR2" s="676"/>
      <c r="IZS2" s="676"/>
      <c r="IZT2" s="676"/>
      <c r="IZU2" s="676"/>
      <c r="IZV2" s="676"/>
      <c r="IZW2" s="676"/>
      <c r="IZX2" s="676"/>
      <c r="IZY2" s="676"/>
      <c r="IZZ2" s="676"/>
      <c r="JAA2" s="676"/>
      <c r="JAB2" s="676"/>
      <c r="JAC2" s="676"/>
      <c r="JAD2" s="676"/>
      <c r="JAE2" s="676"/>
      <c r="JAF2" s="676"/>
      <c r="JAG2" s="676"/>
      <c r="JAH2" s="676"/>
      <c r="JAI2" s="676"/>
      <c r="JAJ2" s="676"/>
      <c r="JAK2" s="676"/>
      <c r="JAL2" s="676"/>
      <c r="JAM2" s="676"/>
      <c r="JAN2" s="676"/>
      <c r="JAO2" s="676"/>
      <c r="JAP2" s="676"/>
      <c r="JAQ2" s="676"/>
      <c r="JAR2" s="676"/>
      <c r="JAS2" s="676"/>
      <c r="JAT2" s="676"/>
      <c r="JAU2" s="676"/>
      <c r="JAV2" s="676"/>
      <c r="JAW2" s="676"/>
      <c r="JAX2" s="676"/>
      <c r="JAY2" s="676"/>
      <c r="JAZ2" s="676"/>
      <c r="JBA2" s="676"/>
      <c r="JBB2" s="676"/>
      <c r="JBC2" s="676"/>
      <c r="JBD2" s="676"/>
      <c r="JBE2" s="676"/>
      <c r="JBF2" s="676"/>
      <c r="JBG2" s="676"/>
      <c r="JBH2" s="676"/>
      <c r="JBI2" s="676"/>
      <c r="JBJ2" s="676"/>
      <c r="JBK2" s="676"/>
      <c r="JBL2" s="676"/>
      <c r="JBM2" s="676"/>
      <c r="JBN2" s="676"/>
      <c r="JBO2" s="676"/>
      <c r="JBP2" s="676"/>
      <c r="JBQ2" s="676"/>
      <c r="JBR2" s="676"/>
      <c r="JBS2" s="676"/>
      <c r="JBT2" s="676"/>
      <c r="JBU2" s="676"/>
      <c r="JBV2" s="676"/>
      <c r="JBW2" s="676"/>
      <c r="JBX2" s="676"/>
      <c r="JBY2" s="676"/>
      <c r="JBZ2" s="676"/>
      <c r="JCA2" s="676"/>
      <c r="JCB2" s="676"/>
      <c r="JCC2" s="676"/>
      <c r="JCD2" s="676"/>
      <c r="JCE2" s="676"/>
      <c r="JCF2" s="676"/>
      <c r="JCG2" s="676"/>
      <c r="JCH2" s="676"/>
      <c r="JCI2" s="676"/>
      <c r="JCJ2" s="676"/>
      <c r="JCK2" s="676"/>
      <c r="JCL2" s="676"/>
      <c r="JCM2" s="676"/>
      <c r="JCN2" s="676"/>
      <c r="JCO2" s="676"/>
      <c r="JCP2" s="676"/>
      <c r="JCQ2" s="676"/>
      <c r="JCR2" s="676"/>
      <c r="JCS2" s="676"/>
      <c r="JCT2" s="676"/>
      <c r="JCU2" s="676"/>
      <c r="JCV2" s="676"/>
      <c r="JCW2" s="676"/>
      <c r="JCX2" s="676"/>
      <c r="JCY2" s="676"/>
      <c r="JCZ2" s="676"/>
      <c r="JDA2" s="676"/>
      <c r="JDB2" s="676"/>
      <c r="JDC2" s="676"/>
      <c r="JDD2" s="676"/>
      <c r="JDE2" s="676"/>
      <c r="JDF2" s="676"/>
      <c r="JDG2" s="676"/>
      <c r="JDH2" s="676"/>
      <c r="JDI2" s="676"/>
      <c r="JDJ2" s="676"/>
      <c r="JDK2" s="676"/>
      <c r="JDL2" s="676"/>
      <c r="JDM2" s="676"/>
      <c r="JDN2" s="676"/>
      <c r="JDO2" s="676"/>
      <c r="JDP2" s="676"/>
      <c r="JDQ2" s="676"/>
      <c r="JDR2" s="676"/>
      <c r="JDS2" s="676"/>
      <c r="JDT2" s="676"/>
      <c r="JDU2" s="676"/>
      <c r="JDV2" s="676"/>
      <c r="JDW2" s="676"/>
      <c r="JDX2" s="676"/>
      <c r="JDY2" s="676"/>
      <c r="JDZ2" s="676"/>
      <c r="JEA2" s="676"/>
      <c r="JEB2" s="676"/>
      <c r="JEC2" s="676"/>
      <c r="JED2" s="676"/>
      <c r="JEE2" s="676"/>
      <c r="JEF2" s="676"/>
      <c r="JEG2" s="676"/>
      <c r="JEH2" s="676"/>
      <c r="JEI2" s="676"/>
      <c r="JEJ2" s="676"/>
      <c r="JEK2" s="676"/>
      <c r="JEL2" s="676"/>
      <c r="JEM2" s="676"/>
      <c r="JEN2" s="676"/>
      <c r="JEO2" s="676"/>
      <c r="JEP2" s="676"/>
      <c r="JEQ2" s="676"/>
      <c r="JER2" s="676"/>
      <c r="JES2" s="676"/>
      <c r="JET2" s="676"/>
      <c r="JEU2" s="676"/>
      <c r="JEV2" s="676"/>
      <c r="JEW2" s="676"/>
      <c r="JEX2" s="676"/>
      <c r="JEY2" s="676"/>
      <c r="JEZ2" s="676"/>
      <c r="JFA2" s="676"/>
      <c r="JFB2" s="676"/>
      <c r="JFC2" s="676"/>
      <c r="JFD2" s="676"/>
      <c r="JFE2" s="676"/>
      <c r="JFF2" s="676"/>
      <c r="JFG2" s="676"/>
      <c r="JFH2" s="676"/>
      <c r="JFI2" s="676"/>
      <c r="JFJ2" s="676"/>
      <c r="JFK2" s="676"/>
      <c r="JFL2" s="676"/>
      <c r="JFM2" s="676"/>
      <c r="JFN2" s="676"/>
      <c r="JFO2" s="676"/>
      <c r="JFP2" s="676"/>
      <c r="JFQ2" s="676"/>
      <c r="JFR2" s="676"/>
      <c r="JFS2" s="676"/>
      <c r="JFT2" s="676"/>
      <c r="JFU2" s="676"/>
      <c r="JFV2" s="676"/>
      <c r="JFW2" s="676"/>
      <c r="JFX2" s="676"/>
      <c r="JFY2" s="676"/>
      <c r="JFZ2" s="676"/>
      <c r="JGA2" s="676"/>
      <c r="JGB2" s="676"/>
      <c r="JGC2" s="676"/>
      <c r="JGD2" s="676"/>
      <c r="JGE2" s="676"/>
      <c r="JGF2" s="676"/>
      <c r="JGG2" s="676"/>
      <c r="JGH2" s="676"/>
      <c r="JGI2" s="676"/>
      <c r="JGJ2" s="676"/>
      <c r="JGK2" s="676"/>
      <c r="JGL2" s="676"/>
      <c r="JGM2" s="676"/>
      <c r="JGN2" s="676"/>
      <c r="JGO2" s="676"/>
      <c r="JGP2" s="676"/>
      <c r="JGQ2" s="676"/>
      <c r="JGR2" s="676"/>
      <c r="JGS2" s="676"/>
      <c r="JGT2" s="676"/>
      <c r="JGU2" s="676"/>
      <c r="JGV2" s="676"/>
      <c r="JGW2" s="676"/>
      <c r="JGX2" s="676"/>
      <c r="JGY2" s="676"/>
      <c r="JGZ2" s="676"/>
      <c r="JHA2" s="676"/>
      <c r="JHB2" s="676"/>
      <c r="JHC2" s="676"/>
      <c r="JHD2" s="676"/>
      <c r="JHE2" s="676"/>
      <c r="JHF2" s="676"/>
      <c r="JHG2" s="676"/>
      <c r="JHH2" s="676"/>
      <c r="JHI2" s="676"/>
      <c r="JHJ2" s="676"/>
      <c r="JHK2" s="676"/>
      <c r="JHL2" s="676"/>
      <c r="JHM2" s="676"/>
      <c r="JHN2" s="676"/>
      <c r="JHO2" s="676"/>
      <c r="JHP2" s="676"/>
      <c r="JHQ2" s="676"/>
      <c r="JHR2" s="676"/>
      <c r="JHS2" s="676"/>
      <c r="JHT2" s="676"/>
      <c r="JHU2" s="676"/>
      <c r="JHV2" s="676"/>
      <c r="JHW2" s="676"/>
      <c r="JHX2" s="676"/>
      <c r="JHY2" s="676"/>
      <c r="JHZ2" s="676"/>
      <c r="JIA2" s="676"/>
      <c r="JIB2" s="676"/>
      <c r="JIC2" s="676"/>
      <c r="JID2" s="676"/>
      <c r="JIE2" s="676"/>
      <c r="JIF2" s="676"/>
      <c r="JIG2" s="676"/>
      <c r="JIH2" s="676"/>
      <c r="JII2" s="676"/>
      <c r="JIJ2" s="676"/>
      <c r="JIK2" s="676"/>
      <c r="JIL2" s="676"/>
      <c r="JIM2" s="676"/>
      <c r="JIN2" s="676"/>
      <c r="JIO2" s="676"/>
      <c r="JIP2" s="676"/>
      <c r="JIQ2" s="676"/>
      <c r="JIR2" s="676"/>
      <c r="JIS2" s="676"/>
      <c r="JIT2" s="676"/>
      <c r="JIU2" s="676"/>
      <c r="JIV2" s="676"/>
      <c r="JIW2" s="676"/>
      <c r="JIX2" s="676"/>
      <c r="JIY2" s="676"/>
      <c r="JIZ2" s="676"/>
      <c r="JJA2" s="676"/>
      <c r="JJB2" s="676"/>
      <c r="JJC2" s="676"/>
      <c r="JJD2" s="676"/>
      <c r="JJE2" s="676"/>
      <c r="JJF2" s="676"/>
      <c r="JJG2" s="676"/>
      <c r="JJH2" s="676"/>
      <c r="JJI2" s="676"/>
      <c r="JJJ2" s="676"/>
      <c r="JJK2" s="676"/>
      <c r="JJL2" s="676"/>
      <c r="JJM2" s="676"/>
      <c r="JJN2" s="676"/>
      <c r="JJO2" s="676"/>
      <c r="JJP2" s="676"/>
      <c r="JJQ2" s="676"/>
      <c r="JJR2" s="676"/>
      <c r="JJS2" s="676"/>
      <c r="JJT2" s="676"/>
      <c r="JJU2" s="676"/>
      <c r="JJV2" s="676"/>
      <c r="JJW2" s="676"/>
      <c r="JJX2" s="676"/>
      <c r="JJY2" s="676"/>
      <c r="JJZ2" s="676"/>
      <c r="JKA2" s="676"/>
      <c r="JKB2" s="676"/>
      <c r="JKC2" s="676"/>
      <c r="JKD2" s="676"/>
      <c r="JKE2" s="676"/>
      <c r="JKF2" s="676"/>
      <c r="JKG2" s="676"/>
      <c r="JKH2" s="676"/>
      <c r="JKI2" s="676"/>
      <c r="JKJ2" s="676"/>
      <c r="JKK2" s="676"/>
      <c r="JKL2" s="676"/>
      <c r="JKM2" s="676"/>
      <c r="JKN2" s="676"/>
      <c r="JKO2" s="676"/>
      <c r="JKP2" s="676"/>
      <c r="JKQ2" s="676"/>
      <c r="JKR2" s="676"/>
      <c r="JKS2" s="676"/>
      <c r="JKT2" s="676"/>
      <c r="JKU2" s="676"/>
      <c r="JKV2" s="676"/>
      <c r="JKW2" s="676"/>
      <c r="JKX2" s="676"/>
      <c r="JKY2" s="676"/>
      <c r="JKZ2" s="676"/>
      <c r="JLA2" s="676"/>
      <c r="JLB2" s="676"/>
      <c r="JLC2" s="676"/>
      <c r="JLD2" s="676"/>
      <c r="JLE2" s="676"/>
      <c r="JLF2" s="676"/>
      <c r="JLG2" s="676"/>
      <c r="JLH2" s="676"/>
      <c r="JLI2" s="676"/>
      <c r="JLJ2" s="676"/>
      <c r="JLK2" s="676"/>
      <c r="JLL2" s="676"/>
      <c r="JLM2" s="676"/>
      <c r="JLN2" s="676"/>
      <c r="JLO2" s="676"/>
      <c r="JLP2" s="676"/>
      <c r="JLQ2" s="676"/>
      <c r="JLR2" s="676"/>
      <c r="JLS2" s="676"/>
      <c r="JLT2" s="676"/>
      <c r="JLU2" s="676"/>
      <c r="JLV2" s="676"/>
      <c r="JLW2" s="676"/>
      <c r="JLX2" s="676"/>
      <c r="JLY2" s="676"/>
      <c r="JLZ2" s="676"/>
      <c r="JMA2" s="676"/>
      <c r="JMB2" s="676"/>
      <c r="JMC2" s="676"/>
      <c r="JMD2" s="676"/>
      <c r="JME2" s="676"/>
      <c r="JMF2" s="676"/>
      <c r="JMG2" s="676"/>
      <c r="JMH2" s="676"/>
      <c r="JMI2" s="676"/>
      <c r="JMJ2" s="676"/>
      <c r="JMK2" s="676"/>
      <c r="JML2" s="676"/>
      <c r="JMM2" s="676"/>
      <c r="JMN2" s="676"/>
      <c r="JMO2" s="676"/>
      <c r="JMP2" s="676"/>
      <c r="JMQ2" s="676"/>
      <c r="JMR2" s="676"/>
      <c r="JMS2" s="676"/>
      <c r="JMT2" s="676"/>
      <c r="JMU2" s="676"/>
      <c r="JMV2" s="676"/>
      <c r="JMW2" s="676"/>
      <c r="JMX2" s="676"/>
      <c r="JMY2" s="676"/>
      <c r="JMZ2" s="676"/>
      <c r="JNA2" s="676"/>
      <c r="JNB2" s="676"/>
      <c r="JNC2" s="676"/>
      <c r="JND2" s="676"/>
      <c r="JNE2" s="676"/>
      <c r="JNF2" s="676"/>
      <c r="JNG2" s="676"/>
      <c r="JNH2" s="676"/>
      <c r="JNI2" s="676"/>
      <c r="JNJ2" s="676"/>
      <c r="JNK2" s="676"/>
      <c r="JNL2" s="676"/>
      <c r="JNM2" s="676"/>
      <c r="JNN2" s="676"/>
      <c r="JNO2" s="676"/>
      <c r="JNP2" s="676"/>
      <c r="JNQ2" s="676"/>
      <c r="JNR2" s="676"/>
      <c r="JNS2" s="676"/>
      <c r="JNT2" s="676"/>
      <c r="JNU2" s="676"/>
      <c r="JNV2" s="676"/>
      <c r="JNW2" s="676"/>
      <c r="JNX2" s="676"/>
      <c r="JNY2" s="676"/>
      <c r="JNZ2" s="676"/>
      <c r="JOA2" s="676"/>
      <c r="JOB2" s="676"/>
      <c r="JOC2" s="676"/>
      <c r="JOD2" s="676"/>
      <c r="JOE2" s="676"/>
      <c r="JOF2" s="676"/>
      <c r="JOG2" s="676"/>
      <c r="JOH2" s="676"/>
      <c r="JOI2" s="676"/>
      <c r="JOJ2" s="676"/>
      <c r="JOK2" s="676"/>
      <c r="JOL2" s="676"/>
      <c r="JOM2" s="676"/>
      <c r="JON2" s="676"/>
      <c r="JOO2" s="676"/>
      <c r="JOP2" s="676"/>
      <c r="JOQ2" s="676"/>
      <c r="JOR2" s="676"/>
      <c r="JOS2" s="676"/>
      <c r="JOT2" s="676"/>
      <c r="JOU2" s="676"/>
      <c r="JOV2" s="676"/>
      <c r="JOW2" s="676"/>
      <c r="JOX2" s="676"/>
      <c r="JOY2" s="676"/>
      <c r="JOZ2" s="676"/>
      <c r="JPA2" s="676"/>
      <c r="JPB2" s="676"/>
      <c r="JPC2" s="676"/>
      <c r="JPD2" s="676"/>
      <c r="JPE2" s="676"/>
      <c r="JPF2" s="676"/>
      <c r="JPG2" s="676"/>
      <c r="JPH2" s="676"/>
      <c r="JPI2" s="676"/>
      <c r="JPJ2" s="676"/>
      <c r="JPK2" s="676"/>
      <c r="JPL2" s="676"/>
      <c r="JPM2" s="676"/>
      <c r="JPN2" s="676"/>
      <c r="JPO2" s="676"/>
      <c r="JPP2" s="676"/>
      <c r="JPQ2" s="676"/>
      <c r="JPR2" s="676"/>
      <c r="JPS2" s="676"/>
      <c r="JPT2" s="676"/>
      <c r="JPU2" s="676"/>
      <c r="JPV2" s="676"/>
      <c r="JPW2" s="676"/>
      <c r="JPX2" s="676"/>
      <c r="JPY2" s="676"/>
      <c r="JPZ2" s="676"/>
      <c r="JQA2" s="676"/>
      <c r="JQB2" s="676"/>
      <c r="JQC2" s="676"/>
      <c r="JQD2" s="676"/>
      <c r="JQE2" s="676"/>
      <c r="JQF2" s="676"/>
      <c r="JQG2" s="676"/>
      <c r="JQH2" s="676"/>
      <c r="JQI2" s="676"/>
      <c r="JQJ2" s="676"/>
      <c r="JQK2" s="676"/>
      <c r="JQL2" s="676"/>
      <c r="JQM2" s="676"/>
      <c r="JQN2" s="676"/>
      <c r="JQO2" s="676"/>
      <c r="JQP2" s="676"/>
      <c r="JQQ2" s="676"/>
      <c r="JQR2" s="676"/>
      <c r="JQS2" s="676"/>
      <c r="JQT2" s="676"/>
      <c r="JQU2" s="676"/>
      <c r="JQV2" s="676"/>
      <c r="JQW2" s="676"/>
      <c r="JQX2" s="676"/>
      <c r="JQY2" s="676"/>
      <c r="JQZ2" s="676"/>
      <c r="JRA2" s="676"/>
      <c r="JRB2" s="676"/>
      <c r="JRC2" s="676"/>
      <c r="JRD2" s="676"/>
      <c r="JRE2" s="676"/>
      <c r="JRF2" s="676"/>
      <c r="JRG2" s="676"/>
      <c r="JRH2" s="676"/>
      <c r="JRI2" s="676"/>
      <c r="JRJ2" s="676"/>
      <c r="JRK2" s="676"/>
      <c r="JRL2" s="676"/>
      <c r="JRM2" s="676"/>
      <c r="JRN2" s="676"/>
      <c r="JRO2" s="676"/>
      <c r="JRP2" s="676"/>
      <c r="JRQ2" s="676"/>
      <c r="JRR2" s="676"/>
      <c r="JRS2" s="676"/>
      <c r="JRT2" s="676"/>
      <c r="JRU2" s="676"/>
      <c r="JRV2" s="676"/>
      <c r="JRW2" s="676"/>
      <c r="JRX2" s="676"/>
      <c r="JRY2" s="676"/>
      <c r="JRZ2" s="676"/>
      <c r="JSA2" s="676"/>
      <c r="JSB2" s="676"/>
      <c r="JSC2" s="676"/>
      <c r="JSD2" s="676"/>
      <c r="JSE2" s="676"/>
      <c r="JSF2" s="676"/>
      <c r="JSG2" s="676"/>
      <c r="JSH2" s="676"/>
      <c r="JSI2" s="676"/>
      <c r="JSJ2" s="676"/>
      <c r="JSK2" s="676"/>
      <c r="JSL2" s="676"/>
      <c r="JSM2" s="676"/>
      <c r="JSN2" s="676"/>
      <c r="JSO2" s="676"/>
      <c r="JSP2" s="676"/>
      <c r="JSQ2" s="676"/>
      <c r="JSR2" s="676"/>
      <c r="JSS2" s="676"/>
      <c r="JST2" s="676"/>
      <c r="JSU2" s="676"/>
      <c r="JSV2" s="676"/>
      <c r="JSW2" s="676"/>
      <c r="JSX2" s="676"/>
      <c r="JSY2" s="676"/>
      <c r="JSZ2" s="676"/>
      <c r="JTA2" s="676"/>
      <c r="JTB2" s="676"/>
      <c r="JTC2" s="676"/>
      <c r="JTD2" s="676"/>
      <c r="JTE2" s="676"/>
      <c r="JTF2" s="676"/>
      <c r="JTG2" s="676"/>
      <c r="JTH2" s="676"/>
      <c r="JTI2" s="676"/>
      <c r="JTJ2" s="676"/>
      <c r="JTK2" s="676"/>
      <c r="JTL2" s="676"/>
      <c r="JTM2" s="676"/>
      <c r="JTN2" s="676"/>
      <c r="JTO2" s="676"/>
      <c r="JTP2" s="676"/>
      <c r="JTQ2" s="676"/>
      <c r="JTR2" s="676"/>
      <c r="JTS2" s="676"/>
      <c r="JTT2" s="676"/>
      <c r="JTU2" s="676"/>
      <c r="JTV2" s="676"/>
      <c r="JTW2" s="676"/>
      <c r="JTX2" s="676"/>
      <c r="JTY2" s="676"/>
      <c r="JTZ2" s="676"/>
      <c r="JUA2" s="676"/>
      <c r="JUB2" s="676"/>
      <c r="JUC2" s="676"/>
      <c r="JUD2" s="676"/>
      <c r="JUE2" s="676"/>
      <c r="JUF2" s="676"/>
      <c r="JUG2" s="676"/>
      <c r="JUH2" s="676"/>
      <c r="JUI2" s="676"/>
      <c r="JUJ2" s="676"/>
      <c r="JUK2" s="676"/>
      <c r="JUL2" s="676"/>
      <c r="JUM2" s="676"/>
      <c r="JUN2" s="676"/>
      <c r="JUO2" s="676"/>
      <c r="JUP2" s="676"/>
      <c r="JUQ2" s="676"/>
      <c r="JUR2" s="676"/>
      <c r="JUS2" s="676"/>
      <c r="JUT2" s="676"/>
      <c r="JUU2" s="676"/>
      <c r="JUV2" s="676"/>
      <c r="JUW2" s="676"/>
      <c r="JUX2" s="676"/>
      <c r="JUY2" s="676"/>
      <c r="JUZ2" s="676"/>
      <c r="JVA2" s="676"/>
      <c r="JVB2" s="676"/>
      <c r="JVC2" s="676"/>
      <c r="JVD2" s="676"/>
      <c r="JVE2" s="676"/>
      <c r="JVF2" s="676"/>
      <c r="JVG2" s="676"/>
      <c r="JVH2" s="676"/>
      <c r="JVI2" s="676"/>
      <c r="JVJ2" s="676"/>
      <c r="JVK2" s="676"/>
      <c r="JVL2" s="676"/>
      <c r="JVM2" s="676"/>
      <c r="JVN2" s="676"/>
      <c r="JVO2" s="676"/>
      <c r="JVP2" s="676"/>
      <c r="JVQ2" s="676"/>
      <c r="JVR2" s="676"/>
      <c r="JVS2" s="676"/>
      <c r="JVT2" s="676"/>
      <c r="JVU2" s="676"/>
      <c r="JVV2" s="676"/>
      <c r="JVW2" s="676"/>
      <c r="JVX2" s="676"/>
      <c r="JVY2" s="676"/>
      <c r="JVZ2" s="676"/>
      <c r="JWA2" s="676"/>
      <c r="JWB2" s="676"/>
      <c r="JWC2" s="676"/>
      <c r="JWD2" s="676"/>
      <c r="JWE2" s="676"/>
      <c r="JWF2" s="676"/>
      <c r="JWG2" s="676"/>
      <c r="JWH2" s="676"/>
      <c r="JWI2" s="676"/>
      <c r="JWJ2" s="676"/>
      <c r="JWK2" s="676"/>
      <c r="JWL2" s="676"/>
      <c r="JWM2" s="676"/>
      <c r="JWN2" s="676"/>
      <c r="JWO2" s="676"/>
      <c r="JWP2" s="676"/>
      <c r="JWQ2" s="676"/>
      <c r="JWR2" s="676"/>
      <c r="JWS2" s="676"/>
      <c r="JWT2" s="676"/>
      <c r="JWU2" s="676"/>
      <c r="JWV2" s="676"/>
      <c r="JWW2" s="676"/>
      <c r="JWX2" s="676"/>
      <c r="JWY2" s="676"/>
      <c r="JWZ2" s="676"/>
      <c r="JXA2" s="676"/>
      <c r="JXB2" s="676"/>
      <c r="JXC2" s="676"/>
      <c r="JXD2" s="676"/>
      <c r="JXE2" s="676"/>
      <c r="JXF2" s="676"/>
      <c r="JXG2" s="676"/>
      <c r="JXH2" s="676"/>
      <c r="JXI2" s="676"/>
      <c r="JXJ2" s="676"/>
      <c r="JXK2" s="676"/>
      <c r="JXL2" s="676"/>
      <c r="JXM2" s="676"/>
      <c r="JXN2" s="676"/>
      <c r="JXO2" s="676"/>
      <c r="JXP2" s="676"/>
      <c r="JXQ2" s="676"/>
      <c r="JXR2" s="676"/>
      <c r="JXS2" s="676"/>
      <c r="JXT2" s="676"/>
      <c r="JXU2" s="676"/>
      <c r="JXV2" s="676"/>
      <c r="JXW2" s="676"/>
      <c r="JXX2" s="676"/>
      <c r="JXY2" s="676"/>
      <c r="JXZ2" s="676"/>
      <c r="JYA2" s="676"/>
      <c r="JYB2" s="676"/>
      <c r="JYC2" s="676"/>
      <c r="JYD2" s="676"/>
      <c r="JYE2" s="676"/>
      <c r="JYF2" s="676"/>
      <c r="JYG2" s="676"/>
      <c r="JYH2" s="676"/>
      <c r="JYI2" s="676"/>
      <c r="JYJ2" s="676"/>
      <c r="JYK2" s="676"/>
      <c r="JYL2" s="676"/>
      <c r="JYM2" s="676"/>
      <c r="JYN2" s="676"/>
      <c r="JYO2" s="676"/>
      <c r="JYP2" s="676"/>
      <c r="JYQ2" s="676"/>
      <c r="JYR2" s="676"/>
      <c r="JYS2" s="676"/>
      <c r="JYT2" s="676"/>
      <c r="JYU2" s="676"/>
      <c r="JYV2" s="676"/>
      <c r="JYW2" s="676"/>
      <c r="JYX2" s="676"/>
      <c r="JYY2" s="676"/>
      <c r="JYZ2" s="676"/>
      <c r="JZA2" s="676"/>
      <c r="JZB2" s="676"/>
      <c r="JZC2" s="676"/>
      <c r="JZD2" s="676"/>
      <c r="JZE2" s="676"/>
      <c r="JZF2" s="676"/>
      <c r="JZG2" s="676"/>
      <c r="JZH2" s="676"/>
      <c r="JZI2" s="676"/>
      <c r="JZJ2" s="676"/>
      <c r="JZK2" s="676"/>
      <c r="JZL2" s="676"/>
      <c r="JZM2" s="676"/>
      <c r="JZN2" s="676"/>
      <c r="JZO2" s="676"/>
      <c r="JZP2" s="676"/>
      <c r="JZQ2" s="676"/>
      <c r="JZR2" s="676"/>
      <c r="JZS2" s="676"/>
      <c r="JZT2" s="676"/>
      <c r="JZU2" s="676"/>
      <c r="JZV2" s="676"/>
      <c r="JZW2" s="676"/>
      <c r="JZX2" s="676"/>
      <c r="JZY2" s="676"/>
      <c r="JZZ2" s="676"/>
      <c r="KAA2" s="676"/>
      <c r="KAB2" s="676"/>
      <c r="KAC2" s="676"/>
      <c r="KAD2" s="676"/>
      <c r="KAE2" s="676"/>
      <c r="KAF2" s="676"/>
      <c r="KAG2" s="676"/>
      <c r="KAH2" s="676"/>
      <c r="KAI2" s="676"/>
      <c r="KAJ2" s="676"/>
      <c r="KAK2" s="676"/>
      <c r="KAL2" s="676"/>
      <c r="KAM2" s="676"/>
      <c r="KAN2" s="676"/>
      <c r="KAO2" s="676"/>
      <c r="KAP2" s="676"/>
      <c r="KAQ2" s="676"/>
      <c r="KAR2" s="676"/>
      <c r="KAS2" s="676"/>
      <c r="KAT2" s="676"/>
      <c r="KAU2" s="676"/>
      <c r="KAV2" s="676"/>
      <c r="KAW2" s="676"/>
      <c r="KAX2" s="676"/>
      <c r="KAY2" s="676"/>
      <c r="KAZ2" s="676"/>
      <c r="KBA2" s="676"/>
      <c r="KBB2" s="676"/>
      <c r="KBC2" s="676"/>
      <c r="KBD2" s="676"/>
      <c r="KBE2" s="676"/>
      <c r="KBF2" s="676"/>
      <c r="KBG2" s="676"/>
      <c r="KBH2" s="676"/>
      <c r="KBI2" s="676"/>
      <c r="KBJ2" s="676"/>
      <c r="KBK2" s="676"/>
      <c r="KBL2" s="676"/>
      <c r="KBM2" s="676"/>
      <c r="KBN2" s="676"/>
      <c r="KBO2" s="676"/>
      <c r="KBP2" s="676"/>
      <c r="KBQ2" s="676"/>
      <c r="KBR2" s="676"/>
      <c r="KBS2" s="676"/>
      <c r="KBT2" s="676"/>
      <c r="KBU2" s="676"/>
      <c r="KBV2" s="676"/>
      <c r="KBW2" s="676"/>
      <c r="KBX2" s="676"/>
      <c r="KBY2" s="676"/>
      <c r="KBZ2" s="676"/>
      <c r="KCA2" s="676"/>
      <c r="KCB2" s="676"/>
      <c r="KCC2" s="676"/>
      <c r="KCD2" s="676"/>
      <c r="KCE2" s="676"/>
      <c r="KCF2" s="676"/>
      <c r="KCG2" s="676"/>
      <c r="KCH2" s="676"/>
      <c r="KCI2" s="676"/>
      <c r="KCJ2" s="676"/>
      <c r="KCK2" s="676"/>
      <c r="KCL2" s="676"/>
      <c r="KCM2" s="676"/>
      <c r="KCN2" s="676"/>
      <c r="KCO2" s="676"/>
      <c r="KCP2" s="676"/>
      <c r="KCQ2" s="676"/>
      <c r="KCR2" s="676"/>
      <c r="KCS2" s="676"/>
      <c r="KCT2" s="676"/>
      <c r="KCU2" s="676"/>
      <c r="KCV2" s="676"/>
      <c r="KCW2" s="676"/>
      <c r="KCX2" s="676"/>
      <c r="KCY2" s="676"/>
      <c r="KCZ2" s="676"/>
      <c r="KDA2" s="676"/>
      <c r="KDB2" s="676"/>
      <c r="KDC2" s="676"/>
      <c r="KDD2" s="676"/>
      <c r="KDE2" s="676"/>
      <c r="KDF2" s="676"/>
      <c r="KDG2" s="676"/>
      <c r="KDH2" s="676"/>
      <c r="KDI2" s="676"/>
      <c r="KDJ2" s="676"/>
      <c r="KDK2" s="676"/>
      <c r="KDL2" s="676"/>
      <c r="KDM2" s="676"/>
      <c r="KDN2" s="676"/>
      <c r="KDO2" s="676"/>
      <c r="KDP2" s="676"/>
      <c r="KDQ2" s="676"/>
      <c r="KDR2" s="676"/>
      <c r="KDS2" s="676"/>
      <c r="KDT2" s="676"/>
      <c r="KDU2" s="676"/>
      <c r="KDV2" s="676"/>
      <c r="KDW2" s="676"/>
      <c r="KDX2" s="676"/>
      <c r="KDY2" s="676"/>
      <c r="KDZ2" s="676"/>
      <c r="KEA2" s="676"/>
      <c r="KEB2" s="676"/>
      <c r="KEC2" s="676"/>
      <c r="KED2" s="676"/>
      <c r="KEE2" s="676"/>
      <c r="KEF2" s="676"/>
      <c r="KEG2" s="676"/>
      <c r="KEH2" s="676"/>
      <c r="KEI2" s="676"/>
      <c r="KEJ2" s="676"/>
      <c r="KEK2" s="676"/>
      <c r="KEL2" s="676"/>
      <c r="KEM2" s="676"/>
      <c r="KEN2" s="676"/>
      <c r="KEO2" s="676"/>
      <c r="KEP2" s="676"/>
      <c r="KEQ2" s="676"/>
      <c r="KER2" s="676"/>
      <c r="KES2" s="676"/>
      <c r="KET2" s="676"/>
      <c r="KEU2" s="676"/>
      <c r="KEV2" s="676"/>
      <c r="KEW2" s="676"/>
      <c r="KEX2" s="676"/>
      <c r="KEY2" s="676"/>
      <c r="KEZ2" s="676"/>
      <c r="KFA2" s="676"/>
      <c r="KFB2" s="676"/>
      <c r="KFC2" s="676"/>
      <c r="KFD2" s="676"/>
      <c r="KFE2" s="676"/>
      <c r="KFF2" s="676"/>
      <c r="KFG2" s="676"/>
      <c r="KFH2" s="676"/>
      <c r="KFI2" s="676"/>
      <c r="KFJ2" s="676"/>
      <c r="KFK2" s="676"/>
      <c r="KFL2" s="676"/>
      <c r="KFM2" s="676"/>
      <c r="KFN2" s="676"/>
      <c r="KFO2" s="676"/>
      <c r="KFP2" s="676"/>
      <c r="KFQ2" s="676"/>
      <c r="KFR2" s="676"/>
      <c r="KFS2" s="676"/>
      <c r="KFT2" s="676"/>
      <c r="KFU2" s="676"/>
      <c r="KFV2" s="676"/>
      <c r="KFW2" s="676"/>
      <c r="KFX2" s="676"/>
      <c r="KFY2" s="676"/>
      <c r="KFZ2" s="676"/>
      <c r="KGA2" s="676"/>
      <c r="KGB2" s="676"/>
      <c r="KGC2" s="676"/>
      <c r="KGD2" s="676"/>
      <c r="KGE2" s="676"/>
      <c r="KGF2" s="676"/>
      <c r="KGG2" s="676"/>
      <c r="KGH2" s="676"/>
      <c r="KGI2" s="676"/>
      <c r="KGJ2" s="676"/>
      <c r="KGK2" s="676"/>
      <c r="KGL2" s="676"/>
      <c r="KGM2" s="676"/>
      <c r="KGN2" s="676"/>
      <c r="KGO2" s="676"/>
      <c r="KGP2" s="676"/>
      <c r="KGQ2" s="676"/>
      <c r="KGR2" s="676"/>
      <c r="KGS2" s="676"/>
      <c r="KGT2" s="676"/>
      <c r="KGU2" s="676"/>
      <c r="KGV2" s="676"/>
      <c r="KGW2" s="676"/>
      <c r="KGX2" s="676"/>
      <c r="KGY2" s="676"/>
      <c r="KGZ2" s="676"/>
      <c r="KHA2" s="676"/>
      <c r="KHB2" s="676"/>
      <c r="KHC2" s="676"/>
      <c r="KHD2" s="676"/>
      <c r="KHE2" s="676"/>
      <c r="KHF2" s="676"/>
      <c r="KHG2" s="676"/>
      <c r="KHH2" s="676"/>
      <c r="KHI2" s="676"/>
      <c r="KHJ2" s="676"/>
      <c r="KHK2" s="676"/>
      <c r="KHL2" s="676"/>
      <c r="KHM2" s="676"/>
      <c r="KHN2" s="676"/>
      <c r="KHO2" s="676"/>
      <c r="KHP2" s="676"/>
      <c r="KHQ2" s="676"/>
      <c r="KHR2" s="676"/>
      <c r="KHS2" s="676"/>
      <c r="KHT2" s="676"/>
      <c r="KHU2" s="676"/>
      <c r="KHV2" s="676"/>
      <c r="KHW2" s="676"/>
      <c r="KHX2" s="676"/>
      <c r="KHY2" s="676"/>
      <c r="KHZ2" s="676"/>
      <c r="KIA2" s="676"/>
      <c r="KIB2" s="676"/>
      <c r="KIC2" s="676"/>
      <c r="KID2" s="676"/>
      <c r="KIE2" s="676"/>
      <c r="KIF2" s="676"/>
      <c r="KIG2" s="676"/>
      <c r="KIH2" s="676"/>
      <c r="KII2" s="676"/>
      <c r="KIJ2" s="676"/>
      <c r="KIK2" s="676"/>
      <c r="KIL2" s="676"/>
      <c r="KIM2" s="676"/>
      <c r="KIN2" s="676"/>
      <c r="KIO2" s="676"/>
      <c r="KIP2" s="676"/>
      <c r="KIQ2" s="676"/>
      <c r="KIR2" s="676"/>
      <c r="KIS2" s="676"/>
      <c r="KIT2" s="676"/>
      <c r="KIU2" s="676"/>
      <c r="KIV2" s="676"/>
      <c r="KIW2" s="676"/>
      <c r="KIX2" s="676"/>
      <c r="KIY2" s="676"/>
      <c r="KIZ2" s="676"/>
      <c r="KJA2" s="676"/>
      <c r="KJB2" s="676"/>
      <c r="KJC2" s="676"/>
      <c r="KJD2" s="676"/>
      <c r="KJE2" s="676"/>
      <c r="KJF2" s="676"/>
      <c r="KJG2" s="676"/>
      <c r="KJH2" s="676"/>
      <c r="KJI2" s="676"/>
      <c r="KJJ2" s="676"/>
      <c r="KJK2" s="676"/>
      <c r="KJL2" s="676"/>
      <c r="KJM2" s="676"/>
      <c r="KJN2" s="676"/>
      <c r="KJO2" s="676"/>
      <c r="KJP2" s="676"/>
      <c r="KJQ2" s="676"/>
      <c r="KJR2" s="676"/>
      <c r="KJS2" s="676"/>
      <c r="KJT2" s="676"/>
      <c r="KJU2" s="676"/>
      <c r="KJV2" s="676"/>
      <c r="KJW2" s="676"/>
      <c r="KJX2" s="676"/>
      <c r="KJY2" s="676"/>
      <c r="KJZ2" s="676"/>
      <c r="KKA2" s="676"/>
      <c r="KKB2" s="676"/>
      <c r="KKC2" s="676"/>
      <c r="KKD2" s="676"/>
      <c r="KKE2" s="676"/>
      <c r="KKF2" s="676"/>
      <c r="KKG2" s="676"/>
      <c r="KKH2" s="676"/>
      <c r="KKI2" s="676"/>
      <c r="KKJ2" s="676"/>
      <c r="KKK2" s="676"/>
      <c r="KKL2" s="676"/>
      <c r="KKM2" s="676"/>
      <c r="KKN2" s="676"/>
      <c r="KKO2" s="676"/>
      <c r="KKP2" s="676"/>
      <c r="KKQ2" s="676"/>
      <c r="KKR2" s="676"/>
      <c r="KKS2" s="676"/>
      <c r="KKT2" s="676"/>
      <c r="KKU2" s="676"/>
      <c r="KKV2" s="676"/>
      <c r="KKW2" s="676"/>
      <c r="KKX2" s="676"/>
      <c r="KKY2" s="676"/>
      <c r="KKZ2" s="676"/>
      <c r="KLA2" s="676"/>
      <c r="KLB2" s="676"/>
      <c r="KLC2" s="676"/>
      <c r="KLD2" s="676"/>
      <c r="KLE2" s="676"/>
      <c r="KLF2" s="676"/>
      <c r="KLG2" s="676"/>
      <c r="KLH2" s="676"/>
      <c r="KLI2" s="676"/>
      <c r="KLJ2" s="676"/>
      <c r="KLK2" s="676"/>
      <c r="KLL2" s="676"/>
      <c r="KLM2" s="676"/>
      <c r="KLN2" s="676"/>
      <c r="KLO2" s="676"/>
      <c r="KLP2" s="676"/>
      <c r="KLQ2" s="676"/>
      <c r="KLR2" s="676"/>
      <c r="KLS2" s="676"/>
      <c r="KLT2" s="676"/>
      <c r="KLU2" s="676"/>
      <c r="KLV2" s="676"/>
      <c r="KLW2" s="676"/>
      <c r="KLX2" s="676"/>
      <c r="KLY2" s="676"/>
      <c r="KLZ2" s="676"/>
      <c r="KMA2" s="676"/>
      <c r="KMB2" s="676"/>
      <c r="KMC2" s="676"/>
      <c r="KMD2" s="676"/>
      <c r="KME2" s="676"/>
      <c r="KMF2" s="676"/>
      <c r="KMG2" s="676"/>
      <c r="KMH2" s="676"/>
      <c r="KMI2" s="676"/>
      <c r="KMJ2" s="676"/>
      <c r="KMK2" s="676"/>
      <c r="KML2" s="676"/>
      <c r="KMM2" s="676"/>
      <c r="KMN2" s="676"/>
      <c r="KMO2" s="676"/>
      <c r="KMP2" s="676"/>
      <c r="KMQ2" s="676"/>
      <c r="KMR2" s="676"/>
      <c r="KMS2" s="676"/>
      <c r="KMT2" s="676"/>
      <c r="KMU2" s="676"/>
      <c r="KMV2" s="676"/>
      <c r="KMW2" s="676"/>
      <c r="KMX2" s="676"/>
      <c r="KMY2" s="676"/>
      <c r="KMZ2" s="676"/>
      <c r="KNA2" s="676"/>
      <c r="KNB2" s="676"/>
      <c r="KNC2" s="676"/>
      <c r="KND2" s="676"/>
      <c r="KNE2" s="676"/>
      <c r="KNF2" s="676"/>
      <c r="KNG2" s="676"/>
      <c r="KNH2" s="676"/>
      <c r="KNI2" s="676"/>
      <c r="KNJ2" s="676"/>
      <c r="KNK2" s="676"/>
      <c r="KNL2" s="676"/>
      <c r="KNM2" s="676"/>
      <c r="KNN2" s="676"/>
      <c r="KNO2" s="676"/>
      <c r="KNP2" s="676"/>
      <c r="KNQ2" s="676"/>
      <c r="KNR2" s="676"/>
      <c r="KNS2" s="676"/>
      <c r="KNT2" s="676"/>
      <c r="KNU2" s="676"/>
      <c r="KNV2" s="676"/>
      <c r="KNW2" s="676"/>
      <c r="KNX2" s="676"/>
      <c r="KNY2" s="676"/>
      <c r="KNZ2" s="676"/>
      <c r="KOA2" s="676"/>
      <c r="KOB2" s="676"/>
      <c r="KOC2" s="676"/>
      <c r="KOD2" s="676"/>
      <c r="KOE2" s="676"/>
      <c r="KOF2" s="676"/>
      <c r="KOG2" s="676"/>
      <c r="KOH2" s="676"/>
      <c r="KOI2" s="676"/>
      <c r="KOJ2" s="676"/>
      <c r="KOK2" s="676"/>
      <c r="KOL2" s="676"/>
      <c r="KOM2" s="676"/>
      <c r="KON2" s="676"/>
      <c r="KOO2" s="676"/>
      <c r="KOP2" s="676"/>
      <c r="KOQ2" s="676"/>
      <c r="KOR2" s="676"/>
      <c r="KOS2" s="676"/>
      <c r="KOT2" s="676"/>
      <c r="KOU2" s="676"/>
      <c r="KOV2" s="676"/>
      <c r="KOW2" s="676"/>
      <c r="KOX2" s="676"/>
      <c r="KOY2" s="676"/>
      <c r="KOZ2" s="676"/>
      <c r="KPA2" s="676"/>
      <c r="KPB2" s="676"/>
      <c r="KPC2" s="676"/>
      <c r="KPD2" s="676"/>
      <c r="KPE2" s="676"/>
      <c r="KPF2" s="676"/>
      <c r="KPG2" s="676"/>
      <c r="KPH2" s="676"/>
      <c r="KPI2" s="676"/>
      <c r="KPJ2" s="676"/>
      <c r="KPK2" s="676"/>
      <c r="KPL2" s="676"/>
      <c r="KPM2" s="676"/>
      <c r="KPN2" s="676"/>
      <c r="KPO2" s="676"/>
      <c r="KPP2" s="676"/>
      <c r="KPQ2" s="676"/>
      <c r="KPR2" s="676"/>
      <c r="KPS2" s="676"/>
      <c r="KPT2" s="676"/>
      <c r="KPU2" s="676"/>
      <c r="KPV2" s="676"/>
      <c r="KPW2" s="676"/>
      <c r="KPX2" s="676"/>
      <c r="KPY2" s="676"/>
      <c r="KPZ2" s="676"/>
      <c r="KQA2" s="676"/>
      <c r="KQB2" s="676"/>
      <c r="KQC2" s="676"/>
      <c r="KQD2" s="676"/>
      <c r="KQE2" s="676"/>
      <c r="KQF2" s="676"/>
      <c r="KQG2" s="676"/>
      <c r="KQH2" s="676"/>
      <c r="KQI2" s="676"/>
      <c r="KQJ2" s="676"/>
      <c r="KQK2" s="676"/>
      <c r="KQL2" s="676"/>
      <c r="KQM2" s="676"/>
      <c r="KQN2" s="676"/>
      <c r="KQO2" s="676"/>
      <c r="KQP2" s="676"/>
      <c r="KQQ2" s="676"/>
      <c r="KQR2" s="676"/>
      <c r="KQS2" s="676"/>
      <c r="KQT2" s="676"/>
      <c r="KQU2" s="676"/>
      <c r="KQV2" s="676"/>
      <c r="KQW2" s="676"/>
      <c r="KQX2" s="676"/>
      <c r="KQY2" s="676"/>
      <c r="KQZ2" s="676"/>
      <c r="KRA2" s="676"/>
      <c r="KRB2" s="676"/>
      <c r="KRC2" s="676"/>
      <c r="KRD2" s="676"/>
      <c r="KRE2" s="676"/>
      <c r="KRF2" s="676"/>
      <c r="KRG2" s="676"/>
      <c r="KRH2" s="676"/>
      <c r="KRI2" s="676"/>
      <c r="KRJ2" s="676"/>
      <c r="KRK2" s="676"/>
      <c r="KRL2" s="676"/>
      <c r="KRM2" s="676"/>
      <c r="KRN2" s="676"/>
      <c r="KRO2" s="676"/>
      <c r="KRP2" s="676"/>
      <c r="KRQ2" s="676"/>
      <c r="KRR2" s="676"/>
      <c r="KRS2" s="676"/>
      <c r="KRT2" s="676"/>
      <c r="KRU2" s="676"/>
      <c r="KRV2" s="676"/>
      <c r="KRW2" s="676"/>
      <c r="KRX2" s="676"/>
      <c r="KRY2" s="676"/>
      <c r="KRZ2" s="676"/>
      <c r="KSA2" s="676"/>
      <c r="KSB2" s="676"/>
      <c r="KSC2" s="676"/>
      <c r="KSD2" s="676"/>
      <c r="KSE2" s="676"/>
      <c r="KSF2" s="676"/>
      <c r="KSG2" s="676"/>
      <c r="KSH2" s="676"/>
      <c r="KSI2" s="676"/>
      <c r="KSJ2" s="676"/>
      <c r="KSK2" s="676"/>
      <c r="KSL2" s="676"/>
      <c r="KSM2" s="676"/>
      <c r="KSN2" s="676"/>
      <c r="KSO2" s="676"/>
      <c r="KSP2" s="676"/>
      <c r="KSQ2" s="676"/>
      <c r="KSR2" s="676"/>
      <c r="KSS2" s="676"/>
      <c r="KST2" s="676"/>
      <c r="KSU2" s="676"/>
      <c r="KSV2" s="676"/>
      <c r="KSW2" s="676"/>
      <c r="KSX2" s="676"/>
      <c r="KSY2" s="676"/>
      <c r="KSZ2" s="676"/>
      <c r="KTA2" s="676"/>
      <c r="KTB2" s="676"/>
      <c r="KTC2" s="676"/>
      <c r="KTD2" s="676"/>
      <c r="KTE2" s="676"/>
      <c r="KTF2" s="676"/>
      <c r="KTG2" s="676"/>
      <c r="KTH2" s="676"/>
      <c r="KTI2" s="676"/>
      <c r="KTJ2" s="676"/>
      <c r="KTK2" s="676"/>
      <c r="KTL2" s="676"/>
      <c r="KTM2" s="676"/>
      <c r="KTN2" s="676"/>
      <c r="KTO2" s="676"/>
      <c r="KTP2" s="676"/>
      <c r="KTQ2" s="676"/>
      <c r="KTR2" s="676"/>
      <c r="KTS2" s="676"/>
      <c r="KTT2" s="676"/>
      <c r="KTU2" s="676"/>
      <c r="KTV2" s="676"/>
      <c r="KTW2" s="676"/>
      <c r="KTX2" s="676"/>
      <c r="KTY2" s="676"/>
      <c r="KTZ2" s="676"/>
      <c r="KUA2" s="676"/>
      <c r="KUB2" s="676"/>
      <c r="KUC2" s="676"/>
      <c r="KUD2" s="676"/>
      <c r="KUE2" s="676"/>
      <c r="KUF2" s="676"/>
      <c r="KUG2" s="676"/>
      <c r="KUH2" s="676"/>
      <c r="KUI2" s="676"/>
      <c r="KUJ2" s="676"/>
      <c r="KUK2" s="676"/>
      <c r="KUL2" s="676"/>
      <c r="KUM2" s="676"/>
      <c r="KUN2" s="676"/>
      <c r="KUO2" s="676"/>
      <c r="KUP2" s="676"/>
      <c r="KUQ2" s="676"/>
      <c r="KUR2" s="676"/>
      <c r="KUS2" s="676"/>
      <c r="KUT2" s="676"/>
      <c r="KUU2" s="676"/>
      <c r="KUV2" s="676"/>
      <c r="KUW2" s="676"/>
      <c r="KUX2" s="676"/>
      <c r="KUY2" s="676"/>
      <c r="KUZ2" s="676"/>
      <c r="KVA2" s="676"/>
      <c r="KVB2" s="676"/>
      <c r="KVC2" s="676"/>
      <c r="KVD2" s="676"/>
      <c r="KVE2" s="676"/>
      <c r="KVF2" s="676"/>
      <c r="KVG2" s="676"/>
      <c r="KVH2" s="676"/>
      <c r="KVI2" s="676"/>
      <c r="KVJ2" s="676"/>
      <c r="KVK2" s="676"/>
      <c r="KVL2" s="676"/>
      <c r="KVM2" s="676"/>
      <c r="KVN2" s="676"/>
      <c r="KVO2" s="676"/>
      <c r="KVP2" s="676"/>
      <c r="KVQ2" s="676"/>
      <c r="KVR2" s="676"/>
      <c r="KVS2" s="676"/>
      <c r="KVT2" s="676"/>
      <c r="KVU2" s="676"/>
      <c r="KVV2" s="676"/>
      <c r="KVW2" s="676"/>
      <c r="KVX2" s="676"/>
      <c r="KVY2" s="676"/>
      <c r="KVZ2" s="676"/>
      <c r="KWA2" s="676"/>
      <c r="KWB2" s="676"/>
      <c r="KWC2" s="676"/>
      <c r="KWD2" s="676"/>
      <c r="KWE2" s="676"/>
      <c r="KWF2" s="676"/>
      <c r="KWG2" s="676"/>
      <c r="KWH2" s="676"/>
      <c r="KWI2" s="676"/>
      <c r="KWJ2" s="676"/>
      <c r="KWK2" s="676"/>
      <c r="KWL2" s="676"/>
      <c r="KWM2" s="676"/>
      <c r="KWN2" s="676"/>
      <c r="KWO2" s="676"/>
      <c r="KWP2" s="676"/>
      <c r="KWQ2" s="676"/>
      <c r="KWR2" s="676"/>
      <c r="KWS2" s="676"/>
      <c r="KWT2" s="676"/>
      <c r="KWU2" s="676"/>
      <c r="KWV2" s="676"/>
      <c r="KWW2" s="676"/>
      <c r="KWX2" s="676"/>
      <c r="KWY2" s="676"/>
      <c r="KWZ2" s="676"/>
      <c r="KXA2" s="676"/>
      <c r="KXB2" s="676"/>
      <c r="KXC2" s="676"/>
      <c r="KXD2" s="676"/>
      <c r="KXE2" s="676"/>
      <c r="KXF2" s="676"/>
      <c r="KXG2" s="676"/>
      <c r="KXH2" s="676"/>
      <c r="KXI2" s="676"/>
      <c r="KXJ2" s="676"/>
      <c r="KXK2" s="676"/>
      <c r="KXL2" s="676"/>
      <c r="KXM2" s="676"/>
      <c r="KXN2" s="676"/>
      <c r="KXO2" s="676"/>
      <c r="KXP2" s="676"/>
      <c r="KXQ2" s="676"/>
      <c r="KXR2" s="676"/>
      <c r="KXS2" s="676"/>
      <c r="KXT2" s="676"/>
      <c r="KXU2" s="676"/>
      <c r="KXV2" s="676"/>
      <c r="KXW2" s="676"/>
      <c r="KXX2" s="676"/>
      <c r="KXY2" s="676"/>
      <c r="KXZ2" s="676"/>
      <c r="KYA2" s="676"/>
      <c r="KYB2" s="676"/>
      <c r="KYC2" s="676"/>
      <c r="KYD2" s="676"/>
      <c r="KYE2" s="676"/>
      <c r="KYF2" s="676"/>
      <c r="KYG2" s="676"/>
      <c r="KYH2" s="676"/>
      <c r="KYI2" s="676"/>
      <c r="KYJ2" s="676"/>
      <c r="KYK2" s="676"/>
      <c r="KYL2" s="676"/>
      <c r="KYM2" s="676"/>
      <c r="KYN2" s="676"/>
      <c r="KYO2" s="676"/>
      <c r="KYP2" s="676"/>
      <c r="KYQ2" s="676"/>
      <c r="KYR2" s="676"/>
      <c r="KYS2" s="676"/>
      <c r="KYT2" s="676"/>
      <c r="KYU2" s="676"/>
      <c r="KYV2" s="676"/>
      <c r="KYW2" s="676"/>
      <c r="KYX2" s="676"/>
      <c r="KYY2" s="676"/>
      <c r="KYZ2" s="676"/>
      <c r="KZA2" s="676"/>
      <c r="KZB2" s="676"/>
      <c r="KZC2" s="676"/>
      <c r="KZD2" s="676"/>
      <c r="KZE2" s="676"/>
      <c r="KZF2" s="676"/>
      <c r="KZG2" s="676"/>
      <c r="KZH2" s="676"/>
      <c r="KZI2" s="676"/>
      <c r="KZJ2" s="676"/>
      <c r="KZK2" s="676"/>
      <c r="KZL2" s="676"/>
      <c r="KZM2" s="676"/>
      <c r="KZN2" s="676"/>
      <c r="KZO2" s="676"/>
      <c r="KZP2" s="676"/>
      <c r="KZQ2" s="676"/>
      <c r="KZR2" s="676"/>
      <c r="KZS2" s="676"/>
      <c r="KZT2" s="676"/>
      <c r="KZU2" s="676"/>
      <c r="KZV2" s="676"/>
      <c r="KZW2" s="676"/>
      <c r="KZX2" s="676"/>
      <c r="KZY2" s="676"/>
      <c r="KZZ2" s="676"/>
      <c r="LAA2" s="676"/>
      <c r="LAB2" s="676"/>
      <c r="LAC2" s="676"/>
      <c r="LAD2" s="676"/>
      <c r="LAE2" s="676"/>
      <c r="LAF2" s="676"/>
      <c r="LAG2" s="676"/>
      <c r="LAH2" s="676"/>
      <c r="LAI2" s="676"/>
      <c r="LAJ2" s="676"/>
      <c r="LAK2" s="676"/>
      <c r="LAL2" s="676"/>
      <c r="LAM2" s="676"/>
      <c r="LAN2" s="676"/>
      <c r="LAO2" s="676"/>
      <c r="LAP2" s="676"/>
      <c r="LAQ2" s="676"/>
      <c r="LAR2" s="676"/>
      <c r="LAS2" s="676"/>
      <c r="LAT2" s="676"/>
      <c r="LAU2" s="676"/>
      <c r="LAV2" s="676"/>
      <c r="LAW2" s="676"/>
      <c r="LAX2" s="676"/>
      <c r="LAY2" s="676"/>
      <c r="LAZ2" s="676"/>
      <c r="LBA2" s="676"/>
      <c r="LBB2" s="676"/>
      <c r="LBC2" s="676"/>
      <c r="LBD2" s="676"/>
      <c r="LBE2" s="676"/>
      <c r="LBF2" s="676"/>
      <c r="LBG2" s="676"/>
      <c r="LBH2" s="676"/>
      <c r="LBI2" s="676"/>
      <c r="LBJ2" s="676"/>
      <c r="LBK2" s="676"/>
      <c r="LBL2" s="676"/>
      <c r="LBM2" s="676"/>
      <c r="LBN2" s="676"/>
      <c r="LBO2" s="676"/>
      <c r="LBP2" s="676"/>
      <c r="LBQ2" s="676"/>
      <c r="LBR2" s="676"/>
      <c r="LBS2" s="676"/>
      <c r="LBT2" s="676"/>
      <c r="LBU2" s="676"/>
      <c r="LBV2" s="676"/>
      <c r="LBW2" s="676"/>
      <c r="LBX2" s="676"/>
      <c r="LBY2" s="676"/>
      <c r="LBZ2" s="676"/>
      <c r="LCA2" s="676"/>
      <c r="LCB2" s="676"/>
      <c r="LCC2" s="676"/>
      <c r="LCD2" s="676"/>
      <c r="LCE2" s="676"/>
      <c r="LCF2" s="676"/>
      <c r="LCG2" s="676"/>
      <c r="LCH2" s="676"/>
      <c r="LCI2" s="676"/>
      <c r="LCJ2" s="676"/>
      <c r="LCK2" s="676"/>
      <c r="LCL2" s="676"/>
      <c r="LCM2" s="676"/>
      <c r="LCN2" s="676"/>
      <c r="LCO2" s="676"/>
      <c r="LCP2" s="676"/>
      <c r="LCQ2" s="676"/>
      <c r="LCR2" s="676"/>
      <c r="LCS2" s="676"/>
      <c r="LCT2" s="676"/>
      <c r="LCU2" s="676"/>
      <c r="LCV2" s="676"/>
      <c r="LCW2" s="676"/>
      <c r="LCX2" s="676"/>
      <c r="LCY2" s="676"/>
      <c r="LCZ2" s="676"/>
      <c r="LDA2" s="676"/>
      <c r="LDB2" s="676"/>
      <c r="LDC2" s="676"/>
      <c r="LDD2" s="676"/>
      <c r="LDE2" s="676"/>
      <c r="LDF2" s="676"/>
      <c r="LDG2" s="676"/>
      <c r="LDH2" s="676"/>
      <c r="LDI2" s="676"/>
      <c r="LDJ2" s="676"/>
      <c r="LDK2" s="676"/>
      <c r="LDL2" s="676"/>
      <c r="LDM2" s="676"/>
      <c r="LDN2" s="676"/>
      <c r="LDO2" s="676"/>
      <c r="LDP2" s="676"/>
      <c r="LDQ2" s="676"/>
      <c r="LDR2" s="676"/>
      <c r="LDS2" s="676"/>
      <c r="LDT2" s="676"/>
      <c r="LDU2" s="676"/>
      <c r="LDV2" s="676"/>
      <c r="LDW2" s="676"/>
      <c r="LDX2" s="676"/>
      <c r="LDY2" s="676"/>
      <c r="LDZ2" s="676"/>
      <c r="LEA2" s="676"/>
      <c r="LEB2" s="676"/>
      <c r="LEC2" s="676"/>
      <c r="LED2" s="676"/>
      <c r="LEE2" s="676"/>
      <c r="LEF2" s="676"/>
      <c r="LEG2" s="676"/>
      <c r="LEH2" s="676"/>
      <c r="LEI2" s="676"/>
      <c r="LEJ2" s="676"/>
      <c r="LEK2" s="676"/>
      <c r="LEL2" s="676"/>
      <c r="LEM2" s="676"/>
      <c r="LEN2" s="676"/>
      <c r="LEO2" s="676"/>
      <c r="LEP2" s="676"/>
      <c r="LEQ2" s="676"/>
      <c r="LER2" s="676"/>
      <c r="LES2" s="676"/>
      <c r="LET2" s="676"/>
      <c r="LEU2" s="676"/>
      <c r="LEV2" s="676"/>
      <c r="LEW2" s="676"/>
      <c r="LEX2" s="676"/>
      <c r="LEY2" s="676"/>
      <c r="LEZ2" s="676"/>
      <c r="LFA2" s="676"/>
      <c r="LFB2" s="676"/>
      <c r="LFC2" s="676"/>
      <c r="LFD2" s="676"/>
      <c r="LFE2" s="676"/>
      <c r="LFF2" s="676"/>
      <c r="LFG2" s="676"/>
      <c r="LFH2" s="676"/>
      <c r="LFI2" s="676"/>
      <c r="LFJ2" s="676"/>
      <c r="LFK2" s="676"/>
      <c r="LFL2" s="676"/>
      <c r="LFM2" s="676"/>
      <c r="LFN2" s="676"/>
      <c r="LFO2" s="676"/>
      <c r="LFP2" s="676"/>
      <c r="LFQ2" s="676"/>
      <c r="LFR2" s="676"/>
      <c r="LFS2" s="676"/>
      <c r="LFT2" s="676"/>
      <c r="LFU2" s="676"/>
      <c r="LFV2" s="676"/>
      <c r="LFW2" s="676"/>
      <c r="LFX2" s="676"/>
      <c r="LFY2" s="676"/>
      <c r="LFZ2" s="676"/>
      <c r="LGA2" s="676"/>
      <c r="LGB2" s="676"/>
      <c r="LGC2" s="676"/>
      <c r="LGD2" s="676"/>
      <c r="LGE2" s="676"/>
      <c r="LGF2" s="676"/>
      <c r="LGG2" s="676"/>
      <c r="LGH2" s="676"/>
      <c r="LGI2" s="676"/>
      <c r="LGJ2" s="676"/>
      <c r="LGK2" s="676"/>
      <c r="LGL2" s="676"/>
      <c r="LGM2" s="676"/>
      <c r="LGN2" s="676"/>
      <c r="LGO2" s="676"/>
      <c r="LGP2" s="676"/>
      <c r="LGQ2" s="676"/>
      <c r="LGR2" s="676"/>
      <c r="LGS2" s="676"/>
      <c r="LGT2" s="676"/>
      <c r="LGU2" s="676"/>
      <c r="LGV2" s="676"/>
      <c r="LGW2" s="676"/>
      <c r="LGX2" s="676"/>
      <c r="LGY2" s="676"/>
      <c r="LGZ2" s="676"/>
      <c r="LHA2" s="676"/>
      <c r="LHB2" s="676"/>
      <c r="LHC2" s="676"/>
      <c r="LHD2" s="676"/>
      <c r="LHE2" s="676"/>
      <c r="LHF2" s="676"/>
      <c r="LHG2" s="676"/>
      <c r="LHH2" s="676"/>
      <c r="LHI2" s="676"/>
      <c r="LHJ2" s="676"/>
      <c r="LHK2" s="676"/>
      <c r="LHL2" s="676"/>
      <c r="LHM2" s="676"/>
      <c r="LHN2" s="676"/>
      <c r="LHO2" s="676"/>
      <c r="LHP2" s="676"/>
      <c r="LHQ2" s="676"/>
      <c r="LHR2" s="676"/>
      <c r="LHS2" s="676"/>
      <c r="LHT2" s="676"/>
      <c r="LHU2" s="676"/>
      <c r="LHV2" s="676"/>
      <c r="LHW2" s="676"/>
      <c r="LHX2" s="676"/>
      <c r="LHY2" s="676"/>
      <c r="LHZ2" s="676"/>
      <c r="LIA2" s="676"/>
      <c r="LIB2" s="676"/>
      <c r="LIC2" s="676"/>
      <c r="LID2" s="676"/>
      <c r="LIE2" s="676"/>
      <c r="LIF2" s="676"/>
      <c r="LIG2" s="676"/>
      <c r="LIH2" s="676"/>
      <c r="LII2" s="676"/>
      <c r="LIJ2" s="676"/>
      <c r="LIK2" s="676"/>
      <c r="LIL2" s="676"/>
      <c r="LIM2" s="676"/>
      <c r="LIN2" s="676"/>
      <c r="LIO2" s="676"/>
      <c r="LIP2" s="676"/>
      <c r="LIQ2" s="676"/>
      <c r="LIR2" s="676"/>
      <c r="LIS2" s="676"/>
      <c r="LIT2" s="676"/>
      <c r="LIU2" s="676"/>
      <c r="LIV2" s="676"/>
      <c r="LIW2" s="676"/>
      <c r="LIX2" s="676"/>
      <c r="LIY2" s="676"/>
      <c r="LIZ2" s="676"/>
      <c r="LJA2" s="676"/>
      <c r="LJB2" s="676"/>
      <c r="LJC2" s="676"/>
      <c r="LJD2" s="676"/>
      <c r="LJE2" s="676"/>
      <c r="LJF2" s="676"/>
      <c r="LJG2" s="676"/>
      <c r="LJH2" s="676"/>
      <c r="LJI2" s="676"/>
      <c r="LJJ2" s="676"/>
      <c r="LJK2" s="676"/>
      <c r="LJL2" s="676"/>
      <c r="LJM2" s="676"/>
      <c r="LJN2" s="676"/>
      <c r="LJO2" s="676"/>
      <c r="LJP2" s="676"/>
      <c r="LJQ2" s="676"/>
      <c r="LJR2" s="676"/>
      <c r="LJS2" s="676"/>
      <c r="LJT2" s="676"/>
      <c r="LJU2" s="676"/>
      <c r="LJV2" s="676"/>
      <c r="LJW2" s="676"/>
      <c r="LJX2" s="676"/>
      <c r="LJY2" s="676"/>
      <c r="LJZ2" s="676"/>
      <c r="LKA2" s="676"/>
      <c r="LKB2" s="676"/>
      <c r="LKC2" s="676"/>
      <c r="LKD2" s="676"/>
      <c r="LKE2" s="676"/>
      <c r="LKF2" s="676"/>
      <c r="LKG2" s="676"/>
      <c r="LKH2" s="676"/>
      <c r="LKI2" s="676"/>
      <c r="LKJ2" s="676"/>
      <c r="LKK2" s="676"/>
      <c r="LKL2" s="676"/>
      <c r="LKM2" s="676"/>
      <c r="LKN2" s="676"/>
      <c r="LKO2" s="676"/>
      <c r="LKP2" s="676"/>
      <c r="LKQ2" s="676"/>
      <c r="LKR2" s="676"/>
      <c r="LKS2" s="676"/>
      <c r="LKT2" s="676"/>
      <c r="LKU2" s="676"/>
      <c r="LKV2" s="676"/>
      <c r="LKW2" s="676"/>
      <c r="LKX2" s="676"/>
      <c r="LKY2" s="676"/>
      <c r="LKZ2" s="676"/>
      <c r="LLA2" s="676"/>
      <c r="LLB2" s="676"/>
      <c r="LLC2" s="676"/>
      <c r="LLD2" s="676"/>
      <c r="LLE2" s="676"/>
      <c r="LLF2" s="676"/>
      <c r="LLG2" s="676"/>
      <c r="LLH2" s="676"/>
      <c r="LLI2" s="676"/>
      <c r="LLJ2" s="676"/>
      <c r="LLK2" s="676"/>
      <c r="LLL2" s="676"/>
      <c r="LLM2" s="676"/>
      <c r="LLN2" s="676"/>
      <c r="LLO2" s="676"/>
      <c r="LLP2" s="676"/>
      <c r="LLQ2" s="676"/>
      <c r="LLR2" s="676"/>
      <c r="LLS2" s="676"/>
      <c r="LLT2" s="676"/>
      <c r="LLU2" s="676"/>
      <c r="LLV2" s="676"/>
      <c r="LLW2" s="676"/>
      <c r="LLX2" s="676"/>
      <c r="LLY2" s="676"/>
      <c r="LLZ2" s="676"/>
      <c r="LMA2" s="676"/>
      <c r="LMB2" s="676"/>
      <c r="LMC2" s="676"/>
      <c r="LMD2" s="676"/>
      <c r="LME2" s="676"/>
      <c r="LMF2" s="676"/>
      <c r="LMG2" s="676"/>
      <c r="LMH2" s="676"/>
      <c r="LMI2" s="676"/>
      <c r="LMJ2" s="676"/>
      <c r="LMK2" s="676"/>
      <c r="LML2" s="676"/>
      <c r="LMM2" s="676"/>
      <c r="LMN2" s="676"/>
      <c r="LMO2" s="676"/>
      <c r="LMP2" s="676"/>
      <c r="LMQ2" s="676"/>
      <c r="LMR2" s="676"/>
      <c r="LMS2" s="676"/>
      <c r="LMT2" s="676"/>
      <c r="LMU2" s="676"/>
      <c r="LMV2" s="676"/>
      <c r="LMW2" s="676"/>
      <c r="LMX2" s="676"/>
      <c r="LMY2" s="676"/>
      <c r="LMZ2" s="676"/>
      <c r="LNA2" s="676"/>
      <c r="LNB2" s="676"/>
      <c r="LNC2" s="676"/>
      <c r="LND2" s="676"/>
      <c r="LNE2" s="676"/>
      <c r="LNF2" s="676"/>
      <c r="LNG2" s="676"/>
      <c r="LNH2" s="676"/>
      <c r="LNI2" s="676"/>
      <c r="LNJ2" s="676"/>
      <c r="LNK2" s="676"/>
      <c r="LNL2" s="676"/>
      <c r="LNM2" s="676"/>
      <c r="LNN2" s="676"/>
      <c r="LNO2" s="676"/>
      <c r="LNP2" s="676"/>
      <c r="LNQ2" s="676"/>
      <c r="LNR2" s="676"/>
      <c r="LNS2" s="676"/>
      <c r="LNT2" s="676"/>
      <c r="LNU2" s="676"/>
      <c r="LNV2" s="676"/>
      <c r="LNW2" s="676"/>
      <c r="LNX2" s="676"/>
      <c r="LNY2" s="676"/>
      <c r="LNZ2" s="676"/>
      <c r="LOA2" s="676"/>
      <c r="LOB2" s="676"/>
      <c r="LOC2" s="676"/>
      <c r="LOD2" s="676"/>
      <c r="LOE2" s="676"/>
      <c r="LOF2" s="676"/>
      <c r="LOG2" s="676"/>
      <c r="LOH2" s="676"/>
      <c r="LOI2" s="676"/>
      <c r="LOJ2" s="676"/>
      <c r="LOK2" s="676"/>
      <c r="LOL2" s="676"/>
      <c r="LOM2" s="676"/>
      <c r="LON2" s="676"/>
      <c r="LOO2" s="676"/>
      <c r="LOP2" s="676"/>
      <c r="LOQ2" s="676"/>
      <c r="LOR2" s="676"/>
      <c r="LOS2" s="676"/>
      <c r="LOT2" s="676"/>
      <c r="LOU2" s="676"/>
      <c r="LOV2" s="676"/>
      <c r="LOW2" s="676"/>
      <c r="LOX2" s="676"/>
      <c r="LOY2" s="676"/>
      <c r="LOZ2" s="676"/>
      <c r="LPA2" s="676"/>
      <c r="LPB2" s="676"/>
      <c r="LPC2" s="676"/>
      <c r="LPD2" s="676"/>
      <c r="LPE2" s="676"/>
      <c r="LPF2" s="676"/>
      <c r="LPG2" s="676"/>
      <c r="LPH2" s="676"/>
      <c r="LPI2" s="676"/>
      <c r="LPJ2" s="676"/>
      <c r="LPK2" s="676"/>
      <c r="LPL2" s="676"/>
      <c r="LPM2" s="676"/>
      <c r="LPN2" s="676"/>
      <c r="LPO2" s="676"/>
      <c r="LPP2" s="676"/>
      <c r="LPQ2" s="676"/>
      <c r="LPR2" s="676"/>
      <c r="LPS2" s="676"/>
      <c r="LPT2" s="676"/>
      <c r="LPU2" s="676"/>
      <c r="LPV2" s="676"/>
      <c r="LPW2" s="676"/>
      <c r="LPX2" s="676"/>
      <c r="LPY2" s="676"/>
      <c r="LPZ2" s="676"/>
      <c r="LQA2" s="676"/>
      <c r="LQB2" s="676"/>
      <c r="LQC2" s="676"/>
      <c r="LQD2" s="676"/>
      <c r="LQE2" s="676"/>
      <c r="LQF2" s="676"/>
      <c r="LQG2" s="676"/>
      <c r="LQH2" s="676"/>
      <c r="LQI2" s="676"/>
      <c r="LQJ2" s="676"/>
      <c r="LQK2" s="676"/>
      <c r="LQL2" s="676"/>
      <c r="LQM2" s="676"/>
      <c r="LQN2" s="676"/>
      <c r="LQO2" s="676"/>
      <c r="LQP2" s="676"/>
      <c r="LQQ2" s="676"/>
      <c r="LQR2" s="676"/>
      <c r="LQS2" s="676"/>
      <c r="LQT2" s="676"/>
      <c r="LQU2" s="676"/>
      <c r="LQV2" s="676"/>
      <c r="LQW2" s="676"/>
      <c r="LQX2" s="676"/>
      <c r="LQY2" s="676"/>
      <c r="LQZ2" s="676"/>
      <c r="LRA2" s="676"/>
      <c r="LRB2" s="676"/>
      <c r="LRC2" s="676"/>
      <c r="LRD2" s="676"/>
      <c r="LRE2" s="676"/>
      <c r="LRF2" s="676"/>
      <c r="LRG2" s="676"/>
      <c r="LRH2" s="676"/>
      <c r="LRI2" s="676"/>
      <c r="LRJ2" s="676"/>
      <c r="LRK2" s="676"/>
      <c r="LRL2" s="676"/>
      <c r="LRM2" s="676"/>
      <c r="LRN2" s="676"/>
      <c r="LRO2" s="676"/>
      <c r="LRP2" s="676"/>
      <c r="LRQ2" s="676"/>
      <c r="LRR2" s="676"/>
      <c r="LRS2" s="676"/>
      <c r="LRT2" s="676"/>
      <c r="LRU2" s="676"/>
      <c r="LRV2" s="676"/>
      <c r="LRW2" s="676"/>
      <c r="LRX2" s="676"/>
      <c r="LRY2" s="676"/>
      <c r="LRZ2" s="676"/>
      <c r="LSA2" s="676"/>
      <c r="LSB2" s="676"/>
      <c r="LSC2" s="676"/>
      <c r="LSD2" s="676"/>
      <c r="LSE2" s="676"/>
      <c r="LSF2" s="676"/>
      <c r="LSG2" s="676"/>
      <c r="LSH2" s="676"/>
      <c r="LSI2" s="676"/>
      <c r="LSJ2" s="676"/>
      <c r="LSK2" s="676"/>
      <c r="LSL2" s="676"/>
      <c r="LSM2" s="676"/>
      <c r="LSN2" s="676"/>
      <c r="LSO2" s="676"/>
      <c r="LSP2" s="676"/>
      <c r="LSQ2" s="676"/>
      <c r="LSR2" s="676"/>
      <c r="LSS2" s="676"/>
      <c r="LST2" s="676"/>
      <c r="LSU2" s="676"/>
      <c r="LSV2" s="676"/>
      <c r="LSW2" s="676"/>
      <c r="LSX2" s="676"/>
      <c r="LSY2" s="676"/>
      <c r="LSZ2" s="676"/>
      <c r="LTA2" s="676"/>
      <c r="LTB2" s="676"/>
      <c r="LTC2" s="676"/>
      <c r="LTD2" s="676"/>
      <c r="LTE2" s="676"/>
      <c r="LTF2" s="676"/>
      <c r="LTG2" s="676"/>
      <c r="LTH2" s="676"/>
      <c r="LTI2" s="676"/>
      <c r="LTJ2" s="676"/>
      <c r="LTK2" s="676"/>
      <c r="LTL2" s="676"/>
      <c r="LTM2" s="676"/>
      <c r="LTN2" s="676"/>
      <c r="LTO2" s="676"/>
      <c r="LTP2" s="676"/>
      <c r="LTQ2" s="676"/>
      <c r="LTR2" s="676"/>
      <c r="LTS2" s="676"/>
      <c r="LTT2" s="676"/>
      <c r="LTU2" s="676"/>
      <c r="LTV2" s="676"/>
      <c r="LTW2" s="676"/>
      <c r="LTX2" s="676"/>
      <c r="LTY2" s="676"/>
      <c r="LTZ2" s="676"/>
      <c r="LUA2" s="676"/>
      <c r="LUB2" s="676"/>
      <c r="LUC2" s="676"/>
      <c r="LUD2" s="676"/>
      <c r="LUE2" s="676"/>
      <c r="LUF2" s="676"/>
      <c r="LUG2" s="676"/>
      <c r="LUH2" s="676"/>
      <c r="LUI2" s="676"/>
      <c r="LUJ2" s="676"/>
      <c r="LUK2" s="676"/>
      <c r="LUL2" s="676"/>
      <c r="LUM2" s="676"/>
      <c r="LUN2" s="676"/>
      <c r="LUO2" s="676"/>
      <c r="LUP2" s="676"/>
      <c r="LUQ2" s="676"/>
      <c r="LUR2" s="676"/>
      <c r="LUS2" s="676"/>
      <c r="LUT2" s="676"/>
      <c r="LUU2" s="676"/>
      <c r="LUV2" s="676"/>
      <c r="LUW2" s="676"/>
      <c r="LUX2" s="676"/>
      <c r="LUY2" s="676"/>
      <c r="LUZ2" s="676"/>
      <c r="LVA2" s="676"/>
      <c r="LVB2" s="676"/>
      <c r="LVC2" s="676"/>
      <c r="LVD2" s="676"/>
      <c r="LVE2" s="676"/>
      <c r="LVF2" s="676"/>
      <c r="LVG2" s="676"/>
      <c r="LVH2" s="676"/>
      <c r="LVI2" s="676"/>
      <c r="LVJ2" s="676"/>
      <c r="LVK2" s="676"/>
      <c r="LVL2" s="676"/>
      <c r="LVM2" s="676"/>
      <c r="LVN2" s="676"/>
      <c r="LVO2" s="676"/>
      <c r="LVP2" s="676"/>
      <c r="LVQ2" s="676"/>
      <c r="LVR2" s="676"/>
      <c r="LVS2" s="676"/>
      <c r="LVT2" s="676"/>
      <c r="LVU2" s="676"/>
      <c r="LVV2" s="676"/>
      <c r="LVW2" s="676"/>
      <c r="LVX2" s="676"/>
      <c r="LVY2" s="676"/>
      <c r="LVZ2" s="676"/>
      <c r="LWA2" s="676"/>
      <c r="LWB2" s="676"/>
      <c r="LWC2" s="676"/>
      <c r="LWD2" s="676"/>
      <c r="LWE2" s="676"/>
      <c r="LWF2" s="676"/>
      <c r="LWG2" s="676"/>
      <c r="LWH2" s="676"/>
      <c r="LWI2" s="676"/>
      <c r="LWJ2" s="676"/>
      <c r="LWK2" s="676"/>
      <c r="LWL2" s="676"/>
      <c r="LWM2" s="676"/>
      <c r="LWN2" s="676"/>
      <c r="LWO2" s="676"/>
      <c r="LWP2" s="676"/>
      <c r="LWQ2" s="676"/>
      <c r="LWR2" s="676"/>
      <c r="LWS2" s="676"/>
      <c r="LWT2" s="676"/>
      <c r="LWU2" s="676"/>
      <c r="LWV2" s="676"/>
      <c r="LWW2" s="676"/>
      <c r="LWX2" s="676"/>
      <c r="LWY2" s="676"/>
      <c r="LWZ2" s="676"/>
      <c r="LXA2" s="676"/>
      <c r="LXB2" s="676"/>
      <c r="LXC2" s="676"/>
      <c r="LXD2" s="676"/>
      <c r="LXE2" s="676"/>
      <c r="LXF2" s="676"/>
      <c r="LXG2" s="676"/>
      <c r="LXH2" s="676"/>
      <c r="LXI2" s="676"/>
      <c r="LXJ2" s="676"/>
      <c r="LXK2" s="676"/>
      <c r="LXL2" s="676"/>
      <c r="LXM2" s="676"/>
      <c r="LXN2" s="676"/>
      <c r="LXO2" s="676"/>
      <c r="LXP2" s="676"/>
      <c r="LXQ2" s="676"/>
      <c r="LXR2" s="676"/>
      <c r="LXS2" s="676"/>
      <c r="LXT2" s="676"/>
      <c r="LXU2" s="676"/>
      <c r="LXV2" s="676"/>
      <c r="LXW2" s="676"/>
      <c r="LXX2" s="676"/>
      <c r="LXY2" s="676"/>
      <c r="LXZ2" s="676"/>
      <c r="LYA2" s="676"/>
      <c r="LYB2" s="676"/>
      <c r="LYC2" s="676"/>
      <c r="LYD2" s="676"/>
      <c r="LYE2" s="676"/>
      <c r="LYF2" s="676"/>
      <c r="LYG2" s="676"/>
      <c r="LYH2" s="676"/>
      <c r="LYI2" s="676"/>
      <c r="LYJ2" s="676"/>
      <c r="LYK2" s="676"/>
      <c r="LYL2" s="676"/>
      <c r="LYM2" s="676"/>
      <c r="LYN2" s="676"/>
      <c r="LYO2" s="676"/>
      <c r="LYP2" s="676"/>
      <c r="LYQ2" s="676"/>
      <c r="LYR2" s="676"/>
      <c r="LYS2" s="676"/>
      <c r="LYT2" s="676"/>
      <c r="LYU2" s="676"/>
      <c r="LYV2" s="676"/>
      <c r="LYW2" s="676"/>
      <c r="LYX2" s="676"/>
      <c r="LYY2" s="676"/>
      <c r="LYZ2" s="676"/>
      <c r="LZA2" s="676"/>
      <c r="LZB2" s="676"/>
      <c r="LZC2" s="676"/>
      <c r="LZD2" s="676"/>
      <c r="LZE2" s="676"/>
      <c r="LZF2" s="676"/>
      <c r="LZG2" s="676"/>
      <c r="LZH2" s="676"/>
      <c r="LZI2" s="676"/>
      <c r="LZJ2" s="676"/>
      <c r="LZK2" s="676"/>
      <c r="LZL2" s="676"/>
      <c r="LZM2" s="676"/>
      <c r="LZN2" s="676"/>
      <c r="LZO2" s="676"/>
      <c r="LZP2" s="676"/>
      <c r="LZQ2" s="676"/>
      <c r="LZR2" s="676"/>
      <c r="LZS2" s="676"/>
      <c r="LZT2" s="676"/>
      <c r="LZU2" s="676"/>
      <c r="LZV2" s="676"/>
      <c r="LZW2" s="676"/>
      <c r="LZX2" s="676"/>
      <c r="LZY2" s="676"/>
      <c r="LZZ2" s="676"/>
      <c r="MAA2" s="676"/>
      <c r="MAB2" s="676"/>
      <c r="MAC2" s="676"/>
      <c r="MAD2" s="676"/>
      <c r="MAE2" s="676"/>
      <c r="MAF2" s="676"/>
      <c r="MAG2" s="676"/>
      <c r="MAH2" s="676"/>
      <c r="MAI2" s="676"/>
      <c r="MAJ2" s="676"/>
      <c r="MAK2" s="676"/>
      <c r="MAL2" s="676"/>
      <c r="MAM2" s="676"/>
      <c r="MAN2" s="676"/>
      <c r="MAO2" s="676"/>
      <c r="MAP2" s="676"/>
      <c r="MAQ2" s="676"/>
      <c r="MAR2" s="676"/>
      <c r="MAS2" s="676"/>
      <c r="MAT2" s="676"/>
      <c r="MAU2" s="676"/>
      <c r="MAV2" s="676"/>
      <c r="MAW2" s="676"/>
      <c r="MAX2" s="676"/>
      <c r="MAY2" s="676"/>
      <c r="MAZ2" s="676"/>
      <c r="MBA2" s="676"/>
      <c r="MBB2" s="676"/>
      <c r="MBC2" s="676"/>
      <c r="MBD2" s="676"/>
      <c r="MBE2" s="676"/>
      <c r="MBF2" s="676"/>
      <c r="MBG2" s="676"/>
      <c r="MBH2" s="676"/>
      <c r="MBI2" s="676"/>
      <c r="MBJ2" s="676"/>
      <c r="MBK2" s="676"/>
      <c r="MBL2" s="676"/>
      <c r="MBM2" s="676"/>
      <c r="MBN2" s="676"/>
      <c r="MBO2" s="676"/>
      <c r="MBP2" s="676"/>
      <c r="MBQ2" s="676"/>
      <c r="MBR2" s="676"/>
      <c r="MBS2" s="676"/>
      <c r="MBT2" s="676"/>
      <c r="MBU2" s="676"/>
      <c r="MBV2" s="676"/>
      <c r="MBW2" s="676"/>
      <c r="MBX2" s="676"/>
      <c r="MBY2" s="676"/>
      <c r="MBZ2" s="676"/>
      <c r="MCA2" s="676"/>
      <c r="MCB2" s="676"/>
      <c r="MCC2" s="676"/>
      <c r="MCD2" s="676"/>
      <c r="MCE2" s="676"/>
      <c r="MCF2" s="676"/>
      <c r="MCG2" s="676"/>
      <c r="MCH2" s="676"/>
      <c r="MCI2" s="676"/>
      <c r="MCJ2" s="676"/>
      <c r="MCK2" s="676"/>
      <c r="MCL2" s="676"/>
      <c r="MCM2" s="676"/>
      <c r="MCN2" s="676"/>
      <c r="MCO2" s="676"/>
      <c r="MCP2" s="676"/>
      <c r="MCQ2" s="676"/>
      <c r="MCR2" s="676"/>
      <c r="MCS2" s="676"/>
      <c r="MCT2" s="676"/>
      <c r="MCU2" s="676"/>
      <c r="MCV2" s="676"/>
      <c r="MCW2" s="676"/>
      <c r="MCX2" s="676"/>
      <c r="MCY2" s="676"/>
      <c r="MCZ2" s="676"/>
      <c r="MDA2" s="676"/>
      <c r="MDB2" s="676"/>
      <c r="MDC2" s="676"/>
      <c r="MDD2" s="676"/>
      <c r="MDE2" s="676"/>
      <c r="MDF2" s="676"/>
      <c r="MDG2" s="676"/>
      <c r="MDH2" s="676"/>
      <c r="MDI2" s="676"/>
      <c r="MDJ2" s="676"/>
      <c r="MDK2" s="676"/>
      <c r="MDL2" s="676"/>
      <c r="MDM2" s="676"/>
      <c r="MDN2" s="676"/>
      <c r="MDO2" s="676"/>
      <c r="MDP2" s="676"/>
      <c r="MDQ2" s="676"/>
      <c r="MDR2" s="676"/>
      <c r="MDS2" s="676"/>
      <c r="MDT2" s="676"/>
      <c r="MDU2" s="676"/>
      <c r="MDV2" s="676"/>
      <c r="MDW2" s="676"/>
      <c r="MDX2" s="676"/>
      <c r="MDY2" s="676"/>
      <c r="MDZ2" s="676"/>
      <c r="MEA2" s="676"/>
      <c r="MEB2" s="676"/>
      <c r="MEC2" s="676"/>
      <c r="MED2" s="676"/>
      <c r="MEE2" s="676"/>
      <c r="MEF2" s="676"/>
      <c r="MEG2" s="676"/>
      <c r="MEH2" s="676"/>
      <c r="MEI2" s="676"/>
      <c r="MEJ2" s="676"/>
      <c r="MEK2" s="676"/>
      <c r="MEL2" s="676"/>
      <c r="MEM2" s="676"/>
      <c r="MEN2" s="676"/>
      <c r="MEO2" s="676"/>
      <c r="MEP2" s="676"/>
      <c r="MEQ2" s="676"/>
      <c r="MER2" s="676"/>
      <c r="MES2" s="676"/>
      <c r="MET2" s="676"/>
      <c r="MEU2" s="676"/>
      <c r="MEV2" s="676"/>
      <c r="MEW2" s="676"/>
      <c r="MEX2" s="676"/>
      <c r="MEY2" s="676"/>
      <c r="MEZ2" s="676"/>
      <c r="MFA2" s="676"/>
      <c r="MFB2" s="676"/>
      <c r="MFC2" s="676"/>
      <c r="MFD2" s="676"/>
      <c r="MFE2" s="676"/>
      <c r="MFF2" s="676"/>
      <c r="MFG2" s="676"/>
      <c r="MFH2" s="676"/>
      <c r="MFI2" s="676"/>
      <c r="MFJ2" s="676"/>
      <c r="MFK2" s="676"/>
      <c r="MFL2" s="676"/>
      <c r="MFM2" s="676"/>
      <c r="MFN2" s="676"/>
      <c r="MFO2" s="676"/>
      <c r="MFP2" s="676"/>
      <c r="MFQ2" s="676"/>
      <c r="MFR2" s="676"/>
      <c r="MFS2" s="676"/>
      <c r="MFT2" s="676"/>
      <c r="MFU2" s="676"/>
      <c r="MFV2" s="676"/>
      <c r="MFW2" s="676"/>
      <c r="MFX2" s="676"/>
      <c r="MFY2" s="676"/>
      <c r="MFZ2" s="676"/>
      <c r="MGA2" s="676"/>
      <c r="MGB2" s="676"/>
      <c r="MGC2" s="676"/>
      <c r="MGD2" s="676"/>
      <c r="MGE2" s="676"/>
      <c r="MGF2" s="676"/>
      <c r="MGG2" s="676"/>
      <c r="MGH2" s="676"/>
      <c r="MGI2" s="676"/>
      <c r="MGJ2" s="676"/>
      <c r="MGK2" s="676"/>
      <c r="MGL2" s="676"/>
      <c r="MGM2" s="676"/>
      <c r="MGN2" s="676"/>
      <c r="MGO2" s="676"/>
      <c r="MGP2" s="676"/>
      <c r="MGQ2" s="676"/>
      <c r="MGR2" s="676"/>
      <c r="MGS2" s="676"/>
      <c r="MGT2" s="676"/>
      <c r="MGU2" s="676"/>
      <c r="MGV2" s="676"/>
      <c r="MGW2" s="676"/>
      <c r="MGX2" s="676"/>
      <c r="MGY2" s="676"/>
      <c r="MGZ2" s="676"/>
      <c r="MHA2" s="676"/>
      <c r="MHB2" s="676"/>
      <c r="MHC2" s="676"/>
      <c r="MHD2" s="676"/>
      <c r="MHE2" s="676"/>
      <c r="MHF2" s="676"/>
      <c r="MHG2" s="676"/>
      <c r="MHH2" s="676"/>
      <c r="MHI2" s="676"/>
      <c r="MHJ2" s="676"/>
      <c r="MHK2" s="676"/>
      <c r="MHL2" s="676"/>
      <c r="MHM2" s="676"/>
      <c r="MHN2" s="676"/>
      <c r="MHO2" s="676"/>
      <c r="MHP2" s="676"/>
      <c r="MHQ2" s="676"/>
      <c r="MHR2" s="676"/>
      <c r="MHS2" s="676"/>
      <c r="MHT2" s="676"/>
      <c r="MHU2" s="676"/>
      <c r="MHV2" s="676"/>
      <c r="MHW2" s="676"/>
      <c r="MHX2" s="676"/>
      <c r="MHY2" s="676"/>
      <c r="MHZ2" s="676"/>
      <c r="MIA2" s="676"/>
      <c r="MIB2" s="676"/>
      <c r="MIC2" s="676"/>
      <c r="MID2" s="676"/>
      <c r="MIE2" s="676"/>
      <c r="MIF2" s="676"/>
      <c r="MIG2" s="676"/>
      <c r="MIH2" s="676"/>
      <c r="MII2" s="676"/>
      <c r="MIJ2" s="676"/>
      <c r="MIK2" s="676"/>
      <c r="MIL2" s="676"/>
      <c r="MIM2" s="676"/>
      <c r="MIN2" s="676"/>
      <c r="MIO2" s="676"/>
      <c r="MIP2" s="676"/>
      <c r="MIQ2" s="676"/>
      <c r="MIR2" s="676"/>
      <c r="MIS2" s="676"/>
      <c r="MIT2" s="676"/>
      <c r="MIU2" s="676"/>
      <c r="MIV2" s="676"/>
      <c r="MIW2" s="676"/>
      <c r="MIX2" s="676"/>
      <c r="MIY2" s="676"/>
      <c r="MIZ2" s="676"/>
      <c r="MJA2" s="676"/>
      <c r="MJB2" s="676"/>
      <c r="MJC2" s="676"/>
      <c r="MJD2" s="676"/>
      <c r="MJE2" s="676"/>
      <c r="MJF2" s="676"/>
      <c r="MJG2" s="676"/>
      <c r="MJH2" s="676"/>
      <c r="MJI2" s="676"/>
      <c r="MJJ2" s="676"/>
      <c r="MJK2" s="676"/>
      <c r="MJL2" s="676"/>
      <c r="MJM2" s="676"/>
      <c r="MJN2" s="676"/>
      <c r="MJO2" s="676"/>
      <c r="MJP2" s="676"/>
      <c r="MJQ2" s="676"/>
      <c r="MJR2" s="676"/>
      <c r="MJS2" s="676"/>
      <c r="MJT2" s="676"/>
      <c r="MJU2" s="676"/>
      <c r="MJV2" s="676"/>
      <c r="MJW2" s="676"/>
      <c r="MJX2" s="676"/>
      <c r="MJY2" s="676"/>
      <c r="MJZ2" s="676"/>
      <c r="MKA2" s="676"/>
      <c r="MKB2" s="676"/>
      <c r="MKC2" s="676"/>
      <c r="MKD2" s="676"/>
      <c r="MKE2" s="676"/>
      <c r="MKF2" s="676"/>
      <c r="MKG2" s="676"/>
      <c r="MKH2" s="676"/>
      <c r="MKI2" s="676"/>
      <c r="MKJ2" s="676"/>
      <c r="MKK2" s="676"/>
      <c r="MKL2" s="676"/>
      <c r="MKM2" s="676"/>
      <c r="MKN2" s="676"/>
      <c r="MKO2" s="676"/>
      <c r="MKP2" s="676"/>
      <c r="MKQ2" s="676"/>
      <c r="MKR2" s="676"/>
      <c r="MKS2" s="676"/>
      <c r="MKT2" s="676"/>
      <c r="MKU2" s="676"/>
      <c r="MKV2" s="676"/>
      <c r="MKW2" s="676"/>
      <c r="MKX2" s="676"/>
      <c r="MKY2" s="676"/>
      <c r="MKZ2" s="676"/>
      <c r="MLA2" s="676"/>
      <c r="MLB2" s="676"/>
      <c r="MLC2" s="676"/>
      <c r="MLD2" s="676"/>
      <c r="MLE2" s="676"/>
      <c r="MLF2" s="676"/>
      <c r="MLG2" s="676"/>
      <c r="MLH2" s="676"/>
      <c r="MLI2" s="676"/>
      <c r="MLJ2" s="676"/>
      <c r="MLK2" s="676"/>
      <c r="MLL2" s="676"/>
      <c r="MLM2" s="676"/>
      <c r="MLN2" s="676"/>
      <c r="MLO2" s="676"/>
      <c r="MLP2" s="676"/>
      <c r="MLQ2" s="676"/>
      <c r="MLR2" s="676"/>
      <c r="MLS2" s="676"/>
      <c r="MLT2" s="676"/>
      <c r="MLU2" s="676"/>
      <c r="MLV2" s="676"/>
      <c r="MLW2" s="676"/>
      <c r="MLX2" s="676"/>
      <c r="MLY2" s="676"/>
      <c r="MLZ2" s="676"/>
      <c r="MMA2" s="676"/>
      <c r="MMB2" s="676"/>
      <c r="MMC2" s="676"/>
      <c r="MMD2" s="676"/>
      <c r="MME2" s="676"/>
      <c r="MMF2" s="676"/>
      <c r="MMG2" s="676"/>
      <c r="MMH2" s="676"/>
      <c r="MMI2" s="676"/>
      <c r="MMJ2" s="676"/>
      <c r="MMK2" s="676"/>
      <c r="MML2" s="676"/>
      <c r="MMM2" s="676"/>
      <c r="MMN2" s="676"/>
      <c r="MMO2" s="676"/>
      <c r="MMP2" s="676"/>
      <c r="MMQ2" s="676"/>
      <c r="MMR2" s="676"/>
      <c r="MMS2" s="676"/>
      <c r="MMT2" s="676"/>
      <c r="MMU2" s="676"/>
      <c r="MMV2" s="676"/>
      <c r="MMW2" s="676"/>
      <c r="MMX2" s="676"/>
      <c r="MMY2" s="676"/>
      <c r="MMZ2" s="676"/>
      <c r="MNA2" s="676"/>
      <c r="MNB2" s="676"/>
      <c r="MNC2" s="676"/>
      <c r="MND2" s="676"/>
      <c r="MNE2" s="676"/>
      <c r="MNF2" s="676"/>
      <c r="MNG2" s="676"/>
      <c r="MNH2" s="676"/>
      <c r="MNI2" s="676"/>
      <c r="MNJ2" s="676"/>
      <c r="MNK2" s="676"/>
      <c r="MNL2" s="676"/>
      <c r="MNM2" s="676"/>
      <c r="MNN2" s="676"/>
      <c r="MNO2" s="676"/>
      <c r="MNP2" s="676"/>
      <c r="MNQ2" s="676"/>
      <c r="MNR2" s="676"/>
      <c r="MNS2" s="676"/>
      <c r="MNT2" s="676"/>
      <c r="MNU2" s="676"/>
      <c r="MNV2" s="676"/>
      <c r="MNW2" s="676"/>
      <c r="MNX2" s="676"/>
      <c r="MNY2" s="676"/>
      <c r="MNZ2" s="676"/>
      <c r="MOA2" s="676"/>
      <c r="MOB2" s="676"/>
      <c r="MOC2" s="676"/>
      <c r="MOD2" s="676"/>
      <c r="MOE2" s="676"/>
      <c r="MOF2" s="676"/>
      <c r="MOG2" s="676"/>
      <c r="MOH2" s="676"/>
      <c r="MOI2" s="676"/>
      <c r="MOJ2" s="676"/>
      <c r="MOK2" s="676"/>
      <c r="MOL2" s="676"/>
      <c r="MOM2" s="676"/>
      <c r="MON2" s="676"/>
      <c r="MOO2" s="676"/>
      <c r="MOP2" s="676"/>
      <c r="MOQ2" s="676"/>
      <c r="MOR2" s="676"/>
      <c r="MOS2" s="676"/>
      <c r="MOT2" s="676"/>
      <c r="MOU2" s="676"/>
      <c r="MOV2" s="676"/>
      <c r="MOW2" s="676"/>
      <c r="MOX2" s="676"/>
      <c r="MOY2" s="676"/>
      <c r="MOZ2" s="676"/>
      <c r="MPA2" s="676"/>
      <c r="MPB2" s="676"/>
      <c r="MPC2" s="676"/>
      <c r="MPD2" s="676"/>
      <c r="MPE2" s="676"/>
      <c r="MPF2" s="676"/>
      <c r="MPG2" s="676"/>
      <c r="MPH2" s="676"/>
      <c r="MPI2" s="676"/>
      <c r="MPJ2" s="676"/>
      <c r="MPK2" s="676"/>
      <c r="MPL2" s="676"/>
      <c r="MPM2" s="676"/>
      <c r="MPN2" s="676"/>
      <c r="MPO2" s="676"/>
      <c r="MPP2" s="676"/>
      <c r="MPQ2" s="676"/>
      <c r="MPR2" s="676"/>
      <c r="MPS2" s="676"/>
      <c r="MPT2" s="676"/>
      <c r="MPU2" s="676"/>
      <c r="MPV2" s="676"/>
      <c r="MPW2" s="676"/>
      <c r="MPX2" s="676"/>
      <c r="MPY2" s="676"/>
      <c r="MPZ2" s="676"/>
      <c r="MQA2" s="676"/>
      <c r="MQB2" s="676"/>
      <c r="MQC2" s="676"/>
      <c r="MQD2" s="676"/>
      <c r="MQE2" s="676"/>
      <c r="MQF2" s="676"/>
      <c r="MQG2" s="676"/>
      <c r="MQH2" s="676"/>
      <c r="MQI2" s="676"/>
      <c r="MQJ2" s="676"/>
      <c r="MQK2" s="676"/>
      <c r="MQL2" s="676"/>
      <c r="MQM2" s="676"/>
      <c r="MQN2" s="676"/>
      <c r="MQO2" s="676"/>
      <c r="MQP2" s="676"/>
      <c r="MQQ2" s="676"/>
      <c r="MQR2" s="676"/>
      <c r="MQS2" s="676"/>
      <c r="MQT2" s="676"/>
      <c r="MQU2" s="676"/>
      <c r="MQV2" s="676"/>
      <c r="MQW2" s="676"/>
      <c r="MQX2" s="676"/>
      <c r="MQY2" s="676"/>
      <c r="MQZ2" s="676"/>
      <c r="MRA2" s="676"/>
      <c r="MRB2" s="676"/>
      <c r="MRC2" s="676"/>
      <c r="MRD2" s="676"/>
      <c r="MRE2" s="676"/>
      <c r="MRF2" s="676"/>
      <c r="MRG2" s="676"/>
      <c r="MRH2" s="676"/>
      <c r="MRI2" s="676"/>
      <c r="MRJ2" s="676"/>
      <c r="MRK2" s="676"/>
      <c r="MRL2" s="676"/>
      <c r="MRM2" s="676"/>
      <c r="MRN2" s="676"/>
      <c r="MRO2" s="676"/>
      <c r="MRP2" s="676"/>
      <c r="MRQ2" s="676"/>
      <c r="MRR2" s="676"/>
      <c r="MRS2" s="676"/>
      <c r="MRT2" s="676"/>
      <c r="MRU2" s="676"/>
      <c r="MRV2" s="676"/>
      <c r="MRW2" s="676"/>
      <c r="MRX2" s="676"/>
      <c r="MRY2" s="676"/>
      <c r="MRZ2" s="676"/>
      <c r="MSA2" s="676"/>
      <c r="MSB2" s="676"/>
      <c r="MSC2" s="676"/>
      <c r="MSD2" s="676"/>
      <c r="MSE2" s="676"/>
      <c r="MSF2" s="676"/>
      <c r="MSG2" s="676"/>
      <c r="MSH2" s="676"/>
      <c r="MSI2" s="676"/>
      <c r="MSJ2" s="676"/>
      <c r="MSK2" s="676"/>
      <c r="MSL2" s="676"/>
      <c r="MSM2" s="676"/>
      <c r="MSN2" s="676"/>
      <c r="MSO2" s="676"/>
      <c r="MSP2" s="676"/>
      <c r="MSQ2" s="676"/>
      <c r="MSR2" s="676"/>
      <c r="MSS2" s="676"/>
      <c r="MST2" s="676"/>
      <c r="MSU2" s="676"/>
      <c r="MSV2" s="676"/>
      <c r="MSW2" s="676"/>
      <c r="MSX2" s="676"/>
      <c r="MSY2" s="676"/>
      <c r="MSZ2" s="676"/>
      <c r="MTA2" s="676"/>
      <c r="MTB2" s="676"/>
      <c r="MTC2" s="676"/>
      <c r="MTD2" s="676"/>
      <c r="MTE2" s="676"/>
      <c r="MTF2" s="676"/>
      <c r="MTG2" s="676"/>
      <c r="MTH2" s="676"/>
      <c r="MTI2" s="676"/>
      <c r="MTJ2" s="676"/>
      <c r="MTK2" s="676"/>
      <c r="MTL2" s="676"/>
      <c r="MTM2" s="676"/>
      <c r="MTN2" s="676"/>
      <c r="MTO2" s="676"/>
      <c r="MTP2" s="676"/>
      <c r="MTQ2" s="676"/>
      <c r="MTR2" s="676"/>
      <c r="MTS2" s="676"/>
      <c r="MTT2" s="676"/>
      <c r="MTU2" s="676"/>
      <c r="MTV2" s="676"/>
      <c r="MTW2" s="676"/>
      <c r="MTX2" s="676"/>
      <c r="MTY2" s="676"/>
      <c r="MTZ2" s="676"/>
      <c r="MUA2" s="676"/>
      <c r="MUB2" s="676"/>
      <c r="MUC2" s="676"/>
      <c r="MUD2" s="676"/>
      <c r="MUE2" s="676"/>
      <c r="MUF2" s="676"/>
      <c r="MUG2" s="676"/>
      <c r="MUH2" s="676"/>
      <c r="MUI2" s="676"/>
      <c r="MUJ2" s="676"/>
      <c r="MUK2" s="676"/>
      <c r="MUL2" s="676"/>
      <c r="MUM2" s="676"/>
      <c r="MUN2" s="676"/>
      <c r="MUO2" s="676"/>
      <c r="MUP2" s="676"/>
      <c r="MUQ2" s="676"/>
      <c r="MUR2" s="676"/>
      <c r="MUS2" s="676"/>
      <c r="MUT2" s="676"/>
      <c r="MUU2" s="676"/>
      <c r="MUV2" s="676"/>
      <c r="MUW2" s="676"/>
      <c r="MUX2" s="676"/>
      <c r="MUY2" s="676"/>
      <c r="MUZ2" s="676"/>
      <c r="MVA2" s="676"/>
      <c r="MVB2" s="676"/>
      <c r="MVC2" s="676"/>
      <c r="MVD2" s="676"/>
      <c r="MVE2" s="676"/>
      <c r="MVF2" s="676"/>
      <c r="MVG2" s="676"/>
      <c r="MVH2" s="676"/>
      <c r="MVI2" s="676"/>
      <c r="MVJ2" s="676"/>
      <c r="MVK2" s="676"/>
      <c r="MVL2" s="676"/>
      <c r="MVM2" s="676"/>
      <c r="MVN2" s="676"/>
      <c r="MVO2" s="676"/>
      <c r="MVP2" s="676"/>
      <c r="MVQ2" s="676"/>
      <c r="MVR2" s="676"/>
      <c r="MVS2" s="676"/>
      <c r="MVT2" s="676"/>
      <c r="MVU2" s="676"/>
      <c r="MVV2" s="676"/>
      <c r="MVW2" s="676"/>
      <c r="MVX2" s="676"/>
      <c r="MVY2" s="676"/>
      <c r="MVZ2" s="676"/>
      <c r="MWA2" s="676"/>
      <c r="MWB2" s="676"/>
      <c r="MWC2" s="676"/>
      <c r="MWD2" s="676"/>
      <c r="MWE2" s="676"/>
      <c r="MWF2" s="676"/>
      <c r="MWG2" s="676"/>
      <c r="MWH2" s="676"/>
      <c r="MWI2" s="676"/>
      <c r="MWJ2" s="676"/>
      <c r="MWK2" s="676"/>
      <c r="MWL2" s="676"/>
      <c r="MWM2" s="676"/>
      <c r="MWN2" s="676"/>
      <c r="MWO2" s="676"/>
      <c r="MWP2" s="676"/>
      <c r="MWQ2" s="676"/>
      <c r="MWR2" s="676"/>
      <c r="MWS2" s="676"/>
      <c r="MWT2" s="676"/>
      <c r="MWU2" s="676"/>
      <c r="MWV2" s="676"/>
      <c r="MWW2" s="676"/>
      <c r="MWX2" s="676"/>
      <c r="MWY2" s="676"/>
      <c r="MWZ2" s="676"/>
      <c r="MXA2" s="676"/>
      <c r="MXB2" s="676"/>
      <c r="MXC2" s="676"/>
      <c r="MXD2" s="676"/>
      <c r="MXE2" s="676"/>
      <c r="MXF2" s="676"/>
      <c r="MXG2" s="676"/>
      <c r="MXH2" s="676"/>
      <c r="MXI2" s="676"/>
      <c r="MXJ2" s="676"/>
      <c r="MXK2" s="676"/>
      <c r="MXL2" s="676"/>
      <c r="MXM2" s="676"/>
      <c r="MXN2" s="676"/>
      <c r="MXO2" s="676"/>
      <c r="MXP2" s="676"/>
      <c r="MXQ2" s="676"/>
      <c r="MXR2" s="676"/>
      <c r="MXS2" s="676"/>
      <c r="MXT2" s="676"/>
      <c r="MXU2" s="676"/>
      <c r="MXV2" s="676"/>
      <c r="MXW2" s="676"/>
      <c r="MXX2" s="676"/>
      <c r="MXY2" s="676"/>
      <c r="MXZ2" s="676"/>
      <c r="MYA2" s="676"/>
      <c r="MYB2" s="676"/>
      <c r="MYC2" s="676"/>
      <c r="MYD2" s="676"/>
      <c r="MYE2" s="676"/>
      <c r="MYF2" s="676"/>
      <c r="MYG2" s="676"/>
      <c r="MYH2" s="676"/>
      <c r="MYI2" s="676"/>
      <c r="MYJ2" s="676"/>
      <c r="MYK2" s="676"/>
      <c r="MYL2" s="676"/>
      <c r="MYM2" s="676"/>
      <c r="MYN2" s="676"/>
      <c r="MYO2" s="676"/>
      <c r="MYP2" s="676"/>
      <c r="MYQ2" s="676"/>
      <c r="MYR2" s="676"/>
      <c r="MYS2" s="676"/>
      <c r="MYT2" s="676"/>
      <c r="MYU2" s="676"/>
      <c r="MYV2" s="676"/>
      <c r="MYW2" s="676"/>
      <c r="MYX2" s="676"/>
      <c r="MYY2" s="676"/>
      <c r="MYZ2" s="676"/>
      <c r="MZA2" s="676"/>
      <c r="MZB2" s="676"/>
      <c r="MZC2" s="676"/>
      <c r="MZD2" s="676"/>
      <c r="MZE2" s="676"/>
      <c r="MZF2" s="676"/>
      <c r="MZG2" s="676"/>
      <c r="MZH2" s="676"/>
      <c r="MZI2" s="676"/>
      <c r="MZJ2" s="676"/>
      <c r="MZK2" s="676"/>
      <c r="MZL2" s="676"/>
      <c r="MZM2" s="676"/>
      <c r="MZN2" s="676"/>
      <c r="MZO2" s="676"/>
      <c r="MZP2" s="676"/>
      <c r="MZQ2" s="676"/>
      <c r="MZR2" s="676"/>
      <c r="MZS2" s="676"/>
      <c r="MZT2" s="676"/>
      <c r="MZU2" s="676"/>
      <c r="MZV2" s="676"/>
      <c r="MZW2" s="676"/>
      <c r="MZX2" s="676"/>
      <c r="MZY2" s="676"/>
      <c r="MZZ2" s="676"/>
      <c r="NAA2" s="676"/>
      <c r="NAB2" s="676"/>
      <c r="NAC2" s="676"/>
      <c r="NAD2" s="676"/>
      <c r="NAE2" s="676"/>
      <c r="NAF2" s="676"/>
      <c r="NAG2" s="676"/>
      <c r="NAH2" s="676"/>
      <c r="NAI2" s="676"/>
      <c r="NAJ2" s="676"/>
      <c r="NAK2" s="676"/>
      <c r="NAL2" s="676"/>
      <c r="NAM2" s="676"/>
      <c r="NAN2" s="676"/>
      <c r="NAO2" s="676"/>
      <c r="NAP2" s="676"/>
      <c r="NAQ2" s="676"/>
      <c r="NAR2" s="676"/>
      <c r="NAS2" s="676"/>
      <c r="NAT2" s="676"/>
      <c r="NAU2" s="676"/>
      <c r="NAV2" s="676"/>
      <c r="NAW2" s="676"/>
      <c r="NAX2" s="676"/>
      <c r="NAY2" s="676"/>
      <c r="NAZ2" s="676"/>
      <c r="NBA2" s="676"/>
      <c r="NBB2" s="676"/>
      <c r="NBC2" s="676"/>
      <c r="NBD2" s="676"/>
      <c r="NBE2" s="676"/>
      <c r="NBF2" s="676"/>
      <c r="NBG2" s="676"/>
      <c r="NBH2" s="676"/>
      <c r="NBI2" s="676"/>
      <c r="NBJ2" s="676"/>
      <c r="NBK2" s="676"/>
      <c r="NBL2" s="676"/>
      <c r="NBM2" s="676"/>
      <c r="NBN2" s="676"/>
      <c r="NBO2" s="676"/>
      <c r="NBP2" s="676"/>
      <c r="NBQ2" s="676"/>
      <c r="NBR2" s="676"/>
      <c r="NBS2" s="676"/>
      <c r="NBT2" s="676"/>
      <c r="NBU2" s="676"/>
      <c r="NBV2" s="676"/>
      <c r="NBW2" s="676"/>
      <c r="NBX2" s="676"/>
      <c r="NBY2" s="676"/>
      <c r="NBZ2" s="676"/>
      <c r="NCA2" s="676"/>
      <c r="NCB2" s="676"/>
      <c r="NCC2" s="676"/>
      <c r="NCD2" s="676"/>
      <c r="NCE2" s="676"/>
      <c r="NCF2" s="676"/>
      <c r="NCG2" s="676"/>
      <c r="NCH2" s="676"/>
      <c r="NCI2" s="676"/>
      <c r="NCJ2" s="676"/>
      <c r="NCK2" s="676"/>
      <c r="NCL2" s="676"/>
      <c r="NCM2" s="676"/>
      <c r="NCN2" s="676"/>
      <c r="NCO2" s="676"/>
      <c r="NCP2" s="676"/>
      <c r="NCQ2" s="676"/>
      <c r="NCR2" s="676"/>
      <c r="NCS2" s="676"/>
      <c r="NCT2" s="676"/>
      <c r="NCU2" s="676"/>
      <c r="NCV2" s="676"/>
      <c r="NCW2" s="676"/>
      <c r="NCX2" s="676"/>
      <c r="NCY2" s="676"/>
      <c r="NCZ2" s="676"/>
      <c r="NDA2" s="676"/>
      <c r="NDB2" s="676"/>
      <c r="NDC2" s="676"/>
      <c r="NDD2" s="676"/>
      <c r="NDE2" s="676"/>
      <c r="NDF2" s="676"/>
      <c r="NDG2" s="676"/>
      <c r="NDH2" s="676"/>
      <c r="NDI2" s="676"/>
      <c r="NDJ2" s="676"/>
      <c r="NDK2" s="676"/>
      <c r="NDL2" s="676"/>
      <c r="NDM2" s="676"/>
      <c r="NDN2" s="676"/>
      <c r="NDO2" s="676"/>
      <c r="NDP2" s="676"/>
      <c r="NDQ2" s="676"/>
      <c r="NDR2" s="676"/>
      <c r="NDS2" s="676"/>
      <c r="NDT2" s="676"/>
      <c r="NDU2" s="676"/>
      <c r="NDV2" s="676"/>
      <c r="NDW2" s="676"/>
      <c r="NDX2" s="676"/>
      <c r="NDY2" s="676"/>
      <c r="NDZ2" s="676"/>
      <c r="NEA2" s="676"/>
      <c r="NEB2" s="676"/>
      <c r="NEC2" s="676"/>
      <c r="NED2" s="676"/>
      <c r="NEE2" s="676"/>
      <c r="NEF2" s="676"/>
      <c r="NEG2" s="676"/>
      <c r="NEH2" s="676"/>
      <c r="NEI2" s="676"/>
      <c r="NEJ2" s="676"/>
      <c r="NEK2" s="676"/>
      <c r="NEL2" s="676"/>
      <c r="NEM2" s="676"/>
      <c r="NEN2" s="676"/>
      <c r="NEO2" s="676"/>
      <c r="NEP2" s="676"/>
      <c r="NEQ2" s="676"/>
      <c r="NER2" s="676"/>
      <c r="NES2" s="676"/>
      <c r="NET2" s="676"/>
      <c r="NEU2" s="676"/>
      <c r="NEV2" s="676"/>
      <c r="NEW2" s="676"/>
      <c r="NEX2" s="676"/>
      <c r="NEY2" s="676"/>
      <c r="NEZ2" s="676"/>
      <c r="NFA2" s="676"/>
      <c r="NFB2" s="676"/>
      <c r="NFC2" s="676"/>
      <c r="NFD2" s="676"/>
      <c r="NFE2" s="676"/>
      <c r="NFF2" s="676"/>
      <c r="NFG2" s="676"/>
      <c r="NFH2" s="676"/>
      <c r="NFI2" s="676"/>
      <c r="NFJ2" s="676"/>
      <c r="NFK2" s="676"/>
      <c r="NFL2" s="676"/>
      <c r="NFM2" s="676"/>
      <c r="NFN2" s="676"/>
      <c r="NFO2" s="676"/>
      <c r="NFP2" s="676"/>
      <c r="NFQ2" s="676"/>
      <c r="NFR2" s="676"/>
      <c r="NFS2" s="676"/>
      <c r="NFT2" s="676"/>
      <c r="NFU2" s="676"/>
      <c r="NFV2" s="676"/>
      <c r="NFW2" s="676"/>
      <c r="NFX2" s="676"/>
      <c r="NFY2" s="676"/>
      <c r="NFZ2" s="676"/>
      <c r="NGA2" s="676"/>
      <c r="NGB2" s="676"/>
      <c r="NGC2" s="676"/>
      <c r="NGD2" s="676"/>
      <c r="NGE2" s="676"/>
      <c r="NGF2" s="676"/>
      <c r="NGG2" s="676"/>
      <c r="NGH2" s="676"/>
      <c r="NGI2" s="676"/>
      <c r="NGJ2" s="676"/>
      <c r="NGK2" s="676"/>
      <c r="NGL2" s="676"/>
      <c r="NGM2" s="676"/>
      <c r="NGN2" s="676"/>
      <c r="NGO2" s="676"/>
      <c r="NGP2" s="676"/>
      <c r="NGQ2" s="676"/>
      <c r="NGR2" s="676"/>
      <c r="NGS2" s="676"/>
      <c r="NGT2" s="676"/>
      <c r="NGU2" s="676"/>
      <c r="NGV2" s="676"/>
      <c r="NGW2" s="676"/>
      <c r="NGX2" s="676"/>
      <c r="NGY2" s="676"/>
      <c r="NGZ2" s="676"/>
      <c r="NHA2" s="676"/>
      <c r="NHB2" s="676"/>
      <c r="NHC2" s="676"/>
      <c r="NHD2" s="676"/>
      <c r="NHE2" s="676"/>
      <c r="NHF2" s="676"/>
      <c r="NHG2" s="676"/>
      <c r="NHH2" s="676"/>
      <c r="NHI2" s="676"/>
      <c r="NHJ2" s="676"/>
      <c r="NHK2" s="676"/>
      <c r="NHL2" s="676"/>
      <c r="NHM2" s="676"/>
      <c r="NHN2" s="676"/>
      <c r="NHO2" s="676"/>
      <c r="NHP2" s="676"/>
      <c r="NHQ2" s="676"/>
      <c r="NHR2" s="676"/>
      <c r="NHS2" s="676"/>
      <c r="NHT2" s="676"/>
      <c r="NHU2" s="676"/>
      <c r="NHV2" s="676"/>
      <c r="NHW2" s="676"/>
      <c r="NHX2" s="676"/>
      <c r="NHY2" s="676"/>
      <c r="NHZ2" s="676"/>
      <c r="NIA2" s="676"/>
      <c r="NIB2" s="676"/>
      <c r="NIC2" s="676"/>
      <c r="NID2" s="676"/>
      <c r="NIE2" s="676"/>
      <c r="NIF2" s="676"/>
      <c r="NIG2" s="676"/>
      <c r="NIH2" s="676"/>
      <c r="NII2" s="676"/>
      <c r="NIJ2" s="676"/>
      <c r="NIK2" s="676"/>
      <c r="NIL2" s="676"/>
      <c r="NIM2" s="676"/>
      <c r="NIN2" s="676"/>
      <c r="NIO2" s="676"/>
      <c r="NIP2" s="676"/>
      <c r="NIQ2" s="676"/>
      <c r="NIR2" s="676"/>
      <c r="NIS2" s="676"/>
      <c r="NIT2" s="676"/>
      <c r="NIU2" s="676"/>
      <c r="NIV2" s="676"/>
      <c r="NIW2" s="676"/>
      <c r="NIX2" s="676"/>
      <c r="NIY2" s="676"/>
      <c r="NIZ2" s="676"/>
      <c r="NJA2" s="676"/>
      <c r="NJB2" s="676"/>
      <c r="NJC2" s="676"/>
      <c r="NJD2" s="676"/>
      <c r="NJE2" s="676"/>
      <c r="NJF2" s="676"/>
      <c r="NJG2" s="676"/>
      <c r="NJH2" s="676"/>
      <c r="NJI2" s="676"/>
      <c r="NJJ2" s="676"/>
      <c r="NJK2" s="676"/>
      <c r="NJL2" s="676"/>
      <c r="NJM2" s="676"/>
      <c r="NJN2" s="676"/>
      <c r="NJO2" s="676"/>
      <c r="NJP2" s="676"/>
      <c r="NJQ2" s="676"/>
      <c r="NJR2" s="676"/>
      <c r="NJS2" s="676"/>
      <c r="NJT2" s="676"/>
      <c r="NJU2" s="676"/>
      <c r="NJV2" s="676"/>
      <c r="NJW2" s="676"/>
      <c r="NJX2" s="676"/>
      <c r="NJY2" s="676"/>
      <c r="NJZ2" s="676"/>
      <c r="NKA2" s="676"/>
      <c r="NKB2" s="676"/>
      <c r="NKC2" s="676"/>
      <c r="NKD2" s="676"/>
      <c r="NKE2" s="676"/>
      <c r="NKF2" s="676"/>
      <c r="NKG2" s="676"/>
      <c r="NKH2" s="676"/>
      <c r="NKI2" s="676"/>
      <c r="NKJ2" s="676"/>
      <c r="NKK2" s="676"/>
      <c r="NKL2" s="676"/>
      <c r="NKM2" s="676"/>
      <c r="NKN2" s="676"/>
      <c r="NKO2" s="676"/>
      <c r="NKP2" s="676"/>
      <c r="NKQ2" s="676"/>
      <c r="NKR2" s="676"/>
      <c r="NKS2" s="676"/>
      <c r="NKT2" s="676"/>
      <c r="NKU2" s="676"/>
      <c r="NKV2" s="676"/>
      <c r="NKW2" s="676"/>
      <c r="NKX2" s="676"/>
      <c r="NKY2" s="676"/>
      <c r="NKZ2" s="676"/>
      <c r="NLA2" s="676"/>
      <c r="NLB2" s="676"/>
      <c r="NLC2" s="676"/>
      <c r="NLD2" s="676"/>
      <c r="NLE2" s="676"/>
      <c r="NLF2" s="676"/>
      <c r="NLG2" s="676"/>
      <c r="NLH2" s="676"/>
      <c r="NLI2" s="676"/>
      <c r="NLJ2" s="676"/>
      <c r="NLK2" s="676"/>
      <c r="NLL2" s="676"/>
      <c r="NLM2" s="676"/>
      <c r="NLN2" s="676"/>
      <c r="NLO2" s="676"/>
      <c r="NLP2" s="676"/>
      <c r="NLQ2" s="676"/>
      <c r="NLR2" s="676"/>
      <c r="NLS2" s="676"/>
      <c r="NLT2" s="676"/>
      <c r="NLU2" s="676"/>
      <c r="NLV2" s="676"/>
      <c r="NLW2" s="676"/>
      <c r="NLX2" s="676"/>
      <c r="NLY2" s="676"/>
      <c r="NLZ2" s="676"/>
      <c r="NMA2" s="676"/>
      <c r="NMB2" s="676"/>
      <c r="NMC2" s="676"/>
      <c r="NMD2" s="676"/>
      <c r="NME2" s="676"/>
      <c r="NMF2" s="676"/>
      <c r="NMG2" s="676"/>
      <c r="NMH2" s="676"/>
      <c r="NMI2" s="676"/>
      <c r="NMJ2" s="676"/>
      <c r="NMK2" s="676"/>
      <c r="NML2" s="676"/>
      <c r="NMM2" s="676"/>
      <c r="NMN2" s="676"/>
      <c r="NMO2" s="676"/>
      <c r="NMP2" s="676"/>
      <c r="NMQ2" s="676"/>
      <c r="NMR2" s="676"/>
      <c r="NMS2" s="676"/>
      <c r="NMT2" s="676"/>
      <c r="NMU2" s="676"/>
      <c r="NMV2" s="676"/>
      <c r="NMW2" s="676"/>
      <c r="NMX2" s="676"/>
      <c r="NMY2" s="676"/>
      <c r="NMZ2" s="676"/>
      <c r="NNA2" s="676"/>
      <c r="NNB2" s="676"/>
      <c r="NNC2" s="676"/>
      <c r="NND2" s="676"/>
      <c r="NNE2" s="676"/>
      <c r="NNF2" s="676"/>
      <c r="NNG2" s="676"/>
      <c r="NNH2" s="676"/>
      <c r="NNI2" s="676"/>
      <c r="NNJ2" s="676"/>
      <c r="NNK2" s="676"/>
      <c r="NNL2" s="676"/>
      <c r="NNM2" s="676"/>
      <c r="NNN2" s="676"/>
      <c r="NNO2" s="676"/>
      <c r="NNP2" s="676"/>
      <c r="NNQ2" s="676"/>
      <c r="NNR2" s="676"/>
      <c r="NNS2" s="676"/>
      <c r="NNT2" s="676"/>
      <c r="NNU2" s="676"/>
      <c r="NNV2" s="676"/>
      <c r="NNW2" s="676"/>
      <c r="NNX2" s="676"/>
      <c r="NNY2" s="676"/>
      <c r="NNZ2" s="676"/>
      <c r="NOA2" s="676"/>
      <c r="NOB2" s="676"/>
      <c r="NOC2" s="676"/>
      <c r="NOD2" s="676"/>
      <c r="NOE2" s="676"/>
      <c r="NOF2" s="676"/>
      <c r="NOG2" s="676"/>
      <c r="NOH2" s="676"/>
      <c r="NOI2" s="676"/>
      <c r="NOJ2" s="676"/>
      <c r="NOK2" s="676"/>
      <c r="NOL2" s="676"/>
      <c r="NOM2" s="676"/>
      <c r="NON2" s="676"/>
      <c r="NOO2" s="676"/>
      <c r="NOP2" s="676"/>
      <c r="NOQ2" s="676"/>
      <c r="NOR2" s="676"/>
      <c r="NOS2" s="676"/>
      <c r="NOT2" s="676"/>
      <c r="NOU2" s="676"/>
      <c r="NOV2" s="676"/>
      <c r="NOW2" s="676"/>
      <c r="NOX2" s="676"/>
      <c r="NOY2" s="676"/>
      <c r="NOZ2" s="676"/>
      <c r="NPA2" s="676"/>
      <c r="NPB2" s="676"/>
      <c r="NPC2" s="676"/>
      <c r="NPD2" s="676"/>
      <c r="NPE2" s="676"/>
      <c r="NPF2" s="676"/>
      <c r="NPG2" s="676"/>
      <c r="NPH2" s="676"/>
      <c r="NPI2" s="676"/>
      <c r="NPJ2" s="676"/>
      <c r="NPK2" s="676"/>
      <c r="NPL2" s="676"/>
      <c r="NPM2" s="676"/>
      <c r="NPN2" s="676"/>
      <c r="NPO2" s="676"/>
      <c r="NPP2" s="676"/>
      <c r="NPQ2" s="676"/>
      <c r="NPR2" s="676"/>
      <c r="NPS2" s="676"/>
      <c r="NPT2" s="676"/>
      <c r="NPU2" s="676"/>
      <c r="NPV2" s="676"/>
      <c r="NPW2" s="676"/>
      <c r="NPX2" s="676"/>
      <c r="NPY2" s="676"/>
      <c r="NPZ2" s="676"/>
      <c r="NQA2" s="676"/>
      <c r="NQB2" s="676"/>
      <c r="NQC2" s="676"/>
      <c r="NQD2" s="676"/>
      <c r="NQE2" s="676"/>
      <c r="NQF2" s="676"/>
      <c r="NQG2" s="676"/>
      <c r="NQH2" s="676"/>
      <c r="NQI2" s="676"/>
      <c r="NQJ2" s="676"/>
      <c r="NQK2" s="676"/>
      <c r="NQL2" s="676"/>
      <c r="NQM2" s="676"/>
      <c r="NQN2" s="676"/>
      <c r="NQO2" s="676"/>
      <c r="NQP2" s="676"/>
      <c r="NQQ2" s="676"/>
      <c r="NQR2" s="676"/>
      <c r="NQS2" s="676"/>
      <c r="NQT2" s="676"/>
      <c r="NQU2" s="676"/>
      <c r="NQV2" s="676"/>
      <c r="NQW2" s="676"/>
      <c r="NQX2" s="676"/>
      <c r="NQY2" s="676"/>
      <c r="NQZ2" s="676"/>
      <c r="NRA2" s="676"/>
      <c r="NRB2" s="676"/>
      <c r="NRC2" s="676"/>
      <c r="NRD2" s="676"/>
      <c r="NRE2" s="676"/>
      <c r="NRF2" s="676"/>
      <c r="NRG2" s="676"/>
      <c r="NRH2" s="676"/>
      <c r="NRI2" s="676"/>
      <c r="NRJ2" s="676"/>
      <c r="NRK2" s="676"/>
      <c r="NRL2" s="676"/>
      <c r="NRM2" s="676"/>
      <c r="NRN2" s="676"/>
      <c r="NRO2" s="676"/>
      <c r="NRP2" s="676"/>
      <c r="NRQ2" s="676"/>
      <c r="NRR2" s="676"/>
      <c r="NRS2" s="676"/>
      <c r="NRT2" s="676"/>
      <c r="NRU2" s="676"/>
      <c r="NRV2" s="676"/>
      <c r="NRW2" s="676"/>
      <c r="NRX2" s="676"/>
      <c r="NRY2" s="676"/>
      <c r="NRZ2" s="676"/>
      <c r="NSA2" s="676"/>
      <c r="NSB2" s="676"/>
      <c r="NSC2" s="676"/>
      <c r="NSD2" s="676"/>
      <c r="NSE2" s="676"/>
      <c r="NSF2" s="676"/>
      <c r="NSG2" s="676"/>
      <c r="NSH2" s="676"/>
      <c r="NSI2" s="676"/>
      <c r="NSJ2" s="676"/>
      <c r="NSK2" s="676"/>
      <c r="NSL2" s="676"/>
      <c r="NSM2" s="676"/>
      <c r="NSN2" s="676"/>
      <c r="NSO2" s="676"/>
      <c r="NSP2" s="676"/>
      <c r="NSQ2" s="676"/>
      <c r="NSR2" s="676"/>
      <c r="NSS2" s="676"/>
      <c r="NST2" s="676"/>
      <c r="NSU2" s="676"/>
      <c r="NSV2" s="676"/>
      <c r="NSW2" s="676"/>
      <c r="NSX2" s="676"/>
      <c r="NSY2" s="676"/>
      <c r="NSZ2" s="676"/>
      <c r="NTA2" s="676"/>
      <c r="NTB2" s="676"/>
      <c r="NTC2" s="676"/>
      <c r="NTD2" s="676"/>
      <c r="NTE2" s="676"/>
      <c r="NTF2" s="676"/>
      <c r="NTG2" s="676"/>
      <c r="NTH2" s="676"/>
      <c r="NTI2" s="676"/>
      <c r="NTJ2" s="676"/>
      <c r="NTK2" s="676"/>
      <c r="NTL2" s="676"/>
      <c r="NTM2" s="676"/>
      <c r="NTN2" s="676"/>
      <c r="NTO2" s="676"/>
      <c r="NTP2" s="676"/>
      <c r="NTQ2" s="676"/>
      <c r="NTR2" s="676"/>
      <c r="NTS2" s="676"/>
      <c r="NTT2" s="676"/>
      <c r="NTU2" s="676"/>
      <c r="NTV2" s="676"/>
      <c r="NTW2" s="676"/>
      <c r="NTX2" s="676"/>
      <c r="NTY2" s="676"/>
      <c r="NTZ2" s="676"/>
      <c r="NUA2" s="676"/>
      <c r="NUB2" s="676"/>
      <c r="NUC2" s="676"/>
      <c r="NUD2" s="676"/>
      <c r="NUE2" s="676"/>
      <c r="NUF2" s="676"/>
      <c r="NUG2" s="676"/>
      <c r="NUH2" s="676"/>
      <c r="NUI2" s="676"/>
      <c r="NUJ2" s="676"/>
      <c r="NUK2" s="676"/>
      <c r="NUL2" s="676"/>
      <c r="NUM2" s="676"/>
      <c r="NUN2" s="676"/>
      <c r="NUO2" s="676"/>
      <c r="NUP2" s="676"/>
      <c r="NUQ2" s="676"/>
      <c r="NUR2" s="676"/>
      <c r="NUS2" s="676"/>
      <c r="NUT2" s="676"/>
      <c r="NUU2" s="676"/>
      <c r="NUV2" s="676"/>
      <c r="NUW2" s="676"/>
      <c r="NUX2" s="676"/>
      <c r="NUY2" s="676"/>
      <c r="NUZ2" s="676"/>
      <c r="NVA2" s="676"/>
      <c r="NVB2" s="676"/>
      <c r="NVC2" s="676"/>
      <c r="NVD2" s="676"/>
      <c r="NVE2" s="676"/>
      <c r="NVF2" s="676"/>
      <c r="NVG2" s="676"/>
      <c r="NVH2" s="676"/>
      <c r="NVI2" s="676"/>
      <c r="NVJ2" s="676"/>
      <c r="NVK2" s="676"/>
      <c r="NVL2" s="676"/>
      <c r="NVM2" s="676"/>
      <c r="NVN2" s="676"/>
      <c r="NVO2" s="676"/>
      <c r="NVP2" s="676"/>
      <c r="NVQ2" s="676"/>
      <c r="NVR2" s="676"/>
      <c r="NVS2" s="676"/>
      <c r="NVT2" s="676"/>
      <c r="NVU2" s="676"/>
      <c r="NVV2" s="676"/>
      <c r="NVW2" s="676"/>
      <c r="NVX2" s="676"/>
      <c r="NVY2" s="676"/>
      <c r="NVZ2" s="676"/>
      <c r="NWA2" s="676"/>
      <c r="NWB2" s="676"/>
      <c r="NWC2" s="676"/>
      <c r="NWD2" s="676"/>
      <c r="NWE2" s="676"/>
      <c r="NWF2" s="676"/>
      <c r="NWG2" s="676"/>
      <c r="NWH2" s="676"/>
      <c r="NWI2" s="676"/>
      <c r="NWJ2" s="676"/>
      <c r="NWK2" s="676"/>
      <c r="NWL2" s="676"/>
      <c r="NWM2" s="676"/>
      <c r="NWN2" s="676"/>
      <c r="NWO2" s="676"/>
      <c r="NWP2" s="676"/>
      <c r="NWQ2" s="676"/>
      <c r="NWR2" s="676"/>
      <c r="NWS2" s="676"/>
      <c r="NWT2" s="676"/>
      <c r="NWU2" s="676"/>
      <c r="NWV2" s="676"/>
      <c r="NWW2" s="676"/>
      <c r="NWX2" s="676"/>
      <c r="NWY2" s="676"/>
      <c r="NWZ2" s="676"/>
      <c r="NXA2" s="676"/>
      <c r="NXB2" s="676"/>
      <c r="NXC2" s="676"/>
      <c r="NXD2" s="676"/>
      <c r="NXE2" s="676"/>
      <c r="NXF2" s="676"/>
      <c r="NXG2" s="676"/>
      <c r="NXH2" s="676"/>
      <c r="NXI2" s="676"/>
      <c r="NXJ2" s="676"/>
      <c r="NXK2" s="676"/>
      <c r="NXL2" s="676"/>
      <c r="NXM2" s="676"/>
      <c r="NXN2" s="676"/>
      <c r="NXO2" s="676"/>
      <c r="NXP2" s="676"/>
      <c r="NXQ2" s="676"/>
      <c r="NXR2" s="676"/>
      <c r="NXS2" s="676"/>
      <c r="NXT2" s="676"/>
      <c r="NXU2" s="676"/>
      <c r="NXV2" s="676"/>
      <c r="NXW2" s="676"/>
      <c r="NXX2" s="676"/>
      <c r="NXY2" s="676"/>
      <c r="NXZ2" s="676"/>
      <c r="NYA2" s="676"/>
      <c r="NYB2" s="676"/>
      <c r="NYC2" s="676"/>
      <c r="NYD2" s="676"/>
      <c r="NYE2" s="676"/>
      <c r="NYF2" s="676"/>
      <c r="NYG2" s="676"/>
      <c r="NYH2" s="676"/>
      <c r="NYI2" s="676"/>
      <c r="NYJ2" s="676"/>
      <c r="NYK2" s="676"/>
      <c r="NYL2" s="676"/>
      <c r="NYM2" s="676"/>
      <c r="NYN2" s="676"/>
      <c r="NYO2" s="676"/>
      <c r="NYP2" s="676"/>
      <c r="NYQ2" s="676"/>
      <c r="NYR2" s="676"/>
      <c r="NYS2" s="676"/>
      <c r="NYT2" s="676"/>
      <c r="NYU2" s="676"/>
      <c r="NYV2" s="676"/>
      <c r="NYW2" s="676"/>
      <c r="NYX2" s="676"/>
      <c r="NYY2" s="676"/>
      <c r="NYZ2" s="676"/>
      <c r="NZA2" s="676"/>
      <c r="NZB2" s="676"/>
      <c r="NZC2" s="676"/>
      <c r="NZD2" s="676"/>
      <c r="NZE2" s="676"/>
      <c r="NZF2" s="676"/>
      <c r="NZG2" s="676"/>
      <c r="NZH2" s="676"/>
      <c r="NZI2" s="676"/>
      <c r="NZJ2" s="676"/>
      <c r="NZK2" s="676"/>
      <c r="NZL2" s="676"/>
      <c r="NZM2" s="676"/>
      <c r="NZN2" s="676"/>
      <c r="NZO2" s="676"/>
      <c r="NZP2" s="676"/>
      <c r="NZQ2" s="676"/>
      <c r="NZR2" s="676"/>
      <c r="NZS2" s="676"/>
      <c r="NZT2" s="676"/>
      <c r="NZU2" s="676"/>
      <c r="NZV2" s="676"/>
      <c r="NZW2" s="676"/>
      <c r="NZX2" s="676"/>
      <c r="NZY2" s="676"/>
      <c r="NZZ2" s="676"/>
      <c r="OAA2" s="676"/>
      <c r="OAB2" s="676"/>
      <c r="OAC2" s="676"/>
      <c r="OAD2" s="676"/>
      <c r="OAE2" s="676"/>
      <c r="OAF2" s="676"/>
      <c r="OAG2" s="676"/>
      <c r="OAH2" s="676"/>
      <c r="OAI2" s="676"/>
      <c r="OAJ2" s="676"/>
      <c r="OAK2" s="676"/>
      <c r="OAL2" s="676"/>
      <c r="OAM2" s="676"/>
      <c r="OAN2" s="676"/>
      <c r="OAO2" s="676"/>
      <c r="OAP2" s="676"/>
      <c r="OAQ2" s="676"/>
      <c r="OAR2" s="676"/>
      <c r="OAS2" s="676"/>
      <c r="OAT2" s="676"/>
      <c r="OAU2" s="676"/>
      <c r="OAV2" s="676"/>
      <c r="OAW2" s="676"/>
      <c r="OAX2" s="676"/>
      <c r="OAY2" s="676"/>
      <c r="OAZ2" s="676"/>
      <c r="OBA2" s="676"/>
      <c r="OBB2" s="676"/>
      <c r="OBC2" s="676"/>
      <c r="OBD2" s="676"/>
      <c r="OBE2" s="676"/>
      <c r="OBF2" s="676"/>
      <c r="OBG2" s="676"/>
      <c r="OBH2" s="676"/>
      <c r="OBI2" s="676"/>
      <c r="OBJ2" s="676"/>
      <c r="OBK2" s="676"/>
      <c r="OBL2" s="676"/>
      <c r="OBM2" s="676"/>
      <c r="OBN2" s="676"/>
      <c r="OBO2" s="676"/>
      <c r="OBP2" s="676"/>
      <c r="OBQ2" s="676"/>
      <c r="OBR2" s="676"/>
      <c r="OBS2" s="676"/>
      <c r="OBT2" s="676"/>
      <c r="OBU2" s="676"/>
      <c r="OBV2" s="676"/>
      <c r="OBW2" s="676"/>
      <c r="OBX2" s="676"/>
      <c r="OBY2" s="676"/>
      <c r="OBZ2" s="676"/>
      <c r="OCA2" s="676"/>
      <c r="OCB2" s="676"/>
      <c r="OCC2" s="676"/>
      <c r="OCD2" s="676"/>
      <c r="OCE2" s="676"/>
      <c r="OCF2" s="676"/>
      <c r="OCG2" s="676"/>
      <c r="OCH2" s="676"/>
      <c r="OCI2" s="676"/>
      <c r="OCJ2" s="676"/>
      <c r="OCK2" s="676"/>
      <c r="OCL2" s="676"/>
      <c r="OCM2" s="676"/>
      <c r="OCN2" s="676"/>
      <c r="OCO2" s="676"/>
      <c r="OCP2" s="676"/>
      <c r="OCQ2" s="676"/>
      <c r="OCR2" s="676"/>
      <c r="OCS2" s="676"/>
      <c r="OCT2" s="676"/>
      <c r="OCU2" s="676"/>
      <c r="OCV2" s="676"/>
      <c r="OCW2" s="676"/>
      <c r="OCX2" s="676"/>
      <c r="OCY2" s="676"/>
      <c r="OCZ2" s="676"/>
      <c r="ODA2" s="676"/>
      <c r="ODB2" s="676"/>
      <c r="ODC2" s="676"/>
      <c r="ODD2" s="676"/>
      <c r="ODE2" s="676"/>
      <c r="ODF2" s="676"/>
      <c r="ODG2" s="676"/>
      <c r="ODH2" s="676"/>
      <c r="ODI2" s="676"/>
      <c r="ODJ2" s="676"/>
      <c r="ODK2" s="676"/>
      <c r="ODL2" s="676"/>
      <c r="ODM2" s="676"/>
      <c r="ODN2" s="676"/>
      <c r="ODO2" s="676"/>
      <c r="ODP2" s="676"/>
      <c r="ODQ2" s="676"/>
      <c r="ODR2" s="676"/>
      <c r="ODS2" s="676"/>
      <c r="ODT2" s="676"/>
      <c r="ODU2" s="676"/>
      <c r="ODV2" s="676"/>
      <c r="ODW2" s="676"/>
      <c r="ODX2" s="676"/>
      <c r="ODY2" s="676"/>
      <c r="ODZ2" s="676"/>
      <c r="OEA2" s="676"/>
      <c r="OEB2" s="676"/>
      <c r="OEC2" s="676"/>
      <c r="OED2" s="676"/>
      <c r="OEE2" s="676"/>
      <c r="OEF2" s="676"/>
      <c r="OEG2" s="676"/>
      <c r="OEH2" s="676"/>
      <c r="OEI2" s="676"/>
      <c r="OEJ2" s="676"/>
      <c r="OEK2" s="676"/>
      <c r="OEL2" s="676"/>
      <c r="OEM2" s="676"/>
      <c r="OEN2" s="676"/>
      <c r="OEO2" s="676"/>
      <c r="OEP2" s="676"/>
      <c r="OEQ2" s="676"/>
      <c r="OER2" s="676"/>
      <c r="OES2" s="676"/>
      <c r="OET2" s="676"/>
      <c r="OEU2" s="676"/>
      <c r="OEV2" s="676"/>
      <c r="OEW2" s="676"/>
      <c r="OEX2" s="676"/>
      <c r="OEY2" s="676"/>
      <c r="OEZ2" s="676"/>
      <c r="OFA2" s="676"/>
      <c r="OFB2" s="676"/>
      <c r="OFC2" s="676"/>
      <c r="OFD2" s="676"/>
      <c r="OFE2" s="676"/>
      <c r="OFF2" s="676"/>
      <c r="OFG2" s="676"/>
      <c r="OFH2" s="676"/>
      <c r="OFI2" s="676"/>
      <c r="OFJ2" s="676"/>
      <c r="OFK2" s="676"/>
      <c r="OFL2" s="676"/>
      <c r="OFM2" s="676"/>
      <c r="OFN2" s="676"/>
      <c r="OFO2" s="676"/>
      <c r="OFP2" s="676"/>
      <c r="OFQ2" s="676"/>
      <c r="OFR2" s="676"/>
      <c r="OFS2" s="676"/>
      <c r="OFT2" s="676"/>
      <c r="OFU2" s="676"/>
      <c r="OFV2" s="676"/>
      <c r="OFW2" s="676"/>
      <c r="OFX2" s="676"/>
      <c r="OFY2" s="676"/>
      <c r="OFZ2" s="676"/>
      <c r="OGA2" s="676"/>
      <c r="OGB2" s="676"/>
      <c r="OGC2" s="676"/>
      <c r="OGD2" s="676"/>
      <c r="OGE2" s="676"/>
      <c r="OGF2" s="676"/>
      <c r="OGG2" s="676"/>
      <c r="OGH2" s="676"/>
      <c r="OGI2" s="676"/>
      <c r="OGJ2" s="676"/>
      <c r="OGK2" s="676"/>
      <c r="OGL2" s="676"/>
      <c r="OGM2" s="676"/>
      <c r="OGN2" s="676"/>
      <c r="OGO2" s="676"/>
      <c r="OGP2" s="676"/>
      <c r="OGQ2" s="676"/>
      <c r="OGR2" s="676"/>
      <c r="OGS2" s="676"/>
      <c r="OGT2" s="676"/>
      <c r="OGU2" s="676"/>
      <c r="OGV2" s="676"/>
      <c r="OGW2" s="676"/>
      <c r="OGX2" s="676"/>
      <c r="OGY2" s="676"/>
      <c r="OGZ2" s="676"/>
      <c r="OHA2" s="676"/>
      <c r="OHB2" s="676"/>
      <c r="OHC2" s="676"/>
      <c r="OHD2" s="676"/>
      <c r="OHE2" s="676"/>
      <c r="OHF2" s="676"/>
      <c r="OHG2" s="676"/>
      <c r="OHH2" s="676"/>
      <c r="OHI2" s="676"/>
      <c r="OHJ2" s="676"/>
      <c r="OHK2" s="676"/>
      <c r="OHL2" s="676"/>
      <c r="OHM2" s="676"/>
      <c r="OHN2" s="676"/>
      <c r="OHO2" s="676"/>
      <c r="OHP2" s="676"/>
      <c r="OHQ2" s="676"/>
      <c r="OHR2" s="676"/>
      <c r="OHS2" s="676"/>
      <c r="OHT2" s="676"/>
      <c r="OHU2" s="676"/>
      <c r="OHV2" s="676"/>
      <c r="OHW2" s="676"/>
      <c r="OHX2" s="676"/>
      <c r="OHY2" s="676"/>
      <c r="OHZ2" s="676"/>
      <c r="OIA2" s="676"/>
      <c r="OIB2" s="676"/>
      <c r="OIC2" s="676"/>
      <c r="OID2" s="676"/>
      <c r="OIE2" s="676"/>
      <c r="OIF2" s="676"/>
      <c r="OIG2" s="676"/>
      <c r="OIH2" s="676"/>
      <c r="OII2" s="676"/>
      <c r="OIJ2" s="676"/>
      <c r="OIK2" s="676"/>
      <c r="OIL2" s="676"/>
      <c r="OIM2" s="676"/>
      <c r="OIN2" s="676"/>
      <c r="OIO2" s="676"/>
      <c r="OIP2" s="676"/>
      <c r="OIQ2" s="676"/>
      <c r="OIR2" s="676"/>
      <c r="OIS2" s="676"/>
      <c r="OIT2" s="676"/>
      <c r="OIU2" s="676"/>
      <c r="OIV2" s="676"/>
      <c r="OIW2" s="676"/>
      <c r="OIX2" s="676"/>
      <c r="OIY2" s="676"/>
      <c r="OIZ2" s="676"/>
      <c r="OJA2" s="676"/>
      <c r="OJB2" s="676"/>
      <c r="OJC2" s="676"/>
      <c r="OJD2" s="676"/>
      <c r="OJE2" s="676"/>
      <c r="OJF2" s="676"/>
      <c r="OJG2" s="676"/>
      <c r="OJH2" s="676"/>
      <c r="OJI2" s="676"/>
      <c r="OJJ2" s="676"/>
      <c r="OJK2" s="676"/>
      <c r="OJL2" s="676"/>
      <c r="OJM2" s="676"/>
      <c r="OJN2" s="676"/>
      <c r="OJO2" s="676"/>
      <c r="OJP2" s="676"/>
      <c r="OJQ2" s="676"/>
      <c r="OJR2" s="676"/>
      <c r="OJS2" s="676"/>
      <c r="OJT2" s="676"/>
      <c r="OJU2" s="676"/>
      <c r="OJV2" s="676"/>
      <c r="OJW2" s="676"/>
      <c r="OJX2" s="676"/>
      <c r="OJY2" s="676"/>
      <c r="OJZ2" s="676"/>
      <c r="OKA2" s="676"/>
      <c r="OKB2" s="676"/>
      <c r="OKC2" s="676"/>
      <c r="OKD2" s="676"/>
      <c r="OKE2" s="676"/>
      <c r="OKF2" s="676"/>
      <c r="OKG2" s="676"/>
      <c r="OKH2" s="676"/>
      <c r="OKI2" s="676"/>
      <c r="OKJ2" s="676"/>
      <c r="OKK2" s="676"/>
      <c r="OKL2" s="676"/>
      <c r="OKM2" s="676"/>
      <c r="OKN2" s="676"/>
      <c r="OKO2" s="676"/>
      <c r="OKP2" s="676"/>
      <c r="OKQ2" s="676"/>
      <c r="OKR2" s="676"/>
      <c r="OKS2" s="676"/>
      <c r="OKT2" s="676"/>
      <c r="OKU2" s="676"/>
      <c r="OKV2" s="676"/>
      <c r="OKW2" s="676"/>
      <c r="OKX2" s="676"/>
      <c r="OKY2" s="676"/>
      <c r="OKZ2" s="676"/>
      <c r="OLA2" s="676"/>
      <c r="OLB2" s="676"/>
      <c r="OLC2" s="676"/>
      <c r="OLD2" s="676"/>
      <c r="OLE2" s="676"/>
      <c r="OLF2" s="676"/>
      <c r="OLG2" s="676"/>
      <c r="OLH2" s="676"/>
      <c r="OLI2" s="676"/>
      <c r="OLJ2" s="676"/>
      <c r="OLK2" s="676"/>
      <c r="OLL2" s="676"/>
      <c r="OLM2" s="676"/>
      <c r="OLN2" s="676"/>
      <c r="OLO2" s="676"/>
      <c r="OLP2" s="676"/>
      <c r="OLQ2" s="676"/>
      <c r="OLR2" s="676"/>
      <c r="OLS2" s="676"/>
      <c r="OLT2" s="676"/>
      <c r="OLU2" s="676"/>
      <c r="OLV2" s="676"/>
      <c r="OLW2" s="676"/>
      <c r="OLX2" s="676"/>
      <c r="OLY2" s="676"/>
      <c r="OLZ2" s="676"/>
      <c r="OMA2" s="676"/>
      <c r="OMB2" s="676"/>
      <c r="OMC2" s="676"/>
      <c r="OMD2" s="676"/>
      <c r="OME2" s="676"/>
      <c r="OMF2" s="676"/>
      <c r="OMG2" s="676"/>
      <c r="OMH2" s="676"/>
      <c r="OMI2" s="676"/>
      <c r="OMJ2" s="676"/>
      <c r="OMK2" s="676"/>
      <c r="OML2" s="676"/>
      <c r="OMM2" s="676"/>
      <c r="OMN2" s="676"/>
      <c r="OMO2" s="676"/>
      <c r="OMP2" s="676"/>
      <c r="OMQ2" s="676"/>
      <c r="OMR2" s="676"/>
      <c r="OMS2" s="676"/>
      <c r="OMT2" s="676"/>
      <c r="OMU2" s="676"/>
      <c r="OMV2" s="676"/>
      <c r="OMW2" s="676"/>
      <c r="OMX2" s="676"/>
      <c r="OMY2" s="676"/>
      <c r="OMZ2" s="676"/>
      <c r="ONA2" s="676"/>
      <c r="ONB2" s="676"/>
      <c r="ONC2" s="676"/>
      <c r="OND2" s="676"/>
      <c r="ONE2" s="676"/>
      <c r="ONF2" s="676"/>
      <c r="ONG2" s="676"/>
      <c r="ONH2" s="676"/>
      <c r="ONI2" s="676"/>
      <c r="ONJ2" s="676"/>
      <c r="ONK2" s="676"/>
      <c r="ONL2" s="676"/>
      <c r="ONM2" s="676"/>
      <c r="ONN2" s="676"/>
      <c r="ONO2" s="676"/>
      <c r="ONP2" s="676"/>
      <c r="ONQ2" s="676"/>
      <c r="ONR2" s="676"/>
      <c r="ONS2" s="676"/>
      <c r="ONT2" s="676"/>
      <c r="ONU2" s="676"/>
      <c r="ONV2" s="676"/>
      <c r="ONW2" s="676"/>
      <c r="ONX2" s="676"/>
      <c r="ONY2" s="676"/>
      <c r="ONZ2" s="676"/>
      <c r="OOA2" s="676"/>
      <c r="OOB2" s="676"/>
      <c r="OOC2" s="676"/>
      <c r="OOD2" s="676"/>
      <c r="OOE2" s="676"/>
      <c r="OOF2" s="676"/>
      <c r="OOG2" s="676"/>
      <c r="OOH2" s="676"/>
      <c r="OOI2" s="676"/>
      <c r="OOJ2" s="676"/>
      <c r="OOK2" s="676"/>
      <c r="OOL2" s="676"/>
      <c r="OOM2" s="676"/>
      <c r="OON2" s="676"/>
      <c r="OOO2" s="676"/>
      <c r="OOP2" s="676"/>
      <c r="OOQ2" s="676"/>
      <c r="OOR2" s="676"/>
      <c r="OOS2" s="676"/>
      <c r="OOT2" s="676"/>
      <c r="OOU2" s="676"/>
      <c r="OOV2" s="676"/>
      <c r="OOW2" s="676"/>
      <c r="OOX2" s="676"/>
      <c r="OOY2" s="676"/>
      <c r="OOZ2" s="676"/>
      <c r="OPA2" s="676"/>
      <c r="OPB2" s="676"/>
      <c r="OPC2" s="676"/>
      <c r="OPD2" s="676"/>
      <c r="OPE2" s="676"/>
      <c r="OPF2" s="676"/>
      <c r="OPG2" s="676"/>
      <c r="OPH2" s="676"/>
      <c r="OPI2" s="676"/>
      <c r="OPJ2" s="676"/>
      <c r="OPK2" s="676"/>
      <c r="OPL2" s="676"/>
      <c r="OPM2" s="676"/>
      <c r="OPN2" s="676"/>
      <c r="OPO2" s="676"/>
      <c r="OPP2" s="676"/>
      <c r="OPQ2" s="676"/>
      <c r="OPR2" s="676"/>
      <c r="OPS2" s="676"/>
      <c r="OPT2" s="676"/>
      <c r="OPU2" s="676"/>
      <c r="OPV2" s="676"/>
      <c r="OPW2" s="676"/>
      <c r="OPX2" s="676"/>
      <c r="OPY2" s="676"/>
      <c r="OPZ2" s="676"/>
      <c r="OQA2" s="676"/>
      <c r="OQB2" s="676"/>
      <c r="OQC2" s="676"/>
      <c r="OQD2" s="676"/>
      <c r="OQE2" s="676"/>
      <c r="OQF2" s="676"/>
      <c r="OQG2" s="676"/>
      <c r="OQH2" s="676"/>
      <c r="OQI2" s="676"/>
      <c r="OQJ2" s="676"/>
      <c r="OQK2" s="676"/>
      <c r="OQL2" s="676"/>
      <c r="OQM2" s="676"/>
      <c r="OQN2" s="676"/>
      <c r="OQO2" s="676"/>
      <c r="OQP2" s="676"/>
      <c r="OQQ2" s="676"/>
      <c r="OQR2" s="676"/>
      <c r="OQS2" s="676"/>
      <c r="OQT2" s="676"/>
      <c r="OQU2" s="676"/>
      <c r="OQV2" s="676"/>
      <c r="OQW2" s="676"/>
      <c r="OQX2" s="676"/>
      <c r="OQY2" s="676"/>
      <c r="OQZ2" s="676"/>
      <c r="ORA2" s="676"/>
      <c r="ORB2" s="676"/>
      <c r="ORC2" s="676"/>
      <c r="ORD2" s="676"/>
      <c r="ORE2" s="676"/>
      <c r="ORF2" s="676"/>
      <c r="ORG2" s="676"/>
      <c r="ORH2" s="676"/>
      <c r="ORI2" s="676"/>
      <c r="ORJ2" s="676"/>
      <c r="ORK2" s="676"/>
      <c r="ORL2" s="676"/>
      <c r="ORM2" s="676"/>
      <c r="ORN2" s="676"/>
      <c r="ORO2" s="676"/>
      <c r="ORP2" s="676"/>
      <c r="ORQ2" s="676"/>
      <c r="ORR2" s="676"/>
      <c r="ORS2" s="676"/>
      <c r="ORT2" s="676"/>
      <c r="ORU2" s="676"/>
      <c r="ORV2" s="676"/>
      <c r="ORW2" s="676"/>
      <c r="ORX2" s="676"/>
      <c r="ORY2" s="676"/>
      <c r="ORZ2" s="676"/>
      <c r="OSA2" s="676"/>
      <c r="OSB2" s="676"/>
      <c r="OSC2" s="676"/>
      <c r="OSD2" s="676"/>
      <c r="OSE2" s="676"/>
      <c r="OSF2" s="676"/>
      <c r="OSG2" s="676"/>
      <c r="OSH2" s="676"/>
      <c r="OSI2" s="676"/>
      <c r="OSJ2" s="676"/>
      <c r="OSK2" s="676"/>
      <c r="OSL2" s="676"/>
      <c r="OSM2" s="676"/>
      <c r="OSN2" s="676"/>
      <c r="OSO2" s="676"/>
      <c r="OSP2" s="676"/>
      <c r="OSQ2" s="676"/>
      <c r="OSR2" s="676"/>
      <c r="OSS2" s="676"/>
      <c r="OST2" s="676"/>
      <c r="OSU2" s="676"/>
      <c r="OSV2" s="676"/>
      <c r="OSW2" s="676"/>
      <c r="OSX2" s="676"/>
      <c r="OSY2" s="676"/>
      <c r="OSZ2" s="676"/>
      <c r="OTA2" s="676"/>
      <c r="OTB2" s="676"/>
      <c r="OTC2" s="676"/>
      <c r="OTD2" s="676"/>
      <c r="OTE2" s="676"/>
      <c r="OTF2" s="676"/>
      <c r="OTG2" s="676"/>
      <c r="OTH2" s="676"/>
      <c r="OTI2" s="676"/>
      <c r="OTJ2" s="676"/>
      <c r="OTK2" s="676"/>
      <c r="OTL2" s="676"/>
      <c r="OTM2" s="676"/>
      <c r="OTN2" s="676"/>
      <c r="OTO2" s="676"/>
      <c r="OTP2" s="676"/>
      <c r="OTQ2" s="676"/>
      <c r="OTR2" s="676"/>
      <c r="OTS2" s="676"/>
      <c r="OTT2" s="676"/>
      <c r="OTU2" s="676"/>
      <c r="OTV2" s="676"/>
      <c r="OTW2" s="676"/>
      <c r="OTX2" s="676"/>
      <c r="OTY2" s="676"/>
      <c r="OTZ2" s="676"/>
      <c r="OUA2" s="676"/>
      <c r="OUB2" s="676"/>
      <c r="OUC2" s="676"/>
      <c r="OUD2" s="676"/>
      <c r="OUE2" s="676"/>
      <c r="OUF2" s="676"/>
      <c r="OUG2" s="676"/>
      <c r="OUH2" s="676"/>
      <c r="OUI2" s="676"/>
      <c r="OUJ2" s="676"/>
      <c r="OUK2" s="676"/>
      <c r="OUL2" s="676"/>
      <c r="OUM2" s="676"/>
      <c r="OUN2" s="676"/>
      <c r="OUO2" s="676"/>
      <c r="OUP2" s="676"/>
      <c r="OUQ2" s="676"/>
      <c r="OUR2" s="676"/>
      <c r="OUS2" s="676"/>
      <c r="OUT2" s="676"/>
      <c r="OUU2" s="676"/>
      <c r="OUV2" s="676"/>
      <c r="OUW2" s="676"/>
      <c r="OUX2" s="676"/>
      <c r="OUY2" s="676"/>
      <c r="OUZ2" s="676"/>
      <c r="OVA2" s="676"/>
      <c r="OVB2" s="676"/>
      <c r="OVC2" s="676"/>
      <c r="OVD2" s="676"/>
      <c r="OVE2" s="676"/>
      <c r="OVF2" s="676"/>
      <c r="OVG2" s="676"/>
      <c r="OVH2" s="676"/>
      <c r="OVI2" s="676"/>
      <c r="OVJ2" s="676"/>
      <c r="OVK2" s="676"/>
      <c r="OVL2" s="676"/>
      <c r="OVM2" s="676"/>
      <c r="OVN2" s="676"/>
      <c r="OVO2" s="676"/>
      <c r="OVP2" s="676"/>
      <c r="OVQ2" s="676"/>
      <c r="OVR2" s="676"/>
      <c r="OVS2" s="676"/>
      <c r="OVT2" s="676"/>
      <c r="OVU2" s="676"/>
      <c r="OVV2" s="676"/>
      <c r="OVW2" s="676"/>
      <c r="OVX2" s="676"/>
      <c r="OVY2" s="676"/>
      <c r="OVZ2" s="676"/>
      <c r="OWA2" s="676"/>
      <c r="OWB2" s="676"/>
      <c r="OWC2" s="676"/>
      <c r="OWD2" s="676"/>
      <c r="OWE2" s="676"/>
      <c r="OWF2" s="676"/>
      <c r="OWG2" s="676"/>
      <c r="OWH2" s="676"/>
      <c r="OWI2" s="676"/>
      <c r="OWJ2" s="676"/>
      <c r="OWK2" s="676"/>
      <c r="OWL2" s="676"/>
      <c r="OWM2" s="676"/>
      <c r="OWN2" s="676"/>
      <c r="OWO2" s="676"/>
      <c r="OWP2" s="676"/>
      <c r="OWQ2" s="676"/>
      <c r="OWR2" s="676"/>
      <c r="OWS2" s="676"/>
      <c r="OWT2" s="676"/>
      <c r="OWU2" s="676"/>
      <c r="OWV2" s="676"/>
      <c r="OWW2" s="676"/>
      <c r="OWX2" s="676"/>
      <c r="OWY2" s="676"/>
      <c r="OWZ2" s="676"/>
      <c r="OXA2" s="676"/>
      <c r="OXB2" s="676"/>
      <c r="OXC2" s="676"/>
      <c r="OXD2" s="676"/>
      <c r="OXE2" s="676"/>
      <c r="OXF2" s="676"/>
      <c r="OXG2" s="676"/>
      <c r="OXH2" s="676"/>
      <c r="OXI2" s="676"/>
      <c r="OXJ2" s="676"/>
      <c r="OXK2" s="676"/>
      <c r="OXL2" s="676"/>
      <c r="OXM2" s="676"/>
      <c r="OXN2" s="676"/>
      <c r="OXO2" s="676"/>
      <c r="OXP2" s="676"/>
      <c r="OXQ2" s="676"/>
      <c r="OXR2" s="676"/>
      <c r="OXS2" s="676"/>
      <c r="OXT2" s="676"/>
      <c r="OXU2" s="676"/>
      <c r="OXV2" s="676"/>
      <c r="OXW2" s="676"/>
      <c r="OXX2" s="676"/>
      <c r="OXY2" s="676"/>
      <c r="OXZ2" s="676"/>
      <c r="OYA2" s="676"/>
      <c r="OYB2" s="676"/>
      <c r="OYC2" s="676"/>
      <c r="OYD2" s="676"/>
      <c r="OYE2" s="676"/>
      <c r="OYF2" s="676"/>
      <c r="OYG2" s="676"/>
      <c r="OYH2" s="676"/>
      <c r="OYI2" s="676"/>
      <c r="OYJ2" s="676"/>
      <c r="OYK2" s="676"/>
      <c r="OYL2" s="676"/>
      <c r="OYM2" s="676"/>
      <c r="OYN2" s="676"/>
      <c r="OYO2" s="676"/>
      <c r="OYP2" s="676"/>
      <c r="OYQ2" s="676"/>
      <c r="OYR2" s="676"/>
      <c r="OYS2" s="676"/>
      <c r="OYT2" s="676"/>
      <c r="OYU2" s="676"/>
      <c r="OYV2" s="676"/>
      <c r="OYW2" s="676"/>
      <c r="OYX2" s="676"/>
      <c r="OYY2" s="676"/>
      <c r="OYZ2" s="676"/>
      <c r="OZA2" s="676"/>
      <c r="OZB2" s="676"/>
      <c r="OZC2" s="676"/>
      <c r="OZD2" s="676"/>
      <c r="OZE2" s="676"/>
      <c r="OZF2" s="676"/>
      <c r="OZG2" s="676"/>
      <c r="OZH2" s="676"/>
      <c r="OZI2" s="676"/>
      <c r="OZJ2" s="676"/>
      <c r="OZK2" s="676"/>
      <c r="OZL2" s="676"/>
      <c r="OZM2" s="676"/>
      <c r="OZN2" s="676"/>
      <c r="OZO2" s="676"/>
      <c r="OZP2" s="676"/>
      <c r="OZQ2" s="676"/>
      <c r="OZR2" s="676"/>
      <c r="OZS2" s="676"/>
      <c r="OZT2" s="676"/>
      <c r="OZU2" s="676"/>
      <c r="OZV2" s="676"/>
      <c r="OZW2" s="676"/>
      <c r="OZX2" s="676"/>
      <c r="OZY2" s="676"/>
      <c r="OZZ2" s="676"/>
      <c r="PAA2" s="676"/>
      <c r="PAB2" s="676"/>
      <c r="PAC2" s="676"/>
      <c r="PAD2" s="676"/>
      <c r="PAE2" s="676"/>
      <c r="PAF2" s="676"/>
      <c r="PAG2" s="676"/>
      <c r="PAH2" s="676"/>
      <c r="PAI2" s="676"/>
      <c r="PAJ2" s="676"/>
      <c r="PAK2" s="676"/>
      <c r="PAL2" s="676"/>
      <c r="PAM2" s="676"/>
      <c r="PAN2" s="676"/>
      <c r="PAO2" s="676"/>
      <c r="PAP2" s="676"/>
      <c r="PAQ2" s="676"/>
      <c r="PAR2" s="676"/>
      <c r="PAS2" s="676"/>
      <c r="PAT2" s="676"/>
      <c r="PAU2" s="676"/>
      <c r="PAV2" s="676"/>
      <c r="PAW2" s="676"/>
      <c r="PAX2" s="676"/>
      <c r="PAY2" s="676"/>
      <c r="PAZ2" s="676"/>
      <c r="PBA2" s="676"/>
      <c r="PBB2" s="676"/>
      <c r="PBC2" s="676"/>
      <c r="PBD2" s="676"/>
      <c r="PBE2" s="676"/>
      <c r="PBF2" s="676"/>
      <c r="PBG2" s="676"/>
      <c r="PBH2" s="676"/>
      <c r="PBI2" s="676"/>
      <c r="PBJ2" s="676"/>
      <c r="PBK2" s="676"/>
      <c r="PBL2" s="676"/>
      <c r="PBM2" s="676"/>
      <c r="PBN2" s="676"/>
      <c r="PBO2" s="676"/>
      <c r="PBP2" s="676"/>
      <c r="PBQ2" s="676"/>
      <c r="PBR2" s="676"/>
      <c r="PBS2" s="676"/>
      <c r="PBT2" s="676"/>
      <c r="PBU2" s="676"/>
      <c r="PBV2" s="676"/>
      <c r="PBW2" s="676"/>
      <c r="PBX2" s="676"/>
      <c r="PBY2" s="676"/>
      <c r="PBZ2" s="676"/>
      <c r="PCA2" s="676"/>
      <c r="PCB2" s="676"/>
      <c r="PCC2" s="676"/>
      <c r="PCD2" s="676"/>
      <c r="PCE2" s="676"/>
      <c r="PCF2" s="676"/>
      <c r="PCG2" s="676"/>
      <c r="PCH2" s="676"/>
      <c r="PCI2" s="676"/>
      <c r="PCJ2" s="676"/>
      <c r="PCK2" s="676"/>
      <c r="PCL2" s="676"/>
      <c r="PCM2" s="676"/>
      <c r="PCN2" s="676"/>
      <c r="PCO2" s="676"/>
      <c r="PCP2" s="676"/>
      <c r="PCQ2" s="676"/>
      <c r="PCR2" s="676"/>
      <c r="PCS2" s="676"/>
      <c r="PCT2" s="676"/>
      <c r="PCU2" s="676"/>
      <c r="PCV2" s="676"/>
      <c r="PCW2" s="676"/>
      <c r="PCX2" s="676"/>
      <c r="PCY2" s="676"/>
      <c r="PCZ2" s="676"/>
      <c r="PDA2" s="676"/>
      <c r="PDB2" s="676"/>
      <c r="PDC2" s="676"/>
      <c r="PDD2" s="676"/>
      <c r="PDE2" s="676"/>
      <c r="PDF2" s="676"/>
      <c r="PDG2" s="676"/>
      <c r="PDH2" s="676"/>
      <c r="PDI2" s="676"/>
      <c r="PDJ2" s="676"/>
      <c r="PDK2" s="676"/>
      <c r="PDL2" s="676"/>
      <c r="PDM2" s="676"/>
      <c r="PDN2" s="676"/>
      <c r="PDO2" s="676"/>
      <c r="PDP2" s="676"/>
      <c r="PDQ2" s="676"/>
      <c r="PDR2" s="676"/>
      <c r="PDS2" s="676"/>
      <c r="PDT2" s="676"/>
      <c r="PDU2" s="676"/>
      <c r="PDV2" s="676"/>
      <c r="PDW2" s="676"/>
      <c r="PDX2" s="676"/>
      <c r="PDY2" s="676"/>
      <c r="PDZ2" s="676"/>
      <c r="PEA2" s="676"/>
      <c r="PEB2" s="676"/>
      <c r="PEC2" s="676"/>
      <c r="PED2" s="676"/>
      <c r="PEE2" s="676"/>
      <c r="PEF2" s="676"/>
      <c r="PEG2" s="676"/>
      <c r="PEH2" s="676"/>
      <c r="PEI2" s="676"/>
      <c r="PEJ2" s="676"/>
      <c r="PEK2" s="676"/>
      <c r="PEL2" s="676"/>
      <c r="PEM2" s="676"/>
      <c r="PEN2" s="676"/>
      <c r="PEO2" s="676"/>
      <c r="PEP2" s="676"/>
      <c r="PEQ2" s="676"/>
      <c r="PER2" s="676"/>
      <c r="PES2" s="676"/>
      <c r="PET2" s="676"/>
      <c r="PEU2" s="676"/>
      <c r="PEV2" s="676"/>
      <c r="PEW2" s="676"/>
      <c r="PEX2" s="676"/>
      <c r="PEY2" s="676"/>
      <c r="PEZ2" s="676"/>
      <c r="PFA2" s="676"/>
      <c r="PFB2" s="676"/>
      <c r="PFC2" s="676"/>
      <c r="PFD2" s="676"/>
      <c r="PFE2" s="676"/>
      <c r="PFF2" s="676"/>
      <c r="PFG2" s="676"/>
      <c r="PFH2" s="676"/>
      <c r="PFI2" s="676"/>
      <c r="PFJ2" s="676"/>
      <c r="PFK2" s="676"/>
      <c r="PFL2" s="676"/>
      <c r="PFM2" s="676"/>
      <c r="PFN2" s="676"/>
      <c r="PFO2" s="676"/>
      <c r="PFP2" s="676"/>
      <c r="PFQ2" s="676"/>
      <c r="PFR2" s="676"/>
      <c r="PFS2" s="676"/>
      <c r="PFT2" s="676"/>
      <c r="PFU2" s="676"/>
      <c r="PFV2" s="676"/>
      <c r="PFW2" s="676"/>
      <c r="PFX2" s="676"/>
      <c r="PFY2" s="676"/>
      <c r="PFZ2" s="676"/>
      <c r="PGA2" s="676"/>
      <c r="PGB2" s="676"/>
      <c r="PGC2" s="676"/>
      <c r="PGD2" s="676"/>
      <c r="PGE2" s="676"/>
      <c r="PGF2" s="676"/>
      <c r="PGG2" s="676"/>
      <c r="PGH2" s="676"/>
      <c r="PGI2" s="676"/>
      <c r="PGJ2" s="676"/>
      <c r="PGK2" s="676"/>
      <c r="PGL2" s="676"/>
      <c r="PGM2" s="676"/>
      <c r="PGN2" s="676"/>
      <c r="PGO2" s="676"/>
      <c r="PGP2" s="676"/>
      <c r="PGQ2" s="676"/>
      <c r="PGR2" s="676"/>
      <c r="PGS2" s="676"/>
      <c r="PGT2" s="676"/>
      <c r="PGU2" s="676"/>
      <c r="PGV2" s="676"/>
      <c r="PGW2" s="676"/>
      <c r="PGX2" s="676"/>
      <c r="PGY2" s="676"/>
      <c r="PGZ2" s="676"/>
      <c r="PHA2" s="676"/>
      <c r="PHB2" s="676"/>
      <c r="PHC2" s="676"/>
      <c r="PHD2" s="676"/>
      <c r="PHE2" s="676"/>
      <c r="PHF2" s="676"/>
      <c r="PHG2" s="676"/>
      <c r="PHH2" s="676"/>
      <c r="PHI2" s="676"/>
      <c r="PHJ2" s="676"/>
      <c r="PHK2" s="676"/>
      <c r="PHL2" s="676"/>
      <c r="PHM2" s="676"/>
      <c r="PHN2" s="676"/>
      <c r="PHO2" s="676"/>
      <c r="PHP2" s="676"/>
      <c r="PHQ2" s="676"/>
      <c r="PHR2" s="676"/>
      <c r="PHS2" s="676"/>
      <c r="PHT2" s="676"/>
      <c r="PHU2" s="676"/>
      <c r="PHV2" s="676"/>
      <c r="PHW2" s="676"/>
      <c r="PHX2" s="676"/>
      <c r="PHY2" s="676"/>
      <c r="PHZ2" s="676"/>
      <c r="PIA2" s="676"/>
      <c r="PIB2" s="676"/>
      <c r="PIC2" s="676"/>
      <c r="PID2" s="676"/>
      <c r="PIE2" s="676"/>
      <c r="PIF2" s="676"/>
      <c r="PIG2" s="676"/>
      <c r="PIH2" s="676"/>
      <c r="PII2" s="676"/>
      <c r="PIJ2" s="676"/>
      <c r="PIK2" s="676"/>
      <c r="PIL2" s="676"/>
      <c r="PIM2" s="676"/>
      <c r="PIN2" s="676"/>
      <c r="PIO2" s="676"/>
      <c r="PIP2" s="676"/>
      <c r="PIQ2" s="676"/>
      <c r="PIR2" s="676"/>
      <c r="PIS2" s="676"/>
      <c r="PIT2" s="676"/>
      <c r="PIU2" s="676"/>
      <c r="PIV2" s="676"/>
      <c r="PIW2" s="676"/>
      <c r="PIX2" s="676"/>
      <c r="PIY2" s="676"/>
      <c r="PIZ2" s="676"/>
      <c r="PJA2" s="676"/>
      <c r="PJB2" s="676"/>
      <c r="PJC2" s="676"/>
      <c r="PJD2" s="676"/>
      <c r="PJE2" s="676"/>
      <c r="PJF2" s="676"/>
      <c r="PJG2" s="676"/>
      <c r="PJH2" s="676"/>
      <c r="PJI2" s="676"/>
      <c r="PJJ2" s="676"/>
      <c r="PJK2" s="676"/>
      <c r="PJL2" s="676"/>
      <c r="PJM2" s="676"/>
      <c r="PJN2" s="676"/>
      <c r="PJO2" s="676"/>
      <c r="PJP2" s="676"/>
      <c r="PJQ2" s="676"/>
      <c r="PJR2" s="676"/>
      <c r="PJS2" s="676"/>
      <c r="PJT2" s="676"/>
      <c r="PJU2" s="676"/>
      <c r="PJV2" s="676"/>
      <c r="PJW2" s="676"/>
      <c r="PJX2" s="676"/>
      <c r="PJY2" s="676"/>
      <c r="PJZ2" s="676"/>
      <c r="PKA2" s="676"/>
      <c r="PKB2" s="676"/>
      <c r="PKC2" s="676"/>
      <c r="PKD2" s="676"/>
      <c r="PKE2" s="676"/>
      <c r="PKF2" s="676"/>
      <c r="PKG2" s="676"/>
      <c r="PKH2" s="676"/>
      <c r="PKI2" s="676"/>
      <c r="PKJ2" s="676"/>
      <c r="PKK2" s="676"/>
      <c r="PKL2" s="676"/>
      <c r="PKM2" s="676"/>
      <c r="PKN2" s="676"/>
      <c r="PKO2" s="676"/>
      <c r="PKP2" s="676"/>
      <c r="PKQ2" s="676"/>
      <c r="PKR2" s="676"/>
      <c r="PKS2" s="676"/>
      <c r="PKT2" s="676"/>
      <c r="PKU2" s="676"/>
      <c r="PKV2" s="676"/>
      <c r="PKW2" s="676"/>
      <c r="PKX2" s="676"/>
      <c r="PKY2" s="676"/>
      <c r="PKZ2" s="676"/>
      <c r="PLA2" s="676"/>
      <c r="PLB2" s="676"/>
      <c r="PLC2" s="676"/>
      <c r="PLD2" s="676"/>
      <c r="PLE2" s="676"/>
      <c r="PLF2" s="676"/>
      <c r="PLG2" s="676"/>
      <c r="PLH2" s="676"/>
      <c r="PLI2" s="676"/>
      <c r="PLJ2" s="676"/>
      <c r="PLK2" s="676"/>
      <c r="PLL2" s="676"/>
      <c r="PLM2" s="676"/>
      <c r="PLN2" s="676"/>
      <c r="PLO2" s="676"/>
      <c r="PLP2" s="676"/>
      <c r="PLQ2" s="676"/>
      <c r="PLR2" s="676"/>
      <c r="PLS2" s="676"/>
      <c r="PLT2" s="676"/>
      <c r="PLU2" s="676"/>
      <c r="PLV2" s="676"/>
      <c r="PLW2" s="676"/>
      <c r="PLX2" s="676"/>
      <c r="PLY2" s="676"/>
      <c r="PLZ2" s="676"/>
      <c r="PMA2" s="676"/>
      <c r="PMB2" s="676"/>
      <c r="PMC2" s="676"/>
      <c r="PMD2" s="676"/>
      <c r="PME2" s="676"/>
      <c r="PMF2" s="676"/>
      <c r="PMG2" s="676"/>
      <c r="PMH2" s="676"/>
      <c r="PMI2" s="676"/>
      <c r="PMJ2" s="676"/>
      <c r="PMK2" s="676"/>
      <c r="PML2" s="676"/>
      <c r="PMM2" s="676"/>
      <c r="PMN2" s="676"/>
      <c r="PMO2" s="676"/>
      <c r="PMP2" s="676"/>
      <c r="PMQ2" s="676"/>
      <c r="PMR2" s="676"/>
      <c r="PMS2" s="676"/>
      <c r="PMT2" s="676"/>
      <c r="PMU2" s="676"/>
      <c r="PMV2" s="676"/>
      <c r="PMW2" s="676"/>
      <c r="PMX2" s="676"/>
      <c r="PMY2" s="676"/>
      <c r="PMZ2" s="676"/>
      <c r="PNA2" s="676"/>
      <c r="PNB2" s="676"/>
      <c r="PNC2" s="676"/>
      <c r="PND2" s="676"/>
      <c r="PNE2" s="676"/>
      <c r="PNF2" s="676"/>
      <c r="PNG2" s="676"/>
      <c r="PNH2" s="676"/>
      <c r="PNI2" s="676"/>
      <c r="PNJ2" s="676"/>
      <c r="PNK2" s="676"/>
      <c r="PNL2" s="676"/>
      <c r="PNM2" s="676"/>
      <c r="PNN2" s="676"/>
      <c r="PNO2" s="676"/>
      <c r="PNP2" s="676"/>
      <c r="PNQ2" s="676"/>
      <c r="PNR2" s="676"/>
      <c r="PNS2" s="676"/>
      <c r="PNT2" s="676"/>
      <c r="PNU2" s="676"/>
      <c r="PNV2" s="676"/>
      <c r="PNW2" s="676"/>
      <c r="PNX2" s="676"/>
      <c r="PNY2" s="676"/>
      <c r="PNZ2" s="676"/>
      <c r="POA2" s="676"/>
      <c r="POB2" s="676"/>
      <c r="POC2" s="676"/>
      <c r="POD2" s="676"/>
      <c r="POE2" s="676"/>
      <c r="POF2" s="676"/>
      <c r="POG2" s="676"/>
      <c r="POH2" s="676"/>
      <c r="POI2" s="676"/>
      <c r="POJ2" s="676"/>
      <c r="POK2" s="676"/>
      <c r="POL2" s="676"/>
      <c r="POM2" s="676"/>
      <c r="PON2" s="676"/>
      <c r="POO2" s="676"/>
      <c r="POP2" s="676"/>
      <c r="POQ2" s="676"/>
      <c r="POR2" s="676"/>
      <c r="POS2" s="676"/>
      <c r="POT2" s="676"/>
      <c r="POU2" s="676"/>
      <c r="POV2" s="676"/>
      <c r="POW2" s="676"/>
      <c r="POX2" s="676"/>
      <c r="POY2" s="676"/>
      <c r="POZ2" s="676"/>
      <c r="PPA2" s="676"/>
      <c r="PPB2" s="676"/>
      <c r="PPC2" s="676"/>
      <c r="PPD2" s="676"/>
      <c r="PPE2" s="676"/>
      <c r="PPF2" s="676"/>
      <c r="PPG2" s="676"/>
      <c r="PPH2" s="676"/>
      <c r="PPI2" s="676"/>
      <c r="PPJ2" s="676"/>
      <c r="PPK2" s="676"/>
      <c r="PPL2" s="676"/>
      <c r="PPM2" s="676"/>
      <c r="PPN2" s="676"/>
      <c r="PPO2" s="676"/>
      <c r="PPP2" s="676"/>
      <c r="PPQ2" s="676"/>
      <c r="PPR2" s="676"/>
      <c r="PPS2" s="676"/>
      <c r="PPT2" s="676"/>
      <c r="PPU2" s="676"/>
      <c r="PPV2" s="676"/>
      <c r="PPW2" s="676"/>
      <c r="PPX2" s="676"/>
      <c r="PPY2" s="676"/>
      <c r="PPZ2" s="676"/>
      <c r="PQA2" s="676"/>
      <c r="PQB2" s="676"/>
      <c r="PQC2" s="676"/>
      <c r="PQD2" s="676"/>
      <c r="PQE2" s="676"/>
      <c r="PQF2" s="676"/>
      <c r="PQG2" s="676"/>
      <c r="PQH2" s="676"/>
      <c r="PQI2" s="676"/>
      <c r="PQJ2" s="676"/>
      <c r="PQK2" s="676"/>
      <c r="PQL2" s="676"/>
      <c r="PQM2" s="676"/>
      <c r="PQN2" s="676"/>
      <c r="PQO2" s="676"/>
      <c r="PQP2" s="676"/>
      <c r="PQQ2" s="676"/>
      <c r="PQR2" s="676"/>
      <c r="PQS2" s="676"/>
      <c r="PQT2" s="676"/>
      <c r="PQU2" s="676"/>
      <c r="PQV2" s="676"/>
      <c r="PQW2" s="676"/>
      <c r="PQX2" s="676"/>
      <c r="PQY2" s="676"/>
      <c r="PQZ2" s="676"/>
      <c r="PRA2" s="676"/>
      <c r="PRB2" s="676"/>
      <c r="PRC2" s="676"/>
      <c r="PRD2" s="676"/>
      <c r="PRE2" s="676"/>
      <c r="PRF2" s="676"/>
      <c r="PRG2" s="676"/>
      <c r="PRH2" s="676"/>
      <c r="PRI2" s="676"/>
      <c r="PRJ2" s="676"/>
      <c r="PRK2" s="676"/>
      <c r="PRL2" s="676"/>
      <c r="PRM2" s="676"/>
      <c r="PRN2" s="676"/>
      <c r="PRO2" s="676"/>
      <c r="PRP2" s="676"/>
      <c r="PRQ2" s="676"/>
      <c r="PRR2" s="676"/>
      <c r="PRS2" s="676"/>
      <c r="PRT2" s="676"/>
      <c r="PRU2" s="676"/>
      <c r="PRV2" s="676"/>
      <c r="PRW2" s="676"/>
      <c r="PRX2" s="676"/>
      <c r="PRY2" s="676"/>
      <c r="PRZ2" s="676"/>
      <c r="PSA2" s="676"/>
      <c r="PSB2" s="676"/>
      <c r="PSC2" s="676"/>
      <c r="PSD2" s="676"/>
      <c r="PSE2" s="676"/>
      <c r="PSF2" s="676"/>
      <c r="PSG2" s="676"/>
      <c r="PSH2" s="676"/>
      <c r="PSI2" s="676"/>
      <c r="PSJ2" s="676"/>
      <c r="PSK2" s="676"/>
      <c r="PSL2" s="676"/>
      <c r="PSM2" s="676"/>
      <c r="PSN2" s="676"/>
      <c r="PSO2" s="676"/>
      <c r="PSP2" s="676"/>
      <c r="PSQ2" s="676"/>
      <c r="PSR2" s="676"/>
      <c r="PSS2" s="676"/>
      <c r="PST2" s="676"/>
      <c r="PSU2" s="676"/>
      <c r="PSV2" s="676"/>
      <c r="PSW2" s="676"/>
      <c r="PSX2" s="676"/>
      <c r="PSY2" s="676"/>
      <c r="PSZ2" s="676"/>
      <c r="PTA2" s="676"/>
      <c r="PTB2" s="676"/>
      <c r="PTC2" s="676"/>
      <c r="PTD2" s="676"/>
      <c r="PTE2" s="676"/>
      <c r="PTF2" s="676"/>
      <c r="PTG2" s="676"/>
      <c r="PTH2" s="676"/>
      <c r="PTI2" s="676"/>
      <c r="PTJ2" s="676"/>
      <c r="PTK2" s="676"/>
      <c r="PTL2" s="676"/>
      <c r="PTM2" s="676"/>
      <c r="PTN2" s="676"/>
      <c r="PTO2" s="676"/>
      <c r="PTP2" s="676"/>
      <c r="PTQ2" s="676"/>
      <c r="PTR2" s="676"/>
      <c r="PTS2" s="676"/>
      <c r="PTT2" s="676"/>
      <c r="PTU2" s="676"/>
      <c r="PTV2" s="676"/>
      <c r="PTW2" s="676"/>
      <c r="PTX2" s="676"/>
      <c r="PTY2" s="676"/>
      <c r="PTZ2" s="676"/>
      <c r="PUA2" s="676"/>
      <c r="PUB2" s="676"/>
      <c r="PUC2" s="676"/>
      <c r="PUD2" s="676"/>
      <c r="PUE2" s="676"/>
      <c r="PUF2" s="676"/>
      <c r="PUG2" s="676"/>
      <c r="PUH2" s="676"/>
      <c r="PUI2" s="676"/>
      <c r="PUJ2" s="676"/>
      <c r="PUK2" s="676"/>
      <c r="PUL2" s="676"/>
      <c r="PUM2" s="676"/>
      <c r="PUN2" s="676"/>
      <c r="PUO2" s="676"/>
      <c r="PUP2" s="676"/>
      <c r="PUQ2" s="676"/>
      <c r="PUR2" s="676"/>
      <c r="PUS2" s="676"/>
      <c r="PUT2" s="676"/>
      <c r="PUU2" s="676"/>
      <c r="PUV2" s="676"/>
      <c r="PUW2" s="676"/>
      <c r="PUX2" s="676"/>
      <c r="PUY2" s="676"/>
      <c r="PUZ2" s="676"/>
      <c r="PVA2" s="676"/>
      <c r="PVB2" s="676"/>
      <c r="PVC2" s="676"/>
      <c r="PVD2" s="676"/>
      <c r="PVE2" s="676"/>
      <c r="PVF2" s="676"/>
      <c r="PVG2" s="676"/>
      <c r="PVH2" s="676"/>
      <c r="PVI2" s="676"/>
      <c r="PVJ2" s="676"/>
      <c r="PVK2" s="676"/>
      <c r="PVL2" s="676"/>
      <c r="PVM2" s="676"/>
      <c r="PVN2" s="676"/>
      <c r="PVO2" s="676"/>
      <c r="PVP2" s="676"/>
      <c r="PVQ2" s="676"/>
      <c r="PVR2" s="676"/>
      <c r="PVS2" s="676"/>
      <c r="PVT2" s="676"/>
      <c r="PVU2" s="676"/>
      <c r="PVV2" s="676"/>
      <c r="PVW2" s="676"/>
      <c r="PVX2" s="676"/>
      <c r="PVY2" s="676"/>
      <c r="PVZ2" s="676"/>
      <c r="PWA2" s="676"/>
      <c r="PWB2" s="676"/>
      <c r="PWC2" s="676"/>
      <c r="PWD2" s="676"/>
      <c r="PWE2" s="676"/>
      <c r="PWF2" s="676"/>
      <c r="PWG2" s="676"/>
      <c r="PWH2" s="676"/>
      <c r="PWI2" s="676"/>
      <c r="PWJ2" s="676"/>
      <c r="PWK2" s="676"/>
      <c r="PWL2" s="676"/>
      <c r="PWM2" s="676"/>
      <c r="PWN2" s="676"/>
      <c r="PWO2" s="676"/>
      <c r="PWP2" s="676"/>
      <c r="PWQ2" s="676"/>
      <c r="PWR2" s="676"/>
      <c r="PWS2" s="676"/>
      <c r="PWT2" s="676"/>
      <c r="PWU2" s="676"/>
      <c r="PWV2" s="676"/>
      <c r="PWW2" s="676"/>
      <c r="PWX2" s="676"/>
      <c r="PWY2" s="676"/>
      <c r="PWZ2" s="676"/>
      <c r="PXA2" s="676"/>
      <c r="PXB2" s="676"/>
      <c r="PXC2" s="676"/>
      <c r="PXD2" s="676"/>
      <c r="PXE2" s="676"/>
      <c r="PXF2" s="676"/>
      <c r="PXG2" s="676"/>
      <c r="PXH2" s="676"/>
      <c r="PXI2" s="676"/>
      <c r="PXJ2" s="676"/>
      <c r="PXK2" s="676"/>
      <c r="PXL2" s="676"/>
      <c r="PXM2" s="676"/>
      <c r="PXN2" s="676"/>
      <c r="PXO2" s="676"/>
      <c r="PXP2" s="676"/>
      <c r="PXQ2" s="676"/>
      <c r="PXR2" s="676"/>
      <c r="PXS2" s="676"/>
      <c r="PXT2" s="676"/>
      <c r="PXU2" s="676"/>
      <c r="PXV2" s="676"/>
      <c r="PXW2" s="676"/>
      <c r="PXX2" s="676"/>
      <c r="PXY2" s="676"/>
      <c r="PXZ2" s="676"/>
      <c r="PYA2" s="676"/>
      <c r="PYB2" s="676"/>
      <c r="PYC2" s="676"/>
      <c r="PYD2" s="676"/>
      <c r="PYE2" s="676"/>
      <c r="PYF2" s="676"/>
      <c r="PYG2" s="676"/>
      <c r="PYH2" s="676"/>
      <c r="PYI2" s="676"/>
      <c r="PYJ2" s="676"/>
      <c r="PYK2" s="676"/>
      <c r="PYL2" s="676"/>
      <c r="PYM2" s="676"/>
      <c r="PYN2" s="676"/>
      <c r="PYO2" s="676"/>
      <c r="PYP2" s="676"/>
      <c r="PYQ2" s="676"/>
      <c r="PYR2" s="676"/>
      <c r="PYS2" s="676"/>
      <c r="PYT2" s="676"/>
      <c r="PYU2" s="676"/>
      <c r="PYV2" s="676"/>
      <c r="PYW2" s="676"/>
      <c r="PYX2" s="676"/>
      <c r="PYY2" s="676"/>
      <c r="PYZ2" s="676"/>
      <c r="PZA2" s="676"/>
      <c r="PZB2" s="676"/>
      <c r="PZC2" s="676"/>
      <c r="PZD2" s="676"/>
      <c r="PZE2" s="676"/>
      <c r="PZF2" s="676"/>
      <c r="PZG2" s="676"/>
      <c r="PZH2" s="676"/>
      <c r="PZI2" s="676"/>
      <c r="PZJ2" s="676"/>
      <c r="PZK2" s="676"/>
      <c r="PZL2" s="676"/>
      <c r="PZM2" s="676"/>
      <c r="PZN2" s="676"/>
      <c r="PZO2" s="676"/>
      <c r="PZP2" s="676"/>
      <c r="PZQ2" s="676"/>
      <c r="PZR2" s="676"/>
      <c r="PZS2" s="676"/>
      <c r="PZT2" s="676"/>
      <c r="PZU2" s="676"/>
      <c r="PZV2" s="676"/>
      <c r="PZW2" s="676"/>
      <c r="PZX2" s="676"/>
      <c r="PZY2" s="676"/>
      <c r="PZZ2" s="676"/>
      <c r="QAA2" s="676"/>
      <c r="QAB2" s="676"/>
      <c r="QAC2" s="676"/>
      <c r="QAD2" s="676"/>
      <c r="QAE2" s="676"/>
      <c r="QAF2" s="676"/>
      <c r="QAG2" s="676"/>
      <c r="QAH2" s="676"/>
      <c r="QAI2" s="676"/>
      <c r="QAJ2" s="676"/>
      <c r="QAK2" s="676"/>
      <c r="QAL2" s="676"/>
      <c r="QAM2" s="676"/>
      <c r="QAN2" s="676"/>
      <c r="QAO2" s="676"/>
      <c r="QAP2" s="676"/>
      <c r="QAQ2" s="676"/>
      <c r="QAR2" s="676"/>
      <c r="QAS2" s="676"/>
      <c r="QAT2" s="676"/>
      <c r="QAU2" s="676"/>
      <c r="QAV2" s="676"/>
      <c r="QAW2" s="676"/>
      <c r="QAX2" s="676"/>
      <c r="QAY2" s="676"/>
      <c r="QAZ2" s="676"/>
      <c r="QBA2" s="676"/>
      <c r="QBB2" s="676"/>
      <c r="QBC2" s="676"/>
      <c r="QBD2" s="676"/>
      <c r="QBE2" s="676"/>
      <c r="QBF2" s="676"/>
      <c r="QBG2" s="676"/>
      <c r="QBH2" s="676"/>
      <c r="QBI2" s="676"/>
      <c r="QBJ2" s="676"/>
      <c r="QBK2" s="676"/>
      <c r="QBL2" s="676"/>
      <c r="QBM2" s="676"/>
      <c r="QBN2" s="676"/>
      <c r="QBO2" s="676"/>
      <c r="QBP2" s="676"/>
      <c r="QBQ2" s="676"/>
      <c r="QBR2" s="676"/>
      <c r="QBS2" s="676"/>
      <c r="QBT2" s="676"/>
      <c r="QBU2" s="676"/>
      <c r="QBV2" s="676"/>
      <c r="QBW2" s="676"/>
      <c r="QBX2" s="676"/>
      <c r="QBY2" s="676"/>
      <c r="QBZ2" s="676"/>
      <c r="QCA2" s="676"/>
      <c r="QCB2" s="676"/>
      <c r="QCC2" s="676"/>
      <c r="QCD2" s="676"/>
      <c r="QCE2" s="676"/>
      <c r="QCF2" s="676"/>
      <c r="QCG2" s="676"/>
      <c r="QCH2" s="676"/>
      <c r="QCI2" s="676"/>
      <c r="QCJ2" s="676"/>
      <c r="QCK2" s="676"/>
      <c r="QCL2" s="676"/>
      <c r="QCM2" s="676"/>
      <c r="QCN2" s="676"/>
      <c r="QCO2" s="676"/>
      <c r="QCP2" s="676"/>
      <c r="QCQ2" s="676"/>
      <c r="QCR2" s="676"/>
      <c r="QCS2" s="676"/>
      <c r="QCT2" s="676"/>
      <c r="QCU2" s="676"/>
      <c r="QCV2" s="676"/>
      <c r="QCW2" s="676"/>
      <c r="QCX2" s="676"/>
      <c r="QCY2" s="676"/>
      <c r="QCZ2" s="676"/>
      <c r="QDA2" s="676"/>
      <c r="QDB2" s="676"/>
      <c r="QDC2" s="676"/>
      <c r="QDD2" s="676"/>
      <c r="QDE2" s="676"/>
      <c r="QDF2" s="676"/>
      <c r="QDG2" s="676"/>
      <c r="QDH2" s="676"/>
      <c r="QDI2" s="676"/>
      <c r="QDJ2" s="676"/>
      <c r="QDK2" s="676"/>
      <c r="QDL2" s="676"/>
      <c r="QDM2" s="676"/>
      <c r="QDN2" s="676"/>
      <c r="QDO2" s="676"/>
      <c r="QDP2" s="676"/>
      <c r="QDQ2" s="676"/>
      <c r="QDR2" s="676"/>
      <c r="QDS2" s="676"/>
      <c r="QDT2" s="676"/>
      <c r="QDU2" s="676"/>
      <c r="QDV2" s="676"/>
      <c r="QDW2" s="676"/>
      <c r="QDX2" s="676"/>
      <c r="QDY2" s="676"/>
      <c r="QDZ2" s="676"/>
      <c r="QEA2" s="676"/>
      <c r="QEB2" s="676"/>
      <c r="QEC2" s="676"/>
      <c r="QED2" s="676"/>
      <c r="QEE2" s="676"/>
      <c r="QEF2" s="676"/>
      <c r="QEG2" s="676"/>
      <c r="QEH2" s="676"/>
      <c r="QEI2" s="676"/>
      <c r="QEJ2" s="676"/>
      <c r="QEK2" s="676"/>
      <c r="QEL2" s="676"/>
      <c r="QEM2" s="676"/>
      <c r="QEN2" s="676"/>
      <c r="QEO2" s="676"/>
      <c r="QEP2" s="676"/>
      <c r="QEQ2" s="676"/>
      <c r="QER2" s="676"/>
      <c r="QES2" s="676"/>
      <c r="QET2" s="676"/>
      <c r="QEU2" s="676"/>
      <c r="QEV2" s="676"/>
      <c r="QEW2" s="676"/>
      <c r="QEX2" s="676"/>
      <c r="QEY2" s="676"/>
      <c r="QEZ2" s="676"/>
      <c r="QFA2" s="676"/>
      <c r="QFB2" s="676"/>
      <c r="QFC2" s="676"/>
      <c r="QFD2" s="676"/>
      <c r="QFE2" s="676"/>
      <c r="QFF2" s="676"/>
      <c r="QFG2" s="676"/>
      <c r="QFH2" s="676"/>
      <c r="QFI2" s="676"/>
      <c r="QFJ2" s="676"/>
      <c r="QFK2" s="676"/>
      <c r="QFL2" s="676"/>
      <c r="QFM2" s="676"/>
      <c r="QFN2" s="676"/>
      <c r="QFO2" s="676"/>
      <c r="QFP2" s="676"/>
      <c r="QFQ2" s="676"/>
      <c r="QFR2" s="676"/>
      <c r="QFS2" s="676"/>
      <c r="QFT2" s="676"/>
      <c r="QFU2" s="676"/>
      <c r="QFV2" s="676"/>
      <c r="QFW2" s="676"/>
      <c r="QFX2" s="676"/>
      <c r="QFY2" s="676"/>
      <c r="QFZ2" s="676"/>
      <c r="QGA2" s="676"/>
      <c r="QGB2" s="676"/>
      <c r="QGC2" s="676"/>
      <c r="QGD2" s="676"/>
      <c r="QGE2" s="676"/>
      <c r="QGF2" s="676"/>
      <c r="QGG2" s="676"/>
      <c r="QGH2" s="676"/>
      <c r="QGI2" s="676"/>
      <c r="QGJ2" s="676"/>
      <c r="QGK2" s="676"/>
      <c r="QGL2" s="676"/>
      <c r="QGM2" s="676"/>
      <c r="QGN2" s="676"/>
      <c r="QGO2" s="676"/>
      <c r="QGP2" s="676"/>
      <c r="QGQ2" s="676"/>
      <c r="QGR2" s="676"/>
      <c r="QGS2" s="676"/>
      <c r="QGT2" s="676"/>
      <c r="QGU2" s="676"/>
      <c r="QGV2" s="676"/>
      <c r="QGW2" s="676"/>
      <c r="QGX2" s="676"/>
      <c r="QGY2" s="676"/>
      <c r="QGZ2" s="676"/>
      <c r="QHA2" s="676"/>
      <c r="QHB2" s="676"/>
      <c r="QHC2" s="676"/>
      <c r="QHD2" s="676"/>
      <c r="QHE2" s="676"/>
      <c r="QHF2" s="676"/>
      <c r="QHG2" s="676"/>
      <c r="QHH2" s="676"/>
      <c r="QHI2" s="676"/>
      <c r="QHJ2" s="676"/>
      <c r="QHK2" s="676"/>
      <c r="QHL2" s="676"/>
      <c r="QHM2" s="676"/>
      <c r="QHN2" s="676"/>
      <c r="QHO2" s="676"/>
      <c r="QHP2" s="676"/>
      <c r="QHQ2" s="676"/>
      <c r="QHR2" s="676"/>
      <c r="QHS2" s="676"/>
      <c r="QHT2" s="676"/>
      <c r="QHU2" s="676"/>
      <c r="QHV2" s="676"/>
      <c r="QHW2" s="676"/>
      <c r="QHX2" s="676"/>
      <c r="QHY2" s="676"/>
      <c r="QHZ2" s="676"/>
      <c r="QIA2" s="676"/>
      <c r="QIB2" s="676"/>
      <c r="QIC2" s="676"/>
      <c r="QID2" s="676"/>
      <c r="QIE2" s="676"/>
      <c r="QIF2" s="676"/>
      <c r="QIG2" s="676"/>
      <c r="QIH2" s="676"/>
      <c r="QII2" s="676"/>
      <c r="QIJ2" s="676"/>
      <c r="QIK2" s="676"/>
      <c r="QIL2" s="676"/>
      <c r="QIM2" s="676"/>
      <c r="QIN2" s="676"/>
      <c r="QIO2" s="676"/>
      <c r="QIP2" s="676"/>
      <c r="QIQ2" s="676"/>
      <c r="QIR2" s="676"/>
      <c r="QIS2" s="676"/>
      <c r="QIT2" s="676"/>
      <c r="QIU2" s="676"/>
      <c r="QIV2" s="676"/>
      <c r="QIW2" s="676"/>
      <c r="QIX2" s="676"/>
      <c r="QIY2" s="676"/>
      <c r="QIZ2" s="676"/>
      <c r="QJA2" s="676"/>
      <c r="QJB2" s="676"/>
      <c r="QJC2" s="676"/>
      <c r="QJD2" s="676"/>
      <c r="QJE2" s="676"/>
      <c r="QJF2" s="676"/>
      <c r="QJG2" s="676"/>
      <c r="QJH2" s="676"/>
      <c r="QJI2" s="676"/>
      <c r="QJJ2" s="676"/>
      <c r="QJK2" s="676"/>
      <c r="QJL2" s="676"/>
      <c r="QJM2" s="676"/>
      <c r="QJN2" s="676"/>
      <c r="QJO2" s="676"/>
      <c r="QJP2" s="676"/>
      <c r="QJQ2" s="676"/>
      <c r="QJR2" s="676"/>
      <c r="QJS2" s="676"/>
      <c r="QJT2" s="676"/>
      <c r="QJU2" s="676"/>
      <c r="QJV2" s="676"/>
      <c r="QJW2" s="676"/>
      <c r="QJX2" s="676"/>
      <c r="QJY2" s="676"/>
      <c r="QJZ2" s="676"/>
      <c r="QKA2" s="676"/>
      <c r="QKB2" s="676"/>
      <c r="QKC2" s="676"/>
      <c r="QKD2" s="676"/>
      <c r="QKE2" s="676"/>
      <c r="QKF2" s="676"/>
      <c r="QKG2" s="676"/>
      <c r="QKH2" s="676"/>
      <c r="QKI2" s="676"/>
      <c r="QKJ2" s="676"/>
      <c r="QKK2" s="676"/>
      <c r="QKL2" s="676"/>
      <c r="QKM2" s="676"/>
      <c r="QKN2" s="676"/>
      <c r="QKO2" s="676"/>
      <c r="QKP2" s="676"/>
      <c r="QKQ2" s="676"/>
      <c r="QKR2" s="676"/>
      <c r="QKS2" s="676"/>
      <c r="QKT2" s="676"/>
      <c r="QKU2" s="676"/>
      <c r="QKV2" s="676"/>
      <c r="QKW2" s="676"/>
      <c r="QKX2" s="676"/>
      <c r="QKY2" s="676"/>
      <c r="QKZ2" s="676"/>
      <c r="QLA2" s="676"/>
      <c r="QLB2" s="676"/>
      <c r="QLC2" s="676"/>
      <c r="QLD2" s="676"/>
      <c r="QLE2" s="676"/>
      <c r="QLF2" s="676"/>
      <c r="QLG2" s="676"/>
      <c r="QLH2" s="676"/>
      <c r="QLI2" s="676"/>
      <c r="QLJ2" s="676"/>
      <c r="QLK2" s="676"/>
      <c r="QLL2" s="676"/>
      <c r="QLM2" s="676"/>
      <c r="QLN2" s="676"/>
      <c r="QLO2" s="676"/>
      <c r="QLP2" s="676"/>
      <c r="QLQ2" s="676"/>
      <c r="QLR2" s="676"/>
      <c r="QLS2" s="676"/>
      <c r="QLT2" s="676"/>
      <c r="QLU2" s="676"/>
      <c r="QLV2" s="676"/>
      <c r="QLW2" s="676"/>
      <c r="QLX2" s="676"/>
      <c r="QLY2" s="676"/>
      <c r="QLZ2" s="676"/>
      <c r="QMA2" s="676"/>
      <c r="QMB2" s="676"/>
      <c r="QMC2" s="676"/>
      <c r="QMD2" s="676"/>
      <c r="QME2" s="676"/>
      <c r="QMF2" s="676"/>
      <c r="QMG2" s="676"/>
      <c r="QMH2" s="676"/>
      <c r="QMI2" s="676"/>
      <c r="QMJ2" s="676"/>
      <c r="QMK2" s="676"/>
      <c r="QML2" s="676"/>
      <c r="QMM2" s="676"/>
      <c r="QMN2" s="676"/>
      <c r="QMO2" s="676"/>
      <c r="QMP2" s="676"/>
      <c r="QMQ2" s="676"/>
      <c r="QMR2" s="676"/>
      <c r="QMS2" s="676"/>
      <c r="QMT2" s="676"/>
      <c r="QMU2" s="676"/>
      <c r="QMV2" s="676"/>
      <c r="QMW2" s="676"/>
      <c r="QMX2" s="676"/>
      <c r="QMY2" s="676"/>
      <c r="QMZ2" s="676"/>
      <c r="QNA2" s="676"/>
      <c r="QNB2" s="676"/>
      <c r="QNC2" s="676"/>
      <c r="QND2" s="676"/>
      <c r="QNE2" s="676"/>
      <c r="QNF2" s="676"/>
      <c r="QNG2" s="676"/>
      <c r="QNH2" s="676"/>
      <c r="QNI2" s="676"/>
      <c r="QNJ2" s="676"/>
      <c r="QNK2" s="676"/>
      <c r="QNL2" s="676"/>
      <c r="QNM2" s="676"/>
      <c r="QNN2" s="676"/>
      <c r="QNO2" s="676"/>
      <c r="QNP2" s="676"/>
      <c r="QNQ2" s="676"/>
      <c r="QNR2" s="676"/>
      <c r="QNS2" s="676"/>
      <c r="QNT2" s="676"/>
      <c r="QNU2" s="676"/>
      <c r="QNV2" s="676"/>
      <c r="QNW2" s="676"/>
      <c r="QNX2" s="676"/>
      <c r="QNY2" s="676"/>
      <c r="QNZ2" s="676"/>
      <c r="QOA2" s="676"/>
      <c r="QOB2" s="676"/>
      <c r="QOC2" s="676"/>
      <c r="QOD2" s="676"/>
      <c r="QOE2" s="676"/>
      <c r="QOF2" s="676"/>
      <c r="QOG2" s="676"/>
      <c r="QOH2" s="676"/>
      <c r="QOI2" s="676"/>
      <c r="QOJ2" s="676"/>
      <c r="QOK2" s="676"/>
      <c r="QOL2" s="676"/>
      <c r="QOM2" s="676"/>
      <c r="QON2" s="676"/>
      <c r="QOO2" s="676"/>
      <c r="QOP2" s="676"/>
      <c r="QOQ2" s="676"/>
      <c r="QOR2" s="676"/>
      <c r="QOS2" s="676"/>
      <c r="QOT2" s="676"/>
      <c r="QOU2" s="676"/>
      <c r="QOV2" s="676"/>
      <c r="QOW2" s="676"/>
      <c r="QOX2" s="676"/>
      <c r="QOY2" s="676"/>
      <c r="QOZ2" s="676"/>
      <c r="QPA2" s="676"/>
      <c r="QPB2" s="676"/>
      <c r="QPC2" s="676"/>
      <c r="QPD2" s="676"/>
      <c r="QPE2" s="676"/>
      <c r="QPF2" s="676"/>
      <c r="QPG2" s="676"/>
      <c r="QPH2" s="676"/>
      <c r="QPI2" s="676"/>
      <c r="QPJ2" s="676"/>
      <c r="QPK2" s="676"/>
      <c r="QPL2" s="676"/>
      <c r="QPM2" s="676"/>
      <c r="QPN2" s="676"/>
      <c r="QPO2" s="676"/>
      <c r="QPP2" s="676"/>
      <c r="QPQ2" s="676"/>
      <c r="QPR2" s="676"/>
      <c r="QPS2" s="676"/>
      <c r="QPT2" s="676"/>
      <c r="QPU2" s="676"/>
      <c r="QPV2" s="676"/>
      <c r="QPW2" s="676"/>
      <c r="QPX2" s="676"/>
      <c r="QPY2" s="676"/>
      <c r="QPZ2" s="676"/>
      <c r="QQA2" s="676"/>
      <c r="QQB2" s="676"/>
      <c r="QQC2" s="676"/>
      <c r="QQD2" s="676"/>
      <c r="QQE2" s="676"/>
      <c r="QQF2" s="676"/>
      <c r="QQG2" s="676"/>
      <c r="QQH2" s="676"/>
      <c r="QQI2" s="676"/>
      <c r="QQJ2" s="676"/>
      <c r="QQK2" s="676"/>
      <c r="QQL2" s="676"/>
      <c r="QQM2" s="676"/>
      <c r="QQN2" s="676"/>
      <c r="QQO2" s="676"/>
      <c r="QQP2" s="676"/>
      <c r="QQQ2" s="676"/>
      <c r="QQR2" s="676"/>
      <c r="QQS2" s="676"/>
      <c r="QQT2" s="676"/>
      <c r="QQU2" s="676"/>
      <c r="QQV2" s="676"/>
      <c r="QQW2" s="676"/>
      <c r="QQX2" s="676"/>
      <c r="QQY2" s="676"/>
      <c r="QQZ2" s="676"/>
      <c r="QRA2" s="676"/>
      <c r="QRB2" s="676"/>
      <c r="QRC2" s="676"/>
      <c r="QRD2" s="676"/>
      <c r="QRE2" s="676"/>
      <c r="QRF2" s="676"/>
      <c r="QRG2" s="676"/>
      <c r="QRH2" s="676"/>
      <c r="QRI2" s="676"/>
      <c r="QRJ2" s="676"/>
      <c r="QRK2" s="676"/>
      <c r="QRL2" s="676"/>
      <c r="QRM2" s="676"/>
      <c r="QRN2" s="676"/>
      <c r="QRO2" s="676"/>
      <c r="QRP2" s="676"/>
      <c r="QRQ2" s="676"/>
      <c r="QRR2" s="676"/>
      <c r="QRS2" s="676"/>
      <c r="QRT2" s="676"/>
      <c r="QRU2" s="676"/>
      <c r="QRV2" s="676"/>
      <c r="QRW2" s="676"/>
      <c r="QRX2" s="676"/>
      <c r="QRY2" s="676"/>
      <c r="QRZ2" s="676"/>
      <c r="QSA2" s="676"/>
      <c r="QSB2" s="676"/>
      <c r="QSC2" s="676"/>
      <c r="QSD2" s="676"/>
      <c r="QSE2" s="676"/>
      <c r="QSF2" s="676"/>
      <c r="QSG2" s="676"/>
      <c r="QSH2" s="676"/>
      <c r="QSI2" s="676"/>
      <c r="QSJ2" s="676"/>
      <c r="QSK2" s="676"/>
      <c r="QSL2" s="676"/>
      <c r="QSM2" s="676"/>
      <c r="QSN2" s="676"/>
      <c r="QSO2" s="676"/>
      <c r="QSP2" s="676"/>
      <c r="QSQ2" s="676"/>
      <c r="QSR2" s="676"/>
      <c r="QSS2" s="676"/>
      <c r="QST2" s="676"/>
      <c r="QSU2" s="676"/>
      <c r="QSV2" s="676"/>
      <c r="QSW2" s="676"/>
      <c r="QSX2" s="676"/>
      <c r="QSY2" s="676"/>
      <c r="QSZ2" s="676"/>
      <c r="QTA2" s="676"/>
      <c r="QTB2" s="676"/>
      <c r="QTC2" s="676"/>
      <c r="QTD2" s="676"/>
      <c r="QTE2" s="676"/>
      <c r="QTF2" s="676"/>
      <c r="QTG2" s="676"/>
      <c r="QTH2" s="676"/>
      <c r="QTI2" s="676"/>
      <c r="QTJ2" s="676"/>
      <c r="QTK2" s="676"/>
      <c r="QTL2" s="676"/>
      <c r="QTM2" s="676"/>
      <c r="QTN2" s="676"/>
      <c r="QTO2" s="676"/>
      <c r="QTP2" s="676"/>
      <c r="QTQ2" s="676"/>
      <c r="QTR2" s="676"/>
      <c r="QTS2" s="676"/>
      <c r="QTT2" s="676"/>
      <c r="QTU2" s="676"/>
      <c r="QTV2" s="676"/>
      <c r="QTW2" s="676"/>
      <c r="QTX2" s="676"/>
      <c r="QTY2" s="676"/>
      <c r="QTZ2" s="676"/>
      <c r="QUA2" s="676"/>
      <c r="QUB2" s="676"/>
      <c r="QUC2" s="676"/>
      <c r="QUD2" s="676"/>
      <c r="QUE2" s="676"/>
      <c r="QUF2" s="676"/>
      <c r="QUG2" s="676"/>
      <c r="QUH2" s="676"/>
      <c r="QUI2" s="676"/>
      <c r="QUJ2" s="676"/>
      <c r="QUK2" s="676"/>
      <c r="QUL2" s="676"/>
      <c r="QUM2" s="676"/>
      <c r="QUN2" s="676"/>
      <c r="QUO2" s="676"/>
      <c r="QUP2" s="676"/>
      <c r="QUQ2" s="676"/>
      <c r="QUR2" s="676"/>
      <c r="QUS2" s="676"/>
      <c r="QUT2" s="676"/>
      <c r="QUU2" s="676"/>
      <c r="QUV2" s="676"/>
      <c r="QUW2" s="676"/>
      <c r="QUX2" s="676"/>
      <c r="QUY2" s="676"/>
      <c r="QUZ2" s="676"/>
      <c r="QVA2" s="676"/>
      <c r="QVB2" s="676"/>
      <c r="QVC2" s="676"/>
      <c r="QVD2" s="676"/>
      <c r="QVE2" s="676"/>
      <c r="QVF2" s="676"/>
      <c r="QVG2" s="676"/>
      <c r="QVH2" s="676"/>
      <c r="QVI2" s="676"/>
      <c r="QVJ2" s="676"/>
      <c r="QVK2" s="676"/>
      <c r="QVL2" s="676"/>
      <c r="QVM2" s="676"/>
      <c r="QVN2" s="676"/>
      <c r="QVO2" s="676"/>
      <c r="QVP2" s="676"/>
      <c r="QVQ2" s="676"/>
      <c r="QVR2" s="676"/>
      <c r="QVS2" s="676"/>
      <c r="QVT2" s="676"/>
      <c r="QVU2" s="676"/>
      <c r="QVV2" s="676"/>
      <c r="QVW2" s="676"/>
      <c r="QVX2" s="676"/>
      <c r="QVY2" s="676"/>
      <c r="QVZ2" s="676"/>
      <c r="QWA2" s="676"/>
      <c r="QWB2" s="676"/>
      <c r="QWC2" s="676"/>
      <c r="QWD2" s="676"/>
      <c r="QWE2" s="676"/>
      <c r="QWF2" s="676"/>
      <c r="QWG2" s="676"/>
      <c r="QWH2" s="676"/>
      <c r="QWI2" s="676"/>
      <c r="QWJ2" s="676"/>
      <c r="QWK2" s="676"/>
      <c r="QWL2" s="676"/>
      <c r="QWM2" s="676"/>
      <c r="QWN2" s="676"/>
      <c r="QWO2" s="676"/>
      <c r="QWP2" s="676"/>
      <c r="QWQ2" s="676"/>
      <c r="QWR2" s="676"/>
      <c r="QWS2" s="676"/>
      <c r="QWT2" s="676"/>
      <c r="QWU2" s="676"/>
      <c r="QWV2" s="676"/>
      <c r="QWW2" s="676"/>
      <c r="QWX2" s="676"/>
      <c r="QWY2" s="676"/>
      <c r="QWZ2" s="676"/>
      <c r="QXA2" s="676"/>
      <c r="QXB2" s="676"/>
      <c r="QXC2" s="676"/>
      <c r="QXD2" s="676"/>
      <c r="QXE2" s="676"/>
      <c r="QXF2" s="676"/>
      <c r="QXG2" s="676"/>
      <c r="QXH2" s="676"/>
      <c r="QXI2" s="676"/>
      <c r="QXJ2" s="676"/>
      <c r="QXK2" s="676"/>
      <c r="QXL2" s="676"/>
      <c r="QXM2" s="676"/>
      <c r="QXN2" s="676"/>
      <c r="QXO2" s="676"/>
      <c r="QXP2" s="676"/>
      <c r="QXQ2" s="676"/>
      <c r="QXR2" s="676"/>
      <c r="QXS2" s="676"/>
      <c r="QXT2" s="676"/>
      <c r="QXU2" s="676"/>
      <c r="QXV2" s="676"/>
      <c r="QXW2" s="676"/>
      <c r="QXX2" s="676"/>
      <c r="QXY2" s="676"/>
      <c r="QXZ2" s="676"/>
      <c r="QYA2" s="676"/>
      <c r="QYB2" s="676"/>
      <c r="QYC2" s="676"/>
      <c r="QYD2" s="676"/>
      <c r="QYE2" s="676"/>
      <c r="QYF2" s="676"/>
      <c r="QYG2" s="676"/>
      <c r="QYH2" s="676"/>
      <c r="QYI2" s="676"/>
      <c r="QYJ2" s="676"/>
      <c r="QYK2" s="676"/>
      <c r="QYL2" s="676"/>
      <c r="QYM2" s="676"/>
      <c r="QYN2" s="676"/>
      <c r="QYO2" s="676"/>
      <c r="QYP2" s="676"/>
      <c r="QYQ2" s="676"/>
      <c r="QYR2" s="676"/>
      <c r="QYS2" s="676"/>
      <c r="QYT2" s="676"/>
      <c r="QYU2" s="676"/>
      <c r="QYV2" s="676"/>
      <c r="QYW2" s="676"/>
      <c r="QYX2" s="676"/>
      <c r="QYY2" s="676"/>
      <c r="QYZ2" s="676"/>
      <c r="QZA2" s="676"/>
      <c r="QZB2" s="676"/>
      <c r="QZC2" s="676"/>
      <c r="QZD2" s="676"/>
      <c r="QZE2" s="676"/>
      <c r="QZF2" s="676"/>
      <c r="QZG2" s="676"/>
      <c r="QZH2" s="676"/>
      <c r="QZI2" s="676"/>
      <c r="QZJ2" s="676"/>
      <c r="QZK2" s="676"/>
      <c r="QZL2" s="676"/>
      <c r="QZM2" s="676"/>
      <c r="QZN2" s="676"/>
      <c r="QZO2" s="676"/>
      <c r="QZP2" s="676"/>
      <c r="QZQ2" s="676"/>
      <c r="QZR2" s="676"/>
      <c r="QZS2" s="676"/>
      <c r="QZT2" s="676"/>
      <c r="QZU2" s="676"/>
      <c r="QZV2" s="676"/>
      <c r="QZW2" s="676"/>
      <c r="QZX2" s="676"/>
      <c r="QZY2" s="676"/>
      <c r="QZZ2" s="676"/>
      <c r="RAA2" s="676"/>
      <c r="RAB2" s="676"/>
      <c r="RAC2" s="676"/>
      <c r="RAD2" s="676"/>
      <c r="RAE2" s="676"/>
      <c r="RAF2" s="676"/>
      <c r="RAG2" s="676"/>
      <c r="RAH2" s="676"/>
      <c r="RAI2" s="676"/>
      <c r="RAJ2" s="676"/>
      <c r="RAK2" s="676"/>
      <c r="RAL2" s="676"/>
      <c r="RAM2" s="676"/>
      <c r="RAN2" s="676"/>
      <c r="RAO2" s="676"/>
      <c r="RAP2" s="676"/>
      <c r="RAQ2" s="676"/>
      <c r="RAR2" s="676"/>
      <c r="RAS2" s="676"/>
      <c r="RAT2" s="676"/>
      <c r="RAU2" s="676"/>
      <c r="RAV2" s="676"/>
      <c r="RAW2" s="676"/>
      <c r="RAX2" s="676"/>
      <c r="RAY2" s="676"/>
      <c r="RAZ2" s="676"/>
      <c r="RBA2" s="676"/>
      <c r="RBB2" s="676"/>
      <c r="RBC2" s="676"/>
      <c r="RBD2" s="676"/>
      <c r="RBE2" s="676"/>
      <c r="RBF2" s="676"/>
      <c r="RBG2" s="676"/>
      <c r="RBH2" s="676"/>
      <c r="RBI2" s="676"/>
      <c r="RBJ2" s="676"/>
      <c r="RBK2" s="676"/>
      <c r="RBL2" s="676"/>
      <c r="RBM2" s="676"/>
      <c r="RBN2" s="676"/>
      <c r="RBO2" s="676"/>
      <c r="RBP2" s="676"/>
      <c r="RBQ2" s="676"/>
      <c r="RBR2" s="676"/>
      <c r="RBS2" s="676"/>
      <c r="RBT2" s="676"/>
      <c r="RBU2" s="676"/>
      <c r="RBV2" s="676"/>
      <c r="RBW2" s="676"/>
      <c r="RBX2" s="676"/>
      <c r="RBY2" s="676"/>
      <c r="RBZ2" s="676"/>
      <c r="RCA2" s="676"/>
      <c r="RCB2" s="676"/>
      <c r="RCC2" s="676"/>
      <c r="RCD2" s="676"/>
      <c r="RCE2" s="676"/>
      <c r="RCF2" s="676"/>
      <c r="RCG2" s="676"/>
      <c r="RCH2" s="676"/>
      <c r="RCI2" s="676"/>
      <c r="RCJ2" s="676"/>
      <c r="RCK2" s="676"/>
      <c r="RCL2" s="676"/>
      <c r="RCM2" s="676"/>
      <c r="RCN2" s="676"/>
      <c r="RCO2" s="676"/>
      <c r="RCP2" s="676"/>
      <c r="RCQ2" s="676"/>
      <c r="RCR2" s="676"/>
      <c r="RCS2" s="676"/>
      <c r="RCT2" s="676"/>
      <c r="RCU2" s="676"/>
      <c r="RCV2" s="676"/>
      <c r="RCW2" s="676"/>
      <c r="RCX2" s="676"/>
      <c r="RCY2" s="676"/>
      <c r="RCZ2" s="676"/>
      <c r="RDA2" s="676"/>
      <c r="RDB2" s="676"/>
      <c r="RDC2" s="676"/>
      <c r="RDD2" s="676"/>
      <c r="RDE2" s="676"/>
      <c r="RDF2" s="676"/>
      <c r="RDG2" s="676"/>
      <c r="RDH2" s="676"/>
      <c r="RDI2" s="676"/>
      <c r="RDJ2" s="676"/>
      <c r="RDK2" s="676"/>
      <c r="RDL2" s="676"/>
      <c r="RDM2" s="676"/>
      <c r="RDN2" s="676"/>
      <c r="RDO2" s="676"/>
      <c r="RDP2" s="676"/>
      <c r="RDQ2" s="676"/>
      <c r="RDR2" s="676"/>
      <c r="RDS2" s="676"/>
      <c r="RDT2" s="676"/>
      <c r="RDU2" s="676"/>
      <c r="RDV2" s="676"/>
      <c r="RDW2" s="676"/>
      <c r="RDX2" s="676"/>
      <c r="RDY2" s="676"/>
      <c r="RDZ2" s="676"/>
      <c r="REA2" s="676"/>
      <c r="REB2" s="676"/>
      <c r="REC2" s="676"/>
      <c r="RED2" s="676"/>
      <c r="REE2" s="676"/>
      <c r="REF2" s="676"/>
      <c r="REG2" s="676"/>
      <c r="REH2" s="676"/>
      <c r="REI2" s="676"/>
      <c r="REJ2" s="676"/>
      <c r="REK2" s="676"/>
      <c r="REL2" s="676"/>
      <c r="REM2" s="676"/>
      <c r="REN2" s="676"/>
      <c r="REO2" s="676"/>
      <c r="REP2" s="676"/>
      <c r="REQ2" s="676"/>
      <c r="RER2" s="676"/>
      <c r="RES2" s="676"/>
      <c r="RET2" s="676"/>
      <c r="REU2" s="676"/>
      <c r="REV2" s="676"/>
      <c r="REW2" s="676"/>
      <c r="REX2" s="676"/>
      <c r="REY2" s="676"/>
      <c r="REZ2" s="676"/>
      <c r="RFA2" s="676"/>
      <c r="RFB2" s="676"/>
      <c r="RFC2" s="676"/>
      <c r="RFD2" s="676"/>
      <c r="RFE2" s="676"/>
      <c r="RFF2" s="676"/>
      <c r="RFG2" s="676"/>
      <c r="RFH2" s="676"/>
      <c r="RFI2" s="676"/>
      <c r="RFJ2" s="676"/>
      <c r="RFK2" s="676"/>
      <c r="RFL2" s="676"/>
      <c r="RFM2" s="676"/>
      <c r="RFN2" s="676"/>
      <c r="RFO2" s="676"/>
      <c r="RFP2" s="676"/>
      <c r="RFQ2" s="676"/>
      <c r="RFR2" s="676"/>
      <c r="RFS2" s="676"/>
      <c r="RFT2" s="676"/>
      <c r="RFU2" s="676"/>
      <c r="RFV2" s="676"/>
      <c r="RFW2" s="676"/>
      <c r="RFX2" s="676"/>
      <c r="RFY2" s="676"/>
      <c r="RFZ2" s="676"/>
      <c r="RGA2" s="676"/>
      <c r="RGB2" s="676"/>
      <c r="RGC2" s="676"/>
      <c r="RGD2" s="676"/>
      <c r="RGE2" s="676"/>
      <c r="RGF2" s="676"/>
      <c r="RGG2" s="676"/>
      <c r="RGH2" s="676"/>
      <c r="RGI2" s="676"/>
      <c r="RGJ2" s="676"/>
      <c r="RGK2" s="676"/>
      <c r="RGL2" s="676"/>
      <c r="RGM2" s="676"/>
      <c r="RGN2" s="676"/>
      <c r="RGO2" s="676"/>
      <c r="RGP2" s="676"/>
      <c r="RGQ2" s="676"/>
      <c r="RGR2" s="676"/>
      <c r="RGS2" s="676"/>
      <c r="RGT2" s="676"/>
      <c r="RGU2" s="676"/>
      <c r="RGV2" s="676"/>
      <c r="RGW2" s="676"/>
      <c r="RGX2" s="676"/>
      <c r="RGY2" s="676"/>
      <c r="RGZ2" s="676"/>
      <c r="RHA2" s="676"/>
      <c r="RHB2" s="676"/>
      <c r="RHC2" s="676"/>
      <c r="RHD2" s="676"/>
      <c r="RHE2" s="676"/>
      <c r="RHF2" s="676"/>
      <c r="RHG2" s="676"/>
      <c r="RHH2" s="676"/>
      <c r="RHI2" s="676"/>
      <c r="RHJ2" s="676"/>
      <c r="RHK2" s="676"/>
      <c r="RHL2" s="676"/>
      <c r="RHM2" s="676"/>
      <c r="RHN2" s="676"/>
      <c r="RHO2" s="676"/>
      <c r="RHP2" s="676"/>
      <c r="RHQ2" s="676"/>
      <c r="RHR2" s="676"/>
      <c r="RHS2" s="676"/>
      <c r="RHT2" s="676"/>
      <c r="RHU2" s="676"/>
      <c r="RHV2" s="676"/>
      <c r="RHW2" s="676"/>
      <c r="RHX2" s="676"/>
      <c r="RHY2" s="676"/>
      <c r="RHZ2" s="676"/>
      <c r="RIA2" s="676"/>
      <c r="RIB2" s="676"/>
      <c r="RIC2" s="676"/>
      <c r="RID2" s="676"/>
      <c r="RIE2" s="676"/>
      <c r="RIF2" s="676"/>
      <c r="RIG2" s="676"/>
      <c r="RIH2" s="676"/>
      <c r="RII2" s="676"/>
      <c r="RIJ2" s="676"/>
      <c r="RIK2" s="676"/>
      <c r="RIL2" s="676"/>
      <c r="RIM2" s="676"/>
      <c r="RIN2" s="676"/>
      <c r="RIO2" s="676"/>
      <c r="RIP2" s="676"/>
      <c r="RIQ2" s="676"/>
      <c r="RIR2" s="676"/>
      <c r="RIS2" s="676"/>
      <c r="RIT2" s="676"/>
      <c r="RIU2" s="676"/>
      <c r="RIV2" s="676"/>
      <c r="RIW2" s="676"/>
      <c r="RIX2" s="676"/>
      <c r="RIY2" s="676"/>
      <c r="RIZ2" s="676"/>
      <c r="RJA2" s="676"/>
      <c r="RJB2" s="676"/>
      <c r="RJC2" s="676"/>
      <c r="RJD2" s="676"/>
      <c r="RJE2" s="676"/>
      <c r="RJF2" s="676"/>
      <c r="RJG2" s="676"/>
      <c r="RJH2" s="676"/>
      <c r="RJI2" s="676"/>
      <c r="RJJ2" s="676"/>
      <c r="RJK2" s="676"/>
      <c r="RJL2" s="676"/>
      <c r="RJM2" s="676"/>
      <c r="RJN2" s="676"/>
      <c r="RJO2" s="676"/>
      <c r="RJP2" s="676"/>
      <c r="RJQ2" s="676"/>
      <c r="RJR2" s="676"/>
      <c r="RJS2" s="676"/>
      <c r="RJT2" s="676"/>
      <c r="RJU2" s="676"/>
      <c r="RJV2" s="676"/>
      <c r="RJW2" s="676"/>
      <c r="RJX2" s="676"/>
      <c r="RJY2" s="676"/>
      <c r="RJZ2" s="676"/>
      <c r="RKA2" s="676"/>
      <c r="RKB2" s="676"/>
      <c r="RKC2" s="676"/>
      <c r="RKD2" s="676"/>
      <c r="RKE2" s="676"/>
      <c r="RKF2" s="676"/>
      <c r="RKG2" s="676"/>
      <c r="RKH2" s="676"/>
      <c r="RKI2" s="676"/>
      <c r="RKJ2" s="676"/>
      <c r="RKK2" s="676"/>
      <c r="RKL2" s="676"/>
      <c r="RKM2" s="676"/>
      <c r="RKN2" s="676"/>
      <c r="RKO2" s="676"/>
      <c r="RKP2" s="676"/>
      <c r="RKQ2" s="676"/>
      <c r="RKR2" s="676"/>
      <c r="RKS2" s="676"/>
      <c r="RKT2" s="676"/>
      <c r="RKU2" s="676"/>
      <c r="RKV2" s="676"/>
      <c r="RKW2" s="676"/>
      <c r="RKX2" s="676"/>
      <c r="RKY2" s="676"/>
      <c r="RKZ2" s="676"/>
      <c r="RLA2" s="676"/>
      <c r="RLB2" s="676"/>
      <c r="RLC2" s="676"/>
      <c r="RLD2" s="676"/>
      <c r="RLE2" s="676"/>
      <c r="RLF2" s="676"/>
      <c r="RLG2" s="676"/>
      <c r="RLH2" s="676"/>
      <c r="RLI2" s="676"/>
      <c r="RLJ2" s="676"/>
      <c r="RLK2" s="676"/>
      <c r="RLL2" s="676"/>
      <c r="RLM2" s="676"/>
      <c r="RLN2" s="676"/>
      <c r="RLO2" s="676"/>
      <c r="RLP2" s="676"/>
      <c r="RLQ2" s="676"/>
      <c r="RLR2" s="676"/>
      <c r="RLS2" s="676"/>
      <c r="RLT2" s="676"/>
      <c r="RLU2" s="676"/>
      <c r="RLV2" s="676"/>
      <c r="RLW2" s="676"/>
      <c r="RLX2" s="676"/>
      <c r="RLY2" s="676"/>
      <c r="RLZ2" s="676"/>
      <c r="RMA2" s="676"/>
      <c r="RMB2" s="676"/>
      <c r="RMC2" s="676"/>
      <c r="RMD2" s="676"/>
      <c r="RME2" s="676"/>
      <c r="RMF2" s="676"/>
      <c r="RMG2" s="676"/>
      <c r="RMH2" s="676"/>
      <c r="RMI2" s="676"/>
      <c r="RMJ2" s="676"/>
      <c r="RMK2" s="676"/>
      <c r="RML2" s="676"/>
      <c r="RMM2" s="676"/>
      <c r="RMN2" s="676"/>
      <c r="RMO2" s="676"/>
      <c r="RMP2" s="676"/>
      <c r="RMQ2" s="676"/>
      <c r="RMR2" s="676"/>
      <c r="RMS2" s="676"/>
      <c r="RMT2" s="676"/>
      <c r="RMU2" s="676"/>
      <c r="RMV2" s="676"/>
      <c r="RMW2" s="676"/>
      <c r="RMX2" s="676"/>
      <c r="RMY2" s="676"/>
      <c r="RMZ2" s="676"/>
      <c r="RNA2" s="676"/>
      <c r="RNB2" s="676"/>
      <c r="RNC2" s="676"/>
      <c r="RND2" s="676"/>
      <c r="RNE2" s="676"/>
      <c r="RNF2" s="676"/>
      <c r="RNG2" s="676"/>
      <c r="RNH2" s="676"/>
      <c r="RNI2" s="676"/>
      <c r="RNJ2" s="676"/>
      <c r="RNK2" s="676"/>
      <c r="RNL2" s="676"/>
      <c r="RNM2" s="676"/>
      <c r="RNN2" s="676"/>
      <c r="RNO2" s="676"/>
      <c r="RNP2" s="676"/>
      <c r="RNQ2" s="676"/>
      <c r="RNR2" s="676"/>
      <c r="RNS2" s="676"/>
      <c r="RNT2" s="676"/>
      <c r="RNU2" s="676"/>
      <c r="RNV2" s="676"/>
      <c r="RNW2" s="676"/>
      <c r="RNX2" s="676"/>
      <c r="RNY2" s="676"/>
      <c r="RNZ2" s="676"/>
      <c r="ROA2" s="676"/>
      <c r="ROB2" s="676"/>
      <c r="ROC2" s="676"/>
      <c r="ROD2" s="676"/>
      <c r="ROE2" s="676"/>
      <c r="ROF2" s="676"/>
      <c r="ROG2" s="676"/>
      <c r="ROH2" s="676"/>
      <c r="ROI2" s="676"/>
      <c r="ROJ2" s="676"/>
      <c r="ROK2" s="676"/>
      <c r="ROL2" s="676"/>
      <c r="ROM2" s="676"/>
      <c r="RON2" s="676"/>
      <c r="ROO2" s="676"/>
      <c r="ROP2" s="676"/>
      <c r="ROQ2" s="676"/>
      <c r="ROR2" s="676"/>
      <c r="ROS2" s="676"/>
      <c r="ROT2" s="676"/>
      <c r="ROU2" s="676"/>
      <c r="ROV2" s="676"/>
      <c r="ROW2" s="676"/>
      <c r="ROX2" s="676"/>
      <c r="ROY2" s="676"/>
      <c r="ROZ2" s="676"/>
      <c r="RPA2" s="676"/>
      <c r="RPB2" s="676"/>
      <c r="RPC2" s="676"/>
      <c r="RPD2" s="676"/>
      <c r="RPE2" s="676"/>
      <c r="RPF2" s="676"/>
      <c r="RPG2" s="676"/>
      <c r="RPH2" s="676"/>
      <c r="RPI2" s="676"/>
      <c r="RPJ2" s="676"/>
      <c r="RPK2" s="676"/>
      <c r="RPL2" s="676"/>
      <c r="RPM2" s="676"/>
      <c r="RPN2" s="676"/>
      <c r="RPO2" s="676"/>
      <c r="RPP2" s="676"/>
      <c r="RPQ2" s="676"/>
      <c r="RPR2" s="676"/>
      <c r="RPS2" s="676"/>
      <c r="RPT2" s="676"/>
      <c r="RPU2" s="676"/>
      <c r="RPV2" s="676"/>
      <c r="RPW2" s="676"/>
      <c r="RPX2" s="676"/>
      <c r="RPY2" s="676"/>
      <c r="RPZ2" s="676"/>
      <c r="RQA2" s="676"/>
      <c r="RQB2" s="676"/>
      <c r="RQC2" s="676"/>
      <c r="RQD2" s="676"/>
      <c r="RQE2" s="676"/>
      <c r="RQF2" s="676"/>
      <c r="RQG2" s="676"/>
      <c r="RQH2" s="676"/>
      <c r="RQI2" s="676"/>
      <c r="RQJ2" s="676"/>
      <c r="RQK2" s="676"/>
      <c r="RQL2" s="676"/>
      <c r="RQM2" s="676"/>
      <c r="RQN2" s="676"/>
      <c r="RQO2" s="676"/>
      <c r="RQP2" s="676"/>
      <c r="RQQ2" s="676"/>
      <c r="RQR2" s="676"/>
      <c r="RQS2" s="676"/>
      <c r="RQT2" s="676"/>
      <c r="RQU2" s="676"/>
      <c r="RQV2" s="676"/>
      <c r="RQW2" s="676"/>
      <c r="RQX2" s="676"/>
      <c r="RQY2" s="676"/>
      <c r="RQZ2" s="676"/>
      <c r="RRA2" s="676"/>
      <c r="RRB2" s="676"/>
      <c r="RRC2" s="676"/>
      <c r="RRD2" s="676"/>
      <c r="RRE2" s="676"/>
      <c r="RRF2" s="676"/>
      <c r="RRG2" s="676"/>
      <c r="RRH2" s="676"/>
      <c r="RRI2" s="676"/>
      <c r="RRJ2" s="676"/>
      <c r="RRK2" s="676"/>
      <c r="RRL2" s="676"/>
      <c r="RRM2" s="676"/>
      <c r="RRN2" s="676"/>
      <c r="RRO2" s="676"/>
      <c r="RRP2" s="676"/>
      <c r="RRQ2" s="676"/>
      <c r="RRR2" s="676"/>
      <c r="RRS2" s="676"/>
      <c r="RRT2" s="676"/>
      <c r="RRU2" s="676"/>
      <c r="RRV2" s="676"/>
      <c r="RRW2" s="676"/>
      <c r="RRX2" s="676"/>
      <c r="RRY2" s="676"/>
      <c r="RRZ2" s="676"/>
      <c r="RSA2" s="676"/>
      <c r="RSB2" s="676"/>
      <c r="RSC2" s="676"/>
      <c r="RSD2" s="676"/>
      <c r="RSE2" s="676"/>
      <c r="RSF2" s="676"/>
      <c r="RSG2" s="676"/>
      <c r="RSH2" s="676"/>
      <c r="RSI2" s="676"/>
      <c r="RSJ2" s="676"/>
      <c r="RSK2" s="676"/>
      <c r="RSL2" s="676"/>
      <c r="RSM2" s="676"/>
      <c r="RSN2" s="676"/>
      <c r="RSO2" s="676"/>
      <c r="RSP2" s="676"/>
      <c r="RSQ2" s="676"/>
      <c r="RSR2" s="676"/>
      <c r="RSS2" s="676"/>
      <c r="RST2" s="676"/>
      <c r="RSU2" s="676"/>
      <c r="RSV2" s="676"/>
      <c r="RSW2" s="676"/>
      <c r="RSX2" s="676"/>
      <c r="RSY2" s="676"/>
      <c r="RSZ2" s="676"/>
      <c r="RTA2" s="676"/>
      <c r="RTB2" s="676"/>
      <c r="RTC2" s="676"/>
      <c r="RTD2" s="676"/>
      <c r="RTE2" s="676"/>
      <c r="RTF2" s="676"/>
      <c r="RTG2" s="676"/>
      <c r="RTH2" s="676"/>
      <c r="RTI2" s="676"/>
      <c r="RTJ2" s="676"/>
      <c r="RTK2" s="676"/>
      <c r="RTL2" s="676"/>
      <c r="RTM2" s="676"/>
      <c r="RTN2" s="676"/>
      <c r="RTO2" s="676"/>
      <c r="RTP2" s="676"/>
      <c r="RTQ2" s="676"/>
      <c r="RTR2" s="676"/>
      <c r="RTS2" s="676"/>
      <c r="RTT2" s="676"/>
      <c r="RTU2" s="676"/>
      <c r="RTV2" s="676"/>
      <c r="RTW2" s="676"/>
      <c r="RTX2" s="676"/>
      <c r="RTY2" s="676"/>
      <c r="RTZ2" s="676"/>
      <c r="RUA2" s="676"/>
      <c r="RUB2" s="676"/>
      <c r="RUC2" s="676"/>
      <c r="RUD2" s="676"/>
      <c r="RUE2" s="676"/>
      <c r="RUF2" s="676"/>
      <c r="RUG2" s="676"/>
      <c r="RUH2" s="676"/>
      <c r="RUI2" s="676"/>
      <c r="RUJ2" s="676"/>
      <c r="RUK2" s="676"/>
      <c r="RUL2" s="676"/>
      <c r="RUM2" s="676"/>
      <c r="RUN2" s="676"/>
      <c r="RUO2" s="676"/>
      <c r="RUP2" s="676"/>
      <c r="RUQ2" s="676"/>
      <c r="RUR2" s="676"/>
      <c r="RUS2" s="676"/>
      <c r="RUT2" s="676"/>
      <c r="RUU2" s="676"/>
      <c r="RUV2" s="676"/>
      <c r="RUW2" s="676"/>
      <c r="RUX2" s="676"/>
      <c r="RUY2" s="676"/>
      <c r="RUZ2" s="676"/>
      <c r="RVA2" s="676"/>
      <c r="RVB2" s="676"/>
      <c r="RVC2" s="676"/>
      <c r="RVD2" s="676"/>
      <c r="RVE2" s="676"/>
      <c r="RVF2" s="676"/>
      <c r="RVG2" s="676"/>
      <c r="RVH2" s="676"/>
      <c r="RVI2" s="676"/>
      <c r="RVJ2" s="676"/>
      <c r="RVK2" s="676"/>
      <c r="RVL2" s="676"/>
      <c r="RVM2" s="676"/>
      <c r="RVN2" s="676"/>
      <c r="RVO2" s="676"/>
      <c r="RVP2" s="676"/>
      <c r="RVQ2" s="676"/>
      <c r="RVR2" s="676"/>
      <c r="RVS2" s="676"/>
      <c r="RVT2" s="676"/>
      <c r="RVU2" s="676"/>
      <c r="RVV2" s="676"/>
      <c r="RVW2" s="676"/>
      <c r="RVX2" s="676"/>
      <c r="RVY2" s="676"/>
      <c r="RVZ2" s="676"/>
      <c r="RWA2" s="676"/>
      <c r="RWB2" s="676"/>
      <c r="RWC2" s="676"/>
      <c r="RWD2" s="676"/>
      <c r="RWE2" s="676"/>
      <c r="RWF2" s="676"/>
      <c r="RWG2" s="676"/>
      <c r="RWH2" s="676"/>
      <c r="RWI2" s="676"/>
      <c r="RWJ2" s="676"/>
      <c r="RWK2" s="676"/>
      <c r="RWL2" s="676"/>
      <c r="RWM2" s="676"/>
      <c r="RWN2" s="676"/>
      <c r="RWO2" s="676"/>
      <c r="RWP2" s="676"/>
      <c r="RWQ2" s="676"/>
      <c r="RWR2" s="676"/>
      <c r="RWS2" s="676"/>
      <c r="RWT2" s="676"/>
      <c r="RWU2" s="676"/>
      <c r="RWV2" s="676"/>
      <c r="RWW2" s="676"/>
      <c r="RWX2" s="676"/>
      <c r="RWY2" s="676"/>
      <c r="RWZ2" s="676"/>
      <c r="RXA2" s="676"/>
      <c r="RXB2" s="676"/>
      <c r="RXC2" s="676"/>
      <c r="RXD2" s="676"/>
      <c r="RXE2" s="676"/>
      <c r="RXF2" s="676"/>
      <c r="RXG2" s="676"/>
      <c r="RXH2" s="676"/>
      <c r="RXI2" s="676"/>
      <c r="RXJ2" s="676"/>
      <c r="RXK2" s="676"/>
      <c r="RXL2" s="676"/>
      <c r="RXM2" s="676"/>
      <c r="RXN2" s="676"/>
      <c r="RXO2" s="676"/>
      <c r="RXP2" s="676"/>
      <c r="RXQ2" s="676"/>
      <c r="RXR2" s="676"/>
      <c r="RXS2" s="676"/>
      <c r="RXT2" s="676"/>
      <c r="RXU2" s="676"/>
      <c r="RXV2" s="676"/>
      <c r="RXW2" s="676"/>
      <c r="RXX2" s="676"/>
      <c r="RXY2" s="676"/>
      <c r="RXZ2" s="676"/>
      <c r="RYA2" s="676"/>
      <c r="RYB2" s="676"/>
      <c r="RYC2" s="676"/>
      <c r="RYD2" s="676"/>
      <c r="RYE2" s="676"/>
      <c r="RYF2" s="676"/>
      <c r="RYG2" s="676"/>
      <c r="RYH2" s="676"/>
      <c r="RYI2" s="676"/>
      <c r="RYJ2" s="676"/>
      <c r="RYK2" s="676"/>
      <c r="RYL2" s="676"/>
      <c r="RYM2" s="676"/>
      <c r="RYN2" s="676"/>
      <c r="RYO2" s="676"/>
      <c r="RYP2" s="676"/>
      <c r="RYQ2" s="676"/>
      <c r="RYR2" s="676"/>
      <c r="RYS2" s="676"/>
      <c r="RYT2" s="676"/>
      <c r="RYU2" s="676"/>
      <c r="RYV2" s="676"/>
      <c r="RYW2" s="676"/>
      <c r="RYX2" s="676"/>
      <c r="RYY2" s="676"/>
      <c r="RYZ2" s="676"/>
      <c r="RZA2" s="676"/>
      <c r="RZB2" s="676"/>
      <c r="RZC2" s="676"/>
      <c r="RZD2" s="676"/>
      <c r="RZE2" s="676"/>
      <c r="RZF2" s="676"/>
      <c r="RZG2" s="676"/>
      <c r="RZH2" s="676"/>
      <c r="RZI2" s="676"/>
      <c r="RZJ2" s="676"/>
      <c r="RZK2" s="676"/>
      <c r="RZL2" s="676"/>
      <c r="RZM2" s="676"/>
      <c r="RZN2" s="676"/>
      <c r="RZO2" s="676"/>
      <c r="RZP2" s="676"/>
      <c r="RZQ2" s="676"/>
      <c r="RZR2" s="676"/>
      <c r="RZS2" s="676"/>
      <c r="RZT2" s="676"/>
      <c r="RZU2" s="676"/>
      <c r="RZV2" s="676"/>
      <c r="RZW2" s="676"/>
      <c r="RZX2" s="676"/>
      <c r="RZY2" s="676"/>
      <c r="RZZ2" s="676"/>
      <c r="SAA2" s="676"/>
      <c r="SAB2" s="676"/>
      <c r="SAC2" s="676"/>
      <c r="SAD2" s="676"/>
      <c r="SAE2" s="676"/>
      <c r="SAF2" s="676"/>
      <c r="SAG2" s="676"/>
      <c r="SAH2" s="676"/>
      <c r="SAI2" s="676"/>
      <c r="SAJ2" s="676"/>
      <c r="SAK2" s="676"/>
      <c r="SAL2" s="676"/>
      <c r="SAM2" s="676"/>
      <c r="SAN2" s="676"/>
      <c r="SAO2" s="676"/>
      <c r="SAP2" s="676"/>
      <c r="SAQ2" s="676"/>
      <c r="SAR2" s="676"/>
      <c r="SAS2" s="676"/>
      <c r="SAT2" s="676"/>
      <c r="SAU2" s="676"/>
      <c r="SAV2" s="676"/>
      <c r="SAW2" s="676"/>
      <c r="SAX2" s="676"/>
      <c r="SAY2" s="676"/>
      <c r="SAZ2" s="676"/>
      <c r="SBA2" s="676"/>
      <c r="SBB2" s="676"/>
      <c r="SBC2" s="676"/>
      <c r="SBD2" s="676"/>
      <c r="SBE2" s="676"/>
      <c r="SBF2" s="676"/>
      <c r="SBG2" s="676"/>
      <c r="SBH2" s="676"/>
      <c r="SBI2" s="676"/>
      <c r="SBJ2" s="676"/>
      <c r="SBK2" s="676"/>
      <c r="SBL2" s="676"/>
      <c r="SBM2" s="676"/>
      <c r="SBN2" s="676"/>
      <c r="SBO2" s="676"/>
      <c r="SBP2" s="676"/>
      <c r="SBQ2" s="676"/>
      <c r="SBR2" s="676"/>
      <c r="SBS2" s="676"/>
      <c r="SBT2" s="676"/>
      <c r="SBU2" s="676"/>
      <c r="SBV2" s="676"/>
      <c r="SBW2" s="676"/>
      <c r="SBX2" s="676"/>
      <c r="SBY2" s="676"/>
      <c r="SBZ2" s="676"/>
      <c r="SCA2" s="676"/>
      <c r="SCB2" s="676"/>
      <c r="SCC2" s="676"/>
      <c r="SCD2" s="676"/>
      <c r="SCE2" s="676"/>
      <c r="SCF2" s="676"/>
      <c r="SCG2" s="676"/>
      <c r="SCH2" s="676"/>
      <c r="SCI2" s="676"/>
      <c r="SCJ2" s="676"/>
      <c r="SCK2" s="676"/>
      <c r="SCL2" s="676"/>
      <c r="SCM2" s="676"/>
      <c r="SCN2" s="676"/>
      <c r="SCO2" s="676"/>
      <c r="SCP2" s="676"/>
      <c r="SCQ2" s="676"/>
      <c r="SCR2" s="676"/>
      <c r="SCS2" s="676"/>
      <c r="SCT2" s="676"/>
      <c r="SCU2" s="676"/>
      <c r="SCV2" s="676"/>
      <c r="SCW2" s="676"/>
      <c r="SCX2" s="676"/>
      <c r="SCY2" s="676"/>
      <c r="SCZ2" s="676"/>
      <c r="SDA2" s="676"/>
      <c r="SDB2" s="676"/>
      <c r="SDC2" s="676"/>
      <c r="SDD2" s="676"/>
      <c r="SDE2" s="676"/>
      <c r="SDF2" s="676"/>
      <c r="SDG2" s="676"/>
      <c r="SDH2" s="676"/>
      <c r="SDI2" s="676"/>
      <c r="SDJ2" s="676"/>
      <c r="SDK2" s="676"/>
      <c r="SDL2" s="676"/>
      <c r="SDM2" s="676"/>
      <c r="SDN2" s="676"/>
      <c r="SDO2" s="676"/>
      <c r="SDP2" s="676"/>
      <c r="SDQ2" s="676"/>
      <c r="SDR2" s="676"/>
      <c r="SDS2" s="676"/>
      <c r="SDT2" s="676"/>
      <c r="SDU2" s="676"/>
      <c r="SDV2" s="676"/>
      <c r="SDW2" s="676"/>
      <c r="SDX2" s="676"/>
      <c r="SDY2" s="676"/>
      <c r="SDZ2" s="676"/>
      <c r="SEA2" s="676"/>
      <c r="SEB2" s="676"/>
      <c r="SEC2" s="676"/>
      <c r="SED2" s="676"/>
      <c r="SEE2" s="676"/>
      <c r="SEF2" s="676"/>
      <c r="SEG2" s="676"/>
      <c r="SEH2" s="676"/>
      <c r="SEI2" s="676"/>
      <c r="SEJ2" s="676"/>
      <c r="SEK2" s="676"/>
      <c r="SEL2" s="676"/>
      <c r="SEM2" s="676"/>
      <c r="SEN2" s="676"/>
      <c r="SEO2" s="676"/>
      <c r="SEP2" s="676"/>
      <c r="SEQ2" s="676"/>
      <c r="SER2" s="676"/>
      <c r="SES2" s="676"/>
      <c r="SET2" s="676"/>
      <c r="SEU2" s="676"/>
      <c r="SEV2" s="676"/>
      <c r="SEW2" s="676"/>
      <c r="SEX2" s="676"/>
      <c r="SEY2" s="676"/>
      <c r="SEZ2" s="676"/>
      <c r="SFA2" s="676"/>
      <c r="SFB2" s="676"/>
      <c r="SFC2" s="676"/>
      <c r="SFD2" s="676"/>
      <c r="SFE2" s="676"/>
      <c r="SFF2" s="676"/>
      <c r="SFG2" s="676"/>
      <c r="SFH2" s="676"/>
      <c r="SFI2" s="676"/>
      <c r="SFJ2" s="676"/>
      <c r="SFK2" s="676"/>
      <c r="SFL2" s="676"/>
      <c r="SFM2" s="676"/>
      <c r="SFN2" s="676"/>
      <c r="SFO2" s="676"/>
      <c r="SFP2" s="676"/>
      <c r="SFQ2" s="676"/>
      <c r="SFR2" s="676"/>
      <c r="SFS2" s="676"/>
      <c r="SFT2" s="676"/>
      <c r="SFU2" s="676"/>
      <c r="SFV2" s="676"/>
      <c r="SFW2" s="676"/>
      <c r="SFX2" s="676"/>
      <c r="SFY2" s="676"/>
      <c r="SFZ2" s="676"/>
      <c r="SGA2" s="676"/>
      <c r="SGB2" s="676"/>
      <c r="SGC2" s="676"/>
      <c r="SGD2" s="676"/>
      <c r="SGE2" s="676"/>
      <c r="SGF2" s="676"/>
      <c r="SGG2" s="676"/>
      <c r="SGH2" s="676"/>
      <c r="SGI2" s="676"/>
      <c r="SGJ2" s="676"/>
      <c r="SGK2" s="676"/>
      <c r="SGL2" s="676"/>
      <c r="SGM2" s="676"/>
      <c r="SGN2" s="676"/>
      <c r="SGO2" s="676"/>
      <c r="SGP2" s="676"/>
      <c r="SGQ2" s="676"/>
      <c r="SGR2" s="676"/>
      <c r="SGS2" s="676"/>
      <c r="SGT2" s="676"/>
      <c r="SGU2" s="676"/>
      <c r="SGV2" s="676"/>
      <c r="SGW2" s="676"/>
      <c r="SGX2" s="676"/>
      <c r="SGY2" s="676"/>
      <c r="SGZ2" s="676"/>
      <c r="SHA2" s="676"/>
      <c r="SHB2" s="676"/>
      <c r="SHC2" s="676"/>
      <c r="SHD2" s="676"/>
      <c r="SHE2" s="676"/>
      <c r="SHF2" s="676"/>
      <c r="SHG2" s="676"/>
      <c r="SHH2" s="676"/>
      <c r="SHI2" s="676"/>
      <c r="SHJ2" s="676"/>
      <c r="SHK2" s="676"/>
      <c r="SHL2" s="676"/>
      <c r="SHM2" s="676"/>
      <c r="SHN2" s="676"/>
      <c r="SHO2" s="676"/>
      <c r="SHP2" s="676"/>
      <c r="SHQ2" s="676"/>
      <c r="SHR2" s="676"/>
      <c r="SHS2" s="676"/>
      <c r="SHT2" s="676"/>
      <c r="SHU2" s="676"/>
      <c r="SHV2" s="676"/>
      <c r="SHW2" s="676"/>
      <c r="SHX2" s="676"/>
      <c r="SHY2" s="676"/>
      <c r="SHZ2" s="676"/>
      <c r="SIA2" s="676"/>
      <c r="SIB2" s="676"/>
      <c r="SIC2" s="676"/>
      <c r="SID2" s="676"/>
      <c r="SIE2" s="676"/>
      <c r="SIF2" s="676"/>
      <c r="SIG2" s="676"/>
      <c r="SIH2" s="676"/>
      <c r="SII2" s="676"/>
      <c r="SIJ2" s="676"/>
      <c r="SIK2" s="676"/>
      <c r="SIL2" s="676"/>
      <c r="SIM2" s="676"/>
      <c r="SIN2" s="676"/>
      <c r="SIO2" s="676"/>
      <c r="SIP2" s="676"/>
      <c r="SIQ2" s="676"/>
      <c r="SIR2" s="676"/>
      <c r="SIS2" s="676"/>
      <c r="SIT2" s="676"/>
      <c r="SIU2" s="676"/>
      <c r="SIV2" s="676"/>
      <c r="SIW2" s="676"/>
      <c r="SIX2" s="676"/>
      <c r="SIY2" s="676"/>
      <c r="SIZ2" s="676"/>
      <c r="SJA2" s="676"/>
      <c r="SJB2" s="676"/>
      <c r="SJC2" s="676"/>
      <c r="SJD2" s="676"/>
      <c r="SJE2" s="676"/>
      <c r="SJF2" s="676"/>
      <c r="SJG2" s="676"/>
      <c r="SJH2" s="676"/>
      <c r="SJI2" s="676"/>
      <c r="SJJ2" s="676"/>
      <c r="SJK2" s="676"/>
      <c r="SJL2" s="676"/>
      <c r="SJM2" s="676"/>
      <c r="SJN2" s="676"/>
      <c r="SJO2" s="676"/>
      <c r="SJP2" s="676"/>
      <c r="SJQ2" s="676"/>
      <c r="SJR2" s="676"/>
      <c r="SJS2" s="676"/>
      <c r="SJT2" s="676"/>
      <c r="SJU2" s="676"/>
      <c r="SJV2" s="676"/>
      <c r="SJW2" s="676"/>
      <c r="SJX2" s="676"/>
      <c r="SJY2" s="676"/>
      <c r="SJZ2" s="676"/>
      <c r="SKA2" s="676"/>
      <c r="SKB2" s="676"/>
      <c r="SKC2" s="676"/>
      <c r="SKD2" s="676"/>
      <c r="SKE2" s="676"/>
      <c r="SKF2" s="676"/>
      <c r="SKG2" s="676"/>
      <c r="SKH2" s="676"/>
      <c r="SKI2" s="676"/>
      <c r="SKJ2" s="676"/>
      <c r="SKK2" s="676"/>
      <c r="SKL2" s="676"/>
      <c r="SKM2" s="676"/>
      <c r="SKN2" s="676"/>
      <c r="SKO2" s="676"/>
      <c r="SKP2" s="676"/>
      <c r="SKQ2" s="676"/>
      <c r="SKR2" s="676"/>
      <c r="SKS2" s="676"/>
      <c r="SKT2" s="676"/>
      <c r="SKU2" s="676"/>
      <c r="SKV2" s="676"/>
      <c r="SKW2" s="676"/>
      <c r="SKX2" s="676"/>
      <c r="SKY2" s="676"/>
      <c r="SKZ2" s="676"/>
      <c r="SLA2" s="676"/>
      <c r="SLB2" s="676"/>
      <c r="SLC2" s="676"/>
      <c r="SLD2" s="676"/>
      <c r="SLE2" s="676"/>
      <c r="SLF2" s="676"/>
      <c r="SLG2" s="676"/>
      <c r="SLH2" s="676"/>
      <c r="SLI2" s="676"/>
      <c r="SLJ2" s="676"/>
      <c r="SLK2" s="676"/>
      <c r="SLL2" s="676"/>
      <c r="SLM2" s="676"/>
      <c r="SLN2" s="676"/>
      <c r="SLO2" s="676"/>
      <c r="SLP2" s="676"/>
      <c r="SLQ2" s="676"/>
      <c r="SLR2" s="676"/>
      <c r="SLS2" s="676"/>
      <c r="SLT2" s="676"/>
      <c r="SLU2" s="676"/>
      <c r="SLV2" s="676"/>
      <c r="SLW2" s="676"/>
      <c r="SLX2" s="676"/>
      <c r="SLY2" s="676"/>
      <c r="SLZ2" s="676"/>
      <c r="SMA2" s="676"/>
      <c r="SMB2" s="676"/>
      <c r="SMC2" s="676"/>
      <c r="SMD2" s="676"/>
      <c r="SME2" s="676"/>
      <c r="SMF2" s="676"/>
      <c r="SMG2" s="676"/>
      <c r="SMH2" s="676"/>
      <c r="SMI2" s="676"/>
      <c r="SMJ2" s="676"/>
      <c r="SMK2" s="676"/>
      <c r="SML2" s="676"/>
      <c r="SMM2" s="676"/>
      <c r="SMN2" s="676"/>
      <c r="SMO2" s="676"/>
      <c r="SMP2" s="676"/>
      <c r="SMQ2" s="676"/>
      <c r="SMR2" s="676"/>
      <c r="SMS2" s="676"/>
      <c r="SMT2" s="676"/>
      <c r="SMU2" s="676"/>
      <c r="SMV2" s="676"/>
      <c r="SMW2" s="676"/>
      <c r="SMX2" s="676"/>
      <c r="SMY2" s="676"/>
      <c r="SMZ2" s="676"/>
      <c r="SNA2" s="676"/>
      <c r="SNB2" s="676"/>
      <c r="SNC2" s="676"/>
      <c r="SND2" s="676"/>
      <c r="SNE2" s="676"/>
      <c r="SNF2" s="676"/>
      <c r="SNG2" s="676"/>
      <c r="SNH2" s="676"/>
      <c r="SNI2" s="676"/>
      <c r="SNJ2" s="676"/>
      <c r="SNK2" s="676"/>
      <c r="SNL2" s="676"/>
      <c r="SNM2" s="676"/>
      <c r="SNN2" s="676"/>
      <c r="SNO2" s="676"/>
      <c r="SNP2" s="676"/>
      <c r="SNQ2" s="676"/>
      <c r="SNR2" s="676"/>
      <c r="SNS2" s="676"/>
      <c r="SNT2" s="676"/>
      <c r="SNU2" s="676"/>
      <c r="SNV2" s="676"/>
      <c r="SNW2" s="676"/>
      <c r="SNX2" s="676"/>
      <c r="SNY2" s="676"/>
      <c r="SNZ2" s="676"/>
      <c r="SOA2" s="676"/>
      <c r="SOB2" s="676"/>
      <c r="SOC2" s="676"/>
      <c r="SOD2" s="676"/>
      <c r="SOE2" s="676"/>
      <c r="SOF2" s="676"/>
      <c r="SOG2" s="676"/>
      <c r="SOH2" s="676"/>
      <c r="SOI2" s="676"/>
      <c r="SOJ2" s="676"/>
      <c r="SOK2" s="676"/>
      <c r="SOL2" s="676"/>
      <c r="SOM2" s="676"/>
      <c r="SON2" s="676"/>
      <c r="SOO2" s="676"/>
      <c r="SOP2" s="676"/>
      <c r="SOQ2" s="676"/>
      <c r="SOR2" s="676"/>
      <c r="SOS2" s="676"/>
      <c r="SOT2" s="676"/>
      <c r="SOU2" s="676"/>
      <c r="SOV2" s="676"/>
      <c r="SOW2" s="676"/>
      <c r="SOX2" s="676"/>
      <c r="SOY2" s="676"/>
      <c r="SOZ2" s="676"/>
      <c r="SPA2" s="676"/>
      <c r="SPB2" s="676"/>
      <c r="SPC2" s="676"/>
      <c r="SPD2" s="676"/>
      <c r="SPE2" s="676"/>
      <c r="SPF2" s="676"/>
      <c r="SPG2" s="676"/>
      <c r="SPH2" s="676"/>
      <c r="SPI2" s="676"/>
      <c r="SPJ2" s="676"/>
      <c r="SPK2" s="676"/>
      <c r="SPL2" s="676"/>
      <c r="SPM2" s="676"/>
      <c r="SPN2" s="676"/>
      <c r="SPO2" s="676"/>
      <c r="SPP2" s="676"/>
      <c r="SPQ2" s="676"/>
      <c r="SPR2" s="676"/>
      <c r="SPS2" s="676"/>
      <c r="SPT2" s="676"/>
      <c r="SPU2" s="676"/>
      <c r="SPV2" s="676"/>
      <c r="SPW2" s="676"/>
      <c r="SPX2" s="676"/>
      <c r="SPY2" s="676"/>
      <c r="SPZ2" s="676"/>
      <c r="SQA2" s="676"/>
      <c r="SQB2" s="676"/>
      <c r="SQC2" s="676"/>
      <c r="SQD2" s="676"/>
      <c r="SQE2" s="676"/>
      <c r="SQF2" s="676"/>
      <c r="SQG2" s="676"/>
      <c r="SQH2" s="676"/>
      <c r="SQI2" s="676"/>
      <c r="SQJ2" s="676"/>
      <c r="SQK2" s="676"/>
      <c r="SQL2" s="676"/>
      <c r="SQM2" s="676"/>
      <c r="SQN2" s="676"/>
      <c r="SQO2" s="676"/>
      <c r="SQP2" s="676"/>
      <c r="SQQ2" s="676"/>
      <c r="SQR2" s="676"/>
      <c r="SQS2" s="676"/>
      <c r="SQT2" s="676"/>
      <c r="SQU2" s="676"/>
      <c r="SQV2" s="676"/>
      <c r="SQW2" s="676"/>
      <c r="SQX2" s="676"/>
      <c r="SQY2" s="676"/>
      <c r="SQZ2" s="676"/>
      <c r="SRA2" s="676"/>
      <c r="SRB2" s="676"/>
      <c r="SRC2" s="676"/>
      <c r="SRD2" s="676"/>
      <c r="SRE2" s="676"/>
      <c r="SRF2" s="676"/>
      <c r="SRG2" s="676"/>
      <c r="SRH2" s="676"/>
      <c r="SRI2" s="676"/>
      <c r="SRJ2" s="676"/>
      <c r="SRK2" s="676"/>
      <c r="SRL2" s="676"/>
      <c r="SRM2" s="676"/>
      <c r="SRN2" s="676"/>
      <c r="SRO2" s="676"/>
      <c r="SRP2" s="676"/>
      <c r="SRQ2" s="676"/>
      <c r="SRR2" s="676"/>
      <c r="SRS2" s="676"/>
      <c r="SRT2" s="676"/>
      <c r="SRU2" s="676"/>
      <c r="SRV2" s="676"/>
      <c r="SRW2" s="676"/>
      <c r="SRX2" s="676"/>
      <c r="SRY2" s="676"/>
      <c r="SRZ2" s="676"/>
      <c r="SSA2" s="676"/>
      <c r="SSB2" s="676"/>
      <c r="SSC2" s="676"/>
      <c r="SSD2" s="676"/>
      <c r="SSE2" s="676"/>
      <c r="SSF2" s="676"/>
      <c r="SSG2" s="676"/>
      <c r="SSH2" s="676"/>
      <c r="SSI2" s="676"/>
      <c r="SSJ2" s="676"/>
      <c r="SSK2" s="676"/>
      <c r="SSL2" s="676"/>
      <c r="SSM2" s="676"/>
      <c r="SSN2" s="676"/>
      <c r="SSO2" s="676"/>
      <c r="SSP2" s="676"/>
      <c r="SSQ2" s="676"/>
      <c r="SSR2" s="676"/>
      <c r="SSS2" s="676"/>
      <c r="SST2" s="676"/>
      <c r="SSU2" s="676"/>
      <c r="SSV2" s="676"/>
      <c r="SSW2" s="676"/>
      <c r="SSX2" s="676"/>
      <c r="SSY2" s="676"/>
      <c r="SSZ2" s="676"/>
      <c r="STA2" s="676"/>
      <c r="STB2" s="676"/>
      <c r="STC2" s="676"/>
      <c r="STD2" s="676"/>
      <c r="STE2" s="676"/>
      <c r="STF2" s="676"/>
      <c r="STG2" s="676"/>
      <c r="STH2" s="676"/>
      <c r="STI2" s="676"/>
      <c r="STJ2" s="676"/>
      <c r="STK2" s="676"/>
      <c r="STL2" s="676"/>
      <c r="STM2" s="676"/>
      <c r="STN2" s="676"/>
      <c r="STO2" s="676"/>
      <c r="STP2" s="676"/>
      <c r="STQ2" s="676"/>
      <c r="STR2" s="676"/>
      <c r="STS2" s="676"/>
      <c r="STT2" s="676"/>
      <c r="STU2" s="676"/>
      <c r="STV2" s="676"/>
      <c r="STW2" s="676"/>
      <c r="STX2" s="676"/>
      <c r="STY2" s="676"/>
      <c r="STZ2" s="676"/>
      <c r="SUA2" s="676"/>
      <c r="SUB2" s="676"/>
      <c r="SUC2" s="676"/>
      <c r="SUD2" s="676"/>
      <c r="SUE2" s="676"/>
      <c r="SUF2" s="676"/>
      <c r="SUG2" s="676"/>
      <c r="SUH2" s="676"/>
      <c r="SUI2" s="676"/>
      <c r="SUJ2" s="676"/>
      <c r="SUK2" s="676"/>
      <c r="SUL2" s="676"/>
      <c r="SUM2" s="676"/>
      <c r="SUN2" s="676"/>
      <c r="SUO2" s="676"/>
      <c r="SUP2" s="676"/>
      <c r="SUQ2" s="676"/>
      <c r="SUR2" s="676"/>
      <c r="SUS2" s="676"/>
      <c r="SUT2" s="676"/>
      <c r="SUU2" s="676"/>
      <c r="SUV2" s="676"/>
      <c r="SUW2" s="676"/>
      <c r="SUX2" s="676"/>
      <c r="SUY2" s="676"/>
      <c r="SUZ2" s="676"/>
      <c r="SVA2" s="676"/>
      <c r="SVB2" s="676"/>
      <c r="SVC2" s="676"/>
      <c r="SVD2" s="676"/>
      <c r="SVE2" s="676"/>
      <c r="SVF2" s="676"/>
      <c r="SVG2" s="676"/>
      <c r="SVH2" s="676"/>
      <c r="SVI2" s="676"/>
      <c r="SVJ2" s="676"/>
      <c r="SVK2" s="676"/>
      <c r="SVL2" s="676"/>
      <c r="SVM2" s="676"/>
      <c r="SVN2" s="676"/>
      <c r="SVO2" s="676"/>
      <c r="SVP2" s="676"/>
      <c r="SVQ2" s="676"/>
      <c r="SVR2" s="676"/>
      <c r="SVS2" s="676"/>
      <c r="SVT2" s="676"/>
      <c r="SVU2" s="676"/>
      <c r="SVV2" s="676"/>
      <c r="SVW2" s="676"/>
      <c r="SVX2" s="676"/>
      <c r="SVY2" s="676"/>
      <c r="SVZ2" s="676"/>
      <c r="SWA2" s="676"/>
      <c r="SWB2" s="676"/>
      <c r="SWC2" s="676"/>
      <c r="SWD2" s="676"/>
      <c r="SWE2" s="676"/>
      <c r="SWF2" s="676"/>
      <c r="SWG2" s="676"/>
      <c r="SWH2" s="676"/>
      <c r="SWI2" s="676"/>
      <c r="SWJ2" s="676"/>
      <c r="SWK2" s="676"/>
      <c r="SWL2" s="676"/>
      <c r="SWM2" s="676"/>
      <c r="SWN2" s="676"/>
      <c r="SWO2" s="676"/>
      <c r="SWP2" s="676"/>
      <c r="SWQ2" s="676"/>
      <c r="SWR2" s="676"/>
      <c r="SWS2" s="676"/>
      <c r="SWT2" s="676"/>
      <c r="SWU2" s="676"/>
      <c r="SWV2" s="676"/>
      <c r="SWW2" s="676"/>
      <c r="SWX2" s="676"/>
      <c r="SWY2" s="676"/>
      <c r="SWZ2" s="676"/>
      <c r="SXA2" s="676"/>
      <c r="SXB2" s="676"/>
      <c r="SXC2" s="676"/>
      <c r="SXD2" s="676"/>
      <c r="SXE2" s="676"/>
      <c r="SXF2" s="676"/>
      <c r="SXG2" s="676"/>
      <c r="SXH2" s="676"/>
      <c r="SXI2" s="676"/>
      <c r="SXJ2" s="676"/>
      <c r="SXK2" s="676"/>
      <c r="SXL2" s="676"/>
      <c r="SXM2" s="676"/>
      <c r="SXN2" s="676"/>
      <c r="SXO2" s="676"/>
      <c r="SXP2" s="676"/>
      <c r="SXQ2" s="676"/>
      <c r="SXR2" s="676"/>
      <c r="SXS2" s="676"/>
      <c r="SXT2" s="676"/>
      <c r="SXU2" s="676"/>
      <c r="SXV2" s="676"/>
      <c r="SXW2" s="676"/>
      <c r="SXX2" s="676"/>
      <c r="SXY2" s="676"/>
      <c r="SXZ2" s="676"/>
      <c r="SYA2" s="676"/>
      <c r="SYB2" s="676"/>
      <c r="SYC2" s="676"/>
      <c r="SYD2" s="676"/>
      <c r="SYE2" s="676"/>
      <c r="SYF2" s="676"/>
      <c r="SYG2" s="676"/>
      <c r="SYH2" s="676"/>
      <c r="SYI2" s="676"/>
      <c r="SYJ2" s="676"/>
      <c r="SYK2" s="676"/>
      <c r="SYL2" s="676"/>
      <c r="SYM2" s="676"/>
      <c r="SYN2" s="676"/>
      <c r="SYO2" s="676"/>
      <c r="SYP2" s="676"/>
      <c r="SYQ2" s="676"/>
      <c r="SYR2" s="676"/>
      <c r="SYS2" s="676"/>
      <c r="SYT2" s="676"/>
      <c r="SYU2" s="676"/>
      <c r="SYV2" s="676"/>
      <c r="SYW2" s="676"/>
      <c r="SYX2" s="676"/>
      <c r="SYY2" s="676"/>
      <c r="SYZ2" s="676"/>
      <c r="SZA2" s="676"/>
      <c r="SZB2" s="676"/>
      <c r="SZC2" s="676"/>
      <c r="SZD2" s="676"/>
      <c r="SZE2" s="676"/>
      <c r="SZF2" s="676"/>
      <c r="SZG2" s="676"/>
      <c r="SZH2" s="676"/>
      <c r="SZI2" s="676"/>
      <c r="SZJ2" s="676"/>
      <c r="SZK2" s="676"/>
      <c r="SZL2" s="676"/>
      <c r="SZM2" s="676"/>
      <c r="SZN2" s="676"/>
      <c r="SZO2" s="676"/>
      <c r="SZP2" s="676"/>
      <c r="SZQ2" s="676"/>
      <c r="SZR2" s="676"/>
      <c r="SZS2" s="676"/>
      <c r="SZT2" s="676"/>
      <c r="SZU2" s="676"/>
      <c r="SZV2" s="676"/>
      <c r="SZW2" s="676"/>
      <c r="SZX2" s="676"/>
      <c r="SZY2" s="676"/>
      <c r="SZZ2" s="676"/>
      <c r="TAA2" s="676"/>
      <c r="TAB2" s="676"/>
      <c r="TAC2" s="676"/>
      <c r="TAD2" s="676"/>
      <c r="TAE2" s="676"/>
      <c r="TAF2" s="676"/>
      <c r="TAG2" s="676"/>
      <c r="TAH2" s="676"/>
      <c r="TAI2" s="676"/>
      <c r="TAJ2" s="676"/>
      <c r="TAK2" s="676"/>
      <c r="TAL2" s="676"/>
      <c r="TAM2" s="676"/>
      <c r="TAN2" s="676"/>
      <c r="TAO2" s="676"/>
      <c r="TAP2" s="676"/>
      <c r="TAQ2" s="676"/>
      <c r="TAR2" s="676"/>
      <c r="TAS2" s="676"/>
      <c r="TAT2" s="676"/>
      <c r="TAU2" s="676"/>
      <c r="TAV2" s="676"/>
      <c r="TAW2" s="676"/>
      <c r="TAX2" s="676"/>
      <c r="TAY2" s="676"/>
      <c r="TAZ2" s="676"/>
      <c r="TBA2" s="676"/>
      <c r="TBB2" s="676"/>
      <c r="TBC2" s="676"/>
      <c r="TBD2" s="676"/>
      <c r="TBE2" s="676"/>
      <c r="TBF2" s="676"/>
      <c r="TBG2" s="676"/>
      <c r="TBH2" s="676"/>
      <c r="TBI2" s="676"/>
      <c r="TBJ2" s="676"/>
      <c r="TBK2" s="676"/>
      <c r="TBL2" s="676"/>
      <c r="TBM2" s="676"/>
      <c r="TBN2" s="676"/>
      <c r="TBO2" s="676"/>
      <c r="TBP2" s="676"/>
      <c r="TBQ2" s="676"/>
      <c r="TBR2" s="676"/>
      <c r="TBS2" s="676"/>
      <c r="TBT2" s="676"/>
      <c r="TBU2" s="676"/>
      <c r="TBV2" s="676"/>
      <c r="TBW2" s="676"/>
      <c r="TBX2" s="676"/>
      <c r="TBY2" s="676"/>
      <c r="TBZ2" s="676"/>
      <c r="TCA2" s="676"/>
      <c r="TCB2" s="676"/>
      <c r="TCC2" s="676"/>
      <c r="TCD2" s="676"/>
      <c r="TCE2" s="676"/>
      <c r="TCF2" s="676"/>
      <c r="TCG2" s="676"/>
      <c r="TCH2" s="676"/>
      <c r="TCI2" s="676"/>
      <c r="TCJ2" s="676"/>
      <c r="TCK2" s="676"/>
      <c r="TCL2" s="676"/>
      <c r="TCM2" s="676"/>
      <c r="TCN2" s="676"/>
      <c r="TCO2" s="676"/>
      <c r="TCP2" s="676"/>
      <c r="TCQ2" s="676"/>
      <c r="TCR2" s="676"/>
      <c r="TCS2" s="676"/>
      <c r="TCT2" s="676"/>
      <c r="TCU2" s="676"/>
      <c r="TCV2" s="676"/>
      <c r="TCW2" s="676"/>
      <c r="TCX2" s="676"/>
      <c r="TCY2" s="676"/>
      <c r="TCZ2" s="676"/>
      <c r="TDA2" s="676"/>
      <c r="TDB2" s="676"/>
      <c r="TDC2" s="676"/>
      <c r="TDD2" s="676"/>
      <c r="TDE2" s="676"/>
      <c r="TDF2" s="676"/>
      <c r="TDG2" s="676"/>
      <c r="TDH2" s="676"/>
      <c r="TDI2" s="676"/>
      <c r="TDJ2" s="676"/>
      <c r="TDK2" s="676"/>
      <c r="TDL2" s="676"/>
      <c r="TDM2" s="676"/>
      <c r="TDN2" s="676"/>
      <c r="TDO2" s="676"/>
      <c r="TDP2" s="676"/>
      <c r="TDQ2" s="676"/>
      <c r="TDR2" s="676"/>
      <c r="TDS2" s="676"/>
      <c r="TDT2" s="676"/>
      <c r="TDU2" s="676"/>
      <c r="TDV2" s="676"/>
      <c r="TDW2" s="676"/>
      <c r="TDX2" s="676"/>
      <c r="TDY2" s="676"/>
      <c r="TDZ2" s="676"/>
      <c r="TEA2" s="676"/>
      <c r="TEB2" s="676"/>
      <c r="TEC2" s="676"/>
      <c r="TED2" s="676"/>
      <c r="TEE2" s="676"/>
      <c r="TEF2" s="676"/>
      <c r="TEG2" s="676"/>
      <c r="TEH2" s="676"/>
      <c r="TEI2" s="676"/>
      <c r="TEJ2" s="676"/>
      <c r="TEK2" s="676"/>
      <c r="TEL2" s="676"/>
      <c r="TEM2" s="676"/>
      <c r="TEN2" s="676"/>
      <c r="TEO2" s="676"/>
      <c r="TEP2" s="676"/>
      <c r="TEQ2" s="676"/>
      <c r="TER2" s="676"/>
      <c r="TES2" s="676"/>
      <c r="TET2" s="676"/>
      <c r="TEU2" s="676"/>
      <c r="TEV2" s="676"/>
      <c r="TEW2" s="676"/>
      <c r="TEX2" s="676"/>
      <c r="TEY2" s="676"/>
      <c r="TEZ2" s="676"/>
      <c r="TFA2" s="676"/>
      <c r="TFB2" s="676"/>
      <c r="TFC2" s="676"/>
      <c r="TFD2" s="676"/>
      <c r="TFE2" s="676"/>
      <c r="TFF2" s="676"/>
      <c r="TFG2" s="676"/>
      <c r="TFH2" s="676"/>
      <c r="TFI2" s="676"/>
      <c r="TFJ2" s="676"/>
      <c r="TFK2" s="676"/>
      <c r="TFL2" s="676"/>
      <c r="TFM2" s="676"/>
      <c r="TFN2" s="676"/>
      <c r="TFO2" s="676"/>
      <c r="TFP2" s="676"/>
      <c r="TFQ2" s="676"/>
      <c r="TFR2" s="676"/>
      <c r="TFS2" s="676"/>
      <c r="TFT2" s="676"/>
      <c r="TFU2" s="676"/>
      <c r="TFV2" s="676"/>
      <c r="TFW2" s="676"/>
      <c r="TFX2" s="676"/>
      <c r="TFY2" s="676"/>
      <c r="TFZ2" s="676"/>
      <c r="TGA2" s="676"/>
      <c r="TGB2" s="676"/>
      <c r="TGC2" s="676"/>
      <c r="TGD2" s="676"/>
      <c r="TGE2" s="676"/>
      <c r="TGF2" s="676"/>
      <c r="TGG2" s="676"/>
      <c r="TGH2" s="676"/>
      <c r="TGI2" s="676"/>
      <c r="TGJ2" s="676"/>
      <c r="TGK2" s="676"/>
      <c r="TGL2" s="676"/>
      <c r="TGM2" s="676"/>
      <c r="TGN2" s="676"/>
      <c r="TGO2" s="676"/>
      <c r="TGP2" s="676"/>
      <c r="TGQ2" s="676"/>
      <c r="TGR2" s="676"/>
      <c r="TGS2" s="676"/>
      <c r="TGT2" s="676"/>
      <c r="TGU2" s="676"/>
      <c r="TGV2" s="676"/>
      <c r="TGW2" s="676"/>
      <c r="TGX2" s="676"/>
      <c r="TGY2" s="676"/>
      <c r="TGZ2" s="676"/>
      <c r="THA2" s="676"/>
      <c r="THB2" s="676"/>
      <c r="THC2" s="676"/>
      <c r="THD2" s="676"/>
      <c r="THE2" s="676"/>
      <c r="THF2" s="676"/>
      <c r="THG2" s="676"/>
      <c r="THH2" s="676"/>
      <c r="THI2" s="676"/>
      <c r="THJ2" s="676"/>
      <c r="THK2" s="676"/>
      <c r="THL2" s="676"/>
      <c r="THM2" s="676"/>
      <c r="THN2" s="676"/>
      <c r="THO2" s="676"/>
      <c r="THP2" s="676"/>
      <c r="THQ2" s="676"/>
      <c r="THR2" s="676"/>
      <c r="THS2" s="676"/>
      <c r="THT2" s="676"/>
      <c r="THU2" s="676"/>
      <c r="THV2" s="676"/>
      <c r="THW2" s="676"/>
      <c r="THX2" s="676"/>
      <c r="THY2" s="676"/>
      <c r="THZ2" s="676"/>
      <c r="TIA2" s="676"/>
      <c r="TIB2" s="676"/>
      <c r="TIC2" s="676"/>
      <c r="TID2" s="676"/>
      <c r="TIE2" s="676"/>
      <c r="TIF2" s="676"/>
      <c r="TIG2" s="676"/>
      <c r="TIH2" s="676"/>
      <c r="TII2" s="676"/>
      <c r="TIJ2" s="676"/>
      <c r="TIK2" s="676"/>
      <c r="TIL2" s="676"/>
      <c r="TIM2" s="676"/>
      <c r="TIN2" s="676"/>
      <c r="TIO2" s="676"/>
      <c r="TIP2" s="676"/>
      <c r="TIQ2" s="676"/>
      <c r="TIR2" s="676"/>
      <c r="TIS2" s="676"/>
      <c r="TIT2" s="676"/>
      <c r="TIU2" s="676"/>
      <c r="TIV2" s="676"/>
      <c r="TIW2" s="676"/>
      <c r="TIX2" s="676"/>
      <c r="TIY2" s="676"/>
      <c r="TIZ2" s="676"/>
      <c r="TJA2" s="676"/>
      <c r="TJB2" s="676"/>
      <c r="TJC2" s="676"/>
      <c r="TJD2" s="676"/>
      <c r="TJE2" s="676"/>
      <c r="TJF2" s="676"/>
      <c r="TJG2" s="676"/>
      <c r="TJH2" s="676"/>
      <c r="TJI2" s="676"/>
      <c r="TJJ2" s="676"/>
      <c r="TJK2" s="676"/>
      <c r="TJL2" s="676"/>
      <c r="TJM2" s="676"/>
      <c r="TJN2" s="676"/>
      <c r="TJO2" s="676"/>
      <c r="TJP2" s="676"/>
      <c r="TJQ2" s="676"/>
      <c r="TJR2" s="676"/>
      <c r="TJS2" s="676"/>
      <c r="TJT2" s="676"/>
      <c r="TJU2" s="676"/>
      <c r="TJV2" s="676"/>
      <c r="TJW2" s="676"/>
      <c r="TJX2" s="676"/>
      <c r="TJY2" s="676"/>
      <c r="TJZ2" s="676"/>
      <c r="TKA2" s="676"/>
      <c r="TKB2" s="676"/>
      <c r="TKC2" s="676"/>
      <c r="TKD2" s="676"/>
      <c r="TKE2" s="676"/>
      <c r="TKF2" s="676"/>
      <c r="TKG2" s="676"/>
      <c r="TKH2" s="676"/>
      <c r="TKI2" s="676"/>
      <c r="TKJ2" s="676"/>
      <c r="TKK2" s="676"/>
      <c r="TKL2" s="676"/>
      <c r="TKM2" s="676"/>
      <c r="TKN2" s="676"/>
      <c r="TKO2" s="676"/>
      <c r="TKP2" s="676"/>
      <c r="TKQ2" s="676"/>
      <c r="TKR2" s="676"/>
      <c r="TKS2" s="676"/>
      <c r="TKT2" s="676"/>
      <c r="TKU2" s="676"/>
      <c r="TKV2" s="676"/>
      <c r="TKW2" s="676"/>
      <c r="TKX2" s="676"/>
      <c r="TKY2" s="676"/>
      <c r="TKZ2" s="676"/>
      <c r="TLA2" s="676"/>
      <c r="TLB2" s="676"/>
      <c r="TLC2" s="676"/>
      <c r="TLD2" s="676"/>
      <c r="TLE2" s="676"/>
      <c r="TLF2" s="676"/>
      <c r="TLG2" s="676"/>
      <c r="TLH2" s="676"/>
      <c r="TLI2" s="676"/>
      <c r="TLJ2" s="676"/>
      <c r="TLK2" s="676"/>
      <c r="TLL2" s="676"/>
      <c r="TLM2" s="676"/>
      <c r="TLN2" s="676"/>
      <c r="TLO2" s="676"/>
      <c r="TLP2" s="676"/>
      <c r="TLQ2" s="676"/>
      <c r="TLR2" s="676"/>
      <c r="TLS2" s="676"/>
      <c r="TLT2" s="676"/>
      <c r="TLU2" s="676"/>
      <c r="TLV2" s="676"/>
      <c r="TLW2" s="676"/>
      <c r="TLX2" s="676"/>
      <c r="TLY2" s="676"/>
      <c r="TLZ2" s="676"/>
      <c r="TMA2" s="676"/>
      <c r="TMB2" s="676"/>
      <c r="TMC2" s="676"/>
      <c r="TMD2" s="676"/>
      <c r="TME2" s="676"/>
      <c r="TMF2" s="676"/>
      <c r="TMG2" s="676"/>
      <c r="TMH2" s="676"/>
      <c r="TMI2" s="676"/>
      <c r="TMJ2" s="676"/>
      <c r="TMK2" s="676"/>
      <c r="TML2" s="676"/>
      <c r="TMM2" s="676"/>
      <c r="TMN2" s="676"/>
      <c r="TMO2" s="676"/>
      <c r="TMP2" s="676"/>
      <c r="TMQ2" s="676"/>
      <c r="TMR2" s="676"/>
      <c r="TMS2" s="676"/>
      <c r="TMT2" s="676"/>
      <c r="TMU2" s="676"/>
      <c r="TMV2" s="676"/>
      <c r="TMW2" s="676"/>
      <c r="TMX2" s="676"/>
      <c r="TMY2" s="676"/>
      <c r="TMZ2" s="676"/>
      <c r="TNA2" s="676"/>
      <c r="TNB2" s="676"/>
      <c r="TNC2" s="676"/>
      <c r="TND2" s="676"/>
      <c r="TNE2" s="676"/>
      <c r="TNF2" s="676"/>
      <c r="TNG2" s="676"/>
      <c r="TNH2" s="676"/>
      <c r="TNI2" s="676"/>
      <c r="TNJ2" s="676"/>
      <c r="TNK2" s="676"/>
      <c r="TNL2" s="676"/>
      <c r="TNM2" s="676"/>
      <c r="TNN2" s="676"/>
      <c r="TNO2" s="676"/>
      <c r="TNP2" s="676"/>
      <c r="TNQ2" s="676"/>
      <c r="TNR2" s="676"/>
      <c r="TNS2" s="676"/>
      <c r="TNT2" s="676"/>
      <c r="TNU2" s="676"/>
      <c r="TNV2" s="676"/>
      <c r="TNW2" s="676"/>
      <c r="TNX2" s="676"/>
      <c r="TNY2" s="676"/>
      <c r="TNZ2" s="676"/>
      <c r="TOA2" s="676"/>
      <c r="TOB2" s="676"/>
      <c r="TOC2" s="676"/>
      <c r="TOD2" s="676"/>
      <c r="TOE2" s="676"/>
      <c r="TOF2" s="676"/>
      <c r="TOG2" s="676"/>
      <c r="TOH2" s="676"/>
      <c r="TOI2" s="676"/>
      <c r="TOJ2" s="676"/>
      <c r="TOK2" s="676"/>
      <c r="TOL2" s="676"/>
      <c r="TOM2" s="676"/>
      <c r="TON2" s="676"/>
      <c r="TOO2" s="676"/>
      <c r="TOP2" s="676"/>
      <c r="TOQ2" s="676"/>
      <c r="TOR2" s="676"/>
      <c r="TOS2" s="676"/>
      <c r="TOT2" s="676"/>
      <c r="TOU2" s="676"/>
      <c r="TOV2" s="676"/>
      <c r="TOW2" s="676"/>
      <c r="TOX2" s="676"/>
      <c r="TOY2" s="676"/>
      <c r="TOZ2" s="676"/>
      <c r="TPA2" s="676"/>
      <c r="TPB2" s="676"/>
      <c r="TPC2" s="676"/>
      <c r="TPD2" s="676"/>
      <c r="TPE2" s="676"/>
      <c r="TPF2" s="676"/>
      <c r="TPG2" s="676"/>
      <c r="TPH2" s="676"/>
      <c r="TPI2" s="676"/>
      <c r="TPJ2" s="676"/>
      <c r="TPK2" s="676"/>
      <c r="TPL2" s="676"/>
      <c r="TPM2" s="676"/>
      <c r="TPN2" s="676"/>
      <c r="TPO2" s="676"/>
      <c r="TPP2" s="676"/>
      <c r="TPQ2" s="676"/>
      <c r="TPR2" s="676"/>
      <c r="TPS2" s="676"/>
      <c r="TPT2" s="676"/>
      <c r="TPU2" s="676"/>
      <c r="TPV2" s="676"/>
      <c r="TPW2" s="676"/>
      <c r="TPX2" s="676"/>
      <c r="TPY2" s="676"/>
      <c r="TPZ2" s="676"/>
      <c r="TQA2" s="676"/>
      <c r="TQB2" s="676"/>
      <c r="TQC2" s="676"/>
      <c r="TQD2" s="676"/>
      <c r="TQE2" s="676"/>
      <c r="TQF2" s="676"/>
      <c r="TQG2" s="676"/>
      <c r="TQH2" s="676"/>
      <c r="TQI2" s="676"/>
      <c r="TQJ2" s="676"/>
      <c r="TQK2" s="676"/>
      <c r="TQL2" s="676"/>
      <c r="TQM2" s="676"/>
      <c r="TQN2" s="676"/>
      <c r="TQO2" s="676"/>
      <c r="TQP2" s="676"/>
      <c r="TQQ2" s="676"/>
      <c r="TQR2" s="676"/>
      <c r="TQS2" s="676"/>
      <c r="TQT2" s="676"/>
      <c r="TQU2" s="676"/>
      <c r="TQV2" s="676"/>
      <c r="TQW2" s="676"/>
      <c r="TQX2" s="676"/>
      <c r="TQY2" s="676"/>
      <c r="TQZ2" s="676"/>
      <c r="TRA2" s="676"/>
      <c r="TRB2" s="676"/>
      <c r="TRC2" s="676"/>
      <c r="TRD2" s="676"/>
      <c r="TRE2" s="676"/>
      <c r="TRF2" s="676"/>
      <c r="TRG2" s="676"/>
      <c r="TRH2" s="676"/>
      <c r="TRI2" s="676"/>
      <c r="TRJ2" s="676"/>
      <c r="TRK2" s="676"/>
      <c r="TRL2" s="676"/>
      <c r="TRM2" s="676"/>
      <c r="TRN2" s="676"/>
      <c r="TRO2" s="676"/>
      <c r="TRP2" s="676"/>
      <c r="TRQ2" s="676"/>
      <c r="TRR2" s="676"/>
      <c r="TRS2" s="676"/>
      <c r="TRT2" s="676"/>
      <c r="TRU2" s="676"/>
      <c r="TRV2" s="676"/>
      <c r="TRW2" s="676"/>
      <c r="TRX2" s="676"/>
      <c r="TRY2" s="676"/>
      <c r="TRZ2" s="676"/>
      <c r="TSA2" s="676"/>
      <c r="TSB2" s="676"/>
      <c r="TSC2" s="676"/>
      <c r="TSD2" s="676"/>
      <c r="TSE2" s="676"/>
      <c r="TSF2" s="676"/>
      <c r="TSG2" s="676"/>
      <c r="TSH2" s="676"/>
      <c r="TSI2" s="676"/>
      <c r="TSJ2" s="676"/>
      <c r="TSK2" s="676"/>
      <c r="TSL2" s="676"/>
      <c r="TSM2" s="676"/>
      <c r="TSN2" s="676"/>
      <c r="TSO2" s="676"/>
      <c r="TSP2" s="676"/>
      <c r="TSQ2" s="676"/>
      <c r="TSR2" s="676"/>
      <c r="TSS2" s="676"/>
      <c r="TST2" s="676"/>
      <c r="TSU2" s="676"/>
      <c r="TSV2" s="676"/>
      <c r="TSW2" s="676"/>
      <c r="TSX2" s="676"/>
      <c r="TSY2" s="676"/>
      <c r="TSZ2" s="676"/>
      <c r="TTA2" s="676"/>
      <c r="TTB2" s="676"/>
      <c r="TTC2" s="676"/>
      <c r="TTD2" s="676"/>
      <c r="TTE2" s="676"/>
      <c r="TTF2" s="676"/>
      <c r="TTG2" s="676"/>
      <c r="TTH2" s="676"/>
      <c r="TTI2" s="676"/>
      <c r="TTJ2" s="676"/>
      <c r="TTK2" s="676"/>
      <c r="TTL2" s="676"/>
      <c r="TTM2" s="676"/>
      <c r="TTN2" s="676"/>
      <c r="TTO2" s="676"/>
      <c r="TTP2" s="676"/>
      <c r="TTQ2" s="676"/>
      <c r="TTR2" s="676"/>
      <c r="TTS2" s="676"/>
      <c r="TTT2" s="676"/>
      <c r="TTU2" s="676"/>
      <c r="TTV2" s="676"/>
      <c r="TTW2" s="676"/>
      <c r="TTX2" s="676"/>
      <c r="TTY2" s="676"/>
      <c r="TTZ2" s="676"/>
      <c r="TUA2" s="676"/>
      <c r="TUB2" s="676"/>
      <c r="TUC2" s="676"/>
      <c r="TUD2" s="676"/>
      <c r="TUE2" s="676"/>
      <c r="TUF2" s="676"/>
      <c r="TUG2" s="676"/>
      <c r="TUH2" s="676"/>
      <c r="TUI2" s="676"/>
      <c r="TUJ2" s="676"/>
      <c r="TUK2" s="676"/>
      <c r="TUL2" s="676"/>
      <c r="TUM2" s="676"/>
      <c r="TUN2" s="676"/>
      <c r="TUO2" s="676"/>
      <c r="TUP2" s="676"/>
      <c r="TUQ2" s="676"/>
      <c r="TUR2" s="676"/>
      <c r="TUS2" s="676"/>
      <c r="TUT2" s="676"/>
      <c r="TUU2" s="676"/>
      <c r="TUV2" s="676"/>
      <c r="TUW2" s="676"/>
      <c r="TUX2" s="676"/>
      <c r="TUY2" s="676"/>
      <c r="TUZ2" s="676"/>
      <c r="TVA2" s="676"/>
      <c r="TVB2" s="676"/>
      <c r="TVC2" s="676"/>
      <c r="TVD2" s="676"/>
      <c r="TVE2" s="676"/>
      <c r="TVF2" s="676"/>
      <c r="TVG2" s="676"/>
      <c r="TVH2" s="676"/>
      <c r="TVI2" s="676"/>
      <c r="TVJ2" s="676"/>
      <c r="TVK2" s="676"/>
      <c r="TVL2" s="676"/>
      <c r="TVM2" s="676"/>
      <c r="TVN2" s="676"/>
      <c r="TVO2" s="676"/>
      <c r="TVP2" s="676"/>
      <c r="TVQ2" s="676"/>
      <c r="TVR2" s="676"/>
      <c r="TVS2" s="676"/>
      <c r="TVT2" s="676"/>
      <c r="TVU2" s="676"/>
      <c r="TVV2" s="676"/>
      <c r="TVW2" s="676"/>
      <c r="TVX2" s="676"/>
      <c r="TVY2" s="676"/>
      <c r="TVZ2" s="676"/>
      <c r="TWA2" s="676"/>
      <c r="TWB2" s="676"/>
      <c r="TWC2" s="676"/>
      <c r="TWD2" s="676"/>
      <c r="TWE2" s="676"/>
      <c r="TWF2" s="676"/>
      <c r="TWG2" s="676"/>
      <c r="TWH2" s="676"/>
      <c r="TWI2" s="676"/>
      <c r="TWJ2" s="676"/>
      <c r="TWK2" s="676"/>
      <c r="TWL2" s="676"/>
      <c r="TWM2" s="676"/>
      <c r="TWN2" s="676"/>
      <c r="TWO2" s="676"/>
      <c r="TWP2" s="676"/>
      <c r="TWQ2" s="676"/>
      <c r="TWR2" s="676"/>
      <c r="TWS2" s="676"/>
      <c r="TWT2" s="676"/>
      <c r="TWU2" s="676"/>
      <c r="TWV2" s="676"/>
      <c r="TWW2" s="676"/>
      <c r="TWX2" s="676"/>
      <c r="TWY2" s="676"/>
      <c r="TWZ2" s="676"/>
      <c r="TXA2" s="676"/>
      <c r="TXB2" s="676"/>
      <c r="TXC2" s="676"/>
      <c r="TXD2" s="676"/>
      <c r="TXE2" s="676"/>
      <c r="TXF2" s="676"/>
      <c r="TXG2" s="676"/>
      <c r="TXH2" s="676"/>
      <c r="TXI2" s="676"/>
      <c r="TXJ2" s="676"/>
      <c r="TXK2" s="676"/>
      <c r="TXL2" s="676"/>
      <c r="TXM2" s="676"/>
      <c r="TXN2" s="676"/>
      <c r="TXO2" s="676"/>
      <c r="TXP2" s="676"/>
      <c r="TXQ2" s="676"/>
      <c r="TXR2" s="676"/>
      <c r="TXS2" s="676"/>
      <c r="TXT2" s="676"/>
      <c r="TXU2" s="676"/>
      <c r="TXV2" s="676"/>
      <c r="TXW2" s="676"/>
      <c r="TXX2" s="676"/>
      <c r="TXY2" s="676"/>
      <c r="TXZ2" s="676"/>
      <c r="TYA2" s="676"/>
      <c r="TYB2" s="676"/>
      <c r="TYC2" s="676"/>
      <c r="TYD2" s="676"/>
      <c r="TYE2" s="676"/>
      <c r="TYF2" s="676"/>
      <c r="TYG2" s="676"/>
      <c r="TYH2" s="676"/>
      <c r="TYI2" s="676"/>
      <c r="TYJ2" s="676"/>
      <c r="TYK2" s="676"/>
      <c r="TYL2" s="676"/>
      <c r="TYM2" s="676"/>
      <c r="TYN2" s="676"/>
      <c r="TYO2" s="676"/>
      <c r="TYP2" s="676"/>
      <c r="TYQ2" s="676"/>
      <c r="TYR2" s="676"/>
      <c r="TYS2" s="676"/>
      <c r="TYT2" s="676"/>
      <c r="TYU2" s="676"/>
      <c r="TYV2" s="676"/>
      <c r="TYW2" s="676"/>
      <c r="TYX2" s="676"/>
      <c r="TYY2" s="676"/>
      <c r="TYZ2" s="676"/>
      <c r="TZA2" s="676"/>
      <c r="TZB2" s="676"/>
      <c r="TZC2" s="676"/>
      <c r="TZD2" s="676"/>
      <c r="TZE2" s="676"/>
      <c r="TZF2" s="676"/>
      <c r="TZG2" s="676"/>
      <c r="TZH2" s="676"/>
      <c r="TZI2" s="676"/>
      <c r="TZJ2" s="676"/>
      <c r="TZK2" s="676"/>
      <c r="TZL2" s="676"/>
      <c r="TZM2" s="676"/>
      <c r="TZN2" s="676"/>
      <c r="TZO2" s="676"/>
      <c r="TZP2" s="676"/>
      <c r="TZQ2" s="676"/>
      <c r="TZR2" s="676"/>
      <c r="TZS2" s="676"/>
      <c r="TZT2" s="676"/>
      <c r="TZU2" s="676"/>
      <c r="TZV2" s="676"/>
      <c r="TZW2" s="676"/>
      <c r="TZX2" s="676"/>
      <c r="TZY2" s="676"/>
      <c r="TZZ2" s="676"/>
      <c r="UAA2" s="676"/>
      <c r="UAB2" s="676"/>
      <c r="UAC2" s="676"/>
      <c r="UAD2" s="676"/>
      <c r="UAE2" s="676"/>
      <c r="UAF2" s="676"/>
      <c r="UAG2" s="676"/>
      <c r="UAH2" s="676"/>
      <c r="UAI2" s="676"/>
      <c r="UAJ2" s="676"/>
      <c r="UAK2" s="676"/>
      <c r="UAL2" s="676"/>
      <c r="UAM2" s="676"/>
      <c r="UAN2" s="676"/>
      <c r="UAO2" s="676"/>
      <c r="UAP2" s="676"/>
      <c r="UAQ2" s="676"/>
      <c r="UAR2" s="676"/>
      <c r="UAS2" s="676"/>
      <c r="UAT2" s="676"/>
      <c r="UAU2" s="676"/>
      <c r="UAV2" s="676"/>
      <c r="UAW2" s="676"/>
      <c r="UAX2" s="676"/>
      <c r="UAY2" s="676"/>
      <c r="UAZ2" s="676"/>
      <c r="UBA2" s="676"/>
      <c r="UBB2" s="676"/>
      <c r="UBC2" s="676"/>
      <c r="UBD2" s="676"/>
      <c r="UBE2" s="676"/>
      <c r="UBF2" s="676"/>
      <c r="UBG2" s="676"/>
      <c r="UBH2" s="676"/>
      <c r="UBI2" s="676"/>
      <c r="UBJ2" s="676"/>
      <c r="UBK2" s="676"/>
      <c r="UBL2" s="676"/>
      <c r="UBM2" s="676"/>
      <c r="UBN2" s="676"/>
      <c r="UBO2" s="676"/>
      <c r="UBP2" s="676"/>
      <c r="UBQ2" s="676"/>
      <c r="UBR2" s="676"/>
      <c r="UBS2" s="676"/>
      <c r="UBT2" s="676"/>
      <c r="UBU2" s="676"/>
      <c r="UBV2" s="676"/>
      <c r="UBW2" s="676"/>
      <c r="UBX2" s="676"/>
      <c r="UBY2" s="676"/>
      <c r="UBZ2" s="676"/>
      <c r="UCA2" s="676"/>
      <c r="UCB2" s="676"/>
      <c r="UCC2" s="676"/>
      <c r="UCD2" s="676"/>
      <c r="UCE2" s="676"/>
      <c r="UCF2" s="676"/>
      <c r="UCG2" s="676"/>
      <c r="UCH2" s="676"/>
      <c r="UCI2" s="676"/>
      <c r="UCJ2" s="676"/>
      <c r="UCK2" s="676"/>
      <c r="UCL2" s="676"/>
      <c r="UCM2" s="676"/>
      <c r="UCN2" s="676"/>
      <c r="UCO2" s="676"/>
      <c r="UCP2" s="676"/>
      <c r="UCQ2" s="676"/>
      <c r="UCR2" s="676"/>
      <c r="UCS2" s="676"/>
      <c r="UCT2" s="676"/>
      <c r="UCU2" s="676"/>
      <c r="UCV2" s="676"/>
      <c r="UCW2" s="676"/>
      <c r="UCX2" s="676"/>
      <c r="UCY2" s="676"/>
      <c r="UCZ2" s="676"/>
      <c r="UDA2" s="676"/>
      <c r="UDB2" s="676"/>
      <c r="UDC2" s="676"/>
      <c r="UDD2" s="676"/>
      <c r="UDE2" s="676"/>
      <c r="UDF2" s="676"/>
      <c r="UDG2" s="676"/>
      <c r="UDH2" s="676"/>
      <c r="UDI2" s="676"/>
      <c r="UDJ2" s="676"/>
      <c r="UDK2" s="676"/>
      <c r="UDL2" s="676"/>
      <c r="UDM2" s="676"/>
      <c r="UDN2" s="676"/>
      <c r="UDO2" s="676"/>
      <c r="UDP2" s="676"/>
      <c r="UDQ2" s="676"/>
      <c r="UDR2" s="676"/>
      <c r="UDS2" s="676"/>
      <c r="UDT2" s="676"/>
      <c r="UDU2" s="676"/>
      <c r="UDV2" s="676"/>
      <c r="UDW2" s="676"/>
      <c r="UDX2" s="676"/>
      <c r="UDY2" s="676"/>
      <c r="UDZ2" s="676"/>
      <c r="UEA2" s="676"/>
      <c r="UEB2" s="676"/>
      <c r="UEC2" s="676"/>
      <c r="UED2" s="676"/>
      <c r="UEE2" s="676"/>
      <c r="UEF2" s="676"/>
      <c r="UEG2" s="676"/>
      <c r="UEH2" s="676"/>
      <c r="UEI2" s="676"/>
      <c r="UEJ2" s="676"/>
      <c r="UEK2" s="676"/>
      <c r="UEL2" s="676"/>
      <c r="UEM2" s="676"/>
      <c r="UEN2" s="676"/>
      <c r="UEO2" s="676"/>
      <c r="UEP2" s="676"/>
      <c r="UEQ2" s="676"/>
      <c r="UER2" s="676"/>
      <c r="UES2" s="676"/>
      <c r="UET2" s="676"/>
      <c r="UEU2" s="676"/>
      <c r="UEV2" s="676"/>
      <c r="UEW2" s="676"/>
      <c r="UEX2" s="676"/>
      <c r="UEY2" s="676"/>
      <c r="UEZ2" s="676"/>
      <c r="UFA2" s="676"/>
      <c r="UFB2" s="676"/>
      <c r="UFC2" s="676"/>
      <c r="UFD2" s="676"/>
      <c r="UFE2" s="676"/>
      <c r="UFF2" s="676"/>
      <c r="UFG2" s="676"/>
      <c r="UFH2" s="676"/>
      <c r="UFI2" s="676"/>
      <c r="UFJ2" s="676"/>
      <c r="UFK2" s="676"/>
      <c r="UFL2" s="676"/>
      <c r="UFM2" s="676"/>
      <c r="UFN2" s="676"/>
      <c r="UFO2" s="676"/>
      <c r="UFP2" s="676"/>
      <c r="UFQ2" s="676"/>
      <c r="UFR2" s="676"/>
      <c r="UFS2" s="676"/>
      <c r="UFT2" s="676"/>
      <c r="UFU2" s="676"/>
      <c r="UFV2" s="676"/>
      <c r="UFW2" s="676"/>
      <c r="UFX2" s="676"/>
      <c r="UFY2" s="676"/>
      <c r="UFZ2" s="676"/>
      <c r="UGA2" s="676"/>
      <c r="UGB2" s="676"/>
      <c r="UGC2" s="676"/>
      <c r="UGD2" s="676"/>
      <c r="UGE2" s="676"/>
      <c r="UGF2" s="676"/>
      <c r="UGG2" s="676"/>
      <c r="UGH2" s="676"/>
      <c r="UGI2" s="676"/>
      <c r="UGJ2" s="676"/>
      <c r="UGK2" s="676"/>
      <c r="UGL2" s="676"/>
      <c r="UGM2" s="676"/>
      <c r="UGN2" s="676"/>
      <c r="UGO2" s="676"/>
      <c r="UGP2" s="676"/>
      <c r="UGQ2" s="676"/>
      <c r="UGR2" s="676"/>
      <c r="UGS2" s="676"/>
      <c r="UGT2" s="676"/>
      <c r="UGU2" s="676"/>
      <c r="UGV2" s="676"/>
      <c r="UGW2" s="676"/>
      <c r="UGX2" s="676"/>
      <c r="UGY2" s="676"/>
      <c r="UGZ2" s="676"/>
      <c r="UHA2" s="676"/>
      <c r="UHB2" s="676"/>
      <c r="UHC2" s="676"/>
      <c r="UHD2" s="676"/>
      <c r="UHE2" s="676"/>
      <c r="UHF2" s="676"/>
      <c r="UHG2" s="676"/>
      <c r="UHH2" s="676"/>
      <c r="UHI2" s="676"/>
      <c r="UHJ2" s="676"/>
      <c r="UHK2" s="676"/>
      <c r="UHL2" s="676"/>
      <c r="UHM2" s="676"/>
      <c r="UHN2" s="676"/>
      <c r="UHO2" s="676"/>
      <c r="UHP2" s="676"/>
      <c r="UHQ2" s="676"/>
      <c r="UHR2" s="676"/>
      <c r="UHS2" s="676"/>
      <c r="UHT2" s="676"/>
      <c r="UHU2" s="676"/>
      <c r="UHV2" s="676"/>
      <c r="UHW2" s="676"/>
      <c r="UHX2" s="676"/>
      <c r="UHY2" s="676"/>
      <c r="UHZ2" s="676"/>
      <c r="UIA2" s="676"/>
      <c r="UIB2" s="676"/>
      <c r="UIC2" s="676"/>
      <c r="UID2" s="676"/>
      <c r="UIE2" s="676"/>
      <c r="UIF2" s="676"/>
      <c r="UIG2" s="676"/>
      <c r="UIH2" s="676"/>
      <c r="UII2" s="676"/>
      <c r="UIJ2" s="676"/>
      <c r="UIK2" s="676"/>
      <c r="UIL2" s="676"/>
      <c r="UIM2" s="676"/>
      <c r="UIN2" s="676"/>
      <c r="UIO2" s="676"/>
      <c r="UIP2" s="676"/>
      <c r="UIQ2" s="676"/>
      <c r="UIR2" s="676"/>
      <c r="UIS2" s="676"/>
      <c r="UIT2" s="676"/>
      <c r="UIU2" s="676"/>
      <c r="UIV2" s="676"/>
      <c r="UIW2" s="676"/>
      <c r="UIX2" s="676"/>
      <c r="UIY2" s="676"/>
      <c r="UIZ2" s="676"/>
      <c r="UJA2" s="676"/>
      <c r="UJB2" s="676"/>
      <c r="UJC2" s="676"/>
      <c r="UJD2" s="676"/>
      <c r="UJE2" s="676"/>
      <c r="UJF2" s="676"/>
      <c r="UJG2" s="676"/>
      <c r="UJH2" s="676"/>
      <c r="UJI2" s="676"/>
      <c r="UJJ2" s="676"/>
      <c r="UJK2" s="676"/>
      <c r="UJL2" s="676"/>
      <c r="UJM2" s="676"/>
      <c r="UJN2" s="676"/>
      <c r="UJO2" s="676"/>
      <c r="UJP2" s="676"/>
      <c r="UJQ2" s="676"/>
      <c r="UJR2" s="676"/>
      <c r="UJS2" s="676"/>
      <c r="UJT2" s="676"/>
      <c r="UJU2" s="676"/>
      <c r="UJV2" s="676"/>
      <c r="UJW2" s="676"/>
      <c r="UJX2" s="676"/>
      <c r="UJY2" s="676"/>
      <c r="UJZ2" s="676"/>
      <c r="UKA2" s="676"/>
      <c r="UKB2" s="676"/>
      <c r="UKC2" s="676"/>
      <c r="UKD2" s="676"/>
      <c r="UKE2" s="676"/>
      <c r="UKF2" s="676"/>
      <c r="UKG2" s="676"/>
      <c r="UKH2" s="676"/>
      <c r="UKI2" s="676"/>
      <c r="UKJ2" s="676"/>
      <c r="UKK2" s="676"/>
      <c r="UKL2" s="676"/>
      <c r="UKM2" s="676"/>
      <c r="UKN2" s="676"/>
      <c r="UKO2" s="676"/>
      <c r="UKP2" s="676"/>
      <c r="UKQ2" s="676"/>
      <c r="UKR2" s="676"/>
      <c r="UKS2" s="676"/>
      <c r="UKT2" s="676"/>
      <c r="UKU2" s="676"/>
      <c r="UKV2" s="676"/>
      <c r="UKW2" s="676"/>
      <c r="UKX2" s="676"/>
      <c r="UKY2" s="676"/>
      <c r="UKZ2" s="676"/>
      <c r="ULA2" s="676"/>
      <c r="ULB2" s="676"/>
      <c r="ULC2" s="676"/>
      <c r="ULD2" s="676"/>
      <c r="ULE2" s="676"/>
      <c r="ULF2" s="676"/>
      <c r="ULG2" s="676"/>
      <c r="ULH2" s="676"/>
      <c r="ULI2" s="676"/>
      <c r="ULJ2" s="676"/>
      <c r="ULK2" s="676"/>
      <c r="ULL2" s="676"/>
      <c r="ULM2" s="676"/>
      <c r="ULN2" s="676"/>
      <c r="ULO2" s="676"/>
      <c r="ULP2" s="676"/>
      <c r="ULQ2" s="676"/>
      <c r="ULR2" s="676"/>
      <c r="ULS2" s="676"/>
      <c r="ULT2" s="676"/>
      <c r="ULU2" s="676"/>
      <c r="ULV2" s="676"/>
      <c r="ULW2" s="676"/>
      <c r="ULX2" s="676"/>
      <c r="ULY2" s="676"/>
      <c r="ULZ2" s="676"/>
      <c r="UMA2" s="676"/>
      <c r="UMB2" s="676"/>
      <c r="UMC2" s="676"/>
      <c r="UMD2" s="676"/>
      <c r="UME2" s="676"/>
      <c r="UMF2" s="676"/>
      <c r="UMG2" s="676"/>
      <c r="UMH2" s="676"/>
      <c r="UMI2" s="676"/>
      <c r="UMJ2" s="676"/>
      <c r="UMK2" s="676"/>
      <c r="UML2" s="676"/>
      <c r="UMM2" s="676"/>
      <c r="UMN2" s="676"/>
      <c r="UMO2" s="676"/>
      <c r="UMP2" s="676"/>
      <c r="UMQ2" s="676"/>
      <c r="UMR2" s="676"/>
      <c r="UMS2" s="676"/>
      <c r="UMT2" s="676"/>
      <c r="UMU2" s="676"/>
      <c r="UMV2" s="676"/>
      <c r="UMW2" s="676"/>
      <c r="UMX2" s="676"/>
      <c r="UMY2" s="676"/>
      <c r="UMZ2" s="676"/>
      <c r="UNA2" s="676"/>
      <c r="UNB2" s="676"/>
      <c r="UNC2" s="676"/>
      <c r="UND2" s="676"/>
      <c r="UNE2" s="676"/>
      <c r="UNF2" s="676"/>
      <c r="UNG2" s="676"/>
      <c r="UNH2" s="676"/>
      <c r="UNI2" s="676"/>
      <c r="UNJ2" s="676"/>
      <c r="UNK2" s="676"/>
      <c r="UNL2" s="676"/>
      <c r="UNM2" s="676"/>
      <c r="UNN2" s="676"/>
      <c r="UNO2" s="676"/>
      <c r="UNP2" s="676"/>
      <c r="UNQ2" s="676"/>
      <c r="UNR2" s="676"/>
      <c r="UNS2" s="676"/>
      <c r="UNT2" s="676"/>
      <c r="UNU2" s="676"/>
      <c r="UNV2" s="676"/>
      <c r="UNW2" s="676"/>
      <c r="UNX2" s="676"/>
      <c r="UNY2" s="676"/>
      <c r="UNZ2" s="676"/>
      <c r="UOA2" s="676"/>
      <c r="UOB2" s="676"/>
      <c r="UOC2" s="676"/>
      <c r="UOD2" s="676"/>
      <c r="UOE2" s="676"/>
      <c r="UOF2" s="676"/>
      <c r="UOG2" s="676"/>
      <c r="UOH2" s="676"/>
      <c r="UOI2" s="676"/>
      <c r="UOJ2" s="676"/>
      <c r="UOK2" s="676"/>
      <c r="UOL2" s="676"/>
      <c r="UOM2" s="676"/>
      <c r="UON2" s="676"/>
      <c r="UOO2" s="676"/>
      <c r="UOP2" s="676"/>
      <c r="UOQ2" s="676"/>
      <c r="UOR2" s="676"/>
      <c r="UOS2" s="676"/>
      <c r="UOT2" s="676"/>
      <c r="UOU2" s="676"/>
      <c r="UOV2" s="676"/>
      <c r="UOW2" s="676"/>
      <c r="UOX2" s="676"/>
      <c r="UOY2" s="676"/>
      <c r="UOZ2" s="676"/>
      <c r="UPA2" s="676"/>
      <c r="UPB2" s="676"/>
      <c r="UPC2" s="676"/>
      <c r="UPD2" s="676"/>
      <c r="UPE2" s="676"/>
      <c r="UPF2" s="676"/>
      <c r="UPG2" s="676"/>
      <c r="UPH2" s="676"/>
      <c r="UPI2" s="676"/>
      <c r="UPJ2" s="676"/>
      <c r="UPK2" s="676"/>
      <c r="UPL2" s="676"/>
      <c r="UPM2" s="676"/>
      <c r="UPN2" s="676"/>
      <c r="UPO2" s="676"/>
      <c r="UPP2" s="676"/>
      <c r="UPQ2" s="676"/>
      <c r="UPR2" s="676"/>
      <c r="UPS2" s="676"/>
      <c r="UPT2" s="676"/>
      <c r="UPU2" s="676"/>
      <c r="UPV2" s="676"/>
      <c r="UPW2" s="676"/>
      <c r="UPX2" s="676"/>
      <c r="UPY2" s="676"/>
      <c r="UPZ2" s="676"/>
      <c r="UQA2" s="676"/>
      <c r="UQB2" s="676"/>
      <c r="UQC2" s="676"/>
      <c r="UQD2" s="676"/>
      <c r="UQE2" s="676"/>
      <c r="UQF2" s="676"/>
      <c r="UQG2" s="676"/>
      <c r="UQH2" s="676"/>
      <c r="UQI2" s="676"/>
      <c r="UQJ2" s="676"/>
      <c r="UQK2" s="676"/>
      <c r="UQL2" s="676"/>
      <c r="UQM2" s="676"/>
      <c r="UQN2" s="676"/>
      <c r="UQO2" s="676"/>
      <c r="UQP2" s="676"/>
      <c r="UQQ2" s="676"/>
      <c r="UQR2" s="676"/>
      <c r="UQS2" s="676"/>
      <c r="UQT2" s="676"/>
      <c r="UQU2" s="676"/>
      <c r="UQV2" s="676"/>
      <c r="UQW2" s="676"/>
      <c r="UQX2" s="676"/>
      <c r="UQY2" s="676"/>
      <c r="UQZ2" s="676"/>
      <c r="URA2" s="676"/>
      <c r="URB2" s="676"/>
      <c r="URC2" s="676"/>
      <c r="URD2" s="676"/>
      <c r="URE2" s="676"/>
      <c r="URF2" s="676"/>
      <c r="URG2" s="676"/>
      <c r="URH2" s="676"/>
      <c r="URI2" s="676"/>
      <c r="URJ2" s="676"/>
      <c r="URK2" s="676"/>
      <c r="URL2" s="676"/>
      <c r="URM2" s="676"/>
      <c r="URN2" s="676"/>
      <c r="URO2" s="676"/>
      <c r="URP2" s="676"/>
      <c r="URQ2" s="676"/>
      <c r="URR2" s="676"/>
      <c r="URS2" s="676"/>
      <c r="URT2" s="676"/>
      <c r="URU2" s="676"/>
      <c r="URV2" s="676"/>
      <c r="URW2" s="676"/>
      <c r="URX2" s="676"/>
      <c r="URY2" s="676"/>
      <c r="URZ2" s="676"/>
      <c r="USA2" s="676"/>
      <c r="USB2" s="676"/>
      <c r="USC2" s="676"/>
      <c r="USD2" s="676"/>
      <c r="USE2" s="676"/>
      <c r="USF2" s="676"/>
      <c r="USG2" s="676"/>
      <c r="USH2" s="676"/>
      <c r="USI2" s="676"/>
      <c r="USJ2" s="676"/>
      <c r="USK2" s="676"/>
      <c r="USL2" s="676"/>
      <c r="USM2" s="676"/>
      <c r="USN2" s="676"/>
      <c r="USO2" s="676"/>
      <c r="USP2" s="676"/>
      <c r="USQ2" s="676"/>
      <c r="USR2" s="676"/>
      <c r="USS2" s="676"/>
      <c r="UST2" s="676"/>
      <c r="USU2" s="676"/>
      <c r="USV2" s="676"/>
      <c r="USW2" s="676"/>
      <c r="USX2" s="676"/>
      <c r="USY2" s="676"/>
      <c r="USZ2" s="676"/>
      <c r="UTA2" s="676"/>
      <c r="UTB2" s="676"/>
      <c r="UTC2" s="676"/>
      <c r="UTD2" s="676"/>
      <c r="UTE2" s="676"/>
      <c r="UTF2" s="676"/>
      <c r="UTG2" s="676"/>
      <c r="UTH2" s="676"/>
      <c r="UTI2" s="676"/>
      <c r="UTJ2" s="676"/>
      <c r="UTK2" s="676"/>
      <c r="UTL2" s="676"/>
      <c r="UTM2" s="676"/>
      <c r="UTN2" s="676"/>
      <c r="UTO2" s="676"/>
      <c r="UTP2" s="676"/>
      <c r="UTQ2" s="676"/>
      <c r="UTR2" s="676"/>
      <c r="UTS2" s="676"/>
      <c r="UTT2" s="676"/>
      <c r="UTU2" s="676"/>
      <c r="UTV2" s="676"/>
      <c r="UTW2" s="676"/>
      <c r="UTX2" s="676"/>
      <c r="UTY2" s="676"/>
      <c r="UTZ2" s="676"/>
      <c r="UUA2" s="676"/>
      <c r="UUB2" s="676"/>
      <c r="UUC2" s="676"/>
      <c r="UUD2" s="676"/>
      <c r="UUE2" s="676"/>
      <c r="UUF2" s="676"/>
      <c r="UUG2" s="676"/>
      <c r="UUH2" s="676"/>
      <c r="UUI2" s="676"/>
      <c r="UUJ2" s="676"/>
      <c r="UUK2" s="676"/>
      <c r="UUL2" s="676"/>
      <c r="UUM2" s="676"/>
      <c r="UUN2" s="676"/>
      <c r="UUO2" s="676"/>
      <c r="UUP2" s="676"/>
      <c r="UUQ2" s="676"/>
      <c r="UUR2" s="676"/>
      <c r="UUS2" s="676"/>
      <c r="UUT2" s="676"/>
      <c r="UUU2" s="676"/>
      <c r="UUV2" s="676"/>
      <c r="UUW2" s="676"/>
      <c r="UUX2" s="676"/>
      <c r="UUY2" s="676"/>
      <c r="UUZ2" s="676"/>
      <c r="UVA2" s="676"/>
      <c r="UVB2" s="676"/>
      <c r="UVC2" s="676"/>
      <c r="UVD2" s="676"/>
      <c r="UVE2" s="676"/>
      <c r="UVF2" s="676"/>
      <c r="UVG2" s="676"/>
      <c r="UVH2" s="676"/>
      <c r="UVI2" s="676"/>
      <c r="UVJ2" s="676"/>
      <c r="UVK2" s="676"/>
      <c r="UVL2" s="676"/>
      <c r="UVM2" s="676"/>
      <c r="UVN2" s="676"/>
      <c r="UVO2" s="676"/>
      <c r="UVP2" s="676"/>
      <c r="UVQ2" s="676"/>
      <c r="UVR2" s="676"/>
      <c r="UVS2" s="676"/>
      <c r="UVT2" s="676"/>
      <c r="UVU2" s="676"/>
      <c r="UVV2" s="676"/>
      <c r="UVW2" s="676"/>
      <c r="UVX2" s="676"/>
      <c r="UVY2" s="676"/>
      <c r="UVZ2" s="676"/>
      <c r="UWA2" s="676"/>
      <c r="UWB2" s="676"/>
      <c r="UWC2" s="676"/>
      <c r="UWD2" s="676"/>
      <c r="UWE2" s="676"/>
      <c r="UWF2" s="676"/>
      <c r="UWG2" s="676"/>
      <c r="UWH2" s="676"/>
      <c r="UWI2" s="676"/>
      <c r="UWJ2" s="676"/>
      <c r="UWK2" s="676"/>
      <c r="UWL2" s="676"/>
      <c r="UWM2" s="676"/>
      <c r="UWN2" s="676"/>
      <c r="UWO2" s="676"/>
      <c r="UWP2" s="676"/>
      <c r="UWQ2" s="676"/>
      <c r="UWR2" s="676"/>
      <c r="UWS2" s="676"/>
      <c r="UWT2" s="676"/>
      <c r="UWU2" s="676"/>
      <c r="UWV2" s="676"/>
      <c r="UWW2" s="676"/>
      <c r="UWX2" s="676"/>
      <c r="UWY2" s="676"/>
      <c r="UWZ2" s="676"/>
      <c r="UXA2" s="676"/>
      <c r="UXB2" s="676"/>
      <c r="UXC2" s="676"/>
      <c r="UXD2" s="676"/>
      <c r="UXE2" s="676"/>
      <c r="UXF2" s="676"/>
      <c r="UXG2" s="676"/>
      <c r="UXH2" s="676"/>
      <c r="UXI2" s="676"/>
      <c r="UXJ2" s="676"/>
      <c r="UXK2" s="676"/>
      <c r="UXL2" s="676"/>
      <c r="UXM2" s="676"/>
      <c r="UXN2" s="676"/>
      <c r="UXO2" s="676"/>
      <c r="UXP2" s="676"/>
      <c r="UXQ2" s="676"/>
      <c r="UXR2" s="676"/>
      <c r="UXS2" s="676"/>
      <c r="UXT2" s="676"/>
      <c r="UXU2" s="676"/>
      <c r="UXV2" s="676"/>
      <c r="UXW2" s="676"/>
      <c r="UXX2" s="676"/>
      <c r="UXY2" s="676"/>
      <c r="UXZ2" s="676"/>
      <c r="UYA2" s="676"/>
      <c r="UYB2" s="676"/>
      <c r="UYC2" s="676"/>
      <c r="UYD2" s="676"/>
      <c r="UYE2" s="676"/>
      <c r="UYF2" s="676"/>
      <c r="UYG2" s="676"/>
      <c r="UYH2" s="676"/>
      <c r="UYI2" s="676"/>
      <c r="UYJ2" s="676"/>
      <c r="UYK2" s="676"/>
      <c r="UYL2" s="676"/>
      <c r="UYM2" s="676"/>
      <c r="UYN2" s="676"/>
      <c r="UYO2" s="676"/>
      <c r="UYP2" s="676"/>
      <c r="UYQ2" s="676"/>
      <c r="UYR2" s="676"/>
      <c r="UYS2" s="676"/>
      <c r="UYT2" s="676"/>
      <c r="UYU2" s="676"/>
      <c r="UYV2" s="676"/>
      <c r="UYW2" s="676"/>
      <c r="UYX2" s="676"/>
      <c r="UYY2" s="676"/>
      <c r="UYZ2" s="676"/>
      <c r="UZA2" s="676"/>
      <c r="UZB2" s="676"/>
      <c r="UZC2" s="676"/>
      <c r="UZD2" s="676"/>
      <c r="UZE2" s="676"/>
      <c r="UZF2" s="676"/>
      <c r="UZG2" s="676"/>
      <c r="UZH2" s="676"/>
      <c r="UZI2" s="676"/>
      <c r="UZJ2" s="676"/>
      <c r="UZK2" s="676"/>
      <c r="UZL2" s="676"/>
      <c r="UZM2" s="676"/>
      <c r="UZN2" s="676"/>
      <c r="UZO2" s="676"/>
      <c r="UZP2" s="676"/>
      <c r="UZQ2" s="676"/>
      <c r="UZR2" s="676"/>
      <c r="UZS2" s="676"/>
      <c r="UZT2" s="676"/>
      <c r="UZU2" s="676"/>
      <c r="UZV2" s="676"/>
      <c r="UZW2" s="676"/>
      <c r="UZX2" s="676"/>
      <c r="UZY2" s="676"/>
      <c r="UZZ2" s="676"/>
      <c r="VAA2" s="676"/>
      <c r="VAB2" s="676"/>
      <c r="VAC2" s="676"/>
      <c r="VAD2" s="676"/>
      <c r="VAE2" s="676"/>
      <c r="VAF2" s="676"/>
      <c r="VAG2" s="676"/>
      <c r="VAH2" s="676"/>
      <c r="VAI2" s="676"/>
      <c r="VAJ2" s="676"/>
      <c r="VAK2" s="676"/>
      <c r="VAL2" s="676"/>
      <c r="VAM2" s="676"/>
      <c r="VAN2" s="676"/>
      <c r="VAO2" s="676"/>
      <c r="VAP2" s="676"/>
      <c r="VAQ2" s="676"/>
      <c r="VAR2" s="676"/>
      <c r="VAS2" s="676"/>
      <c r="VAT2" s="676"/>
      <c r="VAU2" s="676"/>
      <c r="VAV2" s="676"/>
      <c r="VAW2" s="676"/>
      <c r="VAX2" s="676"/>
      <c r="VAY2" s="676"/>
      <c r="VAZ2" s="676"/>
      <c r="VBA2" s="676"/>
      <c r="VBB2" s="676"/>
      <c r="VBC2" s="676"/>
      <c r="VBD2" s="676"/>
      <c r="VBE2" s="676"/>
      <c r="VBF2" s="676"/>
      <c r="VBG2" s="676"/>
      <c r="VBH2" s="676"/>
      <c r="VBI2" s="676"/>
      <c r="VBJ2" s="676"/>
      <c r="VBK2" s="676"/>
      <c r="VBL2" s="676"/>
      <c r="VBM2" s="676"/>
      <c r="VBN2" s="676"/>
      <c r="VBO2" s="676"/>
      <c r="VBP2" s="676"/>
      <c r="VBQ2" s="676"/>
      <c r="VBR2" s="676"/>
      <c r="VBS2" s="676"/>
      <c r="VBT2" s="676"/>
      <c r="VBU2" s="676"/>
      <c r="VBV2" s="676"/>
      <c r="VBW2" s="676"/>
      <c r="VBX2" s="676"/>
      <c r="VBY2" s="676"/>
      <c r="VBZ2" s="676"/>
      <c r="VCA2" s="676"/>
      <c r="VCB2" s="676"/>
      <c r="VCC2" s="676"/>
      <c r="VCD2" s="676"/>
      <c r="VCE2" s="676"/>
      <c r="VCF2" s="676"/>
      <c r="VCG2" s="676"/>
      <c r="VCH2" s="676"/>
      <c r="VCI2" s="676"/>
      <c r="VCJ2" s="676"/>
      <c r="VCK2" s="676"/>
      <c r="VCL2" s="676"/>
      <c r="VCM2" s="676"/>
      <c r="VCN2" s="676"/>
      <c r="VCO2" s="676"/>
      <c r="VCP2" s="676"/>
      <c r="VCQ2" s="676"/>
      <c r="VCR2" s="676"/>
      <c r="VCS2" s="676"/>
      <c r="VCT2" s="676"/>
      <c r="VCU2" s="676"/>
      <c r="VCV2" s="676"/>
      <c r="VCW2" s="676"/>
      <c r="VCX2" s="676"/>
      <c r="VCY2" s="676"/>
      <c r="VCZ2" s="676"/>
      <c r="VDA2" s="676"/>
      <c r="VDB2" s="676"/>
      <c r="VDC2" s="676"/>
      <c r="VDD2" s="676"/>
      <c r="VDE2" s="676"/>
      <c r="VDF2" s="676"/>
      <c r="VDG2" s="676"/>
      <c r="VDH2" s="676"/>
      <c r="VDI2" s="676"/>
      <c r="VDJ2" s="676"/>
      <c r="VDK2" s="676"/>
      <c r="VDL2" s="676"/>
      <c r="VDM2" s="676"/>
      <c r="VDN2" s="676"/>
      <c r="VDO2" s="676"/>
      <c r="VDP2" s="676"/>
      <c r="VDQ2" s="676"/>
      <c r="VDR2" s="676"/>
      <c r="VDS2" s="676"/>
      <c r="VDT2" s="676"/>
      <c r="VDU2" s="676"/>
      <c r="VDV2" s="676"/>
      <c r="VDW2" s="676"/>
      <c r="VDX2" s="676"/>
      <c r="VDY2" s="676"/>
      <c r="VDZ2" s="676"/>
      <c r="VEA2" s="676"/>
      <c r="VEB2" s="676"/>
      <c r="VEC2" s="676"/>
      <c r="VED2" s="676"/>
      <c r="VEE2" s="676"/>
      <c r="VEF2" s="676"/>
      <c r="VEG2" s="676"/>
      <c r="VEH2" s="676"/>
      <c r="VEI2" s="676"/>
      <c r="VEJ2" s="676"/>
      <c r="VEK2" s="676"/>
      <c r="VEL2" s="676"/>
      <c r="VEM2" s="676"/>
      <c r="VEN2" s="676"/>
      <c r="VEO2" s="676"/>
      <c r="VEP2" s="676"/>
      <c r="VEQ2" s="676"/>
      <c r="VER2" s="676"/>
      <c r="VES2" s="676"/>
      <c r="VET2" s="676"/>
      <c r="VEU2" s="676"/>
      <c r="VEV2" s="676"/>
      <c r="VEW2" s="676"/>
      <c r="VEX2" s="676"/>
      <c r="VEY2" s="676"/>
      <c r="VEZ2" s="676"/>
      <c r="VFA2" s="676"/>
      <c r="VFB2" s="676"/>
      <c r="VFC2" s="676"/>
      <c r="VFD2" s="676"/>
      <c r="VFE2" s="676"/>
      <c r="VFF2" s="676"/>
      <c r="VFG2" s="676"/>
      <c r="VFH2" s="676"/>
      <c r="VFI2" s="676"/>
      <c r="VFJ2" s="676"/>
      <c r="VFK2" s="676"/>
      <c r="VFL2" s="676"/>
      <c r="VFM2" s="676"/>
      <c r="VFN2" s="676"/>
      <c r="VFO2" s="676"/>
      <c r="VFP2" s="676"/>
      <c r="VFQ2" s="676"/>
      <c r="VFR2" s="676"/>
      <c r="VFS2" s="676"/>
      <c r="VFT2" s="676"/>
      <c r="VFU2" s="676"/>
      <c r="VFV2" s="676"/>
      <c r="VFW2" s="676"/>
      <c r="VFX2" s="676"/>
      <c r="VFY2" s="676"/>
      <c r="VFZ2" s="676"/>
      <c r="VGA2" s="676"/>
      <c r="VGB2" s="676"/>
      <c r="VGC2" s="676"/>
      <c r="VGD2" s="676"/>
      <c r="VGE2" s="676"/>
      <c r="VGF2" s="676"/>
      <c r="VGG2" s="676"/>
      <c r="VGH2" s="676"/>
      <c r="VGI2" s="676"/>
      <c r="VGJ2" s="676"/>
      <c r="VGK2" s="676"/>
      <c r="VGL2" s="676"/>
      <c r="VGM2" s="676"/>
      <c r="VGN2" s="676"/>
      <c r="VGO2" s="676"/>
      <c r="VGP2" s="676"/>
      <c r="VGQ2" s="676"/>
      <c r="VGR2" s="676"/>
      <c r="VGS2" s="676"/>
      <c r="VGT2" s="676"/>
      <c r="VGU2" s="676"/>
      <c r="VGV2" s="676"/>
      <c r="VGW2" s="676"/>
      <c r="VGX2" s="676"/>
      <c r="VGY2" s="676"/>
      <c r="VGZ2" s="676"/>
      <c r="VHA2" s="676"/>
      <c r="VHB2" s="676"/>
      <c r="VHC2" s="676"/>
      <c r="VHD2" s="676"/>
      <c r="VHE2" s="676"/>
      <c r="VHF2" s="676"/>
      <c r="VHG2" s="676"/>
      <c r="VHH2" s="676"/>
      <c r="VHI2" s="676"/>
      <c r="VHJ2" s="676"/>
      <c r="VHK2" s="676"/>
      <c r="VHL2" s="676"/>
      <c r="VHM2" s="676"/>
      <c r="VHN2" s="676"/>
      <c r="VHO2" s="676"/>
      <c r="VHP2" s="676"/>
      <c r="VHQ2" s="676"/>
      <c r="VHR2" s="676"/>
      <c r="VHS2" s="676"/>
      <c r="VHT2" s="676"/>
      <c r="VHU2" s="676"/>
      <c r="VHV2" s="676"/>
      <c r="VHW2" s="676"/>
      <c r="VHX2" s="676"/>
      <c r="VHY2" s="676"/>
      <c r="VHZ2" s="676"/>
      <c r="VIA2" s="676"/>
      <c r="VIB2" s="676"/>
      <c r="VIC2" s="676"/>
      <c r="VID2" s="676"/>
      <c r="VIE2" s="676"/>
      <c r="VIF2" s="676"/>
      <c r="VIG2" s="676"/>
      <c r="VIH2" s="676"/>
      <c r="VII2" s="676"/>
      <c r="VIJ2" s="676"/>
      <c r="VIK2" s="676"/>
      <c r="VIL2" s="676"/>
      <c r="VIM2" s="676"/>
      <c r="VIN2" s="676"/>
      <c r="VIO2" s="676"/>
      <c r="VIP2" s="676"/>
      <c r="VIQ2" s="676"/>
      <c r="VIR2" s="676"/>
      <c r="VIS2" s="676"/>
      <c r="VIT2" s="676"/>
      <c r="VIU2" s="676"/>
      <c r="VIV2" s="676"/>
      <c r="VIW2" s="676"/>
      <c r="VIX2" s="676"/>
      <c r="VIY2" s="676"/>
      <c r="VIZ2" s="676"/>
      <c r="VJA2" s="676"/>
      <c r="VJB2" s="676"/>
      <c r="VJC2" s="676"/>
      <c r="VJD2" s="676"/>
      <c r="VJE2" s="676"/>
      <c r="VJF2" s="676"/>
      <c r="VJG2" s="676"/>
      <c r="VJH2" s="676"/>
      <c r="VJI2" s="676"/>
      <c r="VJJ2" s="676"/>
      <c r="VJK2" s="676"/>
      <c r="VJL2" s="676"/>
      <c r="VJM2" s="676"/>
      <c r="VJN2" s="676"/>
      <c r="VJO2" s="676"/>
      <c r="VJP2" s="676"/>
      <c r="VJQ2" s="676"/>
      <c r="VJR2" s="676"/>
      <c r="VJS2" s="676"/>
      <c r="VJT2" s="676"/>
      <c r="VJU2" s="676"/>
      <c r="VJV2" s="676"/>
      <c r="VJW2" s="676"/>
      <c r="VJX2" s="676"/>
      <c r="VJY2" s="676"/>
      <c r="VJZ2" s="676"/>
      <c r="VKA2" s="676"/>
      <c r="VKB2" s="676"/>
      <c r="VKC2" s="676"/>
      <c r="VKD2" s="676"/>
      <c r="VKE2" s="676"/>
      <c r="VKF2" s="676"/>
      <c r="VKG2" s="676"/>
      <c r="VKH2" s="676"/>
      <c r="VKI2" s="676"/>
      <c r="VKJ2" s="676"/>
      <c r="VKK2" s="676"/>
      <c r="VKL2" s="676"/>
      <c r="VKM2" s="676"/>
      <c r="VKN2" s="676"/>
      <c r="VKO2" s="676"/>
      <c r="VKP2" s="676"/>
      <c r="VKQ2" s="676"/>
      <c r="VKR2" s="676"/>
      <c r="VKS2" s="676"/>
      <c r="VKT2" s="676"/>
      <c r="VKU2" s="676"/>
      <c r="VKV2" s="676"/>
      <c r="VKW2" s="676"/>
      <c r="VKX2" s="676"/>
      <c r="VKY2" s="676"/>
      <c r="VKZ2" s="676"/>
      <c r="VLA2" s="676"/>
      <c r="VLB2" s="676"/>
      <c r="VLC2" s="676"/>
      <c r="VLD2" s="676"/>
      <c r="VLE2" s="676"/>
      <c r="VLF2" s="676"/>
      <c r="VLG2" s="676"/>
      <c r="VLH2" s="676"/>
      <c r="VLI2" s="676"/>
      <c r="VLJ2" s="676"/>
      <c r="VLK2" s="676"/>
      <c r="VLL2" s="676"/>
      <c r="VLM2" s="676"/>
      <c r="VLN2" s="676"/>
      <c r="VLO2" s="676"/>
      <c r="VLP2" s="676"/>
      <c r="VLQ2" s="676"/>
      <c r="VLR2" s="676"/>
      <c r="VLS2" s="676"/>
      <c r="VLT2" s="676"/>
      <c r="VLU2" s="676"/>
      <c r="VLV2" s="676"/>
      <c r="VLW2" s="676"/>
      <c r="VLX2" s="676"/>
      <c r="VLY2" s="676"/>
      <c r="VLZ2" s="676"/>
      <c r="VMA2" s="676"/>
      <c r="VMB2" s="676"/>
      <c r="VMC2" s="676"/>
      <c r="VMD2" s="676"/>
      <c r="VME2" s="676"/>
      <c r="VMF2" s="676"/>
      <c r="VMG2" s="676"/>
      <c r="VMH2" s="676"/>
      <c r="VMI2" s="676"/>
      <c r="VMJ2" s="676"/>
      <c r="VMK2" s="676"/>
      <c r="VML2" s="676"/>
      <c r="VMM2" s="676"/>
      <c r="VMN2" s="676"/>
      <c r="VMO2" s="676"/>
      <c r="VMP2" s="676"/>
      <c r="VMQ2" s="676"/>
      <c r="VMR2" s="676"/>
      <c r="VMS2" s="676"/>
      <c r="VMT2" s="676"/>
      <c r="VMU2" s="676"/>
      <c r="VMV2" s="676"/>
      <c r="VMW2" s="676"/>
      <c r="VMX2" s="676"/>
      <c r="VMY2" s="676"/>
      <c r="VMZ2" s="676"/>
      <c r="VNA2" s="676"/>
      <c r="VNB2" s="676"/>
      <c r="VNC2" s="676"/>
      <c r="VND2" s="676"/>
      <c r="VNE2" s="676"/>
      <c r="VNF2" s="676"/>
      <c r="VNG2" s="676"/>
      <c r="VNH2" s="676"/>
      <c r="VNI2" s="676"/>
      <c r="VNJ2" s="676"/>
      <c r="VNK2" s="676"/>
      <c r="VNL2" s="676"/>
      <c r="VNM2" s="676"/>
      <c r="VNN2" s="676"/>
      <c r="VNO2" s="676"/>
      <c r="VNP2" s="676"/>
      <c r="VNQ2" s="676"/>
      <c r="VNR2" s="676"/>
      <c r="VNS2" s="676"/>
      <c r="VNT2" s="676"/>
      <c r="VNU2" s="676"/>
      <c r="VNV2" s="676"/>
      <c r="VNW2" s="676"/>
      <c r="VNX2" s="676"/>
      <c r="VNY2" s="676"/>
      <c r="VNZ2" s="676"/>
      <c r="VOA2" s="676"/>
      <c r="VOB2" s="676"/>
      <c r="VOC2" s="676"/>
      <c r="VOD2" s="676"/>
      <c r="VOE2" s="676"/>
      <c r="VOF2" s="676"/>
      <c r="VOG2" s="676"/>
      <c r="VOH2" s="676"/>
      <c r="VOI2" s="676"/>
      <c r="VOJ2" s="676"/>
      <c r="VOK2" s="676"/>
      <c r="VOL2" s="676"/>
      <c r="VOM2" s="676"/>
      <c r="VON2" s="676"/>
      <c r="VOO2" s="676"/>
      <c r="VOP2" s="676"/>
      <c r="VOQ2" s="676"/>
      <c r="VOR2" s="676"/>
      <c r="VOS2" s="676"/>
      <c r="VOT2" s="676"/>
      <c r="VOU2" s="676"/>
      <c r="VOV2" s="676"/>
      <c r="VOW2" s="676"/>
      <c r="VOX2" s="676"/>
      <c r="VOY2" s="676"/>
      <c r="VOZ2" s="676"/>
      <c r="VPA2" s="676"/>
      <c r="VPB2" s="676"/>
      <c r="VPC2" s="676"/>
      <c r="VPD2" s="676"/>
      <c r="VPE2" s="676"/>
      <c r="VPF2" s="676"/>
      <c r="VPG2" s="676"/>
      <c r="VPH2" s="676"/>
      <c r="VPI2" s="676"/>
      <c r="VPJ2" s="676"/>
      <c r="VPK2" s="676"/>
      <c r="VPL2" s="676"/>
      <c r="VPM2" s="676"/>
      <c r="VPN2" s="676"/>
      <c r="VPO2" s="676"/>
      <c r="VPP2" s="676"/>
      <c r="VPQ2" s="676"/>
      <c r="VPR2" s="676"/>
      <c r="VPS2" s="676"/>
      <c r="VPT2" s="676"/>
      <c r="VPU2" s="676"/>
      <c r="VPV2" s="676"/>
      <c r="VPW2" s="676"/>
      <c r="VPX2" s="676"/>
      <c r="VPY2" s="676"/>
      <c r="VPZ2" s="676"/>
      <c r="VQA2" s="676"/>
      <c r="VQB2" s="676"/>
      <c r="VQC2" s="676"/>
      <c r="VQD2" s="676"/>
      <c r="VQE2" s="676"/>
      <c r="VQF2" s="676"/>
      <c r="VQG2" s="676"/>
      <c r="VQH2" s="676"/>
      <c r="VQI2" s="676"/>
      <c r="VQJ2" s="676"/>
      <c r="VQK2" s="676"/>
      <c r="VQL2" s="676"/>
      <c r="VQM2" s="676"/>
      <c r="VQN2" s="676"/>
      <c r="VQO2" s="676"/>
      <c r="VQP2" s="676"/>
      <c r="VQQ2" s="676"/>
      <c r="VQR2" s="676"/>
      <c r="VQS2" s="676"/>
      <c r="VQT2" s="676"/>
      <c r="VQU2" s="676"/>
      <c r="VQV2" s="676"/>
      <c r="VQW2" s="676"/>
      <c r="VQX2" s="676"/>
      <c r="VQY2" s="676"/>
      <c r="VQZ2" s="676"/>
      <c r="VRA2" s="676"/>
      <c r="VRB2" s="676"/>
      <c r="VRC2" s="676"/>
      <c r="VRD2" s="676"/>
      <c r="VRE2" s="676"/>
      <c r="VRF2" s="676"/>
      <c r="VRG2" s="676"/>
      <c r="VRH2" s="676"/>
      <c r="VRI2" s="676"/>
      <c r="VRJ2" s="676"/>
      <c r="VRK2" s="676"/>
      <c r="VRL2" s="676"/>
      <c r="VRM2" s="676"/>
      <c r="VRN2" s="676"/>
      <c r="VRO2" s="676"/>
      <c r="VRP2" s="676"/>
      <c r="VRQ2" s="676"/>
      <c r="VRR2" s="676"/>
      <c r="VRS2" s="676"/>
      <c r="VRT2" s="676"/>
      <c r="VRU2" s="676"/>
      <c r="VRV2" s="676"/>
      <c r="VRW2" s="676"/>
      <c r="VRX2" s="676"/>
      <c r="VRY2" s="676"/>
      <c r="VRZ2" s="676"/>
      <c r="VSA2" s="676"/>
      <c r="VSB2" s="676"/>
      <c r="VSC2" s="676"/>
      <c r="VSD2" s="676"/>
      <c r="VSE2" s="676"/>
      <c r="VSF2" s="676"/>
      <c r="VSG2" s="676"/>
      <c r="VSH2" s="676"/>
      <c r="VSI2" s="676"/>
      <c r="VSJ2" s="676"/>
      <c r="VSK2" s="676"/>
      <c r="VSL2" s="676"/>
      <c r="VSM2" s="676"/>
      <c r="VSN2" s="676"/>
      <c r="VSO2" s="676"/>
      <c r="VSP2" s="676"/>
      <c r="VSQ2" s="676"/>
      <c r="VSR2" s="676"/>
      <c r="VSS2" s="676"/>
      <c r="VST2" s="676"/>
      <c r="VSU2" s="676"/>
      <c r="VSV2" s="676"/>
      <c r="VSW2" s="676"/>
      <c r="VSX2" s="676"/>
      <c r="VSY2" s="676"/>
      <c r="VSZ2" s="676"/>
      <c r="VTA2" s="676"/>
      <c r="VTB2" s="676"/>
      <c r="VTC2" s="676"/>
      <c r="VTD2" s="676"/>
      <c r="VTE2" s="676"/>
      <c r="VTF2" s="676"/>
      <c r="VTG2" s="676"/>
      <c r="VTH2" s="676"/>
      <c r="VTI2" s="676"/>
      <c r="VTJ2" s="676"/>
      <c r="VTK2" s="676"/>
      <c r="VTL2" s="676"/>
      <c r="VTM2" s="676"/>
      <c r="VTN2" s="676"/>
      <c r="VTO2" s="676"/>
      <c r="VTP2" s="676"/>
      <c r="VTQ2" s="676"/>
      <c r="VTR2" s="676"/>
      <c r="VTS2" s="676"/>
      <c r="VTT2" s="676"/>
      <c r="VTU2" s="676"/>
      <c r="VTV2" s="676"/>
      <c r="VTW2" s="676"/>
      <c r="VTX2" s="676"/>
      <c r="VTY2" s="676"/>
      <c r="VTZ2" s="676"/>
      <c r="VUA2" s="676"/>
      <c r="VUB2" s="676"/>
      <c r="VUC2" s="676"/>
      <c r="VUD2" s="676"/>
      <c r="VUE2" s="676"/>
      <c r="VUF2" s="676"/>
      <c r="VUG2" s="676"/>
      <c r="VUH2" s="676"/>
      <c r="VUI2" s="676"/>
      <c r="VUJ2" s="676"/>
      <c r="VUK2" s="676"/>
      <c r="VUL2" s="676"/>
      <c r="VUM2" s="676"/>
      <c r="VUN2" s="676"/>
      <c r="VUO2" s="676"/>
      <c r="VUP2" s="676"/>
      <c r="VUQ2" s="676"/>
      <c r="VUR2" s="676"/>
      <c r="VUS2" s="676"/>
      <c r="VUT2" s="676"/>
      <c r="VUU2" s="676"/>
      <c r="VUV2" s="676"/>
      <c r="VUW2" s="676"/>
      <c r="VUX2" s="676"/>
      <c r="VUY2" s="676"/>
      <c r="VUZ2" s="676"/>
      <c r="VVA2" s="676"/>
      <c r="VVB2" s="676"/>
      <c r="VVC2" s="676"/>
      <c r="VVD2" s="676"/>
      <c r="VVE2" s="676"/>
      <c r="VVF2" s="676"/>
      <c r="VVG2" s="676"/>
      <c r="VVH2" s="676"/>
      <c r="VVI2" s="676"/>
      <c r="VVJ2" s="676"/>
      <c r="VVK2" s="676"/>
      <c r="VVL2" s="676"/>
      <c r="VVM2" s="676"/>
      <c r="VVN2" s="676"/>
      <c r="VVO2" s="676"/>
      <c r="VVP2" s="676"/>
      <c r="VVQ2" s="676"/>
      <c r="VVR2" s="676"/>
      <c r="VVS2" s="676"/>
      <c r="VVT2" s="676"/>
      <c r="VVU2" s="676"/>
      <c r="VVV2" s="676"/>
      <c r="VVW2" s="676"/>
      <c r="VVX2" s="676"/>
      <c r="VVY2" s="676"/>
      <c r="VVZ2" s="676"/>
      <c r="VWA2" s="676"/>
      <c r="VWB2" s="676"/>
      <c r="VWC2" s="676"/>
      <c r="VWD2" s="676"/>
      <c r="VWE2" s="676"/>
      <c r="VWF2" s="676"/>
      <c r="VWG2" s="676"/>
      <c r="VWH2" s="676"/>
      <c r="VWI2" s="676"/>
      <c r="VWJ2" s="676"/>
      <c r="VWK2" s="676"/>
      <c r="VWL2" s="676"/>
      <c r="VWM2" s="676"/>
      <c r="VWN2" s="676"/>
      <c r="VWO2" s="676"/>
      <c r="VWP2" s="676"/>
      <c r="VWQ2" s="676"/>
      <c r="VWR2" s="676"/>
      <c r="VWS2" s="676"/>
      <c r="VWT2" s="676"/>
      <c r="VWU2" s="676"/>
      <c r="VWV2" s="676"/>
      <c r="VWW2" s="676"/>
      <c r="VWX2" s="676"/>
      <c r="VWY2" s="676"/>
      <c r="VWZ2" s="676"/>
      <c r="VXA2" s="676"/>
      <c r="VXB2" s="676"/>
      <c r="VXC2" s="676"/>
      <c r="VXD2" s="676"/>
      <c r="VXE2" s="676"/>
      <c r="VXF2" s="676"/>
      <c r="VXG2" s="676"/>
      <c r="VXH2" s="676"/>
      <c r="VXI2" s="676"/>
      <c r="VXJ2" s="676"/>
      <c r="VXK2" s="676"/>
      <c r="VXL2" s="676"/>
      <c r="VXM2" s="676"/>
      <c r="VXN2" s="676"/>
      <c r="VXO2" s="676"/>
      <c r="VXP2" s="676"/>
      <c r="VXQ2" s="676"/>
      <c r="VXR2" s="676"/>
      <c r="VXS2" s="676"/>
      <c r="VXT2" s="676"/>
      <c r="VXU2" s="676"/>
      <c r="VXV2" s="676"/>
      <c r="VXW2" s="676"/>
      <c r="VXX2" s="676"/>
      <c r="VXY2" s="676"/>
      <c r="VXZ2" s="676"/>
      <c r="VYA2" s="676"/>
      <c r="VYB2" s="676"/>
      <c r="VYC2" s="676"/>
      <c r="VYD2" s="676"/>
      <c r="VYE2" s="676"/>
      <c r="VYF2" s="676"/>
      <c r="VYG2" s="676"/>
      <c r="VYH2" s="676"/>
      <c r="VYI2" s="676"/>
      <c r="VYJ2" s="676"/>
      <c r="VYK2" s="676"/>
      <c r="VYL2" s="676"/>
      <c r="VYM2" s="676"/>
      <c r="VYN2" s="676"/>
      <c r="VYO2" s="676"/>
      <c r="VYP2" s="676"/>
      <c r="VYQ2" s="676"/>
      <c r="VYR2" s="676"/>
      <c r="VYS2" s="676"/>
      <c r="VYT2" s="676"/>
      <c r="VYU2" s="676"/>
      <c r="VYV2" s="676"/>
      <c r="VYW2" s="676"/>
      <c r="VYX2" s="676"/>
      <c r="VYY2" s="676"/>
      <c r="VYZ2" s="676"/>
      <c r="VZA2" s="676"/>
      <c r="VZB2" s="676"/>
      <c r="VZC2" s="676"/>
      <c r="VZD2" s="676"/>
      <c r="VZE2" s="676"/>
      <c r="VZF2" s="676"/>
      <c r="VZG2" s="676"/>
      <c r="VZH2" s="676"/>
      <c r="VZI2" s="676"/>
      <c r="VZJ2" s="676"/>
      <c r="VZK2" s="676"/>
      <c r="VZL2" s="676"/>
      <c r="VZM2" s="676"/>
      <c r="VZN2" s="676"/>
      <c r="VZO2" s="676"/>
      <c r="VZP2" s="676"/>
      <c r="VZQ2" s="676"/>
      <c r="VZR2" s="676"/>
      <c r="VZS2" s="676"/>
      <c r="VZT2" s="676"/>
      <c r="VZU2" s="676"/>
      <c r="VZV2" s="676"/>
      <c r="VZW2" s="676"/>
      <c r="VZX2" s="676"/>
      <c r="VZY2" s="676"/>
      <c r="VZZ2" s="676"/>
      <c r="WAA2" s="676"/>
      <c r="WAB2" s="676"/>
      <c r="WAC2" s="676"/>
      <c r="WAD2" s="676"/>
      <c r="WAE2" s="676"/>
      <c r="WAF2" s="676"/>
      <c r="WAG2" s="676"/>
      <c r="WAH2" s="676"/>
      <c r="WAI2" s="676"/>
      <c r="WAJ2" s="676"/>
      <c r="WAK2" s="676"/>
      <c r="WAL2" s="676"/>
      <c r="WAM2" s="676"/>
      <c r="WAN2" s="676"/>
      <c r="WAO2" s="676"/>
      <c r="WAP2" s="676"/>
      <c r="WAQ2" s="676"/>
      <c r="WAR2" s="676"/>
      <c r="WAS2" s="676"/>
      <c r="WAT2" s="676"/>
      <c r="WAU2" s="676"/>
      <c r="WAV2" s="676"/>
      <c r="WAW2" s="676"/>
      <c r="WAX2" s="676"/>
      <c r="WAY2" s="676"/>
      <c r="WAZ2" s="676"/>
      <c r="WBA2" s="676"/>
      <c r="WBB2" s="676"/>
      <c r="WBC2" s="676"/>
      <c r="WBD2" s="676"/>
      <c r="WBE2" s="676"/>
      <c r="WBF2" s="676"/>
      <c r="WBG2" s="676"/>
      <c r="WBH2" s="676"/>
      <c r="WBI2" s="676"/>
      <c r="WBJ2" s="676"/>
      <c r="WBK2" s="676"/>
      <c r="WBL2" s="676"/>
      <c r="WBM2" s="676"/>
      <c r="WBN2" s="676"/>
      <c r="WBO2" s="676"/>
      <c r="WBP2" s="676"/>
      <c r="WBQ2" s="676"/>
      <c r="WBR2" s="676"/>
      <c r="WBS2" s="676"/>
      <c r="WBT2" s="676"/>
      <c r="WBU2" s="676"/>
      <c r="WBV2" s="676"/>
      <c r="WBW2" s="676"/>
      <c r="WBX2" s="676"/>
      <c r="WBY2" s="676"/>
      <c r="WBZ2" s="676"/>
      <c r="WCA2" s="676"/>
      <c r="WCB2" s="676"/>
      <c r="WCC2" s="676"/>
      <c r="WCD2" s="676"/>
      <c r="WCE2" s="676"/>
      <c r="WCF2" s="676"/>
      <c r="WCG2" s="676"/>
      <c r="WCH2" s="676"/>
      <c r="WCI2" s="676"/>
      <c r="WCJ2" s="676"/>
      <c r="WCK2" s="676"/>
      <c r="WCL2" s="676"/>
      <c r="WCM2" s="676"/>
      <c r="WCN2" s="676"/>
      <c r="WCO2" s="676"/>
      <c r="WCP2" s="676"/>
      <c r="WCQ2" s="676"/>
      <c r="WCR2" s="676"/>
      <c r="WCS2" s="676"/>
      <c r="WCT2" s="676"/>
      <c r="WCU2" s="676"/>
      <c r="WCV2" s="676"/>
      <c r="WCW2" s="676"/>
      <c r="WCX2" s="676"/>
      <c r="WCY2" s="676"/>
      <c r="WCZ2" s="676"/>
      <c r="WDA2" s="676"/>
      <c r="WDB2" s="676"/>
      <c r="WDC2" s="676"/>
      <c r="WDD2" s="676"/>
      <c r="WDE2" s="676"/>
      <c r="WDF2" s="676"/>
      <c r="WDG2" s="676"/>
      <c r="WDH2" s="676"/>
      <c r="WDI2" s="676"/>
      <c r="WDJ2" s="676"/>
      <c r="WDK2" s="676"/>
      <c r="WDL2" s="676"/>
      <c r="WDM2" s="676"/>
      <c r="WDN2" s="676"/>
      <c r="WDO2" s="676"/>
      <c r="WDP2" s="676"/>
      <c r="WDQ2" s="676"/>
      <c r="WDR2" s="676"/>
      <c r="WDS2" s="676"/>
      <c r="WDT2" s="676"/>
      <c r="WDU2" s="676"/>
      <c r="WDV2" s="676"/>
      <c r="WDW2" s="676"/>
      <c r="WDX2" s="676"/>
      <c r="WDY2" s="676"/>
      <c r="WDZ2" s="676"/>
      <c r="WEA2" s="676"/>
      <c r="WEB2" s="676"/>
      <c r="WEC2" s="676"/>
      <c r="WED2" s="676"/>
      <c r="WEE2" s="676"/>
      <c r="WEF2" s="676"/>
      <c r="WEG2" s="676"/>
      <c r="WEH2" s="676"/>
      <c r="WEI2" s="676"/>
      <c r="WEJ2" s="676"/>
      <c r="WEK2" s="676"/>
      <c r="WEL2" s="676"/>
      <c r="WEM2" s="676"/>
      <c r="WEN2" s="676"/>
      <c r="WEO2" s="676"/>
      <c r="WEP2" s="676"/>
      <c r="WEQ2" s="676"/>
      <c r="WER2" s="676"/>
      <c r="WES2" s="676"/>
      <c r="WET2" s="676"/>
      <c r="WEU2" s="676"/>
      <c r="WEV2" s="676"/>
      <c r="WEW2" s="676"/>
      <c r="WEX2" s="676"/>
      <c r="WEY2" s="676"/>
      <c r="WEZ2" s="676"/>
      <c r="WFA2" s="676"/>
      <c r="WFB2" s="676"/>
      <c r="WFC2" s="676"/>
      <c r="WFD2" s="676"/>
      <c r="WFE2" s="676"/>
      <c r="WFF2" s="676"/>
      <c r="WFG2" s="676"/>
      <c r="WFH2" s="676"/>
      <c r="WFI2" s="676"/>
      <c r="WFJ2" s="676"/>
      <c r="WFK2" s="676"/>
      <c r="WFL2" s="676"/>
      <c r="WFM2" s="676"/>
      <c r="WFN2" s="676"/>
      <c r="WFO2" s="676"/>
      <c r="WFP2" s="676"/>
      <c r="WFQ2" s="676"/>
      <c r="WFR2" s="676"/>
      <c r="WFS2" s="676"/>
      <c r="WFT2" s="676"/>
      <c r="WFU2" s="676"/>
      <c r="WFV2" s="676"/>
      <c r="WFW2" s="676"/>
      <c r="WFX2" s="676"/>
      <c r="WFY2" s="676"/>
      <c r="WFZ2" s="676"/>
      <c r="WGA2" s="676"/>
      <c r="WGB2" s="676"/>
      <c r="WGC2" s="676"/>
      <c r="WGD2" s="676"/>
      <c r="WGE2" s="676"/>
      <c r="WGF2" s="676"/>
      <c r="WGG2" s="676"/>
      <c r="WGH2" s="676"/>
      <c r="WGI2" s="676"/>
      <c r="WGJ2" s="676"/>
      <c r="WGK2" s="676"/>
      <c r="WGL2" s="676"/>
      <c r="WGM2" s="676"/>
      <c r="WGN2" s="676"/>
      <c r="WGO2" s="676"/>
      <c r="WGP2" s="676"/>
      <c r="WGQ2" s="676"/>
      <c r="WGR2" s="676"/>
      <c r="WGS2" s="676"/>
      <c r="WGT2" s="676"/>
      <c r="WGU2" s="676"/>
      <c r="WGV2" s="676"/>
      <c r="WGW2" s="676"/>
      <c r="WGX2" s="676"/>
      <c r="WGY2" s="676"/>
      <c r="WGZ2" s="676"/>
      <c r="WHA2" s="676"/>
      <c r="WHB2" s="676"/>
      <c r="WHC2" s="676"/>
      <c r="WHD2" s="676"/>
      <c r="WHE2" s="676"/>
      <c r="WHF2" s="676"/>
      <c r="WHG2" s="676"/>
      <c r="WHH2" s="676"/>
      <c r="WHI2" s="676"/>
      <c r="WHJ2" s="676"/>
      <c r="WHK2" s="676"/>
      <c r="WHL2" s="676"/>
      <c r="WHM2" s="676"/>
      <c r="WHN2" s="676"/>
      <c r="WHO2" s="676"/>
      <c r="WHP2" s="676"/>
      <c r="WHQ2" s="676"/>
      <c r="WHR2" s="676"/>
      <c r="WHS2" s="676"/>
      <c r="WHT2" s="676"/>
      <c r="WHU2" s="676"/>
      <c r="WHV2" s="676"/>
      <c r="WHW2" s="676"/>
      <c r="WHX2" s="676"/>
      <c r="WHY2" s="676"/>
      <c r="WHZ2" s="676"/>
      <c r="WIA2" s="676"/>
      <c r="WIB2" s="676"/>
      <c r="WIC2" s="676"/>
      <c r="WID2" s="676"/>
      <c r="WIE2" s="676"/>
      <c r="WIF2" s="676"/>
      <c r="WIG2" s="676"/>
      <c r="WIH2" s="676"/>
      <c r="WII2" s="676"/>
      <c r="WIJ2" s="676"/>
      <c r="WIK2" s="676"/>
      <c r="WIL2" s="676"/>
      <c r="WIM2" s="676"/>
      <c r="WIN2" s="676"/>
      <c r="WIO2" s="676"/>
      <c r="WIP2" s="676"/>
      <c r="WIQ2" s="676"/>
      <c r="WIR2" s="676"/>
      <c r="WIS2" s="676"/>
      <c r="WIT2" s="676"/>
      <c r="WIU2" s="676"/>
      <c r="WIV2" s="676"/>
      <c r="WIW2" s="676"/>
      <c r="WIX2" s="676"/>
      <c r="WIY2" s="676"/>
      <c r="WIZ2" s="676"/>
      <c r="WJA2" s="676"/>
      <c r="WJB2" s="676"/>
      <c r="WJC2" s="676"/>
      <c r="WJD2" s="676"/>
      <c r="WJE2" s="676"/>
      <c r="WJF2" s="676"/>
      <c r="WJG2" s="676"/>
      <c r="WJH2" s="676"/>
      <c r="WJI2" s="676"/>
      <c r="WJJ2" s="676"/>
      <c r="WJK2" s="676"/>
      <c r="WJL2" s="676"/>
      <c r="WJM2" s="676"/>
      <c r="WJN2" s="676"/>
      <c r="WJO2" s="676"/>
      <c r="WJP2" s="676"/>
      <c r="WJQ2" s="676"/>
      <c r="WJR2" s="676"/>
      <c r="WJS2" s="676"/>
      <c r="WJT2" s="676"/>
      <c r="WJU2" s="676"/>
      <c r="WJV2" s="676"/>
      <c r="WJW2" s="676"/>
      <c r="WJX2" s="676"/>
      <c r="WJY2" s="676"/>
      <c r="WJZ2" s="676"/>
      <c r="WKA2" s="676"/>
      <c r="WKB2" s="676"/>
      <c r="WKC2" s="676"/>
      <c r="WKD2" s="676"/>
      <c r="WKE2" s="676"/>
      <c r="WKF2" s="676"/>
      <c r="WKG2" s="676"/>
      <c r="WKH2" s="676"/>
      <c r="WKI2" s="676"/>
      <c r="WKJ2" s="676"/>
      <c r="WKK2" s="676"/>
      <c r="WKL2" s="676"/>
      <c r="WKM2" s="676"/>
      <c r="WKN2" s="676"/>
      <c r="WKO2" s="676"/>
      <c r="WKP2" s="676"/>
      <c r="WKQ2" s="676"/>
      <c r="WKR2" s="676"/>
      <c r="WKS2" s="676"/>
      <c r="WKT2" s="676"/>
      <c r="WKU2" s="676"/>
      <c r="WKV2" s="676"/>
      <c r="WKW2" s="676"/>
      <c r="WKX2" s="676"/>
      <c r="WKY2" s="676"/>
      <c r="WKZ2" s="676"/>
      <c r="WLA2" s="676"/>
      <c r="WLB2" s="676"/>
      <c r="WLC2" s="676"/>
      <c r="WLD2" s="676"/>
      <c r="WLE2" s="676"/>
      <c r="WLF2" s="676"/>
      <c r="WLG2" s="676"/>
      <c r="WLH2" s="676"/>
      <c r="WLI2" s="676"/>
      <c r="WLJ2" s="676"/>
      <c r="WLK2" s="676"/>
      <c r="WLL2" s="676"/>
      <c r="WLM2" s="676"/>
      <c r="WLN2" s="676"/>
      <c r="WLO2" s="676"/>
      <c r="WLP2" s="676"/>
      <c r="WLQ2" s="676"/>
      <c r="WLR2" s="676"/>
      <c r="WLS2" s="676"/>
      <c r="WLT2" s="676"/>
      <c r="WLU2" s="676"/>
      <c r="WLV2" s="676"/>
      <c r="WLW2" s="676"/>
      <c r="WLX2" s="676"/>
      <c r="WLY2" s="676"/>
      <c r="WLZ2" s="676"/>
      <c r="WMA2" s="676"/>
      <c r="WMB2" s="676"/>
      <c r="WMC2" s="676"/>
      <c r="WMD2" s="676"/>
      <c r="WME2" s="676"/>
      <c r="WMF2" s="676"/>
      <c r="WMG2" s="676"/>
      <c r="WMH2" s="676"/>
      <c r="WMI2" s="676"/>
      <c r="WMJ2" s="676"/>
      <c r="WMK2" s="676"/>
      <c r="WML2" s="676"/>
      <c r="WMM2" s="676"/>
      <c r="WMN2" s="676"/>
      <c r="WMO2" s="676"/>
      <c r="WMP2" s="676"/>
      <c r="WMQ2" s="676"/>
      <c r="WMR2" s="676"/>
      <c r="WMS2" s="676"/>
      <c r="WMT2" s="676"/>
      <c r="WMU2" s="676"/>
      <c r="WMV2" s="676"/>
      <c r="WMW2" s="676"/>
      <c r="WMX2" s="676"/>
      <c r="WMY2" s="676"/>
      <c r="WMZ2" s="676"/>
      <c r="WNA2" s="676"/>
      <c r="WNB2" s="676"/>
      <c r="WNC2" s="676"/>
      <c r="WND2" s="676"/>
      <c r="WNE2" s="676"/>
      <c r="WNF2" s="676"/>
      <c r="WNG2" s="676"/>
      <c r="WNH2" s="676"/>
      <c r="WNI2" s="676"/>
      <c r="WNJ2" s="676"/>
      <c r="WNK2" s="676"/>
      <c r="WNL2" s="676"/>
      <c r="WNM2" s="676"/>
      <c r="WNN2" s="676"/>
      <c r="WNO2" s="676"/>
      <c r="WNP2" s="676"/>
      <c r="WNQ2" s="676"/>
      <c r="WNR2" s="676"/>
      <c r="WNS2" s="676"/>
      <c r="WNT2" s="676"/>
      <c r="WNU2" s="676"/>
      <c r="WNV2" s="676"/>
      <c r="WNW2" s="676"/>
      <c r="WNX2" s="676"/>
      <c r="WNY2" s="676"/>
      <c r="WNZ2" s="676"/>
      <c r="WOA2" s="676"/>
      <c r="WOB2" s="676"/>
      <c r="WOC2" s="676"/>
      <c r="WOD2" s="676"/>
      <c r="WOE2" s="676"/>
      <c r="WOF2" s="676"/>
      <c r="WOG2" s="676"/>
      <c r="WOH2" s="676"/>
      <c r="WOI2" s="676"/>
      <c r="WOJ2" s="676"/>
      <c r="WOK2" s="676"/>
      <c r="WOL2" s="676"/>
      <c r="WOM2" s="676"/>
      <c r="WON2" s="676"/>
      <c r="WOO2" s="676"/>
      <c r="WOP2" s="676"/>
      <c r="WOQ2" s="676"/>
      <c r="WOR2" s="676"/>
      <c r="WOS2" s="676"/>
      <c r="WOT2" s="676"/>
      <c r="WOU2" s="676"/>
      <c r="WOV2" s="676"/>
      <c r="WOW2" s="676"/>
      <c r="WOX2" s="676"/>
      <c r="WOY2" s="676"/>
      <c r="WOZ2" s="676"/>
      <c r="WPA2" s="676"/>
      <c r="WPB2" s="676"/>
      <c r="WPC2" s="676"/>
      <c r="WPD2" s="676"/>
      <c r="WPE2" s="676"/>
      <c r="WPF2" s="676"/>
      <c r="WPG2" s="676"/>
      <c r="WPH2" s="676"/>
      <c r="WPI2" s="676"/>
      <c r="WPJ2" s="676"/>
      <c r="WPK2" s="676"/>
      <c r="WPL2" s="676"/>
      <c r="WPM2" s="676"/>
      <c r="WPN2" s="676"/>
      <c r="WPO2" s="676"/>
      <c r="WPP2" s="676"/>
      <c r="WPQ2" s="676"/>
      <c r="WPR2" s="676"/>
      <c r="WPS2" s="676"/>
      <c r="WPT2" s="676"/>
      <c r="WPU2" s="676"/>
      <c r="WPV2" s="676"/>
      <c r="WPW2" s="676"/>
      <c r="WPX2" s="676"/>
      <c r="WPY2" s="676"/>
      <c r="WPZ2" s="676"/>
      <c r="WQA2" s="676"/>
      <c r="WQB2" s="676"/>
      <c r="WQC2" s="676"/>
      <c r="WQD2" s="676"/>
      <c r="WQE2" s="676"/>
      <c r="WQF2" s="676"/>
      <c r="WQG2" s="676"/>
      <c r="WQH2" s="676"/>
      <c r="WQI2" s="676"/>
      <c r="WQJ2" s="676"/>
      <c r="WQK2" s="676"/>
      <c r="WQL2" s="676"/>
      <c r="WQM2" s="676"/>
      <c r="WQN2" s="676"/>
      <c r="WQO2" s="676"/>
      <c r="WQP2" s="676"/>
      <c r="WQQ2" s="676"/>
      <c r="WQR2" s="676"/>
      <c r="WQS2" s="676"/>
      <c r="WQT2" s="676"/>
      <c r="WQU2" s="676"/>
      <c r="WQV2" s="676"/>
      <c r="WQW2" s="676"/>
      <c r="WQX2" s="676"/>
      <c r="WQY2" s="676"/>
      <c r="WQZ2" s="676"/>
      <c r="WRA2" s="676"/>
      <c r="WRB2" s="676"/>
      <c r="WRC2" s="676"/>
      <c r="WRD2" s="676"/>
      <c r="WRE2" s="676"/>
      <c r="WRF2" s="676"/>
      <c r="WRG2" s="676"/>
      <c r="WRH2" s="676"/>
      <c r="WRI2" s="676"/>
      <c r="WRJ2" s="676"/>
      <c r="WRK2" s="676"/>
      <c r="WRL2" s="676"/>
      <c r="WRM2" s="676"/>
      <c r="WRN2" s="676"/>
      <c r="WRO2" s="676"/>
      <c r="WRP2" s="676"/>
      <c r="WRQ2" s="676"/>
      <c r="WRR2" s="676"/>
      <c r="WRS2" s="676"/>
      <c r="WRT2" s="676"/>
      <c r="WRU2" s="676"/>
      <c r="WRV2" s="676"/>
      <c r="WRW2" s="676"/>
      <c r="WRX2" s="676"/>
      <c r="WRY2" s="676"/>
      <c r="WRZ2" s="676"/>
      <c r="WSA2" s="676"/>
      <c r="WSB2" s="676"/>
      <c r="WSC2" s="676"/>
      <c r="WSD2" s="676"/>
      <c r="WSE2" s="676"/>
      <c r="WSF2" s="676"/>
      <c r="WSG2" s="676"/>
      <c r="WSH2" s="676"/>
      <c r="WSI2" s="676"/>
      <c r="WSJ2" s="676"/>
      <c r="WSK2" s="676"/>
      <c r="WSL2" s="676"/>
      <c r="WSM2" s="676"/>
      <c r="WSN2" s="676"/>
      <c r="WSO2" s="676"/>
      <c r="WSP2" s="676"/>
      <c r="WSQ2" s="676"/>
      <c r="WSR2" s="676"/>
      <c r="WSS2" s="676"/>
      <c r="WST2" s="676"/>
      <c r="WSU2" s="676"/>
      <c r="WSV2" s="676"/>
      <c r="WSW2" s="676"/>
      <c r="WSX2" s="676"/>
      <c r="WSY2" s="676"/>
      <c r="WSZ2" s="676"/>
      <c r="WTA2" s="676"/>
      <c r="WTB2" s="676"/>
      <c r="WTC2" s="676"/>
      <c r="WTD2" s="676"/>
      <c r="WTE2" s="676"/>
      <c r="WTF2" s="676"/>
      <c r="WTG2" s="676"/>
      <c r="WTH2" s="676"/>
      <c r="WTI2" s="676"/>
      <c r="WTJ2" s="676"/>
      <c r="WTK2" s="676"/>
      <c r="WTL2" s="676"/>
      <c r="WTM2" s="676"/>
      <c r="WTN2" s="676"/>
      <c r="WTO2" s="676"/>
      <c r="WTP2" s="676"/>
      <c r="WTQ2" s="676"/>
      <c r="WTR2" s="676"/>
      <c r="WTS2" s="676"/>
      <c r="WTT2" s="676"/>
      <c r="WTU2" s="676"/>
      <c r="WTV2" s="676"/>
      <c r="WTW2" s="676"/>
      <c r="WTX2" s="676"/>
      <c r="WTY2" s="676"/>
      <c r="WTZ2" s="676"/>
      <c r="WUA2" s="676"/>
      <c r="WUB2" s="676"/>
      <c r="WUC2" s="676"/>
      <c r="WUD2" s="676"/>
      <c r="WUE2" s="676"/>
      <c r="WUF2" s="676"/>
      <c r="WUG2" s="676"/>
      <c r="WUH2" s="676"/>
      <c r="WUI2" s="676"/>
      <c r="WUJ2" s="676"/>
      <c r="WUK2" s="676"/>
      <c r="WUL2" s="676"/>
      <c r="WUM2" s="676"/>
      <c r="WUN2" s="676"/>
      <c r="WUO2" s="676"/>
      <c r="WUP2" s="676"/>
      <c r="WUQ2" s="676"/>
      <c r="WUR2" s="676"/>
      <c r="WUS2" s="676"/>
      <c r="WUT2" s="676"/>
      <c r="WUU2" s="676"/>
      <c r="WUV2" s="676"/>
      <c r="WUW2" s="676"/>
      <c r="WUX2" s="676"/>
      <c r="WUY2" s="676"/>
      <c r="WUZ2" s="676"/>
      <c r="WVA2" s="676"/>
      <c r="WVB2" s="676"/>
      <c r="WVC2" s="676"/>
      <c r="WVD2" s="676"/>
      <c r="WVE2" s="676"/>
      <c r="WVF2" s="676"/>
      <c r="WVG2" s="676"/>
      <c r="WVH2" s="676"/>
      <c r="WVI2" s="676"/>
      <c r="WVJ2" s="676"/>
      <c r="WVK2" s="676"/>
      <c r="WVL2" s="676"/>
      <c r="WVM2" s="676"/>
      <c r="WVN2" s="676"/>
      <c r="WVO2" s="676"/>
      <c r="WVP2" s="676"/>
      <c r="WVQ2" s="676"/>
      <c r="WVR2" s="676"/>
      <c r="WVS2" s="676"/>
      <c r="WVT2" s="676"/>
      <c r="WVU2" s="676"/>
      <c r="WVV2" s="676"/>
      <c r="WVW2" s="676"/>
      <c r="WVX2" s="676"/>
      <c r="WVY2" s="676"/>
      <c r="WVZ2" s="676"/>
      <c r="WWA2" s="676"/>
      <c r="WWB2" s="676"/>
      <c r="WWC2" s="676"/>
      <c r="WWD2" s="676"/>
      <c r="WWE2" s="676"/>
      <c r="WWF2" s="676"/>
      <c r="WWG2" s="676"/>
      <c r="WWH2" s="676"/>
      <c r="WWI2" s="676"/>
      <c r="WWJ2" s="676"/>
      <c r="WWK2" s="676"/>
      <c r="WWL2" s="676"/>
      <c r="WWM2" s="676"/>
      <c r="WWN2" s="676"/>
      <c r="WWO2" s="676"/>
      <c r="WWP2" s="676"/>
      <c r="WWQ2" s="676"/>
      <c r="WWR2" s="676"/>
      <c r="WWS2" s="676"/>
      <c r="WWT2" s="676"/>
      <c r="WWU2" s="676"/>
      <c r="WWV2" s="676"/>
      <c r="WWW2" s="676"/>
      <c r="WWX2" s="676"/>
      <c r="WWY2" s="676"/>
      <c r="WWZ2" s="676"/>
      <c r="WXA2" s="676"/>
      <c r="WXB2" s="676"/>
      <c r="WXC2" s="676"/>
      <c r="WXD2" s="676"/>
      <c r="WXE2" s="676"/>
      <c r="WXF2" s="676"/>
      <c r="WXG2" s="676"/>
      <c r="WXH2" s="676"/>
      <c r="WXI2" s="676"/>
      <c r="WXJ2" s="676"/>
      <c r="WXK2" s="676"/>
      <c r="WXL2" s="676"/>
      <c r="WXM2" s="676"/>
      <c r="WXN2" s="676"/>
      <c r="WXO2" s="676"/>
      <c r="WXP2" s="676"/>
      <c r="WXQ2" s="676"/>
      <c r="WXR2" s="676"/>
      <c r="WXS2" s="676"/>
      <c r="WXT2" s="676"/>
      <c r="WXU2" s="676"/>
      <c r="WXV2" s="676"/>
      <c r="WXW2" s="676"/>
      <c r="WXX2" s="676"/>
      <c r="WXY2" s="676"/>
      <c r="WXZ2" s="676"/>
      <c r="WYA2" s="676"/>
      <c r="WYB2" s="676"/>
      <c r="WYC2" s="676"/>
      <c r="WYD2" s="676"/>
      <c r="WYE2" s="676"/>
      <c r="WYF2" s="676"/>
      <c r="WYG2" s="676"/>
      <c r="WYH2" s="676"/>
      <c r="WYI2" s="676"/>
      <c r="WYJ2" s="676"/>
      <c r="WYK2" s="676"/>
      <c r="WYL2" s="676"/>
      <c r="WYM2" s="676"/>
      <c r="WYN2" s="676"/>
      <c r="WYO2" s="676"/>
      <c r="WYP2" s="676"/>
      <c r="WYQ2" s="676"/>
      <c r="WYR2" s="676"/>
      <c r="WYS2" s="676"/>
      <c r="WYT2" s="676"/>
      <c r="WYU2" s="676"/>
      <c r="WYV2" s="676"/>
      <c r="WYW2" s="676"/>
      <c r="WYX2" s="676"/>
      <c r="WYY2" s="676"/>
      <c r="WYZ2" s="676"/>
      <c r="WZA2" s="676"/>
      <c r="WZB2" s="676"/>
      <c r="WZC2" s="676"/>
      <c r="WZD2" s="676"/>
      <c r="WZE2" s="676"/>
      <c r="WZF2" s="676"/>
      <c r="WZG2" s="676"/>
      <c r="WZH2" s="676"/>
      <c r="WZI2" s="676"/>
      <c r="WZJ2" s="676"/>
      <c r="WZK2" s="676"/>
      <c r="WZL2" s="676"/>
      <c r="WZM2" s="676"/>
      <c r="WZN2" s="676"/>
      <c r="WZO2" s="676"/>
      <c r="WZP2" s="676"/>
      <c r="WZQ2" s="676"/>
      <c r="WZR2" s="676"/>
      <c r="WZS2" s="676"/>
      <c r="WZT2" s="676"/>
      <c r="WZU2" s="676"/>
      <c r="WZV2" s="676"/>
      <c r="WZW2" s="676"/>
      <c r="WZX2" s="676"/>
      <c r="WZY2" s="676"/>
      <c r="WZZ2" s="676"/>
      <c r="XAA2" s="676"/>
      <c r="XAB2" s="676"/>
      <c r="XAC2" s="676"/>
      <c r="XAD2" s="676"/>
      <c r="XAE2" s="676"/>
      <c r="XAF2" s="676"/>
      <c r="XAG2" s="676"/>
      <c r="XAH2" s="676"/>
      <c r="XAI2" s="676"/>
      <c r="XAJ2" s="676"/>
      <c r="XAK2" s="676"/>
      <c r="XAL2" s="676"/>
      <c r="XAM2" s="676"/>
      <c r="XAN2" s="676"/>
      <c r="XAO2" s="676"/>
      <c r="XAP2" s="676"/>
      <c r="XAQ2" s="676"/>
      <c r="XAR2" s="676"/>
      <c r="XAS2" s="676"/>
      <c r="XAT2" s="676"/>
      <c r="XAU2" s="676"/>
      <c r="XAV2" s="676"/>
      <c r="XAW2" s="676"/>
      <c r="XAX2" s="676"/>
      <c r="XAY2" s="676"/>
      <c r="XAZ2" s="676"/>
      <c r="XBA2" s="676"/>
      <c r="XBB2" s="676"/>
      <c r="XBC2" s="676"/>
      <c r="XBD2" s="676"/>
      <c r="XBE2" s="676"/>
      <c r="XBF2" s="676"/>
      <c r="XBG2" s="676"/>
      <c r="XBH2" s="676"/>
      <c r="XBI2" s="676"/>
      <c r="XBJ2" s="676"/>
      <c r="XBK2" s="676"/>
      <c r="XBL2" s="676"/>
      <c r="XBM2" s="676"/>
      <c r="XBN2" s="676"/>
      <c r="XBO2" s="676"/>
      <c r="XBP2" s="676"/>
      <c r="XBQ2" s="676"/>
      <c r="XBR2" s="676"/>
      <c r="XBS2" s="676"/>
      <c r="XBT2" s="676"/>
      <c r="XBU2" s="676"/>
      <c r="XBV2" s="676"/>
      <c r="XBW2" s="676"/>
      <c r="XBX2" s="676"/>
      <c r="XBY2" s="676"/>
      <c r="XBZ2" s="676"/>
      <c r="XCA2" s="676"/>
      <c r="XCB2" s="676"/>
      <c r="XCC2" s="676"/>
      <c r="XCD2" s="676"/>
      <c r="XCE2" s="676"/>
      <c r="XCF2" s="676"/>
      <c r="XCG2" s="676"/>
      <c r="XCH2" s="676"/>
      <c r="XCI2" s="676"/>
      <c r="XCJ2" s="676"/>
      <c r="XCK2" s="676"/>
      <c r="XCL2" s="676"/>
      <c r="XCM2" s="676"/>
      <c r="XCN2" s="676"/>
      <c r="XCO2" s="676"/>
      <c r="XCP2" s="676"/>
      <c r="XCQ2" s="676"/>
      <c r="XCR2" s="676"/>
      <c r="XCS2" s="676"/>
      <c r="XCT2" s="676"/>
      <c r="XCU2" s="676"/>
      <c r="XCV2" s="676"/>
      <c r="XCW2" s="676"/>
      <c r="XCX2" s="676"/>
      <c r="XCY2" s="676"/>
      <c r="XCZ2" s="676"/>
      <c r="XDA2" s="676"/>
      <c r="XDB2" s="676"/>
      <c r="XDC2" s="676"/>
      <c r="XDD2" s="676"/>
      <c r="XDE2" s="676"/>
      <c r="XDF2" s="676"/>
      <c r="XDG2" s="676"/>
      <c r="XDH2" s="676"/>
      <c r="XDI2" s="676"/>
      <c r="XDJ2" s="676"/>
      <c r="XDK2" s="676"/>
      <c r="XDL2" s="676"/>
      <c r="XDM2" s="676"/>
      <c r="XDN2" s="676"/>
      <c r="XDO2" s="676"/>
      <c r="XDP2" s="676"/>
      <c r="XDQ2" s="676"/>
      <c r="XDR2" s="676"/>
      <c r="XDS2" s="676"/>
      <c r="XDT2" s="676"/>
      <c r="XDU2" s="676"/>
      <c r="XDV2" s="676"/>
      <c r="XDW2" s="676"/>
      <c r="XDX2" s="676"/>
      <c r="XDY2" s="676"/>
      <c r="XDZ2" s="676"/>
      <c r="XEA2" s="676"/>
      <c r="XEB2" s="676"/>
      <c r="XEC2" s="676"/>
      <c r="XED2" s="676"/>
      <c r="XEE2" s="676"/>
      <c r="XEF2" s="676"/>
      <c r="XEG2" s="676"/>
      <c r="XEH2" s="676"/>
      <c r="XEI2" s="676"/>
      <c r="XEJ2" s="676"/>
      <c r="XEK2" s="676"/>
      <c r="XEL2" s="676"/>
      <c r="XEM2" s="676"/>
      <c r="XEN2" s="676"/>
      <c r="XEO2" s="676"/>
      <c r="XEP2" s="676"/>
      <c r="XEQ2" s="676"/>
      <c r="XER2" s="676"/>
      <c r="XES2" s="676"/>
      <c r="XET2" s="676"/>
      <c r="XEU2" s="676"/>
      <c r="XEV2" s="676"/>
      <c r="XEW2" s="676"/>
      <c r="XEX2" s="676"/>
      <c r="XEY2" s="676"/>
      <c r="XEZ2" s="676"/>
      <c r="XFA2" s="676"/>
      <c r="XFB2" s="676"/>
      <c r="XFC2" s="676"/>
    </row>
    <row r="3" spans="1:16383" ht="15" customHeight="1">
      <c r="A3" s="1006" t="s">
        <v>3007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6"/>
      <c r="AA3" s="676"/>
      <c r="AB3" s="676"/>
      <c r="AC3" s="676"/>
      <c r="AD3" s="676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6"/>
      <c r="AU3" s="676"/>
      <c r="AV3" s="676"/>
      <c r="AW3" s="676"/>
      <c r="AX3" s="676"/>
      <c r="AY3" s="676"/>
      <c r="AZ3" s="676"/>
      <c r="BA3" s="676"/>
      <c r="BB3" s="676"/>
      <c r="BC3" s="676"/>
      <c r="BD3" s="676"/>
      <c r="BE3" s="676"/>
      <c r="BF3" s="676"/>
      <c r="BG3" s="676"/>
      <c r="BH3" s="676"/>
      <c r="BI3" s="676"/>
      <c r="BJ3" s="676"/>
      <c r="BK3" s="676"/>
      <c r="BL3" s="676"/>
      <c r="BM3" s="676"/>
      <c r="BN3" s="676"/>
      <c r="BO3" s="676"/>
      <c r="BP3" s="676"/>
      <c r="BQ3" s="676"/>
      <c r="BR3" s="676"/>
      <c r="BS3" s="676"/>
      <c r="BT3" s="676"/>
      <c r="BU3" s="676"/>
      <c r="BV3" s="676"/>
      <c r="BW3" s="676"/>
      <c r="BX3" s="676"/>
      <c r="BY3" s="676"/>
      <c r="BZ3" s="676"/>
      <c r="CA3" s="676"/>
      <c r="CB3" s="676"/>
      <c r="CC3" s="676"/>
      <c r="CD3" s="676"/>
      <c r="CE3" s="676"/>
      <c r="CF3" s="676"/>
      <c r="CG3" s="676"/>
      <c r="CH3" s="676"/>
      <c r="CI3" s="676"/>
      <c r="CJ3" s="676"/>
      <c r="CK3" s="676"/>
      <c r="CL3" s="676"/>
      <c r="CM3" s="676"/>
      <c r="CN3" s="676"/>
      <c r="CO3" s="676"/>
      <c r="CP3" s="676"/>
      <c r="CQ3" s="676"/>
      <c r="CR3" s="676"/>
      <c r="CS3" s="676"/>
      <c r="CT3" s="676"/>
      <c r="CU3" s="676"/>
      <c r="CV3" s="676"/>
      <c r="CW3" s="676"/>
      <c r="CX3" s="676"/>
      <c r="CY3" s="676"/>
      <c r="CZ3" s="676"/>
      <c r="DA3" s="676"/>
      <c r="DB3" s="676"/>
      <c r="DC3" s="676"/>
      <c r="DD3" s="676"/>
      <c r="DE3" s="676"/>
      <c r="DF3" s="676"/>
      <c r="DG3" s="676"/>
      <c r="DH3" s="676"/>
      <c r="DI3" s="676"/>
      <c r="DJ3" s="676"/>
      <c r="DK3" s="676"/>
      <c r="DL3" s="676"/>
      <c r="DM3" s="676"/>
      <c r="DN3" s="676"/>
      <c r="DO3" s="676"/>
      <c r="DP3" s="676"/>
      <c r="DQ3" s="676"/>
      <c r="DR3" s="676"/>
      <c r="DS3" s="676"/>
      <c r="DT3" s="676"/>
      <c r="DU3" s="676"/>
      <c r="DV3" s="676"/>
      <c r="DW3" s="676"/>
      <c r="DX3" s="676"/>
      <c r="DY3" s="676"/>
      <c r="DZ3" s="676"/>
      <c r="EA3" s="676"/>
      <c r="EB3" s="676"/>
      <c r="EC3" s="676"/>
      <c r="ED3" s="676"/>
      <c r="EE3" s="676"/>
      <c r="EF3" s="676"/>
      <c r="EG3" s="676"/>
      <c r="EH3" s="676"/>
      <c r="EI3" s="676"/>
      <c r="EJ3" s="676"/>
      <c r="EK3" s="676"/>
      <c r="EL3" s="676"/>
      <c r="EM3" s="676"/>
      <c r="EN3" s="676"/>
      <c r="EO3" s="676"/>
      <c r="EP3" s="676"/>
      <c r="EQ3" s="676"/>
      <c r="ER3" s="676"/>
      <c r="ES3" s="676"/>
      <c r="ET3" s="676"/>
      <c r="EU3" s="676"/>
      <c r="EV3" s="676"/>
      <c r="EW3" s="676"/>
      <c r="EX3" s="676"/>
      <c r="EY3" s="676"/>
      <c r="EZ3" s="676"/>
      <c r="FA3" s="676"/>
      <c r="FB3" s="676"/>
      <c r="FC3" s="676"/>
      <c r="FD3" s="676"/>
      <c r="FE3" s="676"/>
      <c r="FF3" s="676"/>
      <c r="FG3" s="676"/>
      <c r="FH3" s="676"/>
      <c r="FI3" s="676"/>
      <c r="FJ3" s="676"/>
      <c r="FK3" s="676"/>
      <c r="FL3" s="676"/>
      <c r="FM3" s="676"/>
      <c r="FN3" s="676"/>
      <c r="FO3" s="676"/>
      <c r="FP3" s="676"/>
      <c r="FQ3" s="676"/>
      <c r="FR3" s="676"/>
      <c r="FS3" s="676"/>
      <c r="FT3" s="676"/>
      <c r="FU3" s="676"/>
      <c r="FV3" s="676"/>
      <c r="FW3" s="676"/>
      <c r="FX3" s="676"/>
      <c r="FY3" s="676"/>
      <c r="FZ3" s="676"/>
      <c r="GA3" s="676"/>
      <c r="GB3" s="676"/>
      <c r="GC3" s="676"/>
      <c r="GD3" s="676"/>
      <c r="GE3" s="676"/>
      <c r="GF3" s="676"/>
      <c r="GG3" s="676"/>
      <c r="GH3" s="676"/>
      <c r="GI3" s="676"/>
      <c r="GJ3" s="676"/>
      <c r="GK3" s="676"/>
      <c r="GL3" s="676"/>
      <c r="GM3" s="676"/>
      <c r="GN3" s="676"/>
      <c r="GO3" s="676"/>
      <c r="GP3" s="676"/>
      <c r="GQ3" s="676"/>
      <c r="GR3" s="676"/>
      <c r="GS3" s="676"/>
      <c r="GT3" s="676"/>
      <c r="GU3" s="676"/>
      <c r="GV3" s="676"/>
      <c r="GW3" s="676"/>
      <c r="GX3" s="676"/>
      <c r="GY3" s="676"/>
      <c r="GZ3" s="676"/>
      <c r="HA3" s="676"/>
      <c r="HB3" s="676"/>
      <c r="HC3" s="676"/>
      <c r="HD3" s="676"/>
      <c r="HE3" s="676"/>
      <c r="HF3" s="676"/>
      <c r="HG3" s="676"/>
      <c r="HH3" s="676"/>
      <c r="HI3" s="676"/>
      <c r="HJ3" s="676"/>
      <c r="HK3" s="676"/>
      <c r="HL3" s="676"/>
      <c r="HM3" s="676"/>
      <c r="HN3" s="676"/>
      <c r="HO3" s="676"/>
      <c r="HP3" s="676"/>
      <c r="HQ3" s="676"/>
      <c r="HR3" s="676"/>
      <c r="HS3" s="676"/>
      <c r="HT3" s="676"/>
      <c r="HU3" s="676"/>
      <c r="HV3" s="676"/>
      <c r="HW3" s="676"/>
      <c r="HX3" s="676"/>
      <c r="HY3" s="676"/>
      <c r="HZ3" s="676"/>
      <c r="IA3" s="676"/>
      <c r="IB3" s="676"/>
      <c r="IC3" s="676"/>
      <c r="ID3" s="676"/>
      <c r="IE3" s="676"/>
      <c r="IF3" s="676"/>
      <c r="IG3" s="676"/>
      <c r="IH3" s="676"/>
      <c r="II3" s="676"/>
      <c r="IJ3" s="676"/>
      <c r="IK3" s="676"/>
      <c r="IL3" s="676"/>
      <c r="IM3" s="676"/>
      <c r="IN3" s="676"/>
      <c r="IO3" s="676"/>
      <c r="IP3" s="676"/>
      <c r="IQ3" s="676"/>
      <c r="IR3" s="676"/>
      <c r="IS3" s="676"/>
      <c r="IT3" s="676"/>
      <c r="IU3" s="676"/>
      <c r="IV3" s="676"/>
      <c r="IW3" s="676"/>
      <c r="IX3" s="676"/>
      <c r="IY3" s="676"/>
      <c r="IZ3" s="676"/>
      <c r="JA3" s="676"/>
      <c r="JB3" s="676"/>
      <c r="JC3" s="676"/>
      <c r="JD3" s="676"/>
      <c r="JE3" s="676"/>
      <c r="JF3" s="676"/>
      <c r="JG3" s="676"/>
      <c r="JH3" s="676"/>
      <c r="JI3" s="676"/>
      <c r="JJ3" s="676"/>
      <c r="JK3" s="676"/>
      <c r="JL3" s="676"/>
      <c r="JM3" s="676"/>
      <c r="JN3" s="676"/>
      <c r="JO3" s="676"/>
      <c r="JP3" s="676"/>
      <c r="JQ3" s="676"/>
      <c r="JR3" s="676"/>
      <c r="JS3" s="676"/>
      <c r="JT3" s="676"/>
      <c r="JU3" s="676"/>
      <c r="JV3" s="676"/>
      <c r="JW3" s="676"/>
      <c r="JX3" s="676"/>
      <c r="JY3" s="676"/>
      <c r="JZ3" s="676"/>
      <c r="KA3" s="676"/>
      <c r="KB3" s="676"/>
      <c r="KC3" s="676"/>
      <c r="KD3" s="676"/>
      <c r="KE3" s="676"/>
      <c r="KF3" s="676"/>
      <c r="KG3" s="676"/>
      <c r="KH3" s="676"/>
      <c r="KI3" s="676"/>
      <c r="KJ3" s="676"/>
      <c r="KK3" s="676"/>
      <c r="KL3" s="676"/>
      <c r="KM3" s="676"/>
      <c r="KN3" s="676"/>
      <c r="KO3" s="676"/>
      <c r="KP3" s="676"/>
      <c r="KQ3" s="676"/>
      <c r="KR3" s="676"/>
      <c r="KS3" s="676"/>
      <c r="KT3" s="676"/>
      <c r="KU3" s="676"/>
      <c r="KV3" s="676"/>
      <c r="KW3" s="676"/>
      <c r="KX3" s="676"/>
      <c r="KY3" s="676"/>
      <c r="KZ3" s="676"/>
      <c r="LA3" s="676"/>
      <c r="LB3" s="676"/>
      <c r="LC3" s="676"/>
      <c r="LD3" s="676"/>
      <c r="LE3" s="676"/>
      <c r="LF3" s="676"/>
      <c r="LG3" s="676"/>
      <c r="LH3" s="676"/>
      <c r="LI3" s="676"/>
      <c r="LJ3" s="676"/>
      <c r="LK3" s="676"/>
      <c r="LL3" s="676"/>
      <c r="LM3" s="676"/>
      <c r="LN3" s="676"/>
      <c r="LO3" s="676"/>
      <c r="LP3" s="676"/>
      <c r="LQ3" s="676"/>
      <c r="LR3" s="676"/>
      <c r="LS3" s="676"/>
      <c r="LT3" s="676"/>
      <c r="LU3" s="676"/>
      <c r="LV3" s="676"/>
      <c r="LW3" s="676"/>
      <c r="LX3" s="676"/>
      <c r="LY3" s="676"/>
      <c r="LZ3" s="676"/>
      <c r="MA3" s="676"/>
      <c r="MB3" s="676"/>
      <c r="MC3" s="676"/>
      <c r="MD3" s="676"/>
      <c r="ME3" s="676"/>
      <c r="MF3" s="676"/>
      <c r="MG3" s="676"/>
      <c r="MH3" s="676"/>
      <c r="MI3" s="676"/>
      <c r="MJ3" s="676"/>
      <c r="MK3" s="676"/>
      <c r="ML3" s="676"/>
      <c r="MM3" s="676"/>
      <c r="MN3" s="676"/>
      <c r="MO3" s="676"/>
      <c r="MP3" s="676"/>
      <c r="MQ3" s="676"/>
      <c r="MR3" s="676"/>
      <c r="MS3" s="676"/>
      <c r="MT3" s="676"/>
      <c r="MU3" s="676"/>
      <c r="MV3" s="676"/>
      <c r="MW3" s="676"/>
      <c r="MX3" s="676"/>
      <c r="MY3" s="676"/>
      <c r="MZ3" s="676"/>
      <c r="NA3" s="676"/>
      <c r="NB3" s="676"/>
      <c r="NC3" s="676"/>
      <c r="ND3" s="676"/>
      <c r="NE3" s="676"/>
      <c r="NF3" s="676"/>
      <c r="NG3" s="676"/>
      <c r="NH3" s="676"/>
      <c r="NI3" s="676"/>
      <c r="NJ3" s="676"/>
      <c r="NK3" s="676"/>
      <c r="NL3" s="676"/>
      <c r="NM3" s="676"/>
      <c r="NN3" s="676"/>
      <c r="NO3" s="676"/>
      <c r="NP3" s="676"/>
      <c r="NQ3" s="676"/>
      <c r="NR3" s="676"/>
      <c r="NS3" s="676"/>
      <c r="NT3" s="676"/>
      <c r="NU3" s="676"/>
      <c r="NV3" s="676"/>
      <c r="NW3" s="676"/>
      <c r="NX3" s="676"/>
      <c r="NY3" s="676"/>
      <c r="NZ3" s="676"/>
      <c r="OA3" s="676"/>
      <c r="OB3" s="676"/>
      <c r="OC3" s="676"/>
      <c r="OD3" s="676"/>
      <c r="OE3" s="676"/>
      <c r="OF3" s="676"/>
      <c r="OG3" s="676"/>
      <c r="OH3" s="676"/>
      <c r="OI3" s="676"/>
      <c r="OJ3" s="676"/>
      <c r="OK3" s="676"/>
      <c r="OL3" s="676"/>
      <c r="OM3" s="676"/>
      <c r="ON3" s="676"/>
      <c r="OO3" s="676"/>
      <c r="OP3" s="676"/>
      <c r="OQ3" s="676"/>
      <c r="OR3" s="676"/>
      <c r="OS3" s="676"/>
      <c r="OT3" s="676"/>
      <c r="OU3" s="676"/>
      <c r="OV3" s="676"/>
      <c r="OW3" s="676"/>
      <c r="OX3" s="676"/>
      <c r="OY3" s="676"/>
      <c r="OZ3" s="676"/>
      <c r="PA3" s="676"/>
      <c r="PB3" s="676"/>
      <c r="PC3" s="676"/>
      <c r="PD3" s="676"/>
      <c r="PE3" s="676"/>
      <c r="PF3" s="676"/>
      <c r="PG3" s="676"/>
      <c r="PH3" s="676"/>
      <c r="PI3" s="676"/>
      <c r="PJ3" s="676"/>
      <c r="PK3" s="676"/>
      <c r="PL3" s="676"/>
      <c r="PM3" s="676"/>
      <c r="PN3" s="676"/>
      <c r="PO3" s="676"/>
      <c r="PP3" s="676"/>
      <c r="PQ3" s="676"/>
      <c r="PR3" s="676"/>
      <c r="PS3" s="676"/>
      <c r="PT3" s="676"/>
      <c r="PU3" s="676"/>
      <c r="PV3" s="676"/>
      <c r="PW3" s="676"/>
      <c r="PX3" s="676"/>
      <c r="PY3" s="676"/>
      <c r="PZ3" s="676"/>
      <c r="QA3" s="676"/>
      <c r="QB3" s="676"/>
      <c r="QC3" s="676"/>
      <c r="QD3" s="676"/>
      <c r="QE3" s="676"/>
      <c r="QF3" s="676"/>
      <c r="QG3" s="676"/>
      <c r="QH3" s="676"/>
      <c r="QI3" s="676"/>
      <c r="QJ3" s="676"/>
      <c r="QK3" s="676"/>
      <c r="QL3" s="676"/>
      <c r="QM3" s="676"/>
      <c r="QN3" s="676"/>
      <c r="QO3" s="676"/>
      <c r="QP3" s="676"/>
      <c r="QQ3" s="676"/>
      <c r="QR3" s="676"/>
      <c r="QS3" s="676"/>
      <c r="QT3" s="676"/>
      <c r="QU3" s="676"/>
      <c r="QV3" s="676"/>
      <c r="QW3" s="676"/>
      <c r="QX3" s="676"/>
      <c r="QY3" s="676"/>
      <c r="QZ3" s="676"/>
      <c r="RA3" s="676"/>
      <c r="RB3" s="676"/>
      <c r="RC3" s="676"/>
      <c r="RD3" s="676"/>
      <c r="RE3" s="676"/>
      <c r="RF3" s="676"/>
      <c r="RG3" s="676"/>
      <c r="RH3" s="676"/>
      <c r="RI3" s="676"/>
      <c r="RJ3" s="676"/>
      <c r="RK3" s="676"/>
      <c r="RL3" s="676"/>
      <c r="RM3" s="676"/>
      <c r="RN3" s="676"/>
      <c r="RO3" s="676"/>
      <c r="RP3" s="676"/>
      <c r="RQ3" s="676"/>
      <c r="RR3" s="676"/>
      <c r="RS3" s="676"/>
      <c r="RT3" s="676"/>
      <c r="RU3" s="676"/>
      <c r="RV3" s="676"/>
      <c r="RW3" s="676"/>
      <c r="RX3" s="676"/>
      <c r="RY3" s="676"/>
      <c r="RZ3" s="676"/>
      <c r="SA3" s="676"/>
      <c r="SB3" s="676"/>
      <c r="SC3" s="676"/>
      <c r="SD3" s="676"/>
      <c r="SE3" s="676"/>
      <c r="SF3" s="676"/>
      <c r="SG3" s="676"/>
      <c r="SH3" s="676"/>
      <c r="SI3" s="676"/>
      <c r="SJ3" s="676"/>
      <c r="SK3" s="676"/>
      <c r="SL3" s="676"/>
      <c r="SM3" s="676"/>
      <c r="SN3" s="676"/>
      <c r="SO3" s="676"/>
      <c r="SP3" s="676"/>
      <c r="SQ3" s="676"/>
      <c r="SR3" s="676"/>
      <c r="SS3" s="676"/>
      <c r="ST3" s="676"/>
      <c r="SU3" s="676"/>
      <c r="SV3" s="676"/>
      <c r="SW3" s="676"/>
      <c r="SX3" s="676"/>
      <c r="SY3" s="676"/>
      <c r="SZ3" s="676"/>
      <c r="TA3" s="676"/>
      <c r="TB3" s="676"/>
      <c r="TC3" s="676"/>
      <c r="TD3" s="676"/>
      <c r="TE3" s="676"/>
      <c r="TF3" s="676"/>
      <c r="TG3" s="676"/>
      <c r="TH3" s="676"/>
      <c r="TI3" s="676"/>
      <c r="TJ3" s="676"/>
      <c r="TK3" s="676"/>
      <c r="TL3" s="676"/>
      <c r="TM3" s="676"/>
      <c r="TN3" s="676"/>
      <c r="TO3" s="676"/>
      <c r="TP3" s="676"/>
      <c r="TQ3" s="676"/>
      <c r="TR3" s="676"/>
      <c r="TS3" s="676"/>
      <c r="TT3" s="676"/>
      <c r="TU3" s="676"/>
      <c r="TV3" s="676"/>
      <c r="TW3" s="676"/>
      <c r="TX3" s="676"/>
      <c r="TY3" s="676"/>
      <c r="TZ3" s="676"/>
      <c r="UA3" s="676"/>
      <c r="UB3" s="676"/>
      <c r="UC3" s="676"/>
      <c r="UD3" s="676"/>
      <c r="UE3" s="676"/>
      <c r="UF3" s="676"/>
      <c r="UG3" s="676"/>
      <c r="UH3" s="676"/>
      <c r="UI3" s="676"/>
      <c r="UJ3" s="676"/>
      <c r="UK3" s="676"/>
      <c r="UL3" s="676"/>
      <c r="UM3" s="676"/>
      <c r="UN3" s="676"/>
      <c r="UO3" s="676"/>
      <c r="UP3" s="676"/>
      <c r="UQ3" s="676"/>
      <c r="UR3" s="676"/>
      <c r="US3" s="676"/>
      <c r="UT3" s="676"/>
      <c r="UU3" s="676"/>
      <c r="UV3" s="676"/>
      <c r="UW3" s="676"/>
      <c r="UX3" s="676"/>
      <c r="UY3" s="676"/>
      <c r="UZ3" s="676"/>
      <c r="VA3" s="676"/>
      <c r="VB3" s="676"/>
      <c r="VC3" s="676"/>
      <c r="VD3" s="676"/>
      <c r="VE3" s="676"/>
      <c r="VF3" s="676"/>
      <c r="VG3" s="676"/>
      <c r="VH3" s="676"/>
      <c r="VI3" s="676"/>
      <c r="VJ3" s="676"/>
      <c r="VK3" s="676"/>
      <c r="VL3" s="676"/>
      <c r="VM3" s="676"/>
      <c r="VN3" s="676"/>
      <c r="VO3" s="676"/>
      <c r="VP3" s="676"/>
      <c r="VQ3" s="676"/>
      <c r="VR3" s="676"/>
      <c r="VS3" s="676"/>
      <c r="VT3" s="676"/>
      <c r="VU3" s="676"/>
      <c r="VV3" s="676"/>
      <c r="VW3" s="676"/>
      <c r="VX3" s="676"/>
      <c r="VY3" s="676"/>
      <c r="VZ3" s="676"/>
      <c r="WA3" s="676"/>
      <c r="WB3" s="676"/>
      <c r="WC3" s="676"/>
      <c r="WD3" s="676"/>
      <c r="WE3" s="676"/>
      <c r="WF3" s="676"/>
      <c r="WG3" s="676"/>
      <c r="WH3" s="676"/>
      <c r="WI3" s="676"/>
      <c r="WJ3" s="676"/>
      <c r="WK3" s="676"/>
      <c r="WL3" s="676"/>
      <c r="WM3" s="676"/>
      <c r="WN3" s="676"/>
      <c r="WO3" s="676"/>
      <c r="WP3" s="676"/>
      <c r="WQ3" s="676"/>
      <c r="WR3" s="676"/>
      <c r="WS3" s="676"/>
      <c r="WT3" s="676"/>
      <c r="WU3" s="676"/>
      <c r="WV3" s="676"/>
      <c r="WW3" s="676"/>
      <c r="WX3" s="676"/>
      <c r="WY3" s="676"/>
      <c r="WZ3" s="676"/>
      <c r="XA3" s="676"/>
      <c r="XB3" s="676"/>
      <c r="XC3" s="676"/>
      <c r="XD3" s="676"/>
      <c r="XE3" s="676"/>
      <c r="XF3" s="676"/>
      <c r="XG3" s="676"/>
      <c r="XH3" s="676"/>
      <c r="XI3" s="676"/>
      <c r="XJ3" s="676"/>
      <c r="XK3" s="676"/>
      <c r="XL3" s="676"/>
      <c r="XM3" s="676"/>
      <c r="XN3" s="676"/>
      <c r="XO3" s="676"/>
      <c r="XP3" s="676"/>
      <c r="XQ3" s="676"/>
      <c r="XR3" s="676"/>
      <c r="XS3" s="676"/>
      <c r="XT3" s="676"/>
      <c r="XU3" s="676"/>
      <c r="XV3" s="676"/>
      <c r="XW3" s="676"/>
      <c r="XX3" s="676"/>
      <c r="XY3" s="676"/>
      <c r="XZ3" s="676"/>
      <c r="YA3" s="676"/>
      <c r="YB3" s="676"/>
      <c r="YC3" s="676"/>
      <c r="YD3" s="676"/>
      <c r="YE3" s="676"/>
      <c r="YF3" s="676"/>
      <c r="YG3" s="676"/>
      <c r="YH3" s="676"/>
      <c r="YI3" s="676"/>
      <c r="YJ3" s="676"/>
      <c r="YK3" s="676"/>
      <c r="YL3" s="676"/>
      <c r="YM3" s="676"/>
      <c r="YN3" s="676"/>
      <c r="YO3" s="676"/>
      <c r="YP3" s="676"/>
      <c r="YQ3" s="676"/>
      <c r="YR3" s="676"/>
      <c r="YS3" s="676"/>
      <c r="YT3" s="676"/>
      <c r="YU3" s="676"/>
      <c r="YV3" s="676"/>
      <c r="YW3" s="676"/>
      <c r="YX3" s="676"/>
      <c r="YY3" s="676"/>
      <c r="YZ3" s="676"/>
      <c r="ZA3" s="676"/>
      <c r="ZB3" s="676"/>
      <c r="ZC3" s="676"/>
      <c r="ZD3" s="676"/>
      <c r="ZE3" s="676"/>
      <c r="ZF3" s="676"/>
      <c r="ZG3" s="676"/>
      <c r="ZH3" s="676"/>
      <c r="ZI3" s="676"/>
      <c r="ZJ3" s="676"/>
      <c r="ZK3" s="676"/>
      <c r="ZL3" s="676"/>
      <c r="ZM3" s="676"/>
      <c r="ZN3" s="676"/>
      <c r="ZO3" s="676"/>
      <c r="ZP3" s="676"/>
      <c r="ZQ3" s="676"/>
      <c r="ZR3" s="676"/>
      <c r="ZS3" s="676"/>
      <c r="ZT3" s="676"/>
      <c r="ZU3" s="676"/>
      <c r="ZV3" s="676"/>
      <c r="ZW3" s="676"/>
      <c r="ZX3" s="676"/>
      <c r="ZY3" s="676"/>
      <c r="ZZ3" s="676"/>
      <c r="AAA3" s="676"/>
      <c r="AAB3" s="676"/>
      <c r="AAC3" s="676"/>
      <c r="AAD3" s="676"/>
      <c r="AAE3" s="676"/>
      <c r="AAF3" s="676"/>
      <c r="AAG3" s="676"/>
      <c r="AAH3" s="676"/>
      <c r="AAI3" s="676"/>
      <c r="AAJ3" s="676"/>
      <c r="AAK3" s="676"/>
      <c r="AAL3" s="676"/>
      <c r="AAM3" s="676"/>
      <c r="AAN3" s="676"/>
      <c r="AAO3" s="676"/>
      <c r="AAP3" s="676"/>
      <c r="AAQ3" s="676"/>
      <c r="AAR3" s="676"/>
      <c r="AAS3" s="676"/>
      <c r="AAT3" s="676"/>
      <c r="AAU3" s="676"/>
      <c r="AAV3" s="676"/>
      <c r="AAW3" s="676"/>
      <c r="AAX3" s="676"/>
      <c r="AAY3" s="676"/>
      <c r="AAZ3" s="676"/>
      <c r="ABA3" s="676"/>
      <c r="ABB3" s="676"/>
      <c r="ABC3" s="676"/>
      <c r="ABD3" s="676"/>
      <c r="ABE3" s="676"/>
      <c r="ABF3" s="676"/>
      <c r="ABG3" s="676"/>
      <c r="ABH3" s="676"/>
      <c r="ABI3" s="676"/>
      <c r="ABJ3" s="676"/>
      <c r="ABK3" s="676"/>
      <c r="ABL3" s="676"/>
      <c r="ABM3" s="676"/>
      <c r="ABN3" s="676"/>
      <c r="ABO3" s="676"/>
      <c r="ABP3" s="676"/>
      <c r="ABQ3" s="676"/>
      <c r="ABR3" s="676"/>
      <c r="ABS3" s="676"/>
      <c r="ABT3" s="676"/>
      <c r="ABU3" s="676"/>
      <c r="ABV3" s="676"/>
      <c r="ABW3" s="676"/>
      <c r="ABX3" s="676"/>
      <c r="ABY3" s="676"/>
      <c r="ABZ3" s="676"/>
      <c r="ACA3" s="676"/>
      <c r="ACB3" s="676"/>
      <c r="ACC3" s="676"/>
      <c r="ACD3" s="676"/>
      <c r="ACE3" s="676"/>
      <c r="ACF3" s="676"/>
      <c r="ACG3" s="676"/>
      <c r="ACH3" s="676"/>
      <c r="ACI3" s="676"/>
      <c r="ACJ3" s="676"/>
      <c r="ACK3" s="676"/>
      <c r="ACL3" s="676"/>
      <c r="ACM3" s="676"/>
      <c r="ACN3" s="676"/>
      <c r="ACO3" s="676"/>
      <c r="ACP3" s="676"/>
      <c r="ACQ3" s="676"/>
      <c r="ACR3" s="676"/>
      <c r="ACS3" s="676"/>
      <c r="ACT3" s="676"/>
      <c r="ACU3" s="676"/>
      <c r="ACV3" s="676"/>
      <c r="ACW3" s="676"/>
      <c r="ACX3" s="676"/>
      <c r="ACY3" s="676"/>
      <c r="ACZ3" s="676"/>
      <c r="ADA3" s="676"/>
      <c r="ADB3" s="676"/>
      <c r="ADC3" s="676"/>
      <c r="ADD3" s="676"/>
      <c r="ADE3" s="676"/>
      <c r="ADF3" s="676"/>
      <c r="ADG3" s="676"/>
      <c r="ADH3" s="676"/>
      <c r="ADI3" s="676"/>
      <c r="ADJ3" s="676"/>
      <c r="ADK3" s="676"/>
      <c r="ADL3" s="676"/>
      <c r="ADM3" s="676"/>
      <c r="ADN3" s="676"/>
      <c r="ADO3" s="676"/>
      <c r="ADP3" s="676"/>
      <c r="ADQ3" s="676"/>
      <c r="ADR3" s="676"/>
      <c r="ADS3" s="676"/>
      <c r="ADT3" s="676"/>
      <c r="ADU3" s="676"/>
      <c r="ADV3" s="676"/>
      <c r="ADW3" s="676"/>
      <c r="ADX3" s="676"/>
      <c r="ADY3" s="676"/>
      <c r="ADZ3" s="676"/>
      <c r="AEA3" s="676"/>
      <c r="AEB3" s="676"/>
      <c r="AEC3" s="676"/>
      <c r="AED3" s="676"/>
      <c r="AEE3" s="676"/>
      <c r="AEF3" s="676"/>
      <c r="AEG3" s="676"/>
      <c r="AEH3" s="676"/>
      <c r="AEI3" s="676"/>
      <c r="AEJ3" s="676"/>
      <c r="AEK3" s="676"/>
      <c r="AEL3" s="676"/>
      <c r="AEM3" s="676"/>
      <c r="AEN3" s="676"/>
      <c r="AEO3" s="676"/>
      <c r="AEP3" s="676"/>
      <c r="AEQ3" s="676"/>
      <c r="AER3" s="676"/>
      <c r="AES3" s="676"/>
      <c r="AET3" s="676"/>
      <c r="AEU3" s="676"/>
      <c r="AEV3" s="676"/>
      <c r="AEW3" s="676"/>
      <c r="AEX3" s="676"/>
      <c r="AEY3" s="676"/>
      <c r="AEZ3" s="676"/>
      <c r="AFA3" s="676"/>
      <c r="AFB3" s="676"/>
      <c r="AFC3" s="676"/>
      <c r="AFD3" s="676"/>
      <c r="AFE3" s="676"/>
      <c r="AFF3" s="676"/>
      <c r="AFG3" s="676"/>
      <c r="AFH3" s="676"/>
      <c r="AFI3" s="676"/>
      <c r="AFJ3" s="676"/>
      <c r="AFK3" s="676"/>
      <c r="AFL3" s="676"/>
      <c r="AFM3" s="676"/>
      <c r="AFN3" s="676"/>
      <c r="AFO3" s="676"/>
      <c r="AFP3" s="676"/>
      <c r="AFQ3" s="676"/>
      <c r="AFR3" s="676"/>
      <c r="AFS3" s="676"/>
      <c r="AFT3" s="676"/>
      <c r="AFU3" s="676"/>
      <c r="AFV3" s="676"/>
      <c r="AFW3" s="676"/>
      <c r="AFX3" s="676"/>
      <c r="AFY3" s="676"/>
      <c r="AFZ3" s="676"/>
      <c r="AGA3" s="676"/>
      <c r="AGB3" s="676"/>
      <c r="AGC3" s="676"/>
      <c r="AGD3" s="676"/>
      <c r="AGE3" s="676"/>
      <c r="AGF3" s="676"/>
      <c r="AGG3" s="676"/>
      <c r="AGH3" s="676"/>
      <c r="AGI3" s="676"/>
      <c r="AGJ3" s="676"/>
      <c r="AGK3" s="676"/>
      <c r="AGL3" s="676"/>
      <c r="AGM3" s="676"/>
      <c r="AGN3" s="676"/>
      <c r="AGO3" s="676"/>
      <c r="AGP3" s="676"/>
      <c r="AGQ3" s="676"/>
      <c r="AGR3" s="676"/>
      <c r="AGS3" s="676"/>
      <c r="AGT3" s="676"/>
      <c r="AGU3" s="676"/>
      <c r="AGV3" s="676"/>
      <c r="AGW3" s="676"/>
      <c r="AGX3" s="676"/>
      <c r="AGY3" s="676"/>
      <c r="AGZ3" s="676"/>
      <c r="AHA3" s="676"/>
      <c r="AHB3" s="676"/>
      <c r="AHC3" s="676"/>
      <c r="AHD3" s="676"/>
      <c r="AHE3" s="676"/>
      <c r="AHF3" s="676"/>
      <c r="AHG3" s="676"/>
      <c r="AHH3" s="676"/>
      <c r="AHI3" s="676"/>
      <c r="AHJ3" s="676"/>
      <c r="AHK3" s="676"/>
      <c r="AHL3" s="676"/>
      <c r="AHM3" s="676"/>
      <c r="AHN3" s="676"/>
      <c r="AHO3" s="676"/>
      <c r="AHP3" s="676"/>
      <c r="AHQ3" s="676"/>
      <c r="AHR3" s="676"/>
      <c r="AHS3" s="676"/>
      <c r="AHT3" s="676"/>
      <c r="AHU3" s="676"/>
      <c r="AHV3" s="676"/>
      <c r="AHW3" s="676"/>
      <c r="AHX3" s="676"/>
      <c r="AHY3" s="676"/>
      <c r="AHZ3" s="676"/>
      <c r="AIA3" s="676"/>
      <c r="AIB3" s="676"/>
      <c r="AIC3" s="676"/>
      <c r="AID3" s="676"/>
      <c r="AIE3" s="676"/>
      <c r="AIF3" s="676"/>
      <c r="AIG3" s="676"/>
      <c r="AIH3" s="676"/>
      <c r="AII3" s="676"/>
      <c r="AIJ3" s="676"/>
      <c r="AIK3" s="676"/>
      <c r="AIL3" s="676"/>
      <c r="AIM3" s="676"/>
      <c r="AIN3" s="676"/>
      <c r="AIO3" s="676"/>
      <c r="AIP3" s="676"/>
      <c r="AIQ3" s="676"/>
      <c r="AIR3" s="676"/>
      <c r="AIS3" s="676"/>
      <c r="AIT3" s="676"/>
      <c r="AIU3" s="676"/>
      <c r="AIV3" s="676"/>
      <c r="AIW3" s="676"/>
      <c r="AIX3" s="676"/>
      <c r="AIY3" s="676"/>
      <c r="AIZ3" s="676"/>
      <c r="AJA3" s="676"/>
      <c r="AJB3" s="676"/>
      <c r="AJC3" s="676"/>
      <c r="AJD3" s="676"/>
      <c r="AJE3" s="676"/>
      <c r="AJF3" s="676"/>
      <c r="AJG3" s="676"/>
      <c r="AJH3" s="676"/>
      <c r="AJI3" s="676"/>
      <c r="AJJ3" s="676"/>
      <c r="AJK3" s="676"/>
      <c r="AJL3" s="676"/>
      <c r="AJM3" s="676"/>
      <c r="AJN3" s="676"/>
      <c r="AJO3" s="676"/>
      <c r="AJP3" s="676"/>
      <c r="AJQ3" s="676"/>
      <c r="AJR3" s="676"/>
      <c r="AJS3" s="676"/>
      <c r="AJT3" s="676"/>
      <c r="AJU3" s="676"/>
      <c r="AJV3" s="676"/>
      <c r="AJW3" s="676"/>
      <c r="AJX3" s="676"/>
      <c r="AJY3" s="676"/>
      <c r="AJZ3" s="676"/>
      <c r="AKA3" s="676"/>
      <c r="AKB3" s="676"/>
      <c r="AKC3" s="676"/>
      <c r="AKD3" s="676"/>
      <c r="AKE3" s="676"/>
      <c r="AKF3" s="676"/>
      <c r="AKG3" s="676"/>
      <c r="AKH3" s="676"/>
      <c r="AKI3" s="676"/>
      <c r="AKJ3" s="676"/>
      <c r="AKK3" s="676"/>
      <c r="AKL3" s="676"/>
      <c r="AKM3" s="676"/>
      <c r="AKN3" s="676"/>
      <c r="AKO3" s="676"/>
      <c r="AKP3" s="676"/>
      <c r="AKQ3" s="676"/>
      <c r="AKR3" s="676"/>
      <c r="AKS3" s="676"/>
      <c r="AKT3" s="676"/>
      <c r="AKU3" s="676"/>
      <c r="AKV3" s="676"/>
      <c r="AKW3" s="676"/>
      <c r="AKX3" s="676"/>
      <c r="AKY3" s="676"/>
      <c r="AKZ3" s="676"/>
      <c r="ALA3" s="676"/>
      <c r="ALB3" s="676"/>
      <c r="ALC3" s="676"/>
      <c r="ALD3" s="676"/>
      <c r="ALE3" s="676"/>
      <c r="ALF3" s="676"/>
      <c r="ALG3" s="676"/>
      <c r="ALH3" s="676"/>
      <c r="ALI3" s="676"/>
      <c r="ALJ3" s="676"/>
      <c r="ALK3" s="676"/>
      <c r="ALL3" s="676"/>
      <c r="ALM3" s="676"/>
      <c r="ALN3" s="676"/>
      <c r="ALO3" s="676"/>
      <c r="ALP3" s="676"/>
      <c r="ALQ3" s="676"/>
      <c r="ALR3" s="676"/>
      <c r="ALS3" s="676"/>
      <c r="ALT3" s="676"/>
      <c r="ALU3" s="676"/>
      <c r="ALV3" s="676"/>
      <c r="ALW3" s="676"/>
      <c r="ALX3" s="676"/>
      <c r="ALY3" s="676"/>
      <c r="ALZ3" s="676"/>
      <c r="AMA3" s="676"/>
      <c r="AMB3" s="676"/>
      <c r="AMC3" s="676"/>
      <c r="AMD3" s="676"/>
      <c r="AME3" s="676"/>
      <c r="AMF3" s="676"/>
      <c r="AMG3" s="676"/>
      <c r="AMH3" s="676"/>
      <c r="AMI3" s="676"/>
      <c r="AMJ3" s="676"/>
      <c r="AMK3" s="676"/>
      <c r="AML3" s="676"/>
      <c r="AMM3" s="676"/>
      <c r="AMN3" s="676"/>
      <c r="AMO3" s="676"/>
      <c r="AMP3" s="676"/>
      <c r="AMQ3" s="676"/>
      <c r="AMR3" s="676"/>
      <c r="AMS3" s="676"/>
      <c r="AMT3" s="676"/>
      <c r="AMU3" s="676"/>
      <c r="AMV3" s="676"/>
      <c r="AMW3" s="676"/>
      <c r="AMX3" s="676"/>
      <c r="AMY3" s="676"/>
      <c r="AMZ3" s="676"/>
      <c r="ANA3" s="676"/>
      <c r="ANB3" s="676"/>
      <c r="ANC3" s="676"/>
      <c r="AND3" s="676"/>
      <c r="ANE3" s="676"/>
      <c r="ANF3" s="676"/>
      <c r="ANG3" s="676"/>
      <c r="ANH3" s="676"/>
      <c r="ANI3" s="676"/>
      <c r="ANJ3" s="676"/>
      <c r="ANK3" s="676"/>
      <c r="ANL3" s="676"/>
      <c r="ANM3" s="676"/>
      <c r="ANN3" s="676"/>
      <c r="ANO3" s="676"/>
      <c r="ANP3" s="676"/>
      <c r="ANQ3" s="676"/>
      <c r="ANR3" s="676"/>
      <c r="ANS3" s="676"/>
      <c r="ANT3" s="676"/>
      <c r="ANU3" s="676"/>
      <c r="ANV3" s="676"/>
      <c r="ANW3" s="676"/>
      <c r="ANX3" s="676"/>
      <c r="ANY3" s="676"/>
      <c r="ANZ3" s="676"/>
      <c r="AOA3" s="676"/>
      <c r="AOB3" s="676"/>
      <c r="AOC3" s="676"/>
      <c r="AOD3" s="676"/>
      <c r="AOE3" s="676"/>
      <c r="AOF3" s="676"/>
      <c r="AOG3" s="676"/>
      <c r="AOH3" s="676"/>
      <c r="AOI3" s="676"/>
      <c r="AOJ3" s="676"/>
      <c r="AOK3" s="676"/>
      <c r="AOL3" s="676"/>
      <c r="AOM3" s="676"/>
      <c r="AON3" s="676"/>
      <c r="AOO3" s="676"/>
      <c r="AOP3" s="676"/>
      <c r="AOQ3" s="676"/>
      <c r="AOR3" s="676"/>
      <c r="AOS3" s="676"/>
      <c r="AOT3" s="676"/>
      <c r="AOU3" s="676"/>
      <c r="AOV3" s="676"/>
      <c r="AOW3" s="676"/>
      <c r="AOX3" s="676"/>
      <c r="AOY3" s="676"/>
      <c r="AOZ3" s="676"/>
      <c r="APA3" s="676"/>
      <c r="APB3" s="676"/>
      <c r="APC3" s="676"/>
      <c r="APD3" s="676"/>
      <c r="APE3" s="676"/>
      <c r="APF3" s="676"/>
      <c r="APG3" s="676"/>
      <c r="APH3" s="676"/>
      <c r="API3" s="676"/>
      <c r="APJ3" s="676"/>
      <c r="APK3" s="676"/>
      <c r="APL3" s="676"/>
      <c r="APM3" s="676"/>
      <c r="APN3" s="676"/>
      <c r="APO3" s="676"/>
      <c r="APP3" s="676"/>
      <c r="APQ3" s="676"/>
      <c r="APR3" s="676"/>
      <c r="APS3" s="676"/>
      <c r="APT3" s="676"/>
      <c r="APU3" s="676"/>
      <c r="APV3" s="676"/>
      <c r="APW3" s="676"/>
      <c r="APX3" s="676"/>
      <c r="APY3" s="676"/>
      <c r="APZ3" s="676"/>
      <c r="AQA3" s="676"/>
      <c r="AQB3" s="676"/>
      <c r="AQC3" s="676"/>
      <c r="AQD3" s="676"/>
      <c r="AQE3" s="676"/>
      <c r="AQF3" s="676"/>
      <c r="AQG3" s="676"/>
      <c r="AQH3" s="676"/>
      <c r="AQI3" s="676"/>
      <c r="AQJ3" s="676"/>
      <c r="AQK3" s="676"/>
      <c r="AQL3" s="676"/>
      <c r="AQM3" s="676"/>
      <c r="AQN3" s="676"/>
      <c r="AQO3" s="676"/>
      <c r="AQP3" s="676"/>
      <c r="AQQ3" s="676"/>
      <c r="AQR3" s="676"/>
      <c r="AQS3" s="676"/>
      <c r="AQT3" s="676"/>
      <c r="AQU3" s="676"/>
      <c r="AQV3" s="676"/>
      <c r="AQW3" s="676"/>
      <c r="AQX3" s="676"/>
      <c r="AQY3" s="676"/>
      <c r="AQZ3" s="676"/>
      <c r="ARA3" s="676"/>
      <c r="ARB3" s="676"/>
      <c r="ARC3" s="676"/>
      <c r="ARD3" s="676"/>
      <c r="ARE3" s="676"/>
      <c r="ARF3" s="676"/>
      <c r="ARG3" s="676"/>
      <c r="ARH3" s="676"/>
      <c r="ARI3" s="676"/>
      <c r="ARJ3" s="676"/>
      <c r="ARK3" s="676"/>
      <c r="ARL3" s="676"/>
      <c r="ARM3" s="676"/>
      <c r="ARN3" s="676"/>
      <c r="ARO3" s="676"/>
      <c r="ARP3" s="676"/>
      <c r="ARQ3" s="676"/>
      <c r="ARR3" s="676"/>
      <c r="ARS3" s="676"/>
      <c r="ART3" s="676"/>
      <c r="ARU3" s="676"/>
      <c r="ARV3" s="676"/>
      <c r="ARW3" s="676"/>
      <c r="ARX3" s="676"/>
      <c r="ARY3" s="676"/>
      <c r="ARZ3" s="676"/>
      <c r="ASA3" s="676"/>
      <c r="ASB3" s="676"/>
      <c r="ASC3" s="676"/>
      <c r="ASD3" s="676"/>
      <c r="ASE3" s="676"/>
      <c r="ASF3" s="676"/>
      <c r="ASG3" s="676"/>
      <c r="ASH3" s="676"/>
      <c r="ASI3" s="676"/>
      <c r="ASJ3" s="676"/>
      <c r="ASK3" s="676"/>
      <c r="ASL3" s="676"/>
      <c r="ASM3" s="676"/>
      <c r="ASN3" s="676"/>
      <c r="ASO3" s="676"/>
      <c r="ASP3" s="676"/>
      <c r="ASQ3" s="676"/>
      <c r="ASR3" s="676"/>
      <c r="ASS3" s="676"/>
      <c r="AST3" s="676"/>
      <c r="ASU3" s="676"/>
      <c r="ASV3" s="676"/>
      <c r="ASW3" s="676"/>
      <c r="ASX3" s="676"/>
      <c r="ASY3" s="676"/>
      <c r="ASZ3" s="676"/>
      <c r="ATA3" s="676"/>
      <c r="ATB3" s="676"/>
      <c r="ATC3" s="676"/>
      <c r="ATD3" s="676"/>
      <c r="ATE3" s="676"/>
      <c r="ATF3" s="676"/>
      <c r="ATG3" s="676"/>
      <c r="ATH3" s="676"/>
      <c r="ATI3" s="676"/>
      <c r="ATJ3" s="676"/>
      <c r="ATK3" s="676"/>
      <c r="ATL3" s="676"/>
      <c r="ATM3" s="676"/>
      <c r="ATN3" s="676"/>
      <c r="ATO3" s="676"/>
      <c r="ATP3" s="676"/>
      <c r="ATQ3" s="676"/>
      <c r="ATR3" s="676"/>
      <c r="ATS3" s="676"/>
      <c r="ATT3" s="676"/>
      <c r="ATU3" s="676"/>
      <c r="ATV3" s="676"/>
      <c r="ATW3" s="676"/>
      <c r="ATX3" s="676"/>
      <c r="ATY3" s="676"/>
      <c r="ATZ3" s="676"/>
      <c r="AUA3" s="676"/>
      <c r="AUB3" s="676"/>
      <c r="AUC3" s="676"/>
      <c r="AUD3" s="676"/>
      <c r="AUE3" s="676"/>
      <c r="AUF3" s="676"/>
      <c r="AUG3" s="676"/>
      <c r="AUH3" s="676"/>
      <c r="AUI3" s="676"/>
      <c r="AUJ3" s="676"/>
      <c r="AUK3" s="676"/>
      <c r="AUL3" s="676"/>
      <c r="AUM3" s="676"/>
      <c r="AUN3" s="676"/>
      <c r="AUO3" s="676"/>
      <c r="AUP3" s="676"/>
      <c r="AUQ3" s="676"/>
      <c r="AUR3" s="676"/>
      <c r="AUS3" s="676"/>
      <c r="AUT3" s="676"/>
      <c r="AUU3" s="676"/>
      <c r="AUV3" s="676"/>
      <c r="AUW3" s="676"/>
      <c r="AUX3" s="676"/>
      <c r="AUY3" s="676"/>
      <c r="AUZ3" s="676"/>
      <c r="AVA3" s="676"/>
      <c r="AVB3" s="676"/>
      <c r="AVC3" s="676"/>
      <c r="AVD3" s="676"/>
      <c r="AVE3" s="676"/>
      <c r="AVF3" s="676"/>
      <c r="AVG3" s="676"/>
      <c r="AVH3" s="676"/>
      <c r="AVI3" s="676"/>
      <c r="AVJ3" s="676"/>
      <c r="AVK3" s="676"/>
      <c r="AVL3" s="676"/>
      <c r="AVM3" s="676"/>
      <c r="AVN3" s="676"/>
      <c r="AVO3" s="676"/>
      <c r="AVP3" s="676"/>
      <c r="AVQ3" s="676"/>
      <c r="AVR3" s="676"/>
      <c r="AVS3" s="676"/>
      <c r="AVT3" s="676"/>
      <c r="AVU3" s="676"/>
      <c r="AVV3" s="676"/>
      <c r="AVW3" s="676"/>
      <c r="AVX3" s="676"/>
      <c r="AVY3" s="676"/>
      <c r="AVZ3" s="676"/>
      <c r="AWA3" s="676"/>
      <c r="AWB3" s="676"/>
      <c r="AWC3" s="676"/>
      <c r="AWD3" s="676"/>
      <c r="AWE3" s="676"/>
      <c r="AWF3" s="676"/>
      <c r="AWG3" s="676"/>
      <c r="AWH3" s="676"/>
      <c r="AWI3" s="676"/>
      <c r="AWJ3" s="676"/>
      <c r="AWK3" s="676"/>
      <c r="AWL3" s="676"/>
      <c r="AWM3" s="676"/>
      <c r="AWN3" s="676"/>
      <c r="AWO3" s="676"/>
      <c r="AWP3" s="676"/>
      <c r="AWQ3" s="676"/>
      <c r="AWR3" s="676"/>
      <c r="AWS3" s="676"/>
      <c r="AWT3" s="676"/>
      <c r="AWU3" s="676"/>
      <c r="AWV3" s="676"/>
      <c r="AWW3" s="676"/>
      <c r="AWX3" s="676"/>
      <c r="AWY3" s="676"/>
      <c r="AWZ3" s="676"/>
      <c r="AXA3" s="676"/>
      <c r="AXB3" s="676"/>
      <c r="AXC3" s="676"/>
      <c r="AXD3" s="676"/>
      <c r="AXE3" s="676"/>
      <c r="AXF3" s="676"/>
      <c r="AXG3" s="676"/>
      <c r="AXH3" s="676"/>
      <c r="AXI3" s="676"/>
      <c r="AXJ3" s="676"/>
      <c r="AXK3" s="676"/>
      <c r="AXL3" s="676"/>
      <c r="AXM3" s="676"/>
      <c r="AXN3" s="676"/>
      <c r="AXO3" s="676"/>
      <c r="AXP3" s="676"/>
      <c r="AXQ3" s="676"/>
      <c r="AXR3" s="676"/>
      <c r="AXS3" s="676"/>
      <c r="AXT3" s="676"/>
      <c r="AXU3" s="676"/>
      <c r="AXV3" s="676"/>
      <c r="AXW3" s="676"/>
      <c r="AXX3" s="676"/>
      <c r="AXY3" s="676"/>
      <c r="AXZ3" s="676"/>
      <c r="AYA3" s="676"/>
      <c r="AYB3" s="676"/>
      <c r="AYC3" s="676"/>
      <c r="AYD3" s="676"/>
      <c r="AYE3" s="676"/>
      <c r="AYF3" s="676"/>
      <c r="AYG3" s="676"/>
      <c r="AYH3" s="676"/>
      <c r="AYI3" s="676"/>
      <c r="AYJ3" s="676"/>
      <c r="AYK3" s="676"/>
      <c r="AYL3" s="676"/>
      <c r="AYM3" s="676"/>
      <c r="AYN3" s="676"/>
      <c r="AYO3" s="676"/>
      <c r="AYP3" s="676"/>
      <c r="AYQ3" s="676"/>
      <c r="AYR3" s="676"/>
      <c r="AYS3" s="676"/>
      <c r="AYT3" s="676"/>
      <c r="AYU3" s="676"/>
      <c r="AYV3" s="676"/>
      <c r="AYW3" s="676"/>
      <c r="AYX3" s="676"/>
      <c r="AYY3" s="676"/>
      <c r="AYZ3" s="676"/>
      <c r="AZA3" s="676"/>
      <c r="AZB3" s="676"/>
      <c r="AZC3" s="676"/>
      <c r="AZD3" s="676"/>
      <c r="AZE3" s="676"/>
      <c r="AZF3" s="676"/>
      <c r="AZG3" s="676"/>
      <c r="AZH3" s="676"/>
      <c r="AZI3" s="676"/>
      <c r="AZJ3" s="676"/>
      <c r="AZK3" s="676"/>
      <c r="AZL3" s="676"/>
      <c r="AZM3" s="676"/>
      <c r="AZN3" s="676"/>
      <c r="AZO3" s="676"/>
      <c r="AZP3" s="676"/>
      <c r="AZQ3" s="676"/>
      <c r="AZR3" s="676"/>
      <c r="AZS3" s="676"/>
      <c r="AZT3" s="676"/>
      <c r="AZU3" s="676"/>
      <c r="AZV3" s="676"/>
      <c r="AZW3" s="676"/>
      <c r="AZX3" s="676"/>
      <c r="AZY3" s="676"/>
      <c r="AZZ3" s="676"/>
      <c r="BAA3" s="676"/>
      <c r="BAB3" s="676"/>
      <c r="BAC3" s="676"/>
      <c r="BAD3" s="676"/>
      <c r="BAE3" s="676"/>
      <c r="BAF3" s="676"/>
      <c r="BAG3" s="676"/>
      <c r="BAH3" s="676"/>
      <c r="BAI3" s="676"/>
      <c r="BAJ3" s="676"/>
      <c r="BAK3" s="676"/>
      <c r="BAL3" s="676"/>
      <c r="BAM3" s="676"/>
      <c r="BAN3" s="676"/>
      <c r="BAO3" s="676"/>
      <c r="BAP3" s="676"/>
      <c r="BAQ3" s="676"/>
      <c r="BAR3" s="676"/>
      <c r="BAS3" s="676"/>
      <c r="BAT3" s="676"/>
      <c r="BAU3" s="676"/>
      <c r="BAV3" s="676"/>
      <c r="BAW3" s="676"/>
      <c r="BAX3" s="676"/>
      <c r="BAY3" s="676"/>
      <c r="BAZ3" s="676"/>
      <c r="BBA3" s="676"/>
      <c r="BBB3" s="676"/>
      <c r="BBC3" s="676"/>
      <c r="BBD3" s="676"/>
      <c r="BBE3" s="676"/>
      <c r="BBF3" s="676"/>
      <c r="BBG3" s="676"/>
      <c r="BBH3" s="676"/>
      <c r="BBI3" s="676"/>
      <c r="BBJ3" s="676"/>
      <c r="BBK3" s="676"/>
      <c r="BBL3" s="676"/>
      <c r="BBM3" s="676"/>
      <c r="BBN3" s="676"/>
      <c r="BBO3" s="676"/>
      <c r="BBP3" s="676"/>
      <c r="BBQ3" s="676"/>
      <c r="BBR3" s="676"/>
      <c r="BBS3" s="676"/>
      <c r="BBT3" s="676"/>
      <c r="BBU3" s="676"/>
      <c r="BBV3" s="676"/>
      <c r="BBW3" s="676"/>
      <c r="BBX3" s="676"/>
      <c r="BBY3" s="676"/>
      <c r="BBZ3" s="676"/>
      <c r="BCA3" s="676"/>
      <c r="BCB3" s="676"/>
      <c r="BCC3" s="676"/>
      <c r="BCD3" s="676"/>
      <c r="BCE3" s="676"/>
      <c r="BCF3" s="676"/>
      <c r="BCG3" s="676"/>
      <c r="BCH3" s="676"/>
      <c r="BCI3" s="676"/>
      <c r="BCJ3" s="676"/>
      <c r="BCK3" s="676"/>
      <c r="BCL3" s="676"/>
      <c r="BCM3" s="676"/>
      <c r="BCN3" s="676"/>
      <c r="BCO3" s="676"/>
      <c r="BCP3" s="676"/>
      <c r="BCQ3" s="676"/>
      <c r="BCR3" s="676"/>
      <c r="BCS3" s="676"/>
      <c r="BCT3" s="676"/>
      <c r="BCU3" s="676"/>
      <c r="BCV3" s="676"/>
      <c r="BCW3" s="676"/>
      <c r="BCX3" s="676"/>
      <c r="BCY3" s="676"/>
      <c r="BCZ3" s="676"/>
      <c r="BDA3" s="676"/>
      <c r="BDB3" s="676"/>
      <c r="BDC3" s="676"/>
      <c r="BDD3" s="676"/>
      <c r="BDE3" s="676"/>
      <c r="BDF3" s="676"/>
      <c r="BDG3" s="676"/>
      <c r="BDH3" s="676"/>
      <c r="BDI3" s="676"/>
      <c r="BDJ3" s="676"/>
      <c r="BDK3" s="676"/>
      <c r="BDL3" s="676"/>
      <c r="BDM3" s="676"/>
      <c r="BDN3" s="676"/>
      <c r="BDO3" s="676"/>
      <c r="BDP3" s="676"/>
      <c r="BDQ3" s="676"/>
      <c r="BDR3" s="676"/>
      <c r="BDS3" s="676"/>
      <c r="BDT3" s="676"/>
      <c r="BDU3" s="676"/>
      <c r="BDV3" s="676"/>
      <c r="BDW3" s="676"/>
      <c r="BDX3" s="676"/>
      <c r="BDY3" s="676"/>
      <c r="BDZ3" s="676"/>
      <c r="BEA3" s="676"/>
      <c r="BEB3" s="676"/>
      <c r="BEC3" s="676"/>
      <c r="BED3" s="676"/>
      <c r="BEE3" s="676"/>
      <c r="BEF3" s="676"/>
      <c r="BEG3" s="676"/>
      <c r="BEH3" s="676"/>
      <c r="BEI3" s="676"/>
      <c r="BEJ3" s="676"/>
      <c r="BEK3" s="676"/>
      <c r="BEL3" s="676"/>
      <c r="BEM3" s="676"/>
      <c r="BEN3" s="676"/>
      <c r="BEO3" s="676"/>
      <c r="BEP3" s="676"/>
      <c r="BEQ3" s="676"/>
      <c r="BER3" s="676"/>
      <c r="BES3" s="676"/>
      <c r="BET3" s="676"/>
      <c r="BEU3" s="676"/>
      <c r="BEV3" s="676"/>
      <c r="BEW3" s="676"/>
      <c r="BEX3" s="676"/>
      <c r="BEY3" s="676"/>
      <c r="BEZ3" s="676"/>
      <c r="BFA3" s="676"/>
      <c r="BFB3" s="676"/>
      <c r="BFC3" s="676"/>
      <c r="BFD3" s="676"/>
      <c r="BFE3" s="676"/>
      <c r="BFF3" s="676"/>
      <c r="BFG3" s="676"/>
      <c r="BFH3" s="676"/>
      <c r="BFI3" s="676"/>
      <c r="BFJ3" s="676"/>
      <c r="BFK3" s="676"/>
      <c r="BFL3" s="676"/>
      <c r="BFM3" s="676"/>
      <c r="BFN3" s="676"/>
      <c r="BFO3" s="676"/>
      <c r="BFP3" s="676"/>
      <c r="BFQ3" s="676"/>
      <c r="BFR3" s="676"/>
      <c r="BFS3" s="676"/>
      <c r="BFT3" s="676"/>
      <c r="BFU3" s="676"/>
      <c r="BFV3" s="676"/>
      <c r="BFW3" s="676"/>
      <c r="BFX3" s="676"/>
      <c r="BFY3" s="676"/>
      <c r="BFZ3" s="676"/>
      <c r="BGA3" s="676"/>
      <c r="BGB3" s="676"/>
      <c r="BGC3" s="676"/>
      <c r="BGD3" s="676"/>
      <c r="BGE3" s="676"/>
      <c r="BGF3" s="676"/>
      <c r="BGG3" s="676"/>
      <c r="BGH3" s="676"/>
      <c r="BGI3" s="676"/>
      <c r="BGJ3" s="676"/>
      <c r="BGK3" s="676"/>
      <c r="BGL3" s="676"/>
      <c r="BGM3" s="676"/>
      <c r="BGN3" s="676"/>
      <c r="BGO3" s="676"/>
      <c r="BGP3" s="676"/>
      <c r="BGQ3" s="676"/>
      <c r="BGR3" s="676"/>
      <c r="BGS3" s="676"/>
      <c r="BGT3" s="676"/>
      <c r="BGU3" s="676"/>
      <c r="BGV3" s="676"/>
      <c r="BGW3" s="676"/>
      <c r="BGX3" s="676"/>
      <c r="BGY3" s="676"/>
      <c r="BGZ3" s="676"/>
      <c r="BHA3" s="676"/>
      <c r="BHB3" s="676"/>
      <c r="BHC3" s="676"/>
      <c r="BHD3" s="676"/>
      <c r="BHE3" s="676"/>
      <c r="BHF3" s="676"/>
      <c r="BHG3" s="676"/>
      <c r="BHH3" s="676"/>
      <c r="BHI3" s="676"/>
      <c r="BHJ3" s="676"/>
      <c r="BHK3" s="676"/>
      <c r="BHL3" s="676"/>
      <c r="BHM3" s="676"/>
      <c r="BHN3" s="676"/>
      <c r="BHO3" s="676"/>
      <c r="BHP3" s="676"/>
      <c r="BHQ3" s="676"/>
      <c r="BHR3" s="676"/>
      <c r="BHS3" s="676"/>
      <c r="BHT3" s="676"/>
      <c r="BHU3" s="676"/>
      <c r="BHV3" s="676"/>
      <c r="BHW3" s="676"/>
      <c r="BHX3" s="676"/>
      <c r="BHY3" s="676"/>
      <c r="BHZ3" s="676"/>
      <c r="BIA3" s="676"/>
      <c r="BIB3" s="676"/>
      <c r="BIC3" s="676"/>
      <c r="BID3" s="676"/>
      <c r="BIE3" s="676"/>
      <c r="BIF3" s="676"/>
      <c r="BIG3" s="676"/>
      <c r="BIH3" s="676"/>
      <c r="BII3" s="676"/>
      <c r="BIJ3" s="676"/>
      <c r="BIK3" s="676"/>
      <c r="BIL3" s="676"/>
      <c r="BIM3" s="676"/>
      <c r="BIN3" s="676"/>
      <c r="BIO3" s="676"/>
      <c r="BIP3" s="676"/>
      <c r="BIQ3" s="676"/>
      <c r="BIR3" s="676"/>
      <c r="BIS3" s="676"/>
      <c r="BIT3" s="676"/>
      <c r="BIU3" s="676"/>
      <c r="BIV3" s="676"/>
      <c r="BIW3" s="676"/>
      <c r="BIX3" s="676"/>
      <c r="BIY3" s="676"/>
      <c r="BIZ3" s="676"/>
      <c r="BJA3" s="676"/>
      <c r="BJB3" s="676"/>
      <c r="BJC3" s="676"/>
      <c r="BJD3" s="676"/>
      <c r="BJE3" s="676"/>
      <c r="BJF3" s="676"/>
      <c r="BJG3" s="676"/>
      <c r="BJH3" s="676"/>
      <c r="BJI3" s="676"/>
      <c r="BJJ3" s="676"/>
      <c r="BJK3" s="676"/>
      <c r="BJL3" s="676"/>
      <c r="BJM3" s="676"/>
      <c r="BJN3" s="676"/>
      <c r="BJO3" s="676"/>
      <c r="BJP3" s="676"/>
      <c r="BJQ3" s="676"/>
      <c r="BJR3" s="676"/>
      <c r="BJS3" s="676"/>
      <c r="BJT3" s="676"/>
      <c r="BJU3" s="676"/>
      <c r="BJV3" s="676"/>
      <c r="BJW3" s="676"/>
      <c r="BJX3" s="676"/>
      <c r="BJY3" s="676"/>
      <c r="BJZ3" s="676"/>
      <c r="BKA3" s="676"/>
      <c r="BKB3" s="676"/>
      <c r="BKC3" s="676"/>
      <c r="BKD3" s="676"/>
      <c r="BKE3" s="676"/>
      <c r="BKF3" s="676"/>
      <c r="BKG3" s="676"/>
      <c r="BKH3" s="676"/>
      <c r="BKI3" s="676"/>
      <c r="BKJ3" s="676"/>
      <c r="BKK3" s="676"/>
      <c r="BKL3" s="676"/>
      <c r="BKM3" s="676"/>
      <c r="BKN3" s="676"/>
      <c r="BKO3" s="676"/>
      <c r="BKP3" s="676"/>
      <c r="BKQ3" s="676"/>
      <c r="BKR3" s="676"/>
      <c r="BKS3" s="676"/>
      <c r="BKT3" s="676"/>
      <c r="BKU3" s="676"/>
      <c r="BKV3" s="676"/>
      <c r="BKW3" s="676"/>
      <c r="BKX3" s="676"/>
      <c r="BKY3" s="676"/>
      <c r="BKZ3" s="676"/>
      <c r="BLA3" s="676"/>
      <c r="BLB3" s="676"/>
      <c r="BLC3" s="676"/>
      <c r="BLD3" s="676"/>
      <c r="BLE3" s="676"/>
      <c r="BLF3" s="676"/>
      <c r="BLG3" s="676"/>
      <c r="BLH3" s="676"/>
      <c r="BLI3" s="676"/>
      <c r="BLJ3" s="676"/>
      <c r="BLK3" s="676"/>
      <c r="BLL3" s="676"/>
      <c r="BLM3" s="676"/>
      <c r="BLN3" s="676"/>
      <c r="BLO3" s="676"/>
      <c r="BLP3" s="676"/>
      <c r="BLQ3" s="676"/>
      <c r="BLR3" s="676"/>
      <c r="BLS3" s="676"/>
      <c r="BLT3" s="676"/>
      <c r="BLU3" s="676"/>
      <c r="BLV3" s="676"/>
      <c r="BLW3" s="676"/>
      <c r="BLX3" s="676"/>
      <c r="BLY3" s="676"/>
      <c r="BLZ3" s="676"/>
      <c r="BMA3" s="676"/>
      <c r="BMB3" s="676"/>
      <c r="BMC3" s="676"/>
      <c r="BMD3" s="676"/>
      <c r="BME3" s="676"/>
      <c r="BMF3" s="676"/>
      <c r="BMG3" s="676"/>
      <c r="BMH3" s="676"/>
      <c r="BMI3" s="676"/>
      <c r="BMJ3" s="676"/>
      <c r="BMK3" s="676"/>
      <c r="BML3" s="676"/>
      <c r="BMM3" s="676"/>
      <c r="BMN3" s="676"/>
      <c r="BMO3" s="676"/>
      <c r="BMP3" s="676"/>
      <c r="BMQ3" s="676"/>
      <c r="BMR3" s="676"/>
      <c r="BMS3" s="676"/>
      <c r="BMT3" s="676"/>
      <c r="BMU3" s="676"/>
      <c r="BMV3" s="676"/>
      <c r="BMW3" s="676"/>
      <c r="BMX3" s="676"/>
      <c r="BMY3" s="676"/>
      <c r="BMZ3" s="676"/>
      <c r="BNA3" s="676"/>
      <c r="BNB3" s="676"/>
      <c r="BNC3" s="676"/>
      <c r="BND3" s="676"/>
      <c r="BNE3" s="676"/>
      <c r="BNF3" s="676"/>
      <c r="BNG3" s="676"/>
      <c r="BNH3" s="676"/>
      <c r="BNI3" s="676"/>
      <c r="BNJ3" s="676"/>
      <c r="BNK3" s="676"/>
      <c r="BNL3" s="676"/>
      <c r="BNM3" s="676"/>
      <c r="BNN3" s="676"/>
      <c r="BNO3" s="676"/>
      <c r="BNP3" s="676"/>
      <c r="BNQ3" s="676"/>
      <c r="BNR3" s="676"/>
      <c r="BNS3" s="676"/>
      <c r="BNT3" s="676"/>
      <c r="BNU3" s="676"/>
      <c r="BNV3" s="676"/>
      <c r="BNW3" s="676"/>
      <c r="BNX3" s="676"/>
      <c r="BNY3" s="676"/>
      <c r="BNZ3" s="676"/>
      <c r="BOA3" s="676"/>
      <c r="BOB3" s="676"/>
      <c r="BOC3" s="676"/>
      <c r="BOD3" s="676"/>
      <c r="BOE3" s="676"/>
      <c r="BOF3" s="676"/>
      <c r="BOG3" s="676"/>
      <c r="BOH3" s="676"/>
      <c r="BOI3" s="676"/>
      <c r="BOJ3" s="676"/>
      <c r="BOK3" s="676"/>
      <c r="BOL3" s="676"/>
      <c r="BOM3" s="676"/>
      <c r="BON3" s="676"/>
      <c r="BOO3" s="676"/>
      <c r="BOP3" s="676"/>
      <c r="BOQ3" s="676"/>
      <c r="BOR3" s="676"/>
      <c r="BOS3" s="676"/>
      <c r="BOT3" s="676"/>
      <c r="BOU3" s="676"/>
      <c r="BOV3" s="676"/>
      <c r="BOW3" s="676"/>
      <c r="BOX3" s="676"/>
      <c r="BOY3" s="676"/>
      <c r="BOZ3" s="676"/>
      <c r="BPA3" s="676"/>
      <c r="BPB3" s="676"/>
      <c r="BPC3" s="676"/>
      <c r="BPD3" s="676"/>
      <c r="BPE3" s="676"/>
      <c r="BPF3" s="676"/>
      <c r="BPG3" s="676"/>
      <c r="BPH3" s="676"/>
      <c r="BPI3" s="676"/>
      <c r="BPJ3" s="676"/>
      <c r="BPK3" s="676"/>
      <c r="BPL3" s="676"/>
      <c r="BPM3" s="676"/>
      <c r="BPN3" s="676"/>
      <c r="BPO3" s="676"/>
      <c r="BPP3" s="676"/>
      <c r="BPQ3" s="676"/>
      <c r="BPR3" s="676"/>
      <c r="BPS3" s="676"/>
      <c r="BPT3" s="676"/>
      <c r="BPU3" s="676"/>
      <c r="BPV3" s="676"/>
      <c r="BPW3" s="676"/>
      <c r="BPX3" s="676"/>
      <c r="BPY3" s="676"/>
      <c r="BPZ3" s="676"/>
      <c r="BQA3" s="676"/>
      <c r="BQB3" s="676"/>
      <c r="BQC3" s="676"/>
      <c r="BQD3" s="676"/>
      <c r="BQE3" s="676"/>
      <c r="BQF3" s="676"/>
      <c r="BQG3" s="676"/>
      <c r="BQH3" s="676"/>
      <c r="BQI3" s="676"/>
      <c r="BQJ3" s="676"/>
      <c r="BQK3" s="676"/>
      <c r="BQL3" s="676"/>
      <c r="BQM3" s="676"/>
      <c r="BQN3" s="676"/>
      <c r="BQO3" s="676"/>
      <c r="BQP3" s="676"/>
      <c r="BQQ3" s="676"/>
      <c r="BQR3" s="676"/>
      <c r="BQS3" s="676"/>
      <c r="BQT3" s="676"/>
      <c r="BQU3" s="676"/>
      <c r="BQV3" s="676"/>
      <c r="BQW3" s="676"/>
      <c r="BQX3" s="676"/>
      <c r="BQY3" s="676"/>
      <c r="BQZ3" s="676"/>
      <c r="BRA3" s="676"/>
      <c r="BRB3" s="676"/>
      <c r="BRC3" s="676"/>
      <c r="BRD3" s="676"/>
      <c r="BRE3" s="676"/>
      <c r="BRF3" s="676"/>
      <c r="BRG3" s="676"/>
      <c r="BRH3" s="676"/>
      <c r="BRI3" s="676"/>
      <c r="BRJ3" s="676"/>
      <c r="BRK3" s="676"/>
      <c r="BRL3" s="676"/>
      <c r="BRM3" s="676"/>
      <c r="BRN3" s="676"/>
      <c r="BRO3" s="676"/>
      <c r="BRP3" s="676"/>
      <c r="BRQ3" s="676"/>
      <c r="BRR3" s="676"/>
      <c r="BRS3" s="676"/>
      <c r="BRT3" s="676"/>
      <c r="BRU3" s="676"/>
      <c r="BRV3" s="676"/>
      <c r="BRW3" s="676"/>
      <c r="BRX3" s="676"/>
      <c r="BRY3" s="676"/>
      <c r="BRZ3" s="676"/>
      <c r="BSA3" s="676"/>
      <c r="BSB3" s="676"/>
      <c r="BSC3" s="676"/>
      <c r="BSD3" s="676"/>
      <c r="BSE3" s="676"/>
      <c r="BSF3" s="676"/>
      <c r="BSG3" s="676"/>
      <c r="BSH3" s="676"/>
      <c r="BSI3" s="676"/>
      <c r="BSJ3" s="676"/>
      <c r="BSK3" s="676"/>
      <c r="BSL3" s="676"/>
      <c r="BSM3" s="676"/>
      <c r="BSN3" s="676"/>
      <c r="BSO3" s="676"/>
      <c r="BSP3" s="676"/>
      <c r="BSQ3" s="676"/>
      <c r="BSR3" s="676"/>
      <c r="BSS3" s="676"/>
      <c r="BST3" s="676"/>
      <c r="BSU3" s="676"/>
      <c r="BSV3" s="676"/>
      <c r="BSW3" s="676"/>
      <c r="BSX3" s="676"/>
      <c r="BSY3" s="676"/>
      <c r="BSZ3" s="676"/>
      <c r="BTA3" s="676"/>
      <c r="BTB3" s="676"/>
      <c r="BTC3" s="676"/>
      <c r="BTD3" s="676"/>
      <c r="BTE3" s="676"/>
      <c r="BTF3" s="676"/>
      <c r="BTG3" s="676"/>
      <c r="BTH3" s="676"/>
      <c r="BTI3" s="676"/>
      <c r="BTJ3" s="676"/>
      <c r="BTK3" s="676"/>
      <c r="BTL3" s="676"/>
      <c r="BTM3" s="676"/>
      <c r="BTN3" s="676"/>
      <c r="BTO3" s="676"/>
      <c r="BTP3" s="676"/>
      <c r="BTQ3" s="676"/>
      <c r="BTR3" s="676"/>
      <c r="BTS3" s="676"/>
      <c r="BTT3" s="676"/>
      <c r="BTU3" s="676"/>
      <c r="BTV3" s="676"/>
      <c r="BTW3" s="676"/>
      <c r="BTX3" s="676"/>
      <c r="BTY3" s="676"/>
      <c r="BTZ3" s="676"/>
      <c r="BUA3" s="676"/>
      <c r="BUB3" s="676"/>
      <c r="BUC3" s="676"/>
      <c r="BUD3" s="676"/>
      <c r="BUE3" s="676"/>
      <c r="BUF3" s="676"/>
      <c r="BUG3" s="676"/>
      <c r="BUH3" s="676"/>
      <c r="BUI3" s="676"/>
      <c r="BUJ3" s="676"/>
      <c r="BUK3" s="676"/>
      <c r="BUL3" s="676"/>
      <c r="BUM3" s="676"/>
      <c r="BUN3" s="676"/>
      <c r="BUO3" s="676"/>
      <c r="BUP3" s="676"/>
      <c r="BUQ3" s="676"/>
      <c r="BUR3" s="676"/>
      <c r="BUS3" s="676"/>
      <c r="BUT3" s="676"/>
      <c r="BUU3" s="676"/>
      <c r="BUV3" s="676"/>
      <c r="BUW3" s="676"/>
      <c r="BUX3" s="676"/>
      <c r="BUY3" s="676"/>
      <c r="BUZ3" s="676"/>
      <c r="BVA3" s="676"/>
      <c r="BVB3" s="676"/>
      <c r="BVC3" s="676"/>
      <c r="BVD3" s="676"/>
      <c r="BVE3" s="676"/>
      <c r="BVF3" s="676"/>
      <c r="BVG3" s="676"/>
      <c r="BVH3" s="676"/>
      <c r="BVI3" s="676"/>
      <c r="BVJ3" s="676"/>
      <c r="BVK3" s="676"/>
      <c r="BVL3" s="676"/>
      <c r="BVM3" s="676"/>
      <c r="BVN3" s="676"/>
      <c r="BVO3" s="676"/>
      <c r="BVP3" s="676"/>
      <c r="BVQ3" s="676"/>
      <c r="BVR3" s="676"/>
      <c r="BVS3" s="676"/>
      <c r="BVT3" s="676"/>
      <c r="BVU3" s="676"/>
      <c r="BVV3" s="676"/>
      <c r="BVW3" s="676"/>
      <c r="BVX3" s="676"/>
      <c r="BVY3" s="676"/>
      <c r="BVZ3" s="676"/>
      <c r="BWA3" s="676"/>
      <c r="BWB3" s="676"/>
      <c r="BWC3" s="676"/>
      <c r="BWD3" s="676"/>
      <c r="BWE3" s="676"/>
      <c r="BWF3" s="676"/>
      <c r="BWG3" s="676"/>
      <c r="BWH3" s="676"/>
      <c r="BWI3" s="676"/>
      <c r="BWJ3" s="676"/>
      <c r="BWK3" s="676"/>
      <c r="BWL3" s="676"/>
      <c r="BWM3" s="676"/>
      <c r="BWN3" s="676"/>
      <c r="BWO3" s="676"/>
      <c r="BWP3" s="676"/>
      <c r="BWQ3" s="676"/>
      <c r="BWR3" s="676"/>
      <c r="BWS3" s="676"/>
      <c r="BWT3" s="676"/>
      <c r="BWU3" s="676"/>
      <c r="BWV3" s="676"/>
      <c r="BWW3" s="676"/>
      <c r="BWX3" s="676"/>
      <c r="BWY3" s="676"/>
      <c r="BWZ3" s="676"/>
      <c r="BXA3" s="676"/>
      <c r="BXB3" s="676"/>
      <c r="BXC3" s="676"/>
      <c r="BXD3" s="676"/>
      <c r="BXE3" s="676"/>
      <c r="BXF3" s="676"/>
      <c r="BXG3" s="676"/>
      <c r="BXH3" s="676"/>
      <c r="BXI3" s="676"/>
      <c r="BXJ3" s="676"/>
      <c r="BXK3" s="676"/>
      <c r="BXL3" s="676"/>
      <c r="BXM3" s="676"/>
      <c r="BXN3" s="676"/>
      <c r="BXO3" s="676"/>
      <c r="BXP3" s="676"/>
      <c r="BXQ3" s="676"/>
      <c r="BXR3" s="676"/>
      <c r="BXS3" s="676"/>
      <c r="BXT3" s="676"/>
      <c r="BXU3" s="676"/>
      <c r="BXV3" s="676"/>
      <c r="BXW3" s="676"/>
      <c r="BXX3" s="676"/>
      <c r="BXY3" s="676"/>
      <c r="BXZ3" s="676"/>
      <c r="BYA3" s="676"/>
      <c r="BYB3" s="676"/>
      <c r="BYC3" s="676"/>
      <c r="BYD3" s="676"/>
      <c r="BYE3" s="676"/>
      <c r="BYF3" s="676"/>
      <c r="BYG3" s="676"/>
      <c r="BYH3" s="676"/>
      <c r="BYI3" s="676"/>
      <c r="BYJ3" s="676"/>
      <c r="BYK3" s="676"/>
      <c r="BYL3" s="676"/>
      <c r="BYM3" s="676"/>
      <c r="BYN3" s="676"/>
      <c r="BYO3" s="676"/>
      <c r="BYP3" s="676"/>
      <c r="BYQ3" s="676"/>
      <c r="BYR3" s="676"/>
      <c r="BYS3" s="676"/>
      <c r="BYT3" s="676"/>
      <c r="BYU3" s="676"/>
      <c r="BYV3" s="676"/>
      <c r="BYW3" s="676"/>
      <c r="BYX3" s="676"/>
      <c r="BYY3" s="676"/>
      <c r="BYZ3" s="676"/>
      <c r="BZA3" s="676"/>
      <c r="BZB3" s="676"/>
      <c r="BZC3" s="676"/>
      <c r="BZD3" s="676"/>
      <c r="BZE3" s="676"/>
      <c r="BZF3" s="676"/>
      <c r="BZG3" s="676"/>
      <c r="BZH3" s="676"/>
      <c r="BZI3" s="676"/>
      <c r="BZJ3" s="676"/>
      <c r="BZK3" s="676"/>
      <c r="BZL3" s="676"/>
      <c r="BZM3" s="676"/>
      <c r="BZN3" s="676"/>
      <c r="BZO3" s="676"/>
      <c r="BZP3" s="676"/>
      <c r="BZQ3" s="676"/>
      <c r="BZR3" s="676"/>
      <c r="BZS3" s="676"/>
      <c r="BZT3" s="676"/>
      <c r="BZU3" s="676"/>
      <c r="BZV3" s="676"/>
      <c r="BZW3" s="676"/>
      <c r="BZX3" s="676"/>
      <c r="BZY3" s="676"/>
      <c r="BZZ3" s="676"/>
      <c r="CAA3" s="676"/>
      <c r="CAB3" s="676"/>
      <c r="CAC3" s="676"/>
      <c r="CAD3" s="676"/>
      <c r="CAE3" s="676"/>
      <c r="CAF3" s="676"/>
      <c r="CAG3" s="676"/>
      <c r="CAH3" s="676"/>
      <c r="CAI3" s="676"/>
      <c r="CAJ3" s="676"/>
      <c r="CAK3" s="676"/>
      <c r="CAL3" s="676"/>
      <c r="CAM3" s="676"/>
      <c r="CAN3" s="676"/>
      <c r="CAO3" s="676"/>
      <c r="CAP3" s="676"/>
      <c r="CAQ3" s="676"/>
      <c r="CAR3" s="676"/>
      <c r="CAS3" s="676"/>
      <c r="CAT3" s="676"/>
      <c r="CAU3" s="676"/>
      <c r="CAV3" s="676"/>
      <c r="CAW3" s="676"/>
      <c r="CAX3" s="676"/>
      <c r="CAY3" s="676"/>
      <c r="CAZ3" s="676"/>
      <c r="CBA3" s="676"/>
      <c r="CBB3" s="676"/>
      <c r="CBC3" s="676"/>
      <c r="CBD3" s="676"/>
      <c r="CBE3" s="676"/>
      <c r="CBF3" s="676"/>
      <c r="CBG3" s="676"/>
      <c r="CBH3" s="676"/>
      <c r="CBI3" s="676"/>
      <c r="CBJ3" s="676"/>
      <c r="CBK3" s="676"/>
      <c r="CBL3" s="676"/>
      <c r="CBM3" s="676"/>
      <c r="CBN3" s="676"/>
      <c r="CBO3" s="676"/>
      <c r="CBP3" s="676"/>
      <c r="CBQ3" s="676"/>
      <c r="CBR3" s="676"/>
      <c r="CBS3" s="676"/>
      <c r="CBT3" s="676"/>
      <c r="CBU3" s="676"/>
      <c r="CBV3" s="676"/>
      <c r="CBW3" s="676"/>
      <c r="CBX3" s="676"/>
      <c r="CBY3" s="676"/>
      <c r="CBZ3" s="676"/>
      <c r="CCA3" s="676"/>
      <c r="CCB3" s="676"/>
      <c r="CCC3" s="676"/>
      <c r="CCD3" s="676"/>
      <c r="CCE3" s="676"/>
      <c r="CCF3" s="676"/>
      <c r="CCG3" s="676"/>
      <c r="CCH3" s="676"/>
      <c r="CCI3" s="676"/>
      <c r="CCJ3" s="676"/>
      <c r="CCK3" s="676"/>
      <c r="CCL3" s="676"/>
      <c r="CCM3" s="676"/>
      <c r="CCN3" s="676"/>
      <c r="CCO3" s="676"/>
      <c r="CCP3" s="676"/>
      <c r="CCQ3" s="676"/>
      <c r="CCR3" s="676"/>
      <c r="CCS3" s="676"/>
      <c r="CCT3" s="676"/>
      <c r="CCU3" s="676"/>
      <c r="CCV3" s="676"/>
      <c r="CCW3" s="676"/>
      <c r="CCX3" s="676"/>
      <c r="CCY3" s="676"/>
      <c r="CCZ3" s="676"/>
      <c r="CDA3" s="676"/>
      <c r="CDB3" s="676"/>
      <c r="CDC3" s="676"/>
      <c r="CDD3" s="676"/>
      <c r="CDE3" s="676"/>
      <c r="CDF3" s="676"/>
      <c r="CDG3" s="676"/>
      <c r="CDH3" s="676"/>
      <c r="CDI3" s="676"/>
      <c r="CDJ3" s="676"/>
      <c r="CDK3" s="676"/>
      <c r="CDL3" s="676"/>
      <c r="CDM3" s="676"/>
      <c r="CDN3" s="676"/>
      <c r="CDO3" s="676"/>
      <c r="CDP3" s="676"/>
      <c r="CDQ3" s="676"/>
      <c r="CDR3" s="676"/>
      <c r="CDS3" s="676"/>
      <c r="CDT3" s="676"/>
      <c r="CDU3" s="676"/>
      <c r="CDV3" s="676"/>
      <c r="CDW3" s="676"/>
      <c r="CDX3" s="676"/>
      <c r="CDY3" s="676"/>
      <c r="CDZ3" s="676"/>
      <c r="CEA3" s="676"/>
      <c r="CEB3" s="676"/>
      <c r="CEC3" s="676"/>
      <c r="CED3" s="676"/>
      <c r="CEE3" s="676"/>
      <c r="CEF3" s="676"/>
      <c r="CEG3" s="676"/>
      <c r="CEH3" s="676"/>
      <c r="CEI3" s="676"/>
      <c r="CEJ3" s="676"/>
      <c r="CEK3" s="676"/>
      <c r="CEL3" s="676"/>
      <c r="CEM3" s="676"/>
      <c r="CEN3" s="676"/>
      <c r="CEO3" s="676"/>
      <c r="CEP3" s="676"/>
      <c r="CEQ3" s="676"/>
      <c r="CER3" s="676"/>
      <c r="CES3" s="676"/>
      <c r="CET3" s="676"/>
      <c r="CEU3" s="676"/>
      <c r="CEV3" s="676"/>
      <c r="CEW3" s="676"/>
      <c r="CEX3" s="676"/>
      <c r="CEY3" s="676"/>
      <c r="CEZ3" s="676"/>
      <c r="CFA3" s="676"/>
      <c r="CFB3" s="676"/>
      <c r="CFC3" s="676"/>
      <c r="CFD3" s="676"/>
      <c r="CFE3" s="676"/>
      <c r="CFF3" s="676"/>
      <c r="CFG3" s="676"/>
      <c r="CFH3" s="676"/>
      <c r="CFI3" s="676"/>
      <c r="CFJ3" s="676"/>
      <c r="CFK3" s="676"/>
      <c r="CFL3" s="676"/>
      <c r="CFM3" s="676"/>
      <c r="CFN3" s="676"/>
      <c r="CFO3" s="676"/>
      <c r="CFP3" s="676"/>
      <c r="CFQ3" s="676"/>
      <c r="CFR3" s="676"/>
      <c r="CFS3" s="676"/>
      <c r="CFT3" s="676"/>
      <c r="CFU3" s="676"/>
      <c r="CFV3" s="676"/>
      <c r="CFW3" s="676"/>
      <c r="CFX3" s="676"/>
      <c r="CFY3" s="676"/>
      <c r="CFZ3" s="676"/>
      <c r="CGA3" s="676"/>
      <c r="CGB3" s="676"/>
      <c r="CGC3" s="676"/>
      <c r="CGD3" s="676"/>
      <c r="CGE3" s="676"/>
      <c r="CGF3" s="676"/>
      <c r="CGG3" s="676"/>
      <c r="CGH3" s="676"/>
      <c r="CGI3" s="676"/>
      <c r="CGJ3" s="676"/>
      <c r="CGK3" s="676"/>
      <c r="CGL3" s="676"/>
      <c r="CGM3" s="676"/>
      <c r="CGN3" s="676"/>
      <c r="CGO3" s="676"/>
      <c r="CGP3" s="676"/>
      <c r="CGQ3" s="676"/>
      <c r="CGR3" s="676"/>
      <c r="CGS3" s="676"/>
      <c r="CGT3" s="676"/>
      <c r="CGU3" s="676"/>
      <c r="CGV3" s="676"/>
      <c r="CGW3" s="676"/>
      <c r="CGX3" s="676"/>
      <c r="CGY3" s="676"/>
      <c r="CGZ3" s="676"/>
      <c r="CHA3" s="676"/>
      <c r="CHB3" s="676"/>
      <c r="CHC3" s="676"/>
      <c r="CHD3" s="676"/>
      <c r="CHE3" s="676"/>
      <c r="CHF3" s="676"/>
      <c r="CHG3" s="676"/>
      <c r="CHH3" s="676"/>
      <c r="CHI3" s="676"/>
      <c r="CHJ3" s="676"/>
      <c r="CHK3" s="676"/>
      <c r="CHL3" s="676"/>
      <c r="CHM3" s="676"/>
      <c r="CHN3" s="676"/>
      <c r="CHO3" s="676"/>
      <c r="CHP3" s="676"/>
      <c r="CHQ3" s="676"/>
      <c r="CHR3" s="676"/>
      <c r="CHS3" s="676"/>
      <c r="CHT3" s="676"/>
      <c r="CHU3" s="676"/>
      <c r="CHV3" s="676"/>
      <c r="CHW3" s="676"/>
      <c r="CHX3" s="676"/>
      <c r="CHY3" s="676"/>
      <c r="CHZ3" s="676"/>
      <c r="CIA3" s="676"/>
      <c r="CIB3" s="676"/>
      <c r="CIC3" s="676"/>
      <c r="CID3" s="676"/>
      <c r="CIE3" s="676"/>
      <c r="CIF3" s="676"/>
      <c r="CIG3" s="676"/>
      <c r="CIH3" s="676"/>
      <c r="CII3" s="676"/>
      <c r="CIJ3" s="676"/>
      <c r="CIK3" s="676"/>
      <c r="CIL3" s="676"/>
      <c r="CIM3" s="676"/>
      <c r="CIN3" s="676"/>
      <c r="CIO3" s="676"/>
      <c r="CIP3" s="676"/>
      <c r="CIQ3" s="676"/>
      <c r="CIR3" s="676"/>
      <c r="CIS3" s="676"/>
      <c r="CIT3" s="676"/>
      <c r="CIU3" s="676"/>
      <c r="CIV3" s="676"/>
      <c r="CIW3" s="676"/>
      <c r="CIX3" s="676"/>
      <c r="CIY3" s="676"/>
      <c r="CIZ3" s="676"/>
      <c r="CJA3" s="676"/>
      <c r="CJB3" s="676"/>
      <c r="CJC3" s="676"/>
      <c r="CJD3" s="676"/>
      <c r="CJE3" s="676"/>
      <c r="CJF3" s="676"/>
      <c r="CJG3" s="676"/>
      <c r="CJH3" s="676"/>
      <c r="CJI3" s="676"/>
      <c r="CJJ3" s="676"/>
      <c r="CJK3" s="676"/>
      <c r="CJL3" s="676"/>
      <c r="CJM3" s="676"/>
      <c r="CJN3" s="676"/>
      <c r="CJO3" s="676"/>
      <c r="CJP3" s="676"/>
      <c r="CJQ3" s="676"/>
      <c r="CJR3" s="676"/>
      <c r="CJS3" s="676"/>
      <c r="CJT3" s="676"/>
      <c r="CJU3" s="676"/>
      <c r="CJV3" s="676"/>
      <c r="CJW3" s="676"/>
      <c r="CJX3" s="676"/>
      <c r="CJY3" s="676"/>
      <c r="CJZ3" s="676"/>
      <c r="CKA3" s="676"/>
      <c r="CKB3" s="676"/>
      <c r="CKC3" s="676"/>
      <c r="CKD3" s="676"/>
      <c r="CKE3" s="676"/>
      <c r="CKF3" s="676"/>
      <c r="CKG3" s="676"/>
      <c r="CKH3" s="676"/>
      <c r="CKI3" s="676"/>
      <c r="CKJ3" s="676"/>
      <c r="CKK3" s="676"/>
      <c r="CKL3" s="676"/>
      <c r="CKM3" s="676"/>
      <c r="CKN3" s="676"/>
      <c r="CKO3" s="676"/>
      <c r="CKP3" s="676"/>
      <c r="CKQ3" s="676"/>
      <c r="CKR3" s="676"/>
      <c r="CKS3" s="676"/>
      <c r="CKT3" s="676"/>
      <c r="CKU3" s="676"/>
      <c r="CKV3" s="676"/>
      <c r="CKW3" s="676"/>
      <c r="CKX3" s="676"/>
      <c r="CKY3" s="676"/>
      <c r="CKZ3" s="676"/>
      <c r="CLA3" s="676"/>
      <c r="CLB3" s="676"/>
      <c r="CLC3" s="676"/>
      <c r="CLD3" s="676"/>
      <c r="CLE3" s="676"/>
      <c r="CLF3" s="676"/>
      <c r="CLG3" s="676"/>
      <c r="CLH3" s="676"/>
      <c r="CLI3" s="676"/>
      <c r="CLJ3" s="676"/>
      <c r="CLK3" s="676"/>
      <c r="CLL3" s="676"/>
      <c r="CLM3" s="676"/>
      <c r="CLN3" s="676"/>
      <c r="CLO3" s="676"/>
      <c r="CLP3" s="676"/>
      <c r="CLQ3" s="676"/>
      <c r="CLR3" s="676"/>
      <c r="CLS3" s="676"/>
      <c r="CLT3" s="676"/>
      <c r="CLU3" s="676"/>
      <c r="CLV3" s="676"/>
      <c r="CLW3" s="676"/>
      <c r="CLX3" s="676"/>
      <c r="CLY3" s="676"/>
      <c r="CLZ3" s="676"/>
      <c r="CMA3" s="676"/>
      <c r="CMB3" s="676"/>
      <c r="CMC3" s="676"/>
      <c r="CMD3" s="676"/>
      <c r="CME3" s="676"/>
      <c r="CMF3" s="676"/>
      <c r="CMG3" s="676"/>
      <c r="CMH3" s="676"/>
      <c r="CMI3" s="676"/>
      <c r="CMJ3" s="676"/>
      <c r="CMK3" s="676"/>
      <c r="CML3" s="676"/>
      <c r="CMM3" s="676"/>
      <c r="CMN3" s="676"/>
      <c r="CMO3" s="676"/>
      <c r="CMP3" s="676"/>
      <c r="CMQ3" s="676"/>
      <c r="CMR3" s="676"/>
      <c r="CMS3" s="676"/>
      <c r="CMT3" s="676"/>
      <c r="CMU3" s="676"/>
      <c r="CMV3" s="676"/>
      <c r="CMW3" s="676"/>
      <c r="CMX3" s="676"/>
      <c r="CMY3" s="676"/>
      <c r="CMZ3" s="676"/>
      <c r="CNA3" s="676"/>
      <c r="CNB3" s="676"/>
      <c r="CNC3" s="676"/>
      <c r="CND3" s="676"/>
      <c r="CNE3" s="676"/>
      <c r="CNF3" s="676"/>
      <c r="CNG3" s="676"/>
      <c r="CNH3" s="676"/>
      <c r="CNI3" s="676"/>
      <c r="CNJ3" s="676"/>
      <c r="CNK3" s="676"/>
      <c r="CNL3" s="676"/>
      <c r="CNM3" s="676"/>
      <c r="CNN3" s="676"/>
      <c r="CNO3" s="676"/>
      <c r="CNP3" s="676"/>
      <c r="CNQ3" s="676"/>
      <c r="CNR3" s="676"/>
      <c r="CNS3" s="676"/>
      <c r="CNT3" s="676"/>
      <c r="CNU3" s="676"/>
      <c r="CNV3" s="676"/>
      <c r="CNW3" s="676"/>
      <c r="CNX3" s="676"/>
      <c r="CNY3" s="676"/>
      <c r="CNZ3" s="676"/>
      <c r="COA3" s="676"/>
      <c r="COB3" s="676"/>
      <c r="COC3" s="676"/>
      <c r="COD3" s="676"/>
      <c r="COE3" s="676"/>
      <c r="COF3" s="676"/>
      <c r="COG3" s="676"/>
      <c r="COH3" s="676"/>
      <c r="COI3" s="676"/>
      <c r="COJ3" s="676"/>
      <c r="COK3" s="676"/>
      <c r="COL3" s="676"/>
      <c r="COM3" s="676"/>
      <c r="CON3" s="676"/>
      <c r="COO3" s="676"/>
      <c r="COP3" s="676"/>
      <c r="COQ3" s="676"/>
      <c r="COR3" s="676"/>
      <c r="COS3" s="676"/>
      <c r="COT3" s="676"/>
      <c r="COU3" s="676"/>
      <c r="COV3" s="676"/>
      <c r="COW3" s="676"/>
      <c r="COX3" s="676"/>
      <c r="COY3" s="676"/>
      <c r="COZ3" s="676"/>
      <c r="CPA3" s="676"/>
      <c r="CPB3" s="676"/>
      <c r="CPC3" s="676"/>
      <c r="CPD3" s="676"/>
      <c r="CPE3" s="676"/>
      <c r="CPF3" s="676"/>
      <c r="CPG3" s="676"/>
      <c r="CPH3" s="676"/>
      <c r="CPI3" s="676"/>
      <c r="CPJ3" s="676"/>
      <c r="CPK3" s="676"/>
      <c r="CPL3" s="676"/>
      <c r="CPM3" s="676"/>
      <c r="CPN3" s="676"/>
      <c r="CPO3" s="676"/>
      <c r="CPP3" s="676"/>
      <c r="CPQ3" s="676"/>
      <c r="CPR3" s="676"/>
      <c r="CPS3" s="676"/>
      <c r="CPT3" s="676"/>
      <c r="CPU3" s="676"/>
      <c r="CPV3" s="676"/>
      <c r="CPW3" s="676"/>
      <c r="CPX3" s="676"/>
      <c r="CPY3" s="676"/>
      <c r="CPZ3" s="676"/>
      <c r="CQA3" s="676"/>
      <c r="CQB3" s="676"/>
      <c r="CQC3" s="676"/>
      <c r="CQD3" s="676"/>
      <c r="CQE3" s="676"/>
      <c r="CQF3" s="676"/>
      <c r="CQG3" s="676"/>
      <c r="CQH3" s="676"/>
      <c r="CQI3" s="676"/>
      <c r="CQJ3" s="676"/>
      <c r="CQK3" s="676"/>
      <c r="CQL3" s="676"/>
      <c r="CQM3" s="676"/>
      <c r="CQN3" s="676"/>
      <c r="CQO3" s="676"/>
      <c r="CQP3" s="676"/>
      <c r="CQQ3" s="676"/>
      <c r="CQR3" s="676"/>
      <c r="CQS3" s="676"/>
      <c r="CQT3" s="676"/>
      <c r="CQU3" s="676"/>
      <c r="CQV3" s="676"/>
      <c r="CQW3" s="676"/>
      <c r="CQX3" s="676"/>
      <c r="CQY3" s="676"/>
      <c r="CQZ3" s="676"/>
      <c r="CRA3" s="676"/>
      <c r="CRB3" s="676"/>
      <c r="CRC3" s="676"/>
      <c r="CRD3" s="676"/>
      <c r="CRE3" s="676"/>
      <c r="CRF3" s="676"/>
      <c r="CRG3" s="676"/>
      <c r="CRH3" s="676"/>
      <c r="CRI3" s="676"/>
      <c r="CRJ3" s="676"/>
      <c r="CRK3" s="676"/>
      <c r="CRL3" s="676"/>
      <c r="CRM3" s="676"/>
      <c r="CRN3" s="676"/>
      <c r="CRO3" s="676"/>
      <c r="CRP3" s="676"/>
      <c r="CRQ3" s="676"/>
      <c r="CRR3" s="676"/>
      <c r="CRS3" s="676"/>
      <c r="CRT3" s="676"/>
      <c r="CRU3" s="676"/>
      <c r="CRV3" s="676"/>
      <c r="CRW3" s="676"/>
      <c r="CRX3" s="676"/>
      <c r="CRY3" s="676"/>
      <c r="CRZ3" s="676"/>
      <c r="CSA3" s="676"/>
      <c r="CSB3" s="676"/>
      <c r="CSC3" s="676"/>
      <c r="CSD3" s="676"/>
      <c r="CSE3" s="676"/>
      <c r="CSF3" s="676"/>
      <c r="CSG3" s="676"/>
      <c r="CSH3" s="676"/>
      <c r="CSI3" s="676"/>
      <c r="CSJ3" s="676"/>
      <c r="CSK3" s="676"/>
      <c r="CSL3" s="676"/>
      <c r="CSM3" s="676"/>
      <c r="CSN3" s="676"/>
      <c r="CSO3" s="676"/>
      <c r="CSP3" s="676"/>
      <c r="CSQ3" s="676"/>
      <c r="CSR3" s="676"/>
      <c r="CSS3" s="676"/>
      <c r="CST3" s="676"/>
      <c r="CSU3" s="676"/>
      <c r="CSV3" s="676"/>
      <c r="CSW3" s="676"/>
      <c r="CSX3" s="676"/>
      <c r="CSY3" s="676"/>
      <c r="CSZ3" s="676"/>
      <c r="CTA3" s="676"/>
      <c r="CTB3" s="676"/>
      <c r="CTC3" s="676"/>
      <c r="CTD3" s="676"/>
      <c r="CTE3" s="676"/>
      <c r="CTF3" s="676"/>
      <c r="CTG3" s="676"/>
      <c r="CTH3" s="676"/>
      <c r="CTI3" s="676"/>
      <c r="CTJ3" s="676"/>
      <c r="CTK3" s="676"/>
      <c r="CTL3" s="676"/>
      <c r="CTM3" s="676"/>
      <c r="CTN3" s="676"/>
      <c r="CTO3" s="676"/>
      <c r="CTP3" s="676"/>
      <c r="CTQ3" s="676"/>
      <c r="CTR3" s="676"/>
      <c r="CTS3" s="676"/>
      <c r="CTT3" s="676"/>
      <c r="CTU3" s="676"/>
      <c r="CTV3" s="676"/>
      <c r="CTW3" s="676"/>
      <c r="CTX3" s="676"/>
      <c r="CTY3" s="676"/>
      <c r="CTZ3" s="676"/>
      <c r="CUA3" s="676"/>
      <c r="CUB3" s="676"/>
      <c r="CUC3" s="676"/>
      <c r="CUD3" s="676"/>
      <c r="CUE3" s="676"/>
      <c r="CUF3" s="676"/>
      <c r="CUG3" s="676"/>
      <c r="CUH3" s="676"/>
      <c r="CUI3" s="676"/>
      <c r="CUJ3" s="676"/>
      <c r="CUK3" s="676"/>
      <c r="CUL3" s="676"/>
      <c r="CUM3" s="676"/>
      <c r="CUN3" s="676"/>
      <c r="CUO3" s="676"/>
      <c r="CUP3" s="676"/>
      <c r="CUQ3" s="676"/>
      <c r="CUR3" s="676"/>
      <c r="CUS3" s="676"/>
      <c r="CUT3" s="676"/>
      <c r="CUU3" s="676"/>
      <c r="CUV3" s="676"/>
      <c r="CUW3" s="676"/>
      <c r="CUX3" s="676"/>
      <c r="CUY3" s="676"/>
      <c r="CUZ3" s="676"/>
      <c r="CVA3" s="676"/>
      <c r="CVB3" s="676"/>
      <c r="CVC3" s="676"/>
      <c r="CVD3" s="676"/>
      <c r="CVE3" s="676"/>
      <c r="CVF3" s="676"/>
      <c r="CVG3" s="676"/>
      <c r="CVH3" s="676"/>
      <c r="CVI3" s="676"/>
      <c r="CVJ3" s="676"/>
      <c r="CVK3" s="676"/>
      <c r="CVL3" s="676"/>
      <c r="CVM3" s="676"/>
      <c r="CVN3" s="676"/>
      <c r="CVO3" s="676"/>
      <c r="CVP3" s="676"/>
      <c r="CVQ3" s="676"/>
      <c r="CVR3" s="676"/>
      <c r="CVS3" s="676"/>
      <c r="CVT3" s="676"/>
      <c r="CVU3" s="676"/>
      <c r="CVV3" s="676"/>
      <c r="CVW3" s="676"/>
      <c r="CVX3" s="676"/>
      <c r="CVY3" s="676"/>
      <c r="CVZ3" s="676"/>
      <c r="CWA3" s="676"/>
      <c r="CWB3" s="676"/>
      <c r="CWC3" s="676"/>
      <c r="CWD3" s="676"/>
      <c r="CWE3" s="676"/>
      <c r="CWF3" s="676"/>
      <c r="CWG3" s="676"/>
      <c r="CWH3" s="676"/>
      <c r="CWI3" s="676"/>
      <c r="CWJ3" s="676"/>
      <c r="CWK3" s="676"/>
      <c r="CWL3" s="676"/>
      <c r="CWM3" s="676"/>
      <c r="CWN3" s="676"/>
      <c r="CWO3" s="676"/>
      <c r="CWP3" s="676"/>
      <c r="CWQ3" s="676"/>
      <c r="CWR3" s="676"/>
      <c r="CWS3" s="676"/>
      <c r="CWT3" s="676"/>
      <c r="CWU3" s="676"/>
      <c r="CWV3" s="676"/>
      <c r="CWW3" s="676"/>
      <c r="CWX3" s="676"/>
      <c r="CWY3" s="676"/>
      <c r="CWZ3" s="676"/>
      <c r="CXA3" s="676"/>
      <c r="CXB3" s="676"/>
      <c r="CXC3" s="676"/>
      <c r="CXD3" s="676"/>
      <c r="CXE3" s="676"/>
      <c r="CXF3" s="676"/>
      <c r="CXG3" s="676"/>
      <c r="CXH3" s="676"/>
      <c r="CXI3" s="676"/>
      <c r="CXJ3" s="676"/>
      <c r="CXK3" s="676"/>
      <c r="CXL3" s="676"/>
      <c r="CXM3" s="676"/>
      <c r="CXN3" s="676"/>
      <c r="CXO3" s="676"/>
      <c r="CXP3" s="676"/>
      <c r="CXQ3" s="676"/>
      <c r="CXR3" s="676"/>
      <c r="CXS3" s="676"/>
      <c r="CXT3" s="676"/>
      <c r="CXU3" s="676"/>
      <c r="CXV3" s="676"/>
      <c r="CXW3" s="676"/>
      <c r="CXX3" s="676"/>
      <c r="CXY3" s="676"/>
      <c r="CXZ3" s="676"/>
      <c r="CYA3" s="676"/>
      <c r="CYB3" s="676"/>
      <c r="CYC3" s="676"/>
      <c r="CYD3" s="676"/>
      <c r="CYE3" s="676"/>
      <c r="CYF3" s="676"/>
      <c r="CYG3" s="676"/>
      <c r="CYH3" s="676"/>
      <c r="CYI3" s="676"/>
      <c r="CYJ3" s="676"/>
      <c r="CYK3" s="676"/>
      <c r="CYL3" s="676"/>
      <c r="CYM3" s="676"/>
      <c r="CYN3" s="676"/>
      <c r="CYO3" s="676"/>
      <c r="CYP3" s="676"/>
      <c r="CYQ3" s="676"/>
      <c r="CYR3" s="676"/>
      <c r="CYS3" s="676"/>
      <c r="CYT3" s="676"/>
      <c r="CYU3" s="676"/>
      <c r="CYV3" s="676"/>
      <c r="CYW3" s="676"/>
      <c r="CYX3" s="676"/>
      <c r="CYY3" s="676"/>
      <c r="CYZ3" s="676"/>
      <c r="CZA3" s="676"/>
      <c r="CZB3" s="676"/>
      <c r="CZC3" s="676"/>
      <c r="CZD3" s="676"/>
      <c r="CZE3" s="676"/>
      <c r="CZF3" s="676"/>
      <c r="CZG3" s="676"/>
      <c r="CZH3" s="676"/>
      <c r="CZI3" s="676"/>
      <c r="CZJ3" s="676"/>
      <c r="CZK3" s="676"/>
      <c r="CZL3" s="676"/>
      <c r="CZM3" s="676"/>
      <c r="CZN3" s="676"/>
      <c r="CZO3" s="676"/>
      <c r="CZP3" s="676"/>
      <c r="CZQ3" s="676"/>
      <c r="CZR3" s="676"/>
      <c r="CZS3" s="676"/>
      <c r="CZT3" s="676"/>
      <c r="CZU3" s="676"/>
      <c r="CZV3" s="676"/>
      <c r="CZW3" s="676"/>
      <c r="CZX3" s="676"/>
      <c r="CZY3" s="676"/>
      <c r="CZZ3" s="676"/>
      <c r="DAA3" s="676"/>
      <c r="DAB3" s="676"/>
      <c r="DAC3" s="676"/>
      <c r="DAD3" s="676"/>
      <c r="DAE3" s="676"/>
      <c r="DAF3" s="676"/>
      <c r="DAG3" s="676"/>
      <c r="DAH3" s="676"/>
      <c r="DAI3" s="676"/>
      <c r="DAJ3" s="676"/>
      <c r="DAK3" s="676"/>
      <c r="DAL3" s="676"/>
      <c r="DAM3" s="676"/>
      <c r="DAN3" s="676"/>
      <c r="DAO3" s="676"/>
      <c r="DAP3" s="676"/>
      <c r="DAQ3" s="676"/>
      <c r="DAR3" s="676"/>
      <c r="DAS3" s="676"/>
      <c r="DAT3" s="676"/>
      <c r="DAU3" s="676"/>
      <c r="DAV3" s="676"/>
      <c r="DAW3" s="676"/>
      <c r="DAX3" s="676"/>
      <c r="DAY3" s="676"/>
      <c r="DAZ3" s="676"/>
      <c r="DBA3" s="676"/>
      <c r="DBB3" s="676"/>
      <c r="DBC3" s="676"/>
      <c r="DBD3" s="676"/>
      <c r="DBE3" s="676"/>
      <c r="DBF3" s="676"/>
      <c r="DBG3" s="676"/>
      <c r="DBH3" s="676"/>
      <c r="DBI3" s="676"/>
      <c r="DBJ3" s="676"/>
      <c r="DBK3" s="676"/>
      <c r="DBL3" s="676"/>
      <c r="DBM3" s="676"/>
      <c r="DBN3" s="676"/>
      <c r="DBO3" s="676"/>
      <c r="DBP3" s="676"/>
      <c r="DBQ3" s="676"/>
      <c r="DBR3" s="676"/>
      <c r="DBS3" s="676"/>
      <c r="DBT3" s="676"/>
      <c r="DBU3" s="676"/>
      <c r="DBV3" s="676"/>
      <c r="DBW3" s="676"/>
      <c r="DBX3" s="676"/>
      <c r="DBY3" s="676"/>
      <c r="DBZ3" s="676"/>
      <c r="DCA3" s="676"/>
      <c r="DCB3" s="676"/>
      <c r="DCC3" s="676"/>
      <c r="DCD3" s="676"/>
      <c r="DCE3" s="676"/>
      <c r="DCF3" s="676"/>
      <c r="DCG3" s="676"/>
      <c r="DCH3" s="676"/>
      <c r="DCI3" s="676"/>
      <c r="DCJ3" s="676"/>
      <c r="DCK3" s="676"/>
      <c r="DCL3" s="676"/>
      <c r="DCM3" s="676"/>
      <c r="DCN3" s="676"/>
      <c r="DCO3" s="676"/>
      <c r="DCP3" s="676"/>
      <c r="DCQ3" s="676"/>
      <c r="DCR3" s="676"/>
      <c r="DCS3" s="676"/>
      <c r="DCT3" s="676"/>
      <c r="DCU3" s="676"/>
      <c r="DCV3" s="676"/>
      <c r="DCW3" s="676"/>
      <c r="DCX3" s="676"/>
      <c r="DCY3" s="676"/>
      <c r="DCZ3" s="676"/>
      <c r="DDA3" s="676"/>
      <c r="DDB3" s="676"/>
      <c r="DDC3" s="676"/>
      <c r="DDD3" s="676"/>
      <c r="DDE3" s="676"/>
      <c r="DDF3" s="676"/>
      <c r="DDG3" s="676"/>
      <c r="DDH3" s="676"/>
      <c r="DDI3" s="676"/>
      <c r="DDJ3" s="676"/>
      <c r="DDK3" s="676"/>
      <c r="DDL3" s="676"/>
      <c r="DDM3" s="676"/>
      <c r="DDN3" s="676"/>
      <c r="DDO3" s="676"/>
      <c r="DDP3" s="676"/>
      <c r="DDQ3" s="676"/>
      <c r="DDR3" s="676"/>
      <c r="DDS3" s="676"/>
      <c r="DDT3" s="676"/>
      <c r="DDU3" s="676"/>
      <c r="DDV3" s="676"/>
      <c r="DDW3" s="676"/>
      <c r="DDX3" s="676"/>
      <c r="DDY3" s="676"/>
      <c r="DDZ3" s="676"/>
      <c r="DEA3" s="676"/>
      <c r="DEB3" s="676"/>
      <c r="DEC3" s="676"/>
      <c r="DED3" s="676"/>
      <c r="DEE3" s="676"/>
      <c r="DEF3" s="676"/>
      <c r="DEG3" s="676"/>
      <c r="DEH3" s="676"/>
      <c r="DEI3" s="676"/>
      <c r="DEJ3" s="676"/>
      <c r="DEK3" s="676"/>
      <c r="DEL3" s="676"/>
      <c r="DEM3" s="676"/>
      <c r="DEN3" s="676"/>
      <c r="DEO3" s="676"/>
      <c r="DEP3" s="676"/>
      <c r="DEQ3" s="676"/>
      <c r="DER3" s="676"/>
      <c r="DES3" s="676"/>
      <c r="DET3" s="676"/>
      <c r="DEU3" s="676"/>
      <c r="DEV3" s="676"/>
      <c r="DEW3" s="676"/>
      <c r="DEX3" s="676"/>
      <c r="DEY3" s="676"/>
      <c r="DEZ3" s="676"/>
      <c r="DFA3" s="676"/>
      <c r="DFB3" s="676"/>
      <c r="DFC3" s="676"/>
      <c r="DFD3" s="676"/>
      <c r="DFE3" s="676"/>
      <c r="DFF3" s="676"/>
      <c r="DFG3" s="676"/>
      <c r="DFH3" s="676"/>
      <c r="DFI3" s="676"/>
      <c r="DFJ3" s="676"/>
      <c r="DFK3" s="676"/>
      <c r="DFL3" s="676"/>
      <c r="DFM3" s="676"/>
      <c r="DFN3" s="676"/>
      <c r="DFO3" s="676"/>
      <c r="DFP3" s="676"/>
      <c r="DFQ3" s="676"/>
      <c r="DFR3" s="676"/>
      <c r="DFS3" s="676"/>
      <c r="DFT3" s="676"/>
      <c r="DFU3" s="676"/>
      <c r="DFV3" s="676"/>
      <c r="DFW3" s="676"/>
      <c r="DFX3" s="676"/>
      <c r="DFY3" s="676"/>
      <c r="DFZ3" s="676"/>
      <c r="DGA3" s="676"/>
      <c r="DGB3" s="676"/>
      <c r="DGC3" s="676"/>
      <c r="DGD3" s="676"/>
      <c r="DGE3" s="676"/>
      <c r="DGF3" s="676"/>
      <c r="DGG3" s="676"/>
      <c r="DGH3" s="676"/>
      <c r="DGI3" s="676"/>
      <c r="DGJ3" s="676"/>
      <c r="DGK3" s="676"/>
      <c r="DGL3" s="676"/>
      <c r="DGM3" s="676"/>
      <c r="DGN3" s="676"/>
      <c r="DGO3" s="676"/>
      <c r="DGP3" s="676"/>
      <c r="DGQ3" s="676"/>
      <c r="DGR3" s="676"/>
      <c r="DGS3" s="676"/>
      <c r="DGT3" s="676"/>
      <c r="DGU3" s="676"/>
      <c r="DGV3" s="676"/>
      <c r="DGW3" s="676"/>
      <c r="DGX3" s="676"/>
      <c r="DGY3" s="676"/>
      <c r="DGZ3" s="676"/>
      <c r="DHA3" s="676"/>
      <c r="DHB3" s="676"/>
      <c r="DHC3" s="676"/>
      <c r="DHD3" s="676"/>
      <c r="DHE3" s="676"/>
      <c r="DHF3" s="676"/>
      <c r="DHG3" s="676"/>
      <c r="DHH3" s="676"/>
      <c r="DHI3" s="676"/>
      <c r="DHJ3" s="676"/>
      <c r="DHK3" s="676"/>
      <c r="DHL3" s="676"/>
      <c r="DHM3" s="676"/>
      <c r="DHN3" s="676"/>
      <c r="DHO3" s="676"/>
      <c r="DHP3" s="676"/>
      <c r="DHQ3" s="676"/>
      <c r="DHR3" s="676"/>
      <c r="DHS3" s="676"/>
      <c r="DHT3" s="676"/>
      <c r="DHU3" s="676"/>
      <c r="DHV3" s="676"/>
      <c r="DHW3" s="676"/>
      <c r="DHX3" s="676"/>
      <c r="DHY3" s="676"/>
      <c r="DHZ3" s="676"/>
      <c r="DIA3" s="676"/>
      <c r="DIB3" s="676"/>
      <c r="DIC3" s="676"/>
      <c r="DID3" s="676"/>
      <c r="DIE3" s="676"/>
      <c r="DIF3" s="676"/>
      <c r="DIG3" s="676"/>
      <c r="DIH3" s="676"/>
      <c r="DII3" s="676"/>
      <c r="DIJ3" s="676"/>
      <c r="DIK3" s="676"/>
      <c r="DIL3" s="676"/>
      <c r="DIM3" s="676"/>
      <c r="DIN3" s="676"/>
      <c r="DIO3" s="676"/>
      <c r="DIP3" s="676"/>
      <c r="DIQ3" s="676"/>
      <c r="DIR3" s="676"/>
      <c r="DIS3" s="676"/>
      <c r="DIT3" s="676"/>
      <c r="DIU3" s="676"/>
      <c r="DIV3" s="676"/>
      <c r="DIW3" s="676"/>
      <c r="DIX3" s="676"/>
      <c r="DIY3" s="676"/>
      <c r="DIZ3" s="676"/>
      <c r="DJA3" s="676"/>
      <c r="DJB3" s="676"/>
      <c r="DJC3" s="676"/>
      <c r="DJD3" s="676"/>
      <c r="DJE3" s="676"/>
      <c r="DJF3" s="676"/>
      <c r="DJG3" s="676"/>
      <c r="DJH3" s="676"/>
      <c r="DJI3" s="676"/>
      <c r="DJJ3" s="676"/>
      <c r="DJK3" s="676"/>
      <c r="DJL3" s="676"/>
      <c r="DJM3" s="676"/>
      <c r="DJN3" s="676"/>
      <c r="DJO3" s="676"/>
      <c r="DJP3" s="676"/>
      <c r="DJQ3" s="676"/>
      <c r="DJR3" s="676"/>
      <c r="DJS3" s="676"/>
      <c r="DJT3" s="676"/>
      <c r="DJU3" s="676"/>
      <c r="DJV3" s="676"/>
      <c r="DJW3" s="676"/>
      <c r="DJX3" s="676"/>
      <c r="DJY3" s="676"/>
      <c r="DJZ3" s="676"/>
      <c r="DKA3" s="676"/>
      <c r="DKB3" s="676"/>
      <c r="DKC3" s="676"/>
      <c r="DKD3" s="676"/>
      <c r="DKE3" s="676"/>
      <c r="DKF3" s="676"/>
      <c r="DKG3" s="676"/>
      <c r="DKH3" s="676"/>
      <c r="DKI3" s="676"/>
      <c r="DKJ3" s="676"/>
      <c r="DKK3" s="676"/>
      <c r="DKL3" s="676"/>
      <c r="DKM3" s="676"/>
      <c r="DKN3" s="676"/>
      <c r="DKO3" s="676"/>
      <c r="DKP3" s="676"/>
      <c r="DKQ3" s="676"/>
      <c r="DKR3" s="676"/>
      <c r="DKS3" s="676"/>
      <c r="DKT3" s="676"/>
      <c r="DKU3" s="676"/>
      <c r="DKV3" s="676"/>
      <c r="DKW3" s="676"/>
      <c r="DKX3" s="676"/>
      <c r="DKY3" s="676"/>
      <c r="DKZ3" s="676"/>
      <c r="DLA3" s="676"/>
      <c r="DLB3" s="676"/>
      <c r="DLC3" s="676"/>
      <c r="DLD3" s="676"/>
      <c r="DLE3" s="676"/>
      <c r="DLF3" s="676"/>
      <c r="DLG3" s="676"/>
      <c r="DLH3" s="676"/>
      <c r="DLI3" s="676"/>
      <c r="DLJ3" s="676"/>
      <c r="DLK3" s="676"/>
      <c r="DLL3" s="676"/>
      <c r="DLM3" s="676"/>
      <c r="DLN3" s="676"/>
      <c r="DLO3" s="676"/>
      <c r="DLP3" s="676"/>
      <c r="DLQ3" s="676"/>
      <c r="DLR3" s="676"/>
      <c r="DLS3" s="676"/>
      <c r="DLT3" s="676"/>
      <c r="DLU3" s="676"/>
      <c r="DLV3" s="676"/>
      <c r="DLW3" s="676"/>
      <c r="DLX3" s="676"/>
      <c r="DLY3" s="676"/>
      <c r="DLZ3" s="676"/>
      <c r="DMA3" s="676"/>
      <c r="DMB3" s="676"/>
      <c r="DMC3" s="676"/>
      <c r="DMD3" s="676"/>
      <c r="DME3" s="676"/>
      <c r="DMF3" s="676"/>
      <c r="DMG3" s="676"/>
      <c r="DMH3" s="676"/>
      <c r="DMI3" s="676"/>
      <c r="DMJ3" s="676"/>
      <c r="DMK3" s="676"/>
      <c r="DML3" s="676"/>
      <c r="DMM3" s="676"/>
      <c r="DMN3" s="676"/>
      <c r="DMO3" s="676"/>
      <c r="DMP3" s="676"/>
      <c r="DMQ3" s="676"/>
      <c r="DMR3" s="676"/>
      <c r="DMS3" s="676"/>
      <c r="DMT3" s="676"/>
      <c r="DMU3" s="676"/>
      <c r="DMV3" s="676"/>
      <c r="DMW3" s="676"/>
      <c r="DMX3" s="676"/>
      <c r="DMY3" s="676"/>
      <c r="DMZ3" s="676"/>
      <c r="DNA3" s="676"/>
      <c r="DNB3" s="676"/>
      <c r="DNC3" s="676"/>
      <c r="DND3" s="676"/>
      <c r="DNE3" s="676"/>
      <c r="DNF3" s="676"/>
      <c r="DNG3" s="676"/>
      <c r="DNH3" s="676"/>
      <c r="DNI3" s="676"/>
      <c r="DNJ3" s="676"/>
      <c r="DNK3" s="676"/>
      <c r="DNL3" s="676"/>
      <c r="DNM3" s="676"/>
      <c r="DNN3" s="676"/>
      <c r="DNO3" s="676"/>
      <c r="DNP3" s="676"/>
      <c r="DNQ3" s="676"/>
      <c r="DNR3" s="676"/>
      <c r="DNS3" s="676"/>
      <c r="DNT3" s="676"/>
      <c r="DNU3" s="676"/>
      <c r="DNV3" s="676"/>
      <c r="DNW3" s="676"/>
      <c r="DNX3" s="676"/>
      <c r="DNY3" s="676"/>
      <c r="DNZ3" s="676"/>
      <c r="DOA3" s="676"/>
      <c r="DOB3" s="676"/>
      <c r="DOC3" s="676"/>
      <c r="DOD3" s="676"/>
      <c r="DOE3" s="676"/>
      <c r="DOF3" s="676"/>
      <c r="DOG3" s="676"/>
      <c r="DOH3" s="676"/>
      <c r="DOI3" s="676"/>
      <c r="DOJ3" s="676"/>
      <c r="DOK3" s="676"/>
      <c r="DOL3" s="676"/>
      <c r="DOM3" s="676"/>
      <c r="DON3" s="676"/>
      <c r="DOO3" s="676"/>
      <c r="DOP3" s="676"/>
      <c r="DOQ3" s="676"/>
      <c r="DOR3" s="676"/>
      <c r="DOS3" s="676"/>
      <c r="DOT3" s="676"/>
      <c r="DOU3" s="676"/>
      <c r="DOV3" s="676"/>
      <c r="DOW3" s="676"/>
      <c r="DOX3" s="676"/>
      <c r="DOY3" s="676"/>
      <c r="DOZ3" s="676"/>
      <c r="DPA3" s="676"/>
      <c r="DPB3" s="676"/>
      <c r="DPC3" s="676"/>
      <c r="DPD3" s="676"/>
      <c r="DPE3" s="676"/>
      <c r="DPF3" s="676"/>
      <c r="DPG3" s="676"/>
      <c r="DPH3" s="676"/>
      <c r="DPI3" s="676"/>
      <c r="DPJ3" s="676"/>
      <c r="DPK3" s="676"/>
      <c r="DPL3" s="676"/>
      <c r="DPM3" s="676"/>
      <c r="DPN3" s="676"/>
      <c r="DPO3" s="676"/>
      <c r="DPP3" s="676"/>
      <c r="DPQ3" s="676"/>
      <c r="DPR3" s="676"/>
      <c r="DPS3" s="676"/>
      <c r="DPT3" s="676"/>
      <c r="DPU3" s="676"/>
      <c r="DPV3" s="676"/>
      <c r="DPW3" s="676"/>
      <c r="DPX3" s="676"/>
      <c r="DPY3" s="676"/>
      <c r="DPZ3" s="676"/>
      <c r="DQA3" s="676"/>
      <c r="DQB3" s="676"/>
      <c r="DQC3" s="676"/>
      <c r="DQD3" s="676"/>
      <c r="DQE3" s="676"/>
      <c r="DQF3" s="676"/>
      <c r="DQG3" s="676"/>
      <c r="DQH3" s="676"/>
      <c r="DQI3" s="676"/>
      <c r="DQJ3" s="676"/>
      <c r="DQK3" s="676"/>
      <c r="DQL3" s="676"/>
      <c r="DQM3" s="676"/>
      <c r="DQN3" s="676"/>
      <c r="DQO3" s="676"/>
      <c r="DQP3" s="676"/>
      <c r="DQQ3" s="676"/>
      <c r="DQR3" s="676"/>
      <c r="DQS3" s="676"/>
      <c r="DQT3" s="676"/>
      <c r="DQU3" s="676"/>
      <c r="DQV3" s="676"/>
      <c r="DQW3" s="676"/>
      <c r="DQX3" s="676"/>
      <c r="DQY3" s="676"/>
      <c r="DQZ3" s="676"/>
      <c r="DRA3" s="676"/>
      <c r="DRB3" s="676"/>
      <c r="DRC3" s="676"/>
      <c r="DRD3" s="676"/>
      <c r="DRE3" s="676"/>
      <c r="DRF3" s="676"/>
      <c r="DRG3" s="676"/>
      <c r="DRH3" s="676"/>
      <c r="DRI3" s="676"/>
      <c r="DRJ3" s="676"/>
      <c r="DRK3" s="676"/>
      <c r="DRL3" s="676"/>
      <c r="DRM3" s="676"/>
      <c r="DRN3" s="676"/>
      <c r="DRO3" s="676"/>
      <c r="DRP3" s="676"/>
      <c r="DRQ3" s="676"/>
      <c r="DRR3" s="676"/>
      <c r="DRS3" s="676"/>
      <c r="DRT3" s="676"/>
      <c r="DRU3" s="676"/>
      <c r="DRV3" s="676"/>
      <c r="DRW3" s="676"/>
      <c r="DRX3" s="676"/>
      <c r="DRY3" s="676"/>
      <c r="DRZ3" s="676"/>
      <c r="DSA3" s="676"/>
      <c r="DSB3" s="676"/>
      <c r="DSC3" s="676"/>
      <c r="DSD3" s="676"/>
      <c r="DSE3" s="676"/>
      <c r="DSF3" s="676"/>
      <c r="DSG3" s="676"/>
      <c r="DSH3" s="676"/>
      <c r="DSI3" s="676"/>
      <c r="DSJ3" s="676"/>
      <c r="DSK3" s="676"/>
      <c r="DSL3" s="676"/>
      <c r="DSM3" s="676"/>
      <c r="DSN3" s="676"/>
      <c r="DSO3" s="676"/>
      <c r="DSP3" s="676"/>
      <c r="DSQ3" s="676"/>
      <c r="DSR3" s="676"/>
      <c r="DSS3" s="676"/>
      <c r="DST3" s="676"/>
      <c r="DSU3" s="676"/>
      <c r="DSV3" s="676"/>
      <c r="DSW3" s="676"/>
      <c r="DSX3" s="676"/>
      <c r="DSY3" s="676"/>
      <c r="DSZ3" s="676"/>
      <c r="DTA3" s="676"/>
      <c r="DTB3" s="676"/>
      <c r="DTC3" s="676"/>
      <c r="DTD3" s="676"/>
      <c r="DTE3" s="676"/>
      <c r="DTF3" s="676"/>
      <c r="DTG3" s="676"/>
      <c r="DTH3" s="676"/>
      <c r="DTI3" s="676"/>
      <c r="DTJ3" s="676"/>
      <c r="DTK3" s="676"/>
      <c r="DTL3" s="676"/>
      <c r="DTM3" s="676"/>
      <c r="DTN3" s="676"/>
      <c r="DTO3" s="676"/>
      <c r="DTP3" s="676"/>
      <c r="DTQ3" s="676"/>
      <c r="DTR3" s="676"/>
      <c r="DTS3" s="676"/>
      <c r="DTT3" s="676"/>
      <c r="DTU3" s="676"/>
      <c r="DTV3" s="676"/>
      <c r="DTW3" s="676"/>
      <c r="DTX3" s="676"/>
      <c r="DTY3" s="676"/>
      <c r="DTZ3" s="676"/>
      <c r="DUA3" s="676"/>
      <c r="DUB3" s="676"/>
      <c r="DUC3" s="676"/>
      <c r="DUD3" s="676"/>
      <c r="DUE3" s="676"/>
      <c r="DUF3" s="676"/>
      <c r="DUG3" s="676"/>
      <c r="DUH3" s="676"/>
      <c r="DUI3" s="676"/>
      <c r="DUJ3" s="676"/>
      <c r="DUK3" s="676"/>
      <c r="DUL3" s="676"/>
      <c r="DUM3" s="676"/>
      <c r="DUN3" s="676"/>
      <c r="DUO3" s="676"/>
      <c r="DUP3" s="676"/>
      <c r="DUQ3" s="676"/>
      <c r="DUR3" s="676"/>
      <c r="DUS3" s="676"/>
      <c r="DUT3" s="676"/>
      <c r="DUU3" s="676"/>
      <c r="DUV3" s="676"/>
      <c r="DUW3" s="676"/>
      <c r="DUX3" s="676"/>
      <c r="DUY3" s="676"/>
      <c r="DUZ3" s="676"/>
      <c r="DVA3" s="676"/>
      <c r="DVB3" s="676"/>
      <c r="DVC3" s="676"/>
      <c r="DVD3" s="676"/>
      <c r="DVE3" s="676"/>
      <c r="DVF3" s="676"/>
      <c r="DVG3" s="676"/>
      <c r="DVH3" s="676"/>
      <c r="DVI3" s="676"/>
      <c r="DVJ3" s="676"/>
      <c r="DVK3" s="676"/>
      <c r="DVL3" s="676"/>
      <c r="DVM3" s="676"/>
      <c r="DVN3" s="676"/>
      <c r="DVO3" s="676"/>
      <c r="DVP3" s="676"/>
      <c r="DVQ3" s="676"/>
      <c r="DVR3" s="676"/>
      <c r="DVS3" s="676"/>
      <c r="DVT3" s="676"/>
      <c r="DVU3" s="676"/>
      <c r="DVV3" s="676"/>
      <c r="DVW3" s="676"/>
      <c r="DVX3" s="676"/>
      <c r="DVY3" s="676"/>
      <c r="DVZ3" s="676"/>
      <c r="DWA3" s="676"/>
      <c r="DWB3" s="676"/>
      <c r="DWC3" s="676"/>
      <c r="DWD3" s="676"/>
      <c r="DWE3" s="676"/>
      <c r="DWF3" s="676"/>
      <c r="DWG3" s="676"/>
      <c r="DWH3" s="676"/>
      <c r="DWI3" s="676"/>
      <c r="DWJ3" s="676"/>
      <c r="DWK3" s="676"/>
      <c r="DWL3" s="676"/>
      <c r="DWM3" s="676"/>
      <c r="DWN3" s="676"/>
      <c r="DWO3" s="676"/>
      <c r="DWP3" s="676"/>
      <c r="DWQ3" s="676"/>
      <c r="DWR3" s="676"/>
      <c r="DWS3" s="676"/>
      <c r="DWT3" s="676"/>
      <c r="DWU3" s="676"/>
      <c r="DWV3" s="676"/>
      <c r="DWW3" s="676"/>
      <c r="DWX3" s="676"/>
      <c r="DWY3" s="676"/>
      <c r="DWZ3" s="676"/>
      <c r="DXA3" s="676"/>
      <c r="DXB3" s="676"/>
      <c r="DXC3" s="676"/>
      <c r="DXD3" s="676"/>
      <c r="DXE3" s="676"/>
      <c r="DXF3" s="676"/>
      <c r="DXG3" s="676"/>
      <c r="DXH3" s="676"/>
      <c r="DXI3" s="676"/>
      <c r="DXJ3" s="676"/>
      <c r="DXK3" s="676"/>
      <c r="DXL3" s="676"/>
      <c r="DXM3" s="676"/>
      <c r="DXN3" s="676"/>
      <c r="DXO3" s="676"/>
      <c r="DXP3" s="676"/>
      <c r="DXQ3" s="676"/>
      <c r="DXR3" s="676"/>
      <c r="DXS3" s="676"/>
      <c r="DXT3" s="676"/>
      <c r="DXU3" s="676"/>
      <c r="DXV3" s="676"/>
      <c r="DXW3" s="676"/>
      <c r="DXX3" s="676"/>
      <c r="DXY3" s="676"/>
      <c r="DXZ3" s="676"/>
      <c r="DYA3" s="676"/>
      <c r="DYB3" s="676"/>
      <c r="DYC3" s="676"/>
      <c r="DYD3" s="676"/>
      <c r="DYE3" s="676"/>
      <c r="DYF3" s="676"/>
      <c r="DYG3" s="676"/>
      <c r="DYH3" s="676"/>
      <c r="DYI3" s="676"/>
      <c r="DYJ3" s="676"/>
      <c r="DYK3" s="676"/>
      <c r="DYL3" s="676"/>
      <c r="DYM3" s="676"/>
      <c r="DYN3" s="676"/>
      <c r="DYO3" s="676"/>
      <c r="DYP3" s="676"/>
      <c r="DYQ3" s="676"/>
      <c r="DYR3" s="676"/>
      <c r="DYS3" s="676"/>
      <c r="DYT3" s="676"/>
      <c r="DYU3" s="676"/>
      <c r="DYV3" s="676"/>
      <c r="DYW3" s="676"/>
      <c r="DYX3" s="676"/>
      <c r="DYY3" s="676"/>
      <c r="DYZ3" s="676"/>
      <c r="DZA3" s="676"/>
      <c r="DZB3" s="676"/>
      <c r="DZC3" s="676"/>
      <c r="DZD3" s="676"/>
      <c r="DZE3" s="676"/>
      <c r="DZF3" s="676"/>
      <c r="DZG3" s="676"/>
      <c r="DZH3" s="676"/>
      <c r="DZI3" s="676"/>
      <c r="DZJ3" s="676"/>
      <c r="DZK3" s="676"/>
      <c r="DZL3" s="676"/>
      <c r="DZM3" s="676"/>
      <c r="DZN3" s="676"/>
      <c r="DZO3" s="676"/>
      <c r="DZP3" s="676"/>
      <c r="DZQ3" s="676"/>
      <c r="DZR3" s="676"/>
      <c r="DZS3" s="676"/>
      <c r="DZT3" s="676"/>
      <c r="DZU3" s="676"/>
      <c r="DZV3" s="676"/>
      <c r="DZW3" s="676"/>
      <c r="DZX3" s="676"/>
      <c r="DZY3" s="676"/>
      <c r="DZZ3" s="676"/>
      <c r="EAA3" s="676"/>
      <c r="EAB3" s="676"/>
      <c r="EAC3" s="676"/>
      <c r="EAD3" s="676"/>
      <c r="EAE3" s="676"/>
      <c r="EAF3" s="676"/>
      <c r="EAG3" s="676"/>
      <c r="EAH3" s="676"/>
      <c r="EAI3" s="676"/>
      <c r="EAJ3" s="676"/>
      <c r="EAK3" s="676"/>
      <c r="EAL3" s="676"/>
      <c r="EAM3" s="676"/>
      <c r="EAN3" s="676"/>
      <c r="EAO3" s="676"/>
      <c r="EAP3" s="676"/>
      <c r="EAQ3" s="676"/>
      <c r="EAR3" s="676"/>
      <c r="EAS3" s="676"/>
      <c r="EAT3" s="676"/>
      <c r="EAU3" s="676"/>
      <c r="EAV3" s="676"/>
      <c r="EAW3" s="676"/>
      <c r="EAX3" s="676"/>
      <c r="EAY3" s="676"/>
      <c r="EAZ3" s="676"/>
      <c r="EBA3" s="676"/>
      <c r="EBB3" s="676"/>
      <c r="EBC3" s="676"/>
      <c r="EBD3" s="676"/>
      <c r="EBE3" s="676"/>
      <c r="EBF3" s="676"/>
      <c r="EBG3" s="676"/>
      <c r="EBH3" s="676"/>
      <c r="EBI3" s="676"/>
      <c r="EBJ3" s="676"/>
      <c r="EBK3" s="676"/>
      <c r="EBL3" s="676"/>
      <c r="EBM3" s="676"/>
      <c r="EBN3" s="676"/>
      <c r="EBO3" s="676"/>
      <c r="EBP3" s="676"/>
      <c r="EBQ3" s="676"/>
      <c r="EBR3" s="676"/>
      <c r="EBS3" s="676"/>
      <c r="EBT3" s="676"/>
      <c r="EBU3" s="676"/>
      <c r="EBV3" s="676"/>
      <c r="EBW3" s="676"/>
      <c r="EBX3" s="676"/>
      <c r="EBY3" s="676"/>
      <c r="EBZ3" s="676"/>
      <c r="ECA3" s="676"/>
      <c r="ECB3" s="676"/>
      <c r="ECC3" s="676"/>
      <c r="ECD3" s="676"/>
      <c r="ECE3" s="676"/>
      <c r="ECF3" s="676"/>
      <c r="ECG3" s="676"/>
      <c r="ECH3" s="676"/>
      <c r="ECI3" s="676"/>
      <c r="ECJ3" s="676"/>
      <c r="ECK3" s="676"/>
      <c r="ECL3" s="676"/>
      <c r="ECM3" s="676"/>
      <c r="ECN3" s="676"/>
      <c r="ECO3" s="676"/>
      <c r="ECP3" s="676"/>
      <c r="ECQ3" s="676"/>
      <c r="ECR3" s="676"/>
      <c r="ECS3" s="676"/>
      <c r="ECT3" s="676"/>
      <c r="ECU3" s="676"/>
      <c r="ECV3" s="676"/>
      <c r="ECW3" s="676"/>
      <c r="ECX3" s="676"/>
      <c r="ECY3" s="676"/>
      <c r="ECZ3" s="676"/>
      <c r="EDA3" s="676"/>
      <c r="EDB3" s="676"/>
      <c r="EDC3" s="676"/>
      <c r="EDD3" s="676"/>
      <c r="EDE3" s="676"/>
      <c r="EDF3" s="676"/>
      <c r="EDG3" s="676"/>
      <c r="EDH3" s="676"/>
      <c r="EDI3" s="676"/>
      <c r="EDJ3" s="676"/>
      <c r="EDK3" s="676"/>
      <c r="EDL3" s="676"/>
      <c r="EDM3" s="676"/>
      <c r="EDN3" s="676"/>
      <c r="EDO3" s="676"/>
      <c r="EDP3" s="676"/>
      <c r="EDQ3" s="676"/>
      <c r="EDR3" s="676"/>
      <c r="EDS3" s="676"/>
      <c r="EDT3" s="676"/>
      <c r="EDU3" s="676"/>
      <c r="EDV3" s="676"/>
      <c r="EDW3" s="676"/>
      <c r="EDX3" s="676"/>
      <c r="EDY3" s="676"/>
      <c r="EDZ3" s="676"/>
      <c r="EEA3" s="676"/>
      <c r="EEB3" s="676"/>
      <c r="EEC3" s="676"/>
      <c r="EED3" s="676"/>
      <c r="EEE3" s="676"/>
      <c r="EEF3" s="676"/>
      <c r="EEG3" s="676"/>
      <c r="EEH3" s="676"/>
      <c r="EEI3" s="676"/>
      <c r="EEJ3" s="676"/>
      <c r="EEK3" s="676"/>
      <c r="EEL3" s="676"/>
      <c r="EEM3" s="676"/>
      <c r="EEN3" s="676"/>
      <c r="EEO3" s="676"/>
      <c r="EEP3" s="676"/>
      <c r="EEQ3" s="676"/>
      <c r="EER3" s="676"/>
      <c r="EES3" s="676"/>
      <c r="EET3" s="676"/>
      <c r="EEU3" s="676"/>
      <c r="EEV3" s="676"/>
      <c r="EEW3" s="676"/>
      <c r="EEX3" s="676"/>
      <c r="EEY3" s="676"/>
      <c r="EEZ3" s="676"/>
      <c r="EFA3" s="676"/>
      <c r="EFB3" s="676"/>
      <c r="EFC3" s="676"/>
      <c r="EFD3" s="676"/>
      <c r="EFE3" s="676"/>
      <c r="EFF3" s="676"/>
      <c r="EFG3" s="676"/>
      <c r="EFH3" s="676"/>
      <c r="EFI3" s="676"/>
      <c r="EFJ3" s="676"/>
      <c r="EFK3" s="676"/>
      <c r="EFL3" s="676"/>
      <c r="EFM3" s="676"/>
      <c r="EFN3" s="676"/>
      <c r="EFO3" s="676"/>
      <c r="EFP3" s="676"/>
      <c r="EFQ3" s="676"/>
      <c r="EFR3" s="676"/>
      <c r="EFS3" s="676"/>
      <c r="EFT3" s="676"/>
      <c r="EFU3" s="676"/>
      <c r="EFV3" s="676"/>
      <c r="EFW3" s="676"/>
      <c r="EFX3" s="676"/>
      <c r="EFY3" s="676"/>
      <c r="EFZ3" s="676"/>
      <c r="EGA3" s="676"/>
      <c r="EGB3" s="676"/>
      <c r="EGC3" s="676"/>
      <c r="EGD3" s="676"/>
      <c r="EGE3" s="676"/>
      <c r="EGF3" s="676"/>
      <c r="EGG3" s="676"/>
      <c r="EGH3" s="676"/>
      <c r="EGI3" s="676"/>
      <c r="EGJ3" s="676"/>
      <c r="EGK3" s="676"/>
      <c r="EGL3" s="676"/>
      <c r="EGM3" s="676"/>
      <c r="EGN3" s="676"/>
      <c r="EGO3" s="676"/>
      <c r="EGP3" s="676"/>
      <c r="EGQ3" s="676"/>
      <c r="EGR3" s="676"/>
      <c r="EGS3" s="676"/>
      <c r="EGT3" s="676"/>
      <c r="EGU3" s="676"/>
      <c r="EGV3" s="676"/>
      <c r="EGW3" s="676"/>
      <c r="EGX3" s="676"/>
      <c r="EGY3" s="676"/>
      <c r="EGZ3" s="676"/>
      <c r="EHA3" s="676"/>
      <c r="EHB3" s="676"/>
      <c r="EHC3" s="676"/>
      <c r="EHD3" s="676"/>
      <c r="EHE3" s="676"/>
      <c r="EHF3" s="676"/>
      <c r="EHG3" s="676"/>
      <c r="EHH3" s="676"/>
      <c r="EHI3" s="676"/>
      <c r="EHJ3" s="676"/>
      <c r="EHK3" s="676"/>
      <c r="EHL3" s="676"/>
      <c r="EHM3" s="676"/>
      <c r="EHN3" s="676"/>
      <c r="EHO3" s="676"/>
      <c r="EHP3" s="676"/>
      <c r="EHQ3" s="676"/>
      <c r="EHR3" s="676"/>
      <c r="EHS3" s="676"/>
      <c r="EHT3" s="676"/>
      <c r="EHU3" s="676"/>
      <c r="EHV3" s="676"/>
      <c r="EHW3" s="676"/>
      <c r="EHX3" s="676"/>
      <c r="EHY3" s="676"/>
      <c r="EHZ3" s="676"/>
      <c r="EIA3" s="676"/>
      <c r="EIB3" s="676"/>
      <c r="EIC3" s="676"/>
      <c r="EID3" s="676"/>
      <c r="EIE3" s="676"/>
      <c r="EIF3" s="676"/>
      <c r="EIG3" s="676"/>
      <c r="EIH3" s="676"/>
      <c r="EII3" s="676"/>
      <c r="EIJ3" s="676"/>
      <c r="EIK3" s="676"/>
      <c r="EIL3" s="676"/>
      <c r="EIM3" s="676"/>
      <c r="EIN3" s="676"/>
      <c r="EIO3" s="676"/>
      <c r="EIP3" s="676"/>
      <c r="EIQ3" s="676"/>
      <c r="EIR3" s="676"/>
      <c r="EIS3" s="676"/>
      <c r="EIT3" s="676"/>
      <c r="EIU3" s="676"/>
      <c r="EIV3" s="676"/>
      <c r="EIW3" s="676"/>
      <c r="EIX3" s="676"/>
      <c r="EIY3" s="676"/>
      <c r="EIZ3" s="676"/>
      <c r="EJA3" s="676"/>
      <c r="EJB3" s="676"/>
      <c r="EJC3" s="676"/>
      <c r="EJD3" s="676"/>
      <c r="EJE3" s="676"/>
      <c r="EJF3" s="676"/>
      <c r="EJG3" s="676"/>
      <c r="EJH3" s="676"/>
      <c r="EJI3" s="676"/>
      <c r="EJJ3" s="676"/>
      <c r="EJK3" s="676"/>
      <c r="EJL3" s="676"/>
      <c r="EJM3" s="676"/>
      <c r="EJN3" s="676"/>
      <c r="EJO3" s="676"/>
      <c r="EJP3" s="676"/>
      <c r="EJQ3" s="676"/>
      <c r="EJR3" s="676"/>
      <c r="EJS3" s="676"/>
      <c r="EJT3" s="676"/>
      <c r="EJU3" s="676"/>
      <c r="EJV3" s="676"/>
      <c r="EJW3" s="676"/>
      <c r="EJX3" s="676"/>
      <c r="EJY3" s="676"/>
      <c r="EJZ3" s="676"/>
      <c r="EKA3" s="676"/>
      <c r="EKB3" s="676"/>
      <c r="EKC3" s="676"/>
      <c r="EKD3" s="676"/>
      <c r="EKE3" s="676"/>
      <c r="EKF3" s="676"/>
      <c r="EKG3" s="676"/>
      <c r="EKH3" s="676"/>
      <c r="EKI3" s="676"/>
      <c r="EKJ3" s="676"/>
      <c r="EKK3" s="676"/>
      <c r="EKL3" s="676"/>
      <c r="EKM3" s="676"/>
      <c r="EKN3" s="676"/>
      <c r="EKO3" s="676"/>
      <c r="EKP3" s="676"/>
      <c r="EKQ3" s="676"/>
      <c r="EKR3" s="676"/>
      <c r="EKS3" s="676"/>
      <c r="EKT3" s="676"/>
      <c r="EKU3" s="676"/>
      <c r="EKV3" s="676"/>
      <c r="EKW3" s="676"/>
      <c r="EKX3" s="676"/>
      <c r="EKY3" s="676"/>
      <c r="EKZ3" s="676"/>
      <c r="ELA3" s="676"/>
      <c r="ELB3" s="676"/>
      <c r="ELC3" s="676"/>
      <c r="ELD3" s="676"/>
      <c r="ELE3" s="676"/>
      <c r="ELF3" s="676"/>
      <c r="ELG3" s="676"/>
      <c r="ELH3" s="676"/>
      <c r="ELI3" s="676"/>
      <c r="ELJ3" s="676"/>
      <c r="ELK3" s="676"/>
      <c r="ELL3" s="676"/>
      <c r="ELM3" s="676"/>
      <c r="ELN3" s="676"/>
      <c r="ELO3" s="676"/>
      <c r="ELP3" s="676"/>
      <c r="ELQ3" s="676"/>
      <c r="ELR3" s="676"/>
      <c r="ELS3" s="676"/>
      <c r="ELT3" s="676"/>
      <c r="ELU3" s="676"/>
      <c r="ELV3" s="676"/>
      <c r="ELW3" s="676"/>
      <c r="ELX3" s="676"/>
      <c r="ELY3" s="676"/>
      <c r="ELZ3" s="676"/>
      <c r="EMA3" s="676"/>
      <c r="EMB3" s="676"/>
      <c r="EMC3" s="676"/>
      <c r="EMD3" s="676"/>
      <c r="EME3" s="676"/>
      <c r="EMF3" s="676"/>
      <c r="EMG3" s="676"/>
      <c r="EMH3" s="676"/>
      <c r="EMI3" s="676"/>
      <c r="EMJ3" s="676"/>
      <c r="EMK3" s="676"/>
      <c r="EML3" s="676"/>
      <c r="EMM3" s="676"/>
      <c r="EMN3" s="676"/>
      <c r="EMO3" s="676"/>
      <c r="EMP3" s="676"/>
      <c r="EMQ3" s="676"/>
      <c r="EMR3" s="676"/>
      <c r="EMS3" s="676"/>
      <c r="EMT3" s="676"/>
      <c r="EMU3" s="676"/>
      <c r="EMV3" s="676"/>
      <c r="EMW3" s="676"/>
      <c r="EMX3" s="676"/>
      <c r="EMY3" s="676"/>
      <c r="EMZ3" s="676"/>
      <c r="ENA3" s="676"/>
      <c r="ENB3" s="676"/>
      <c r="ENC3" s="676"/>
      <c r="END3" s="676"/>
      <c r="ENE3" s="676"/>
      <c r="ENF3" s="676"/>
      <c r="ENG3" s="676"/>
      <c r="ENH3" s="676"/>
      <c r="ENI3" s="676"/>
      <c r="ENJ3" s="676"/>
      <c r="ENK3" s="676"/>
      <c r="ENL3" s="676"/>
      <c r="ENM3" s="676"/>
      <c r="ENN3" s="676"/>
      <c r="ENO3" s="676"/>
      <c r="ENP3" s="676"/>
      <c r="ENQ3" s="676"/>
      <c r="ENR3" s="676"/>
      <c r="ENS3" s="676"/>
      <c r="ENT3" s="676"/>
      <c r="ENU3" s="676"/>
      <c r="ENV3" s="676"/>
      <c r="ENW3" s="676"/>
      <c r="ENX3" s="676"/>
      <c r="ENY3" s="676"/>
      <c r="ENZ3" s="676"/>
      <c r="EOA3" s="676"/>
      <c r="EOB3" s="676"/>
      <c r="EOC3" s="676"/>
      <c r="EOD3" s="676"/>
      <c r="EOE3" s="676"/>
      <c r="EOF3" s="676"/>
      <c r="EOG3" s="676"/>
      <c r="EOH3" s="676"/>
      <c r="EOI3" s="676"/>
      <c r="EOJ3" s="676"/>
      <c r="EOK3" s="676"/>
      <c r="EOL3" s="676"/>
      <c r="EOM3" s="676"/>
      <c r="EON3" s="676"/>
      <c r="EOO3" s="676"/>
      <c r="EOP3" s="676"/>
      <c r="EOQ3" s="676"/>
      <c r="EOR3" s="676"/>
      <c r="EOS3" s="676"/>
      <c r="EOT3" s="676"/>
      <c r="EOU3" s="676"/>
      <c r="EOV3" s="676"/>
      <c r="EOW3" s="676"/>
      <c r="EOX3" s="676"/>
      <c r="EOY3" s="676"/>
      <c r="EOZ3" s="676"/>
      <c r="EPA3" s="676"/>
      <c r="EPB3" s="676"/>
      <c r="EPC3" s="676"/>
      <c r="EPD3" s="676"/>
      <c r="EPE3" s="676"/>
      <c r="EPF3" s="676"/>
      <c r="EPG3" s="676"/>
      <c r="EPH3" s="676"/>
      <c r="EPI3" s="676"/>
      <c r="EPJ3" s="676"/>
      <c r="EPK3" s="676"/>
      <c r="EPL3" s="676"/>
      <c r="EPM3" s="676"/>
      <c r="EPN3" s="676"/>
      <c r="EPO3" s="676"/>
      <c r="EPP3" s="676"/>
      <c r="EPQ3" s="676"/>
      <c r="EPR3" s="676"/>
      <c r="EPS3" s="676"/>
      <c r="EPT3" s="676"/>
      <c r="EPU3" s="676"/>
      <c r="EPV3" s="676"/>
      <c r="EPW3" s="676"/>
      <c r="EPX3" s="676"/>
      <c r="EPY3" s="676"/>
      <c r="EPZ3" s="676"/>
      <c r="EQA3" s="676"/>
      <c r="EQB3" s="676"/>
      <c r="EQC3" s="676"/>
      <c r="EQD3" s="676"/>
      <c r="EQE3" s="676"/>
      <c r="EQF3" s="676"/>
      <c r="EQG3" s="676"/>
      <c r="EQH3" s="676"/>
      <c r="EQI3" s="676"/>
      <c r="EQJ3" s="676"/>
      <c r="EQK3" s="676"/>
      <c r="EQL3" s="676"/>
      <c r="EQM3" s="676"/>
      <c r="EQN3" s="676"/>
      <c r="EQO3" s="676"/>
      <c r="EQP3" s="676"/>
      <c r="EQQ3" s="676"/>
      <c r="EQR3" s="676"/>
      <c r="EQS3" s="676"/>
      <c r="EQT3" s="676"/>
      <c r="EQU3" s="676"/>
      <c r="EQV3" s="676"/>
      <c r="EQW3" s="676"/>
      <c r="EQX3" s="676"/>
      <c r="EQY3" s="676"/>
      <c r="EQZ3" s="676"/>
      <c r="ERA3" s="676"/>
      <c r="ERB3" s="676"/>
      <c r="ERC3" s="676"/>
      <c r="ERD3" s="676"/>
      <c r="ERE3" s="676"/>
      <c r="ERF3" s="676"/>
      <c r="ERG3" s="676"/>
      <c r="ERH3" s="676"/>
      <c r="ERI3" s="676"/>
      <c r="ERJ3" s="676"/>
      <c r="ERK3" s="676"/>
      <c r="ERL3" s="676"/>
      <c r="ERM3" s="676"/>
      <c r="ERN3" s="676"/>
      <c r="ERO3" s="676"/>
      <c r="ERP3" s="676"/>
      <c r="ERQ3" s="676"/>
      <c r="ERR3" s="676"/>
      <c r="ERS3" s="676"/>
      <c r="ERT3" s="676"/>
      <c r="ERU3" s="676"/>
      <c r="ERV3" s="676"/>
      <c r="ERW3" s="676"/>
      <c r="ERX3" s="676"/>
      <c r="ERY3" s="676"/>
      <c r="ERZ3" s="676"/>
      <c r="ESA3" s="676"/>
      <c r="ESB3" s="676"/>
      <c r="ESC3" s="676"/>
      <c r="ESD3" s="676"/>
      <c r="ESE3" s="676"/>
      <c r="ESF3" s="676"/>
      <c r="ESG3" s="676"/>
      <c r="ESH3" s="676"/>
      <c r="ESI3" s="676"/>
      <c r="ESJ3" s="676"/>
      <c r="ESK3" s="676"/>
      <c r="ESL3" s="676"/>
      <c r="ESM3" s="676"/>
      <c r="ESN3" s="676"/>
      <c r="ESO3" s="676"/>
      <c r="ESP3" s="676"/>
      <c r="ESQ3" s="676"/>
      <c r="ESR3" s="676"/>
      <c r="ESS3" s="676"/>
      <c r="EST3" s="676"/>
      <c r="ESU3" s="676"/>
      <c r="ESV3" s="676"/>
      <c r="ESW3" s="676"/>
      <c r="ESX3" s="676"/>
      <c r="ESY3" s="676"/>
      <c r="ESZ3" s="676"/>
      <c r="ETA3" s="676"/>
      <c r="ETB3" s="676"/>
      <c r="ETC3" s="676"/>
      <c r="ETD3" s="676"/>
      <c r="ETE3" s="676"/>
      <c r="ETF3" s="676"/>
      <c r="ETG3" s="676"/>
      <c r="ETH3" s="676"/>
      <c r="ETI3" s="676"/>
      <c r="ETJ3" s="676"/>
      <c r="ETK3" s="676"/>
      <c r="ETL3" s="676"/>
      <c r="ETM3" s="676"/>
      <c r="ETN3" s="676"/>
      <c r="ETO3" s="676"/>
      <c r="ETP3" s="676"/>
      <c r="ETQ3" s="676"/>
      <c r="ETR3" s="676"/>
      <c r="ETS3" s="676"/>
      <c r="ETT3" s="676"/>
      <c r="ETU3" s="676"/>
      <c r="ETV3" s="676"/>
      <c r="ETW3" s="676"/>
      <c r="ETX3" s="676"/>
      <c r="ETY3" s="676"/>
      <c r="ETZ3" s="676"/>
      <c r="EUA3" s="676"/>
      <c r="EUB3" s="676"/>
      <c r="EUC3" s="676"/>
      <c r="EUD3" s="676"/>
      <c r="EUE3" s="676"/>
      <c r="EUF3" s="676"/>
      <c r="EUG3" s="676"/>
      <c r="EUH3" s="676"/>
      <c r="EUI3" s="676"/>
      <c r="EUJ3" s="676"/>
      <c r="EUK3" s="676"/>
      <c r="EUL3" s="676"/>
      <c r="EUM3" s="676"/>
      <c r="EUN3" s="676"/>
      <c r="EUO3" s="676"/>
      <c r="EUP3" s="676"/>
      <c r="EUQ3" s="676"/>
      <c r="EUR3" s="676"/>
      <c r="EUS3" s="676"/>
      <c r="EUT3" s="676"/>
      <c r="EUU3" s="676"/>
      <c r="EUV3" s="676"/>
      <c r="EUW3" s="676"/>
      <c r="EUX3" s="676"/>
      <c r="EUY3" s="676"/>
      <c r="EUZ3" s="676"/>
      <c r="EVA3" s="676"/>
      <c r="EVB3" s="676"/>
      <c r="EVC3" s="676"/>
      <c r="EVD3" s="676"/>
      <c r="EVE3" s="676"/>
      <c r="EVF3" s="676"/>
      <c r="EVG3" s="676"/>
      <c r="EVH3" s="676"/>
      <c r="EVI3" s="676"/>
      <c r="EVJ3" s="676"/>
      <c r="EVK3" s="676"/>
      <c r="EVL3" s="676"/>
      <c r="EVM3" s="676"/>
      <c r="EVN3" s="676"/>
      <c r="EVO3" s="676"/>
      <c r="EVP3" s="676"/>
      <c r="EVQ3" s="676"/>
      <c r="EVR3" s="676"/>
      <c r="EVS3" s="676"/>
      <c r="EVT3" s="676"/>
      <c r="EVU3" s="676"/>
      <c r="EVV3" s="676"/>
      <c r="EVW3" s="676"/>
      <c r="EVX3" s="676"/>
      <c r="EVY3" s="676"/>
      <c r="EVZ3" s="676"/>
      <c r="EWA3" s="676"/>
      <c r="EWB3" s="676"/>
      <c r="EWC3" s="676"/>
      <c r="EWD3" s="676"/>
      <c r="EWE3" s="676"/>
      <c r="EWF3" s="676"/>
      <c r="EWG3" s="676"/>
      <c r="EWH3" s="676"/>
      <c r="EWI3" s="676"/>
      <c r="EWJ3" s="676"/>
      <c r="EWK3" s="676"/>
      <c r="EWL3" s="676"/>
      <c r="EWM3" s="676"/>
      <c r="EWN3" s="676"/>
      <c r="EWO3" s="676"/>
      <c r="EWP3" s="676"/>
      <c r="EWQ3" s="676"/>
      <c r="EWR3" s="676"/>
      <c r="EWS3" s="676"/>
      <c r="EWT3" s="676"/>
      <c r="EWU3" s="676"/>
      <c r="EWV3" s="676"/>
      <c r="EWW3" s="676"/>
      <c r="EWX3" s="676"/>
      <c r="EWY3" s="676"/>
      <c r="EWZ3" s="676"/>
      <c r="EXA3" s="676"/>
      <c r="EXB3" s="676"/>
      <c r="EXC3" s="676"/>
      <c r="EXD3" s="676"/>
      <c r="EXE3" s="676"/>
      <c r="EXF3" s="676"/>
      <c r="EXG3" s="676"/>
      <c r="EXH3" s="676"/>
      <c r="EXI3" s="676"/>
      <c r="EXJ3" s="676"/>
      <c r="EXK3" s="676"/>
      <c r="EXL3" s="676"/>
      <c r="EXM3" s="676"/>
      <c r="EXN3" s="676"/>
      <c r="EXO3" s="676"/>
      <c r="EXP3" s="676"/>
      <c r="EXQ3" s="676"/>
      <c r="EXR3" s="676"/>
      <c r="EXS3" s="676"/>
      <c r="EXT3" s="676"/>
      <c r="EXU3" s="676"/>
      <c r="EXV3" s="676"/>
      <c r="EXW3" s="676"/>
      <c r="EXX3" s="676"/>
      <c r="EXY3" s="676"/>
      <c r="EXZ3" s="676"/>
      <c r="EYA3" s="676"/>
      <c r="EYB3" s="676"/>
      <c r="EYC3" s="676"/>
      <c r="EYD3" s="676"/>
      <c r="EYE3" s="676"/>
      <c r="EYF3" s="676"/>
      <c r="EYG3" s="676"/>
      <c r="EYH3" s="676"/>
      <c r="EYI3" s="676"/>
      <c r="EYJ3" s="676"/>
      <c r="EYK3" s="676"/>
      <c r="EYL3" s="676"/>
      <c r="EYM3" s="676"/>
      <c r="EYN3" s="676"/>
      <c r="EYO3" s="676"/>
      <c r="EYP3" s="676"/>
      <c r="EYQ3" s="676"/>
      <c r="EYR3" s="676"/>
      <c r="EYS3" s="676"/>
      <c r="EYT3" s="676"/>
      <c r="EYU3" s="676"/>
      <c r="EYV3" s="676"/>
      <c r="EYW3" s="676"/>
      <c r="EYX3" s="676"/>
      <c r="EYY3" s="676"/>
      <c r="EYZ3" s="676"/>
      <c r="EZA3" s="676"/>
      <c r="EZB3" s="676"/>
      <c r="EZC3" s="676"/>
      <c r="EZD3" s="676"/>
      <c r="EZE3" s="676"/>
      <c r="EZF3" s="676"/>
      <c r="EZG3" s="676"/>
      <c r="EZH3" s="676"/>
      <c r="EZI3" s="676"/>
      <c r="EZJ3" s="676"/>
      <c r="EZK3" s="676"/>
      <c r="EZL3" s="676"/>
      <c r="EZM3" s="676"/>
      <c r="EZN3" s="676"/>
      <c r="EZO3" s="676"/>
      <c r="EZP3" s="676"/>
      <c r="EZQ3" s="676"/>
      <c r="EZR3" s="676"/>
      <c r="EZS3" s="676"/>
      <c r="EZT3" s="676"/>
      <c r="EZU3" s="676"/>
      <c r="EZV3" s="676"/>
      <c r="EZW3" s="676"/>
      <c r="EZX3" s="676"/>
      <c r="EZY3" s="676"/>
      <c r="EZZ3" s="676"/>
      <c r="FAA3" s="676"/>
      <c r="FAB3" s="676"/>
      <c r="FAC3" s="676"/>
      <c r="FAD3" s="676"/>
      <c r="FAE3" s="676"/>
      <c r="FAF3" s="676"/>
      <c r="FAG3" s="676"/>
      <c r="FAH3" s="676"/>
      <c r="FAI3" s="676"/>
      <c r="FAJ3" s="676"/>
      <c r="FAK3" s="676"/>
      <c r="FAL3" s="676"/>
      <c r="FAM3" s="676"/>
      <c r="FAN3" s="676"/>
      <c r="FAO3" s="676"/>
      <c r="FAP3" s="676"/>
      <c r="FAQ3" s="676"/>
      <c r="FAR3" s="676"/>
      <c r="FAS3" s="676"/>
      <c r="FAT3" s="676"/>
      <c r="FAU3" s="676"/>
      <c r="FAV3" s="676"/>
      <c r="FAW3" s="676"/>
      <c r="FAX3" s="676"/>
      <c r="FAY3" s="676"/>
      <c r="FAZ3" s="676"/>
      <c r="FBA3" s="676"/>
      <c r="FBB3" s="676"/>
      <c r="FBC3" s="676"/>
      <c r="FBD3" s="676"/>
      <c r="FBE3" s="676"/>
      <c r="FBF3" s="676"/>
      <c r="FBG3" s="676"/>
      <c r="FBH3" s="676"/>
      <c r="FBI3" s="676"/>
      <c r="FBJ3" s="676"/>
      <c r="FBK3" s="676"/>
      <c r="FBL3" s="676"/>
      <c r="FBM3" s="676"/>
      <c r="FBN3" s="676"/>
      <c r="FBO3" s="676"/>
      <c r="FBP3" s="676"/>
      <c r="FBQ3" s="676"/>
      <c r="FBR3" s="676"/>
      <c r="FBS3" s="676"/>
      <c r="FBT3" s="676"/>
      <c r="FBU3" s="676"/>
      <c r="FBV3" s="676"/>
      <c r="FBW3" s="676"/>
      <c r="FBX3" s="676"/>
      <c r="FBY3" s="676"/>
      <c r="FBZ3" s="676"/>
      <c r="FCA3" s="676"/>
      <c r="FCB3" s="676"/>
      <c r="FCC3" s="676"/>
      <c r="FCD3" s="676"/>
      <c r="FCE3" s="676"/>
      <c r="FCF3" s="676"/>
      <c r="FCG3" s="676"/>
      <c r="FCH3" s="676"/>
      <c r="FCI3" s="676"/>
      <c r="FCJ3" s="676"/>
      <c r="FCK3" s="676"/>
      <c r="FCL3" s="676"/>
      <c r="FCM3" s="676"/>
      <c r="FCN3" s="676"/>
      <c r="FCO3" s="676"/>
      <c r="FCP3" s="676"/>
      <c r="FCQ3" s="676"/>
      <c r="FCR3" s="676"/>
      <c r="FCS3" s="676"/>
      <c r="FCT3" s="676"/>
      <c r="FCU3" s="676"/>
      <c r="FCV3" s="676"/>
      <c r="FCW3" s="676"/>
      <c r="FCX3" s="676"/>
      <c r="FCY3" s="676"/>
      <c r="FCZ3" s="676"/>
      <c r="FDA3" s="676"/>
      <c r="FDB3" s="676"/>
      <c r="FDC3" s="676"/>
      <c r="FDD3" s="676"/>
      <c r="FDE3" s="676"/>
      <c r="FDF3" s="676"/>
      <c r="FDG3" s="676"/>
      <c r="FDH3" s="676"/>
      <c r="FDI3" s="676"/>
      <c r="FDJ3" s="676"/>
      <c r="FDK3" s="676"/>
      <c r="FDL3" s="676"/>
      <c r="FDM3" s="676"/>
      <c r="FDN3" s="676"/>
      <c r="FDO3" s="676"/>
      <c r="FDP3" s="676"/>
      <c r="FDQ3" s="676"/>
      <c r="FDR3" s="676"/>
      <c r="FDS3" s="676"/>
      <c r="FDT3" s="676"/>
      <c r="FDU3" s="676"/>
      <c r="FDV3" s="676"/>
      <c r="FDW3" s="676"/>
      <c r="FDX3" s="676"/>
      <c r="FDY3" s="676"/>
      <c r="FDZ3" s="676"/>
      <c r="FEA3" s="676"/>
      <c r="FEB3" s="676"/>
      <c r="FEC3" s="676"/>
      <c r="FED3" s="676"/>
      <c r="FEE3" s="676"/>
      <c r="FEF3" s="676"/>
      <c r="FEG3" s="676"/>
      <c r="FEH3" s="676"/>
      <c r="FEI3" s="676"/>
      <c r="FEJ3" s="676"/>
      <c r="FEK3" s="676"/>
      <c r="FEL3" s="676"/>
      <c r="FEM3" s="676"/>
      <c r="FEN3" s="676"/>
      <c r="FEO3" s="676"/>
      <c r="FEP3" s="676"/>
      <c r="FEQ3" s="676"/>
      <c r="FER3" s="676"/>
      <c r="FES3" s="676"/>
      <c r="FET3" s="676"/>
      <c r="FEU3" s="676"/>
      <c r="FEV3" s="676"/>
      <c r="FEW3" s="676"/>
      <c r="FEX3" s="676"/>
      <c r="FEY3" s="676"/>
      <c r="FEZ3" s="676"/>
      <c r="FFA3" s="676"/>
      <c r="FFB3" s="676"/>
      <c r="FFC3" s="676"/>
      <c r="FFD3" s="676"/>
      <c r="FFE3" s="676"/>
      <c r="FFF3" s="676"/>
      <c r="FFG3" s="676"/>
      <c r="FFH3" s="676"/>
      <c r="FFI3" s="676"/>
      <c r="FFJ3" s="676"/>
      <c r="FFK3" s="676"/>
      <c r="FFL3" s="676"/>
      <c r="FFM3" s="676"/>
      <c r="FFN3" s="676"/>
      <c r="FFO3" s="676"/>
      <c r="FFP3" s="676"/>
      <c r="FFQ3" s="676"/>
      <c r="FFR3" s="676"/>
      <c r="FFS3" s="676"/>
      <c r="FFT3" s="676"/>
      <c r="FFU3" s="676"/>
      <c r="FFV3" s="676"/>
      <c r="FFW3" s="676"/>
      <c r="FFX3" s="676"/>
      <c r="FFY3" s="676"/>
      <c r="FFZ3" s="676"/>
      <c r="FGA3" s="676"/>
      <c r="FGB3" s="676"/>
      <c r="FGC3" s="676"/>
      <c r="FGD3" s="676"/>
      <c r="FGE3" s="676"/>
      <c r="FGF3" s="676"/>
      <c r="FGG3" s="676"/>
      <c r="FGH3" s="676"/>
      <c r="FGI3" s="676"/>
      <c r="FGJ3" s="676"/>
      <c r="FGK3" s="676"/>
      <c r="FGL3" s="676"/>
      <c r="FGM3" s="676"/>
      <c r="FGN3" s="676"/>
      <c r="FGO3" s="676"/>
      <c r="FGP3" s="676"/>
      <c r="FGQ3" s="676"/>
      <c r="FGR3" s="676"/>
      <c r="FGS3" s="676"/>
      <c r="FGT3" s="676"/>
      <c r="FGU3" s="676"/>
      <c r="FGV3" s="676"/>
      <c r="FGW3" s="676"/>
      <c r="FGX3" s="676"/>
      <c r="FGY3" s="676"/>
      <c r="FGZ3" s="676"/>
      <c r="FHA3" s="676"/>
      <c r="FHB3" s="676"/>
      <c r="FHC3" s="676"/>
      <c r="FHD3" s="676"/>
      <c r="FHE3" s="676"/>
      <c r="FHF3" s="676"/>
      <c r="FHG3" s="676"/>
      <c r="FHH3" s="676"/>
      <c r="FHI3" s="676"/>
      <c r="FHJ3" s="676"/>
      <c r="FHK3" s="676"/>
      <c r="FHL3" s="676"/>
      <c r="FHM3" s="676"/>
      <c r="FHN3" s="676"/>
      <c r="FHO3" s="676"/>
      <c r="FHP3" s="676"/>
      <c r="FHQ3" s="676"/>
      <c r="FHR3" s="676"/>
      <c r="FHS3" s="676"/>
      <c r="FHT3" s="676"/>
      <c r="FHU3" s="676"/>
      <c r="FHV3" s="676"/>
      <c r="FHW3" s="676"/>
      <c r="FHX3" s="676"/>
      <c r="FHY3" s="676"/>
      <c r="FHZ3" s="676"/>
      <c r="FIA3" s="676"/>
      <c r="FIB3" s="676"/>
      <c r="FIC3" s="676"/>
      <c r="FID3" s="676"/>
      <c r="FIE3" s="676"/>
      <c r="FIF3" s="676"/>
      <c r="FIG3" s="676"/>
      <c r="FIH3" s="676"/>
      <c r="FII3" s="676"/>
      <c r="FIJ3" s="676"/>
      <c r="FIK3" s="676"/>
      <c r="FIL3" s="676"/>
      <c r="FIM3" s="676"/>
      <c r="FIN3" s="676"/>
      <c r="FIO3" s="676"/>
      <c r="FIP3" s="676"/>
      <c r="FIQ3" s="676"/>
      <c r="FIR3" s="676"/>
      <c r="FIS3" s="676"/>
      <c r="FIT3" s="676"/>
      <c r="FIU3" s="676"/>
      <c r="FIV3" s="676"/>
      <c r="FIW3" s="676"/>
      <c r="FIX3" s="676"/>
      <c r="FIY3" s="676"/>
      <c r="FIZ3" s="676"/>
      <c r="FJA3" s="676"/>
      <c r="FJB3" s="676"/>
      <c r="FJC3" s="676"/>
      <c r="FJD3" s="676"/>
      <c r="FJE3" s="676"/>
      <c r="FJF3" s="676"/>
      <c r="FJG3" s="676"/>
      <c r="FJH3" s="676"/>
      <c r="FJI3" s="676"/>
      <c r="FJJ3" s="676"/>
      <c r="FJK3" s="676"/>
      <c r="FJL3" s="676"/>
      <c r="FJM3" s="676"/>
      <c r="FJN3" s="676"/>
      <c r="FJO3" s="676"/>
      <c r="FJP3" s="676"/>
      <c r="FJQ3" s="676"/>
      <c r="FJR3" s="676"/>
      <c r="FJS3" s="676"/>
      <c r="FJT3" s="676"/>
      <c r="FJU3" s="676"/>
      <c r="FJV3" s="676"/>
      <c r="FJW3" s="676"/>
      <c r="FJX3" s="676"/>
      <c r="FJY3" s="676"/>
      <c r="FJZ3" s="676"/>
      <c r="FKA3" s="676"/>
      <c r="FKB3" s="676"/>
      <c r="FKC3" s="676"/>
      <c r="FKD3" s="676"/>
      <c r="FKE3" s="676"/>
      <c r="FKF3" s="676"/>
      <c r="FKG3" s="676"/>
      <c r="FKH3" s="676"/>
      <c r="FKI3" s="676"/>
      <c r="FKJ3" s="676"/>
      <c r="FKK3" s="676"/>
      <c r="FKL3" s="676"/>
      <c r="FKM3" s="676"/>
      <c r="FKN3" s="676"/>
      <c r="FKO3" s="676"/>
      <c r="FKP3" s="676"/>
      <c r="FKQ3" s="676"/>
      <c r="FKR3" s="676"/>
      <c r="FKS3" s="676"/>
      <c r="FKT3" s="676"/>
      <c r="FKU3" s="676"/>
      <c r="FKV3" s="676"/>
      <c r="FKW3" s="676"/>
      <c r="FKX3" s="676"/>
      <c r="FKY3" s="676"/>
      <c r="FKZ3" s="676"/>
      <c r="FLA3" s="676"/>
      <c r="FLB3" s="676"/>
      <c r="FLC3" s="676"/>
      <c r="FLD3" s="676"/>
      <c r="FLE3" s="676"/>
      <c r="FLF3" s="676"/>
      <c r="FLG3" s="676"/>
      <c r="FLH3" s="676"/>
      <c r="FLI3" s="676"/>
      <c r="FLJ3" s="676"/>
      <c r="FLK3" s="676"/>
      <c r="FLL3" s="676"/>
      <c r="FLM3" s="676"/>
      <c r="FLN3" s="676"/>
      <c r="FLO3" s="676"/>
      <c r="FLP3" s="676"/>
      <c r="FLQ3" s="676"/>
      <c r="FLR3" s="676"/>
      <c r="FLS3" s="676"/>
      <c r="FLT3" s="676"/>
      <c r="FLU3" s="676"/>
      <c r="FLV3" s="676"/>
      <c r="FLW3" s="676"/>
      <c r="FLX3" s="676"/>
      <c r="FLY3" s="676"/>
      <c r="FLZ3" s="676"/>
      <c r="FMA3" s="676"/>
      <c r="FMB3" s="676"/>
      <c r="FMC3" s="676"/>
      <c r="FMD3" s="676"/>
      <c r="FME3" s="676"/>
      <c r="FMF3" s="676"/>
      <c r="FMG3" s="676"/>
      <c r="FMH3" s="676"/>
      <c r="FMI3" s="676"/>
      <c r="FMJ3" s="676"/>
      <c r="FMK3" s="676"/>
      <c r="FML3" s="676"/>
      <c r="FMM3" s="676"/>
      <c r="FMN3" s="676"/>
      <c r="FMO3" s="676"/>
      <c r="FMP3" s="676"/>
      <c r="FMQ3" s="676"/>
      <c r="FMR3" s="676"/>
      <c r="FMS3" s="676"/>
      <c r="FMT3" s="676"/>
      <c r="FMU3" s="676"/>
      <c r="FMV3" s="676"/>
      <c r="FMW3" s="676"/>
      <c r="FMX3" s="676"/>
      <c r="FMY3" s="676"/>
      <c r="FMZ3" s="676"/>
      <c r="FNA3" s="676"/>
      <c r="FNB3" s="676"/>
      <c r="FNC3" s="676"/>
      <c r="FND3" s="676"/>
      <c r="FNE3" s="676"/>
      <c r="FNF3" s="676"/>
      <c r="FNG3" s="676"/>
      <c r="FNH3" s="676"/>
      <c r="FNI3" s="676"/>
      <c r="FNJ3" s="676"/>
      <c r="FNK3" s="676"/>
      <c r="FNL3" s="676"/>
      <c r="FNM3" s="676"/>
      <c r="FNN3" s="676"/>
      <c r="FNO3" s="676"/>
      <c r="FNP3" s="676"/>
      <c r="FNQ3" s="676"/>
      <c r="FNR3" s="676"/>
      <c r="FNS3" s="676"/>
      <c r="FNT3" s="676"/>
      <c r="FNU3" s="676"/>
      <c r="FNV3" s="676"/>
      <c r="FNW3" s="676"/>
      <c r="FNX3" s="676"/>
      <c r="FNY3" s="676"/>
      <c r="FNZ3" s="676"/>
      <c r="FOA3" s="676"/>
      <c r="FOB3" s="676"/>
      <c r="FOC3" s="676"/>
      <c r="FOD3" s="676"/>
      <c r="FOE3" s="676"/>
      <c r="FOF3" s="676"/>
      <c r="FOG3" s="676"/>
      <c r="FOH3" s="676"/>
      <c r="FOI3" s="676"/>
      <c r="FOJ3" s="676"/>
      <c r="FOK3" s="676"/>
      <c r="FOL3" s="676"/>
      <c r="FOM3" s="676"/>
      <c r="FON3" s="676"/>
      <c r="FOO3" s="676"/>
      <c r="FOP3" s="676"/>
      <c r="FOQ3" s="676"/>
      <c r="FOR3" s="676"/>
      <c r="FOS3" s="676"/>
      <c r="FOT3" s="676"/>
      <c r="FOU3" s="676"/>
      <c r="FOV3" s="676"/>
      <c r="FOW3" s="676"/>
      <c r="FOX3" s="676"/>
      <c r="FOY3" s="676"/>
      <c r="FOZ3" s="676"/>
      <c r="FPA3" s="676"/>
      <c r="FPB3" s="676"/>
      <c r="FPC3" s="676"/>
      <c r="FPD3" s="676"/>
      <c r="FPE3" s="676"/>
      <c r="FPF3" s="676"/>
      <c r="FPG3" s="676"/>
      <c r="FPH3" s="676"/>
      <c r="FPI3" s="676"/>
      <c r="FPJ3" s="676"/>
      <c r="FPK3" s="676"/>
      <c r="FPL3" s="676"/>
      <c r="FPM3" s="676"/>
      <c r="FPN3" s="676"/>
      <c r="FPO3" s="676"/>
      <c r="FPP3" s="676"/>
      <c r="FPQ3" s="676"/>
      <c r="FPR3" s="676"/>
      <c r="FPS3" s="676"/>
      <c r="FPT3" s="676"/>
      <c r="FPU3" s="676"/>
      <c r="FPV3" s="676"/>
      <c r="FPW3" s="676"/>
      <c r="FPX3" s="676"/>
      <c r="FPY3" s="676"/>
      <c r="FPZ3" s="676"/>
      <c r="FQA3" s="676"/>
      <c r="FQB3" s="676"/>
      <c r="FQC3" s="676"/>
      <c r="FQD3" s="676"/>
      <c r="FQE3" s="676"/>
      <c r="FQF3" s="676"/>
      <c r="FQG3" s="676"/>
      <c r="FQH3" s="676"/>
      <c r="FQI3" s="676"/>
      <c r="FQJ3" s="676"/>
      <c r="FQK3" s="676"/>
      <c r="FQL3" s="676"/>
      <c r="FQM3" s="676"/>
      <c r="FQN3" s="676"/>
      <c r="FQO3" s="676"/>
      <c r="FQP3" s="676"/>
      <c r="FQQ3" s="676"/>
      <c r="FQR3" s="676"/>
      <c r="FQS3" s="676"/>
      <c r="FQT3" s="676"/>
      <c r="FQU3" s="676"/>
      <c r="FQV3" s="676"/>
      <c r="FQW3" s="676"/>
      <c r="FQX3" s="676"/>
      <c r="FQY3" s="676"/>
      <c r="FQZ3" s="676"/>
      <c r="FRA3" s="676"/>
      <c r="FRB3" s="676"/>
      <c r="FRC3" s="676"/>
      <c r="FRD3" s="676"/>
      <c r="FRE3" s="676"/>
      <c r="FRF3" s="676"/>
      <c r="FRG3" s="676"/>
      <c r="FRH3" s="676"/>
      <c r="FRI3" s="676"/>
      <c r="FRJ3" s="676"/>
      <c r="FRK3" s="676"/>
      <c r="FRL3" s="676"/>
      <c r="FRM3" s="676"/>
      <c r="FRN3" s="676"/>
      <c r="FRO3" s="676"/>
      <c r="FRP3" s="676"/>
      <c r="FRQ3" s="676"/>
      <c r="FRR3" s="676"/>
      <c r="FRS3" s="676"/>
      <c r="FRT3" s="676"/>
      <c r="FRU3" s="676"/>
      <c r="FRV3" s="676"/>
      <c r="FRW3" s="676"/>
      <c r="FRX3" s="676"/>
      <c r="FRY3" s="676"/>
      <c r="FRZ3" s="676"/>
      <c r="FSA3" s="676"/>
      <c r="FSB3" s="676"/>
      <c r="FSC3" s="676"/>
      <c r="FSD3" s="676"/>
      <c r="FSE3" s="676"/>
      <c r="FSF3" s="676"/>
      <c r="FSG3" s="676"/>
      <c r="FSH3" s="676"/>
      <c r="FSI3" s="676"/>
      <c r="FSJ3" s="676"/>
      <c r="FSK3" s="676"/>
      <c r="FSL3" s="676"/>
      <c r="FSM3" s="676"/>
      <c r="FSN3" s="676"/>
      <c r="FSO3" s="676"/>
      <c r="FSP3" s="676"/>
      <c r="FSQ3" s="676"/>
      <c r="FSR3" s="676"/>
      <c r="FSS3" s="676"/>
      <c r="FST3" s="676"/>
      <c r="FSU3" s="676"/>
      <c r="FSV3" s="676"/>
      <c r="FSW3" s="676"/>
      <c r="FSX3" s="676"/>
      <c r="FSY3" s="676"/>
      <c r="FSZ3" s="676"/>
      <c r="FTA3" s="676"/>
      <c r="FTB3" s="676"/>
      <c r="FTC3" s="676"/>
      <c r="FTD3" s="676"/>
      <c r="FTE3" s="676"/>
      <c r="FTF3" s="676"/>
      <c r="FTG3" s="676"/>
      <c r="FTH3" s="676"/>
      <c r="FTI3" s="676"/>
      <c r="FTJ3" s="676"/>
      <c r="FTK3" s="676"/>
      <c r="FTL3" s="676"/>
      <c r="FTM3" s="676"/>
      <c r="FTN3" s="676"/>
      <c r="FTO3" s="676"/>
      <c r="FTP3" s="676"/>
      <c r="FTQ3" s="676"/>
      <c r="FTR3" s="676"/>
      <c r="FTS3" s="676"/>
      <c r="FTT3" s="676"/>
      <c r="FTU3" s="676"/>
      <c r="FTV3" s="676"/>
      <c r="FTW3" s="676"/>
      <c r="FTX3" s="676"/>
      <c r="FTY3" s="676"/>
      <c r="FTZ3" s="676"/>
      <c r="FUA3" s="676"/>
      <c r="FUB3" s="676"/>
      <c r="FUC3" s="676"/>
      <c r="FUD3" s="676"/>
      <c r="FUE3" s="676"/>
      <c r="FUF3" s="676"/>
      <c r="FUG3" s="676"/>
      <c r="FUH3" s="676"/>
      <c r="FUI3" s="676"/>
      <c r="FUJ3" s="676"/>
      <c r="FUK3" s="676"/>
      <c r="FUL3" s="676"/>
      <c r="FUM3" s="676"/>
      <c r="FUN3" s="676"/>
      <c r="FUO3" s="676"/>
      <c r="FUP3" s="676"/>
      <c r="FUQ3" s="676"/>
      <c r="FUR3" s="676"/>
      <c r="FUS3" s="676"/>
      <c r="FUT3" s="676"/>
      <c r="FUU3" s="676"/>
      <c r="FUV3" s="676"/>
      <c r="FUW3" s="676"/>
      <c r="FUX3" s="676"/>
      <c r="FUY3" s="676"/>
      <c r="FUZ3" s="676"/>
      <c r="FVA3" s="676"/>
      <c r="FVB3" s="676"/>
      <c r="FVC3" s="676"/>
      <c r="FVD3" s="676"/>
      <c r="FVE3" s="676"/>
      <c r="FVF3" s="676"/>
      <c r="FVG3" s="676"/>
      <c r="FVH3" s="676"/>
      <c r="FVI3" s="676"/>
      <c r="FVJ3" s="676"/>
      <c r="FVK3" s="676"/>
      <c r="FVL3" s="676"/>
      <c r="FVM3" s="676"/>
      <c r="FVN3" s="676"/>
      <c r="FVO3" s="676"/>
      <c r="FVP3" s="676"/>
      <c r="FVQ3" s="676"/>
      <c r="FVR3" s="676"/>
      <c r="FVS3" s="676"/>
      <c r="FVT3" s="676"/>
      <c r="FVU3" s="676"/>
      <c r="FVV3" s="676"/>
      <c r="FVW3" s="676"/>
      <c r="FVX3" s="676"/>
      <c r="FVY3" s="676"/>
      <c r="FVZ3" s="676"/>
      <c r="FWA3" s="676"/>
      <c r="FWB3" s="676"/>
      <c r="FWC3" s="676"/>
      <c r="FWD3" s="676"/>
      <c r="FWE3" s="676"/>
      <c r="FWF3" s="676"/>
      <c r="FWG3" s="676"/>
      <c r="FWH3" s="676"/>
      <c r="FWI3" s="676"/>
      <c r="FWJ3" s="676"/>
      <c r="FWK3" s="676"/>
      <c r="FWL3" s="676"/>
      <c r="FWM3" s="676"/>
      <c r="FWN3" s="676"/>
      <c r="FWO3" s="676"/>
      <c r="FWP3" s="676"/>
      <c r="FWQ3" s="676"/>
      <c r="FWR3" s="676"/>
      <c r="FWS3" s="676"/>
      <c r="FWT3" s="676"/>
      <c r="FWU3" s="676"/>
      <c r="FWV3" s="676"/>
      <c r="FWW3" s="676"/>
      <c r="FWX3" s="676"/>
      <c r="FWY3" s="676"/>
      <c r="FWZ3" s="676"/>
      <c r="FXA3" s="676"/>
      <c r="FXB3" s="676"/>
      <c r="FXC3" s="676"/>
      <c r="FXD3" s="676"/>
      <c r="FXE3" s="676"/>
      <c r="FXF3" s="676"/>
      <c r="FXG3" s="676"/>
      <c r="FXH3" s="676"/>
      <c r="FXI3" s="676"/>
      <c r="FXJ3" s="676"/>
      <c r="FXK3" s="676"/>
      <c r="FXL3" s="676"/>
      <c r="FXM3" s="676"/>
      <c r="FXN3" s="676"/>
      <c r="FXO3" s="676"/>
      <c r="FXP3" s="676"/>
      <c r="FXQ3" s="676"/>
      <c r="FXR3" s="676"/>
      <c r="FXS3" s="676"/>
      <c r="FXT3" s="676"/>
      <c r="FXU3" s="676"/>
      <c r="FXV3" s="676"/>
      <c r="FXW3" s="676"/>
      <c r="FXX3" s="676"/>
      <c r="FXY3" s="676"/>
      <c r="FXZ3" s="676"/>
      <c r="FYA3" s="676"/>
      <c r="FYB3" s="676"/>
      <c r="FYC3" s="676"/>
      <c r="FYD3" s="676"/>
      <c r="FYE3" s="676"/>
      <c r="FYF3" s="676"/>
      <c r="FYG3" s="676"/>
      <c r="FYH3" s="676"/>
      <c r="FYI3" s="676"/>
      <c r="FYJ3" s="676"/>
      <c r="FYK3" s="676"/>
      <c r="FYL3" s="676"/>
      <c r="FYM3" s="676"/>
      <c r="FYN3" s="676"/>
      <c r="FYO3" s="676"/>
      <c r="FYP3" s="676"/>
      <c r="FYQ3" s="676"/>
      <c r="FYR3" s="676"/>
      <c r="FYS3" s="676"/>
      <c r="FYT3" s="676"/>
      <c r="FYU3" s="676"/>
      <c r="FYV3" s="676"/>
      <c r="FYW3" s="676"/>
      <c r="FYX3" s="676"/>
      <c r="FYY3" s="676"/>
      <c r="FYZ3" s="676"/>
      <c r="FZA3" s="676"/>
      <c r="FZB3" s="676"/>
      <c r="FZC3" s="676"/>
      <c r="FZD3" s="676"/>
      <c r="FZE3" s="676"/>
      <c r="FZF3" s="676"/>
      <c r="FZG3" s="676"/>
      <c r="FZH3" s="676"/>
      <c r="FZI3" s="676"/>
      <c r="FZJ3" s="676"/>
      <c r="FZK3" s="676"/>
      <c r="FZL3" s="676"/>
      <c r="FZM3" s="676"/>
      <c r="FZN3" s="676"/>
      <c r="FZO3" s="676"/>
      <c r="FZP3" s="676"/>
      <c r="FZQ3" s="676"/>
      <c r="FZR3" s="676"/>
      <c r="FZS3" s="676"/>
      <c r="FZT3" s="676"/>
      <c r="FZU3" s="676"/>
      <c r="FZV3" s="676"/>
      <c r="FZW3" s="676"/>
      <c r="FZX3" s="676"/>
      <c r="FZY3" s="676"/>
      <c r="FZZ3" s="676"/>
      <c r="GAA3" s="676"/>
      <c r="GAB3" s="676"/>
      <c r="GAC3" s="676"/>
      <c r="GAD3" s="676"/>
      <c r="GAE3" s="676"/>
      <c r="GAF3" s="676"/>
      <c r="GAG3" s="676"/>
      <c r="GAH3" s="676"/>
      <c r="GAI3" s="676"/>
      <c r="GAJ3" s="676"/>
      <c r="GAK3" s="676"/>
      <c r="GAL3" s="676"/>
      <c r="GAM3" s="676"/>
      <c r="GAN3" s="676"/>
      <c r="GAO3" s="676"/>
      <c r="GAP3" s="676"/>
      <c r="GAQ3" s="676"/>
      <c r="GAR3" s="676"/>
      <c r="GAS3" s="676"/>
      <c r="GAT3" s="676"/>
      <c r="GAU3" s="676"/>
      <c r="GAV3" s="676"/>
      <c r="GAW3" s="676"/>
      <c r="GAX3" s="676"/>
      <c r="GAY3" s="676"/>
      <c r="GAZ3" s="676"/>
      <c r="GBA3" s="676"/>
      <c r="GBB3" s="676"/>
      <c r="GBC3" s="676"/>
      <c r="GBD3" s="676"/>
      <c r="GBE3" s="676"/>
      <c r="GBF3" s="676"/>
      <c r="GBG3" s="676"/>
      <c r="GBH3" s="676"/>
      <c r="GBI3" s="676"/>
      <c r="GBJ3" s="676"/>
      <c r="GBK3" s="676"/>
      <c r="GBL3" s="676"/>
      <c r="GBM3" s="676"/>
      <c r="GBN3" s="676"/>
      <c r="GBO3" s="676"/>
      <c r="GBP3" s="676"/>
      <c r="GBQ3" s="676"/>
      <c r="GBR3" s="676"/>
      <c r="GBS3" s="676"/>
      <c r="GBT3" s="676"/>
      <c r="GBU3" s="676"/>
      <c r="GBV3" s="676"/>
      <c r="GBW3" s="676"/>
      <c r="GBX3" s="676"/>
      <c r="GBY3" s="676"/>
      <c r="GBZ3" s="676"/>
      <c r="GCA3" s="676"/>
      <c r="GCB3" s="676"/>
      <c r="GCC3" s="676"/>
      <c r="GCD3" s="676"/>
      <c r="GCE3" s="676"/>
      <c r="GCF3" s="676"/>
      <c r="GCG3" s="676"/>
      <c r="GCH3" s="676"/>
      <c r="GCI3" s="676"/>
      <c r="GCJ3" s="676"/>
      <c r="GCK3" s="676"/>
      <c r="GCL3" s="676"/>
      <c r="GCM3" s="676"/>
      <c r="GCN3" s="676"/>
      <c r="GCO3" s="676"/>
      <c r="GCP3" s="676"/>
      <c r="GCQ3" s="676"/>
      <c r="GCR3" s="676"/>
      <c r="GCS3" s="676"/>
      <c r="GCT3" s="676"/>
      <c r="GCU3" s="676"/>
      <c r="GCV3" s="676"/>
      <c r="GCW3" s="676"/>
      <c r="GCX3" s="676"/>
      <c r="GCY3" s="676"/>
      <c r="GCZ3" s="676"/>
      <c r="GDA3" s="676"/>
      <c r="GDB3" s="676"/>
      <c r="GDC3" s="676"/>
      <c r="GDD3" s="676"/>
      <c r="GDE3" s="676"/>
      <c r="GDF3" s="676"/>
      <c r="GDG3" s="676"/>
      <c r="GDH3" s="676"/>
      <c r="GDI3" s="676"/>
      <c r="GDJ3" s="676"/>
      <c r="GDK3" s="676"/>
      <c r="GDL3" s="676"/>
      <c r="GDM3" s="676"/>
      <c r="GDN3" s="676"/>
      <c r="GDO3" s="676"/>
      <c r="GDP3" s="676"/>
      <c r="GDQ3" s="676"/>
      <c r="GDR3" s="676"/>
      <c r="GDS3" s="676"/>
      <c r="GDT3" s="676"/>
      <c r="GDU3" s="676"/>
      <c r="GDV3" s="676"/>
      <c r="GDW3" s="676"/>
      <c r="GDX3" s="676"/>
      <c r="GDY3" s="676"/>
      <c r="GDZ3" s="676"/>
      <c r="GEA3" s="676"/>
      <c r="GEB3" s="676"/>
      <c r="GEC3" s="676"/>
      <c r="GED3" s="676"/>
      <c r="GEE3" s="676"/>
      <c r="GEF3" s="676"/>
      <c r="GEG3" s="676"/>
      <c r="GEH3" s="676"/>
      <c r="GEI3" s="676"/>
      <c r="GEJ3" s="676"/>
      <c r="GEK3" s="676"/>
      <c r="GEL3" s="676"/>
      <c r="GEM3" s="676"/>
      <c r="GEN3" s="676"/>
      <c r="GEO3" s="676"/>
      <c r="GEP3" s="676"/>
      <c r="GEQ3" s="676"/>
      <c r="GER3" s="676"/>
      <c r="GES3" s="676"/>
      <c r="GET3" s="676"/>
      <c r="GEU3" s="676"/>
      <c r="GEV3" s="676"/>
      <c r="GEW3" s="676"/>
      <c r="GEX3" s="676"/>
      <c r="GEY3" s="676"/>
      <c r="GEZ3" s="676"/>
      <c r="GFA3" s="676"/>
      <c r="GFB3" s="676"/>
      <c r="GFC3" s="676"/>
      <c r="GFD3" s="676"/>
      <c r="GFE3" s="676"/>
      <c r="GFF3" s="676"/>
      <c r="GFG3" s="676"/>
      <c r="GFH3" s="676"/>
      <c r="GFI3" s="676"/>
      <c r="GFJ3" s="676"/>
      <c r="GFK3" s="676"/>
      <c r="GFL3" s="676"/>
      <c r="GFM3" s="676"/>
      <c r="GFN3" s="676"/>
      <c r="GFO3" s="676"/>
      <c r="GFP3" s="676"/>
      <c r="GFQ3" s="676"/>
      <c r="GFR3" s="676"/>
      <c r="GFS3" s="676"/>
      <c r="GFT3" s="676"/>
      <c r="GFU3" s="676"/>
      <c r="GFV3" s="676"/>
      <c r="GFW3" s="676"/>
      <c r="GFX3" s="676"/>
      <c r="GFY3" s="676"/>
      <c r="GFZ3" s="676"/>
      <c r="GGA3" s="676"/>
      <c r="GGB3" s="676"/>
      <c r="GGC3" s="676"/>
      <c r="GGD3" s="676"/>
      <c r="GGE3" s="676"/>
      <c r="GGF3" s="676"/>
      <c r="GGG3" s="676"/>
      <c r="GGH3" s="676"/>
      <c r="GGI3" s="676"/>
      <c r="GGJ3" s="676"/>
      <c r="GGK3" s="676"/>
      <c r="GGL3" s="676"/>
      <c r="GGM3" s="676"/>
      <c r="GGN3" s="676"/>
      <c r="GGO3" s="676"/>
      <c r="GGP3" s="676"/>
      <c r="GGQ3" s="676"/>
      <c r="GGR3" s="676"/>
      <c r="GGS3" s="676"/>
      <c r="GGT3" s="676"/>
      <c r="GGU3" s="676"/>
      <c r="GGV3" s="676"/>
      <c r="GGW3" s="676"/>
      <c r="GGX3" s="676"/>
      <c r="GGY3" s="676"/>
      <c r="GGZ3" s="676"/>
      <c r="GHA3" s="676"/>
      <c r="GHB3" s="676"/>
      <c r="GHC3" s="676"/>
      <c r="GHD3" s="676"/>
      <c r="GHE3" s="676"/>
      <c r="GHF3" s="676"/>
      <c r="GHG3" s="676"/>
      <c r="GHH3" s="676"/>
      <c r="GHI3" s="676"/>
      <c r="GHJ3" s="676"/>
      <c r="GHK3" s="676"/>
      <c r="GHL3" s="676"/>
      <c r="GHM3" s="676"/>
      <c r="GHN3" s="676"/>
      <c r="GHO3" s="676"/>
      <c r="GHP3" s="676"/>
      <c r="GHQ3" s="676"/>
      <c r="GHR3" s="676"/>
      <c r="GHS3" s="676"/>
      <c r="GHT3" s="676"/>
      <c r="GHU3" s="676"/>
      <c r="GHV3" s="676"/>
      <c r="GHW3" s="676"/>
      <c r="GHX3" s="676"/>
      <c r="GHY3" s="676"/>
      <c r="GHZ3" s="676"/>
      <c r="GIA3" s="676"/>
      <c r="GIB3" s="676"/>
      <c r="GIC3" s="676"/>
      <c r="GID3" s="676"/>
      <c r="GIE3" s="676"/>
      <c r="GIF3" s="676"/>
      <c r="GIG3" s="676"/>
      <c r="GIH3" s="676"/>
      <c r="GII3" s="676"/>
      <c r="GIJ3" s="676"/>
      <c r="GIK3" s="676"/>
      <c r="GIL3" s="676"/>
      <c r="GIM3" s="676"/>
      <c r="GIN3" s="676"/>
      <c r="GIO3" s="676"/>
      <c r="GIP3" s="676"/>
      <c r="GIQ3" s="676"/>
      <c r="GIR3" s="676"/>
      <c r="GIS3" s="676"/>
      <c r="GIT3" s="676"/>
      <c r="GIU3" s="676"/>
      <c r="GIV3" s="676"/>
      <c r="GIW3" s="676"/>
      <c r="GIX3" s="676"/>
      <c r="GIY3" s="676"/>
      <c r="GIZ3" s="676"/>
      <c r="GJA3" s="676"/>
      <c r="GJB3" s="676"/>
      <c r="GJC3" s="676"/>
      <c r="GJD3" s="676"/>
      <c r="GJE3" s="676"/>
      <c r="GJF3" s="676"/>
      <c r="GJG3" s="676"/>
      <c r="GJH3" s="676"/>
      <c r="GJI3" s="676"/>
      <c r="GJJ3" s="676"/>
      <c r="GJK3" s="676"/>
      <c r="GJL3" s="676"/>
      <c r="GJM3" s="676"/>
      <c r="GJN3" s="676"/>
      <c r="GJO3" s="676"/>
      <c r="GJP3" s="676"/>
      <c r="GJQ3" s="676"/>
      <c r="GJR3" s="676"/>
      <c r="GJS3" s="676"/>
      <c r="GJT3" s="676"/>
      <c r="GJU3" s="676"/>
      <c r="GJV3" s="676"/>
      <c r="GJW3" s="676"/>
      <c r="GJX3" s="676"/>
      <c r="GJY3" s="676"/>
      <c r="GJZ3" s="676"/>
      <c r="GKA3" s="676"/>
      <c r="GKB3" s="676"/>
      <c r="GKC3" s="676"/>
      <c r="GKD3" s="676"/>
      <c r="GKE3" s="676"/>
      <c r="GKF3" s="676"/>
      <c r="GKG3" s="676"/>
      <c r="GKH3" s="676"/>
      <c r="GKI3" s="676"/>
      <c r="GKJ3" s="676"/>
      <c r="GKK3" s="676"/>
      <c r="GKL3" s="676"/>
      <c r="GKM3" s="676"/>
      <c r="GKN3" s="676"/>
      <c r="GKO3" s="676"/>
      <c r="GKP3" s="676"/>
      <c r="GKQ3" s="676"/>
      <c r="GKR3" s="676"/>
      <c r="GKS3" s="676"/>
      <c r="GKT3" s="676"/>
      <c r="GKU3" s="676"/>
      <c r="GKV3" s="676"/>
      <c r="GKW3" s="676"/>
      <c r="GKX3" s="676"/>
      <c r="GKY3" s="676"/>
      <c r="GKZ3" s="676"/>
      <c r="GLA3" s="676"/>
      <c r="GLB3" s="676"/>
      <c r="GLC3" s="676"/>
      <c r="GLD3" s="676"/>
      <c r="GLE3" s="676"/>
      <c r="GLF3" s="676"/>
      <c r="GLG3" s="676"/>
      <c r="GLH3" s="676"/>
      <c r="GLI3" s="676"/>
      <c r="GLJ3" s="676"/>
      <c r="GLK3" s="676"/>
      <c r="GLL3" s="676"/>
      <c r="GLM3" s="676"/>
      <c r="GLN3" s="676"/>
      <c r="GLO3" s="676"/>
      <c r="GLP3" s="676"/>
      <c r="GLQ3" s="676"/>
      <c r="GLR3" s="676"/>
      <c r="GLS3" s="676"/>
      <c r="GLT3" s="676"/>
      <c r="GLU3" s="676"/>
      <c r="GLV3" s="676"/>
      <c r="GLW3" s="676"/>
      <c r="GLX3" s="676"/>
      <c r="GLY3" s="676"/>
      <c r="GLZ3" s="676"/>
      <c r="GMA3" s="676"/>
      <c r="GMB3" s="676"/>
      <c r="GMC3" s="676"/>
      <c r="GMD3" s="676"/>
      <c r="GME3" s="676"/>
      <c r="GMF3" s="676"/>
      <c r="GMG3" s="676"/>
      <c r="GMH3" s="676"/>
      <c r="GMI3" s="676"/>
      <c r="GMJ3" s="676"/>
      <c r="GMK3" s="676"/>
      <c r="GML3" s="676"/>
      <c r="GMM3" s="676"/>
      <c r="GMN3" s="676"/>
      <c r="GMO3" s="676"/>
      <c r="GMP3" s="676"/>
      <c r="GMQ3" s="676"/>
      <c r="GMR3" s="676"/>
      <c r="GMS3" s="676"/>
      <c r="GMT3" s="676"/>
      <c r="GMU3" s="676"/>
      <c r="GMV3" s="676"/>
      <c r="GMW3" s="676"/>
      <c r="GMX3" s="676"/>
      <c r="GMY3" s="676"/>
      <c r="GMZ3" s="676"/>
      <c r="GNA3" s="676"/>
      <c r="GNB3" s="676"/>
      <c r="GNC3" s="676"/>
      <c r="GND3" s="676"/>
      <c r="GNE3" s="676"/>
      <c r="GNF3" s="676"/>
      <c r="GNG3" s="676"/>
      <c r="GNH3" s="676"/>
      <c r="GNI3" s="676"/>
      <c r="GNJ3" s="676"/>
      <c r="GNK3" s="676"/>
      <c r="GNL3" s="676"/>
      <c r="GNM3" s="676"/>
      <c r="GNN3" s="676"/>
      <c r="GNO3" s="676"/>
      <c r="GNP3" s="676"/>
      <c r="GNQ3" s="676"/>
      <c r="GNR3" s="676"/>
      <c r="GNS3" s="676"/>
      <c r="GNT3" s="676"/>
      <c r="GNU3" s="676"/>
      <c r="GNV3" s="676"/>
      <c r="GNW3" s="676"/>
      <c r="GNX3" s="676"/>
      <c r="GNY3" s="676"/>
      <c r="GNZ3" s="676"/>
      <c r="GOA3" s="676"/>
      <c r="GOB3" s="676"/>
      <c r="GOC3" s="676"/>
      <c r="GOD3" s="676"/>
      <c r="GOE3" s="676"/>
      <c r="GOF3" s="676"/>
      <c r="GOG3" s="676"/>
      <c r="GOH3" s="676"/>
      <c r="GOI3" s="676"/>
      <c r="GOJ3" s="676"/>
      <c r="GOK3" s="676"/>
      <c r="GOL3" s="676"/>
      <c r="GOM3" s="676"/>
      <c r="GON3" s="676"/>
      <c r="GOO3" s="676"/>
      <c r="GOP3" s="676"/>
      <c r="GOQ3" s="676"/>
      <c r="GOR3" s="676"/>
      <c r="GOS3" s="676"/>
      <c r="GOT3" s="676"/>
      <c r="GOU3" s="676"/>
      <c r="GOV3" s="676"/>
      <c r="GOW3" s="676"/>
      <c r="GOX3" s="676"/>
      <c r="GOY3" s="676"/>
      <c r="GOZ3" s="676"/>
      <c r="GPA3" s="676"/>
      <c r="GPB3" s="676"/>
      <c r="GPC3" s="676"/>
      <c r="GPD3" s="676"/>
      <c r="GPE3" s="676"/>
      <c r="GPF3" s="676"/>
      <c r="GPG3" s="676"/>
      <c r="GPH3" s="676"/>
      <c r="GPI3" s="676"/>
      <c r="GPJ3" s="676"/>
      <c r="GPK3" s="676"/>
      <c r="GPL3" s="676"/>
      <c r="GPM3" s="676"/>
      <c r="GPN3" s="676"/>
      <c r="GPO3" s="676"/>
      <c r="GPP3" s="676"/>
      <c r="GPQ3" s="676"/>
      <c r="GPR3" s="676"/>
      <c r="GPS3" s="676"/>
      <c r="GPT3" s="676"/>
      <c r="GPU3" s="676"/>
      <c r="GPV3" s="676"/>
      <c r="GPW3" s="676"/>
      <c r="GPX3" s="676"/>
      <c r="GPY3" s="676"/>
      <c r="GPZ3" s="676"/>
      <c r="GQA3" s="676"/>
      <c r="GQB3" s="676"/>
      <c r="GQC3" s="676"/>
      <c r="GQD3" s="676"/>
      <c r="GQE3" s="676"/>
      <c r="GQF3" s="676"/>
      <c r="GQG3" s="676"/>
      <c r="GQH3" s="676"/>
      <c r="GQI3" s="676"/>
      <c r="GQJ3" s="676"/>
      <c r="GQK3" s="676"/>
      <c r="GQL3" s="676"/>
      <c r="GQM3" s="676"/>
      <c r="GQN3" s="676"/>
      <c r="GQO3" s="676"/>
      <c r="GQP3" s="676"/>
      <c r="GQQ3" s="676"/>
      <c r="GQR3" s="676"/>
      <c r="GQS3" s="676"/>
      <c r="GQT3" s="676"/>
      <c r="GQU3" s="676"/>
      <c r="GQV3" s="676"/>
      <c r="GQW3" s="676"/>
      <c r="GQX3" s="676"/>
      <c r="GQY3" s="676"/>
      <c r="GQZ3" s="676"/>
      <c r="GRA3" s="676"/>
      <c r="GRB3" s="676"/>
      <c r="GRC3" s="676"/>
      <c r="GRD3" s="676"/>
      <c r="GRE3" s="676"/>
      <c r="GRF3" s="676"/>
      <c r="GRG3" s="676"/>
      <c r="GRH3" s="676"/>
      <c r="GRI3" s="676"/>
      <c r="GRJ3" s="676"/>
      <c r="GRK3" s="676"/>
      <c r="GRL3" s="676"/>
      <c r="GRM3" s="676"/>
      <c r="GRN3" s="676"/>
      <c r="GRO3" s="676"/>
      <c r="GRP3" s="676"/>
      <c r="GRQ3" s="676"/>
      <c r="GRR3" s="676"/>
      <c r="GRS3" s="676"/>
      <c r="GRT3" s="676"/>
      <c r="GRU3" s="676"/>
      <c r="GRV3" s="676"/>
      <c r="GRW3" s="676"/>
      <c r="GRX3" s="676"/>
      <c r="GRY3" s="676"/>
      <c r="GRZ3" s="676"/>
      <c r="GSA3" s="676"/>
      <c r="GSB3" s="676"/>
      <c r="GSC3" s="676"/>
      <c r="GSD3" s="676"/>
      <c r="GSE3" s="676"/>
      <c r="GSF3" s="676"/>
      <c r="GSG3" s="676"/>
      <c r="GSH3" s="676"/>
      <c r="GSI3" s="676"/>
      <c r="GSJ3" s="676"/>
      <c r="GSK3" s="676"/>
      <c r="GSL3" s="676"/>
      <c r="GSM3" s="676"/>
      <c r="GSN3" s="676"/>
      <c r="GSO3" s="676"/>
      <c r="GSP3" s="676"/>
      <c r="GSQ3" s="676"/>
      <c r="GSR3" s="676"/>
      <c r="GSS3" s="676"/>
      <c r="GST3" s="676"/>
      <c r="GSU3" s="676"/>
      <c r="GSV3" s="676"/>
      <c r="GSW3" s="676"/>
      <c r="GSX3" s="676"/>
      <c r="GSY3" s="676"/>
      <c r="GSZ3" s="676"/>
      <c r="GTA3" s="676"/>
      <c r="GTB3" s="676"/>
      <c r="GTC3" s="676"/>
      <c r="GTD3" s="676"/>
      <c r="GTE3" s="676"/>
      <c r="GTF3" s="676"/>
      <c r="GTG3" s="676"/>
      <c r="GTH3" s="676"/>
      <c r="GTI3" s="676"/>
      <c r="GTJ3" s="676"/>
      <c r="GTK3" s="676"/>
      <c r="GTL3" s="676"/>
      <c r="GTM3" s="676"/>
      <c r="GTN3" s="676"/>
      <c r="GTO3" s="676"/>
      <c r="GTP3" s="676"/>
      <c r="GTQ3" s="676"/>
      <c r="GTR3" s="676"/>
      <c r="GTS3" s="676"/>
      <c r="GTT3" s="676"/>
      <c r="GTU3" s="676"/>
      <c r="GTV3" s="676"/>
      <c r="GTW3" s="676"/>
      <c r="GTX3" s="676"/>
      <c r="GTY3" s="676"/>
      <c r="GTZ3" s="676"/>
      <c r="GUA3" s="676"/>
      <c r="GUB3" s="676"/>
      <c r="GUC3" s="676"/>
      <c r="GUD3" s="676"/>
      <c r="GUE3" s="676"/>
      <c r="GUF3" s="676"/>
      <c r="GUG3" s="676"/>
      <c r="GUH3" s="676"/>
      <c r="GUI3" s="676"/>
      <c r="GUJ3" s="676"/>
      <c r="GUK3" s="676"/>
      <c r="GUL3" s="676"/>
      <c r="GUM3" s="676"/>
      <c r="GUN3" s="676"/>
      <c r="GUO3" s="676"/>
      <c r="GUP3" s="676"/>
      <c r="GUQ3" s="676"/>
      <c r="GUR3" s="676"/>
      <c r="GUS3" s="676"/>
      <c r="GUT3" s="676"/>
      <c r="GUU3" s="676"/>
      <c r="GUV3" s="676"/>
      <c r="GUW3" s="676"/>
      <c r="GUX3" s="676"/>
      <c r="GUY3" s="676"/>
      <c r="GUZ3" s="676"/>
      <c r="GVA3" s="676"/>
      <c r="GVB3" s="676"/>
      <c r="GVC3" s="676"/>
      <c r="GVD3" s="676"/>
      <c r="GVE3" s="676"/>
      <c r="GVF3" s="676"/>
      <c r="GVG3" s="676"/>
      <c r="GVH3" s="676"/>
      <c r="GVI3" s="676"/>
      <c r="GVJ3" s="676"/>
      <c r="GVK3" s="676"/>
      <c r="GVL3" s="676"/>
      <c r="GVM3" s="676"/>
      <c r="GVN3" s="676"/>
      <c r="GVO3" s="676"/>
      <c r="GVP3" s="676"/>
      <c r="GVQ3" s="676"/>
      <c r="GVR3" s="676"/>
      <c r="GVS3" s="676"/>
      <c r="GVT3" s="676"/>
      <c r="GVU3" s="676"/>
      <c r="GVV3" s="676"/>
      <c r="GVW3" s="676"/>
      <c r="GVX3" s="676"/>
      <c r="GVY3" s="676"/>
      <c r="GVZ3" s="676"/>
      <c r="GWA3" s="676"/>
      <c r="GWB3" s="676"/>
      <c r="GWC3" s="676"/>
      <c r="GWD3" s="676"/>
      <c r="GWE3" s="676"/>
      <c r="GWF3" s="676"/>
      <c r="GWG3" s="676"/>
      <c r="GWH3" s="676"/>
      <c r="GWI3" s="676"/>
      <c r="GWJ3" s="676"/>
      <c r="GWK3" s="676"/>
      <c r="GWL3" s="676"/>
      <c r="GWM3" s="676"/>
      <c r="GWN3" s="676"/>
      <c r="GWO3" s="676"/>
      <c r="GWP3" s="676"/>
      <c r="GWQ3" s="676"/>
      <c r="GWR3" s="676"/>
      <c r="GWS3" s="676"/>
      <c r="GWT3" s="676"/>
      <c r="GWU3" s="676"/>
      <c r="GWV3" s="676"/>
      <c r="GWW3" s="676"/>
      <c r="GWX3" s="676"/>
      <c r="GWY3" s="676"/>
      <c r="GWZ3" s="676"/>
      <c r="GXA3" s="676"/>
      <c r="GXB3" s="676"/>
      <c r="GXC3" s="676"/>
      <c r="GXD3" s="676"/>
      <c r="GXE3" s="676"/>
      <c r="GXF3" s="676"/>
      <c r="GXG3" s="676"/>
      <c r="GXH3" s="676"/>
      <c r="GXI3" s="676"/>
      <c r="GXJ3" s="676"/>
      <c r="GXK3" s="676"/>
      <c r="GXL3" s="676"/>
      <c r="GXM3" s="676"/>
      <c r="GXN3" s="676"/>
      <c r="GXO3" s="676"/>
      <c r="GXP3" s="676"/>
      <c r="GXQ3" s="676"/>
      <c r="GXR3" s="676"/>
      <c r="GXS3" s="676"/>
      <c r="GXT3" s="676"/>
      <c r="GXU3" s="676"/>
      <c r="GXV3" s="676"/>
      <c r="GXW3" s="676"/>
      <c r="GXX3" s="676"/>
      <c r="GXY3" s="676"/>
      <c r="GXZ3" s="676"/>
      <c r="GYA3" s="676"/>
      <c r="GYB3" s="676"/>
      <c r="GYC3" s="676"/>
      <c r="GYD3" s="676"/>
      <c r="GYE3" s="676"/>
      <c r="GYF3" s="676"/>
      <c r="GYG3" s="676"/>
      <c r="GYH3" s="676"/>
      <c r="GYI3" s="676"/>
      <c r="GYJ3" s="676"/>
      <c r="GYK3" s="676"/>
      <c r="GYL3" s="676"/>
      <c r="GYM3" s="676"/>
      <c r="GYN3" s="676"/>
      <c r="GYO3" s="676"/>
      <c r="GYP3" s="676"/>
      <c r="GYQ3" s="676"/>
      <c r="GYR3" s="676"/>
      <c r="GYS3" s="676"/>
      <c r="GYT3" s="676"/>
      <c r="GYU3" s="676"/>
      <c r="GYV3" s="676"/>
      <c r="GYW3" s="676"/>
      <c r="GYX3" s="676"/>
      <c r="GYY3" s="676"/>
      <c r="GYZ3" s="676"/>
      <c r="GZA3" s="676"/>
      <c r="GZB3" s="676"/>
      <c r="GZC3" s="676"/>
      <c r="GZD3" s="676"/>
      <c r="GZE3" s="676"/>
      <c r="GZF3" s="676"/>
      <c r="GZG3" s="676"/>
      <c r="GZH3" s="676"/>
      <c r="GZI3" s="676"/>
      <c r="GZJ3" s="676"/>
      <c r="GZK3" s="676"/>
      <c r="GZL3" s="676"/>
      <c r="GZM3" s="676"/>
      <c r="GZN3" s="676"/>
      <c r="GZO3" s="676"/>
      <c r="GZP3" s="676"/>
      <c r="GZQ3" s="676"/>
      <c r="GZR3" s="676"/>
      <c r="GZS3" s="676"/>
      <c r="GZT3" s="676"/>
      <c r="GZU3" s="676"/>
      <c r="GZV3" s="676"/>
      <c r="GZW3" s="676"/>
      <c r="GZX3" s="676"/>
      <c r="GZY3" s="676"/>
      <c r="GZZ3" s="676"/>
      <c r="HAA3" s="676"/>
      <c r="HAB3" s="676"/>
      <c r="HAC3" s="676"/>
      <c r="HAD3" s="676"/>
      <c r="HAE3" s="676"/>
      <c r="HAF3" s="676"/>
      <c r="HAG3" s="676"/>
      <c r="HAH3" s="676"/>
      <c r="HAI3" s="676"/>
      <c r="HAJ3" s="676"/>
      <c r="HAK3" s="676"/>
      <c r="HAL3" s="676"/>
      <c r="HAM3" s="676"/>
      <c r="HAN3" s="676"/>
      <c r="HAO3" s="676"/>
      <c r="HAP3" s="676"/>
      <c r="HAQ3" s="676"/>
      <c r="HAR3" s="676"/>
      <c r="HAS3" s="676"/>
      <c r="HAT3" s="676"/>
      <c r="HAU3" s="676"/>
      <c r="HAV3" s="676"/>
      <c r="HAW3" s="676"/>
      <c r="HAX3" s="676"/>
      <c r="HAY3" s="676"/>
      <c r="HAZ3" s="676"/>
      <c r="HBA3" s="676"/>
      <c r="HBB3" s="676"/>
      <c r="HBC3" s="676"/>
      <c r="HBD3" s="676"/>
      <c r="HBE3" s="676"/>
      <c r="HBF3" s="676"/>
      <c r="HBG3" s="676"/>
      <c r="HBH3" s="676"/>
      <c r="HBI3" s="676"/>
      <c r="HBJ3" s="676"/>
      <c r="HBK3" s="676"/>
      <c r="HBL3" s="676"/>
      <c r="HBM3" s="676"/>
      <c r="HBN3" s="676"/>
      <c r="HBO3" s="676"/>
      <c r="HBP3" s="676"/>
      <c r="HBQ3" s="676"/>
      <c r="HBR3" s="676"/>
      <c r="HBS3" s="676"/>
      <c r="HBT3" s="676"/>
      <c r="HBU3" s="676"/>
      <c r="HBV3" s="676"/>
      <c r="HBW3" s="676"/>
      <c r="HBX3" s="676"/>
      <c r="HBY3" s="676"/>
      <c r="HBZ3" s="676"/>
      <c r="HCA3" s="676"/>
      <c r="HCB3" s="676"/>
      <c r="HCC3" s="676"/>
      <c r="HCD3" s="676"/>
      <c r="HCE3" s="676"/>
      <c r="HCF3" s="676"/>
      <c r="HCG3" s="676"/>
      <c r="HCH3" s="676"/>
      <c r="HCI3" s="676"/>
      <c r="HCJ3" s="676"/>
      <c r="HCK3" s="676"/>
      <c r="HCL3" s="676"/>
      <c r="HCM3" s="676"/>
      <c r="HCN3" s="676"/>
      <c r="HCO3" s="676"/>
      <c r="HCP3" s="676"/>
      <c r="HCQ3" s="676"/>
      <c r="HCR3" s="676"/>
      <c r="HCS3" s="676"/>
      <c r="HCT3" s="676"/>
      <c r="HCU3" s="676"/>
      <c r="HCV3" s="676"/>
      <c r="HCW3" s="676"/>
      <c r="HCX3" s="676"/>
      <c r="HCY3" s="676"/>
      <c r="HCZ3" s="676"/>
      <c r="HDA3" s="676"/>
      <c r="HDB3" s="676"/>
      <c r="HDC3" s="676"/>
      <c r="HDD3" s="676"/>
      <c r="HDE3" s="676"/>
      <c r="HDF3" s="676"/>
      <c r="HDG3" s="676"/>
      <c r="HDH3" s="676"/>
      <c r="HDI3" s="676"/>
      <c r="HDJ3" s="676"/>
      <c r="HDK3" s="676"/>
      <c r="HDL3" s="676"/>
      <c r="HDM3" s="676"/>
      <c r="HDN3" s="676"/>
      <c r="HDO3" s="676"/>
      <c r="HDP3" s="676"/>
      <c r="HDQ3" s="676"/>
      <c r="HDR3" s="676"/>
      <c r="HDS3" s="676"/>
      <c r="HDT3" s="676"/>
      <c r="HDU3" s="676"/>
      <c r="HDV3" s="676"/>
      <c r="HDW3" s="676"/>
      <c r="HDX3" s="676"/>
      <c r="HDY3" s="676"/>
      <c r="HDZ3" s="676"/>
      <c r="HEA3" s="676"/>
      <c r="HEB3" s="676"/>
      <c r="HEC3" s="676"/>
      <c r="HED3" s="676"/>
      <c r="HEE3" s="676"/>
      <c r="HEF3" s="676"/>
      <c r="HEG3" s="676"/>
      <c r="HEH3" s="676"/>
      <c r="HEI3" s="676"/>
      <c r="HEJ3" s="676"/>
      <c r="HEK3" s="676"/>
      <c r="HEL3" s="676"/>
      <c r="HEM3" s="676"/>
      <c r="HEN3" s="676"/>
      <c r="HEO3" s="676"/>
      <c r="HEP3" s="676"/>
      <c r="HEQ3" s="676"/>
      <c r="HER3" s="676"/>
      <c r="HES3" s="676"/>
      <c r="HET3" s="676"/>
      <c r="HEU3" s="676"/>
      <c r="HEV3" s="676"/>
      <c r="HEW3" s="676"/>
      <c r="HEX3" s="676"/>
      <c r="HEY3" s="676"/>
      <c r="HEZ3" s="676"/>
      <c r="HFA3" s="676"/>
      <c r="HFB3" s="676"/>
      <c r="HFC3" s="676"/>
      <c r="HFD3" s="676"/>
      <c r="HFE3" s="676"/>
      <c r="HFF3" s="676"/>
      <c r="HFG3" s="676"/>
      <c r="HFH3" s="676"/>
      <c r="HFI3" s="676"/>
      <c r="HFJ3" s="676"/>
      <c r="HFK3" s="676"/>
      <c r="HFL3" s="676"/>
      <c r="HFM3" s="676"/>
      <c r="HFN3" s="676"/>
      <c r="HFO3" s="676"/>
      <c r="HFP3" s="676"/>
      <c r="HFQ3" s="676"/>
      <c r="HFR3" s="676"/>
      <c r="HFS3" s="676"/>
      <c r="HFT3" s="676"/>
      <c r="HFU3" s="676"/>
      <c r="HFV3" s="676"/>
      <c r="HFW3" s="676"/>
      <c r="HFX3" s="676"/>
      <c r="HFY3" s="676"/>
      <c r="HFZ3" s="676"/>
      <c r="HGA3" s="676"/>
      <c r="HGB3" s="676"/>
      <c r="HGC3" s="676"/>
      <c r="HGD3" s="676"/>
      <c r="HGE3" s="676"/>
      <c r="HGF3" s="676"/>
      <c r="HGG3" s="676"/>
      <c r="HGH3" s="676"/>
      <c r="HGI3" s="676"/>
      <c r="HGJ3" s="676"/>
      <c r="HGK3" s="676"/>
      <c r="HGL3" s="676"/>
      <c r="HGM3" s="676"/>
      <c r="HGN3" s="676"/>
      <c r="HGO3" s="676"/>
      <c r="HGP3" s="676"/>
      <c r="HGQ3" s="676"/>
      <c r="HGR3" s="676"/>
      <c r="HGS3" s="676"/>
      <c r="HGT3" s="676"/>
      <c r="HGU3" s="676"/>
      <c r="HGV3" s="676"/>
      <c r="HGW3" s="676"/>
      <c r="HGX3" s="676"/>
      <c r="HGY3" s="676"/>
      <c r="HGZ3" s="676"/>
      <c r="HHA3" s="676"/>
      <c r="HHB3" s="676"/>
      <c r="HHC3" s="676"/>
      <c r="HHD3" s="676"/>
      <c r="HHE3" s="676"/>
      <c r="HHF3" s="676"/>
      <c r="HHG3" s="676"/>
      <c r="HHH3" s="676"/>
      <c r="HHI3" s="676"/>
      <c r="HHJ3" s="676"/>
      <c r="HHK3" s="676"/>
      <c r="HHL3" s="676"/>
      <c r="HHM3" s="676"/>
      <c r="HHN3" s="676"/>
      <c r="HHO3" s="676"/>
      <c r="HHP3" s="676"/>
      <c r="HHQ3" s="676"/>
      <c r="HHR3" s="676"/>
      <c r="HHS3" s="676"/>
      <c r="HHT3" s="676"/>
      <c r="HHU3" s="676"/>
      <c r="HHV3" s="676"/>
      <c r="HHW3" s="676"/>
      <c r="HHX3" s="676"/>
      <c r="HHY3" s="676"/>
      <c r="HHZ3" s="676"/>
      <c r="HIA3" s="676"/>
      <c r="HIB3" s="676"/>
      <c r="HIC3" s="676"/>
      <c r="HID3" s="676"/>
      <c r="HIE3" s="676"/>
      <c r="HIF3" s="676"/>
      <c r="HIG3" s="676"/>
      <c r="HIH3" s="676"/>
      <c r="HII3" s="676"/>
      <c r="HIJ3" s="676"/>
      <c r="HIK3" s="676"/>
      <c r="HIL3" s="676"/>
      <c r="HIM3" s="676"/>
      <c r="HIN3" s="676"/>
      <c r="HIO3" s="676"/>
      <c r="HIP3" s="676"/>
      <c r="HIQ3" s="676"/>
      <c r="HIR3" s="676"/>
      <c r="HIS3" s="676"/>
      <c r="HIT3" s="676"/>
      <c r="HIU3" s="676"/>
      <c r="HIV3" s="676"/>
      <c r="HIW3" s="676"/>
      <c r="HIX3" s="676"/>
      <c r="HIY3" s="676"/>
      <c r="HIZ3" s="676"/>
      <c r="HJA3" s="676"/>
      <c r="HJB3" s="676"/>
      <c r="HJC3" s="676"/>
      <c r="HJD3" s="676"/>
      <c r="HJE3" s="676"/>
      <c r="HJF3" s="676"/>
      <c r="HJG3" s="676"/>
      <c r="HJH3" s="676"/>
      <c r="HJI3" s="676"/>
      <c r="HJJ3" s="676"/>
      <c r="HJK3" s="676"/>
      <c r="HJL3" s="676"/>
      <c r="HJM3" s="676"/>
      <c r="HJN3" s="676"/>
      <c r="HJO3" s="676"/>
      <c r="HJP3" s="676"/>
      <c r="HJQ3" s="676"/>
      <c r="HJR3" s="676"/>
      <c r="HJS3" s="676"/>
      <c r="HJT3" s="676"/>
      <c r="HJU3" s="676"/>
      <c r="HJV3" s="676"/>
      <c r="HJW3" s="676"/>
      <c r="HJX3" s="676"/>
      <c r="HJY3" s="676"/>
      <c r="HJZ3" s="676"/>
      <c r="HKA3" s="676"/>
      <c r="HKB3" s="676"/>
      <c r="HKC3" s="676"/>
      <c r="HKD3" s="676"/>
      <c r="HKE3" s="676"/>
      <c r="HKF3" s="676"/>
      <c r="HKG3" s="676"/>
      <c r="HKH3" s="676"/>
      <c r="HKI3" s="676"/>
      <c r="HKJ3" s="676"/>
      <c r="HKK3" s="676"/>
      <c r="HKL3" s="676"/>
      <c r="HKM3" s="676"/>
      <c r="HKN3" s="676"/>
      <c r="HKO3" s="676"/>
      <c r="HKP3" s="676"/>
      <c r="HKQ3" s="676"/>
      <c r="HKR3" s="676"/>
      <c r="HKS3" s="676"/>
      <c r="HKT3" s="676"/>
      <c r="HKU3" s="676"/>
      <c r="HKV3" s="676"/>
      <c r="HKW3" s="676"/>
      <c r="HKX3" s="676"/>
      <c r="HKY3" s="676"/>
      <c r="HKZ3" s="676"/>
      <c r="HLA3" s="676"/>
      <c r="HLB3" s="676"/>
      <c r="HLC3" s="676"/>
      <c r="HLD3" s="676"/>
      <c r="HLE3" s="676"/>
      <c r="HLF3" s="676"/>
      <c r="HLG3" s="676"/>
      <c r="HLH3" s="676"/>
      <c r="HLI3" s="676"/>
      <c r="HLJ3" s="676"/>
      <c r="HLK3" s="676"/>
      <c r="HLL3" s="676"/>
      <c r="HLM3" s="676"/>
      <c r="HLN3" s="676"/>
      <c r="HLO3" s="676"/>
      <c r="HLP3" s="676"/>
      <c r="HLQ3" s="676"/>
      <c r="HLR3" s="676"/>
      <c r="HLS3" s="676"/>
      <c r="HLT3" s="676"/>
      <c r="HLU3" s="676"/>
      <c r="HLV3" s="676"/>
      <c r="HLW3" s="676"/>
      <c r="HLX3" s="676"/>
      <c r="HLY3" s="676"/>
      <c r="HLZ3" s="676"/>
      <c r="HMA3" s="676"/>
      <c r="HMB3" s="676"/>
      <c r="HMC3" s="676"/>
      <c r="HMD3" s="676"/>
      <c r="HME3" s="676"/>
      <c r="HMF3" s="676"/>
      <c r="HMG3" s="676"/>
      <c r="HMH3" s="676"/>
      <c r="HMI3" s="676"/>
      <c r="HMJ3" s="676"/>
      <c r="HMK3" s="676"/>
      <c r="HML3" s="676"/>
      <c r="HMM3" s="676"/>
      <c r="HMN3" s="676"/>
      <c r="HMO3" s="676"/>
      <c r="HMP3" s="676"/>
      <c r="HMQ3" s="676"/>
      <c r="HMR3" s="676"/>
      <c r="HMS3" s="676"/>
      <c r="HMT3" s="676"/>
      <c r="HMU3" s="676"/>
      <c r="HMV3" s="676"/>
      <c r="HMW3" s="676"/>
      <c r="HMX3" s="676"/>
      <c r="HMY3" s="676"/>
      <c r="HMZ3" s="676"/>
      <c r="HNA3" s="676"/>
      <c r="HNB3" s="676"/>
      <c r="HNC3" s="676"/>
      <c r="HND3" s="676"/>
      <c r="HNE3" s="676"/>
      <c r="HNF3" s="676"/>
      <c r="HNG3" s="676"/>
      <c r="HNH3" s="676"/>
      <c r="HNI3" s="676"/>
      <c r="HNJ3" s="676"/>
      <c r="HNK3" s="676"/>
      <c r="HNL3" s="676"/>
      <c r="HNM3" s="676"/>
      <c r="HNN3" s="676"/>
      <c r="HNO3" s="676"/>
      <c r="HNP3" s="676"/>
      <c r="HNQ3" s="676"/>
      <c r="HNR3" s="676"/>
      <c r="HNS3" s="676"/>
      <c r="HNT3" s="676"/>
      <c r="HNU3" s="676"/>
      <c r="HNV3" s="676"/>
      <c r="HNW3" s="676"/>
      <c r="HNX3" s="676"/>
      <c r="HNY3" s="676"/>
      <c r="HNZ3" s="676"/>
      <c r="HOA3" s="676"/>
      <c r="HOB3" s="676"/>
      <c r="HOC3" s="676"/>
      <c r="HOD3" s="676"/>
      <c r="HOE3" s="676"/>
      <c r="HOF3" s="676"/>
      <c r="HOG3" s="676"/>
      <c r="HOH3" s="676"/>
      <c r="HOI3" s="676"/>
      <c r="HOJ3" s="676"/>
      <c r="HOK3" s="676"/>
      <c r="HOL3" s="676"/>
      <c r="HOM3" s="676"/>
      <c r="HON3" s="676"/>
      <c r="HOO3" s="676"/>
      <c r="HOP3" s="676"/>
      <c r="HOQ3" s="676"/>
      <c r="HOR3" s="676"/>
      <c r="HOS3" s="676"/>
      <c r="HOT3" s="676"/>
      <c r="HOU3" s="676"/>
      <c r="HOV3" s="676"/>
      <c r="HOW3" s="676"/>
      <c r="HOX3" s="676"/>
      <c r="HOY3" s="676"/>
      <c r="HOZ3" s="676"/>
      <c r="HPA3" s="676"/>
      <c r="HPB3" s="676"/>
      <c r="HPC3" s="676"/>
      <c r="HPD3" s="676"/>
      <c r="HPE3" s="676"/>
      <c r="HPF3" s="676"/>
      <c r="HPG3" s="676"/>
      <c r="HPH3" s="676"/>
      <c r="HPI3" s="676"/>
      <c r="HPJ3" s="676"/>
      <c r="HPK3" s="676"/>
      <c r="HPL3" s="676"/>
      <c r="HPM3" s="676"/>
      <c r="HPN3" s="676"/>
      <c r="HPO3" s="676"/>
      <c r="HPP3" s="676"/>
      <c r="HPQ3" s="676"/>
      <c r="HPR3" s="676"/>
      <c r="HPS3" s="676"/>
      <c r="HPT3" s="676"/>
      <c r="HPU3" s="676"/>
      <c r="HPV3" s="676"/>
      <c r="HPW3" s="676"/>
      <c r="HPX3" s="676"/>
      <c r="HPY3" s="676"/>
      <c r="HPZ3" s="676"/>
      <c r="HQA3" s="676"/>
      <c r="HQB3" s="676"/>
      <c r="HQC3" s="676"/>
      <c r="HQD3" s="676"/>
      <c r="HQE3" s="676"/>
      <c r="HQF3" s="676"/>
      <c r="HQG3" s="676"/>
      <c r="HQH3" s="676"/>
      <c r="HQI3" s="676"/>
      <c r="HQJ3" s="676"/>
      <c r="HQK3" s="676"/>
      <c r="HQL3" s="676"/>
      <c r="HQM3" s="676"/>
      <c r="HQN3" s="676"/>
      <c r="HQO3" s="676"/>
      <c r="HQP3" s="676"/>
      <c r="HQQ3" s="676"/>
      <c r="HQR3" s="676"/>
      <c r="HQS3" s="676"/>
      <c r="HQT3" s="676"/>
      <c r="HQU3" s="676"/>
      <c r="HQV3" s="676"/>
      <c r="HQW3" s="676"/>
      <c r="HQX3" s="676"/>
      <c r="HQY3" s="676"/>
      <c r="HQZ3" s="676"/>
      <c r="HRA3" s="676"/>
      <c r="HRB3" s="676"/>
      <c r="HRC3" s="676"/>
      <c r="HRD3" s="676"/>
      <c r="HRE3" s="676"/>
      <c r="HRF3" s="676"/>
      <c r="HRG3" s="676"/>
      <c r="HRH3" s="676"/>
      <c r="HRI3" s="676"/>
      <c r="HRJ3" s="676"/>
      <c r="HRK3" s="676"/>
      <c r="HRL3" s="676"/>
      <c r="HRM3" s="676"/>
      <c r="HRN3" s="676"/>
      <c r="HRO3" s="676"/>
      <c r="HRP3" s="676"/>
      <c r="HRQ3" s="676"/>
      <c r="HRR3" s="676"/>
      <c r="HRS3" s="676"/>
      <c r="HRT3" s="676"/>
      <c r="HRU3" s="676"/>
      <c r="HRV3" s="676"/>
      <c r="HRW3" s="676"/>
      <c r="HRX3" s="676"/>
      <c r="HRY3" s="676"/>
      <c r="HRZ3" s="676"/>
      <c r="HSA3" s="676"/>
      <c r="HSB3" s="676"/>
      <c r="HSC3" s="676"/>
      <c r="HSD3" s="676"/>
      <c r="HSE3" s="676"/>
      <c r="HSF3" s="676"/>
      <c r="HSG3" s="676"/>
      <c r="HSH3" s="676"/>
      <c r="HSI3" s="676"/>
      <c r="HSJ3" s="676"/>
      <c r="HSK3" s="676"/>
      <c r="HSL3" s="676"/>
      <c r="HSM3" s="676"/>
      <c r="HSN3" s="676"/>
      <c r="HSO3" s="676"/>
      <c r="HSP3" s="676"/>
      <c r="HSQ3" s="676"/>
      <c r="HSR3" s="676"/>
      <c r="HSS3" s="676"/>
      <c r="HST3" s="676"/>
      <c r="HSU3" s="676"/>
      <c r="HSV3" s="676"/>
      <c r="HSW3" s="676"/>
      <c r="HSX3" s="676"/>
      <c r="HSY3" s="676"/>
      <c r="HSZ3" s="676"/>
      <c r="HTA3" s="676"/>
      <c r="HTB3" s="676"/>
      <c r="HTC3" s="676"/>
      <c r="HTD3" s="676"/>
      <c r="HTE3" s="676"/>
      <c r="HTF3" s="676"/>
      <c r="HTG3" s="676"/>
      <c r="HTH3" s="676"/>
      <c r="HTI3" s="676"/>
      <c r="HTJ3" s="676"/>
      <c r="HTK3" s="676"/>
      <c r="HTL3" s="676"/>
      <c r="HTM3" s="676"/>
      <c r="HTN3" s="676"/>
      <c r="HTO3" s="676"/>
      <c r="HTP3" s="676"/>
      <c r="HTQ3" s="676"/>
      <c r="HTR3" s="676"/>
      <c r="HTS3" s="676"/>
      <c r="HTT3" s="676"/>
      <c r="HTU3" s="676"/>
      <c r="HTV3" s="676"/>
      <c r="HTW3" s="676"/>
      <c r="HTX3" s="676"/>
      <c r="HTY3" s="676"/>
      <c r="HTZ3" s="676"/>
      <c r="HUA3" s="676"/>
      <c r="HUB3" s="676"/>
      <c r="HUC3" s="676"/>
      <c r="HUD3" s="676"/>
      <c r="HUE3" s="676"/>
      <c r="HUF3" s="676"/>
      <c r="HUG3" s="676"/>
      <c r="HUH3" s="676"/>
      <c r="HUI3" s="676"/>
      <c r="HUJ3" s="676"/>
      <c r="HUK3" s="676"/>
      <c r="HUL3" s="676"/>
      <c r="HUM3" s="676"/>
      <c r="HUN3" s="676"/>
      <c r="HUO3" s="676"/>
      <c r="HUP3" s="676"/>
      <c r="HUQ3" s="676"/>
      <c r="HUR3" s="676"/>
      <c r="HUS3" s="676"/>
      <c r="HUT3" s="676"/>
      <c r="HUU3" s="676"/>
      <c r="HUV3" s="676"/>
      <c r="HUW3" s="676"/>
      <c r="HUX3" s="676"/>
      <c r="HUY3" s="676"/>
      <c r="HUZ3" s="676"/>
      <c r="HVA3" s="676"/>
      <c r="HVB3" s="676"/>
      <c r="HVC3" s="676"/>
      <c r="HVD3" s="676"/>
      <c r="HVE3" s="676"/>
      <c r="HVF3" s="676"/>
      <c r="HVG3" s="676"/>
      <c r="HVH3" s="676"/>
      <c r="HVI3" s="676"/>
      <c r="HVJ3" s="676"/>
      <c r="HVK3" s="676"/>
      <c r="HVL3" s="676"/>
      <c r="HVM3" s="676"/>
      <c r="HVN3" s="676"/>
      <c r="HVO3" s="676"/>
      <c r="HVP3" s="676"/>
      <c r="HVQ3" s="676"/>
      <c r="HVR3" s="676"/>
      <c r="HVS3" s="676"/>
      <c r="HVT3" s="676"/>
      <c r="HVU3" s="676"/>
      <c r="HVV3" s="676"/>
      <c r="HVW3" s="676"/>
      <c r="HVX3" s="676"/>
      <c r="HVY3" s="676"/>
      <c r="HVZ3" s="676"/>
      <c r="HWA3" s="676"/>
      <c r="HWB3" s="676"/>
      <c r="HWC3" s="676"/>
      <c r="HWD3" s="676"/>
      <c r="HWE3" s="676"/>
      <c r="HWF3" s="676"/>
      <c r="HWG3" s="676"/>
      <c r="HWH3" s="676"/>
      <c r="HWI3" s="676"/>
      <c r="HWJ3" s="676"/>
      <c r="HWK3" s="676"/>
      <c r="HWL3" s="676"/>
      <c r="HWM3" s="676"/>
      <c r="HWN3" s="676"/>
      <c r="HWO3" s="676"/>
      <c r="HWP3" s="676"/>
      <c r="HWQ3" s="676"/>
      <c r="HWR3" s="676"/>
      <c r="HWS3" s="676"/>
      <c r="HWT3" s="676"/>
      <c r="HWU3" s="676"/>
      <c r="HWV3" s="676"/>
      <c r="HWW3" s="676"/>
      <c r="HWX3" s="676"/>
      <c r="HWY3" s="676"/>
      <c r="HWZ3" s="676"/>
      <c r="HXA3" s="676"/>
      <c r="HXB3" s="676"/>
      <c r="HXC3" s="676"/>
      <c r="HXD3" s="676"/>
      <c r="HXE3" s="676"/>
      <c r="HXF3" s="676"/>
      <c r="HXG3" s="676"/>
      <c r="HXH3" s="676"/>
      <c r="HXI3" s="676"/>
      <c r="HXJ3" s="676"/>
      <c r="HXK3" s="676"/>
      <c r="HXL3" s="676"/>
      <c r="HXM3" s="676"/>
      <c r="HXN3" s="676"/>
      <c r="HXO3" s="676"/>
      <c r="HXP3" s="676"/>
      <c r="HXQ3" s="676"/>
      <c r="HXR3" s="676"/>
      <c r="HXS3" s="676"/>
      <c r="HXT3" s="676"/>
      <c r="HXU3" s="676"/>
      <c r="HXV3" s="676"/>
      <c r="HXW3" s="676"/>
      <c r="HXX3" s="676"/>
      <c r="HXY3" s="676"/>
      <c r="HXZ3" s="676"/>
      <c r="HYA3" s="676"/>
      <c r="HYB3" s="676"/>
      <c r="HYC3" s="676"/>
      <c r="HYD3" s="676"/>
      <c r="HYE3" s="676"/>
      <c r="HYF3" s="676"/>
      <c r="HYG3" s="676"/>
      <c r="HYH3" s="676"/>
      <c r="HYI3" s="676"/>
      <c r="HYJ3" s="676"/>
      <c r="HYK3" s="676"/>
      <c r="HYL3" s="676"/>
      <c r="HYM3" s="676"/>
      <c r="HYN3" s="676"/>
      <c r="HYO3" s="676"/>
      <c r="HYP3" s="676"/>
      <c r="HYQ3" s="676"/>
      <c r="HYR3" s="676"/>
      <c r="HYS3" s="676"/>
      <c r="HYT3" s="676"/>
      <c r="HYU3" s="676"/>
      <c r="HYV3" s="676"/>
      <c r="HYW3" s="676"/>
      <c r="HYX3" s="676"/>
      <c r="HYY3" s="676"/>
      <c r="HYZ3" s="676"/>
      <c r="HZA3" s="676"/>
      <c r="HZB3" s="676"/>
      <c r="HZC3" s="676"/>
      <c r="HZD3" s="676"/>
      <c r="HZE3" s="676"/>
      <c r="HZF3" s="676"/>
      <c r="HZG3" s="676"/>
      <c r="HZH3" s="676"/>
      <c r="HZI3" s="676"/>
      <c r="HZJ3" s="676"/>
      <c r="HZK3" s="676"/>
      <c r="HZL3" s="676"/>
      <c r="HZM3" s="676"/>
      <c r="HZN3" s="676"/>
      <c r="HZO3" s="676"/>
      <c r="HZP3" s="676"/>
      <c r="HZQ3" s="676"/>
      <c r="HZR3" s="676"/>
      <c r="HZS3" s="676"/>
      <c r="HZT3" s="676"/>
      <c r="HZU3" s="676"/>
      <c r="HZV3" s="676"/>
      <c r="HZW3" s="676"/>
      <c r="HZX3" s="676"/>
      <c r="HZY3" s="676"/>
      <c r="HZZ3" s="676"/>
      <c r="IAA3" s="676"/>
      <c r="IAB3" s="676"/>
      <c r="IAC3" s="676"/>
      <c r="IAD3" s="676"/>
      <c r="IAE3" s="676"/>
      <c r="IAF3" s="676"/>
      <c r="IAG3" s="676"/>
      <c r="IAH3" s="676"/>
      <c r="IAI3" s="676"/>
      <c r="IAJ3" s="676"/>
      <c r="IAK3" s="676"/>
      <c r="IAL3" s="676"/>
      <c r="IAM3" s="676"/>
      <c r="IAN3" s="676"/>
      <c r="IAO3" s="676"/>
      <c r="IAP3" s="676"/>
      <c r="IAQ3" s="676"/>
      <c r="IAR3" s="676"/>
      <c r="IAS3" s="676"/>
      <c r="IAT3" s="676"/>
      <c r="IAU3" s="676"/>
      <c r="IAV3" s="676"/>
      <c r="IAW3" s="676"/>
      <c r="IAX3" s="676"/>
      <c r="IAY3" s="676"/>
      <c r="IAZ3" s="676"/>
      <c r="IBA3" s="676"/>
      <c r="IBB3" s="676"/>
      <c r="IBC3" s="676"/>
      <c r="IBD3" s="676"/>
      <c r="IBE3" s="676"/>
      <c r="IBF3" s="676"/>
      <c r="IBG3" s="676"/>
      <c r="IBH3" s="676"/>
      <c r="IBI3" s="676"/>
      <c r="IBJ3" s="676"/>
      <c r="IBK3" s="676"/>
      <c r="IBL3" s="676"/>
      <c r="IBM3" s="676"/>
      <c r="IBN3" s="676"/>
      <c r="IBO3" s="676"/>
      <c r="IBP3" s="676"/>
      <c r="IBQ3" s="676"/>
      <c r="IBR3" s="676"/>
      <c r="IBS3" s="676"/>
      <c r="IBT3" s="676"/>
      <c r="IBU3" s="676"/>
      <c r="IBV3" s="676"/>
      <c r="IBW3" s="676"/>
      <c r="IBX3" s="676"/>
      <c r="IBY3" s="676"/>
      <c r="IBZ3" s="676"/>
      <c r="ICA3" s="676"/>
      <c r="ICB3" s="676"/>
      <c r="ICC3" s="676"/>
      <c r="ICD3" s="676"/>
      <c r="ICE3" s="676"/>
      <c r="ICF3" s="676"/>
      <c r="ICG3" s="676"/>
      <c r="ICH3" s="676"/>
      <c r="ICI3" s="676"/>
      <c r="ICJ3" s="676"/>
      <c r="ICK3" s="676"/>
      <c r="ICL3" s="676"/>
      <c r="ICM3" s="676"/>
      <c r="ICN3" s="676"/>
      <c r="ICO3" s="676"/>
      <c r="ICP3" s="676"/>
      <c r="ICQ3" s="676"/>
      <c r="ICR3" s="676"/>
      <c r="ICS3" s="676"/>
      <c r="ICT3" s="676"/>
      <c r="ICU3" s="676"/>
      <c r="ICV3" s="676"/>
      <c r="ICW3" s="676"/>
      <c r="ICX3" s="676"/>
      <c r="ICY3" s="676"/>
      <c r="ICZ3" s="676"/>
      <c r="IDA3" s="676"/>
      <c r="IDB3" s="676"/>
      <c r="IDC3" s="676"/>
      <c r="IDD3" s="676"/>
      <c r="IDE3" s="676"/>
      <c r="IDF3" s="676"/>
      <c r="IDG3" s="676"/>
      <c r="IDH3" s="676"/>
      <c r="IDI3" s="676"/>
      <c r="IDJ3" s="676"/>
      <c r="IDK3" s="676"/>
      <c r="IDL3" s="676"/>
      <c r="IDM3" s="676"/>
      <c r="IDN3" s="676"/>
      <c r="IDO3" s="676"/>
      <c r="IDP3" s="676"/>
      <c r="IDQ3" s="676"/>
      <c r="IDR3" s="676"/>
      <c r="IDS3" s="676"/>
      <c r="IDT3" s="676"/>
      <c r="IDU3" s="676"/>
      <c r="IDV3" s="676"/>
      <c r="IDW3" s="676"/>
      <c r="IDX3" s="676"/>
      <c r="IDY3" s="676"/>
      <c r="IDZ3" s="676"/>
      <c r="IEA3" s="676"/>
      <c r="IEB3" s="676"/>
      <c r="IEC3" s="676"/>
      <c r="IED3" s="676"/>
      <c r="IEE3" s="676"/>
      <c r="IEF3" s="676"/>
      <c r="IEG3" s="676"/>
      <c r="IEH3" s="676"/>
      <c r="IEI3" s="676"/>
      <c r="IEJ3" s="676"/>
      <c r="IEK3" s="676"/>
      <c r="IEL3" s="676"/>
      <c r="IEM3" s="676"/>
      <c r="IEN3" s="676"/>
      <c r="IEO3" s="676"/>
      <c r="IEP3" s="676"/>
      <c r="IEQ3" s="676"/>
      <c r="IER3" s="676"/>
      <c r="IES3" s="676"/>
      <c r="IET3" s="676"/>
      <c r="IEU3" s="676"/>
      <c r="IEV3" s="676"/>
      <c r="IEW3" s="676"/>
      <c r="IEX3" s="676"/>
      <c r="IEY3" s="676"/>
      <c r="IEZ3" s="676"/>
      <c r="IFA3" s="676"/>
      <c r="IFB3" s="676"/>
      <c r="IFC3" s="676"/>
      <c r="IFD3" s="676"/>
      <c r="IFE3" s="676"/>
      <c r="IFF3" s="676"/>
      <c r="IFG3" s="676"/>
      <c r="IFH3" s="676"/>
      <c r="IFI3" s="676"/>
      <c r="IFJ3" s="676"/>
      <c r="IFK3" s="676"/>
      <c r="IFL3" s="676"/>
      <c r="IFM3" s="676"/>
      <c r="IFN3" s="676"/>
      <c r="IFO3" s="676"/>
      <c r="IFP3" s="676"/>
      <c r="IFQ3" s="676"/>
      <c r="IFR3" s="676"/>
      <c r="IFS3" s="676"/>
      <c r="IFT3" s="676"/>
      <c r="IFU3" s="676"/>
      <c r="IFV3" s="676"/>
      <c r="IFW3" s="676"/>
      <c r="IFX3" s="676"/>
      <c r="IFY3" s="676"/>
      <c r="IFZ3" s="676"/>
      <c r="IGA3" s="676"/>
      <c r="IGB3" s="676"/>
      <c r="IGC3" s="676"/>
      <c r="IGD3" s="676"/>
      <c r="IGE3" s="676"/>
      <c r="IGF3" s="676"/>
      <c r="IGG3" s="676"/>
      <c r="IGH3" s="676"/>
      <c r="IGI3" s="676"/>
      <c r="IGJ3" s="676"/>
      <c r="IGK3" s="676"/>
      <c r="IGL3" s="676"/>
      <c r="IGM3" s="676"/>
      <c r="IGN3" s="676"/>
      <c r="IGO3" s="676"/>
      <c r="IGP3" s="676"/>
      <c r="IGQ3" s="676"/>
      <c r="IGR3" s="676"/>
      <c r="IGS3" s="676"/>
      <c r="IGT3" s="676"/>
      <c r="IGU3" s="676"/>
      <c r="IGV3" s="676"/>
      <c r="IGW3" s="676"/>
      <c r="IGX3" s="676"/>
      <c r="IGY3" s="676"/>
      <c r="IGZ3" s="676"/>
      <c r="IHA3" s="676"/>
      <c r="IHB3" s="676"/>
      <c r="IHC3" s="676"/>
      <c r="IHD3" s="676"/>
      <c r="IHE3" s="676"/>
      <c r="IHF3" s="676"/>
      <c r="IHG3" s="676"/>
      <c r="IHH3" s="676"/>
      <c r="IHI3" s="676"/>
      <c r="IHJ3" s="676"/>
      <c r="IHK3" s="676"/>
      <c r="IHL3" s="676"/>
      <c r="IHM3" s="676"/>
      <c r="IHN3" s="676"/>
      <c r="IHO3" s="676"/>
      <c r="IHP3" s="676"/>
      <c r="IHQ3" s="676"/>
      <c r="IHR3" s="676"/>
      <c r="IHS3" s="676"/>
      <c r="IHT3" s="676"/>
      <c r="IHU3" s="676"/>
      <c r="IHV3" s="676"/>
      <c r="IHW3" s="676"/>
      <c r="IHX3" s="676"/>
      <c r="IHY3" s="676"/>
      <c r="IHZ3" s="676"/>
      <c r="IIA3" s="676"/>
      <c r="IIB3" s="676"/>
      <c r="IIC3" s="676"/>
      <c r="IID3" s="676"/>
      <c r="IIE3" s="676"/>
      <c r="IIF3" s="676"/>
      <c r="IIG3" s="676"/>
      <c r="IIH3" s="676"/>
      <c r="III3" s="676"/>
      <c r="IIJ3" s="676"/>
      <c r="IIK3" s="676"/>
      <c r="IIL3" s="676"/>
      <c r="IIM3" s="676"/>
      <c r="IIN3" s="676"/>
      <c r="IIO3" s="676"/>
      <c r="IIP3" s="676"/>
      <c r="IIQ3" s="676"/>
      <c r="IIR3" s="676"/>
      <c r="IIS3" s="676"/>
      <c r="IIT3" s="676"/>
      <c r="IIU3" s="676"/>
      <c r="IIV3" s="676"/>
      <c r="IIW3" s="676"/>
      <c r="IIX3" s="676"/>
      <c r="IIY3" s="676"/>
      <c r="IIZ3" s="676"/>
      <c r="IJA3" s="676"/>
      <c r="IJB3" s="676"/>
      <c r="IJC3" s="676"/>
      <c r="IJD3" s="676"/>
      <c r="IJE3" s="676"/>
      <c r="IJF3" s="676"/>
      <c r="IJG3" s="676"/>
      <c r="IJH3" s="676"/>
      <c r="IJI3" s="676"/>
      <c r="IJJ3" s="676"/>
      <c r="IJK3" s="676"/>
      <c r="IJL3" s="676"/>
      <c r="IJM3" s="676"/>
      <c r="IJN3" s="676"/>
      <c r="IJO3" s="676"/>
      <c r="IJP3" s="676"/>
      <c r="IJQ3" s="676"/>
      <c r="IJR3" s="676"/>
      <c r="IJS3" s="676"/>
      <c r="IJT3" s="676"/>
      <c r="IJU3" s="676"/>
      <c r="IJV3" s="676"/>
      <c r="IJW3" s="676"/>
      <c r="IJX3" s="676"/>
      <c r="IJY3" s="676"/>
      <c r="IJZ3" s="676"/>
      <c r="IKA3" s="676"/>
      <c r="IKB3" s="676"/>
      <c r="IKC3" s="676"/>
      <c r="IKD3" s="676"/>
      <c r="IKE3" s="676"/>
      <c r="IKF3" s="676"/>
      <c r="IKG3" s="676"/>
      <c r="IKH3" s="676"/>
      <c r="IKI3" s="676"/>
      <c r="IKJ3" s="676"/>
      <c r="IKK3" s="676"/>
      <c r="IKL3" s="676"/>
      <c r="IKM3" s="676"/>
      <c r="IKN3" s="676"/>
      <c r="IKO3" s="676"/>
      <c r="IKP3" s="676"/>
      <c r="IKQ3" s="676"/>
      <c r="IKR3" s="676"/>
      <c r="IKS3" s="676"/>
      <c r="IKT3" s="676"/>
      <c r="IKU3" s="676"/>
      <c r="IKV3" s="676"/>
      <c r="IKW3" s="676"/>
      <c r="IKX3" s="676"/>
      <c r="IKY3" s="676"/>
      <c r="IKZ3" s="676"/>
      <c r="ILA3" s="676"/>
      <c r="ILB3" s="676"/>
      <c r="ILC3" s="676"/>
      <c r="ILD3" s="676"/>
      <c r="ILE3" s="676"/>
      <c r="ILF3" s="676"/>
      <c r="ILG3" s="676"/>
      <c r="ILH3" s="676"/>
      <c r="ILI3" s="676"/>
      <c r="ILJ3" s="676"/>
      <c r="ILK3" s="676"/>
      <c r="ILL3" s="676"/>
      <c r="ILM3" s="676"/>
      <c r="ILN3" s="676"/>
      <c r="ILO3" s="676"/>
      <c r="ILP3" s="676"/>
      <c r="ILQ3" s="676"/>
      <c r="ILR3" s="676"/>
      <c r="ILS3" s="676"/>
      <c r="ILT3" s="676"/>
      <c r="ILU3" s="676"/>
      <c r="ILV3" s="676"/>
      <c r="ILW3" s="676"/>
      <c r="ILX3" s="676"/>
      <c r="ILY3" s="676"/>
      <c r="ILZ3" s="676"/>
      <c r="IMA3" s="676"/>
      <c r="IMB3" s="676"/>
      <c r="IMC3" s="676"/>
      <c r="IMD3" s="676"/>
      <c r="IME3" s="676"/>
      <c r="IMF3" s="676"/>
      <c r="IMG3" s="676"/>
      <c r="IMH3" s="676"/>
      <c r="IMI3" s="676"/>
      <c r="IMJ3" s="676"/>
      <c r="IMK3" s="676"/>
      <c r="IML3" s="676"/>
      <c r="IMM3" s="676"/>
      <c r="IMN3" s="676"/>
      <c r="IMO3" s="676"/>
      <c r="IMP3" s="676"/>
      <c r="IMQ3" s="676"/>
      <c r="IMR3" s="676"/>
      <c r="IMS3" s="676"/>
      <c r="IMT3" s="676"/>
      <c r="IMU3" s="676"/>
      <c r="IMV3" s="676"/>
      <c r="IMW3" s="676"/>
      <c r="IMX3" s="676"/>
      <c r="IMY3" s="676"/>
      <c r="IMZ3" s="676"/>
      <c r="INA3" s="676"/>
      <c r="INB3" s="676"/>
      <c r="INC3" s="676"/>
      <c r="IND3" s="676"/>
      <c r="INE3" s="676"/>
      <c r="INF3" s="676"/>
      <c r="ING3" s="676"/>
      <c r="INH3" s="676"/>
      <c r="INI3" s="676"/>
      <c r="INJ3" s="676"/>
      <c r="INK3" s="676"/>
      <c r="INL3" s="676"/>
      <c r="INM3" s="676"/>
      <c r="INN3" s="676"/>
      <c r="INO3" s="676"/>
      <c r="INP3" s="676"/>
      <c r="INQ3" s="676"/>
      <c r="INR3" s="676"/>
      <c r="INS3" s="676"/>
      <c r="INT3" s="676"/>
      <c r="INU3" s="676"/>
      <c r="INV3" s="676"/>
      <c r="INW3" s="676"/>
      <c r="INX3" s="676"/>
      <c r="INY3" s="676"/>
      <c r="INZ3" s="676"/>
      <c r="IOA3" s="676"/>
      <c r="IOB3" s="676"/>
      <c r="IOC3" s="676"/>
      <c r="IOD3" s="676"/>
      <c r="IOE3" s="676"/>
      <c r="IOF3" s="676"/>
      <c r="IOG3" s="676"/>
      <c r="IOH3" s="676"/>
      <c r="IOI3" s="676"/>
      <c r="IOJ3" s="676"/>
      <c r="IOK3" s="676"/>
      <c r="IOL3" s="676"/>
      <c r="IOM3" s="676"/>
      <c r="ION3" s="676"/>
      <c r="IOO3" s="676"/>
      <c r="IOP3" s="676"/>
      <c r="IOQ3" s="676"/>
      <c r="IOR3" s="676"/>
      <c r="IOS3" s="676"/>
      <c r="IOT3" s="676"/>
      <c r="IOU3" s="676"/>
      <c r="IOV3" s="676"/>
      <c r="IOW3" s="676"/>
      <c r="IOX3" s="676"/>
      <c r="IOY3" s="676"/>
      <c r="IOZ3" s="676"/>
      <c r="IPA3" s="676"/>
      <c r="IPB3" s="676"/>
      <c r="IPC3" s="676"/>
      <c r="IPD3" s="676"/>
      <c r="IPE3" s="676"/>
      <c r="IPF3" s="676"/>
      <c r="IPG3" s="676"/>
      <c r="IPH3" s="676"/>
      <c r="IPI3" s="676"/>
      <c r="IPJ3" s="676"/>
      <c r="IPK3" s="676"/>
      <c r="IPL3" s="676"/>
      <c r="IPM3" s="676"/>
      <c r="IPN3" s="676"/>
      <c r="IPO3" s="676"/>
      <c r="IPP3" s="676"/>
      <c r="IPQ3" s="676"/>
      <c r="IPR3" s="676"/>
      <c r="IPS3" s="676"/>
      <c r="IPT3" s="676"/>
      <c r="IPU3" s="676"/>
      <c r="IPV3" s="676"/>
      <c r="IPW3" s="676"/>
      <c r="IPX3" s="676"/>
      <c r="IPY3" s="676"/>
      <c r="IPZ3" s="676"/>
      <c r="IQA3" s="676"/>
      <c r="IQB3" s="676"/>
      <c r="IQC3" s="676"/>
      <c r="IQD3" s="676"/>
      <c r="IQE3" s="676"/>
      <c r="IQF3" s="676"/>
      <c r="IQG3" s="676"/>
      <c r="IQH3" s="676"/>
      <c r="IQI3" s="676"/>
      <c r="IQJ3" s="676"/>
      <c r="IQK3" s="676"/>
      <c r="IQL3" s="676"/>
      <c r="IQM3" s="676"/>
      <c r="IQN3" s="676"/>
      <c r="IQO3" s="676"/>
      <c r="IQP3" s="676"/>
      <c r="IQQ3" s="676"/>
      <c r="IQR3" s="676"/>
      <c r="IQS3" s="676"/>
      <c r="IQT3" s="676"/>
      <c r="IQU3" s="676"/>
      <c r="IQV3" s="676"/>
      <c r="IQW3" s="676"/>
      <c r="IQX3" s="676"/>
      <c r="IQY3" s="676"/>
      <c r="IQZ3" s="676"/>
      <c r="IRA3" s="676"/>
      <c r="IRB3" s="676"/>
      <c r="IRC3" s="676"/>
      <c r="IRD3" s="676"/>
      <c r="IRE3" s="676"/>
      <c r="IRF3" s="676"/>
      <c r="IRG3" s="676"/>
      <c r="IRH3" s="676"/>
      <c r="IRI3" s="676"/>
      <c r="IRJ3" s="676"/>
      <c r="IRK3" s="676"/>
      <c r="IRL3" s="676"/>
      <c r="IRM3" s="676"/>
      <c r="IRN3" s="676"/>
      <c r="IRO3" s="676"/>
      <c r="IRP3" s="676"/>
      <c r="IRQ3" s="676"/>
      <c r="IRR3" s="676"/>
      <c r="IRS3" s="676"/>
      <c r="IRT3" s="676"/>
      <c r="IRU3" s="676"/>
      <c r="IRV3" s="676"/>
      <c r="IRW3" s="676"/>
      <c r="IRX3" s="676"/>
      <c r="IRY3" s="676"/>
      <c r="IRZ3" s="676"/>
      <c r="ISA3" s="676"/>
      <c r="ISB3" s="676"/>
      <c r="ISC3" s="676"/>
      <c r="ISD3" s="676"/>
      <c r="ISE3" s="676"/>
      <c r="ISF3" s="676"/>
      <c r="ISG3" s="676"/>
      <c r="ISH3" s="676"/>
      <c r="ISI3" s="676"/>
      <c r="ISJ3" s="676"/>
      <c r="ISK3" s="676"/>
      <c r="ISL3" s="676"/>
      <c r="ISM3" s="676"/>
      <c r="ISN3" s="676"/>
      <c r="ISO3" s="676"/>
      <c r="ISP3" s="676"/>
      <c r="ISQ3" s="676"/>
      <c r="ISR3" s="676"/>
      <c r="ISS3" s="676"/>
      <c r="IST3" s="676"/>
      <c r="ISU3" s="676"/>
      <c r="ISV3" s="676"/>
      <c r="ISW3" s="676"/>
      <c r="ISX3" s="676"/>
      <c r="ISY3" s="676"/>
      <c r="ISZ3" s="676"/>
      <c r="ITA3" s="676"/>
      <c r="ITB3" s="676"/>
      <c r="ITC3" s="676"/>
      <c r="ITD3" s="676"/>
      <c r="ITE3" s="676"/>
      <c r="ITF3" s="676"/>
      <c r="ITG3" s="676"/>
      <c r="ITH3" s="676"/>
      <c r="ITI3" s="676"/>
      <c r="ITJ3" s="676"/>
      <c r="ITK3" s="676"/>
      <c r="ITL3" s="676"/>
      <c r="ITM3" s="676"/>
      <c r="ITN3" s="676"/>
      <c r="ITO3" s="676"/>
      <c r="ITP3" s="676"/>
      <c r="ITQ3" s="676"/>
      <c r="ITR3" s="676"/>
      <c r="ITS3" s="676"/>
      <c r="ITT3" s="676"/>
      <c r="ITU3" s="676"/>
      <c r="ITV3" s="676"/>
      <c r="ITW3" s="676"/>
      <c r="ITX3" s="676"/>
      <c r="ITY3" s="676"/>
      <c r="ITZ3" s="676"/>
      <c r="IUA3" s="676"/>
      <c r="IUB3" s="676"/>
      <c r="IUC3" s="676"/>
      <c r="IUD3" s="676"/>
      <c r="IUE3" s="676"/>
      <c r="IUF3" s="676"/>
      <c r="IUG3" s="676"/>
      <c r="IUH3" s="676"/>
      <c r="IUI3" s="676"/>
      <c r="IUJ3" s="676"/>
      <c r="IUK3" s="676"/>
      <c r="IUL3" s="676"/>
      <c r="IUM3" s="676"/>
      <c r="IUN3" s="676"/>
      <c r="IUO3" s="676"/>
      <c r="IUP3" s="676"/>
      <c r="IUQ3" s="676"/>
      <c r="IUR3" s="676"/>
      <c r="IUS3" s="676"/>
      <c r="IUT3" s="676"/>
      <c r="IUU3" s="676"/>
      <c r="IUV3" s="676"/>
      <c r="IUW3" s="676"/>
      <c r="IUX3" s="676"/>
      <c r="IUY3" s="676"/>
      <c r="IUZ3" s="676"/>
      <c r="IVA3" s="676"/>
      <c r="IVB3" s="676"/>
      <c r="IVC3" s="676"/>
      <c r="IVD3" s="676"/>
      <c r="IVE3" s="676"/>
      <c r="IVF3" s="676"/>
      <c r="IVG3" s="676"/>
      <c r="IVH3" s="676"/>
      <c r="IVI3" s="676"/>
      <c r="IVJ3" s="676"/>
      <c r="IVK3" s="676"/>
      <c r="IVL3" s="676"/>
      <c r="IVM3" s="676"/>
      <c r="IVN3" s="676"/>
      <c r="IVO3" s="676"/>
      <c r="IVP3" s="676"/>
      <c r="IVQ3" s="676"/>
      <c r="IVR3" s="676"/>
      <c r="IVS3" s="676"/>
      <c r="IVT3" s="676"/>
      <c r="IVU3" s="676"/>
      <c r="IVV3" s="676"/>
      <c r="IVW3" s="676"/>
      <c r="IVX3" s="676"/>
      <c r="IVY3" s="676"/>
      <c r="IVZ3" s="676"/>
      <c r="IWA3" s="676"/>
      <c r="IWB3" s="676"/>
      <c r="IWC3" s="676"/>
      <c r="IWD3" s="676"/>
      <c r="IWE3" s="676"/>
      <c r="IWF3" s="676"/>
      <c r="IWG3" s="676"/>
      <c r="IWH3" s="676"/>
      <c r="IWI3" s="676"/>
      <c r="IWJ3" s="676"/>
      <c r="IWK3" s="676"/>
      <c r="IWL3" s="676"/>
      <c r="IWM3" s="676"/>
      <c r="IWN3" s="676"/>
      <c r="IWO3" s="676"/>
      <c r="IWP3" s="676"/>
      <c r="IWQ3" s="676"/>
      <c r="IWR3" s="676"/>
      <c r="IWS3" s="676"/>
      <c r="IWT3" s="676"/>
      <c r="IWU3" s="676"/>
      <c r="IWV3" s="676"/>
      <c r="IWW3" s="676"/>
      <c r="IWX3" s="676"/>
      <c r="IWY3" s="676"/>
      <c r="IWZ3" s="676"/>
      <c r="IXA3" s="676"/>
      <c r="IXB3" s="676"/>
      <c r="IXC3" s="676"/>
      <c r="IXD3" s="676"/>
      <c r="IXE3" s="676"/>
      <c r="IXF3" s="676"/>
      <c r="IXG3" s="676"/>
      <c r="IXH3" s="676"/>
      <c r="IXI3" s="676"/>
      <c r="IXJ3" s="676"/>
      <c r="IXK3" s="676"/>
      <c r="IXL3" s="676"/>
      <c r="IXM3" s="676"/>
      <c r="IXN3" s="676"/>
      <c r="IXO3" s="676"/>
      <c r="IXP3" s="676"/>
      <c r="IXQ3" s="676"/>
      <c r="IXR3" s="676"/>
      <c r="IXS3" s="676"/>
      <c r="IXT3" s="676"/>
      <c r="IXU3" s="676"/>
      <c r="IXV3" s="676"/>
      <c r="IXW3" s="676"/>
      <c r="IXX3" s="676"/>
      <c r="IXY3" s="676"/>
      <c r="IXZ3" s="676"/>
      <c r="IYA3" s="676"/>
      <c r="IYB3" s="676"/>
      <c r="IYC3" s="676"/>
      <c r="IYD3" s="676"/>
      <c r="IYE3" s="676"/>
      <c r="IYF3" s="676"/>
      <c r="IYG3" s="676"/>
      <c r="IYH3" s="676"/>
      <c r="IYI3" s="676"/>
      <c r="IYJ3" s="676"/>
      <c r="IYK3" s="676"/>
      <c r="IYL3" s="676"/>
      <c r="IYM3" s="676"/>
      <c r="IYN3" s="676"/>
      <c r="IYO3" s="676"/>
      <c r="IYP3" s="676"/>
      <c r="IYQ3" s="676"/>
      <c r="IYR3" s="676"/>
      <c r="IYS3" s="676"/>
      <c r="IYT3" s="676"/>
      <c r="IYU3" s="676"/>
      <c r="IYV3" s="676"/>
      <c r="IYW3" s="676"/>
      <c r="IYX3" s="676"/>
      <c r="IYY3" s="676"/>
      <c r="IYZ3" s="676"/>
      <c r="IZA3" s="676"/>
      <c r="IZB3" s="676"/>
      <c r="IZC3" s="676"/>
      <c r="IZD3" s="676"/>
      <c r="IZE3" s="676"/>
      <c r="IZF3" s="676"/>
      <c r="IZG3" s="676"/>
      <c r="IZH3" s="676"/>
      <c r="IZI3" s="676"/>
      <c r="IZJ3" s="676"/>
      <c r="IZK3" s="676"/>
      <c r="IZL3" s="676"/>
      <c r="IZM3" s="676"/>
      <c r="IZN3" s="676"/>
      <c r="IZO3" s="676"/>
      <c r="IZP3" s="676"/>
      <c r="IZQ3" s="676"/>
      <c r="IZR3" s="676"/>
      <c r="IZS3" s="676"/>
      <c r="IZT3" s="676"/>
      <c r="IZU3" s="676"/>
      <c r="IZV3" s="676"/>
      <c r="IZW3" s="676"/>
      <c r="IZX3" s="676"/>
      <c r="IZY3" s="676"/>
      <c r="IZZ3" s="676"/>
      <c r="JAA3" s="676"/>
      <c r="JAB3" s="676"/>
      <c r="JAC3" s="676"/>
      <c r="JAD3" s="676"/>
      <c r="JAE3" s="676"/>
      <c r="JAF3" s="676"/>
      <c r="JAG3" s="676"/>
      <c r="JAH3" s="676"/>
      <c r="JAI3" s="676"/>
      <c r="JAJ3" s="676"/>
      <c r="JAK3" s="676"/>
      <c r="JAL3" s="676"/>
      <c r="JAM3" s="676"/>
      <c r="JAN3" s="676"/>
      <c r="JAO3" s="676"/>
      <c r="JAP3" s="676"/>
      <c r="JAQ3" s="676"/>
      <c r="JAR3" s="676"/>
      <c r="JAS3" s="676"/>
      <c r="JAT3" s="676"/>
      <c r="JAU3" s="676"/>
      <c r="JAV3" s="676"/>
      <c r="JAW3" s="676"/>
      <c r="JAX3" s="676"/>
      <c r="JAY3" s="676"/>
      <c r="JAZ3" s="676"/>
      <c r="JBA3" s="676"/>
      <c r="JBB3" s="676"/>
      <c r="JBC3" s="676"/>
      <c r="JBD3" s="676"/>
      <c r="JBE3" s="676"/>
      <c r="JBF3" s="676"/>
      <c r="JBG3" s="676"/>
      <c r="JBH3" s="676"/>
      <c r="JBI3" s="676"/>
      <c r="JBJ3" s="676"/>
      <c r="JBK3" s="676"/>
      <c r="JBL3" s="676"/>
      <c r="JBM3" s="676"/>
      <c r="JBN3" s="676"/>
      <c r="JBO3" s="676"/>
      <c r="JBP3" s="676"/>
      <c r="JBQ3" s="676"/>
      <c r="JBR3" s="676"/>
      <c r="JBS3" s="676"/>
      <c r="JBT3" s="676"/>
      <c r="JBU3" s="676"/>
      <c r="JBV3" s="676"/>
      <c r="JBW3" s="676"/>
      <c r="JBX3" s="676"/>
      <c r="JBY3" s="676"/>
      <c r="JBZ3" s="676"/>
      <c r="JCA3" s="676"/>
      <c r="JCB3" s="676"/>
      <c r="JCC3" s="676"/>
      <c r="JCD3" s="676"/>
      <c r="JCE3" s="676"/>
      <c r="JCF3" s="676"/>
      <c r="JCG3" s="676"/>
      <c r="JCH3" s="676"/>
      <c r="JCI3" s="676"/>
      <c r="JCJ3" s="676"/>
      <c r="JCK3" s="676"/>
      <c r="JCL3" s="676"/>
      <c r="JCM3" s="676"/>
      <c r="JCN3" s="676"/>
      <c r="JCO3" s="676"/>
      <c r="JCP3" s="676"/>
      <c r="JCQ3" s="676"/>
      <c r="JCR3" s="676"/>
      <c r="JCS3" s="676"/>
      <c r="JCT3" s="676"/>
      <c r="JCU3" s="676"/>
      <c r="JCV3" s="676"/>
      <c r="JCW3" s="676"/>
      <c r="JCX3" s="676"/>
      <c r="JCY3" s="676"/>
      <c r="JCZ3" s="676"/>
      <c r="JDA3" s="676"/>
      <c r="JDB3" s="676"/>
      <c r="JDC3" s="676"/>
      <c r="JDD3" s="676"/>
      <c r="JDE3" s="676"/>
      <c r="JDF3" s="676"/>
      <c r="JDG3" s="676"/>
      <c r="JDH3" s="676"/>
      <c r="JDI3" s="676"/>
      <c r="JDJ3" s="676"/>
      <c r="JDK3" s="676"/>
      <c r="JDL3" s="676"/>
      <c r="JDM3" s="676"/>
      <c r="JDN3" s="676"/>
      <c r="JDO3" s="676"/>
      <c r="JDP3" s="676"/>
      <c r="JDQ3" s="676"/>
      <c r="JDR3" s="676"/>
      <c r="JDS3" s="676"/>
      <c r="JDT3" s="676"/>
      <c r="JDU3" s="676"/>
      <c r="JDV3" s="676"/>
      <c r="JDW3" s="676"/>
      <c r="JDX3" s="676"/>
      <c r="JDY3" s="676"/>
      <c r="JDZ3" s="676"/>
      <c r="JEA3" s="676"/>
      <c r="JEB3" s="676"/>
      <c r="JEC3" s="676"/>
      <c r="JED3" s="676"/>
      <c r="JEE3" s="676"/>
      <c r="JEF3" s="676"/>
      <c r="JEG3" s="676"/>
      <c r="JEH3" s="676"/>
      <c r="JEI3" s="676"/>
      <c r="JEJ3" s="676"/>
      <c r="JEK3" s="676"/>
      <c r="JEL3" s="676"/>
      <c r="JEM3" s="676"/>
      <c r="JEN3" s="676"/>
      <c r="JEO3" s="676"/>
      <c r="JEP3" s="676"/>
      <c r="JEQ3" s="676"/>
      <c r="JER3" s="676"/>
      <c r="JES3" s="676"/>
      <c r="JET3" s="676"/>
      <c r="JEU3" s="676"/>
      <c r="JEV3" s="676"/>
      <c r="JEW3" s="676"/>
      <c r="JEX3" s="676"/>
      <c r="JEY3" s="676"/>
      <c r="JEZ3" s="676"/>
      <c r="JFA3" s="676"/>
      <c r="JFB3" s="676"/>
      <c r="JFC3" s="676"/>
      <c r="JFD3" s="676"/>
      <c r="JFE3" s="676"/>
      <c r="JFF3" s="676"/>
      <c r="JFG3" s="676"/>
      <c r="JFH3" s="676"/>
      <c r="JFI3" s="676"/>
      <c r="JFJ3" s="676"/>
      <c r="JFK3" s="676"/>
      <c r="JFL3" s="676"/>
      <c r="JFM3" s="676"/>
      <c r="JFN3" s="676"/>
      <c r="JFO3" s="676"/>
      <c r="JFP3" s="676"/>
      <c r="JFQ3" s="676"/>
      <c r="JFR3" s="676"/>
      <c r="JFS3" s="676"/>
      <c r="JFT3" s="676"/>
      <c r="JFU3" s="676"/>
      <c r="JFV3" s="676"/>
      <c r="JFW3" s="676"/>
      <c r="JFX3" s="676"/>
      <c r="JFY3" s="676"/>
      <c r="JFZ3" s="676"/>
      <c r="JGA3" s="676"/>
      <c r="JGB3" s="676"/>
      <c r="JGC3" s="676"/>
      <c r="JGD3" s="676"/>
      <c r="JGE3" s="676"/>
      <c r="JGF3" s="676"/>
      <c r="JGG3" s="676"/>
      <c r="JGH3" s="676"/>
      <c r="JGI3" s="676"/>
      <c r="JGJ3" s="676"/>
      <c r="JGK3" s="676"/>
      <c r="JGL3" s="676"/>
      <c r="JGM3" s="676"/>
      <c r="JGN3" s="676"/>
      <c r="JGO3" s="676"/>
      <c r="JGP3" s="676"/>
      <c r="JGQ3" s="676"/>
      <c r="JGR3" s="676"/>
      <c r="JGS3" s="676"/>
      <c r="JGT3" s="676"/>
      <c r="JGU3" s="676"/>
      <c r="JGV3" s="676"/>
      <c r="JGW3" s="676"/>
      <c r="JGX3" s="676"/>
      <c r="JGY3" s="676"/>
      <c r="JGZ3" s="676"/>
      <c r="JHA3" s="676"/>
      <c r="JHB3" s="676"/>
      <c r="JHC3" s="676"/>
      <c r="JHD3" s="676"/>
      <c r="JHE3" s="676"/>
      <c r="JHF3" s="676"/>
      <c r="JHG3" s="676"/>
      <c r="JHH3" s="676"/>
      <c r="JHI3" s="676"/>
      <c r="JHJ3" s="676"/>
      <c r="JHK3" s="676"/>
      <c r="JHL3" s="676"/>
      <c r="JHM3" s="676"/>
      <c r="JHN3" s="676"/>
      <c r="JHO3" s="676"/>
      <c r="JHP3" s="676"/>
      <c r="JHQ3" s="676"/>
      <c r="JHR3" s="676"/>
      <c r="JHS3" s="676"/>
      <c r="JHT3" s="676"/>
      <c r="JHU3" s="676"/>
      <c r="JHV3" s="676"/>
      <c r="JHW3" s="676"/>
      <c r="JHX3" s="676"/>
      <c r="JHY3" s="676"/>
      <c r="JHZ3" s="676"/>
      <c r="JIA3" s="676"/>
      <c r="JIB3" s="676"/>
      <c r="JIC3" s="676"/>
      <c r="JID3" s="676"/>
      <c r="JIE3" s="676"/>
      <c r="JIF3" s="676"/>
      <c r="JIG3" s="676"/>
      <c r="JIH3" s="676"/>
      <c r="JII3" s="676"/>
      <c r="JIJ3" s="676"/>
      <c r="JIK3" s="676"/>
      <c r="JIL3" s="676"/>
      <c r="JIM3" s="676"/>
      <c r="JIN3" s="676"/>
      <c r="JIO3" s="676"/>
      <c r="JIP3" s="676"/>
      <c r="JIQ3" s="676"/>
      <c r="JIR3" s="676"/>
      <c r="JIS3" s="676"/>
      <c r="JIT3" s="676"/>
      <c r="JIU3" s="676"/>
      <c r="JIV3" s="676"/>
      <c r="JIW3" s="676"/>
      <c r="JIX3" s="676"/>
      <c r="JIY3" s="676"/>
      <c r="JIZ3" s="676"/>
      <c r="JJA3" s="676"/>
      <c r="JJB3" s="676"/>
      <c r="JJC3" s="676"/>
      <c r="JJD3" s="676"/>
      <c r="JJE3" s="676"/>
      <c r="JJF3" s="676"/>
      <c r="JJG3" s="676"/>
      <c r="JJH3" s="676"/>
      <c r="JJI3" s="676"/>
      <c r="JJJ3" s="676"/>
      <c r="JJK3" s="676"/>
      <c r="JJL3" s="676"/>
      <c r="JJM3" s="676"/>
      <c r="JJN3" s="676"/>
      <c r="JJO3" s="676"/>
      <c r="JJP3" s="676"/>
      <c r="JJQ3" s="676"/>
      <c r="JJR3" s="676"/>
      <c r="JJS3" s="676"/>
      <c r="JJT3" s="676"/>
      <c r="JJU3" s="676"/>
      <c r="JJV3" s="676"/>
      <c r="JJW3" s="676"/>
      <c r="JJX3" s="676"/>
      <c r="JJY3" s="676"/>
      <c r="JJZ3" s="676"/>
      <c r="JKA3" s="676"/>
      <c r="JKB3" s="676"/>
      <c r="JKC3" s="676"/>
      <c r="JKD3" s="676"/>
      <c r="JKE3" s="676"/>
      <c r="JKF3" s="676"/>
      <c r="JKG3" s="676"/>
      <c r="JKH3" s="676"/>
      <c r="JKI3" s="676"/>
      <c r="JKJ3" s="676"/>
      <c r="JKK3" s="676"/>
      <c r="JKL3" s="676"/>
      <c r="JKM3" s="676"/>
      <c r="JKN3" s="676"/>
      <c r="JKO3" s="676"/>
      <c r="JKP3" s="676"/>
      <c r="JKQ3" s="676"/>
      <c r="JKR3" s="676"/>
      <c r="JKS3" s="676"/>
      <c r="JKT3" s="676"/>
      <c r="JKU3" s="676"/>
      <c r="JKV3" s="676"/>
      <c r="JKW3" s="676"/>
      <c r="JKX3" s="676"/>
      <c r="JKY3" s="676"/>
      <c r="JKZ3" s="676"/>
      <c r="JLA3" s="676"/>
      <c r="JLB3" s="676"/>
      <c r="JLC3" s="676"/>
      <c r="JLD3" s="676"/>
      <c r="JLE3" s="676"/>
      <c r="JLF3" s="676"/>
      <c r="JLG3" s="676"/>
      <c r="JLH3" s="676"/>
      <c r="JLI3" s="676"/>
      <c r="JLJ3" s="676"/>
      <c r="JLK3" s="676"/>
      <c r="JLL3" s="676"/>
      <c r="JLM3" s="676"/>
      <c r="JLN3" s="676"/>
      <c r="JLO3" s="676"/>
      <c r="JLP3" s="676"/>
      <c r="JLQ3" s="676"/>
      <c r="JLR3" s="676"/>
      <c r="JLS3" s="676"/>
      <c r="JLT3" s="676"/>
      <c r="JLU3" s="676"/>
      <c r="JLV3" s="676"/>
      <c r="JLW3" s="676"/>
      <c r="JLX3" s="676"/>
      <c r="JLY3" s="676"/>
      <c r="JLZ3" s="676"/>
      <c r="JMA3" s="676"/>
      <c r="JMB3" s="676"/>
      <c r="JMC3" s="676"/>
      <c r="JMD3" s="676"/>
      <c r="JME3" s="676"/>
      <c r="JMF3" s="676"/>
      <c r="JMG3" s="676"/>
      <c r="JMH3" s="676"/>
      <c r="JMI3" s="676"/>
      <c r="JMJ3" s="676"/>
      <c r="JMK3" s="676"/>
      <c r="JML3" s="676"/>
      <c r="JMM3" s="676"/>
      <c r="JMN3" s="676"/>
      <c r="JMO3" s="676"/>
      <c r="JMP3" s="676"/>
      <c r="JMQ3" s="676"/>
      <c r="JMR3" s="676"/>
      <c r="JMS3" s="676"/>
      <c r="JMT3" s="676"/>
      <c r="JMU3" s="676"/>
      <c r="JMV3" s="676"/>
      <c r="JMW3" s="676"/>
      <c r="JMX3" s="676"/>
      <c r="JMY3" s="676"/>
      <c r="JMZ3" s="676"/>
      <c r="JNA3" s="676"/>
      <c r="JNB3" s="676"/>
      <c r="JNC3" s="676"/>
      <c r="JND3" s="676"/>
      <c r="JNE3" s="676"/>
      <c r="JNF3" s="676"/>
      <c r="JNG3" s="676"/>
      <c r="JNH3" s="676"/>
      <c r="JNI3" s="676"/>
      <c r="JNJ3" s="676"/>
      <c r="JNK3" s="676"/>
      <c r="JNL3" s="676"/>
      <c r="JNM3" s="676"/>
      <c r="JNN3" s="676"/>
      <c r="JNO3" s="676"/>
      <c r="JNP3" s="676"/>
      <c r="JNQ3" s="676"/>
      <c r="JNR3" s="676"/>
      <c r="JNS3" s="676"/>
      <c r="JNT3" s="676"/>
      <c r="JNU3" s="676"/>
      <c r="JNV3" s="676"/>
      <c r="JNW3" s="676"/>
      <c r="JNX3" s="676"/>
      <c r="JNY3" s="676"/>
      <c r="JNZ3" s="676"/>
      <c r="JOA3" s="676"/>
      <c r="JOB3" s="676"/>
      <c r="JOC3" s="676"/>
      <c r="JOD3" s="676"/>
      <c r="JOE3" s="676"/>
      <c r="JOF3" s="676"/>
      <c r="JOG3" s="676"/>
      <c r="JOH3" s="676"/>
      <c r="JOI3" s="676"/>
      <c r="JOJ3" s="676"/>
      <c r="JOK3" s="676"/>
      <c r="JOL3" s="676"/>
      <c r="JOM3" s="676"/>
      <c r="JON3" s="676"/>
      <c r="JOO3" s="676"/>
      <c r="JOP3" s="676"/>
      <c r="JOQ3" s="676"/>
      <c r="JOR3" s="676"/>
      <c r="JOS3" s="676"/>
      <c r="JOT3" s="676"/>
      <c r="JOU3" s="676"/>
      <c r="JOV3" s="676"/>
      <c r="JOW3" s="676"/>
      <c r="JOX3" s="676"/>
      <c r="JOY3" s="676"/>
      <c r="JOZ3" s="676"/>
      <c r="JPA3" s="676"/>
      <c r="JPB3" s="676"/>
      <c r="JPC3" s="676"/>
      <c r="JPD3" s="676"/>
      <c r="JPE3" s="676"/>
      <c r="JPF3" s="676"/>
      <c r="JPG3" s="676"/>
      <c r="JPH3" s="676"/>
      <c r="JPI3" s="676"/>
      <c r="JPJ3" s="676"/>
      <c r="JPK3" s="676"/>
      <c r="JPL3" s="676"/>
      <c r="JPM3" s="676"/>
      <c r="JPN3" s="676"/>
      <c r="JPO3" s="676"/>
      <c r="JPP3" s="676"/>
      <c r="JPQ3" s="676"/>
      <c r="JPR3" s="676"/>
      <c r="JPS3" s="676"/>
      <c r="JPT3" s="676"/>
      <c r="JPU3" s="676"/>
      <c r="JPV3" s="676"/>
      <c r="JPW3" s="676"/>
      <c r="JPX3" s="676"/>
      <c r="JPY3" s="676"/>
      <c r="JPZ3" s="676"/>
      <c r="JQA3" s="676"/>
      <c r="JQB3" s="676"/>
      <c r="JQC3" s="676"/>
      <c r="JQD3" s="676"/>
      <c r="JQE3" s="676"/>
      <c r="JQF3" s="676"/>
      <c r="JQG3" s="676"/>
      <c r="JQH3" s="676"/>
      <c r="JQI3" s="676"/>
      <c r="JQJ3" s="676"/>
      <c r="JQK3" s="676"/>
      <c r="JQL3" s="676"/>
      <c r="JQM3" s="676"/>
      <c r="JQN3" s="676"/>
      <c r="JQO3" s="676"/>
      <c r="JQP3" s="676"/>
      <c r="JQQ3" s="676"/>
      <c r="JQR3" s="676"/>
      <c r="JQS3" s="676"/>
      <c r="JQT3" s="676"/>
      <c r="JQU3" s="676"/>
      <c r="JQV3" s="676"/>
      <c r="JQW3" s="676"/>
      <c r="JQX3" s="676"/>
      <c r="JQY3" s="676"/>
      <c r="JQZ3" s="676"/>
      <c r="JRA3" s="676"/>
      <c r="JRB3" s="676"/>
      <c r="JRC3" s="676"/>
      <c r="JRD3" s="676"/>
      <c r="JRE3" s="676"/>
      <c r="JRF3" s="676"/>
      <c r="JRG3" s="676"/>
      <c r="JRH3" s="676"/>
      <c r="JRI3" s="676"/>
      <c r="JRJ3" s="676"/>
      <c r="JRK3" s="676"/>
      <c r="JRL3" s="676"/>
      <c r="JRM3" s="676"/>
      <c r="JRN3" s="676"/>
      <c r="JRO3" s="676"/>
      <c r="JRP3" s="676"/>
      <c r="JRQ3" s="676"/>
      <c r="JRR3" s="676"/>
      <c r="JRS3" s="676"/>
      <c r="JRT3" s="676"/>
      <c r="JRU3" s="676"/>
      <c r="JRV3" s="676"/>
      <c r="JRW3" s="676"/>
      <c r="JRX3" s="676"/>
      <c r="JRY3" s="676"/>
      <c r="JRZ3" s="676"/>
      <c r="JSA3" s="676"/>
      <c r="JSB3" s="676"/>
      <c r="JSC3" s="676"/>
      <c r="JSD3" s="676"/>
      <c r="JSE3" s="676"/>
      <c r="JSF3" s="676"/>
      <c r="JSG3" s="676"/>
      <c r="JSH3" s="676"/>
      <c r="JSI3" s="676"/>
      <c r="JSJ3" s="676"/>
      <c r="JSK3" s="676"/>
      <c r="JSL3" s="676"/>
      <c r="JSM3" s="676"/>
      <c r="JSN3" s="676"/>
      <c r="JSO3" s="676"/>
      <c r="JSP3" s="676"/>
      <c r="JSQ3" s="676"/>
      <c r="JSR3" s="676"/>
      <c r="JSS3" s="676"/>
      <c r="JST3" s="676"/>
      <c r="JSU3" s="676"/>
      <c r="JSV3" s="676"/>
      <c r="JSW3" s="676"/>
      <c r="JSX3" s="676"/>
      <c r="JSY3" s="676"/>
      <c r="JSZ3" s="676"/>
      <c r="JTA3" s="676"/>
      <c r="JTB3" s="676"/>
      <c r="JTC3" s="676"/>
      <c r="JTD3" s="676"/>
      <c r="JTE3" s="676"/>
      <c r="JTF3" s="676"/>
      <c r="JTG3" s="676"/>
      <c r="JTH3" s="676"/>
      <c r="JTI3" s="676"/>
      <c r="JTJ3" s="676"/>
      <c r="JTK3" s="676"/>
      <c r="JTL3" s="676"/>
      <c r="JTM3" s="676"/>
      <c r="JTN3" s="676"/>
      <c r="JTO3" s="676"/>
      <c r="JTP3" s="676"/>
      <c r="JTQ3" s="676"/>
      <c r="JTR3" s="676"/>
      <c r="JTS3" s="676"/>
      <c r="JTT3" s="676"/>
      <c r="JTU3" s="676"/>
      <c r="JTV3" s="676"/>
      <c r="JTW3" s="676"/>
      <c r="JTX3" s="676"/>
      <c r="JTY3" s="676"/>
      <c r="JTZ3" s="676"/>
      <c r="JUA3" s="676"/>
      <c r="JUB3" s="676"/>
      <c r="JUC3" s="676"/>
      <c r="JUD3" s="676"/>
      <c r="JUE3" s="676"/>
      <c r="JUF3" s="676"/>
      <c r="JUG3" s="676"/>
      <c r="JUH3" s="676"/>
      <c r="JUI3" s="676"/>
      <c r="JUJ3" s="676"/>
      <c r="JUK3" s="676"/>
      <c r="JUL3" s="676"/>
      <c r="JUM3" s="676"/>
      <c r="JUN3" s="676"/>
      <c r="JUO3" s="676"/>
      <c r="JUP3" s="676"/>
      <c r="JUQ3" s="676"/>
      <c r="JUR3" s="676"/>
      <c r="JUS3" s="676"/>
      <c r="JUT3" s="676"/>
      <c r="JUU3" s="676"/>
      <c r="JUV3" s="676"/>
      <c r="JUW3" s="676"/>
      <c r="JUX3" s="676"/>
      <c r="JUY3" s="676"/>
      <c r="JUZ3" s="676"/>
      <c r="JVA3" s="676"/>
      <c r="JVB3" s="676"/>
      <c r="JVC3" s="676"/>
      <c r="JVD3" s="676"/>
      <c r="JVE3" s="676"/>
      <c r="JVF3" s="676"/>
      <c r="JVG3" s="676"/>
      <c r="JVH3" s="676"/>
      <c r="JVI3" s="676"/>
      <c r="JVJ3" s="676"/>
      <c r="JVK3" s="676"/>
      <c r="JVL3" s="676"/>
      <c r="JVM3" s="676"/>
      <c r="JVN3" s="676"/>
      <c r="JVO3" s="676"/>
      <c r="JVP3" s="676"/>
      <c r="JVQ3" s="676"/>
      <c r="JVR3" s="676"/>
      <c r="JVS3" s="676"/>
      <c r="JVT3" s="676"/>
      <c r="JVU3" s="676"/>
      <c r="JVV3" s="676"/>
      <c r="JVW3" s="676"/>
      <c r="JVX3" s="676"/>
      <c r="JVY3" s="676"/>
      <c r="JVZ3" s="676"/>
      <c r="JWA3" s="676"/>
      <c r="JWB3" s="676"/>
      <c r="JWC3" s="676"/>
      <c r="JWD3" s="676"/>
      <c r="JWE3" s="676"/>
      <c r="JWF3" s="676"/>
      <c r="JWG3" s="676"/>
      <c r="JWH3" s="676"/>
      <c r="JWI3" s="676"/>
      <c r="JWJ3" s="676"/>
      <c r="JWK3" s="676"/>
      <c r="JWL3" s="676"/>
      <c r="JWM3" s="676"/>
      <c r="JWN3" s="676"/>
      <c r="JWO3" s="676"/>
      <c r="JWP3" s="676"/>
      <c r="JWQ3" s="676"/>
      <c r="JWR3" s="676"/>
      <c r="JWS3" s="676"/>
      <c r="JWT3" s="676"/>
      <c r="JWU3" s="676"/>
      <c r="JWV3" s="676"/>
      <c r="JWW3" s="676"/>
      <c r="JWX3" s="676"/>
      <c r="JWY3" s="676"/>
      <c r="JWZ3" s="676"/>
      <c r="JXA3" s="676"/>
      <c r="JXB3" s="676"/>
      <c r="JXC3" s="676"/>
      <c r="JXD3" s="676"/>
      <c r="JXE3" s="676"/>
      <c r="JXF3" s="676"/>
      <c r="JXG3" s="676"/>
      <c r="JXH3" s="676"/>
      <c r="JXI3" s="676"/>
      <c r="JXJ3" s="676"/>
      <c r="JXK3" s="676"/>
      <c r="JXL3" s="676"/>
      <c r="JXM3" s="676"/>
      <c r="JXN3" s="676"/>
      <c r="JXO3" s="676"/>
      <c r="JXP3" s="676"/>
      <c r="JXQ3" s="676"/>
      <c r="JXR3" s="676"/>
      <c r="JXS3" s="676"/>
      <c r="JXT3" s="676"/>
      <c r="JXU3" s="676"/>
      <c r="JXV3" s="676"/>
      <c r="JXW3" s="676"/>
      <c r="JXX3" s="676"/>
      <c r="JXY3" s="676"/>
      <c r="JXZ3" s="676"/>
      <c r="JYA3" s="676"/>
      <c r="JYB3" s="676"/>
      <c r="JYC3" s="676"/>
      <c r="JYD3" s="676"/>
      <c r="JYE3" s="676"/>
      <c r="JYF3" s="676"/>
      <c r="JYG3" s="676"/>
      <c r="JYH3" s="676"/>
      <c r="JYI3" s="676"/>
      <c r="JYJ3" s="676"/>
      <c r="JYK3" s="676"/>
      <c r="JYL3" s="676"/>
      <c r="JYM3" s="676"/>
      <c r="JYN3" s="676"/>
      <c r="JYO3" s="676"/>
      <c r="JYP3" s="676"/>
      <c r="JYQ3" s="676"/>
      <c r="JYR3" s="676"/>
      <c r="JYS3" s="676"/>
      <c r="JYT3" s="676"/>
      <c r="JYU3" s="676"/>
      <c r="JYV3" s="676"/>
      <c r="JYW3" s="676"/>
      <c r="JYX3" s="676"/>
      <c r="JYY3" s="676"/>
      <c r="JYZ3" s="676"/>
      <c r="JZA3" s="676"/>
      <c r="JZB3" s="676"/>
      <c r="JZC3" s="676"/>
      <c r="JZD3" s="676"/>
      <c r="JZE3" s="676"/>
      <c r="JZF3" s="676"/>
      <c r="JZG3" s="676"/>
      <c r="JZH3" s="676"/>
      <c r="JZI3" s="676"/>
      <c r="JZJ3" s="676"/>
      <c r="JZK3" s="676"/>
      <c r="JZL3" s="676"/>
      <c r="JZM3" s="676"/>
      <c r="JZN3" s="676"/>
      <c r="JZO3" s="676"/>
      <c r="JZP3" s="676"/>
      <c r="JZQ3" s="676"/>
      <c r="JZR3" s="676"/>
      <c r="JZS3" s="676"/>
      <c r="JZT3" s="676"/>
      <c r="JZU3" s="676"/>
      <c r="JZV3" s="676"/>
      <c r="JZW3" s="676"/>
      <c r="JZX3" s="676"/>
      <c r="JZY3" s="676"/>
      <c r="JZZ3" s="676"/>
      <c r="KAA3" s="676"/>
      <c r="KAB3" s="676"/>
      <c r="KAC3" s="676"/>
      <c r="KAD3" s="676"/>
      <c r="KAE3" s="676"/>
      <c r="KAF3" s="676"/>
      <c r="KAG3" s="676"/>
      <c r="KAH3" s="676"/>
      <c r="KAI3" s="676"/>
      <c r="KAJ3" s="676"/>
      <c r="KAK3" s="676"/>
      <c r="KAL3" s="676"/>
      <c r="KAM3" s="676"/>
      <c r="KAN3" s="676"/>
      <c r="KAO3" s="676"/>
      <c r="KAP3" s="676"/>
      <c r="KAQ3" s="676"/>
      <c r="KAR3" s="676"/>
      <c r="KAS3" s="676"/>
      <c r="KAT3" s="676"/>
      <c r="KAU3" s="676"/>
      <c r="KAV3" s="676"/>
      <c r="KAW3" s="676"/>
      <c r="KAX3" s="676"/>
      <c r="KAY3" s="676"/>
      <c r="KAZ3" s="676"/>
      <c r="KBA3" s="676"/>
      <c r="KBB3" s="676"/>
      <c r="KBC3" s="676"/>
      <c r="KBD3" s="676"/>
      <c r="KBE3" s="676"/>
      <c r="KBF3" s="676"/>
      <c r="KBG3" s="676"/>
      <c r="KBH3" s="676"/>
      <c r="KBI3" s="676"/>
      <c r="KBJ3" s="676"/>
      <c r="KBK3" s="676"/>
      <c r="KBL3" s="676"/>
      <c r="KBM3" s="676"/>
      <c r="KBN3" s="676"/>
      <c r="KBO3" s="676"/>
      <c r="KBP3" s="676"/>
      <c r="KBQ3" s="676"/>
      <c r="KBR3" s="676"/>
      <c r="KBS3" s="676"/>
      <c r="KBT3" s="676"/>
      <c r="KBU3" s="676"/>
      <c r="KBV3" s="676"/>
      <c r="KBW3" s="676"/>
      <c r="KBX3" s="676"/>
      <c r="KBY3" s="676"/>
      <c r="KBZ3" s="676"/>
      <c r="KCA3" s="676"/>
      <c r="KCB3" s="676"/>
      <c r="KCC3" s="676"/>
      <c r="KCD3" s="676"/>
      <c r="KCE3" s="676"/>
      <c r="KCF3" s="676"/>
      <c r="KCG3" s="676"/>
      <c r="KCH3" s="676"/>
      <c r="KCI3" s="676"/>
      <c r="KCJ3" s="676"/>
      <c r="KCK3" s="676"/>
      <c r="KCL3" s="676"/>
      <c r="KCM3" s="676"/>
      <c r="KCN3" s="676"/>
      <c r="KCO3" s="676"/>
      <c r="KCP3" s="676"/>
      <c r="KCQ3" s="676"/>
      <c r="KCR3" s="676"/>
      <c r="KCS3" s="676"/>
      <c r="KCT3" s="676"/>
      <c r="KCU3" s="676"/>
      <c r="KCV3" s="676"/>
      <c r="KCW3" s="676"/>
      <c r="KCX3" s="676"/>
      <c r="KCY3" s="676"/>
      <c r="KCZ3" s="676"/>
      <c r="KDA3" s="676"/>
      <c r="KDB3" s="676"/>
      <c r="KDC3" s="676"/>
      <c r="KDD3" s="676"/>
      <c r="KDE3" s="676"/>
      <c r="KDF3" s="676"/>
      <c r="KDG3" s="676"/>
      <c r="KDH3" s="676"/>
      <c r="KDI3" s="676"/>
      <c r="KDJ3" s="676"/>
      <c r="KDK3" s="676"/>
      <c r="KDL3" s="676"/>
      <c r="KDM3" s="676"/>
      <c r="KDN3" s="676"/>
      <c r="KDO3" s="676"/>
      <c r="KDP3" s="676"/>
      <c r="KDQ3" s="676"/>
      <c r="KDR3" s="676"/>
      <c r="KDS3" s="676"/>
      <c r="KDT3" s="676"/>
      <c r="KDU3" s="676"/>
      <c r="KDV3" s="676"/>
      <c r="KDW3" s="676"/>
      <c r="KDX3" s="676"/>
      <c r="KDY3" s="676"/>
      <c r="KDZ3" s="676"/>
      <c r="KEA3" s="676"/>
      <c r="KEB3" s="676"/>
      <c r="KEC3" s="676"/>
      <c r="KED3" s="676"/>
      <c r="KEE3" s="676"/>
      <c r="KEF3" s="676"/>
      <c r="KEG3" s="676"/>
      <c r="KEH3" s="676"/>
      <c r="KEI3" s="676"/>
      <c r="KEJ3" s="676"/>
      <c r="KEK3" s="676"/>
      <c r="KEL3" s="676"/>
      <c r="KEM3" s="676"/>
      <c r="KEN3" s="676"/>
      <c r="KEO3" s="676"/>
      <c r="KEP3" s="676"/>
      <c r="KEQ3" s="676"/>
      <c r="KER3" s="676"/>
      <c r="KES3" s="676"/>
      <c r="KET3" s="676"/>
      <c r="KEU3" s="676"/>
      <c r="KEV3" s="676"/>
      <c r="KEW3" s="676"/>
      <c r="KEX3" s="676"/>
      <c r="KEY3" s="676"/>
      <c r="KEZ3" s="676"/>
      <c r="KFA3" s="676"/>
      <c r="KFB3" s="676"/>
      <c r="KFC3" s="676"/>
      <c r="KFD3" s="676"/>
      <c r="KFE3" s="676"/>
      <c r="KFF3" s="676"/>
      <c r="KFG3" s="676"/>
      <c r="KFH3" s="676"/>
      <c r="KFI3" s="676"/>
      <c r="KFJ3" s="676"/>
      <c r="KFK3" s="676"/>
      <c r="KFL3" s="676"/>
      <c r="KFM3" s="676"/>
      <c r="KFN3" s="676"/>
      <c r="KFO3" s="676"/>
      <c r="KFP3" s="676"/>
      <c r="KFQ3" s="676"/>
      <c r="KFR3" s="676"/>
      <c r="KFS3" s="676"/>
      <c r="KFT3" s="676"/>
      <c r="KFU3" s="676"/>
      <c r="KFV3" s="676"/>
      <c r="KFW3" s="676"/>
      <c r="KFX3" s="676"/>
      <c r="KFY3" s="676"/>
      <c r="KFZ3" s="676"/>
      <c r="KGA3" s="676"/>
      <c r="KGB3" s="676"/>
      <c r="KGC3" s="676"/>
      <c r="KGD3" s="676"/>
      <c r="KGE3" s="676"/>
      <c r="KGF3" s="676"/>
      <c r="KGG3" s="676"/>
      <c r="KGH3" s="676"/>
      <c r="KGI3" s="676"/>
      <c r="KGJ3" s="676"/>
      <c r="KGK3" s="676"/>
      <c r="KGL3" s="676"/>
      <c r="KGM3" s="676"/>
      <c r="KGN3" s="676"/>
      <c r="KGO3" s="676"/>
      <c r="KGP3" s="676"/>
      <c r="KGQ3" s="676"/>
      <c r="KGR3" s="676"/>
      <c r="KGS3" s="676"/>
      <c r="KGT3" s="676"/>
      <c r="KGU3" s="676"/>
      <c r="KGV3" s="676"/>
      <c r="KGW3" s="676"/>
      <c r="KGX3" s="676"/>
      <c r="KGY3" s="676"/>
      <c r="KGZ3" s="676"/>
      <c r="KHA3" s="676"/>
      <c r="KHB3" s="676"/>
      <c r="KHC3" s="676"/>
      <c r="KHD3" s="676"/>
      <c r="KHE3" s="676"/>
      <c r="KHF3" s="676"/>
      <c r="KHG3" s="676"/>
      <c r="KHH3" s="676"/>
      <c r="KHI3" s="676"/>
      <c r="KHJ3" s="676"/>
      <c r="KHK3" s="676"/>
      <c r="KHL3" s="676"/>
      <c r="KHM3" s="676"/>
      <c r="KHN3" s="676"/>
      <c r="KHO3" s="676"/>
      <c r="KHP3" s="676"/>
      <c r="KHQ3" s="676"/>
      <c r="KHR3" s="676"/>
      <c r="KHS3" s="676"/>
      <c r="KHT3" s="676"/>
      <c r="KHU3" s="676"/>
      <c r="KHV3" s="676"/>
      <c r="KHW3" s="676"/>
      <c r="KHX3" s="676"/>
      <c r="KHY3" s="676"/>
      <c r="KHZ3" s="676"/>
      <c r="KIA3" s="676"/>
      <c r="KIB3" s="676"/>
      <c r="KIC3" s="676"/>
      <c r="KID3" s="676"/>
      <c r="KIE3" s="676"/>
      <c r="KIF3" s="676"/>
      <c r="KIG3" s="676"/>
      <c r="KIH3" s="676"/>
      <c r="KII3" s="676"/>
      <c r="KIJ3" s="676"/>
      <c r="KIK3" s="676"/>
      <c r="KIL3" s="676"/>
      <c r="KIM3" s="676"/>
      <c r="KIN3" s="676"/>
      <c r="KIO3" s="676"/>
      <c r="KIP3" s="676"/>
      <c r="KIQ3" s="676"/>
      <c r="KIR3" s="676"/>
      <c r="KIS3" s="676"/>
      <c r="KIT3" s="676"/>
      <c r="KIU3" s="676"/>
      <c r="KIV3" s="676"/>
      <c r="KIW3" s="676"/>
      <c r="KIX3" s="676"/>
      <c r="KIY3" s="676"/>
      <c r="KIZ3" s="676"/>
      <c r="KJA3" s="676"/>
      <c r="KJB3" s="676"/>
      <c r="KJC3" s="676"/>
      <c r="KJD3" s="676"/>
      <c r="KJE3" s="676"/>
      <c r="KJF3" s="676"/>
      <c r="KJG3" s="676"/>
      <c r="KJH3" s="676"/>
      <c r="KJI3" s="676"/>
      <c r="KJJ3" s="676"/>
      <c r="KJK3" s="676"/>
      <c r="KJL3" s="676"/>
      <c r="KJM3" s="676"/>
      <c r="KJN3" s="676"/>
      <c r="KJO3" s="676"/>
      <c r="KJP3" s="676"/>
      <c r="KJQ3" s="676"/>
      <c r="KJR3" s="676"/>
      <c r="KJS3" s="676"/>
      <c r="KJT3" s="676"/>
      <c r="KJU3" s="676"/>
      <c r="KJV3" s="676"/>
      <c r="KJW3" s="676"/>
      <c r="KJX3" s="676"/>
      <c r="KJY3" s="676"/>
      <c r="KJZ3" s="676"/>
      <c r="KKA3" s="676"/>
      <c r="KKB3" s="676"/>
      <c r="KKC3" s="676"/>
      <c r="KKD3" s="676"/>
      <c r="KKE3" s="676"/>
      <c r="KKF3" s="676"/>
      <c r="KKG3" s="676"/>
      <c r="KKH3" s="676"/>
      <c r="KKI3" s="676"/>
      <c r="KKJ3" s="676"/>
      <c r="KKK3" s="676"/>
      <c r="KKL3" s="676"/>
      <c r="KKM3" s="676"/>
      <c r="KKN3" s="676"/>
      <c r="KKO3" s="676"/>
      <c r="KKP3" s="676"/>
      <c r="KKQ3" s="676"/>
      <c r="KKR3" s="676"/>
      <c r="KKS3" s="676"/>
      <c r="KKT3" s="676"/>
      <c r="KKU3" s="676"/>
      <c r="KKV3" s="676"/>
      <c r="KKW3" s="676"/>
      <c r="KKX3" s="676"/>
      <c r="KKY3" s="676"/>
      <c r="KKZ3" s="676"/>
      <c r="KLA3" s="676"/>
      <c r="KLB3" s="676"/>
      <c r="KLC3" s="676"/>
      <c r="KLD3" s="676"/>
      <c r="KLE3" s="676"/>
      <c r="KLF3" s="676"/>
      <c r="KLG3" s="676"/>
      <c r="KLH3" s="676"/>
      <c r="KLI3" s="676"/>
      <c r="KLJ3" s="676"/>
      <c r="KLK3" s="676"/>
      <c r="KLL3" s="676"/>
      <c r="KLM3" s="676"/>
      <c r="KLN3" s="676"/>
      <c r="KLO3" s="676"/>
      <c r="KLP3" s="676"/>
      <c r="KLQ3" s="676"/>
      <c r="KLR3" s="676"/>
      <c r="KLS3" s="676"/>
      <c r="KLT3" s="676"/>
      <c r="KLU3" s="676"/>
      <c r="KLV3" s="676"/>
      <c r="KLW3" s="676"/>
      <c r="KLX3" s="676"/>
      <c r="KLY3" s="676"/>
      <c r="KLZ3" s="676"/>
      <c r="KMA3" s="676"/>
      <c r="KMB3" s="676"/>
      <c r="KMC3" s="676"/>
      <c r="KMD3" s="676"/>
      <c r="KME3" s="676"/>
      <c r="KMF3" s="676"/>
      <c r="KMG3" s="676"/>
      <c r="KMH3" s="676"/>
      <c r="KMI3" s="676"/>
      <c r="KMJ3" s="676"/>
      <c r="KMK3" s="676"/>
      <c r="KML3" s="676"/>
      <c r="KMM3" s="676"/>
      <c r="KMN3" s="676"/>
      <c r="KMO3" s="676"/>
      <c r="KMP3" s="676"/>
      <c r="KMQ3" s="676"/>
      <c r="KMR3" s="676"/>
      <c r="KMS3" s="676"/>
      <c r="KMT3" s="676"/>
      <c r="KMU3" s="676"/>
      <c r="KMV3" s="676"/>
      <c r="KMW3" s="676"/>
      <c r="KMX3" s="676"/>
      <c r="KMY3" s="676"/>
      <c r="KMZ3" s="676"/>
      <c r="KNA3" s="676"/>
      <c r="KNB3" s="676"/>
      <c r="KNC3" s="676"/>
      <c r="KND3" s="676"/>
      <c r="KNE3" s="676"/>
      <c r="KNF3" s="676"/>
      <c r="KNG3" s="676"/>
      <c r="KNH3" s="676"/>
      <c r="KNI3" s="676"/>
      <c r="KNJ3" s="676"/>
      <c r="KNK3" s="676"/>
      <c r="KNL3" s="676"/>
      <c r="KNM3" s="676"/>
      <c r="KNN3" s="676"/>
      <c r="KNO3" s="676"/>
      <c r="KNP3" s="676"/>
      <c r="KNQ3" s="676"/>
      <c r="KNR3" s="676"/>
      <c r="KNS3" s="676"/>
      <c r="KNT3" s="676"/>
      <c r="KNU3" s="676"/>
      <c r="KNV3" s="676"/>
      <c r="KNW3" s="676"/>
      <c r="KNX3" s="676"/>
      <c r="KNY3" s="676"/>
      <c r="KNZ3" s="676"/>
      <c r="KOA3" s="676"/>
      <c r="KOB3" s="676"/>
      <c r="KOC3" s="676"/>
      <c r="KOD3" s="676"/>
      <c r="KOE3" s="676"/>
      <c r="KOF3" s="676"/>
      <c r="KOG3" s="676"/>
      <c r="KOH3" s="676"/>
      <c r="KOI3" s="676"/>
      <c r="KOJ3" s="676"/>
      <c r="KOK3" s="676"/>
      <c r="KOL3" s="676"/>
      <c r="KOM3" s="676"/>
      <c r="KON3" s="676"/>
      <c r="KOO3" s="676"/>
      <c r="KOP3" s="676"/>
      <c r="KOQ3" s="676"/>
      <c r="KOR3" s="676"/>
      <c r="KOS3" s="676"/>
      <c r="KOT3" s="676"/>
      <c r="KOU3" s="676"/>
      <c r="KOV3" s="676"/>
      <c r="KOW3" s="676"/>
      <c r="KOX3" s="676"/>
      <c r="KOY3" s="676"/>
      <c r="KOZ3" s="676"/>
      <c r="KPA3" s="676"/>
      <c r="KPB3" s="676"/>
      <c r="KPC3" s="676"/>
      <c r="KPD3" s="676"/>
      <c r="KPE3" s="676"/>
      <c r="KPF3" s="676"/>
      <c r="KPG3" s="676"/>
      <c r="KPH3" s="676"/>
      <c r="KPI3" s="676"/>
      <c r="KPJ3" s="676"/>
      <c r="KPK3" s="676"/>
      <c r="KPL3" s="676"/>
      <c r="KPM3" s="676"/>
      <c r="KPN3" s="676"/>
      <c r="KPO3" s="676"/>
      <c r="KPP3" s="676"/>
      <c r="KPQ3" s="676"/>
      <c r="KPR3" s="676"/>
      <c r="KPS3" s="676"/>
      <c r="KPT3" s="676"/>
      <c r="KPU3" s="676"/>
      <c r="KPV3" s="676"/>
      <c r="KPW3" s="676"/>
      <c r="KPX3" s="676"/>
      <c r="KPY3" s="676"/>
      <c r="KPZ3" s="676"/>
      <c r="KQA3" s="676"/>
      <c r="KQB3" s="676"/>
      <c r="KQC3" s="676"/>
      <c r="KQD3" s="676"/>
      <c r="KQE3" s="676"/>
      <c r="KQF3" s="676"/>
      <c r="KQG3" s="676"/>
      <c r="KQH3" s="676"/>
      <c r="KQI3" s="676"/>
      <c r="KQJ3" s="676"/>
      <c r="KQK3" s="676"/>
      <c r="KQL3" s="676"/>
      <c r="KQM3" s="676"/>
      <c r="KQN3" s="676"/>
      <c r="KQO3" s="676"/>
      <c r="KQP3" s="676"/>
      <c r="KQQ3" s="676"/>
      <c r="KQR3" s="676"/>
      <c r="KQS3" s="676"/>
      <c r="KQT3" s="676"/>
      <c r="KQU3" s="676"/>
      <c r="KQV3" s="676"/>
      <c r="KQW3" s="676"/>
      <c r="KQX3" s="676"/>
      <c r="KQY3" s="676"/>
      <c r="KQZ3" s="676"/>
      <c r="KRA3" s="676"/>
      <c r="KRB3" s="676"/>
      <c r="KRC3" s="676"/>
      <c r="KRD3" s="676"/>
      <c r="KRE3" s="676"/>
      <c r="KRF3" s="676"/>
      <c r="KRG3" s="676"/>
      <c r="KRH3" s="676"/>
      <c r="KRI3" s="676"/>
      <c r="KRJ3" s="676"/>
      <c r="KRK3" s="676"/>
      <c r="KRL3" s="676"/>
      <c r="KRM3" s="676"/>
      <c r="KRN3" s="676"/>
      <c r="KRO3" s="676"/>
      <c r="KRP3" s="676"/>
      <c r="KRQ3" s="676"/>
      <c r="KRR3" s="676"/>
      <c r="KRS3" s="676"/>
      <c r="KRT3" s="676"/>
      <c r="KRU3" s="676"/>
      <c r="KRV3" s="676"/>
      <c r="KRW3" s="676"/>
      <c r="KRX3" s="676"/>
      <c r="KRY3" s="676"/>
      <c r="KRZ3" s="676"/>
      <c r="KSA3" s="676"/>
      <c r="KSB3" s="676"/>
      <c r="KSC3" s="676"/>
      <c r="KSD3" s="676"/>
      <c r="KSE3" s="676"/>
      <c r="KSF3" s="676"/>
      <c r="KSG3" s="676"/>
      <c r="KSH3" s="676"/>
      <c r="KSI3" s="676"/>
      <c r="KSJ3" s="676"/>
      <c r="KSK3" s="676"/>
      <c r="KSL3" s="676"/>
      <c r="KSM3" s="676"/>
      <c r="KSN3" s="676"/>
      <c r="KSO3" s="676"/>
      <c r="KSP3" s="676"/>
      <c r="KSQ3" s="676"/>
      <c r="KSR3" s="676"/>
      <c r="KSS3" s="676"/>
      <c r="KST3" s="676"/>
      <c r="KSU3" s="676"/>
      <c r="KSV3" s="676"/>
      <c r="KSW3" s="676"/>
      <c r="KSX3" s="676"/>
      <c r="KSY3" s="676"/>
      <c r="KSZ3" s="676"/>
      <c r="KTA3" s="676"/>
      <c r="KTB3" s="676"/>
      <c r="KTC3" s="676"/>
      <c r="KTD3" s="676"/>
      <c r="KTE3" s="676"/>
      <c r="KTF3" s="676"/>
      <c r="KTG3" s="676"/>
      <c r="KTH3" s="676"/>
      <c r="KTI3" s="676"/>
      <c r="KTJ3" s="676"/>
      <c r="KTK3" s="676"/>
      <c r="KTL3" s="676"/>
      <c r="KTM3" s="676"/>
      <c r="KTN3" s="676"/>
      <c r="KTO3" s="676"/>
      <c r="KTP3" s="676"/>
      <c r="KTQ3" s="676"/>
      <c r="KTR3" s="676"/>
      <c r="KTS3" s="676"/>
      <c r="KTT3" s="676"/>
      <c r="KTU3" s="676"/>
      <c r="KTV3" s="676"/>
      <c r="KTW3" s="676"/>
      <c r="KTX3" s="676"/>
      <c r="KTY3" s="676"/>
      <c r="KTZ3" s="676"/>
      <c r="KUA3" s="676"/>
      <c r="KUB3" s="676"/>
      <c r="KUC3" s="676"/>
      <c r="KUD3" s="676"/>
      <c r="KUE3" s="676"/>
      <c r="KUF3" s="676"/>
      <c r="KUG3" s="676"/>
      <c r="KUH3" s="676"/>
      <c r="KUI3" s="676"/>
      <c r="KUJ3" s="676"/>
      <c r="KUK3" s="676"/>
      <c r="KUL3" s="676"/>
      <c r="KUM3" s="676"/>
      <c r="KUN3" s="676"/>
      <c r="KUO3" s="676"/>
      <c r="KUP3" s="676"/>
      <c r="KUQ3" s="676"/>
      <c r="KUR3" s="676"/>
      <c r="KUS3" s="676"/>
      <c r="KUT3" s="676"/>
      <c r="KUU3" s="676"/>
      <c r="KUV3" s="676"/>
      <c r="KUW3" s="676"/>
      <c r="KUX3" s="676"/>
      <c r="KUY3" s="676"/>
      <c r="KUZ3" s="676"/>
      <c r="KVA3" s="676"/>
      <c r="KVB3" s="676"/>
      <c r="KVC3" s="676"/>
      <c r="KVD3" s="676"/>
      <c r="KVE3" s="676"/>
      <c r="KVF3" s="676"/>
      <c r="KVG3" s="676"/>
      <c r="KVH3" s="676"/>
      <c r="KVI3" s="676"/>
      <c r="KVJ3" s="676"/>
      <c r="KVK3" s="676"/>
      <c r="KVL3" s="676"/>
      <c r="KVM3" s="676"/>
      <c r="KVN3" s="676"/>
      <c r="KVO3" s="676"/>
      <c r="KVP3" s="676"/>
      <c r="KVQ3" s="676"/>
      <c r="KVR3" s="676"/>
      <c r="KVS3" s="676"/>
      <c r="KVT3" s="676"/>
      <c r="KVU3" s="676"/>
      <c r="KVV3" s="676"/>
      <c r="KVW3" s="676"/>
      <c r="KVX3" s="676"/>
      <c r="KVY3" s="676"/>
      <c r="KVZ3" s="676"/>
      <c r="KWA3" s="676"/>
      <c r="KWB3" s="676"/>
      <c r="KWC3" s="676"/>
      <c r="KWD3" s="676"/>
      <c r="KWE3" s="676"/>
      <c r="KWF3" s="676"/>
      <c r="KWG3" s="676"/>
      <c r="KWH3" s="676"/>
      <c r="KWI3" s="676"/>
      <c r="KWJ3" s="676"/>
      <c r="KWK3" s="676"/>
      <c r="KWL3" s="676"/>
      <c r="KWM3" s="676"/>
      <c r="KWN3" s="676"/>
      <c r="KWO3" s="676"/>
      <c r="KWP3" s="676"/>
      <c r="KWQ3" s="676"/>
      <c r="KWR3" s="676"/>
      <c r="KWS3" s="676"/>
      <c r="KWT3" s="676"/>
      <c r="KWU3" s="676"/>
      <c r="KWV3" s="676"/>
      <c r="KWW3" s="676"/>
      <c r="KWX3" s="676"/>
      <c r="KWY3" s="676"/>
      <c r="KWZ3" s="676"/>
      <c r="KXA3" s="676"/>
      <c r="KXB3" s="676"/>
      <c r="KXC3" s="676"/>
      <c r="KXD3" s="676"/>
      <c r="KXE3" s="676"/>
      <c r="KXF3" s="676"/>
      <c r="KXG3" s="676"/>
      <c r="KXH3" s="676"/>
      <c r="KXI3" s="676"/>
      <c r="KXJ3" s="676"/>
      <c r="KXK3" s="676"/>
      <c r="KXL3" s="676"/>
      <c r="KXM3" s="676"/>
      <c r="KXN3" s="676"/>
      <c r="KXO3" s="676"/>
      <c r="KXP3" s="676"/>
      <c r="KXQ3" s="676"/>
      <c r="KXR3" s="676"/>
      <c r="KXS3" s="676"/>
      <c r="KXT3" s="676"/>
      <c r="KXU3" s="676"/>
      <c r="KXV3" s="676"/>
      <c r="KXW3" s="676"/>
      <c r="KXX3" s="676"/>
      <c r="KXY3" s="676"/>
      <c r="KXZ3" s="676"/>
      <c r="KYA3" s="676"/>
      <c r="KYB3" s="676"/>
      <c r="KYC3" s="676"/>
      <c r="KYD3" s="676"/>
      <c r="KYE3" s="676"/>
      <c r="KYF3" s="676"/>
      <c r="KYG3" s="676"/>
      <c r="KYH3" s="676"/>
      <c r="KYI3" s="676"/>
      <c r="KYJ3" s="676"/>
      <c r="KYK3" s="676"/>
      <c r="KYL3" s="676"/>
      <c r="KYM3" s="676"/>
      <c r="KYN3" s="676"/>
      <c r="KYO3" s="676"/>
      <c r="KYP3" s="676"/>
      <c r="KYQ3" s="676"/>
      <c r="KYR3" s="676"/>
      <c r="KYS3" s="676"/>
      <c r="KYT3" s="676"/>
      <c r="KYU3" s="676"/>
      <c r="KYV3" s="676"/>
      <c r="KYW3" s="676"/>
      <c r="KYX3" s="676"/>
      <c r="KYY3" s="676"/>
      <c r="KYZ3" s="676"/>
      <c r="KZA3" s="676"/>
      <c r="KZB3" s="676"/>
      <c r="KZC3" s="676"/>
      <c r="KZD3" s="676"/>
      <c r="KZE3" s="676"/>
      <c r="KZF3" s="676"/>
      <c r="KZG3" s="676"/>
      <c r="KZH3" s="676"/>
      <c r="KZI3" s="676"/>
      <c r="KZJ3" s="676"/>
      <c r="KZK3" s="676"/>
      <c r="KZL3" s="676"/>
      <c r="KZM3" s="676"/>
      <c r="KZN3" s="676"/>
      <c r="KZO3" s="676"/>
      <c r="KZP3" s="676"/>
      <c r="KZQ3" s="676"/>
      <c r="KZR3" s="676"/>
      <c r="KZS3" s="676"/>
      <c r="KZT3" s="676"/>
      <c r="KZU3" s="676"/>
      <c r="KZV3" s="676"/>
      <c r="KZW3" s="676"/>
      <c r="KZX3" s="676"/>
      <c r="KZY3" s="676"/>
      <c r="KZZ3" s="676"/>
      <c r="LAA3" s="676"/>
      <c r="LAB3" s="676"/>
      <c r="LAC3" s="676"/>
      <c r="LAD3" s="676"/>
      <c r="LAE3" s="676"/>
      <c r="LAF3" s="676"/>
      <c r="LAG3" s="676"/>
      <c r="LAH3" s="676"/>
      <c r="LAI3" s="676"/>
      <c r="LAJ3" s="676"/>
      <c r="LAK3" s="676"/>
      <c r="LAL3" s="676"/>
      <c r="LAM3" s="676"/>
      <c r="LAN3" s="676"/>
      <c r="LAO3" s="676"/>
      <c r="LAP3" s="676"/>
      <c r="LAQ3" s="676"/>
      <c r="LAR3" s="676"/>
      <c r="LAS3" s="676"/>
      <c r="LAT3" s="676"/>
      <c r="LAU3" s="676"/>
      <c r="LAV3" s="676"/>
      <c r="LAW3" s="676"/>
      <c r="LAX3" s="676"/>
      <c r="LAY3" s="676"/>
      <c r="LAZ3" s="676"/>
      <c r="LBA3" s="676"/>
      <c r="LBB3" s="676"/>
      <c r="LBC3" s="676"/>
      <c r="LBD3" s="676"/>
      <c r="LBE3" s="676"/>
      <c r="LBF3" s="676"/>
      <c r="LBG3" s="676"/>
      <c r="LBH3" s="676"/>
      <c r="LBI3" s="676"/>
      <c r="LBJ3" s="676"/>
      <c r="LBK3" s="676"/>
      <c r="LBL3" s="676"/>
      <c r="LBM3" s="676"/>
      <c r="LBN3" s="676"/>
      <c r="LBO3" s="676"/>
      <c r="LBP3" s="676"/>
      <c r="LBQ3" s="676"/>
      <c r="LBR3" s="676"/>
      <c r="LBS3" s="676"/>
      <c r="LBT3" s="676"/>
      <c r="LBU3" s="676"/>
      <c r="LBV3" s="676"/>
      <c r="LBW3" s="676"/>
      <c r="LBX3" s="676"/>
      <c r="LBY3" s="676"/>
      <c r="LBZ3" s="676"/>
      <c r="LCA3" s="676"/>
      <c r="LCB3" s="676"/>
      <c r="LCC3" s="676"/>
      <c r="LCD3" s="676"/>
      <c r="LCE3" s="676"/>
      <c r="LCF3" s="676"/>
      <c r="LCG3" s="676"/>
      <c r="LCH3" s="676"/>
      <c r="LCI3" s="676"/>
      <c r="LCJ3" s="676"/>
      <c r="LCK3" s="676"/>
      <c r="LCL3" s="676"/>
      <c r="LCM3" s="676"/>
      <c r="LCN3" s="676"/>
      <c r="LCO3" s="676"/>
      <c r="LCP3" s="676"/>
      <c r="LCQ3" s="676"/>
      <c r="LCR3" s="676"/>
      <c r="LCS3" s="676"/>
      <c r="LCT3" s="676"/>
      <c r="LCU3" s="676"/>
      <c r="LCV3" s="676"/>
      <c r="LCW3" s="676"/>
      <c r="LCX3" s="676"/>
      <c r="LCY3" s="676"/>
      <c r="LCZ3" s="676"/>
      <c r="LDA3" s="676"/>
      <c r="LDB3" s="676"/>
      <c r="LDC3" s="676"/>
      <c r="LDD3" s="676"/>
      <c r="LDE3" s="676"/>
      <c r="LDF3" s="676"/>
      <c r="LDG3" s="676"/>
      <c r="LDH3" s="676"/>
      <c r="LDI3" s="676"/>
      <c r="LDJ3" s="676"/>
      <c r="LDK3" s="676"/>
      <c r="LDL3" s="676"/>
      <c r="LDM3" s="676"/>
      <c r="LDN3" s="676"/>
      <c r="LDO3" s="676"/>
      <c r="LDP3" s="676"/>
      <c r="LDQ3" s="676"/>
      <c r="LDR3" s="676"/>
      <c r="LDS3" s="676"/>
      <c r="LDT3" s="676"/>
      <c r="LDU3" s="676"/>
      <c r="LDV3" s="676"/>
      <c r="LDW3" s="676"/>
      <c r="LDX3" s="676"/>
      <c r="LDY3" s="676"/>
      <c r="LDZ3" s="676"/>
      <c r="LEA3" s="676"/>
      <c r="LEB3" s="676"/>
      <c r="LEC3" s="676"/>
      <c r="LED3" s="676"/>
      <c r="LEE3" s="676"/>
      <c r="LEF3" s="676"/>
      <c r="LEG3" s="676"/>
      <c r="LEH3" s="676"/>
      <c r="LEI3" s="676"/>
      <c r="LEJ3" s="676"/>
      <c r="LEK3" s="676"/>
      <c r="LEL3" s="676"/>
      <c r="LEM3" s="676"/>
      <c r="LEN3" s="676"/>
      <c r="LEO3" s="676"/>
      <c r="LEP3" s="676"/>
      <c r="LEQ3" s="676"/>
      <c r="LER3" s="676"/>
      <c r="LES3" s="676"/>
      <c r="LET3" s="676"/>
      <c r="LEU3" s="676"/>
      <c r="LEV3" s="676"/>
      <c r="LEW3" s="676"/>
      <c r="LEX3" s="676"/>
      <c r="LEY3" s="676"/>
      <c r="LEZ3" s="676"/>
      <c r="LFA3" s="676"/>
      <c r="LFB3" s="676"/>
      <c r="LFC3" s="676"/>
      <c r="LFD3" s="676"/>
      <c r="LFE3" s="676"/>
      <c r="LFF3" s="676"/>
      <c r="LFG3" s="676"/>
      <c r="LFH3" s="676"/>
      <c r="LFI3" s="676"/>
      <c r="LFJ3" s="676"/>
      <c r="LFK3" s="676"/>
      <c r="LFL3" s="676"/>
      <c r="LFM3" s="676"/>
      <c r="LFN3" s="676"/>
      <c r="LFO3" s="676"/>
      <c r="LFP3" s="676"/>
      <c r="LFQ3" s="676"/>
      <c r="LFR3" s="676"/>
      <c r="LFS3" s="676"/>
      <c r="LFT3" s="676"/>
      <c r="LFU3" s="676"/>
      <c r="LFV3" s="676"/>
      <c r="LFW3" s="676"/>
      <c r="LFX3" s="676"/>
      <c r="LFY3" s="676"/>
      <c r="LFZ3" s="676"/>
      <c r="LGA3" s="676"/>
      <c r="LGB3" s="676"/>
      <c r="LGC3" s="676"/>
      <c r="LGD3" s="676"/>
      <c r="LGE3" s="676"/>
      <c r="LGF3" s="676"/>
      <c r="LGG3" s="676"/>
      <c r="LGH3" s="676"/>
      <c r="LGI3" s="676"/>
      <c r="LGJ3" s="676"/>
      <c r="LGK3" s="676"/>
      <c r="LGL3" s="676"/>
      <c r="LGM3" s="676"/>
      <c r="LGN3" s="676"/>
      <c r="LGO3" s="676"/>
      <c r="LGP3" s="676"/>
      <c r="LGQ3" s="676"/>
      <c r="LGR3" s="676"/>
      <c r="LGS3" s="676"/>
      <c r="LGT3" s="676"/>
      <c r="LGU3" s="676"/>
      <c r="LGV3" s="676"/>
      <c r="LGW3" s="676"/>
      <c r="LGX3" s="676"/>
      <c r="LGY3" s="676"/>
      <c r="LGZ3" s="676"/>
      <c r="LHA3" s="676"/>
      <c r="LHB3" s="676"/>
      <c r="LHC3" s="676"/>
      <c r="LHD3" s="676"/>
      <c r="LHE3" s="676"/>
      <c r="LHF3" s="676"/>
      <c r="LHG3" s="676"/>
      <c r="LHH3" s="676"/>
      <c r="LHI3" s="676"/>
      <c r="LHJ3" s="676"/>
      <c r="LHK3" s="676"/>
      <c r="LHL3" s="676"/>
      <c r="LHM3" s="676"/>
      <c r="LHN3" s="676"/>
      <c r="LHO3" s="676"/>
      <c r="LHP3" s="676"/>
      <c r="LHQ3" s="676"/>
      <c r="LHR3" s="676"/>
      <c r="LHS3" s="676"/>
      <c r="LHT3" s="676"/>
      <c r="LHU3" s="676"/>
      <c r="LHV3" s="676"/>
      <c r="LHW3" s="676"/>
      <c r="LHX3" s="676"/>
      <c r="LHY3" s="676"/>
      <c r="LHZ3" s="676"/>
      <c r="LIA3" s="676"/>
      <c r="LIB3" s="676"/>
      <c r="LIC3" s="676"/>
      <c r="LID3" s="676"/>
      <c r="LIE3" s="676"/>
      <c r="LIF3" s="676"/>
      <c r="LIG3" s="676"/>
      <c r="LIH3" s="676"/>
      <c r="LII3" s="676"/>
      <c r="LIJ3" s="676"/>
      <c r="LIK3" s="676"/>
      <c r="LIL3" s="676"/>
      <c r="LIM3" s="676"/>
      <c r="LIN3" s="676"/>
      <c r="LIO3" s="676"/>
      <c r="LIP3" s="676"/>
      <c r="LIQ3" s="676"/>
      <c r="LIR3" s="676"/>
      <c r="LIS3" s="676"/>
      <c r="LIT3" s="676"/>
      <c r="LIU3" s="676"/>
      <c r="LIV3" s="676"/>
      <c r="LIW3" s="676"/>
      <c r="LIX3" s="676"/>
      <c r="LIY3" s="676"/>
      <c r="LIZ3" s="676"/>
      <c r="LJA3" s="676"/>
      <c r="LJB3" s="676"/>
      <c r="LJC3" s="676"/>
      <c r="LJD3" s="676"/>
      <c r="LJE3" s="676"/>
      <c r="LJF3" s="676"/>
      <c r="LJG3" s="676"/>
      <c r="LJH3" s="676"/>
      <c r="LJI3" s="676"/>
      <c r="LJJ3" s="676"/>
      <c r="LJK3" s="676"/>
      <c r="LJL3" s="676"/>
      <c r="LJM3" s="676"/>
      <c r="LJN3" s="676"/>
      <c r="LJO3" s="676"/>
      <c r="LJP3" s="676"/>
      <c r="LJQ3" s="676"/>
      <c r="LJR3" s="676"/>
      <c r="LJS3" s="676"/>
      <c r="LJT3" s="676"/>
      <c r="LJU3" s="676"/>
      <c r="LJV3" s="676"/>
      <c r="LJW3" s="676"/>
      <c r="LJX3" s="676"/>
      <c r="LJY3" s="676"/>
      <c r="LJZ3" s="676"/>
      <c r="LKA3" s="676"/>
      <c r="LKB3" s="676"/>
      <c r="LKC3" s="676"/>
      <c r="LKD3" s="676"/>
      <c r="LKE3" s="676"/>
      <c r="LKF3" s="676"/>
      <c r="LKG3" s="676"/>
      <c r="LKH3" s="676"/>
      <c r="LKI3" s="676"/>
      <c r="LKJ3" s="676"/>
      <c r="LKK3" s="676"/>
      <c r="LKL3" s="676"/>
      <c r="LKM3" s="676"/>
      <c r="LKN3" s="676"/>
      <c r="LKO3" s="676"/>
      <c r="LKP3" s="676"/>
      <c r="LKQ3" s="676"/>
      <c r="LKR3" s="676"/>
      <c r="LKS3" s="676"/>
      <c r="LKT3" s="676"/>
      <c r="LKU3" s="676"/>
      <c r="LKV3" s="676"/>
      <c r="LKW3" s="676"/>
      <c r="LKX3" s="676"/>
      <c r="LKY3" s="676"/>
      <c r="LKZ3" s="676"/>
      <c r="LLA3" s="676"/>
      <c r="LLB3" s="676"/>
      <c r="LLC3" s="676"/>
      <c r="LLD3" s="676"/>
      <c r="LLE3" s="676"/>
      <c r="LLF3" s="676"/>
      <c r="LLG3" s="676"/>
      <c r="LLH3" s="676"/>
      <c r="LLI3" s="676"/>
      <c r="LLJ3" s="676"/>
      <c r="LLK3" s="676"/>
      <c r="LLL3" s="676"/>
      <c r="LLM3" s="676"/>
      <c r="LLN3" s="676"/>
      <c r="LLO3" s="676"/>
      <c r="LLP3" s="676"/>
      <c r="LLQ3" s="676"/>
      <c r="LLR3" s="676"/>
      <c r="LLS3" s="676"/>
      <c r="LLT3" s="676"/>
      <c r="LLU3" s="676"/>
      <c r="LLV3" s="676"/>
      <c r="LLW3" s="676"/>
      <c r="LLX3" s="676"/>
      <c r="LLY3" s="676"/>
      <c r="LLZ3" s="676"/>
      <c r="LMA3" s="676"/>
      <c r="LMB3" s="676"/>
      <c r="LMC3" s="676"/>
      <c r="LMD3" s="676"/>
      <c r="LME3" s="676"/>
      <c r="LMF3" s="676"/>
      <c r="LMG3" s="676"/>
      <c r="LMH3" s="676"/>
      <c r="LMI3" s="676"/>
      <c r="LMJ3" s="676"/>
      <c r="LMK3" s="676"/>
      <c r="LML3" s="676"/>
      <c r="LMM3" s="676"/>
      <c r="LMN3" s="676"/>
      <c r="LMO3" s="676"/>
      <c r="LMP3" s="676"/>
      <c r="LMQ3" s="676"/>
      <c r="LMR3" s="676"/>
      <c r="LMS3" s="676"/>
      <c r="LMT3" s="676"/>
      <c r="LMU3" s="676"/>
      <c r="LMV3" s="676"/>
      <c r="LMW3" s="676"/>
      <c r="LMX3" s="676"/>
      <c r="LMY3" s="676"/>
      <c r="LMZ3" s="676"/>
      <c r="LNA3" s="676"/>
      <c r="LNB3" s="676"/>
      <c r="LNC3" s="676"/>
      <c r="LND3" s="676"/>
      <c r="LNE3" s="676"/>
      <c r="LNF3" s="676"/>
      <c r="LNG3" s="676"/>
      <c r="LNH3" s="676"/>
      <c r="LNI3" s="676"/>
      <c r="LNJ3" s="676"/>
      <c r="LNK3" s="676"/>
      <c r="LNL3" s="676"/>
      <c r="LNM3" s="676"/>
      <c r="LNN3" s="676"/>
      <c r="LNO3" s="676"/>
      <c r="LNP3" s="676"/>
      <c r="LNQ3" s="676"/>
      <c r="LNR3" s="676"/>
      <c r="LNS3" s="676"/>
      <c r="LNT3" s="676"/>
      <c r="LNU3" s="676"/>
      <c r="LNV3" s="676"/>
      <c r="LNW3" s="676"/>
      <c r="LNX3" s="676"/>
      <c r="LNY3" s="676"/>
      <c r="LNZ3" s="676"/>
      <c r="LOA3" s="676"/>
      <c r="LOB3" s="676"/>
      <c r="LOC3" s="676"/>
      <c r="LOD3" s="676"/>
      <c r="LOE3" s="676"/>
      <c r="LOF3" s="676"/>
      <c r="LOG3" s="676"/>
      <c r="LOH3" s="676"/>
      <c r="LOI3" s="676"/>
      <c r="LOJ3" s="676"/>
      <c r="LOK3" s="676"/>
      <c r="LOL3" s="676"/>
      <c r="LOM3" s="676"/>
      <c r="LON3" s="676"/>
      <c r="LOO3" s="676"/>
      <c r="LOP3" s="676"/>
      <c r="LOQ3" s="676"/>
      <c r="LOR3" s="676"/>
      <c r="LOS3" s="676"/>
      <c r="LOT3" s="676"/>
      <c r="LOU3" s="676"/>
      <c r="LOV3" s="676"/>
      <c r="LOW3" s="676"/>
      <c r="LOX3" s="676"/>
      <c r="LOY3" s="676"/>
      <c r="LOZ3" s="676"/>
      <c r="LPA3" s="676"/>
      <c r="LPB3" s="676"/>
      <c r="LPC3" s="676"/>
      <c r="LPD3" s="676"/>
      <c r="LPE3" s="676"/>
      <c r="LPF3" s="676"/>
      <c r="LPG3" s="676"/>
      <c r="LPH3" s="676"/>
      <c r="LPI3" s="676"/>
      <c r="LPJ3" s="676"/>
      <c r="LPK3" s="676"/>
      <c r="LPL3" s="676"/>
      <c r="LPM3" s="676"/>
      <c r="LPN3" s="676"/>
      <c r="LPO3" s="676"/>
      <c r="LPP3" s="676"/>
      <c r="LPQ3" s="676"/>
      <c r="LPR3" s="676"/>
      <c r="LPS3" s="676"/>
      <c r="LPT3" s="676"/>
      <c r="LPU3" s="676"/>
      <c r="LPV3" s="676"/>
      <c r="LPW3" s="676"/>
      <c r="LPX3" s="676"/>
      <c r="LPY3" s="676"/>
      <c r="LPZ3" s="676"/>
      <c r="LQA3" s="676"/>
      <c r="LQB3" s="676"/>
      <c r="LQC3" s="676"/>
      <c r="LQD3" s="676"/>
      <c r="LQE3" s="676"/>
      <c r="LQF3" s="676"/>
      <c r="LQG3" s="676"/>
      <c r="LQH3" s="676"/>
      <c r="LQI3" s="676"/>
      <c r="LQJ3" s="676"/>
      <c r="LQK3" s="676"/>
      <c r="LQL3" s="676"/>
      <c r="LQM3" s="676"/>
      <c r="LQN3" s="676"/>
      <c r="LQO3" s="676"/>
      <c r="LQP3" s="676"/>
      <c r="LQQ3" s="676"/>
      <c r="LQR3" s="676"/>
      <c r="LQS3" s="676"/>
      <c r="LQT3" s="676"/>
      <c r="LQU3" s="676"/>
      <c r="LQV3" s="676"/>
      <c r="LQW3" s="676"/>
      <c r="LQX3" s="676"/>
      <c r="LQY3" s="676"/>
      <c r="LQZ3" s="676"/>
      <c r="LRA3" s="676"/>
      <c r="LRB3" s="676"/>
      <c r="LRC3" s="676"/>
      <c r="LRD3" s="676"/>
      <c r="LRE3" s="676"/>
      <c r="LRF3" s="676"/>
      <c r="LRG3" s="676"/>
      <c r="LRH3" s="676"/>
      <c r="LRI3" s="676"/>
      <c r="LRJ3" s="676"/>
      <c r="LRK3" s="676"/>
      <c r="LRL3" s="676"/>
      <c r="LRM3" s="676"/>
      <c r="LRN3" s="676"/>
      <c r="LRO3" s="676"/>
      <c r="LRP3" s="676"/>
      <c r="LRQ3" s="676"/>
      <c r="LRR3" s="676"/>
      <c r="LRS3" s="676"/>
      <c r="LRT3" s="676"/>
      <c r="LRU3" s="676"/>
      <c r="LRV3" s="676"/>
      <c r="LRW3" s="676"/>
      <c r="LRX3" s="676"/>
      <c r="LRY3" s="676"/>
      <c r="LRZ3" s="676"/>
      <c r="LSA3" s="676"/>
      <c r="LSB3" s="676"/>
      <c r="LSC3" s="676"/>
      <c r="LSD3" s="676"/>
      <c r="LSE3" s="676"/>
      <c r="LSF3" s="676"/>
      <c r="LSG3" s="676"/>
      <c r="LSH3" s="676"/>
      <c r="LSI3" s="676"/>
      <c r="LSJ3" s="676"/>
      <c r="LSK3" s="676"/>
      <c r="LSL3" s="676"/>
      <c r="LSM3" s="676"/>
      <c r="LSN3" s="676"/>
      <c r="LSO3" s="676"/>
      <c r="LSP3" s="676"/>
      <c r="LSQ3" s="676"/>
      <c r="LSR3" s="676"/>
      <c r="LSS3" s="676"/>
      <c r="LST3" s="676"/>
      <c r="LSU3" s="676"/>
      <c r="LSV3" s="676"/>
      <c r="LSW3" s="676"/>
      <c r="LSX3" s="676"/>
      <c r="LSY3" s="676"/>
      <c r="LSZ3" s="676"/>
      <c r="LTA3" s="676"/>
      <c r="LTB3" s="676"/>
      <c r="LTC3" s="676"/>
      <c r="LTD3" s="676"/>
      <c r="LTE3" s="676"/>
      <c r="LTF3" s="676"/>
      <c r="LTG3" s="676"/>
      <c r="LTH3" s="676"/>
      <c r="LTI3" s="676"/>
      <c r="LTJ3" s="676"/>
      <c r="LTK3" s="676"/>
      <c r="LTL3" s="676"/>
      <c r="LTM3" s="676"/>
      <c r="LTN3" s="676"/>
      <c r="LTO3" s="676"/>
      <c r="LTP3" s="676"/>
      <c r="LTQ3" s="676"/>
      <c r="LTR3" s="676"/>
      <c r="LTS3" s="676"/>
      <c r="LTT3" s="676"/>
      <c r="LTU3" s="676"/>
      <c r="LTV3" s="676"/>
      <c r="LTW3" s="676"/>
      <c r="LTX3" s="676"/>
      <c r="LTY3" s="676"/>
      <c r="LTZ3" s="676"/>
      <c r="LUA3" s="676"/>
      <c r="LUB3" s="676"/>
      <c r="LUC3" s="676"/>
      <c r="LUD3" s="676"/>
      <c r="LUE3" s="676"/>
      <c r="LUF3" s="676"/>
      <c r="LUG3" s="676"/>
      <c r="LUH3" s="676"/>
      <c r="LUI3" s="676"/>
      <c r="LUJ3" s="676"/>
      <c r="LUK3" s="676"/>
      <c r="LUL3" s="676"/>
      <c r="LUM3" s="676"/>
      <c r="LUN3" s="676"/>
      <c r="LUO3" s="676"/>
      <c r="LUP3" s="676"/>
      <c r="LUQ3" s="676"/>
      <c r="LUR3" s="676"/>
      <c r="LUS3" s="676"/>
      <c r="LUT3" s="676"/>
      <c r="LUU3" s="676"/>
      <c r="LUV3" s="676"/>
      <c r="LUW3" s="676"/>
      <c r="LUX3" s="676"/>
      <c r="LUY3" s="676"/>
      <c r="LUZ3" s="676"/>
      <c r="LVA3" s="676"/>
      <c r="LVB3" s="676"/>
      <c r="LVC3" s="676"/>
      <c r="LVD3" s="676"/>
      <c r="LVE3" s="676"/>
      <c r="LVF3" s="676"/>
      <c r="LVG3" s="676"/>
      <c r="LVH3" s="676"/>
      <c r="LVI3" s="676"/>
      <c r="LVJ3" s="676"/>
      <c r="LVK3" s="676"/>
      <c r="LVL3" s="676"/>
      <c r="LVM3" s="676"/>
      <c r="LVN3" s="676"/>
      <c r="LVO3" s="676"/>
      <c r="LVP3" s="676"/>
      <c r="LVQ3" s="676"/>
      <c r="LVR3" s="676"/>
      <c r="LVS3" s="676"/>
      <c r="LVT3" s="676"/>
      <c r="LVU3" s="676"/>
      <c r="LVV3" s="676"/>
      <c r="LVW3" s="676"/>
      <c r="LVX3" s="676"/>
      <c r="LVY3" s="676"/>
      <c r="LVZ3" s="676"/>
      <c r="LWA3" s="676"/>
      <c r="LWB3" s="676"/>
      <c r="LWC3" s="676"/>
      <c r="LWD3" s="676"/>
      <c r="LWE3" s="676"/>
      <c r="LWF3" s="676"/>
      <c r="LWG3" s="676"/>
      <c r="LWH3" s="676"/>
      <c r="LWI3" s="676"/>
      <c r="LWJ3" s="676"/>
      <c r="LWK3" s="676"/>
      <c r="LWL3" s="676"/>
      <c r="LWM3" s="676"/>
      <c r="LWN3" s="676"/>
      <c r="LWO3" s="676"/>
      <c r="LWP3" s="676"/>
      <c r="LWQ3" s="676"/>
      <c r="LWR3" s="676"/>
      <c r="LWS3" s="676"/>
      <c r="LWT3" s="676"/>
      <c r="LWU3" s="676"/>
      <c r="LWV3" s="676"/>
      <c r="LWW3" s="676"/>
      <c r="LWX3" s="676"/>
      <c r="LWY3" s="676"/>
      <c r="LWZ3" s="676"/>
      <c r="LXA3" s="676"/>
      <c r="LXB3" s="676"/>
      <c r="LXC3" s="676"/>
      <c r="LXD3" s="676"/>
      <c r="LXE3" s="676"/>
      <c r="LXF3" s="676"/>
      <c r="LXG3" s="676"/>
      <c r="LXH3" s="676"/>
      <c r="LXI3" s="676"/>
      <c r="LXJ3" s="676"/>
      <c r="LXK3" s="676"/>
      <c r="LXL3" s="676"/>
      <c r="LXM3" s="676"/>
      <c r="LXN3" s="676"/>
      <c r="LXO3" s="676"/>
      <c r="LXP3" s="676"/>
      <c r="LXQ3" s="676"/>
      <c r="LXR3" s="676"/>
      <c r="LXS3" s="676"/>
      <c r="LXT3" s="676"/>
      <c r="LXU3" s="676"/>
      <c r="LXV3" s="676"/>
      <c r="LXW3" s="676"/>
      <c r="LXX3" s="676"/>
      <c r="LXY3" s="676"/>
      <c r="LXZ3" s="676"/>
      <c r="LYA3" s="676"/>
      <c r="LYB3" s="676"/>
      <c r="LYC3" s="676"/>
      <c r="LYD3" s="676"/>
      <c r="LYE3" s="676"/>
      <c r="LYF3" s="676"/>
      <c r="LYG3" s="676"/>
      <c r="LYH3" s="676"/>
      <c r="LYI3" s="676"/>
      <c r="LYJ3" s="676"/>
      <c r="LYK3" s="676"/>
      <c r="LYL3" s="676"/>
      <c r="LYM3" s="676"/>
      <c r="LYN3" s="676"/>
      <c r="LYO3" s="676"/>
      <c r="LYP3" s="676"/>
      <c r="LYQ3" s="676"/>
      <c r="LYR3" s="676"/>
      <c r="LYS3" s="676"/>
      <c r="LYT3" s="676"/>
      <c r="LYU3" s="676"/>
      <c r="LYV3" s="676"/>
      <c r="LYW3" s="676"/>
      <c r="LYX3" s="676"/>
      <c r="LYY3" s="676"/>
      <c r="LYZ3" s="676"/>
      <c r="LZA3" s="676"/>
      <c r="LZB3" s="676"/>
      <c r="LZC3" s="676"/>
      <c r="LZD3" s="676"/>
      <c r="LZE3" s="676"/>
      <c r="LZF3" s="676"/>
      <c r="LZG3" s="676"/>
      <c r="LZH3" s="676"/>
      <c r="LZI3" s="676"/>
      <c r="LZJ3" s="676"/>
      <c r="LZK3" s="676"/>
      <c r="LZL3" s="676"/>
      <c r="LZM3" s="676"/>
      <c r="LZN3" s="676"/>
      <c r="LZO3" s="676"/>
      <c r="LZP3" s="676"/>
      <c r="LZQ3" s="676"/>
      <c r="LZR3" s="676"/>
      <c r="LZS3" s="676"/>
      <c r="LZT3" s="676"/>
      <c r="LZU3" s="676"/>
      <c r="LZV3" s="676"/>
      <c r="LZW3" s="676"/>
      <c r="LZX3" s="676"/>
      <c r="LZY3" s="676"/>
      <c r="LZZ3" s="676"/>
      <c r="MAA3" s="676"/>
      <c r="MAB3" s="676"/>
      <c r="MAC3" s="676"/>
      <c r="MAD3" s="676"/>
      <c r="MAE3" s="676"/>
      <c r="MAF3" s="676"/>
      <c r="MAG3" s="676"/>
      <c r="MAH3" s="676"/>
      <c r="MAI3" s="676"/>
      <c r="MAJ3" s="676"/>
      <c r="MAK3" s="676"/>
      <c r="MAL3" s="676"/>
      <c r="MAM3" s="676"/>
      <c r="MAN3" s="676"/>
      <c r="MAO3" s="676"/>
      <c r="MAP3" s="676"/>
      <c r="MAQ3" s="676"/>
      <c r="MAR3" s="676"/>
      <c r="MAS3" s="676"/>
      <c r="MAT3" s="676"/>
      <c r="MAU3" s="676"/>
      <c r="MAV3" s="676"/>
      <c r="MAW3" s="676"/>
      <c r="MAX3" s="676"/>
      <c r="MAY3" s="676"/>
      <c r="MAZ3" s="676"/>
      <c r="MBA3" s="676"/>
      <c r="MBB3" s="676"/>
      <c r="MBC3" s="676"/>
      <c r="MBD3" s="676"/>
      <c r="MBE3" s="676"/>
      <c r="MBF3" s="676"/>
      <c r="MBG3" s="676"/>
      <c r="MBH3" s="676"/>
      <c r="MBI3" s="676"/>
      <c r="MBJ3" s="676"/>
      <c r="MBK3" s="676"/>
      <c r="MBL3" s="676"/>
      <c r="MBM3" s="676"/>
      <c r="MBN3" s="676"/>
      <c r="MBO3" s="676"/>
      <c r="MBP3" s="676"/>
      <c r="MBQ3" s="676"/>
      <c r="MBR3" s="676"/>
      <c r="MBS3" s="676"/>
      <c r="MBT3" s="676"/>
      <c r="MBU3" s="676"/>
      <c r="MBV3" s="676"/>
      <c r="MBW3" s="676"/>
      <c r="MBX3" s="676"/>
      <c r="MBY3" s="676"/>
      <c r="MBZ3" s="676"/>
      <c r="MCA3" s="676"/>
      <c r="MCB3" s="676"/>
      <c r="MCC3" s="676"/>
      <c r="MCD3" s="676"/>
      <c r="MCE3" s="676"/>
      <c r="MCF3" s="676"/>
      <c r="MCG3" s="676"/>
      <c r="MCH3" s="676"/>
      <c r="MCI3" s="676"/>
      <c r="MCJ3" s="676"/>
      <c r="MCK3" s="676"/>
      <c r="MCL3" s="676"/>
      <c r="MCM3" s="676"/>
      <c r="MCN3" s="676"/>
      <c r="MCO3" s="676"/>
      <c r="MCP3" s="676"/>
      <c r="MCQ3" s="676"/>
      <c r="MCR3" s="676"/>
      <c r="MCS3" s="676"/>
      <c r="MCT3" s="676"/>
      <c r="MCU3" s="676"/>
      <c r="MCV3" s="676"/>
      <c r="MCW3" s="676"/>
      <c r="MCX3" s="676"/>
      <c r="MCY3" s="676"/>
      <c r="MCZ3" s="676"/>
      <c r="MDA3" s="676"/>
      <c r="MDB3" s="676"/>
      <c r="MDC3" s="676"/>
      <c r="MDD3" s="676"/>
      <c r="MDE3" s="676"/>
      <c r="MDF3" s="676"/>
      <c r="MDG3" s="676"/>
      <c r="MDH3" s="676"/>
      <c r="MDI3" s="676"/>
      <c r="MDJ3" s="676"/>
      <c r="MDK3" s="676"/>
      <c r="MDL3" s="676"/>
      <c r="MDM3" s="676"/>
      <c r="MDN3" s="676"/>
      <c r="MDO3" s="676"/>
      <c r="MDP3" s="676"/>
      <c r="MDQ3" s="676"/>
      <c r="MDR3" s="676"/>
      <c r="MDS3" s="676"/>
      <c r="MDT3" s="676"/>
      <c r="MDU3" s="676"/>
      <c r="MDV3" s="676"/>
      <c r="MDW3" s="676"/>
      <c r="MDX3" s="676"/>
      <c r="MDY3" s="676"/>
      <c r="MDZ3" s="676"/>
      <c r="MEA3" s="676"/>
      <c r="MEB3" s="676"/>
      <c r="MEC3" s="676"/>
      <c r="MED3" s="676"/>
      <c r="MEE3" s="676"/>
      <c r="MEF3" s="676"/>
      <c r="MEG3" s="676"/>
      <c r="MEH3" s="676"/>
      <c r="MEI3" s="676"/>
      <c r="MEJ3" s="676"/>
      <c r="MEK3" s="676"/>
      <c r="MEL3" s="676"/>
      <c r="MEM3" s="676"/>
      <c r="MEN3" s="676"/>
      <c r="MEO3" s="676"/>
      <c r="MEP3" s="676"/>
      <c r="MEQ3" s="676"/>
      <c r="MER3" s="676"/>
      <c r="MES3" s="676"/>
      <c r="MET3" s="676"/>
      <c r="MEU3" s="676"/>
      <c r="MEV3" s="676"/>
      <c r="MEW3" s="676"/>
      <c r="MEX3" s="676"/>
      <c r="MEY3" s="676"/>
      <c r="MEZ3" s="676"/>
      <c r="MFA3" s="676"/>
      <c r="MFB3" s="676"/>
      <c r="MFC3" s="676"/>
      <c r="MFD3" s="676"/>
      <c r="MFE3" s="676"/>
      <c r="MFF3" s="676"/>
      <c r="MFG3" s="676"/>
      <c r="MFH3" s="676"/>
      <c r="MFI3" s="676"/>
      <c r="MFJ3" s="676"/>
      <c r="MFK3" s="676"/>
      <c r="MFL3" s="676"/>
      <c r="MFM3" s="676"/>
      <c r="MFN3" s="676"/>
      <c r="MFO3" s="676"/>
      <c r="MFP3" s="676"/>
      <c r="MFQ3" s="676"/>
      <c r="MFR3" s="676"/>
      <c r="MFS3" s="676"/>
      <c r="MFT3" s="676"/>
      <c r="MFU3" s="676"/>
      <c r="MFV3" s="676"/>
      <c r="MFW3" s="676"/>
      <c r="MFX3" s="676"/>
      <c r="MFY3" s="676"/>
      <c r="MFZ3" s="676"/>
      <c r="MGA3" s="676"/>
      <c r="MGB3" s="676"/>
      <c r="MGC3" s="676"/>
      <c r="MGD3" s="676"/>
      <c r="MGE3" s="676"/>
      <c r="MGF3" s="676"/>
      <c r="MGG3" s="676"/>
      <c r="MGH3" s="676"/>
      <c r="MGI3" s="676"/>
      <c r="MGJ3" s="676"/>
      <c r="MGK3" s="676"/>
      <c r="MGL3" s="676"/>
      <c r="MGM3" s="676"/>
      <c r="MGN3" s="676"/>
      <c r="MGO3" s="676"/>
      <c r="MGP3" s="676"/>
      <c r="MGQ3" s="676"/>
      <c r="MGR3" s="676"/>
      <c r="MGS3" s="676"/>
      <c r="MGT3" s="676"/>
      <c r="MGU3" s="676"/>
      <c r="MGV3" s="676"/>
      <c r="MGW3" s="676"/>
      <c r="MGX3" s="676"/>
      <c r="MGY3" s="676"/>
      <c r="MGZ3" s="676"/>
      <c r="MHA3" s="676"/>
      <c r="MHB3" s="676"/>
      <c r="MHC3" s="676"/>
      <c r="MHD3" s="676"/>
      <c r="MHE3" s="676"/>
      <c r="MHF3" s="676"/>
      <c r="MHG3" s="676"/>
      <c r="MHH3" s="676"/>
      <c r="MHI3" s="676"/>
      <c r="MHJ3" s="676"/>
      <c r="MHK3" s="676"/>
      <c r="MHL3" s="676"/>
      <c r="MHM3" s="676"/>
      <c r="MHN3" s="676"/>
      <c r="MHO3" s="676"/>
      <c r="MHP3" s="676"/>
      <c r="MHQ3" s="676"/>
      <c r="MHR3" s="676"/>
      <c r="MHS3" s="676"/>
      <c r="MHT3" s="676"/>
      <c r="MHU3" s="676"/>
      <c r="MHV3" s="676"/>
      <c r="MHW3" s="676"/>
      <c r="MHX3" s="676"/>
      <c r="MHY3" s="676"/>
      <c r="MHZ3" s="676"/>
      <c r="MIA3" s="676"/>
      <c r="MIB3" s="676"/>
      <c r="MIC3" s="676"/>
      <c r="MID3" s="676"/>
      <c r="MIE3" s="676"/>
      <c r="MIF3" s="676"/>
      <c r="MIG3" s="676"/>
      <c r="MIH3" s="676"/>
      <c r="MII3" s="676"/>
      <c r="MIJ3" s="676"/>
      <c r="MIK3" s="676"/>
      <c r="MIL3" s="676"/>
      <c r="MIM3" s="676"/>
      <c r="MIN3" s="676"/>
      <c r="MIO3" s="676"/>
      <c r="MIP3" s="676"/>
      <c r="MIQ3" s="676"/>
      <c r="MIR3" s="676"/>
      <c r="MIS3" s="676"/>
      <c r="MIT3" s="676"/>
      <c r="MIU3" s="676"/>
      <c r="MIV3" s="676"/>
      <c r="MIW3" s="676"/>
      <c r="MIX3" s="676"/>
      <c r="MIY3" s="676"/>
      <c r="MIZ3" s="676"/>
      <c r="MJA3" s="676"/>
      <c r="MJB3" s="676"/>
      <c r="MJC3" s="676"/>
      <c r="MJD3" s="676"/>
      <c r="MJE3" s="676"/>
      <c r="MJF3" s="676"/>
      <c r="MJG3" s="676"/>
      <c r="MJH3" s="676"/>
      <c r="MJI3" s="676"/>
      <c r="MJJ3" s="676"/>
      <c r="MJK3" s="676"/>
      <c r="MJL3" s="676"/>
      <c r="MJM3" s="676"/>
      <c r="MJN3" s="676"/>
      <c r="MJO3" s="676"/>
      <c r="MJP3" s="676"/>
      <c r="MJQ3" s="676"/>
      <c r="MJR3" s="676"/>
      <c r="MJS3" s="676"/>
      <c r="MJT3" s="676"/>
      <c r="MJU3" s="676"/>
      <c r="MJV3" s="676"/>
      <c r="MJW3" s="676"/>
      <c r="MJX3" s="676"/>
      <c r="MJY3" s="676"/>
      <c r="MJZ3" s="676"/>
      <c r="MKA3" s="676"/>
      <c r="MKB3" s="676"/>
      <c r="MKC3" s="676"/>
      <c r="MKD3" s="676"/>
      <c r="MKE3" s="676"/>
      <c r="MKF3" s="676"/>
      <c r="MKG3" s="676"/>
      <c r="MKH3" s="676"/>
      <c r="MKI3" s="676"/>
      <c r="MKJ3" s="676"/>
      <c r="MKK3" s="676"/>
      <c r="MKL3" s="676"/>
      <c r="MKM3" s="676"/>
      <c r="MKN3" s="676"/>
      <c r="MKO3" s="676"/>
      <c r="MKP3" s="676"/>
      <c r="MKQ3" s="676"/>
      <c r="MKR3" s="676"/>
      <c r="MKS3" s="676"/>
      <c r="MKT3" s="676"/>
      <c r="MKU3" s="676"/>
      <c r="MKV3" s="676"/>
      <c r="MKW3" s="676"/>
      <c r="MKX3" s="676"/>
      <c r="MKY3" s="676"/>
      <c r="MKZ3" s="676"/>
      <c r="MLA3" s="676"/>
      <c r="MLB3" s="676"/>
      <c r="MLC3" s="676"/>
      <c r="MLD3" s="676"/>
      <c r="MLE3" s="676"/>
      <c r="MLF3" s="676"/>
      <c r="MLG3" s="676"/>
      <c r="MLH3" s="676"/>
      <c r="MLI3" s="676"/>
      <c r="MLJ3" s="676"/>
      <c r="MLK3" s="676"/>
      <c r="MLL3" s="676"/>
      <c r="MLM3" s="676"/>
      <c r="MLN3" s="676"/>
      <c r="MLO3" s="676"/>
      <c r="MLP3" s="676"/>
      <c r="MLQ3" s="676"/>
      <c r="MLR3" s="676"/>
      <c r="MLS3" s="676"/>
      <c r="MLT3" s="676"/>
      <c r="MLU3" s="676"/>
      <c r="MLV3" s="676"/>
      <c r="MLW3" s="676"/>
      <c r="MLX3" s="676"/>
      <c r="MLY3" s="676"/>
      <c r="MLZ3" s="676"/>
      <c r="MMA3" s="676"/>
      <c r="MMB3" s="676"/>
      <c r="MMC3" s="676"/>
      <c r="MMD3" s="676"/>
      <c r="MME3" s="676"/>
      <c r="MMF3" s="676"/>
      <c r="MMG3" s="676"/>
      <c r="MMH3" s="676"/>
      <c r="MMI3" s="676"/>
      <c r="MMJ3" s="676"/>
      <c r="MMK3" s="676"/>
      <c r="MML3" s="676"/>
      <c r="MMM3" s="676"/>
      <c r="MMN3" s="676"/>
      <c r="MMO3" s="676"/>
      <c r="MMP3" s="676"/>
      <c r="MMQ3" s="676"/>
      <c r="MMR3" s="676"/>
      <c r="MMS3" s="676"/>
      <c r="MMT3" s="676"/>
      <c r="MMU3" s="676"/>
      <c r="MMV3" s="676"/>
      <c r="MMW3" s="676"/>
      <c r="MMX3" s="676"/>
      <c r="MMY3" s="676"/>
      <c r="MMZ3" s="676"/>
      <c r="MNA3" s="676"/>
      <c r="MNB3" s="676"/>
      <c r="MNC3" s="676"/>
      <c r="MND3" s="676"/>
      <c r="MNE3" s="676"/>
      <c r="MNF3" s="676"/>
      <c r="MNG3" s="676"/>
      <c r="MNH3" s="676"/>
      <c r="MNI3" s="676"/>
      <c r="MNJ3" s="676"/>
      <c r="MNK3" s="676"/>
      <c r="MNL3" s="676"/>
      <c r="MNM3" s="676"/>
      <c r="MNN3" s="676"/>
      <c r="MNO3" s="676"/>
      <c r="MNP3" s="676"/>
      <c r="MNQ3" s="676"/>
      <c r="MNR3" s="676"/>
      <c r="MNS3" s="676"/>
      <c r="MNT3" s="676"/>
      <c r="MNU3" s="676"/>
      <c r="MNV3" s="676"/>
      <c r="MNW3" s="676"/>
      <c r="MNX3" s="676"/>
      <c r="MNY3" s="676"/>
      <c r="MNZ3" s="676"/>
      <c r="MOA3" s="676"/>
      <c r="MOB3" s="676"/>
      <c r="MOC3" s="676"/>
      <c r="MOD3" s="676"/>
      <c r="MOE3" s="676"/>
      <c r="MOF3" s="676"/>
      <c r="MOG3" s="676"/>
      <c r="MOH3" s="676"/>
      <c r="MOI3" s="676"/>
      <c r="MOJ3" s="676"/>
      <c r="MOK3" s="676"/>
      <c r="MOL3" s="676"/>
      <c r="MOM3" s="676"/>
      <c r="MON3" s="676"/>
      <c r="MOO3" s="676"/>
      <c r="MOP3" s="676"/>
      <c r="MOQ3" s="676"/>
      <c r="MOR3" s="676"/>
      <c r="MOS3" s="676"/>
      <c r="MOT3" s="676"/>
      <c r="MOU3" s="676"/>
      <c r="MOV3" s="676"/>
      <c r="MOW3" s="676"/>
      <c r="MOX3" s="676"/>
      <c r="MOY3" s="676"/>
      <c r="MOZ3" s="676"/>
      <c r="MPA3" s="676"/>
      <c r="MPB3" s="676"/>
      <c r="MPC3" s="676"/>
      <c r="MPD3" s="676"/>
      <c r="MPE3" s="676"/>
      <c r="MPF3" s="676"/>
      <c r="MPG3" s="676"/>
      <c r="MPH3" s="676"/>
      <c r="MPI3" s="676"/>
      <c r="MPJ3" s="676"/>
      <c r="MPK3" s="676"/>
      <c r="MPL3" s="676"/>
      <c r="MPM3" s="676"/>
      <c r="MPN3" s="676"/>
      <c r="MPO3" s="676"/>
      <c r="MPP3" s="676"/>
      <c r="MPQ3" s="676"/>
      <c r="MPR3" s="676"/>
      <c r="MPS3" s="676"/>
      <c r="MPT3" s="676"/>
      <c r="MPU3" s="676"/>
      <c r="MPV3" s="676"/>
      <c r="MPW3" s="676"/>
      <c r="MPX3" s="676"/>
      <c r="MPY3" s="676"/>
      <c r="MPZ3" s="676"/>
      <c r="MQA3" s="676"/>
      <c r="MQB3" s="676"/>
      <c r="MQC3" s="676"/>
      <c r="MQD3" s="676"/>
      <c r="MQE3" s="676"/>
      <c r="MQF3" s="676"/>
      <c r="MQG3" s="676"/>
      <c r="MQH3" s="676"/>
      <c r="MQI3" s="676"/>
      <c r="MQJ3" s="676"/>
      <c r="MQK3" s="676"/>
      <c r="MQL3" s="676"/>
      <c r="MQM3" s="676"/>
      <c r="MQN3" s="676"/>
      <c r="MQO3" s="676"/>
      <c r="MQP3" s="676"/>
      <c r="MQQ3" s="676"/>
      <c r="MQR3" s="676"/>
      <c r="MQS3" s="676"/>
      <c r="MQT3" s="676"/>
      <c r="MQU3" s="676"/>
      <c r="MQV3" s="676"/>
      <c r="MQW3" s="676"/>
      <c r="MQX3" s="676"/>
      <c r="MQY3" s="676"/>
      <c r="MQZ3" s="676"/>
      <c r="MRA3" s="676"/>
      <c r="MRB3" s="676"/>
      <c r="MRC3" s="676"/>
      <c r="MRD3" s="676"/>
      <c r="MRE3" s="676"/>
      <c r="MRF3" s="676"/>
      <c r="MRG3" s="676"/>
      <c r="MRH3" s="676"/>
      <c r="MRI3" s="676"/>
      <c r="MRJ3" s="676"/>
      <c r="MRK3" s="676"/>
      <c r="MRL3" s="676"/>
      <c r="MRM3" s="676"/>
      <c r="MRN3" s="676"/>
      <c r="MRO3" s="676"/>
      <c r="MRP3" s="676"/>
      <c r="MRQ3" s="676"/>
      <c r="MRR3" s="676"/>
      <c r="MRS3" s="676"/>
      <c r="MRT3" s="676"/>
      <c r="MRU3" s="676"/>
      <c r="MRV3" s="676"/>
      <c r="MRW3" s="676"/>
      <c r="MRX3" s="676"/>
      <c r="MRY3" s="676"/>
      <c r="MRZ3" s="676"/>
      <c r="MSA3" s="676"/>
      <c r="MSB3" s="676"/>
      <c r="MSC3" s="676"/>
      <c r="MSD3" s="676"/>
      <c r="MSE3" s="676"/>
      <c r="MSF3" s="676"/>
      <c r="MSG3" s="676"/>
      <c r="MSH3" s="676"/>
      <c r="MSI3" s="676"/>
      <c r="MSJ3" s="676"/>
      <c r="MSK3" s="676"/>
      <c r="MSL3" s="676"/>
      <c r="MSM3" s="676"/>
      <c r="MSN3" s="676"/>
      <c r="MSO3" s="676"/>
      <c r="MSP3" s="676"/>
      <c r="MSQ3" s="676"/>
      <c r="MSR3" s="676"/>
      <c r="MSS3" s="676"/>
      <c r="MST3" s="676"/>
      <c r="MSU3" s="676"/>
      <c r="MSV3" s="676"/>
      <c r="MSW3" s="676"/>
      <c r="MSX3" s="676"/>
      <c r="MSY3" s="676"/>
      <c r="MSZ3" s="676"/>
      <c r="MTA3" s="676"/>
      <c r="MTB3" s="676"/>
      <c r="MTC3" s="676"/>
      <c r="MTD3" s="676"/>
      <c r="MTE3" s="676"/>
      <c r="MTF3" s="676"/>
      <c r="MTG3" s="676"/>
      <c r="MTH3" s="676"/>
      <c r="MTI3" s="676"/>
      <c r="MTJ3" s="676"/>
      <c r="MTK3" s="676"/>
      <c r="MTL3" s="676"/>
      <c r="MTM3" s="676"/>
      <c r="MTN3" s="676"/>
      <c r="MTO3" s="676"/>
      <c r="MTP3" s="676"/>
      <c r="MTQ3" s="676"/>
      <c r="MTR3" s="676"/>
      <c r="MTS3" s="676"/>
      <c r="MTT3" s="676"/>
      <c r="MTU3" s="676"/>
      <c r="MTV3" s="676"/>
      <c r="MTW3" s="676"/>
      <c r="MTX3" s="676"/>
      <c r="MTY3" s="676"/>
      <c r="MTZ3" s="676"/>
      <c r="MUA3" s="676"/>
      <c r="MUB3" s="676"/>
      <c r="MUC3" s="676"/>
      <c r="MUD3" s="676"/>
      <c r="MUE3" s="676"/>
      <c r="MUF3" s="676"/>
      <c r="MUG3" s="676"/>
      <c r="MUH3" s="676"/>
      <c r="MUI3" s="676"/>
      <c r="MUJ3" s="676"/>
      <c r="MUK3" s="676"/>
      <c r="MUL3" s="676"/>
      <c r="MUM3" s="676"/>
      <c r="MUN3" s="676"/>
      <c r="MUO3" s="676"/>
      <c r="MUP3" s="676"/>
      <c r="MUQ3" s="676"/>
      <c r="MUR3" s="676"/>
      <c r="MUS3" s="676"/>
      <c r="MUT3" s="676"/>
      <c r="MUU3" s="676"/>
      <c r="MUV3" s="676"/>
      <c r="MUW3" s="676"/>
      <c r="MUX3" s="676"/>
      <c r="MUY3" s="676"/>
      <c r="MUZ3" s="676"/>
      <c r="MVA3" s="676"/>
      <c r="MVB3" s="676"/>
      <c r="MVC3" s="676"/>
      <c r="MVD3" s="676"/>
      <c r="MVE3" s="676"/>
      <c r="MVF3" s="676"/>
      <c r="MVG3" s="676"/>
      <c r="MVH3" s="676"/>
      <c r="MVI3" s="676"/>
      <c r="MVJ3" s="676"/>
      <c r="MVK3" s="676"/>
      <c r="MVL3" s="676"/>
      <c r="MVM3" s="676"/>
      <c r="MVN3" s="676"/>
      <c r="MVO3" s="676"/>
      <c r="MVP3" s="676"/>
      <c r="MVQ3" s="676"/>
      <c r="MVR3" s="676"/>
      <c r="MVS3" s="676"/>
      <c r="MVT3" s="676"/>
      <c r="MVU3" s="676"/>
      <c r="MVV3" s="676"/>
      <c r="MVW3" s="676"/>
      <c r="MVX3" s="676"/>
      <c r="MVY3" s="676"/>
      <c r="MVZ3" s="676"/>
      <c r="MWA3" s="676"/>
      <c r="MWB3" s="676"/>
      <c r="MWC3" s="676"/>
      <c r="MWD3" s="676"/>
      <c r="MWE3" s="676"/>
      <c r="MWF3" s="676"/>
      <c r="MWG3" s="676"/>
      <c r="MWH3" s="676"/>
      <c r="MWI3" s="676"/>
      <c r="MWJ3" s="676"/>
      <c r="MWK3" s="676"/>
      <c r="MWL3" s="676"/>
      <c r="MWM3" s="676"/>
      <c r="MWN3" s="676"/>
      <c r="MWO3" s="676"/>
      <c r="MWP3" s="676"/>
      <c r="MWQ3" s="676"/>
      <c r="MWR3" s="676"/>
      <c r="MWS3" s="676"/>
      <c r="MWT3" s="676"/>
      <c r="MWU3" s="676"/>
      <c r="MWV3" s="676"/>
      <c r="MWW3" s="676"/>
      <c r="MWX3" s="676"/>
      <c r="MWY3" s="676"/>
      <c r="MWZ3" s="676"/>
      <c r="MXA3" s="676"/>
      <c r="MXB3" s="676"/>
      <c r="MXC3" s="676"/>
      <c r="MXD3" s="676"/>
      <c r="MXE3" s="676"/>
      <c r="MXF3" s="676"/>
      <c r="MXG3" s="676"/>
      <c r="MXH3" s="676"/>
      <c r="MXI3" s="676"/>
      <c r="MXJ3" s="676"/>
      <c r="MXK3" s="676"/>
      <c r="MXL3" s="676"/>
      <c r="MXM3" s="676"/>
      <c r="MXN3" s="676"/>
      <c r="MXO3" s="676"/>
      <c r="MXP3" s="676"/>
      <c r="MXQ3" s="676"/>
      <c r="MXR3" s="676"/>
      <c r="MXS3" s="676"/>
      <c r="MXT3" s="676"/>
      <c r="MXU3" s="676"/>
      <c r="MXV3" s="676"/>
      <c r="MXW3" s="676"/>
      <c r="MXX3" s="676"/>
      <c r="MXY3" s="676"/>
      <c r="MXZ3" s="676"/>
      <c r="MYA3" s="676"/>
      <c r="MYB3" s="676"/>
      <c r="MYC3" s="676"/>
      <c r="MYD3" s="676"/>
      <c r="MYE3" s="676"/>
      <c r="MYF3" s="676"/>
      <c r="MYG3" s="676"/>
      <c r="MYH3" s="676"/>
      <c r="MYI3" s="676"/>
      <c r="MYJ3" s="676"/>
      <c r="MYK3" s="676"/>
      <c r="MYL3" s="676"/>
      <c r="MYM3" s="676"/>
      <c r="MYN3" s="676"/>
      <c r="MYO3" s="676"/>
      <c r="MYP3" s="676"/>
      <c r="MYQ3" s="676"/>
      <c r="MYR3" s="676"/>
      <c r="MYS3" s="676"/>
      <c r="MYT3" s="676"/>
      <c r="MYU3" s="676"/>
      <c r="MYV3" s="676"/>
      <c r="MYW3" s="676"/>
      <c r="MYX3" s="676"/>
      <c r="MYY3" s="676"/>
      <c r="MYZ3" s="676"/>
      <c r="MZA3" s="676"/>
      <c r="MZB3" s="676"/>
      <c r="MZC3" s="676"/>
      <c r="MZD3" s="676"/>
      <c r="MZE3" s="676"/>
      <c r="MZF3" s="676"/>
      <c r="MZG3" s="676"/>
      <c r="MZH3" s="676"/>
      <c r="MZI3" s="676"/>
      <c r="MZJ3" s="676"/>
      <c r="MZK3" s="676"/>
      <c r="MZL3" s="676"/>
      <c r="MZM3" s="676"/>
      <c r="MZN3" s="676"/>
      <c r="MZO3" s="676"/>
      <c r="MZP3" s="676"/>
      <c r="MZQ3" s="676"/>
      <c r="MZR3" s="676"/>
      <c r="MZS3" s="676"/>
      <c r="MZT3" s="676"/>
      <c r="MZU3" s="676"/>
      <c r="MZV3" s="676"/>
      <c r="MZW3" s="676"/>
      <c r="MZX3" s="676"/>
      <c r="MZY3" s="676"/>
      <c r="MZZ3" s="676"/>
      <c r="NAA3" s="676"/>
      <c r="NAB3" s="676"/>
      <c r="NAC3" s="676"/>
      <c r="NAD3" s="676"/>
      <c r="NAE3" s="676"/>
      <c r="NAF3" s="676"/>
      <c r="NAG3" s="676"/>
      <c r="NAH3" s="676"/>
      <c r="NAI3" s="676"/>
      <c r="NAJ3" s="676"/>
      <c r="NAK3" s="676"/>
      <c r="NAL3" s="676"/>
      <c r="NAM3" s="676"/>
      <c r="NAN3" s="676"/>
      <c r="NAO3" s="676"/>
      <c r="NAP3" s="676"/>
      <c r="NAQ3" s="676"/>
      <c r="NAR3" s="676"/>
      <c r="NAS3" s="676"/>
      <c r="NAT3" s="676"/>
      <c r="NAU3" s="676"/>
      <c r="NAV3" s="676"/>
      <c r="NAW3" s="676"/>
      <c r="NAX3" s="676"/>
      <c r="NAY3" s="676"/>
      <c r="NAZ3" s="676"/>
      <c r="NBA3" s="676"/>
      <c r="NBB3" s="676"/>
      <c r="NBC3" s="676"/>
      <c r="NBD3" s="676"/>
      <c r="NBE3" s="676"/>
      <c r="NBF3" s="676"/>
      <c r="NBG3" s="676"/>
      <c r="NBH3" s="676"/>
      <c r="NBI3" s="676"/>
      <c r="NBJ3" s="676"/>
      <c r="NBK3" s="676"/>
      <c r="NBL3" s="676"/>
      <c r="NBM3" s="676"/>
      <c r="NBN3" s="676"/>
      <c r="NBO3" s="676"/>
      <c r="NBP3" s="676"/>
      <c r="NBQ3" s="676"/>
      <c r="NBR3" s="676"/>
      <c r="NBS3" s="676"/>
      <c r="NBT3" s="676"/>
      <c r="NBU3" s="676"/>
      <c r="NBV3" s="676"/>
      <c r="NBW3" s="676"/>
      <c r="NBX3" s="676"/>
      <c r="NBY3" s="676"/>
      <c r="NBZ3" s="676"/>
      <c r="NCA3" s="676"/>
      <c r="NCB3" s="676"/>
      <c r="NCC3" s="676"/>
      <c r="NCD3" s="676"/>
      <c r="NCE3" s="676"/>
      <c r="NCF3" s="676"/>
      <c r="NCG3" s="676"/>
      <c r="NCH3" s="676"/>
      <c r="NCI3" s="676"/>
      <c r="NCJ3" s="676"/>
      <c r="NCK3" s="676"/>
      <c r="NCL3" s="676"/>
      <c r="NCM3" s="676"/>
      <c r="NCN3" s="676"/>
      <c r="NCO3" s="676"/>
      <c r="NCP3" s="676"/>
      <c r="NCQ3" s="676"/>
      <c r="NCR3" s="676"/>
      <c r="NCS3" s="676"/>
      <c r="NCT3" s="676"/>
      <c r="NCU3" s="676"/>
      <c r="NCV3" s="676"/>
      <c r="NCW3" s="676"/>
      <c r="NCX3" s="676"/>
      <c r="NCY3" s="676"/>
      <c r="NCZ3" s="676"/>
      <c r="NDA3" s="676"/>
      <c r="NDB3" s="676"/>
      <c r="NDC3" s="676"/>
      <c r="NDD3" s="676"/>
      <c r="NDE3" s="676"/>
      <c r="NDF3" s="676"/>
      <c r="NDG3" s="676"/>
      <c r="NDH3" s="676"/>
      <c r="NDI3" s="676"/>
      <c r="NDJ3" s="676"/>
      <c r="NDK3" s="676"/>
      <c r="NDL3" s="676"/>
      <c r="NDM3" s="676"/>
      <c r="NDN3" s="676"/>
      <c r="NDO3" s="676"/>
      <c r="NDP3" s="676"/>
      <c r="NDQ3" s="676"/>
      <c r="NDR3" s="676"/>
      <c r="NDS3" s="676"/>
      <c r="NDT3" s="676"/>
      <c r="NDU3" s="676"/>
      <c r="NDV3" s="676"/>
      <c r="NDW3" s="676"/>
      <c r="NDX3" s="676"/>
      <c r="NDY3" s="676"/>
      <c r="NDZ3" s="676"/>
      <c r="NEA3" s="676"/>
      <c r="NEB3" s="676"/>
      <c r="NEC3" s="676"/>
      <c r="NED3" s="676"/>
      <c r="NEE3" s="676"/>
      <c r="NEF3" s="676"/>
      <c r="NEG3" s="676"/>
      <c r="NEH3" s="676"/>
      <c r="NEI3" s="676"/>
      <c r="NEJ3" s="676"/>
      <c r="NEK3" s="676"/>
      <c r="NEL3" s="676"/>
      <c r="NEM3" s="676"/>
      <c r="NEN3" s="676"/>
      <c r="NEO3" s="676"/>
      <c r="NEP3" s="676"/>
      <c r="NEQ3" s="676"/>
      <c r="NER3" s="676"/>
      <c r="NES3" s="676"/>
      <c r="NET3" s="676"/>
      <c r="NEU3" s="676"/>
      <c r="NEV3" s="676"/>
      <c r="NEW3" s="676"/>
      <c r="NEX3" s="676"/>
      <c r="NEY3" s="676"/>
      <c r="NEZ3" s="676"/>
      <c r="NFA3" s="676"/>
      <c r="NFB3" s="676"/>
      <c r="NFC3" s="676"/>
      <c r="NFD3" s="676"/>
      <c r="NFE3" s="676"/>
      <c r="NFF3" s="676"/>
      <c r="NFG3" s="676"/>
      <c r="NFH3" s="676"/>
      <c r="NFI3" s="676"/>
      <c r="NFJ3" s="676"/>
      <c r="NFK3" s="676"/>
      <c r="NFL3" s="676"/>
      <c r="NFM3" s="676"/>
      <c r="NFN3" s="676"/>
      <c r="NFO3" s="676"/>
      <c r="NFP3" s="676"/>
      <c r="NFQ3" s="676"/>
      <c r="NFR3" s="676"/>
      <c r="NFS3" s="676"/>
      <c r="NFT3" s="676"/>
      <c r="NFU3" s="676"/>
      <c r="NFV3" s="676"/>
      <c r="NFW3" s="676"/>
      <c r="NFX3" s="676"/>
      <c r="NFY3" s="676"/>
      <c r="NFZ3" s="676"/>
      <c r="NGA3" s="676"/>
      <c r="NGB3" s="676"/>
      <c r="NGC3" s="676"/>
      <c r="NGD3" s="676"/>
      <c r="NGE3" s="676"/>
      <c r="NGF3" s="676"/>
      <c r="NGG3" s="676"/>
      <c r="NGH3" s="676"/>
      <c r="NGI3" s="676"/>
      <c r="NGJ3" s="676"/>
      <c r="NGK3" s="676"/>
      <c r="NGL3" s="676"/>
      <c r="NGM3" s="676"/>
      <c r="NGN3" s="676"/>
      <c r="NGO3" s="676"/>
      <c r="NGP3" s="676"/>
      <c r="NGQ3" s="676"/>
      <c r="NGR3" s="676"/>
      <c r="NGS3" s="676"/>
      <c r="NGT3" s="676"/>
      <c r="NGU3" s="676"/>
      <c r="NGV3" s="676"/>
      <c r="NGW3" s="676"/>
      <c r="NGX3" s="676"/>
      <c r="NGY3" s="676"/>
      <c r="NGZ3" s="676"/>
      <c r="NHA3" s="676"/>
      <c r="NHB3" s="676"/>
      <c r="NHC3" s="676"/>
      <c r="NHD3" s="676"/>
      <c r="NHE3" s="676"/>
      <c r="NHF3" s="676"/>
      <c r="NHG3" s="676"/>
      <c r="NHH3" s="676"/>
      <c r="NHI3" s="676"/>
      <c r="NHJ3" s="676"/>
      <c r="NHK3" s="676"/>
      <c r="NHL3" s="676"/>
      <c r="NHM3" s="676"/>
      <c r="NHN3" s="676"/>
      <c r="NHO3" s="676"/>
      <c r="NHP3" s="676"/>
      <c r="NHQ3" s="676"/>
      <c r="NHR3" s="676"/>
      <c r="NHS3" s="676"/>
      <c r="NHT3" s="676"/>
      <c r="NHU3" s="676"/>
      <c r="NHV3" s="676"/>
      <c r="NHW3" s="676"/>
      <c r="NHX3" s="676"/>
      <c r="NHY3" s="676"/>
      <c r="NHZ3" s="676"/>
      <c r="NIA3" s="676"/>
      <c r="NIB3" s="676"/>
      <c r="NIC3" s="676"/>
      <c r="NID3" s="676"/>
      <c r="NIE3" s="676"/>
      <c r="NIF3" s="676"/>
      <c r="NIG3" s="676"/>
      <c r="NIH3" s="676"/>
      <c r="NII3" s="676"/>
      <c r="NIJ3" s="676"/>
      <c r="NIK3" s="676"/>
      <c r="NIL3" s="676"/>
      <c r="NIM3" s="676"/>
      <c r="NIN3" s="676"/>
      <c r="NIO3" s="676"/>
      <c r="NIP3" s="676"/>
      <c r="NIQ3" s="676"/>
      <c r="NIR3" s="676"/>
      <c r="NIS3" s="676"/>
      <c r="NIT3" s="676"/>
      <c r="NIU3" s="676"/>
      <c r="NIV3" s="676"/>
      <c r="NIW3" s="676"/>
      <c r="NIX3" s="676"/>
      <c r="NIY3" s="676"/>
      <c r="NIZ3" s="676"/>
      <c r="NJA3" s="676"/>
      <c r="NJB3" s="676"/>
      <c r="NJC3" s="676"/>
      <c r="NJD3" s="676"/>
      <c r="NJE3" s="676"/>
      <c r="NJF3" s="676"/>
      <c r="NJG3" s="676"/>
      <c r="NJH3" s="676"/>
      <c r="NJI3" s="676"/>
      <c r="NJJ3" s="676"/>
      <c r="NJK3" s="676"/>
      <c r="NJL3" s="676"/>
      <c r="NJM3" s="676"/>
      <c r="NJN3" s="676"/>
      <c r="NJO3" s="676"/>
      <c r="NJP3" s="676"/>
      <c r="NJQ3" s="676"/>
      <c r="NJR3" s="676"/>
      <c r="NJS3" s="676"/>
      <c r="NJT3" s="676"/>
      <c r="NJU3" s="676"/>
      <c r="NJV3" s="676"/>
      <c r="NJW3" s="676"/>
      <c r="NJX3" s="676"/>
      <c r="NJY3" s="676"/>
      <c r="NJZ3" s="676"/>
      <c r="NKA3" s="676"/>
      <c r="NKB3" s="676"/>
      <c r="NKC3" s="676"/>
      <c r="NKD3" s="676"/>
      <c r="NKE3" s="676"/>
      <c r="NKF3" s="676"/>
      <c r="NKG3" s="676"/>
      <c r="NKH3" s="676"/>
      <c r="NKI3" s="676"/>
      <c r="NKJ3" s="676"/>
      <c r="NKK3" s="676"/>
      <c r="NKL3" s="676"/>
      <c r="NKM3" s="676"/>
      <c r="NKN3" s="676"/>
      <c r="NKO3" s="676"/>
      <c r="NKP3" s="676"/>
      <c r="NKQ3" s="676"/>
      <c r="NKR3" s="676"/>
      <c r="NKS3" s="676"/>
      <c r="NKT3" s="676"/>
      <c r="NKU3" s="676"/>
      <c r="NKV3" s="676"/>
      <c r="NKW3" s="676"/>
      <c r="NKX3" s="676"/>
      <c r="NKY3" s="676"/>
      <c r="NKZ3" s="676"/>
      <c r="NLA3" s="676"/>
      <c r="NLB3" s="676"/>
      <c r="NLC3" s="676"/>
      <c r="NLD3" s="676"/>
      <c r="NLE3" s="676"/>
      <c r="NLF3" s="676"/>
      <c r="NLG3" s="676"/>
      <c r="NLH3" s="676"/>
      <c r="NLI3" s="676"/>
      <c r="NLJ3" s="676"/>
      <c r="NLK3" s="676"/>
      <c r="NLL3" s="676"/>
      <c r="NLM3" s="676"/>
      <c r="NLN3" s="676"/>
      <c r="NLO3" s="676"/>
      <c r="NLP3" s="676"/>
      <c r="NLQ3" s="676"/>
      <c r="NLR3" s="676"/>
      <c r="NLS3" s="676"/>
      <c r="NLT3" s="676"/>
      <c r="NLU3" s="676"/>
      <c r="NLV3" s="676"/>
      <c r="NLW3" s="676"/>
      <c r="NLX3" s="676"/>
      <c r="NLY3" s="676"/>
      <c r="NLZ3" s="676"/>
      <c r="NMA3" s="676"/>
      <c r="NMB3" s="676"/>
      <c r="NMC3" s="676"/>
      <c r="NMD3" s="676"/>
      <c r="NME3" s="676"/>
      <c r="NMF3" s="676"/>
      <c r="NMG3" s="676"/>
      <c r="NMH3" s="676"/>
      <c r="NMI3" s="676"/>
      <c r="NMJ3" s="676"/>
      <c r="NMK3" s="676"/>
      <c r="NML3" s="676"/>
      <c r="NMM3" s="676"/>
      <c r="NMN3" s="676"/>
      <c r="NMO3" s="676"/>
      <c r="NMP3" s="676"/>
      <c r="NMQ3" s="676"/>
      <c r="NMR3" s="676"/>
      <c r="NMS3" s="676"/>
      <c r="NMT3" s="676"/>
      <c r="NMU3" s="676"/>
      <c r="NMV3" s="676"/>
      <c r="NMW3" s="676"/>
      <c r="NMX3" s="676"/>
      <c r="NMY3" s="676"/>
      <c r="NMZ3" s="676"/>
      <c r="NNA3" s="676"/>
      <c r="NNB3" s="676"/>
      <c r="NNC3" s="676"/>
      <c r="NND3" s="676"/>
      <c r="NNE3" s="676"/>
      <c r="NNF3" s="676"/>
      <c r="NNG3" s="676"/>
      <c r="NNH3" s="676"/>
      <c r="NNI3" s="676"/>
      <c r="NNJ3" s="676"/>
      <c r="NNK3" s="676"/>
      <c r="NNL3" s="676"/>
      <c r="NNM3" s="676"/>
      <c r="NNN3" s="676"/>
      <c r="NNO3" s="676"/>
      <c r="NNP3" s="676"/>
      <c r="NNQ3" s="676"/>
      <c r="NNR3" s="676"/>
      <c r="NNS3" s="676"/>
      <c r="NNT3" s="676"/>
      <c r="NNU3" s="676"/>
      <c r="NNV3" s="676"/>
      <c r="NNW3" s="676"/>
      <c r="NNX3" s="676"/>
      <c r="NNY3" s="676"/>
      <c r="NNZ3" s="676"/>
      <c r="NOA3" s="676"/>
      <c r="NOB3" s="676"/>
      <c r="NOC3" s="676"/>
      <c r="NOD3" s="676"/>
      <c r="NOE3" s="676"/>
      <c r="NOF3" s="676"/>
      <c r="NOG3" s="676"/>
      <c r="NOH3" s="676"/>
      <c r="NOI3" s="676"/>
      <c r="NOJ3" s="676"/>
      <c r="NOK3" s="676"/>
      <c r="NOL3" s="676"/>
      <c r="NOM3" s="676"/>
      <c r="NON3" s="676"/>
      <c r="NOO3" s="676"/>
      <c r="NOP3" s="676"/>
      <c r="NOQ3" s="676"/>
      <c r="NOR3" s="676"/>
      <c r="NOS3" s="676"/>
      <c r="NOT3" s="676"/>
      <c r="NOU3" s="676"/>
      <c r="NOV3" s="676"/>
      <c r="NOW3" s="676"/>
      <c r="NOX3" s="676"/>
      <c r="NOY3" s="676"/>
      <c r="NOZ3" s="676"/>
      <c r="NPA3" s="676"/>
      <c r="NPB3" s="676"/>
      <c r="NPC3" s="676"/>
      <c r="NPD3" s="676"/>
      <c r="NPE3" s="676"/>
      <c r="NPF3" s="676"/>
      <c r="NPG3" s="676"/>
      <c r="NPH3" s="676"/>
      <c r="NPI3" s="676"/>
      <c r="NPJ3" s="676"/>
      <c r="NPK3" s="676"/>
      <c r="NPL3" s="676"/>
      <c r="NPM3" s="676"/>
      <c r="NPN3" s="676"/>
      <c r="NPO3" s="676"/>
      <c r="NPP3" s="676"/>
      <c r="NPQ3" s="676"/>
      <c r="NPR3" s="676"/>
      <c r="NPS3" s="676"/>
      <c r="NPT3" s="676"/>
      <c r="NPU3" s="676"/>
      <c r="NPV3" s="676"/>
      <c r="NPW3" s="676"/>
      <c r="NPX3" s="676"/>
      <c r="NPY3" s="676"/>
      <c r="NPZ3" s="676"/>
      <c r="NQA3" s="676"/>
      <c r="NQB3" s="676"/>
      <c r="NQC3" s="676"/>
      <c r="NQD3" s="676"/>
      <c r="NQE3" s="676"/>
      <c r="NQF3" s="676"/>
      <c r="NQG3" s="676"/>
      <c r="NQH3" s="676"/>
      <c r="NQI3" s="676"/>
      <c r="NQJ3" s="676"/>
      <c r="NQK3" s="676"/>
      <c r="NQL3" s="676"/>
      <c r="NQM3" s="676"/>
      <c r="NQN3" s="676"/>
      <c r="NQO3" s="676"/>
      <c r="NQP3" s="676"/>
      <c r="NQQ3" s="676"/>
      <c r="NQR3" s="676"/>
      <c r="NQS3" s="676"/>
      <c r="NQT3" s="676"/>
      <c r="NQU3" s="676"/>
      <c r="NQV3" s="676"/>
      <c r="NQW3" s="676"/>
      <c r="NQX3" s="676"/>
      <c r="NQY3" s="676"/>
      <c r="NQZ3" s="676"/>
      <c r="NRA3" s="676"/>
      <c r="NRB3" s="676"/>
      <c r="NRC3" s="676"/>
      <c r="NRD3" s="676"/>
      <c r="NRE3" s="676"/>
      <c r="NRF3" s="676"/>
      <c r="NRG3" s="676"/>
      <c r="NRH3" s="676"/>
      <c r="NRI3" s="676"/>
      <c r="NRJ3" s="676"/>
      <c r="NRK3" s="676"/>
      <c r="NRL3" s="676"/>
      <c r="NRM3" s="676"/>
      <c r="NRN3" s="676"/>
      <c r="NRO3" s="676"/>
      <c r="NRP3" s="676"/>
      <c r="NRQ3" s="676"/>
      <c r="NRR3" s="676"/>
      <c r="NRS3" s="676"/>
      <c r="NRT3" s="676"/>
      <c r="NRU3" s="676"/>
      <c r="NRV3" s="676"/>
      <c r="NRW3" s="676"/>
      <c r="NRX3" s="676"/>
      <c r="NRY3" s="676"/>
      <c r="NRZ3" s="676"/>
      <c r="NSA3" s="676"/>
      <c r="NSB3" s="676"/>
      <c r="NSC3" s="676"/>
      <c r="NSD3" s="676"/>
      <c r="NSE3" s="676"/>
      <c r="NSF3" s="676"/>
      <c r="NSG3" s="676"/>
      <c r="NSH3" s="676"/>
      <c r="NSI3" s="676"/>
      <c r="NSJ3" s="676"/>
      <c r="NSK3" s="676"/>
      <c r="NSL3" s="676"/>
      <c r="NSM3" s="676"/>
      <c r="NSN3" s="676"/>
      <c r="NSO3" s="676"/>
      <c r="NSP3" s="676"/>
      <c r="NSQ3" s="676"/>
      <c r="NSR3" s="676"/>
      <c r="NSS3" s="676"/>
      <c r="NST3" s="676"/>
      <c r="NSU3" s="676"/>
      <c r="NSV3" s="676"/>
      <c r="NSW3" s="676"/>
      <c r="NSX3" s="676"/>
      <c r="NSY3" s="676"/>
      <c r="NSZ3" s="676"/>
      <c r="NTA3" s="676"/>
      <c r="NTB3" s="676"/>
      <c r="NTC3" s="676"/>
      <c r="NTD3" s="676"/>
      <c r="NTE3" s="676"/>
      <c r="NTF3" s="676"/>
      <c r="NTG3" s="676"/>
      <c r="NTH3" s="676"/>
      <c r="NTI3" s="676"/>
      <c r="NTJ3" s="676"/>
      <c r="NTK3" s="676"/>
      <c r="NTL3" s="676"/>
      <c r="NTM3" s="676"/>
      <c r="NTN3" s="676"/>
      <c r="NTO3" s="676"/>
      <c r="NTP3" s="676"/>
      <c r="NTQ3" s="676"/>
      <c r="NTR3" s="676"/>
      <c r="NTS3" s="676"/>
      <c r="NTT3" s="676"/>
      <c r="NTU3" s="676"/>
      <c r="NTV3" s="676"/>
      <c r="NTW3" s="676"/>
      <c r="NTX3" s="676"/>
      <c r="NTY3" s="676"/>
      <c r="NTZ3" s="676"/>
      <c r="NUA3" s="676"/>
      <c r="NUB3" s="676"/>
      <c r="NUC3" s="676"/>
      <c r="NUD3" s="676"/>
      <c r="NUE3" s="676"/>
      <c r="NUF3" s="676"/>
      <c r="NUG3" s="676"/>
      <c r="NUH3" s="676"/>
      <c r="NUI3" s="676"/>
      <c r="NUJ3" s="676"/>
      <c r="NUK3" s="676"/>
      <c r="NUL3" s="676"/>
      <c r="NUM3" s="676"/>
      <c r="NUN3" s="676"/>
      <c r="NUO3" s="676"/>
      <c r="NUP3" s="676"/>
      <c r="NUQ3" s="676"/>
      <c r="NUR3" s="676"/>
      <c r="NUS3" s="676"/>
      <c r="NUT3" s="676"/>
      <c r="NUU3" s="676"/>
      <c r="NUV3" s="676"/>
      <c r="NUW3" s="676"/>
      <c r="NUX3" s="676"/>
      <c r="NUY3" s="676"/>
      <c r="NUZ3" s="676"/>
      <c r="NVA3" s="676"/>
      <c r="NVB3" s="676"/>
      <c r="NVC3" s="676"/>
      <c r="NVD3" s="676"/>
      <c r="NVE3" s="676"/>
      <c r="NVF3" s="676"/>
      <c r="NVG3" s="676"/>
      <c r="NVH3" s="676"/>
      <c r="NVI3" s="676"/>
      <c r="NVJ3" s="676"/>
      <c r="NVK3" s="676"/>
      <c r="NVL3" s="676"/>
      <c r="NVM3" s="676"/>
      <c r="NVN3" s="676"/>
      <c r="NVO3" s="676"/>
      <c r="NVP3" s="676"/>
      <c r="NVQ3" s="676"/>
      <c r="NVR3" s="676"/>
      <c r="NVS3" s="676"/>
      <c r="NVT3" s="676"/>
      <c r="NVU3" s="676"/>
      <c r="NVV3" s="676"/>
      <c r="NVW3" s="676"/>
      <c r="NVX3" s="676"/>
      <c r="NVY3" s="676"/>
      <c r="NVZ3" s="676"/>
      <c r="NWA3" s="676"/>
      <c r="NWB3" s="676"/>
      <c r="NWC3" s="676"/>
      <c r="NWD3" s="676"/>
      <c r="NWE3" s="676"/>
      <c r="NWF3" s="676"/>
      <c r="NWG3" s="676"/>
      <c r="NWH3" s="676"/>
      <c r="NWI3" s="676"/>
      <c r="NWJ3" s="676"/>
      <c r="NWK3" s="676"/>
      <c r="NWL3" s="676"/>
      <c r="NWM3" s="676"/>
      <c r="NWN3" s="676"/>
      <c r="NWO3" s="676"/>
      <c r="NWP3" s="676"/>
      <c r="NWQ3" s="676"/>
      <c r="NWR3" s="676"/>
      <c r="NWS3" s="676"/>
      <c r="NWT3" s="676"/>
      <c r="NWU3" s="676"/>
      <c r="NWV3" s="676"/>
      <c r="NWW3" s="676"/>
      <c r="NWX3" s="676"/>
      <c r="NWY3" s="676"/>
      <c r="NWZ3" s="676"/>
      <c r="NXA3" s="676"/>
      <c r="NXB3" s="676"/>
      <c r="NXC3" s="676"/>
      <c r="NXD3" s="676"/>
      <c r="NXE3" s="676"/>
      <c r="NXF3" s="676"/>
      <c r="NXG3" s="676"/>
      <c r="NXH3" s="676"/>
      <c r="NXI3" s="676"/>
      <c r="NXJ3" s="676"/>
      <c r="NXK3" s="676"/>
      <c r="NXL3" s="676"/>
      <c r="NXM3" s="676"/>
      <c r="NXN3" s="676"/>
      <c r="NXO3" s="676"/>
      <c r="NXP3" s="676"/>
      <c r="NXQ3" s="676"/>
      <c r="NXR3" s="676"/>
      <c r="NXS3" s="676"/>
      <c r="NXT3" s="676"/>
      <c r="NXU3" s="676"/>
      <c r="NXV3" s="676"/>
      <c r="NXW3" s="676"/>
      <c r="NXX3" s="676"/>
      <c r="NXY3" s="676"/>
      <c r="NXZ3" s="676"/>
      <c r="NYA3" s="676"/>
      <c r="NYB3" s="676"/>
      <c r="NYC3" s="676"/>
      <c r="NYD3" s="676"/>
      <c r="NYE3" s="676"/>
      <c r="NYF3" s="676"/>
      <c r="NYG3" s="676"/>
      <c r="NYH3" s="676"/>
      <c r="NYI3" s="676"/>
      <c r="NYJ3" s="676"/>
      <c r="NYK3" s="676"/>
      <c r="NYL3" s="676"/>
      <c r="NYM3" s="676"/>
      <c r="NYN3" s="676"/>
      <c r="NYO3" s="676"/>
      <c r="NYP3" s="676"/>
      <c r="NYQ3" s="676"/>
      <c r="NYR3" s="676"/>
      <c r="NYS3" s="676"/>
      <c r="NYT3" s="676"/>
      <c r="NYU3" s="676"/>
      <c r="NYV3" s="676"/>
      <c r="NYW3" s="676"/>
      <c r="NYX3" s="676"/>
      <c r="NYY3" s="676"/>
      <c r="NYZ3" s="676"/>
      <c r="NZA3" s="676"/>
      <c r="NZB3" s="676"/>
      <c r="NZC3" s="676"/>
      <c r="NZD3" s="676"/>
      <c r="NZE3" s="676"/>
      <c r="NZF3" s="676"/>
      <c r="NZG3" s="676"/>
      <c r="NZH3" s="676"/>
      <c r="NZI3" s="676"/>
      <c r="NZJ3" s="676"/>
      <c r="NZK3" s="676"/>
      <c r="NZL3" s="676"/>
      <c r="NZM3" s="676"/>
      <c r="NZN3" s="676"/>
      <c r="NZO3" s="676"/>
      <c r="NZP3" s="676"/>
      <c r="NZQ3" s="676"/>
      <c r="NZR3" s="676"/>
      <c r="NZS3" s="676"/>
      <c r="NZT3" s="676"/>
      <c r="NZU3" s="676"/>
      <c r="NZV3" s="676"/>
      <c r="NZW3" s="676"/>
      <c r="NZX3" s="676"/>
      <c r="NZY3" s="676"/>
      <c r="NZZ3" s="676"/>
      <c r="OAA3" s="676"/>
      <c r="OAB3" s="676"/>
      <c r="OAC3" s="676"/>
      <c r="OAD3" s="676"/>
      <c r="OAE3" s="676"/>
      <c r="OAF3" s="676"/>
      <c r="OAG3" s="676"/>
      <c r="OAH3" s="676"/>
      <c r="OAI3" s="676"/>
      <c r="OAJ3" s="676"/>
      <c r="OAK3" s="676"/>
      <c r="OAL3" s="676"/>
      <c r="OAM3" s="676"/>
      <c r="OAN3" s="676"/>
      <c r="OAO3" s="676"/>
      <c r="OAP3" s="676"/>
      <c r="OAQ3" s="676"/>
      <c r="OAR3" s="676"/>
      <c r="OAS3" s="676"/>
      <c r="OAT3" s="676"/>
      <c r="OAU3" s="676"/>
      <c r="OAV3" s="676"/>
      <c r="OAW3" s="676"/>
      <c r="OAX3" s="676"/>
      <c r="OAY3" s="676"/>
      <c r="OAZ3" s="676"/>
      <c r="OBA3" s="676"/>
      <c r="OBB3" s="676"/>
      <c r="OBC3" s="676"/>
      <c r="OBD3" s="676"/>
      <c r="OBE3" s="676"/>
      <c r="OBF3" s="676"/>
      <c r="OBG3" s="676"/>
      <c r="OBH3" s="676"/>
      <c r="OBI3" s="676"/>
      <c r="OBJ3" s="676"/>
      <c r="OBK3" s="676"/>
      <c r="OBL3" s="676"/>
      <c r="OBM3" s="676"/>
      <c r="OBN3" s="676"/>
      <c r="OBO3" s="676"/>
      <c r="OBP3" s="676"/>
      <c r="OBQ3" s="676"/>
      <c r="OBR3" s="676"/>
      <c r="OBS3" s="676"/>
      <c r="OBT3" s="676"/>
      <c r="OBU3" s="676"/>
      <c r="OBV3" s="676"/>
      <c r="OBW3" s="676"/>
      <c r="OBX3" s="676"/>
      <c r="OBY3" s="676"/>
      <c r="OBZ3" s="676"/>
      <c r="OCA3" s="676"/>
      <c r="OCB3" s="676"/>
      <c r="OCC3" s="676"/>
      <c r="OCD3" s="676"/>
      <c r="OCE3" s="676"/>
      <c r="OCF3" s="676"/>
      <c r="OCG3" s="676"/>
      <c r="OCH3" s="676"/>
      <c r="OCI3" s="676"/>
      <c r="OCJ3" s="676"/>
      <c r="OCK3" s="676"/>
      <c r="OCL3" s="676"/>
      <c r="OCM3" s="676"/>
      <c r="OCN3" s="676"/>
      <c r="OCO3" s="676"/>
      <c r="OCP3" s="676"/>
      <c r="OCQ3" s="676"/>
      <c r="OCR3" s="676"/>
      <c r="OCS3" s="676"/>
      <c r="OCT3" s="676"/>
      <c r="OCU3" s="676"/>
      <c r="OCV3" s="676"/>
      <c r="OCW3" s="676"/>
      <c r="OCX3" s="676"/>
      <c r="OCY3" s="676"/>
      <c r="OCZ3" s="676"/>
      <c r="ODA3" s="676"/>
      <c r="ODB3" s="676"/>
      <c r="ODC3" s="676"/>
      <c r="ODD3" s="676"/>
      <c r="ODE3" s="676"/>
      <c r="ODF3" s="676"/>
      <c r="ODG3" s="676"/>
      <c r="ODH3" s="676"/>
      <c r="ODI3" s="676"/>
      <c r="ODJ3" s="676"/>
      <c r="ODK3" s="676"/>
      <c r="ODL3" s="676"/>
      <c r="ODM3" s="676"/>
      <c r="ODN3" s="676"/>
      <c r="ODO3" s="676"/>
      <c r="ODP3" s="676"/>
      <c r="ODQ3" s="676"/>
      <c r="ODR3" s="676"/>
      <c r="ODS3" s="676"/>
      <c r="ODT3" s="676"/>
      <c r="ODU3" s="676"/>
      <c r="ODV3" s="676"/>
      <c r="ODW3" s="676"/>
      <c r="ODX3" s="676"/>
      <c r="ODY3" s="676"/>
      <c r="ODZ3" s="676"/>
      <c r="OEA3" s="676"/>
      <c r="OEB3" s="676"/>
      <c r="OEC3" s="676"/>
      <c r="OED3" s="676"/>
      <c r="OEE3" s="676"/>
      <c r="OEF3" s="676"/>
      <c r="OEG3" s="676"/>
      <c r="OEH3" s="676"/>
      <c r="OEI3" s="676"/>
      <c r="OEJ3" s="676"/>
      <c r="OEK3" s="676"/>
      <c r="OEL3" s="676"/>
      <c r="OEM3" s="676"/>
      <c r="OEN3" s="676"/>
      <c r="OEO3" s="676"/>
      <c r="OEP3" s="676"/>
      <c r="OEQ3" s="676"/>
      <c r="OER3" s="676"/>
      <c r="OES3" s="676"/>
      <c r="OET3" s="676"/>
      <c r="OEU3" s="676"/>
      <c r="OEV3" s="676"/>
      <c r="OEW3" s="676"/>
      <c r="OEX3" s="676"/>
      <c r="OEY3" s="676"/>
      <c r="OEZ3" s="676"/>
      <c r="OFA3" s="676"/>
      <c r="OFB3" s="676"/>
      <c r="OFC3" s="676"/>
      <c r="OFD3" s="676"/>
      <c r="OFE3" s="676"/>
      <c r="OFF3" s="676"/>
      <c r="OFG3" s="676"/>
      <c r="OFH3" s="676"/>
      <c r="OFI3" s="676"/>
      <c r="OFJ3" s="676"/>
      <c r="OFK3" s="676"/>
      <c r="OFL3" s="676"/>
      <c r="OFM3" s="676"/>
      <c r="OFN3" s="676"/>
      <c r="OFO3" s="676"/>
      <c r="OFP3" s="676"/>
      <c r="OFQ3" s="676"/>
      <c r="OFR3" s="676"/>
      <c r="OFS3" s="676"/>
      <c r="OFT3" s="676"/>
      <c r="OFU3" s="676"/>
      <c r="OFV3" s="676"/>
      <c r="OFW3" s="676"/>
      <c r="OFX3" s="676"/>
      <c r="OFY3" s="676"/>
      <c r="OFZ3" s="676"/>
      <c r="OGA3" s="676"/>
      <c r="OGB3" s="676"/>
      <c r="OGC3" s="676"/>
      <c r="OGD3" s="676"/>
      <c r="OGE3" s="676"/>
      <c r="OGF3" s="676"/>
      <c r="OGG3" s="676"/>
      <c r="OGH3" s="676"/>
      <c r="OGI3" s="676"/>
      <c r="OGJ3" s="676"/>
      <c r="OGK3" s="676"/>
      <c r="OGL3" s="676"/>
      <c r="OGM3" s="676"/>
      <c r="OGN3" s="676"/>
      <c r="OGO3" s="676"/>
      <c r="OGP3" s="676"/>
      <c r="OGQ3" s="676"/>
      <c r="OGR3" s="676"/>
      <c r="OGS3" s="676"/>
      <c r="OGT3" s="676"/>
      <c r="OGU3" s="676"/>
      <c r="OGV3" s="676"/>
      <c r="OGW3" s="676"/>
      <c r="OGX3" s="676"/>
      <c r="OGY3" s="676"/>
      <c r="OGZ3" s="676"/>
      <c r="OHA3" s="676"/>
      <c r="OHB3" s="676"/>
      <c r="OHC3" s="676"/>
      <c r="OHD3" s="676"/>
      <c r="OHE3" s="676"/>
      <c r="OHF3" s="676"/>
      <c r="OHG3" s="676"/>
      <c r="OHH3" s="676"/>
      <c r="OHI3" s="676"/>
      <c r="OHJ3" s="676"/>
      <c r="OHK3" s="676"/>
      <c r="OHL3" s="676"/>
      <c r="OHM3" s="676"/>
      <c r="OHN3" s="676"/>
      <c r="OHO3" s="676"/>
      <c r="OHP3" s="676"/>
      <c r="OHQ3" s="676"/>
      <c r="OHR3" s="676"/>
      <c r="OHS3" s="676"/>
      <c r="OHT3" s="676"/>
      <c r="OHU3" s="676"/>
      <c r="OHV3" s="676"/>
      <c r="OHW3" s="676"/>
      <c r="OHX3" s="676"/>
      <c r="OHY3" s="676"/>
      <c r="OHZ3" s="676"/>
      <c r="OIA3" s="676"/>
      <c r="OIB3" s="676"/>
      <c r="OIC3" s="676"/>
      <c r="OID3" s="676"/>
      <c r="OIE3" s="676"/>
      <c r="OIF3" s="676"/>
      <c r="OIG3" s="676"/>
      <c r="OIH3" s="676"/>
      <c r="OII3" s="676"/>
      <c r="OIJ3" s="676"/>
      <c r="OIK3" s="676"/>
      <c r="OIL3" s="676"/>
      <c r="OIM3" s="676"/>
      <c r="OIN3" s="676"/>
      <c r="OIO3" s="676"/>
      <c r="OIP3" s="676"/>
      <c r="OIQ3" s="676"/>
      <c r="OIR3" s="676"/>
      <c r="OIS3" s="676"/>
      <c r="OIT3" s="676"/>
      <c r="OIU3" s="676"/>
      <c r="OIV3" s="676"/>
      <c r="OIW3" s="676"/>
      <c r="OIX3" s="676"/>
      <c r="OIY3" s="676"/>
      <c r="OIZ3" s="676"/>
      <c r="OJA3" s="676"/>
      <c r="OJB3" s="676"/>
      <c r="OJC3" s="676"/>
      <c r="OJD3" s="676"/>
      <c r="OJE3" s="676"/>
      <c r="OJF3" s="676"/>
      <c r="OJG3" s="676"/>
      <c r="OJH3" s="676"/>
      <c r="OJI3" s="676"/>
      <c r="OJJ3" s="676"/>
      <c r="OJK3" s="676"/>
      <c r="OJL3" s="676"/>
      <c r="OJM3" s="676"/>
      <c r="OJN3" s="676"/>
      <c r="OJO3" s="676"/>
      <c r="OJP3" s="676"/>
      <c r="OJQ3" s="676"/>
      <c r="OJR3" s="676"/>
      <c r="OJS3" s="676"/>
      <c r="OJT3" s="676"/>
      <c r="OJU3" s="676"/>
      <c r="OJV3" s="676"/>
      <c r="OJW3" s="676"/>
      <c r="OJX3" s="676"/>
      <c r="OJY3" s="676"/>
      <c r="OJZ3" s="676"/>
      <c r="OKA3" s="676"/>
      <c r="OKB3" s="676"/>
      <c r="OKC3" s="676"/>
      <c r="OKD3" s="676"/>
      <c r="OKE3" s="676"/>
      <c r="OKF3" s="676"/>
      <c r="OKG3" s="676"/>
      <c r="OKH3" s="676"/>
      <c r="OKI3" s="676"/>
      <c r="OKJ3" s="676"/>
      <c r="OKK3" s="676"/>
      <c r="OKL3" s="676"/>
      <c r="OKM3" s="676"/>
      <c r="OKN3" s="676"/>
      <c r="OKO3" s="676"/>
      <c r="OKP3" s="676"/>
      <c r="OKQ3" s="676"/>
      <c r="OKR3" s="676"/>
      <c r="OKS3" s="676"/>
      <c r="OKT3" s="676"/>
      <c r="OKU3" s="676"/>
      <c r="OKV3" s="676"/>
      <c r="OKW3" s="676"/>
      <c r="OKX3" s="676"/>
      <c r="OKY3" s="676"/>
      <c r="OKZ3" s="676"/>
      <c r="OLA3" s="676"/>
      <c r="OLB3" s="676"/>
      <c r="OLC3" s="676"/>
      <c r="OLD3" s="676"/>
      <c r="OLE3" s="676"/>
      <c r="OLF3" s="676"/>
      <c r="OLG3" s="676"/>
      <c r="OLH3" s="676"/>
      <c r="OLI3" s="676"/>
      <c r="OLJ3" s="676"/>
      <c r="OLK3" s="676"/>
      <c r="OLL3" s="676"/>
      <c r="OLM3" s="676"/>
      <c r="OLN3" s="676"/>
      <c r="OLO3" s="676"/>
      <c r="OLP3" s="676"/>
      <c r="OLQ3" s="676"/>
      <c r="OLR3" s="676"/>
      <c r="OLS3" s="676"/>
      <c r="OLT3" s="676"/>
      <c r="OLU3" s="676"/>
      <c r="OLV3" s="676"/>
      <c r="OLW3" s="676"/>
      <c r="OLX3" s="676"/>
      <c r="OLY3" s="676"/>
      <c r="OLZ3" s="676"/>
      <c r="OMA3" s="676"/>
      <c r="OMB3" s="676"/>
      <c r="OMC3" s="676"/>
      <c r="OMD3" s="676"/>
      <c r="OME3" s="676"/>
      <c r="OMF3" s="676"/>
      <c r="OMG3" s="676"/>
      <c r="OMH3" s="676"/>
      <c r="OMI3" s="676"/>
      <c r="OMJ3" s="676"/>
      <c r="OMK3" s="676"/>
      <c r="OML3" s="676"/>
      <c r="OMM3" s="676"/>
      <c r="OMN3" s="676"/>
      <c r="OMO3" s="676"/>
      <c r="OMP3" s="676"/>
      <c r="OMQ3" s="676"/>
      <c r="OMR3" s="676"/>
      <c r="OMS3" s="676"/>
      <c r="OMT3" s="676"/>
      <c r="OMU3" s="676"/>
      <c r="OMV3" s="676"/>
      <c r="OMW3" s="676"/>
      <c r="OMX3" s="676"/>
      <c r="OMY3" s="676"/>
      <c r="OMZ3" s="676"/>
      <c r="ONA3" s="676"/>
      <c r="ONB3" s="676"/>
      <c r="ONC3" s="676"/>
      <c r="OND3" s="676"/>
      <c r="ONE3" s="676"/>
      <c r="ONF3" s="676"/>
      <c r="ONG3" s="676"/>
      <c r="ONH3" s="676"/>
      <c r="ONI3" s="676"/>
      <c r="ONJ3" s="676"/>
      <c r="ONK3" s="676"/>
      <c r="ONL3" s="676"/>
      <c r="ONM3" s="676"/>
      <c r="ONN3" s="676"/>
      <c r="ONO3" s="676"/>
      <c r="ONP3" s="676"/>
      <c r="ONQ3" s="676"/>
      <c r="ONR3" s="676"/>
      <c r="ONS3" s="676"/>
      <c r="ONT3" s="676"/>
      <c r="ONU3" s="676"/>
      <c r="ONV3" s="676"/>
      <c r="ONW3" s="676"/>
      <c r="ONX3" s="676"/>
      <c r="ONY3" s="676"/>
      <c r="ONZ3" s="676"/>
      <c r="OOA3" s="676"/>
      <c r="OOB3" s="676"/>
      <c r="OOC3" s="676"/>
      <c r="OOD3" s="676"/>
      <c r="OOE3" s="676"/>
      <c r="OOF3" s="676"/>
      <c r="OOG3" s="676"/>
      <c r="OOH3" s="676"/>
      <c r="OOI3" s="676"/>
      <c r="OOJ3" s="676"/>
      <c r="OOK3" s="676"/>
      <c r="OOL3" s="676"/>
      <c r="OOM3" s="676"/>
      <c r="OON3" s="676"/>
      <c r="OOO3" s="676"/>
      <c r="OOP3" s="676"/>
      <c r="OOQ3" s="676"/>
      <c r="OOR3" s="676"/>
      <c r="OOS3" s="676"/>
      <c r="OOT3" s="676"/>
      <c r="OOU3" s="676"/>
      <c r="OOV3" s="676"/>
      <c r="OOW3" s="676"/>
      <c r="OOX3" s="676"/>
      <c r="OOY3" s="676"/>
      <c r="OOZ3" s="676"/>
      <c r="OPA3" s="676"/>
      <c r="OPB3" s="676"/>
      <c r="OPC3" s="676"/>
      <c r="OPD3" s="676"/>
      <c r="OPE3" s="676"/>
      <c r="OPF3" s="676"/>
      <c r="OPG3" s="676"/>
      <c r="OPH3" s="676"/>
      <c r="OPI3" s="676"/>
      <c r="OPJ3" s="676"/>
      <c r="OPK3" s="676"/>
      <c r="OPL3" s="676"/>
      <c r="OPM3" s="676"/>
      <c r="OPN3" s="676"/>
      <c r="OPO3" s="676"/>
      <c r="OPP3" s="676"/>
      <c r="OPQ3" s="676"/>
      <c r="OPR3" s="676"/>
      <c r="OPS3" s="676"/>
      <c r="OPT3" s="676"/>
      <c r="OPU3" s="676"/>
      <c r="OPV3" s="676"/>
      <c r="OPW3" s="676"/>
      <c r="OPX3" s="676"/>
      <c r="OPY3" s="676"/>
      <c r="OPZ3" s="676"/>
      <c r="OQA3" s="676"/>
      <c r="OQB3" s="676"/>
      <c r="OQC3" s="676"/>
      <c r="OQD3" s="676"/>
      <c r="OQE3" s="676"/>
      <c r="OQF3" s="676"/>
      <c r="OQG3" s="676"/>
      <c r="OQH3" s="676"/>
      <c r="OQI3" s="676"/>
      <c r="OQJ3" s="676"/>
      <c r="OQK3" s="676"/>
      <c r="OQL3" s="676"/>
      <c r="OQM3" s="676"/>
      <c r="OQN3" s="676"/>
      <c r="OQO3" s="676"/>
      <c r="OQP3" s="676"/>
      <c r="OQQ3" s="676"/>
      <c r="OQR3" s="676"/>
      <c r="OQS3" s="676"/>
      <c r="OQT3" s="676"/>
      <c r="OQU3" s="676"/>
      <c r="OQV3" s="676"/>
      <c r="OQW3" s="676"/>
      <c r="OQX3" s="676"/>
      <c r="OQY3" s="676"/>
      <c r="OQZ3" s="676"/>
      <c r="ORA3" s="676"/>
      <c r="ORB3" s="676"/>
      <c r="ORC3" s="676"/>
      <c r="ORD3" s="676"/>
      <c r="ORE3" s="676"/>
      <c r="ORF3" s="676"/>
      <c r="ORG3" s="676"/>
      <c r="ORH3" s="676"/>
      <c r="ORI3" s="676"/>
      <c r="ORJ3" s="676"/>
      <c r="ORK3" s="676"/>
      <c r="ORL3" s="676"/>
      <c r="ORM3" s="676"/>
      <c r="ORN3" s="676"/>
      <c r="ORO3" s="676"/>
      <c r="ORP3" s="676"/>
      <c r="ORQ3" s="676"/>
      <c r="ORR3" s="676"/>
      <c r="ORS3" s="676"/>
      <c r="ORT3" s="676"/>
      <c r="ORU3" s="676"/>
      <c r="ORV3" s="676"/>
      <c r="ORW3" s="676"/>
      <c r="ORX3" s="676"/>
      <c r="ORY3" s="676"/>
      <c r="ORZ3" s="676"/>
      <c r="OSA3" s="676"/>
      <c r="OSB3" s="676"/>
      <c r="OSC3" s="676"/>
      <c r="OSD3" s="676"/>
      <c r="OSE3" s="676"/>
      <c r="OSF3" s="676"/>
      <c r="OSG3" s="676"/>
      <c r="OSH3" s="676"/>
      <c r="OSI3" s="676"/>
      <c r="OSJ3" s="676"/>
      <c r="OSK3" s="676"/>
      <c r="OSL3" s="676"/>
      <c r="OSM3" s="676"/>
      <c r="OSN3" s="676"/>
      <c r="OSO3" s="676"/>
      <c r="OSP3" s="676"/>
      <c r="OSQ3" s="676"/>
      <c r="OSR3" s="676"/>
      <c r="OSS3" s="676"/>
      <c r="OST3" s="676"/>
      <c r="OSU3" s="676"/>
      <c r="OSV3" s="676"/>
      <c r="OSW3" s="676"/>
      <c r="OSX3" s="676"/>
      <c r="OSY3" s="676"/>
      <c r="OSZ3" s="676"/>
      <c r="OTA3" s="676"/>
      <c r="OTB3" s="676"/>
      <c r="OTC3" s="676"/>
      <c r="OTD3" s="676"/>
      <c r="OTE3" s="676"/>
      <c r="OTF3" s="676"/>
      <c r="OTG3" s="676"/>
      <c r="OTH3" s="676"/>
      <c r="OTI3" s="676"/>
      <c r="OTJ3" s="676"/>
      <c r="OTK3" s="676"/>
      <c r="OTL3" s="676"/>
      <c r="OTM3" s="676"/>
      <c r="OTN3" s="676"/>
      <c r="OTO3" s="676"/>
      <c r="OTP3" s="676"/>
      <c r="OTQ3" s="676"/>
      <c r="OTR3" s="676"/>
      <c r="OTS3" s="676"/>
      <c r="OTT3" s="676"/>
      <c r="OTU3" s="676"/>
      <c r="OTV3" s="676"/>
      <c r="OTW3" s="676"/>
      <c r="OTX3" s="676"/>
      <c r="OTY3" s="676"/>
      <c r="OTZ3" s="676"/>
      <c r="OUA3" s="676"/>
      <c r="OUB3" s="676"/>
      <c r="OUC3" s="676"/>
      <c r="OUD3" s="676"/>
      <c r="OUE3" s="676"/>
      <c r="OUF3" s="676"/>
      <c r="OUG3" s="676"/>
      <c r="OUH3" s="676"/>
      <c r="OUI3" s="676"/>
      <c r="OUJ3" s="676"/>
      <c r="OUK3" s="676"/>
      <c r="OUL3" s="676"/>
      <c r="OUM3" s="676"/>
      <c r="OUN3" s="676"/>
      <c r="OUO3" s="676"/>
      <c r="OUP3" s="676"/>
      <c r="OUQ3" s="676"/>
      <c r="OUR3" s="676"/>
      <c r="OUS3" s="676"/>
      <c r="OUT3" s="676"/>
      <c r="OUU3" s="676"/>
      <c r="OUV3" s="676"/>
      <c r="OUW3" s="676"/>
      <c r="OUX3" s="676"/>
      <c r="OUY3" s="676"/>
      <c r="OUZ3" s="676"/>
      <c r="OVA3" s="676"/>
      <c r="OVB3" s="676"/>
      <c r="OVC3" s="676"/>
      <c r="OVD3" s="676"/>
      <c r="OVE3" s="676"/>
      <c r="OVF3" s="676"/>
      <c r="OVG3" s="676"/>
      <c r="OVH3" s="676"/>
      <c r="OVI3" s="676"/>
      <c r="OVJ3" s="676"/>
      <c r="OVK3" s="676"/>
      <c r="OVL3" s="676"/>
      <c r="OVM3" s="676"/>
      <c r="OVN3" s="676"/>
      <c r="OVO3" s="676"/>
      <c r="OVP3" s="676"/>
      <c r="OVQ3" s="676"/>
      <c r="OVR3" s="676"/>
      <c r="OVS3" s="676"/>
      <c r="OVT3" s="676"/>
      <c r="OVU3" s="676"/>
      <c r="OVV3" s="676"/>
      <c r="OVW3" s="676"/>
      <c r="OVX3" s="676"/>
      <c r="OVY3" s="676"/>
      <c r="OVZ3" s="676"/>
      <c r="OWA3" s="676"/>
      <c r="OWB3" s="676"/>
      <c r="OWC3" s="676"/>
      <c r="OWD3" s="676"/>
      <c r="OWE3" s="676"/>
      <c r="OWF3" s="676"/>
      <c r="OWG3" s="676"/>
      <c r="OWH3" s="676"/>
      <c r="OWI3" s="676"/>
      <c r="OWJ3" s="676"/>
      <c r="OWK3" s="676"/>
      <c r="OWL3" s="676"/>
      <c r="OWM3" s="676"/>
      <c r="OWN3" s="676"/>
      <c r="OWO3" s="676"/>
      <c r="OWP3" s="676"/>
      <c r="OWQ3" s="676"/>
      <c r="OWR3" s="676"/>
      <c r="OWS3" s="676"/>
      <c r="OWT3" s="676"/>
      <c r="OWU3" s="676"/>
      <c r="OWV3" s="676"/>
      <c r="OWW3" s="676"/>
      <c r="OWX3" s="676"/>
      <c r="OWY3" s="676"/>
      <c r="OWZ3" s="676"/>
      <c r="OXA3" s="676"/>
      <c r="OXB3" s="676"/>
      <c r="OXC3" s="676"/>
      <c r="OXD3" s="676"/>
      <c r="OXE3" s="676"/>
      <c r="OXF3" s="676"/>
      <c r="OXG3" s="676"/>
      <c r="OXH3" s="676"/>
      <c r="OXI3" s="676"/>
      <c r="OXJ3" s="676"/>
      <c r="OXK3" s="676"/>
      <c r="OXL3" s="676"/>
      <c r="OXM3" s="676"/>
      <c r="OXN3" s="676"/>
      <c r="OXO3" s="676"/>
      <c r="OXP3" s="676"/>
      <c r="OXQ3" s="676"/>
      <c r="OXR3" s="676"/>
      <c r="OXS3" s="676"/>
      <c r="OXT3" s="676"/>
      <c r="OXU3" s="676"/>
      <c r="OXV3" s="676"/>
      <c r="OXW3" s="676"/>
      <c r="OXX3" s="676"/>
      <c r="OXY3" s="676"/>
      <c r="OXZ3" s="676"/>
      <c r="OYA3" s="676"/>
      <c r="OYB3" s="676"/>
      <c r="OYC3" s="676"/>
      <c r="OYD3" s="676"/>
      <c r="OYE3" s="676"/>
      <c r="OYF3" s="676"/>
      <c r="OYG3" s="676"/>
      <c r="OYH3" s="676"/>
      <c r="OYI3" s="676"/>
      <c r="OYJ3" s="676"/>
      <c r="OYK3" s="676"/>
      <c r="OYL3" s="676"/>
      <c r="OYM3" s="676"/>
      <c r="OYN3" s="676"/>
      <c r="OYO3" s="676"/>
      <c r="OYP3" s="676"/>
      <c r="OYQ3" s="676"/>
      <c r="OYR3" s="676"/>
      <c r="OYS3" s="676"/>
      <c r="OYT3" s="676"/>
      <c r="OYU3" s="676"/>
      <c r="OYV3" s="676"/>
      <c r="OYW3" s="676"/>
      <c r="OYX3" s="676"/>
      <c r="OYY3" s="676"/>
      <c r="OYZ3" s="676"/>
      <c r="OZA3" s="676"/>
      <c r="OZB3" s="676"/>
      <c r="OZC3" s="676"/>
      <c r="OZD3" s="676"/>
      <c r="OZE3" s="676"/>
      <c r="OZF3" s="676"/>
      <c r="OZG3" s="676"/>
      <c r="OZH3" s="676"/>
      <c r="OZI3" s="676"/>
      <c r="OZJ3" s="676"/>
      <c r="OZK3" s="676"/>
      <c r="OZL3" s="676"/>
      <c r="OZM3" s="676"/>
      <c r="OZN3" s="676"/>
      <c r="OZO3" s="676"/>
      <c r="OZP3" s="676"/>
      <c r="OZQ3" s="676"/>
      <c r="OZR3" s="676"/>
      <c r="OZS3" s="676"/>
      <c r="OZT3" s="676"/>
      <c r="OZU3" s="676"/>
      <c r="OZV3" s="676"/>
      <c r="OZW3" s="676"/>
      <c r="OZX3" s="676"/>
      <c r="OZY3" s="676"/>
      <c r="OZZ3" s="676"/>
      <c r="PAA3" s="676"/>
      <c r="PAB3" s="676"/>
      <c r="PAC3" s="676"/>
      <c r="PAD3" s="676"/>
      <c r="PAE3" s="676"/>
      <c r="PAF3" s="676"/>
      <c r="PAG3" s="676"/>
      <c r="PAH3" s="676"/>
      <c r="PAI3" s="676"/>
      <c r="PAJ3" s="676"/>
      <c r="PAK3" s="676"/>
      <c r="PAL3" s="676"/>
      <c r="PAM3" s="676"/>
      <c r="PAN3" s="676"/>
      <c r="PAO3" s="676"/>
      <c r="PAP3" s="676"/>
      <c r="PAQ3" s="676"/>
      <c r="PAR3" s="676"/>
      <c r="PAS3" s="676"/>
      <c r="PAT3" s="676"/>
      <c r="PAU3" s="676"/>
      <c r="PAV3" s="676"/>
      <c r="PAW3" s="676"/>
      <c r="PAX3" s="676"/>
      <c r="PAY3" s="676"/>
      <c r="PAZ3" s="676"/>
      <c r="PBA3" s="676"/>
      <c r="PBB3" s="676"/>
      <c r="PBC3" s="676"/>
      <c r="PBD3" s="676"/>
      <c r="PBE3" s="676"/>
      <c r="PBF3" s="676"/>
      <c r="PBG3" s="676"/>
      <c r="PBH3" s="676"/>
      <c r="PBI3" s="676"/>
      <c r="PBJ3" s="676"/>
      <c r="PBK3" s="676"/>
      <c r="PBL3" s="676"/>
      <c r="PBM3" s="676"/>
      <c r="PBN3" s="676"/>
      <c r="PBO3" s="676"/>
      <c r="PBP3" s="676"/>
      <c r="PBQ3" s="676"/>
      <c r="PBR3" s="676"/>
      <c r="PBS3" s="676"/>
      <c r="PBT3" s="676"/>
      <c r="PBU3" s="676"/>
      <c r="PBV3" s="676"/>
      <c r="PBW3" s="676"/>
      <c r="PBX3" s="676"/>
      <c r="PBY3" s="676"/>
      <c r="PBZ3" s="676"/>
      <c r="PCA3" s="676"/>
      <c r="PCB3" s="676"/>
      <c r="PCC3" s="676"/>
      <c r="PCD3" s="676"/>
      <c r="PCE3" s="676"/>
      <c r="PCF3" s="676"/>
      <c r="PCG3" s="676"/>
      <c r="PCH3" s="676"/>
      <c r="PCI3" s="676"/>
      <c r="PCJ3" s="676"/>
      <c r="PCK3" s="676"/>
      <c r="PCL3" s="676"/>
      <c r="PCM3" s="676"/>
      <c r="PCN3" s="676"/>
      <c r="PCO3" s="676"/>
      <c r="PCP3" s="676"/>
      <c r="PCQ3" s="676"/>
      <c r="PCR3" s="676"/>
      <c r="PCS3" s="676"/>
      <c r="PCT3" s="676"/>
      <c r="PCU3" s="676"/>
      <c r="PCV3" s="676"/>
      <c r="PCW3" s="676"/>
      <c r="PCX3" s="676"/>
      <c r="PCY3" s="676"/>
      <c r="PCZ3" s="676"/>
      <c r="PDA3" s="676"/>
      <c r="PDB3" s="676"/>
      <c r="PDC3" s="676"/>
      <c r="PDD3" s="676"/>
      <c r="PDE3" s="676"/>
      <c r="PDF3" s="676"/>
      <c r="PDG3" s="676"/>
      <c r="PDH3" s="676"/>
      <c r="PDI3" s="676"/>
      <c r="PDJ3" s="676"/>
      <c r="PDK3" s="676"/>
      <c r="PDL3" s="676"/>
      <c r="PDM3" s="676"/>
      <c r="PDN3" s="676"/>
      <c r="PDO3" s="676"/>
      <c r="PDP3" s="676"/>
      <c r="PDQ3" s="676"/>
      <c r="PDR3" s="676"/>
      <c r="PDS3" s="676"/>
      <c r="PDT3" s="676"/>
      <c r="PDU3" s="676"/>
      <c r="PDV3" s="676"/>
      <c r="PDW3" s="676"/>
      <c r="PDX3" s="676"/>
      <c r="PDY3" s="676"/>
      <c r="PDZ3" s="676"/>
      <c r="PEA3" s="676"/>
      <c r="PEB3" s="676"/>
      <c r="PEC3" s="676"/>
      <c r="PED3" s="676"/>
      <c r="PEE3" s="676"/>
      <c r="PEF3" s="676"/>
      <c r="PEG3" s="676"/>
      <c r="PEH3" s="676"/>
      <c r="PEI3" s="676"/>
      <c r="PEJ3" s="676"/>
      <c r="PEK3" s="676"/>
      <c r="PEL3" s="676"/>
      <c r="PEM3" s="676"/>
      <c r="PEN3" s="676"/>
      <c r="PEO3" s="676"/>
      <c r="PEP3" s="676"/>
      <c r="PEQ3" s="676"/>
      <c r="PER3" s="676"/>
      <c r="PES3" s="676"/>
      <c r="PET3" s="676"/>
      <c r="PEU3" s="676"/>
      <c r="PEV3" s="676"/>
      <c r="PEW3" s="676"/>
      <c r="PEX3" s="676"/>
      <c r="PEY3" s="676"/>
      <c r="PEZ3" s="676"/>
      <c r="PFA3" s="676"/>
      <c r="PFB3" s="676"/>
      <c r="PFC3" s="676"/>
      <c r="PFD3" s="676"/>
      <c r="PFE3" s="676"/>
      <c r="PFF3" s="676"/>
      <c r="PFG3" s="676"/>
      <c r="PFH3" s="676"/>
      <c r="PFI3" s="676"/>
      <c r="PFJ3" s="676"/>
      <c r="PFK3" s="676"/>
      <c r="PFL3" s="676"/>
      <c r="PFM3" s="676"/>
      <c r="PFN3" s="676"/>
      <c r="PFO3" s="676"/>
      <c r="PFP3" s="676"/>
      <c r="PFQ3" s="676"/>
      <c r="PFR3" s="676"/>
      <c r="PFS3" s="676"/>
      <c r="PFT3" s="676"/>
      <c r="PFU3" s="676"/>
      <c r="PFV3" s="676"/>
      <c r="PFW3" s="676"/>
      <c r="PFX3" s="676"/>
      <c r="PFY3" s="676"/>
      <c r="PFZ3" s="676"/>
      <c r="PGA3" s="676"/>
      <c r="PGB3" s="676"/>
      <c r="PGC3" s="676"/>
      <c r="PGD3" s="676"/>
      <c r="PGE3" s="676"/>
      <c r="PGF3" s="676"/>
      <c r="PGG3" s="676"/>
      <c r="PGH3" s="676"/>
      <c r="PGI3" s="676"/>
      <c r="PGJ3" s="676"/>
      <c r="PGK3" s="676"/>
      <c r="PGL3" s="676"/>
      <c r="PGM3" s="676"/>
      <c r="PGN3" s="676"/>
      <c r="PGO3" s="676"/>
      <c r="PGP3" s="676"/>
      <c r="PGQ3" s="676"/>
      <c r="PGR3" s="676"/>
      <c r="PGS3" s="676"/>
      <c r="PGT3" s="676"/>
      <c r="PGU3" s="676"/>
      <c r="PGV3" s="676"/>
      <c r="PGW3" s="676"/>
      <c r="PGX3" s="676"/>
      <c r="PGY3" s="676"/>
      <c r="PGZ3" s="676"/>
      <c r="PHA3" s="676"/>
      <c r="PHB3" s="676"/>
      <c r="PHC3" s="676"/>
      <c r="PHD3" s="676"/>
      <c r="PHE3" s="676"/>
      <c r="PHF3" s="676"/>
      <c r="PHG3" s="676"/>
      <c r="PHH3" s="676"/>
      <c r="PHI3" s="676"/>
      <c r="PHJ3" s="676"/>
      <c r="PHK3" s="676"/>
      <c r="PHL3" s="676"/>
      <c r="PHM3" s="676"/>
      <c r="PHN3" s="676"/>
      <c r="PHO3" s="676"/>
      <c r="PHP3" s="676"/>
      <c r="PHQ3" s="676"/>
      <c r="PHR3" s="676"/>
      <c r="PHS3" s="676"/>
      <c r="PHT3" s="676"/>
      <c r="PHU3" s="676"/>
      <c r="PHV3" s="676"/>
      <c r="PHW3" s="676"/>
      <c r="PHX3" s="676"/>
      <c r="PHY3" s="676"/>
      <c r="PHZ3" s="676"/>
      <c r="PIA3" s="676"/>
      <c r="PIB3" s="676"/>
      <c r="PIC3" s="676"/>
      <c r="PID3" s="676"/>
      <c r="PIE3" s="676"/>
      <c r="PIF3" s="676"/>
      <c r="PIG3" s="676"/>
      <c r="PIH3" s="676"/>
      <c r="PII3" s="676"/>
      <c r="PIJ3" s="676"/>
      <c r="PIK3" s="676"/>
      <c r="PIL3" s="676"/>
      <c r="PIM3" s="676"/>
      <c r="PIN3" s="676"/>
      <c r="PIO3" s="676"/>
      <c r="PIP3" s="676"/>
      <c r="PIQ3" s="676"/>
      <c r="PIR3" s="676"/>
      <c r="PIS3" s="676"/>
      <c r="PIT3" s="676"/>
      <c r="PIU3" s="676"/>
      <c r="PIV3" s="676"/>
      <c r="PIW3" s="676"/>
      <c r="PIX3" s="676"/>
      <c r="PIY3" s="676"/>
      <c r="PIZ3" s="676"/>
      <c r="PJA3" s="676"/>
      <c r="PJB3" s="676"/>
      <c r="PJC3" s="676"/>
      <c r="PJD3" s="676"/>
      <c r="PJE3" s="676"/>
      <c r="PJF3" s="676"/>
      <c r="PJG3" s="676"/>
      <c r="PJH3" s="676"/>
      <c r="PJI3" s="676"/>
      <c r="PJJ3" s="676"/>
      <c r="PJK3" s="676"/>
      <c r="PJL3" s="676"/>
      <c r="PJM3" s="676"/>
      <c r="PJN3" s="676"/>
      <c r="PJO3" s="676"/>
      <c r="PJP3" s="676"/>
      <c r="PJQ3" s="676"/>
      <c r="PJR3" s="676"/>
      <c r="PJS3" s="676"/>
      <c r="PJT3" s="676"/>
      <c r="PJU3" s="676"/>
      <c r="PJV3" s="676"/>
      <c r="PJW3" s="676"/>
      <c r="PJX3" s="676"/>
      <c r="PJY3" s="676"/>
      <c r="PJZ3" s="676"/>
      <c r="PKA3" s="676"/>
      <c r="PKB3" s="676"/>
      <c r="PKC3" s="676"/>
      <c r="PKD3" s="676"/>
      <c r="PKE3" s="676"/>
      <c r="PKF3" s="676"/>
      <c r="PKG3" s="676"/>
      <c r="PKH3" s="676"/>
      <c r="PKI3" s="676"/>
      <c r="PKJ3" s="676"/>
      <c r="PKK3" s="676"/>
      <c r="PKL3" s="676"/>
      <c r="PKM3" s="676"/>
      <c r="PKN3" s="676"/>
      <c r="PKO3" s="676"/>
      <c r="PKP3" s="676"/>
      <c r="PKQ3" s="676"/>
      <c r="PKR3" s="676"/>
      <c r="PKS3" s="676"/>
      <c r="PKT3" s="676"/>
      <c r="PKU3" s="676"/>
      <c r="PKV3" s="676"/>
      <c r="PKW3" s="676"/>
      <c r="PKX3" s="676"/>
      <c r="PKY3" s="676"/>
      <c r="PKZ3" s="676"/>
      <c r="PLA3" s="676"/>
      <c r="PLB3" s="676"/>
      <c r="PLC3" s="676"/>
      <c r="PLD3" s="676"/>
      <c r="PLE3" s="676"/>
      <c r="PLF3" s="676"/>
      <c r="PLG3" s="676"/>
      <c r="PLH3" s="676"/>
      <c r="PLI3" s="676"/>
      <c r="PLJ3" s="676"/>
      <c r="PLK3" s="676"/>
      <c r="PLL3" s="676"/>
      <c r="PLM3" s="676"/>
      <c r="PLN3" s="676"/>
      <c r="PLO3" s="676"/>
      <c r="PLP3" s="676"/>
      <c r="PLQ3" s="676"/>
      <c r="PLR3" s="676"/>
      <c r="PLS3" s="676"/>
      <c r="PLT3" s="676"/>
      <c r="PLU3" s="676"/>
      <c r="PLV3" s="676"/>
      <c r="PLW3" s="676"/>
      <c r="PLX3" s="676"/>
      <c r="PLY3" s="676"/>
      <c r="PLZ3" s="676"/>
      <c r="PMA3" s="676"/>
      <c r="PMB3" s="676"/>
      <c r="PMC3" s="676"/>
      <c r="PMD3" s="676"/>
      <c r="PME3" s="676"/>
      <c r="PMF3" s="676"/>
      <c r="PMG3" s="676"/>
      <c r="PMH3" s="676"/>
      <c r="PMI3" s="676"/>
      <c r="PMJ3" s="676"/>
      <c r="PMK3" s="676"/>
      <c r="PML3" s="676"/>
      <c r="PMM3" s="676"/>
      <c r="PMN3" s="676"/>
      <c r="PMO3" s="676"/>
      <c r="PMP3" s="676"/>
      <c r="PMQ3" s="676"/>
      <c r="PMR3" s="676"/>
      <c r="PMS3" s="676"/>
      <c r="PMT3" s="676"/>
      <c r="PMU3" s="676"/>
      <c r="PMV3" s="676"/>
      <c r="PMW3" s="676"/>
      <c r="PMX3" s="676"/>
      <c r="PMY3" s="676"/>
      <c r="PMZ3" s="676"/>
      <c r="PNA3" s="676"/>
      <c r="PNB3" s="676"/>
      <c r="PNC3" s="676"/>
      <c r="PND3" s="676"/>
      <c r="PNE3" s="676"/>
      <c r="PNF3" s="676"/>
      <c r="PNG3" s="676"/>
      <c r="PNH3" s="676"/>
      <c r="PNI3" s="676"/>
      <c r="PNJ3" s="676"/>
      <c r="PNK3" s="676"/>
      <c r="PNL3" s="676"/>
      <c r="PNM3" s="676"/>
      <c r="PNN3" s="676"/>
      <c r="PNO3" s="676"/>
      <c r="PNP3" s="676"/>
      <c r="PNQ3" s="676"/>
      <c r="PNR3" s="676"/>
      <c r="PNS3" s="676"/>
      <c r="PNT3" s="676"/>
      <c r="PNU3" s="676"/>
      <c r="PNV3" s="676"/>
      <c r="PNW3" s="676"/>
      <c r="PNX3" s="676"/>
      <c r="PNY3" s="676"/>
      <c r="PNZ3" s="676"/>
      <c r="POA3" s="676"/>
      <c r="POB3" s="676"/>
      <c r="POC3" s="676"/>
      <c r="POD3" s="676"/>
      <c r="POE3" s="676"/>
      <c r="POF3" s="676"/>
      <c r="POG3" s="676"/>
      <c r="POH3" s="676"/>
      <c r="POI3" s="676"/>
      <c r="POJ3" s="676"/>
      <c r="POK3" s="676"/>
      <c r="POL3" s="676"/>
      <c r="POM3" s="676"/>
      <c r="PON3" s="676"/>
      <c r="POO3" s="676"/>
      <c r="POP3" s="676"/>
      <c r="POQ3" s="676"/>
      <c r="POR3" s="676"/>
      <c r="POS3" s="676"/>
      <c r="POT3" s="676"/>
      <c r="POU3" s="676"/>
      <c r="POV3" s="676"/>
      <c r="POW3" s="676"/>
      <c r="POX3" s="676"/>
      <c r="POY3" s="676"/>
      <c r="POZ3" s="676"/>
      <c r="PPA3" s="676"/>
      <c r="PPB3" s="676"/>
      <c r="PPC3" s="676"/>
      <c r="PPD3" s="676"/>
      <c r="PPE3" s="676"/>
      <c r="PPF3" s="676"/>
      <c r="PPG3" s="676"/>
      <c r="PPH3" s="676"/>
      <c r="PPI3" s="676"/>
      <c r="PPJ3" s="676"/>
      <c r="PPK3" s="676"/>
      <c r="PPL3" s="676"/>
      <c r="PPM3" s="676"/>
      <c r="PPN3" s="676"/>
      <c r="PPO3" s="676"/>
      <c r="PPP3" s="676"/>
      <c r="PPQ3" s="676"/>
      <c r="PPR3" s="676"/>
      <c r="PPS3" s="676"/>
      <c r="PPT3" s="676"/>
      <c r="PPU3" s="676"/>
      <c r="PPV3" s="676"/>
      <c r="PPW3" s="676"/>
      <c r="PPX3" s="676"/>
      <c r="PPY3" s="676"/>
      <c r="PPZ3" s="676"/>
      <c r="PQA3" s="676"/>
      <c r="PQB3" s="676"/>
      <c r="PQC3" s="676"/>
      <c r="PQD3" s="676"/>
      <c r="PQE3" s="676"/>
      <c r="PQF3" s="676"/>
      <c r="PQG3" s="676"/>
      <c r="PQH3" s="676"/>
      <c r="PQI3" s="676"/>
      <c r="PQJ3" s="676"/>
      <c r="PQK3" s="676"/>
      <c r="PQL3" s="676"/>
      <c r="PQM3" s="676"/>
      <c r="PQN3" s="676"/>
      <c r="PQO3" s="676"/>
      <c r="PQP3" s="676"/>
      <c r="PQQ3" s="676"/>
      <c r="PQR3" s="676"/>
      <c r="PQS3" s="676"/>
      <c r="PQT3" s="676"/>
      <c r="PQU3" s="676"/>
      <c r="PQV3" s="676"/>
      <c r="PQW3" s="676"/>
      <c r="PQX3" s="676"/>
      <c r="PQY3" s="676"/>
      <c r="PQZ3" s="676"/>
      <c r="PRA3" s="676"/>
      <c r="PRB3" s="676"/>
      <c r="PRC3" s="676"/>
      <c r="PRD3" s="676"/>
      <c r="PRE3" s="676"/>
      <c r="PRF3" s="676"/>
      <c r="PRG3" s="676"/>
      <c r="PRH3" s="676"/>
      <c r="PRI3" s="676"/>
      <c r="PRJ3" s="676"/>
      <c r="PRK3" s="676"/>
      <c r="PRL3" s="676"/>
      <c r="PRM3" s="676"/>
      <c r="PRN3" s="676"/>
      <c r="PRO3" s="676"/>
      <c r="PRP3" s="676"/>
      <c r="PRQ3" s="676"/>
      <c r="PRR3" s="676"/>
      <c r="PRS3" s="676"/>
      <c r="PRT3" s="676"/>
      <c r="PRU3" s="676"/>
      <c r="PRV3" s="676"/>
      <c r="PRW3" s="676"/>
      <c r="PRX3" s="676"/>
      <c r="PRY3" s="676"/>
      <c r="PRZ3" s="676"/>
      <c r="PSA3" s="676"/>
      <c r="PSB3" s="676"/>
      <c r="PSC3" s="676"/>
      <c r="PSD3" s="676"/>
      <c r="PSE3" s="676"/>
      <c r="PSF3" s="676"/>
      <c r="PSG3" s="676"/>
      <c r="PSH3" s="676"/>
      <c r="PSI3" s="676"/>
      <c r="PSJ3" s="676"/>
      <c r="PSK3" s="676"/>
      <c r="PSL3" s="676"/>
      <c r="PSM3" s="676"/>
      <c r="PSN3" s="676"/>
      <c r="PSO3" s="676"/>
      <c r="PSP3" s="676"/>
      <c r="PSQ3" s="676"/>
      <c r="PSR3" s="676"/>
      <c r="PSS3" s="676"/>
      <c r="PST3" s="676"/>
      <c r="PSU3" s="676"/>
      <c r="PSV3" s="676"/>
      <c r="PSW3" s="676"/>
      <c r="PSX3" s="676"/>
      <c r="PSY3" s="676"/>
      <c r="PSZ3" s="676"/>
      <c r="PTA3" s="676"/>
      <c r="PTB3" s="676"/>
      <c r="PTC3" s="676"/>
      <c r="PTD3" s="676"/>
      <c r="PTE3" s="676"/>
      <c r="PTF3" s="676"/>
      <c r="PTG3" s="676"/>
      <c r="PTH3" s="676"/>
      <c r="PTI3" s="676"/>
      <c r="PTJ3" s="676"/>
      <c r="PTK3" s="676"/>
      <c r="PTL3" s="676"/>
      <c r="PTM3" s="676"/>
      <c r="PTN3" s="676"/>
      <c r="PTO3" s="676"/>
      <c r="PTP3" s="676"/>
      <c r="PTQ3" s="676"/>
      <c r="PTR3" s="676"/>
      <c r="PTS3" s="676"/>
      <c r="PTT3" s="676"/>
      <c r="PTU3" s="676"/>
      <c r="PTV3" s="676"/>
      <c r="PTW3" s="676"/>
      <c r="PTX3" s="676"/>
      <c r="PTY3" s="676"/>
      <c r="PTZ3" s="676"/>
      <c r="PUA3" s="676"/>
      <c r="PUB3" s="676"/>
      <c r="PUC3" s="676"/>
      <c r="PUD3" s="676"/>
      <c r="PUE3" s="676"/>
      <c r="PUF3" s="676"/>
      <c r="PUG3" s="676"/>
      <c r="PUH3" s="676"/>
      <c r="PUI3" s="676"/>
      <c r="PUJ3" s="676"/>
      <c r="PUK3" s="676"/>
      <c r="PUL3" s="676"/>
      <c r="PUM3" s="676"/>
      <c r="PUN3" s="676"/>
      <c r="PUO3" s="676"/>
      <c r="PUP3" s="676"/>
      <c r="PUQ3" s="676"/>
      <c r="PUR3" s="676"/>
      <c r="PUS3" s="676"/>
      <c r="PUT3" s="676"/>
      <c r="PUU3" s="676"/>
      <c r="PUV3" s="676"/>
      <c r="PUW3" s="676"/>
      <c r="PUX3" s="676"/>
      <c r="PUY3" s="676"/>
      <c r="PUZ3" s="676"/>
      <c r="PVA3" s="676"/>
      <c r="PVB3" s="676"/>
      <c r="PVC3" s="676"/>
      <c r="PVD3" s="676"/>
      <c r="PVE3" s="676"/>
      <c r="PVF3" s="676"/>
      <c r="PVG3" s="676"/>
      <c r="PVH3" s="676"/>
      <c r="PVI3" s="676"/>
      <c r="PVJ3" s="676"/>
      <c r="PVK3" s="676"/>
      <c r="PVL3" s="676"/>
      <c r="PVM3" s="676"/>
      <c r="PVN3" s="676"/>
      <c r="PVO3" s="676"/>
      <c r="PVP3" s="676"/>
      <c r="PVQ3" s="676"/>
      <c r="PVR3" s="676"/>
      <c r="PVS3" s="676"/>
      <c r="PVT3" s="676"/>
      <c r="PVU3" s="676"/>
      <c r="PVV3" s="676"/>
      <c r="PVW3" s="676"/>
      <c r="PVX3" s="676"/>
      <c r="PVY3" s="676"/>
      <c r="PVZ3" s="676"/>
      <c r="PWA3" s="676"/>
      <c r="PWB3" s="676"/>
      <c r="PWC3" s="676"/>
      <c r="PWD3" s="676"/>
      <c r="PWE3" s="676"/>
      <c r="PWF3" s="676"/>
      <c r="PWG3" s="676"/>
      <c r="PWH3" s="676"/>
      <c r="PWI3" s="676"/>
      <c r="PWJ3" s="676"/>
      <c r="PWK3" s="676"/>
      <c r="PWL3" s="676"/>
      <c r="PWM3" s="676"/>
      <c r="PWN3" s="676"/>
      <c r="PWO3" s="676"/>
      <c r="PWP3" s="676"/>
      <c r="PWQ3" s="676"/>
      <c r="PWR3" s="676"/>
      <c r="PWS3" s="676"/>
      <c r="PWT3" s="676"/>
      <c r="PWU3" s="676"/>
      <c r="PWV3" s="676"/>
      <c r="PWW3" s="676"/>
      <c r="PWX3" s="676"/>
      <c r="PWY3" s="676"/>
      <c r="PWZ3" s="676"/>
      <c r="PXA3" s="676"/>
      <c r="PXB3" s="676"/>
      <c r="PXC3" s="676"/>
      <c r="PXD3" s="676"/>
      <c r="PXE3" s="676"/>
      <c r="PXF3" s="676"/>
      <c r="PXG3" s="676"/>
      <c r="PXH3" s="676"/>
      <c r="PXI3" s="676"/>
      <c r="PXJ3" s="676"/>
      <c r="PXK3" s="676"/>
      <c r="PXL3" s="676"/>
      <c r="PXM3" s="676"/>
      <c r="PXN3" s="676"/>
      <c r="PXO3" s="676"/>
      <c r="PXP3" s="676"/>
      <c r="PXQ3" s="676"/>
      <c r="PXR3" s="676"/>
      <c r="PXS3" s="676"/>
      <c r="PXT3" s="676"/>
      <c r="PXU3" s="676"/>
      <c r="PXV3" s="676"/>
      <c r="PXW3" s="676"/>
      <c r="PXX3" s="676"/>
      <c r="PXY3" s="676"/>
      <c r="PXZ3" s="676"/>
      <c r="PYA3" s="676"/>
      <c r="PYB3" s="676"/>
      <c r="PYC3" s="676"/>
      <c r="PYD3" s="676"/>
      <c r="PYE3" s="676"/>
      <c r="PYF3" s="676"/>
      <c r="PYG3" s="676"/>
      <c r="PYH3" s="676"/>
      <c r="PYI3" s="676"/>
      <c r="PYJ3" s="676"/>
      <c r="PYK3" s="676"/>
      <c r="PYL3" s="676"/>
      <c r="PYM3" s="676"/>
      <c r="PYN3" s="676"/>
      <c r="PYO3" s="676"/>
      <c r="PYP3" s="676"/>
      <c r="PYQ3" s="676"/>
      <c r="PYR3" s="676"/>
      <c r="PYS3" s="676"/>
      <c r="PYT3" s="676"/>
      <c r="PYU3" s="676"/>
      <c r="PYV3" s="676"/>
      <c r="PYW3" s="676"/>
      <c r="PYX3" s="676"/>
      <c r="PYY3" s="676"/>
      <c r="PYZ3" s="676"/>
      <c r="PZA3" s="676"/>
      <c r="PZB3" s="676"/>
      <c r="PZC3" s="676"/>
      <c r="PZD3" s="676"/>
      <c r="PZE3" s="676"/>
      <c r="PZF3" s="676"/>
      <c r="PZG3" s="676"/>
      <c r="PZH3" s="676"/>
      <c r="PZI3" s="676"/>
      <c r="PZJ3" s="676"/>
      <c r="PZK3" s="676"/>
      <c r="PZL3" s="676"/>
      <c r="PZM3" s="676"/>
      <c r="PZN3" s="676"/>
      <c r="PZO3" s="676"/>
      <c r="PZP3" s="676"/>
      <c r="PZQ3" s="676"/>
      <c r="PZR3" s="676"/>
      <c r="PZS3" s="676"/>
      <c r="PZT3" s="676"/>
      <c r="PZU3" s="676"/>
      <c r="PZV3" s="676"/>
      <c r="PZW3" s="676"/>
      <c r="PZX3" s="676"/>
      <c r="PZY3" s="676"/>
      <c r="PZZ3" s="676"/>
      <c r="QAA3" s="676"/>
      <c r="QAB3" s="676"/>
      <c r="QAC3" s="676"/>
      <c r="QAD3" s="676"/>
      <c r="QAE3" s="676"/>
      <c r="QAF3" s="676"/>
      <c r="QAG3" s="676"/>
      <c r="QAH3" s="676"/>
      <c r="QAI3" s="676"/>
      <c r="QAJ3" s="676"/>
      <c r="QAK3" s="676"/>
      <c r="QAL3" s="676"/>
      <c r="QAM3" s="676"/>
      <c r="QAN3" s="676"/>
      <c r="QAO3" s="676"/>
      <c r="QAP3" s="676"/>
      <c r="QAQ3" s="676"/>
      <c r="QAR3" s="676"/>
      <c r="QAS3" s="676"/>
      <c r="QAT3" s="676"/>
      <c r="QAU3" s="676"/>
      <c r="QAV3" s="676"/>
      <c r="QAW3" s="676"/>
      <c r="QAX3" s="676"/>
      <c r="QAY3" s="676"/>
      <c r="QAZ3" s="676"/>
      <c r="QBA3" s="676"/>
      <c r="QBB3" s="676"/>
      <c r="QBC3" s="676"/>
      <c r="QBD3" s="676"/>
      <c r="QBE3" s="676"/>
      <c r="QBF3" s="676"/>
      <c r="QBG3" s="676"/>
      <c r="QBH3" s="676"/>
      <c r="QBI3" s="676"/>
      <c r="QBJ3" s="676"/>
      <c r="QBK3" s="676"/>
      <c r="QBL3" s="676"/>
      <c r="QBM3" s="676"/>
      <c r="QBN3" s="676"/>
      <c r="QBO3" s="676"/>
      <c r="QBP3" s="676"/>
      <c r="QBQ3" s="676"/>
      <c r="QBR3" s="676"/>
      <c r="QBS3" s="676"/>
      <c r="QBT3" s="676"/>
      <c r="QBU3" s="676"/>
      <c r="QBV3" s="676"/>
      <c r="QBW3" s="676"/>
      <c r="QBX3" s="676"/>
      <c r="QBY3" s="676"/>
      <c r="QBZ3" s="676"/>
      <c r="QCA3" s="676"/>
      <c r="QCB3" s="676"/>
      <c r="QCC3" s="676"/>
      <c r="QCD3" s="676"/>
      <c r="QCE3" s="676"/>
      <c r="QCF3" s="676"/>
      <c r="QCG3" s="676"/>
      <c r="QCH3" s="676"/>
      <c r="QCI3" s="676"/>
      <c r="QCJ3" s="676"/>
      <c r="QCK3" s="676"/>
      <c r="QCL3" s="676"/>
      <c r="QCM3" s="676"/>
      <c r="QCN3" s="676"/>
      <c r="QCO3" s="676"/>
      <c r="QCP3" s="676"/>
      <c r="QCQ3" s="676"/>
      <c r="QCR3" s="676"/>
      <c r="QCS3" s="676"/>
      <c r="QCT3" s="676"/>
      <c r="QCU3" s="676"/>
      <c r="QCV3" s="676"/>
      <c r="QCW3" s="676"/>
      <c r="QCX3" s="676"/>
      <c r="QCY3" s="676"/>
      <c r="QCZ3" s="676"/>
      <c r="QDA3" s="676"/>
      <c r="QDB3" s="676"/>
      <c r="QDC3" s="676"/>
      <c r="QDD3" s="676"/>
      <c r="QDE3" s="676"/>
      <c r="QDF3" s="676"/>
      <c r="QDG3" s="676"/>
      <c r="QDH3" s="676"/>
      <c r="QDI3" s="676"/>
      <c r="QDJ3" s="676"/>
      <c r="QDK3" s="676"/>
      <c r="QDL3" s="676"/>
      <c r="QDM3" s="676"/>
      <c r="QDN3" s="676"/>
      <c r="QDO3" s="676"/>
      <c r="QDP3" s="676"/>
      <c r="QDQ3" s="676"/>
      <c r="QDR3" s="676"/>
      <c r="QDS3" s="676"/>
      <c r="QDT3" s="676"/>
      <c r="QDU3" s="676"/>
      <c r="QDV3" s="676"/>
      <c r="QDW3" s="676"/>
      <c r="QDX3" s="676"/>
      <c r="QDY3" s="676"/>
      <c r="QDZ3" s="676"/>
      <c r="QEA3" s="676"/>
      <c r="QEB3" s="676"/>
      <c r="QEC3" s="676"/>
      <c r="QED3" s="676"/>
      <c r="QEE3" s="676"/>
      <c r="QEF3" s="676"/>
      <c r="QEG3" s="676"/>
      <c r="QEH3" s="676"/>
      <c r="QEI3" s="676"/>
      <c r="QEJ3" s="676"/>
      <c r="QEK3" s="676"/>
      <c r="QEL3" s="676"/>
      <c r="QEM3" s="676"/>
      <c r="QEN3" s="676"/>
      <c r="QEO3" s="676"/>
      <c r="QEP3" s="676"/>
      <c r="QEQ3" s="676"/>
      <c r="QER3" s="676"/>
      <c r="QES3" s="676"/>
      <c r="QET3" s="676"/>
      <c r="QEU3" s="676"/>
      <c r="QEV3" s="676"/>
      <c r="QEW3" s="676"/>
      <c r="QEX3" s="676"/>
      <c r="QEY3" s="676"/>
      <c r="QEZ3" s="676"/>
      <c r="QFA3" s="676"/>
      <c r="QFB3" s="676"/>
      <c r="QFC3" s="676"/>
      <c r="QFD3" s="676"/>
      <c r="QFE3" s="676"/>
      <c r="QFF3" s="676"/>
      <c r="QFG3" s="676"/>
      <c r="QFH3" s="676"/>
      <c r="QFI3" s="676"/>
      <c r="QFJ3" s="676"/>
      <c r="QFK3" s="676"/>
      <c r="QFL3" s="676"/>
      <c r="QFM3" s="676"/>
      <c r="QFN3" s="676"/>
      <c r="QFO3" s="676"/>
      <c r="QFP3" s="676"/>
      <c r="QFQ3" s="676"/>
      <c r="QFR3" s="676"/>
      <c r="QFS3" s="676"/>
      <c r="QFT3" s="676"/>
      <c r="QFU3" s="676"/>
      <c r="QFV3" s="676"/>
      <c r="QFW3" s="676"/>
      <c r="QFX3" s="676"/>
      <c r="QFY3" s="676"/>
      <c r="QFZ3" s="676"/>
      <c r="QGA3" s="676"/>
      <c r="QGB3" s="676"/>
      <c r="QGC3" s="676"/>
      <c r="QGD3" s="676"/>
      <c r="QGE3" s="676"/>
      <c r="QGF3" s="676"/>
      <c r="QGG3" s="676"/>
      <c r="QGH3" s="676"/>
      <c r="QGI3" s="676"/>
      <c r="QGJ3" s="676"/>
      <c r="QGK3" s="676"/>
      <c r="QGL3" s="676"/>
      <c r="QGM3" s="676"/>
      <c r="QGN3" s="676"/>
      <c r="QGO3" s="676"/>
      <c r="QGP3" s="676"/>
      <c r="QGQ3" s="676"/>
      <c r="QGR3" s="676"/>
      <c r="QGS3" s="676"/>
      <c r="QGT3" s="676"/>
      <c r="QGU3" s="676"/>
      <c r="QGV3" s="676"/>
      <c r="QGW3" s="676"/>
      <c r="QGX3" s="676"/>
      <c r="QGY3" s="676"/>
      <c r="QGZ3" s="676"/>
      <c r="QHA3" s="676"/>
      <c r="QHB3" s="676"/>
      <c r="QHC3" s="676"/>
      <c r="QHD3" s="676"/>
      <c r="QHE3" s="676"/>
      <c r="QHF3" s="676"/>
      <c r="QHG3" s="676"/>
      <c r="QHH3" s="676"/>
      <c r="QHI3" s="676"/>
      <c r="QHJ3" s="676"/>
      <c r="QHK3" s="676"/>
      <c r="QHL3" s="676"/>
      <c r="QHM3" s="676"/>
      <c r="QHN3" s="676"/>
      <c r="QHO3" s="676"/>
      <c r="QHP3" s="676"/>
      <c r="QHQ3" s="676"/>
      <c r="QHR3" s="676"/>
      <c r="QHS3" s="676"/>
      <c r="QHT3" s="676"/>
      <c r="QHU3" s="676"/>
      <c r="QHV3" s="676"/>
      <c r="QHW3" s="676"/>
      <c r="QHX3" s="676"/>
      <c r="QHY3" s="676"/>
      <c r="QHZ3" s="676"/>
      <c r="QIA3" s="676"/>
      <c r="QIB3" s="676"/>
      <c r="QIC3" s="676"/>
      <c r="QID3" s="676"/>
      <c r="QIE3" s="676"/>
      <c r="QIF3" s="676"/>
      <c r="QIG3" s="676"/>
      <c r="QIH3" s="676"/>
      <c r="QII3" s="676"/>
      <c r="QIJ3" s="676"/>
      <c r="QIK3" s="676"/>
      <c r="QIL3" s="676"/>
      <c r="QIM3" s="676"/>
      <c r="QIN3" s="676"/>
      <c r="QIO3" s="676"/>
      <c r="QIP3" s="676"/>
      <c r="QIQ3" s="676"/>
      <c r="QIR3" s="676"/>
      <c r="QIS3" s="676"/>
      <c r="QIT3" s="676"/>
      <c r="QIU3" s="676"/>
      <c r="QIV3" s="676"/>
      <c r="QIW3" s="676"/>
      <c r="QIX3" s="676"/>
      <c r="QIY3" s="676"/>
      <c r="QIZ3" s="676"/>
      <c r="QJA3" s="676"/>
      <c r="QJB3" s="676"/>
      <c r="QJC3" s="676"/>
      <c r="QJD3" s="676"/>
      <c r="QJE3" s="676"/>
      <c r="QJF3" s="676"/>
      <c r="QJG3" s="676"/>
      <c r="QJH3" s="676"/>
      <c r="QJI3" s="676"/>
      <c r="QJJ3" s="676"/>
      <c r="QJK3" s="676"/>
      <c r="QJL3" s="676"/>
      <c r="QJM3" s="676"/>
      <c r="QJN3" s="676"/>
      <c r="QJO3" s="676"/>
      <c r="QJP3" s="676"/>
      <c r="QJQ3" s="676"/>
      <c r="QJR3" s="676"/>
      <c r="QJS3" s="676"/>
      <c r="QJT3" s="676"/>
      <c r="QJU3" s="676"/>
      <c r="QJV3" s="676"/>
      <c r="QJW3" s="676"/>
      <c r="QJX3" s="676"/>
      <c r="QJY3" s="676"/>
      <c r="QJZ3" s="676"/>
      <c r="QKA3" s="676"/>
      <c r="QKB3" s="676"/>
      <c r="QKC3" s="676"/>
      <c r="QKD3" s="676"/>
      <c r="QKE3" s="676"/>
      <c r="QKF3" s="676"/>
      <c r="QKG3" s="676"/>
      <c r="QKH3" s="676"/>
      <c r="QKI3" s="676"/>
      <c r="QKJ3" s="676"/>
      <c r="QKK3" s="676"/>
      <c r="QKL3" s="676"/>
      <c r="QKM3" s="676"/>
      <c r="QKN3" s="676"/>
      <c r="QKO3" s="676"/>
      <c r="QKP3" s="676"/>
      <c r="QKQ3" s="676"/>
      <c r="QKR3" s="676"/>
      <c r="QKS3" s="676"/>
      <c r="QKT3" s="676"/>
      <c r="QKU3" s="676"/>
      <c r="QKV3" s="676"/>
      <c r="QKW3" s="676"/>
      <c r="QKX3" s="676"/>
      <c r="QKY3" s="676"/>
      <c r="QKZ3" s="676"/>
      <c r="QLA3" s="676"/>
      <c r="QLB3" s="676"/>
      <c r="QLC3" s="676"/>
      <c r="QLD3" s="676"/>
      <c r="QLE3" s="676"/>
      <c r="QLF3" s="676"/>
      <c r="QLG3" s="676"/>
      <c r="QLH3" s="676"/>
      <c r="QLI3" s="676"/>
      <c r="QLJ3" s="676"/>
      <c r="QLK3" s="676"/>
      <c r="QLL3" s="676"/>
      <c r="QLM3" s="676"/>
      <c r="QLN3" s="676"/>
      <c r="QLO3" s="676"/>
      <c r="QLP3" s="676"/>
      <c r="QLQ3" s="676"/>
      <c r="QLR3" s="676"/>
      <c r="QLS3" s="676"/>
      <c r="QLT3" s="676"/>
      <c r="QLU3" s="676"/>
      <c r="QLV3" s="676"/>
      <c r="QLW3" s="676"/>
      <c r="QLX3" s="676"/>
      <c r="QLY3" s="676"/>
      <c r="QLZ3" s="676"/>
      <c r="QMA3" s="676"/>
      <c r="QMB3" s="676"/>
      <c r="QMC3" s="676"/>
      <c r="QMD3" s="676"/>
      <c r="QME3" s="676"/>
      <c r="QMF3" s="676"/>
      <c r="QMG3" s="676"/>
      <c r="QMH3" s="676"/>
      <c r="QMI3" s="676"/>
      <c r="QMJ3" s="676"/>
      <c r="QMK3" s="676"/>
      <c r="QML3" s="676"/>
      <c r="QMM3" s="676"/>
      <c r="QMN3" s="676"/>
      <c r="QMO3" s="676"/>
      <c r="QMP3" s="676"/>
      <c r="QMQ3" s="676"/>
      <c r="QMR3" s="676"/>
      <c r="QMS3" s="676"/>
      <c r="QMT3" s="676"/>
      <c r="QMU3" s="676"/>
      <c r="QMV3" s="676"/>
      <c r="QMW3" s="676"/>
      <c r="QMX3" s="676"/>
      <c r="QMY3" s="676"/>
      <c r="QMZ3" s="676"/>
      <c r="QNA3" s="676"/>
      <c r="QNB3" s="676"/>
      <c r="QNC3" s="676"/>
      <c r="QND3" s="676"/>
      <c r="QNE3" s="676"/>
      <c r="QNF3" s="676"/>
      <c r="QNG3" s="676"/>
      <c r="QNH3" s="676"/>
      <c r="QNI3" s="676"/>
      <c r="QNJ3" s="676"/>
      <c r="QNK3" s="676"/>
      <c r="QNL3" s="676"/>
      <c r="QNM3" s="676"/>
      <c r="QNN3" s="676"/>
      <c r="QNO3" s="676"/>
      <c r="QNP3" s="676"/>
      <c r="QNQ3" s="676"/>
      <c r="QNR3" s="676"/>
      <c r="QNS3" s="676"/>
      <c r="QNT3" s="676"/>
      <c r="QNU3" s="676"/>
      <c r="QNV3" s="676"/>
      <c r="QNW3" s="676"/>
      <c r="QNX3" s="676"/>
      <c r="QNY3" s="676"/>
      <c r="QNZ3" s="676"/>
      <c r="QOA3" s="676"/>
      <c r="QOB3" s="676"/>
      <c r="QOC3" s="676"/>
      <c r="QOD3" s="676"/>
      <c r="QOE3" s="676"/>
      <c r="QOF3" s="676"/>
      <c r="QOG3" s="676"/>
      <c r="QOH3" s="676"/>
      <c r="QOI3" s="676"/>
      <c r="QOJ3" s="676"/>
      <c r="QOK3" s="676"/>
      <c r="QOL3" s="676"/>
      <c r="QOM3" s="676"/>
      <c r="QON3" s="676"/>
      <c r="QOO3" s="676"/>
      <c r="QOP3" s="676"/>
      <c r="QOQ3" s="676"/>
      <c r="QOR3" s="676"/>
      <c r="QOS3" s="676"/>
      <c r="QOT3" s="676"/>
      <c r="QOU3" s="676"/>
      <c r="QOV3" s="676"/>
      <c r="QOW3" s="676"/>
      <c r="QOX3" s="676"/>
      <c r="QOY3" s="676"/>
      <c r="QOZ3" s="676"/>
      <c r="QPA3" s="676"/>
      <c r="QPB3" s="676"/>
      <c r="QPC3" s="676"/>
      <c r="QPD3" s="676"/>
      <c r="QPE3" s="676"/>
      <c r="QPF3" s="676"/>
      <c r="QPG3" s="676"/>
      <c r="QPH3" s="676"/>
      <c r="QPI3" s="676"/>
      <c r="QPJ3" s="676"/>
      <c r="QPK3" s="676"/>
      <c r="QPL3" s="676"/>
      <c r="QPM3" s="676"/>
      <c r="QPN3" s="676"/>
      <c r="QPO3" s="676"/>
      <c r="QPP3" s="676"/>
      <c r="QPQ3" s="676"/>
      <c r="QPR3" s="676"/>
      <c r="QPS3" s="676"/>
      <c r="QPT3" s="676"/>
      <c r="QPU3" s="676"/>
      <c r="QPV3" s="676"/>
      <c r="QPW3" s="676"/>
      <c r="QPX3" s="676"/>
      <c r="QPY3" s="676"/>
      <c r="QPZ3" s="676"/>
      <c r="QQA3" s="676"/>
      <c r="QQB3" s="676"/>
      <c r="QQC3" s="676"/>
      <c r="QQD3" s="676"/>
      <c r="QQE3" s="676"/>
      <c r="QQF3" s="676"/>
      <c r="QQG3" s="676"/>
      <c r="QQH3" s="676"/>
      <c r="QQI3" s="676"/>
      <c r="QQJ3" s="676"/>
      <c r="QQK3" s="676"/>
      <c r="QQL3" s="676"/>
      <c r="QQM3" s="676"/>
      <c r="QQN3" s="676"/>
      <c r="QQO3" s="676"/>
      <c r="QQP3" s="676"/>
      <c r="QQQ3" s="676"/>
      <c r="QQR3" s="676"/>
      <c r="QQS3" s="676"/>
      <c r="QQT3" s="676"/>
      <c r="QQU3" s="676"/>
      <c r="QQV3" s="676"/>
      <c r="QQW3" s="676"/>
      <c r="QQX3" s="676"/>
      <c r="QQY3" s="676"/>
      <c r="QQZ3" s="676"/>
      <c r="QRA3" s="676"/>
      <c r="QRB3" s="676"/>
      <c r="QRC3" s="676"/>
      <c r="QRD3" s="676"/>
      <c r="QRE3" s="676"/>
      <c r="QRF3" s="676"/>
      <c r="QRG3" s="676"/>
      <c r="QRH3" s="676"/>
      <c r="QRI3" s="676"/>
      <c r="QRJ3" s="676"/>
      <c r="QRK3" s="676"/>
      <c r="QRL3" s="676"/>
      <c r="QRM3" s="676"/>
      <c r="QRN3" s="676"/>
      <c r="QRO3" s="676"/>
      <c r="QRP3" s="676"/>
      <c r="QRQ3" s="676"/>
      <c r="QRR3" s="676"/>
      <c r="QRS3" s="676"/>
      <c r="QRT3" s="676"/>
      <c r="QRU3" s="676"/>
      <c r="QRV3" s="676"/>
      <c r="QRW3" s="676"/>
      <c r="QRX3" s="676"/>
      <c r="QRY3" s="676"/>
      <c r="QRZ3" s="676"/>
      <c r="QSA3" s="676"/>
      <c r="QSB3" s="676"/>
      <c r="QSC3" s="676"/>
      <c r="QSD3" s="676"/>
      <c r="QSE3" s="676"/>
      <c r="QSF3" s="676"/>
      <c r="QSG3" s="676"/>
      <c r="QSH3" s="676"/>
      <c r="QSI3" s="676"/>
      <c r="QSJ3" s="676"/>
      <c r="QSK3" s="676"/>
      <c r="QSL3" s="676"/>
      <c r="QSM3" s="676"/>
      <c r="QSN3" s="676"/>
      <c r="QSO3" s="676"/>
      <c r="QSP3" s="676"/>
      <c r="QSQ3" s="676"/>
      <c r="QSR3" s="676"/>
      <c r="QSS3" s="676"/>
      <c r="QST3" s="676"/>
      <c r="QSU3" s="676"/>
      <c r="QSV3" s="676"/>
      <c r="QSW3" s="676"/>
      <c r="QSX3" s="676"/>
      <c r="QSY3" s="676"/>
      <c r="QSZ3" s="676"/>
      <c r="QTA3" s="676"/>
      <c r="QTB3" s="676"/>
      <c r="QTC3" s="676"/>
      <c r="QTD3" s="676"/>
      <c r="QTE3" s="676"/>
      <c r="QTF3" s="676"/>
      <c r="QTG3" s="676"/>
      <c r="QTH3" s="676"/>
      <c r="QTI3" s="676"/>
      <c r="QTJ3" s="676"/>
      <c r="QTK3" s="676"/>
      <c r="QTL3" s="676"/>
      <c r="QTM3" s="676"/>
      <c r="QTN3" s="676"/>
      <c r="QTO3" s="676"/>
      <c r="QTP3" s="676"/>
      <c r="QTQ3" s="676"/>
      <c r="QTR3" s="676"/>
      <c r="QTS3" s="676"/>
      <c r="QTT3" s="676"/>
      <c r="QTU3" s="676"/>
      <c r="QTV3" s="676"/>
      <c r="QTW3" s="676"/>
      <c r="QTX3" s="676"/>
      <c r="QTY3" s="676"/>
      <c r="QTZ3" s="676"/>
      <c r="QUA3" s="676"/>
      <c r="QUB3" s="676"/>
      <c r="QUC3" s="676"/>
      <c r="QUD3" s="676"/>
      <c r="QUE3" s="676"/>
      <c r="QUF3" s="676"/>
      <c r="QUG3" s="676"/>
      <c r="QUH3" s="676"/>
      <c r="QUI3" s="676"/>
      <c r="QUJ3" s="676"/>
      <c r="QUK3" s="676"/>
      <c r="QUL3" s="676"/>
      <c r="QUM3" s="676"/>
      <c r="QUN3" s="676"/>
      <c r="QUO3" s="676"/>
      <c r="QUP3" s="676"/>
      <c r="QUQ3" s="676"/>
      <c r="QUR3" s="676"/>
      <c r="QUS3" s="676"/>
      <c r="QUT3" s="676"/>
      <c r="QUU3" s="676"/>
      <c r="QUV3" s="676"/>
      <c r="QUW3" s="676"/>
      <c r="QUX3" s="676"/>
      <c r="QUY3" s="676"/>
      <c r="QUZ3" s="676"/>
      <c r="QVA3" s="676"/>
      <c r="QVB3" s="676"/>
      <c r="QVC3" s="676"/>
      <c r="QVD3" s="676"/>
      <c r="QVE3" s="676"/>
      <c r="QVF3" s="676"/>
      <c r="QVG3" s="676"/>
      <c r="QVH3" s="676"/>
      <c r="QVI3" s="676"/>
      <c r="QVJ3" s="676"/>
      <c r="QVK3" s="676"/>
      <c r="QVL3" s="676"/>
      <c r="QVM3" s="676"/>
      <c r="QVN3" s="676"/>
      <c r="QVO3" s="676"/>
      <c r="QVP3" s="676"/>
      <c r="QVQ3" s="676"/>
      <c r="QVR3" s="676"/>
      <c r="QVS3" s="676"/>
      <c r="QVT3" s="676"/>
      <c r="QVU3" s="676"/>
      <c r="QVV3" s="676"/>
      <c r="QVW3" s="676"/>
      <c r="QVX3" s="676"/>
      <c r="QVY3" s="676"/>
      <c r="QVZ3" s="676"/>
      <c r="QWA3" s="676"/>
      <c r="QWB3" s="676"/>
      <c r="QWC3" s="676"/>
      <c r="QWD3" s="676"/>
      <c r="QWE3" s="676"/>
      <c r="QWF3" s="676"/>
      <c r="QWG3" s="676"/>
      <c r="QWH3" s="676"/>
      <c r="QWI3" s="676"/>
      <c r="QWJ3" s="676"/>
      <c r="QWK3" s="676"/>
      <c r="QWL3" s="676"/>
      <c r="QWM3" s="676"/>
      <c r="QWN3" s="676"/>
      <c r="QWO3" s="676"/>
      <c r="QWP3" s="676"/>
      <c r="QWQ3" s="676"/>
      <c r="QWR3" s="676"/>
      <c r="QWS3" s="676"/>
      <c r="QWT3" s="676"/>
      <c r="QWU3" s="676"/>
      <c r="QWV3" s="676"/>
      <c r="QWW3" s="676"/>
      <c r="QWX3" s="676"/>
      <c r="QWY3" s="676"/>
      <c r="QWZ3" s="676"/>
      <c r="QXA3" s="676"/>
      <c r="QXB3" s="676"/>
      <c r="QXC3" s="676"/>
      <c r="QXD3" s="676"/>
      <c r="QXE3" s="676"/>
      <c r="QXF3" s="676"/>
      <c r="QXG3" s="676"/>
      <c r="QXH3" s="676"/>
      <c r="QXI3" s="676"/>
      <c r="QXJ3" s="676"/>
      <c r="QXK3" s="676"/>
      <c r="QXL3" s="676"/>
      <c r="QXM3" s="676"/>
      <c r="QXN3" s="676"/>
      <c r="QXO3" s="676"/>
      <c r="QXP3" s="676"/>
      <c r="QXQ3" s="676"/>
      <c r="QXR3" s="676"/>
      <c r="QXS3" s="676"/>
      <c r="QXT3" s="676"/>
      <c r="QXU3" s="676"/>
      <c r="QXV3" s="676"/>
      <c r="QXW3" s="676"/>
      <c r="QXX3" s="676"/>
      <c r="QXY3" s="676"/>
      <c r="QXZ3" s="676"/>
      <c r="QYA3" s="676"/>
      <c r="QYB3" s="676"/>
      <c r="QYC3" s="676"/>
      <c r="QYD3" s="676"/>
      <c r="QYE3" s="676"/>
      <c r="QYF3" s="676"/>
      <c r="QYG3" s="676"/>
      <c r="QYH3" s="676"/>
      <c r="QYI3" s="676"/>
      <c r="QYJ3" s="676"/>
      <c r="QYK3" s="676"/>
      <c r="QYL3" s="676"/>
      <c r="QYM3" s="676"/>
      <c r="QYN3" s="676"/>
      <c r="QYO3" s="676"/>
      <c r="QYP3" s="676"/>
      <c r="QYQ3" s="676"/>
      <c r="QYR3" s="676"/>
      <c r="QYS3" s="676"/>
      <c r="QYT3" s="676"/>
      <c r="QYU3" s="676"/>
      <c r="QYV3" s="676"/>
      <c r="QYW3" s="676"/>
      <c r="QYX3" s="676"/>
      <c r="QYY3" s="676"/>
      <c r="QYZ3" s="676"/>
      <c r="QZA3" s="676"/>
      <c r="QZB3" s="676"/>
      <c r="QZC3" s="676"/>
      <c r="QZD3" s="676"/>
      <c r="QZE3" s="676"/>
      <c r="QZF3" s="676"/>
      <c r="QZG3" s="676"/>
      <c r="QZH3" s="676"/>
      <c r="QZI3" s="676"/>
      <c r="QZJ3" s="676"/>
      <c r="QZK3" s="676"/>
      <c r="QZL3" s="676"/>
      <c r="QZM3" s="676"/>
      <c r="QZN3" s="676"/>
      <c r="QZO3" s="676"/>
      <c r="QZP3" s="676"/>
      <c r="QZQ3" s="676"/>
      <c r="QZR3" s="676"/>
      <c r="QZS3" s="676"/>
      <c r="QZT3" s="676"/>
      <c r="QZU3" s="676"/>
      <c r="QZV3" s="676"/>
      <c r="QZW3" s="676"/>
      <c r="QZX3" s="676"/>
      <c r="QZY3" s="676"/>
      <c r="QZZ3" s="676"/>
      <c r="RAA3" s="676"/>
      <c r="RAB3" s="676"/>
      <c r="RAC3" s="676"/>
      <c r="RAD3" s="676"/>
      <c r="RAE3" s="676"/>
      <c r="RAF3" s="676"/>
      <c r="RAG3" s="676"/>
      <c r="RAH3" s="676"/>
      <c r="RAI3" s="676"/>
      <c r="RAJ3" s="676"/>
      <c r="RAK3" s="676"/>
      <c r="RAL3" s="676"/>
      <c r="RAM3" s="676"/>
      <c r="RAN3" s="676"/>
      <c r="RAO3" s="676"/>
      <c r="RAP3" s="676"/>
      <c r="RAQ3" s="676"/>
      <c r="RAR3" s="676"/>
      <c r="RAS3" s="676"/>
      <c r="RAT3" s="676"/>
      <c r="RAU3" s="676"/>
      <c r="RAV3" s="676"/>
      <c r="RAW3" s="676"/>
      <c r="RAX3" s="676"/>
      <c r="RAY3" s="676"/>
      <c r="RAZ3" s="676"/>
      <c r="RBA3" s="676"/>
      <c r="RBB3" s="676"/>
      <c r="RBC3" s="676"/>
      <c r="RBD3" s="676"/>
      <c r="RBE3" s="676"/>
      <c r="RBF3" s="676"/>
      <c r="RBG3" s="676"/>
      <c r="RBH3" s="676"/>
      <c r="RBI3" s="676"/>
      <c r="RBJ3" s="676"/>
      <c r="RBK3" s="676"/>
      <c r="RBL3" s="676"/>
      <c r="RBM3" s="676"/>
      <c r="RBN3" s="676"/>
      <c r="RBO3" s="676"/>
      <c r="RBP3" s="676"/>
      <c r="RBQ3" s="676"/>
      <c r="RBR3" s="676"/>
      <c r="RBS3" s="676"/>
      <c r="RBT3" s="676"/>
      <c r="RBU3" s="676"/>
      <c r="RBV3" s="676"/>
      <c r="RBW3" s="676"/>
      <c r="RBX3" s="676"/>
      <c r="RBY3" s="676"/>
      <c r="RBZ3" s="676"/>
      <c r="RCA3" s="676"/>
      <c r="RCB3" s="676"/>
      <c r="RCC3" s="676"/>
      <c r="RCD3" s="676"/>
      <c r="RCE3" s="676"/>
      <c r="RCF3" s="676"/>
      <c r="RCG3" s="676"/>
      <c r="RCH3" s="676"/>
      <c r="RCI3" s="676"/>
      <c r="RCJ3" s="676"/>
      <c r="RCK3" s="676"/>
      <c r="RCL3" s="676"/>
      <c r="RCM3" s="676"/>
      <c r="RCN3" s="676"/>
      <c r="RCO3" s="676"/>
      <c r="RCP3" s="676"/>
      <c r="RCQ3" s="676"/>
      <c r="RCR3" s="676"/>
      <c r="RCS3" s="676"/>
      <c r="RCT3" s="676"/>
      <c r="RCU3" s="676"/>
      <c r="RCV3" s="676"/>
      <c r="RCW3" s="676"/>
      <c r="RCX3" s="676"/>
      <c r="RCY3" s="676"/>
      <c r="RCZ3" s="676"/>
      <c r="RDA3" s="676"/>
      <c r="RDB3" s="676"/>
      <c r="RDC3" s="676"/>
      <c r="RDD3" s="676"/>
      <c r="RDE3" s="676"/>
      <c r="RDF3" s="676"/>
      <c r="RDG3" s="676"/>
      <c r="RDH3" s="676"/>
      <c r="RDI3" s="676"/>
      <c r="RDJ3" s="676"/>
      <c r="RDK3" s="676"/>
      <c r="RDL3" s="676"/>
      <c r="RDM3" s="676"/>
      <c r="RDN3" s="676"/>
      <c r="RDO3" s="676"/>
      <c r="RDP3" s="676"/>
      <c r="RDQ3" s="676"/>
      <c r="RDR3" s="676"/>
      <c r="RDS3" s="676"/>
      <c r="RDT3" s="676"/>
      <c r="RDU3" s="676"/>
      <c r="RDV3" s="676"/>
      <c r="RDW3" s="676"/>
      <c r="RDX3" s="676"/>
      <c r="RDY3" s="676"/>
      <c r="RDZ3" s="676"/>
      <c r="REA3" s="676"/>
      <c r="REB3" s="676"/>
      <c r="REC3" s="676"/>
      <c r="RED3" s="676"/>
      <c r="REE3" s="676"/>
      <c r="REF3" s="676"/>
      <c r="REG3" s="676"/>
      <c r="REH3" s="676"/>
      <c r="REI3" s="676"/>
      <c r="REJ3" s="676"/>
      <c r="REK3" s="676"/>
      <c r="REL3" s="676"/>
      <c r="REM3" s="676"/>
      <c r="REN3" s="676"/>
      <c r="REO3" s="676"/>
      <c r="REP3" s="676"/>
      <c r="REQ3" s="676"/>
      <c r="RER3" s="676"/>
      <c r="RES3" s="676"/>
      <c r="RET3" s="676"/>
      <c r="REU3" s="676"/>
      <c r="REV3" s="676"/>
      <c r="REW3" s="676"/>
      <c r="REX3" s="676"/>
      <c r="REY3" s="676"/>
      <c r="REZ3" s="676"/>
      <c r="RFA3" s="676"/>
      <c r="RFB3" s="676"/>
      <c r="RFC3" s="676"/>
      <c r="RFD3" s="676"/>
      <c r="RFE3" s="676"/>
      <c r="RFF3" s="676"/>
      <c r="RFG3" s="676"/>
      <c r="RFH3" s="676"/>
      <c r="RFI3" s="676"/>
      <c r="RFJ3" s="676"/>
      <c r="RFK3" s="676"/>
      <c r="RFL3" s="676"/>
      <c r="RFM3" s="676"/>
      <c r="RFN3" s="676"/>
      <c r="RFO3" s="676"/>
      <c r="RFP3" s="676"/>
      <c r="RFQ3" s="676"/>
      <c r="RFR3" s="676"/>
      <c r="RFS3" s="676"/>
      <c r="RFT3" s="676"/>
      <c r="RFU3" s="676"/>
      <c r="RFV3" s="676"/>
      <c r="RFW3" s="676"/>
      <c r="RFX3" s="676"/>
      <c r="RFY3" s="676"/>
      <c r="RFZ3" s="676"/>
      <c r="RGA3" s="676"/>
      <c r="RGB3" s="676"/>
      <c r="RGC3" s="676"/>
      <c r="RGD3" s="676"/>
      <c r="RGE3" s="676"/>
      <c r="RGF3" s="676"/>
      <c r="RGG3" s="676"/>
      <c r="RGH3" s="676"/>
      <c r="RGI3" s="676"/>
      <c r="RGJ3" s="676"/>
      <c r="RGK3" s="676"/>
      <c r="RGL3" s="676"/>
      <c r="RGM3" s="676"/>
      <c r="RGN3" s="676"/>
      <c r="RGO3" s="676"/>
      <c r="RGP3" s="676"/>
      <c r="RGQ3" s="676"/>
      <c r="RGR3" s="676"/>
      <c r="RGS3" s="676"/>
      <c r="RGT3" s="676"/>
      <c r="RGU3" s="676"/>
      <c r="RGV3" s="676"/>
      <c r="RGW3" s="676"/>
      <c r="RGX3" s="676"/>
      <c r="RGY3" s="676"/>
      <c r="RGZ3" s="676"/>
      <c r="RHA3" s="676"/>
      <c r="RHB3" s="676"/>
      <c r="RHC3" s="676"/>
      <c r="RHD3" s="676"/>
      <c r="RHE3" s="676"/>
      <c r="RHF3" s="676"/>
      <c r="RHG3" s="676"/>
      <c r="RHH3" s="676"/>
      <c r="RHI3" s="676"/>
      <c r="RHJ3" s="676"/>
      <c r="RHK3" s="676"/>
      <c r="RHL3" s="676"/>
      <c r="RHM3" s="676"/>
      <c r="RHN3" s="676"/>
      <c r="RHO3" s="676"/>
      <c r="RHP3" s="676"/>
      <c r="RHQ3" s="676"/>
      <c r="RHR3" s="676"/>
      <c r="RHS3" s="676"/>
      <c r="RHT3" s="676"/>
      <c r="RHU3" s="676"/>
      <c r="RHV3" s="676"/>
      <c r="RHW3" s="676"/>
      <c r="RHX3" s="676"/>
      <c r="RHY3" s="676"/>
      <c r="RHZ3" s="676"/>
      <c r="RIA3" s="676"/>
      <c r="RIB3" s="676"/>
      <c r="RIC3" s="676"/>
      <c r="RID3" s="676"/>
      <c r="RIE3" s="676"/>
      <c r="RIF3" s="676"/>
      <c r="RIG3" s="676"/>
      <c r="RIH3" s="676"/>
      <c r="RII3" s="676"/>
      <c r="RIJ3" s="676"/>
      <c r="RIK3" s="676"/>
      <c r="RIL3" s="676"/>
      <c r="RIM3" s="676"/>
      <c r="RIN3" s="676"/>
      <c r="RIO3" s="676"/>
      <c r="RIP3" s="676"/>
      <c r="RIQ3" s="676"/>
      <c r="RIR3" s="676"/>
      <c r="RIS3" s="676"/>
      <c r="RIT3" s="676"/>
      <c r="RIU3" s="676"/>
      <c r="RIV3" s="676"/>
      <c r="RIW3" s="676"/>
      <c r="RIX3" s="676"/>
      <c r="RIY3" s="676"/>
      <c r="RIZ3" s="676"/>
      <c r="RJA3" s="676"/>
      <c r="RJB3" s="676"/>
      <c r="RJC3" s="676"/>
      <c r="RJD3" s="676"/>
      <c r="RJE3" s="676"/>
      <c r="RJF3" s="676"/>
      <c r="RJG3" s="676"/>
      <c r="RJH3" s="676"/>
      <c r="RJI3" s="676"/>
      <c r="RJJ3" s="676"/>
      <c r="RJK3" s="676"/>
      <c r="RJL3" s="676"/>
      <c r="RJM3" s="676"/>
      <c r="RJN3" s="676"/>
      <c r="RJO3" s="676"/>
      <c r="RJP3" s="676"/>
      <c r="RJQ3" s="676"/>
      <c r="RJR3" s="676"/>
      <c r="RJS3" s="676"/>
      <c r="RJT3" s="676"/>
      <c r="RJU3" s="676"/>
      <c r="RJV3" s="676"/>
      <c r="RJW3" s="676"/>
      <c r="RJX3" s="676"/>
      <c r="RJY3" s="676"/>
      <c r="RJZ3" s="676"/>
      <c r="RKA3" s="676"/>
      <c r="RKB3" s="676"/>
      <c r="RKC3" s="676"/>
      <c r="RKD3" s="676"/>
      <c r="RKE3" s="676"/>
      <c r="RKF3" s="676"/>
      <c r="RKG3" s="676"/>
      <c r="RKH3" s="676"/>
      <c r="RKI3" s="676"/>
      <c r="RKJ3" s="676"/>
      <c r="RKK3" s="676"/>
      <c r="RKL3" s="676"/>
      <c r="RKM3" s="676"/>
      <c r="RKN3" s="676"/>
      <c r="RKO3" s="676"/>
      <c r="RKP3" s="676"/>
      <c r="RKQ3" s="676"/>
      <c r="RKR3" s="676"/>
      <c r="RKS3" s="676"/>
      <c r="RKT3" s="676"/>
      <c r="RKU3" s="676"/>
      <c r="RKV3" s="676"/>
      <c r="RKW3" s="676"/>
      <c r="RKX3" s="676"/>
      <c r="RKY3" s="676"/>
      <c r="RKZ3" s="676"/>
      <c r="RLA3" s="676"/>
      <c r="RLB3" s="676"/>
      <c r="RLC3" s="676"/>
      <c r="RLD3" s="676"/>
      <c r="RLE3" s="676"/>
      <c r="RLF3" s="676"/>
      <c r="RLG3" s="676"/>
      <c r="RLH3" s="676"/>
      <c r="RLI3" s="676"/>
      <c r="RLJ3" s="676"/>
      <c r="RLK3" s="676"/>
      <c r="RLL3" s="676"/>
      <c r="RLM3" s="676"/>
      <c r="RLN3" s="676"/>
      <c r="RLO3" s="676"/>
      <c r="RLP3" s="676"/>
      <c r="RLQ3" s="676"/>
      <c r="RLR3" s="676"/>
      <c r="RLS3" s="676"/>
      <c r="RLT3" s="676"/>
      <c r="RLU3" s="676"/>
      <c r="RLV3" s="676"/>
      <c r="RLW3" s="676"/>
      <c r="RLX3" s="676"/>
      <c r="RLY3" s="676"/>
      <c r="RLZ3" s="676"/>
      <c r="RMA3" s="676"/>
      <c r="RMB3" s="676"/>
      <c r="RMC3" s="676"/>
      <c r="RMD3" s="676"/>
      <c r="RME3" s="676"/>
      <c r="RMF3" s="676"/>
      <c r="RMG3" s="676"/>
      <c r="RMH3" s="676"/>
      <c r="RMI3" s="676"/>
      <c r="RMJ3" s="676"/>
      <c r="RMK3" s="676"/>
      <c r="RML3" s="676"/>
      <c r="RMM3" s="676"/>
      <c r="RMN3" s="676"/>
      <c r="RMO3" s="676"/>
      <c r="RMP3" s="676"/>
      <c r="RMQ3" s="676"/>
      <c r="RMR3" s="676"/>
      <c r="RMS3" s="676"/>
      <c r="RMT3" s="676"/>
      <c r="RMU3" s="676"/>
      <c r="RMV3" s="676"/>
      <c r="RMW3" s="676"/>
      <c r="RMX3" s="676"/>
      <c r="RMY3" s="676"/>
      <c r="RMZ3" s="676"/>
      <c r="RNA3" s="676"/>
      <c r="RNB3" s="676"/>
      <c r="RNC3" s="676"/>
      <c r="RND3" s="676"/>
      <c r="RNE3" s="676"/>
      <c r="RNF3" s="676"/>
      <c r="RNG3" s="676"/>
      <c r="RNH3" s="676"/>
      <c r="RNI3" s="676"/>
      <c r="RNJ3" s="676"/>
      <c r="RNK3" s="676"/>
      <c r="RNL3" s="676"/>
      <c r="RNM3" s="676"/>
      <c r="RNN3" s="676"/>
      <c r="RNO3" s="676"/>
      <c r="RNP3" s="676"/>
      <c r="RNQ3" s="676"/>
      <c r="RNR3" s="676"/>
      <c r="RNS3" s="676"/>
      <c r="RNT3" s="676"/>
      <c r="RNU3" s="676"/>
      <c r="RNV3" s="676"/>
      <c r="RNW3" s="676"/>
      <c r="RNX3" s="676"/>
      <c r="RNY3" s="676"/>
      <c r="RNZ3" s="676"/>
      <c r="ROA3" s="676"/>
      <c r="ROB3" s="676"/>
      <c r="ROC3" s="676"/>
      <c r="ROD3" s="676"/>
      <c r="ROE3" s="676"/>
      <c r="ROF3" s="676"/>
      <c r="ROG3" s="676"/>
      <c r="ROH3" s="676"/>
      <c r="ROI3" s="676"/>
      <c r="ROJ3" s="676"/>
      <c r="ROK3" s="676"/>
      <c r="ROL3" s="676"/>
      <c r="ROM3" s="676"/>
      <c r="RON3" s="676"/>
      <c r="ROO3" s="676"/>
      <c r="ROP3" s="676"/>
      <c r="ROQ3" s="676"/>
      <c r="ROR3" s="676"/>
      <c r="ROS3" s="676"/>
      <c r="ROT3" s="676"/>
      <c r="ROU3" s="676"/>
      <c r="ROV3" s="676"/>
      <c r="ROW3" s="676"/>
      <c r="ROX3" s="676"/>
      <c r="ROY3" s="676"/>
      <c r="ROZ3" s="676"/>
      <c r="RPA3" s="676"/>
      <c r="RPB3" s="676"/>
      <c r="RPC3" s="676"/>
      <c r="RPD3" s="676"/>
      <c r="RPE3" s="676"/>
      <c r="RPF3" s="676"/>
      <c r="RPG3" s="676"/>
      <c r="RPH3" s="676"/>
      <c r="RPI3" s="676"/>
      <c r="RPJ3" s="676"/>
      <c r="RPK3" s="676"/>
      <c r="RPL3" s="676"/>
      <c r="RPM3" s="676"/>
      <c r="RPN3" s="676"/>
      <c r="RPO3" s="676"/>
      <c r="RPP3" s="676"/>
      <c r="RPQ3" s="676"/>
      <c r="RPR3" s="676"/>
      <c r="RPS3" s="676"/>
      <c r="RPT3" s="676"/>
      <c r="RPU3" s="676"/>
      <c r="RPV3" s="676"/>
      <c r="RPW3" s="676"/>
      <c r="RPX3" s="676"/>
      <c r="RPY3" s="676"/>
      <c r="RPZ3" s="676"/>
      <c r="RQA3" s="676"/>
      <c r="RQB3" s="676"/>
      <c r="RQC3" s="676"/>
      <c r="RQD3" s="676"/>
      <c r="RQE3" s="676"/>
      <c r="RQF3" s="676"/>
      <c r="RQG3" s="676"/>
      <c r="RQH3" s="676"/>
      <c r="RQI3" s="676"/>
      <c r="RQJ3" s="676"/>
      <c r="RQK3" s="676"/>
      <c r="RQL3" s="676"/>
      <c r="RQM3" s="676"/>
      <c r="RQN3" s="676"/>
      <c r="RQO3" s="676"/>
      <c r="RQP3" s="676"/>
      <c r="RQQ3" s="676"/>
      <c r="RQR3" s="676"/>
      <c r="RQS3" s="676"/>
      <c r="RQT3" s="676"/>
      <c r="RQU3" s="676"/>
      <c r="RQV3" s="676"/>
      <c r="RQW3" s="676"/>
      <c r="RQX3" s="676"/>
      <c r="RQY3" s="676"/>
      <c r="RQZ3" s="676"/>
      <c r="RRA3" s="676"/>
      <c r="RRB3" s="676"/>
      <c r="RRC3" s="676"/>
      <c r="RRD3" s="676"/>
      <c r="RRE3" s="676"/>
      <c r="RRF3" s="676"/>
      <c r="RRG3" s="676"/>
      <c r="RRH3" s="676"/>
      <c r="RRI3" s="676"/>
      <c r="RRJ3" s="676"/>
      <c r="RRK3" s="676"/>
      <c r="RRL3" s="676"/>
      <c r="RRM3" s="676"/>
      <c r="RRN3" s="676"/>
      <c r="RRO3" s="676"/>
      <c r="RRP3" s="676"/>
      <c r="RRQ3" s="676"/>
      <c r="RRR3" s="676"/>
      <c r="RRS3" s="676"/>
      <c r="RRT3" s="676"/>
      <c r="RRU3" s="676"/>
      <c r="RRV3" s="676"/>
      <c r="RRW3" s="676"/>
      <c r="RRX3" s="676"/>
      <c r="RRY3" s="676"/>
      <c r="RRZ3" s="676"/>
      <c r="RSA3" s="676"/>
      <c r="RSB3" s="676"/>
      <c r="RSC3" s="676"/>
      <c r="RSD3" s="676"/>
      <c r="RSE3" s="676"/>
      <c r="RSF3" s="676"/>
      <c r="RSG3" s="676"/>
      <c r="RSH3" s="676"/>
      <c r="RSI3" s="676"/>
      <c r="RSJ3" s="676"/>
      <c r="RSK3" s="676"/>
      <c r="RSL3" s="676"/>
      <c r="RSM3" s="676"/>
      <c r="RSN3" s="676"/>
      <c r="RSO3" s="676"/>
      <c r="RSP3" s="676"/>
      <c r="RSQ3" s="676"/>
      <c r="RSR3" s="676"/>
      <c r="RSS3" s="676"/>
      <c r="RST3" s="676"/>
      <c r="RSU3" s="676"/>
      <c r="RSV3" s="676"/>
      <c r="RSW3" s="676"/>
      <c r="RSX3" s="676"/>
      <c r="RSY3" s="676"/>
      <c r="RSZ3" s="676"/>
      <c r="RTA3" s="676"/>
      <c r="RTB3" s="676"/>
      <c r="RTC3" s="676"/>
      <c r="RTD3" s="676"/>
      <c r="RTE3" s="676"/>
      <c r="RTF3" s="676"/>
      <c r="RTG3" s="676"/>
      <c r="RTH3" s="676"/>
      <c r="RTI3" s="676"/>
      <c r="RTJ3" s="676"/>
      <c r="RTK3" s="676"/>
      <c r="RTL3" s="676"/>
      <c r="RTM3" s="676"/>
      <c r="RTN3" s="676"/>
      <c r="RTO3" s="676"/>
      <c r="RTP3" s="676"/>
      <c r="RTQ3" s="676"/>
      <c r="RTR3" s="676"/>
      <c r="RTS3" s="676"/>
      <c r="RTT3" s="676"/>
      <c r="RTU3" s="676"/>
      <c r="RTV3" s="676"/>
      <c r="RTW3" s="676"/>
      <c r="RTX3" s="676"/>
      <c r="RTY3" s="676"/>
      <c r="RTZ3" s="676"/>
      <c r="RUA3" s="676"/>
      <c r="RUB3" s="676"/>
      <c r="RUC3" s="676"/>
      <c r="RUD3" s="676"/>
      <c r="RUE3" s="676"/>
      <c r="RUF3" s="676"/>
      <c r="RUG3" s="676"/>
      <c r="RUH3" s="676"/>
      <c r="RUI3" s="676"/>
      <c r="RUJ3" s="676"/>
      <c r="RUK3" s="676"/>
      <c r="RUL3" s="676"/>
      <c r="RUM3" s="676"/>
      <c r="RUN3" s="676"/>
      <c r="RUO3" s="676"/>
      <c r="RUP3" s="676"/>
      <c r="RUQ3" s="676"/>
      <c r="RUR3" s="676"/>
      <c r="RUS3" s="676"/>
      <c r="RUT3" s="676"/>
      <c r="RUU3" s="676"/>
      <c r="RUV3" s="676"/>
      <c r="RUW3" s="676"/>
      <c r="RUX3" s="676"/>
      <c r="RUY3" s="676"/>
      <c r="RUZ3" s="676"/>
      <c r="RVA3" s="676"/>
      <c r="RVB3" s="676"/>
      <c r="RVC3" s="676"/>
      <c r="RVD3" s="676"/>
      <c r="RVE3" s="676"/>
      <c r="RVF3" s="676"/>
      <c r="RVG3" s="676"/>
      <c r="RVH3" s="676"/>
      <c r="RVI3" s="676"/>
      <c r="RVJ3" s="676"/>
      <c r="RVK3" s="676"/>
      <c r="RVL3" s="676"/>
      <c r="RVM3" s="676"/>
      <c r="RVN3" s="676"/>
      <c r="RVO3" s="676"/>
      <c r="RVP3" s="676"/>
      <c r="RVQ3" s="676"/>
      <c r="RVR3" s="676"/>
      <c r="RVS3" s="676"/>
      <c r="RVT3" s="676"/>
      <c r="RVU3" s="676"/>
      <c r="RVV3" s="676"/>
      <c r="RVW3" s="676"/>
      <c r="RVX3" s="676"/>
      <c r="RVY3" s="676"/>
      <c r="RVZ3" s="676"/>
      <c r="RWA3" s="676"/>
      <c r="RWB3" s="676"/>
      <c r="RWC3" s="676"/>
      <c r="RWD3" s="676"/>
      <c r="RWE3" s="676"/>
      <c r="RWF3" s="676"/>
      <c r="RWG3" s="676"/>
      <c r="RWH3" s="676"/>
      <c r="RWI3" s="676"/>
      <c r="RWJ3" s="676"/>
      <c r="RWK3" s="676"/>
      <c r="RWL3" s="676"/>
      <c r="RWM3" s="676"/>
      <c r="RWN3" s="676"/>
      <c r="RWO3" s="676"/>
      <c r="RWP3" s="676"/>
      <c r="RWQ3" s="676"/>
      <c r="RWR3" s="676"/>
      <c r="RWS3" s="676"/>
      <c r="RWT3" s="676"/>
      <c r="RWU3" s="676"/>
      <c r="RWV3" s="676"/>
      <c r="RWW3" s="676"/>
      <c r="RWX3" s="676"/>
      <c r="RWY3" s="676"/>
      <c r="RWZ3" s="676"/>
      <c r="RXA3" s="676"/>
      <c r="RXB3" s="676"/>
      <c r="RXC3" s="676"/>
      <c r="RXD3" s="676"/>
      <c r="RXE3" s="676"/>
      <c r="RXF3" s="676"/>
      <c r="RXG3" s="676"/>
      <c r="RXH3" s="676"/>
      <c r="RXI3" s="676"/>
      <c r="RXJ3" s="676"/>
      <c r="RXK3" s="676"/>
      <c r="RXL3" s="676"/>
      <c r="RXM3" s="676"/>
      <c r="RXN3" s="676"/>
      <c r="RXO3" s="676"/>
      <c r="RXP3" s="676"/>
      <c r="RXQ3" s="676"/>
      <c r="RXR3" s="676"/>
      <c r="RXS3" s="676"/>
      <c r="RXT3" s="676"/>
      <c r="RXU3" s="676"/>
      <c r="RXV3" s="676"/>
      <c r="RXW3" s="676"/>
      <c r="RXX3" s="676"/>
      <c r="RXY3" s="676"/>
      <c r="RXZ3" s="676"/>
      <c r="RYA3" s="676"/>
      <c r="RYB3" s="676"/>
      <c r="RYC3" s="676"/>
      <c r="RYD3" s="676"/>
      <c r="RYE3" s="676"/>
      <c r="RYF3" s="676"/>
      <c r="RYG3" s="676"/>
      <c r="RYH3" s="676"/>
      <c r="RYI3" s="676"/>
      <c r="RYJ3" s="676"/>
      <c r="RYK3" s="676"/>
      <c r="RYL3" s="676"/>
      <c r="RYM3" s="676"/>
      <c r="RYN3" s="676"/>
      <c r="RYO3" s="676"/>
      <c r="RYP3" s="676"/>
      <c r="RYQ3" s="676"/>
      <c r="RYR3" s="676"/>
      <c r="RYS3" s="676"/>
      <c r="RYT3" s="676"/>
      <c r="RYU3" s="676"/>
      <c r="RYV3" s="676"/>
      <c r="RYW3" s="676"/>
      <c r="RYX3" s="676"/>
      <c r="RYY3" s="676"/>
      <c r="RYZ3" s="676"/>
      <c r="RZA3" s="676"/>
      <c r="RZB3" s="676"/>
      <c r="RZC3" s="676"/>
      <c r="RZD3" s="676"/>
      <c r="RZE3" s="676"/>
      <c r="RZF3" s="676"/>
      <c r="RZG3" s="676"/>
      <c r="RZH3" s="676"/>
      <c r="RZI3" s="676"/>
      <c r="RZJ3" s="676"/>
      <c r="RZK3" s="676"/>
      <c r="RZL3" s="676"/>
      <c r="RZM3" s="676"/>
      <c r="RZN3" s="676"/>
      <c r="RZO3" s="676"/>
      <c r="RZP3" s="676"/>
      <c r="RZQ3" s="676"/>
      <c r="RZR3" s="676"/>
      <c r="RZS3" s="676"/>
      <c r="RZT3" s="676"/>
      <c r="RZU3" s="676"/>
      <c r="RZV3" s="676"/>
      <c r="RZW3" s="676"/>
      <c r="RZX3" s="676"/>
      <c r="RZY3" s="676"/>
      <c r="RZZ3" s="676"/>
      <c r="SAA3" s="676"/>
      <c r="SAB3" s="676"/>
      <c r="SAC3" s="676"/>
      <c r="SAD3" s="676"/>
      <c r="SAE3" s="676"/>
      <c r="SAF3" s="676"/>
      <c r="SAG3" s="676"/>
      <c r="SAH3" s="676"/>
      <c r="SAI3" s="676"/>
      <c r="SAJ3" s="676"/>
      <c r="SAK3" s="676"/>
      <c r="SAL3" s="676"/>
      <c r="SAM3" s="676"/>
      <c r="SAN3" s="676"/>
      <c r="SAO3" s="676"/>
      <c r="SAP3" s="676"/>
      <c r="SAQ3" s="676"/>
      <c r="SAR3" s="676"/>
      <c r="SAS3" s="676"/>
      <c r="SAT3" s="676"/>
      <c r="SAU3" s="676"/>
      <c r="SAV3" s="676"/>
      <c r="SAW3" s="676"/>
      <c r="SAX3" s="676"/>
      <c r="SAY3" s="676"/>
      <c r="SAZ3" s="676"/>
      <c r="SBA3" s="676"/>
      <c r="SBB3" s="676"/>
      <c r="SBC3" s="676"/>
      <c r="SBD3" s="676"/>
      <c r="SBE3" s="676"/>
      <c r="SBF3" s="676"/>
      <c r="SBG3" s="676"/>
      <c r="SBH3" s="676"/>
      <c r="SBI3" s="676"/>
      <c r="SBJ3" s="676"/>
      <c r="SBK3" s="676"/>
      <c r="SBL3" s="676"/>
      <c r="SBM3" s="676"/>
      <c r="SBN3" s="676"/>
      <c r="SBO3" s="676"/>
      <c r="SBP3" s="676"/>
      <c r="SBQ3" s="676"/>
      <c r="SBR3" s="676"/>
      <c r="SBS3" s="676"/>
      <c r="SBT3" s="676"/>
      <c r="SBU3" s="676"/>
      <c r="SBV3" s="676"/>
      <c r="SBW3" s="676"/>
      <c r="SBX3" s="676"/>
      <c r="SBY3" s="676"/>
      <c r="SBZ3" s="676"/>
      <c r="SCA3" s="676"/>
      <c r="SCB3" s="676"/>
      <c r="SCC3" s="676"/>
      <c r="SCD3" s="676"/>
      <c r="SCE3" s="676"/>
      <c r="SCF3" s="676"/>
      <c r="SCG3" s="676"/>
      <c r="SCH3" s="676"/>
      <c r="SCI3" s="676"/>
      <c r="SCJ3" s="676"/>
      <c r="SCK3" s="676"/>
      <c r="SCL3" s="676"/>
      <c r="SCM3" s="676"/>
      <c r="SCN3" s="676"/>
      <c r="SCO3" s="676"/>
      <c r="SCP3" s="676"/>
      <c r="SCQ3" s="676"/>
      <c r="SCR3" s="676"/>
      <c r="SCS3" s="676"/>
      <c r="SCT3" s="676"/>
      <c r="SCU3" s="676"/>
      <c r="SCV3" s="676"/>
      <c r="SCW3" s="676"/>
      <c r="SCX3" s="676"/>
      <c r="SCY3" s="676"/>
      <c r="SCZ3" s="676"/>
      <c r="SDA3" s="676"/>
      <c r="SDB3" s="676"/>
      <c r="SDC3" s="676"/>
      <c r="SDD3" s="676"/>
      <c r="SDE3" s="676"/>
      <c r="SDF3" s="676"/>
      <c r="SDG3" s="676"/>
      <c r="SDH3" s="676"/>
      <c r="SDI3" s="676"/>
      <c r="SDJ3" s="676"/>
      <c r="SDK3" s="676"/>
      <c r="SDL3" s="676"/>
      <c r="SDM3" s="676"/>
      <c r="SDN3" s="676"/>
      <c r="SDO3" s="676"/>
      <c r="SDP3" s="676"/>
      <c r="SDQ3" s="676"/>
      <c r="SDR3" s="676"/>
      <c r="SDS3" s="676"/>
      <c r="SDT3" s="676"/>
      <c r="SDU3" s="676"/>
      <c r="SDV3" s="676"/>
      <c r="SDW3" s="676"/>
      <c r="SDX3" s="676"/>
      <c r="SDY3" s="676"/>
      <c r="SDZ3" s="676"/>
      <c r="SEA3" s="676"/>
      <c r="SEB3" s="676"/>
      <c r="SEC3" s="676"/>
      <c r="SED3" s="676"/>
      <c r="SEE3" s="676"/>
      <c r="SEF3" s="676"/>
      <c r="SEG3" s="676"/>
      <c r="SEH3" s="676"/>
      <c r="SEI3" s="676"/>
      <c r="SEJ3" s="676"/>
      <c r="SEK3" s="676"/>
      <c r="SEL3" s="676"/>
      <c r="SEM3" s="676"/>
      <c r="SEN3" s="676"/>
      <c r="SEO3" s="676"/>
      <c r="SEP3" s="676"/>
      <c r="SEQ3" s="676"/>
      <c r="SER3" s="676"/>
      <c r="SES3" s="676"/>
      <c r="SET3" s="676"/>
      <c r="SEU3" s="676"/>
      <c r="SEV3" s="676"/>
      <c r="SEW3" s="676"/>
      <c r="SEX3" s="676"/>
      <c r="SEY3" s="676"/>
      <c r="SEZ3" s="676"/>
      <c r="SFA3" s="676"/>
      <c r="SFB3" s="676"/>
      <c r="SFC3" s="676"/>
      <c r="SFD3" s="676"/>
      <c r="SFE3" s="676"/>
      <c r="SFF3" s="676"/>
      <c r="SFG3" s="676"/>
      <c r="SFH3" s="676"/>
      <c r="SFI3" s="676"/>
      <c r="SFJ3" s="676"/>
      <c r="SFK3" s="676"/>
      <c r="SFL3" s="676"/>
      <c r="SFM3" s="676"/>
      <c r="SFN3" s="676"/>
      <c r="SFO3" s="676"/>
      <c r="SFP3" s="676"/>
      <c r="SFQ3" s="676"/>
      <c r="SFR3" s="676"/>
      <c r="SFS3" s="676"/>
      <c r="SFT3" s="676"/>
      <c r="SFU3" s="676"/>
      <c r="SFV3" s="676"/>
      <c r="SFW3" s="676"/>
      <c r="SFX3" s="676"/>
      <c r="SFY3" s="676"/>
      <c r="SFZ3" s="676"/>
      <c r="SGA3" s="676"/>
      <c r="SGB3" s="676"/>
      <c r="SGC3" s="676"/>
      <c r="SGD3" s="676"/>
      <c r="SGE3" s="676"/>
      <c r="SGF3" s="676"/>
      <c r="SGG3" s="676"/>
      <c r="SGH3" s="676"/>
      <c r="SGI3" s="676"/>
      <c r="SGJ3" s="676"/>
      <c r="SGK3" s="676"/>
      <c r="SGL3" s="676"/>
      <c r="SGM3" s="676"/>
      <c r="SGN3" s="676"/>
      <c r="SGO3" s="676"/>
      <c r="SGP3" s="676"/>
      <c r="SGQ3" s="676"/>
      <c r="SGR3" s="676"/>
      <c r="SGS3" s="676"/>
      <c r="SGT3" s="676"/>
      <c r="SGU3" s="676"/>
      <c r="SGV3" s="676"/>
      <c r="SGW3" s="676"/>
      <c r="SGX3" s="676"/>
      <c r="SGY3" s="676"/>
      <c r="SGZ3" s="676"/>
      <c r="SHA3" s="676"/>
      <c r="SHB3" s="676"/>
      <c r="SHC3" s="676"/>
      <c r="SHD3" s="676"/>
      <c r="SHE3" s="676"/>
      <c r="SHF3" s="676"/>
      <c r="SHG3" s="676"/>
      <c r="SHH3" s="676"/>
      <c r="SHI3" s="676"/>
      <c r="SHJ3" s="676"/>
      <c r="SHK3" s="676"/>
      <c r="SHL3" s="676"/>
      <c r="SHM3" s="676"/>
      <c r="SHN3" s="676"/>
      <c r="SHO3" s="676"/>
      <c r="SHP3" s="676"/>
      <c r="SHQ3" s="676"/>
      <c r="SHR3" s="676"/>
      <c r="SHS3" s="676"/>
      <c r="SHT3" s="676"/>
      <c r="SHU3" s="676"/>
      <c r="SHV3" s="676"/>
      <c r="SHW3" s="676"/>
      <c r="SHX3" s="676"/>
      <c r="SHY3" s="676"/>
      <c r="SHZ3" s="676"/>
      <c r="SIA3" s="676"/>
      <c r="SIB3" s="676"/>
      <c r="SIC3" s="676"/>
      <c r="SID3" s="676"/>
      <c r="SIE3" s="676"/>
      <c r="SIF3" s="676"/>
      <c r="SIG3" s="676"/>
      <c r="SIH3" s="676"/>
      <c r="SII3" s="676"/>
      <c r="SIJ3" s="676"/>
      <c r="SIK3" s="676"/>
      <c r="SIL3" s="676"/>
      <c r="SIM3" s="676"/>
      <c r="SIN3" s="676"/>
      <c r="SIO3" s="676"/>
      <c r="SIP3" s="676"/>
      <c r="SIQ3" s="676"/>
      <c r="SIR3" s="676"/>
      <c r="SIS3" s="676"/>
      <c r="SIT3" s="676"/>
      <c r="SIU3" s="676"/>
      <c r="SIV3" s="676"/>
      <c r="SIW3" s="676"/>
      <c r="SIX3" s="676"/>
      <c r="SIY3" s="676"/>
      <c r="SIZ3" s="676"/>
      <c r="SJA3" s="676"/>
      <c r="SJB3" s="676"/>
      <c r="SJC3" s="676"/>
      <c r="SJD3" s="676"/>
      <c r="SJE3" s="676"/>
      <c r="SJF3" s="676"/>
      <c r="SJG3" s="676"/>
      <c r="SJH3" s="676"/>
      <c r="SJI3" s="676"/>
      <c r="SJJ3" s="676"/>
      <c r="SJK3" s="676"/>
      <c r="SJL3" s="676"/>
      <c r="SJM3" s="676"/>
      <c r="SJN3" s="676"/>
      <c r="SJO3" s="676"/>
      <c r="SJP3" s="676"/>
      <c r="SJQ3" s="676"/>
      <c r="SJR3" s="676"/>
      <c r="SJS3" s="676"/>
      <c r="SJT3" s="676"/>
      <c r="SJU3" s="676"/>
      <c r="SJV3" s="676"/>
      <c r="SJW3" s="676"/>
      <c r="SJX3" s="676"/>
      <c r="SJY3" s="676"/>
      <c r="SJZ3" s="676"/>
      <c r="SKA3" s="676"/>
      <c r="SKB3" s="676"/>
      <c r="SKC3" s="676"/>
      <c r="SKD3" s="676"/>
      <c r="SKE3" s="676"/>
      <c r="SKF3" s="676"/>
      <c r="SKG3" s="676"/>
      <c r="SKH3" s="676"/>
      <c r="SKI3" s="676"/>
      <c r="SKJ3" s="676"/>
      <c r="SKK3" s="676"/>
      <c r="SKL3" s="676"/>
      <c r="SKM3" s="676"/>
      <c r="SKN3" s="676"/>
      <c r="SKO3" s="676"/>
      <c r="SKP3" s="676"/>
      <c r="SKQ3" s="676"/>
      <c r="SKR3" s="676"/>
      <c r="SKS3" s="676"/>
      <c r="SKT3" s="676"/>
      <c r="SKU3" s="676"/>
      <c r="SKV3" s="676"/>
      <c r="SKW3" s="676"/>
      <c r="SKX3" s="676"/>
      <c r="SKY3" s="676"/>
      <c r="SKZ3" s="676"/>
      <c r="SLA3" s="676"/>
      <c r="SLB3" s="676"/>
      <c r="SLC3" s="676"/>
      <c r="SLD3" s="676"/>
      <c r="SLE3" s="676"/>
      <c r="SLF3" s="676"/>
      <c r="SLG3" s="676"/>
      <c r="SLH3" s="676"/>
      <c r="SLI3" s="676"/>
      <c r="SLJ3" s="676"/>
      <c r="SLK3" s="676"/>
      <c r="SLL3" s="676"/>
      <c r="SLM3" s="676"/>
      <c r="SLN3" s="676"/>
      <c r="SLO3" s="676"/>
      <c r="SLP3" s="676"/>
      <c r="SLQ3" s="676"/>
      <c r="SLR3" s="676"/>
      <c r="SLS3" s="676"/>
      <c r="SLT3" s="676"/>
      <c r="SLU3" s="676"/>
      <c r="SLV3" s="676"/>
      <c r="SLW3" s="676"/>
      <c r="SLX3" s="676"/>
      <c r="SLY3" s="676"/>
      <c r="SLZ3" s="676"/>
      <c r="SMA3" s="676"/>
      <c r="SMB3" s="676"/>
      <c r="SMC3" s="676"/>
      <c r="SMD3" s="676"/>
      <c r="SME3" s="676"/>
      <c r="SMF3" s="676"/>
      <c r="SMG3" s="676"/>
      <c r="SMH3" s="676"/>
      <c r="SMI3" s="676"/>
      <c r="SMJ3" s="676"/>
      <c r="SMK3" s="676"/>
      <c r="SML3" s="676"/>
      <c r="SMM3" s="676"/>
      <c r="SMN3" s="676"/>
      <c r="SMO3" s="676"/>
      <c r="SMP3" s="676"/>
      <c r="SMQ3" s="676"/>
      <c r="SMR3" s="676"/>
      <c r="SMS3" s="676"/>
      <c r="SMT3" s="676"/>
      <c r="SMU3" s="676"/>
      <c r="SMV3" s="676"/>
      <c r="SMW3" s="676"/>
      <c r="SMX3" s="676"/>
      <c r="SMY3" s="676"/>
      <c r="SMZ3" s="676"/>
      <c r="SNA3" s="676"/>
      <c r="SNB3" s="676"/>
      <c r="SNC3" s="676"/>
      <c r="SND3" s="676"/>
      <c r="SNE3" s="676"/>
      <c r="SNF3" s="676"/>
      <c r="SNG3" s="676"/>
      <c r="SNH3" s="676"/>
      <c r="SNI3" s="676"/>
      <c r="SNJ3" s="676"/>
      <c r="SNK3" s="676"/>
      <c r="SNL3" s="676"/>
      <c r="SNM3" s="676"/>
      <c r="SNN3" s="676"/>
      <c r="SNO3" s="676"/>
      <c r="SNP3" s="676"/>
      <c r="SNQ3" s="676"/>
      <c r="SNR3" s="676"/>
      <c r="SNS3" s="676"/>
      <c r="SNT3" s="676"/>
      <c r="SNU3" s="676"/>
      <c r="SNV3" s="676"/>
      <c r="SNW3" s="676"/>
      <c r="SNX3" s="676"/>
      <c r="SNY3" s="676"/>
      <c r="SNZ3" s="676"/>
      <c r="SOA3" s="676"/>
      <c r="SOB3" s="676"/>
      <c r="SOC3" s="676"/>
      <c r="SOD3" s="676"/>
      <c r="SOE3" s="676"/>
      <c r="SOF3" s="676"/>
      <c r="SOG3" s="676"/>
      <c r="SOH3" s="676"/>
      <c r="SOI3" s="676"/>
      <c r="SOJ3" s="676"/>
      <c r="SOK3" s="676"/>
      <c r="SOL3" s="676"/>
      <c r="SOM3" s="676"/>
      <c r="SON3" s="676"/>
      <c r="SOO3" s="676"/>
      <c r="SOP3" s="676"/>
      <c r="SOQ3" s="676"/>
      <c r="SOR3" s="676"/>
      <c r="SOS3" s="676"/>
      <c r="SOT3" s="676"/>
      <c r="SOU3" s="676"/>
      <c r="SOV3" s="676"/>
      <c r="SOW3" s="676"/>
      <c r="SOX3" s="676"/>
      <c r="SOY3" s="676"/>
      <c r="SOZ3" s="676"/>
      <c r="SPA3" s="676"/>
      <c r="SPB3" s="676"/>
      <c r="SPC3" s="676"/>
      <c r="SPD3" s="676"/>
      <c r="SPE3" s="676"/>
      <c r="SPF3" s="676"/>
      <c r="SPG3" s="676"/>
      <c r="SPH3" s="676"/>
      <c r="SPI3" s="676"/>
      <c r="SPJ3" s="676"/>
      <c r="SPK3" s="676"/>
      <c r="SPL3" s="676"/>
      <c r="SPM3" s="676"/>
      <c r="SPN3" s="676"/>
      <c r="SPO3" s="676"/>
      <c r="SPP3" s="676"/>
      <c r="SPQ3" s="676"/>
      <c r="SPR3" s="676"/>
      <c r="SPS3" s="676"/>
      <c r="SPT3" s="676"/>
      <c r="SPU3" s="676"/>
      <c r="SPV3" s="676"/>
      <c r="SPW3" s="676"/>
      <c r="SPX3" s="676"/>
      <c r="SPY3" s="676"/>
      <c r="SPZ3" s="676"/>
      <c r="SQA3" s="676"/>
      <c r="SQB3" s="676"/>
      <c r="SQC3" s="676"/>
      <c r="SQD3" s="676"/>
      <c r="SQE3" s="676"/>
      <c r="SQF3" s="676"/>
      <c r="SQG3" s="676"/>
      <c r="SQH3" s="676"/>
      <c r="SQI3" s="676"/>
      <c r="SQJ3" s="676"/>
      <c r="SQK3" s="676"/>
      <c r="SQL3" s="676"/>
      <c r="SQM3" s="676"/>
      <c r="SQN3" s="676"/>
      <c r="SQO3" s="676"/>
      <c r="SQP3" s="676"/>
      <c r="SQQ3" s="676"/>
      <c r="SQR3" s="676"/>
      <c r="SQS3" s="676"/>
      <c r="SQT3" s="676"/>
      <c r="SQU3" s="676"/>
      <c r="SQV3" s="676"/>
      <c r="SQW3" s="676"/>
      <c r="SQX3" s="676"/>
      <c r="SQY3" s="676"/>
      <c r="SQZ3" s="676"/>
      <c r="SRA3" s="676"/>
      <c r="SRB3" s="676"/>
      <c r="SRC3" s="676"/>
      <c r="SRD3" s="676"/>
      <c r="SRE3" s="676"/>
      <c r="SRF3" s="676"/>
      <c r="SRG3" s="676"/>
      <c r="SRH3" s="676"/>
      <c r="SRI3" s="676"/>
      <c r="SRJ3" s="676"/>
      <c r="SRK3" s="676"/>
      <c r="SRL3" s="676"/>
      <c r="SRM3" s="676"/>
      <c r="SRN3" s="676"/>
      <c r="SRO3" s="676"/>
      <c r="SRP3" s="676"/>
      <c r="SRQ3" s="676"/>
      <c r="SRR3" s="676"/>
      <c r="SRS3" s="676"/>
      <c r="SRT3" s="676"/>
      <c r="SRU3" s="676"/>
      <c r="SRV3" s="676"/>
      <c r="SRW3" s="676"/>
      <c r="SRX3" s="676"/>
      <c r="SRY3" s="676"/>
      <c r="SRZ3" s="676"/>
      <c r="SSA3" s="676"/>
      <c r="SSB3" s="676"/>
      <c r="SSC3" s="676"/>
      <c r="SSD3" s="676"/>
      <c r="SSE3" s="676"/>
      <c r="SSF3" s="676"/>
      <c r="SSG3" s="676"/>
      <c r="SSH3" s="676"/>
      <c r="SSI3" s="676"/>
      <c r="SSJ3" s="676"/>
      <c r="SSK3" s="676"/>
      <c r="SSL3" s="676"/>
      <c r="SSM3" s="676"/>
      <c r="SSN3" s="676"/>
      <c r="SSO3" s="676"/>
      <c r="SSP3" s="676"/>
      <c r="SSQ3" s="676"/>
      <c r="SSR3" s="676"/>
      <c r="SSS3" s="676"/>
      <c r="SST3" s="676"/>
      <c r="SSU3" s="676"/>
      <c r="SSV3" s="676"/>
      <c r="SSW3" s="676"/>
      <c r="SSX3" s="676"/>
      <c r="SSY3" s="676"/>
      <c r="SSZ3" s="676"/>
      <c r="STA3" s="676"/>
      <c r="STB3" s="676"/>
      <c r="STC3" s="676"/>
      <c r="STD3" s="676"/>
      <c r="STE3" s="676"/>
      <c r="STF3" s="676"/>
      <c r="STG3" s="676"/>
      <c r="STH3" s="676"/>
      <c r="STI3" s="676"/>
      <c r="STJ3" s="676"/>
      <c r="STK3" s="676"/>
      <c r="STL3" s="676"/>
      <c r="STM3" s="676"/>
      <c r="STN3" s="676"/>
      <c r="STO3" s="676"/>
      <c r="STP3" s="676"/>
      <c r="STQ3" s="676"/>
      <c r="STR3" s="676"/>
      <c r="STS3" s="676"/>
      <c r="STT3" s="676"/>
      <c r="STU3" s="676"/>
      <c r="STV3" s="676"/>
      <c r="STW3" s="676"/>
      <c r="STX3" s="676"/>
      <c r="STY3" s="676"/>
      <c r="STZ3" s="676"/>
      <c r="SUA3" s="676"/>
      <c r="SUB3" s="676"/>
      <c r="SUC3" s="676"/>
      <c r="SUD3" s="676"/>
      <c r="SUE3" s="676"/>
      <c r="SUF3" s="676"/>
      <c r="SUG3" s="676"/>
      <c r="SUH3" s="676"/>
      <c r="SUI3" s="676"/>
      <c r="SUJ3" s="676"/>
      <c r="SUK3" s="676"/>
      <c r="SUL3" s="676"/>
      <c r="SUM3" s="676"/>
      <c r="SUN3" s="676"/>
      <c r="SUO3" s="676"/>
      <c r="SUP3" s="676"/>
      <c r="SUQ3" s="676"/>
      <c r="SUR3" s="676"/>
      <c r="SUS3" s="676"/>
      <c r="SUT3" s="676"/>
      <c r="SUU3" s="676"/>
      <c r="SUV3" s="676"/>
      <c r="SUW3" s="676"/>
      <c r="SUX3" s="676"/>
      <c r="SUY3" s="676"/>
      <c r="SUZ3" s="676"/>
      <c r="SVA3" s="676"/>
      <c r="SVB3" s="676"/>
      <c r="SVC3" s="676"/>
      <c r="SVD3" s="676"/>
      <c r="SVE3" s="676"/>
      <c r="SVF3" s="676"/>
      <c r="SVG3" s="676"/>
      <c r="SVH3" s="676"/>
      <c r="SVI3" s="676"/>
      <c r="SVJ3" s="676"/>
      <c r="SVK3" s="676"/>
      <c r="SVL3" s="676"/>
      <c r="SVM3" s="676"/>
      <c r="SVN3" s="676"/>
      <c r="SVO3" s="676"/>
      <c r="SVP3" s="676"/>
      <c r="SVQ3" s="676"/>
      <c r="SVR3" s="676"/>
      <c r="SVS3" s="676"/>
      <c r="SVT3" s="676"/>
      <c r="SVU3" s="676"/>
      <c r="SVV3" s="676"/>
      <c r="SVW3" s="676"/>
      <c r="SVX3" s="676"/>
      <c r="SVY3" s="676"/>
      <c r="SVZ3" s="676"/>
      <c r="SWA3" s="676"/>
      <c r="SWB3" s="676"/>
      <c r="SWC3" s="676"/>
      <c r="SWD3" s="676"/>
      <c r="SWE3" s="676"/>
      <c r="SWF3" s="676"/>
      <c r="SWG3" s="676"/>
      <c r="SWH3" s="676"/>
      <c r="SWI3" s="676"/>
      <c r="SWJ3" s="676"/>
      <c r="SWK3" s="676"/>
      <c r="SWL3" s="676"/>
      <c r="SWM3" s="676"/>
      <c r="SWN3" s="676"/>
      <c r="SWO3" s="676"/>
      <c r="SWP3" s="676"/>
      <c r="SWQ3" s="676"/>
      <c r="SWR3" s="676"/>
      <c r="SWS3" s="676"/>
      <c r="SWT3" s="676"/>
      <c r="SWU3" s="676"/>
      <c r="SWV3" s="676"/>
      <c r="SWW3" s="676"/>
      <c r="SWX3" s="676"/>
      <c r="SWY3" s="676"/>
      <c r="SWZ3" s="676"/>
      <c r="SXA3" s="676"/>
      <c r="SXB3" s="676"/>
      <c r="SXC3" s="676"/>
      <c r="SXD3" s="676"/>
      <c r="SXE3" s="676"/>
      <c r="SXF3" s="676"/>
      <c r="SXG3" s="676"/>
      <c r="SXH3" s="676"/>
      <c r="SXI3" s="676"/>
      <c r="SXJ3" s="676"/>
      <c r="SXK3" s="676"/>
      <c r="SXL3" s="676"/>
      <c r="SXM3" s="676"/>
      <c r="SXN3" s="676"/>
      <c r="SXO3" s="676"/>
      <c r="SXP3" s="676"/>
      <c r="SXQ3" s="676"/>
      <c r="SXR3" s="676"/>
      <c r="SXS3" s="676"/>
      <c r="SXT3" s="676"/>
      <c r="SXU3" s="676"/>
      <c r="SXV3" s="676"/>
      <c r="SXW3" s="676"/>
      <c r="SXX3" s="676"/>
      <c r="SXY3" s="676"/>
      <c r="SXZ3" s="676"/>
      <c r="SYA3" s="676"/>
      <c r="SYB3" s="676"/>
      <c r="SYC3" s="676"/>
      <c r="SYD3" s="676"/>
      <c r="SYE3" s="676"/>
      <c r="SYF3" s="676"/>
      <c r="SYG3" s="676"/>
      <c r="SYH3" s="676"/>
      <c r="SYI3" s="676"/>
      <c r="SYJ3" s="676"/>
      <c r="SYK3" s="676"/>
      <c r="SYL3" s="676"/>
      <c r="SYM3" s="676"/>
      <c r="SYN3" s="676"/>
      <c r="SYO3" s="676"/>
      <c r="SYP3" s="676"/>
      <c r="SYQ3" s="676"/>
      <c r="SYR3" s="676"/>
      <c r="SYS3" s="676"/>
      <c r="SYT3" s="676"/>
      <c r="SYU3" s="676"/>
      <c r="SYV3" s="676"/>
      <c r="SYW3" s="676"/>
      <c r="SYX3" s="676"/>
      <c r="SYY3" s="676"/>
      <c r="SYZ3" s="676"/>
      <c r="SZA3" s="676"/>
      <c r="SZB3" s="676"/>
      <c r="SZC3" s="676"/>
      <c r="SZD3" s="676"/>
      <c r="SZE3" s="676"/>
      <c r="SZF3" s="676"/>
      <c r="SZG3" s="676"/>
      <c r="SZH3" s="676"/>
      <c r="SZI3" s="676"/>
      <c r="SZJ3" s="676"/>
      <c r="SZK3" s="676"/>
      <c r="SZL3" s="676"/>
      <c r="SZM3" s="676"/>
      <c r="SZN3" s="676"/>
      <c r="SZO3" s="676"/>
      <c r="SZP3" s="676"/>
      <c r="SZQ3" s="676"/>
      <c r="SZR3" s="676"/>
      <c r="SZS3" s="676"/>
      <c r="SZT3" s="676"/>
      <c r="SZU3" s="676"/>
      <c r="SZV3" s="676"/>
      <c r="SZW3" s="676"/>
      <c r="SZX3" s="676"/>
      <c r="SZY3" s="676"/>
      <c r="SZZ3" s="676"/>
      <c r="TAA3" s="676"/>
      <c r="TAB3" s="676"/>
      <c r="TAC3" s="676"/>
      <c r="TAD3" s="676"/>
      <c r="TAE3" s="676"/>
      <c r="TAF3" s="676"/>
      <c r="TAG3" s="676"/>
      <c r="TAH3" s="676"/>
      <c r="TAI3" s="676"/>
      <c r="TAJ3" s="676"/>
      <c r="TAK3" s="676"/>
      <c r="TAL3" s="676"/>
      <c r="TAM3" s="676"/>
      <c r="TAN3" s="676"/>
      <c r="TAO3" s="676"/>
      <c r="TAP3" s="676"/>
      <c r="TAQ3" s="676"/>
      <c r="TAR3" s="676"/>
      <c r="TAS3" s="676"/>
      <c r="TAT3" s="676"/>
      <c r="TAU3" s="676"/>
      <c r="TAV3" s="676"/>
      <c r="TAW3" s="676"/>
      <c r="TAX3" s="676"/>
      <c r="TAY3" s="676"/>
      <c r="TAZ3" s="676"/>
      <c r="TBA3" s="676"/>
      <c r="TBB3" s="676"/>
      <c r="TBC3" s="676"/>
      <c r="TBD3" s="676"/>
      <c r="TBE3" s="676"/>
      <c r="TBF3" s="676"/>
      <c r="TBG3" s="676"/>
      <c r="TBH3" s="676"/>
      <c r="TBI3" s="676"/>
      <c r="TBJ3" s="676"/>
      <c r="TBK3" s="676"/>
      <c r="TBL3" s="676"/>
      <c r="TBM3" s="676"/>
      <c r="TBN3" s="676"/>
      <c r="TBO3" s="676"/>
      <c r="TBP3" s="676"/>
      <c r="TBQ3" s="676"/>
      <c r="TBR3" s="676"/>
      <c r="TBS3" s="676"/>
      <c r="TBT3" s="676"/>
      <c r="TBU3" s="676"/>
      <c r="TBV3" s="676"/>
      <c r="TBW3" s="676"/>
      <c r="TBX3" s="676"/>
      <c r="TBY3" s="676"/>
      <c r="TBZ3" s="676"/>
      <c r="TCA3" s="676"/>
      <c r="TCB3" s="676"/>
      <c r="TCC3" s="676"/>
      <c r="TCD3" s="676"/>
      <c r="TCE3" s="676"/>
      <c r="TCF3" s="676"/>
      <c r="TCG3" s="676"/>
      <c r="TCH3" s="676"/>
      <c r="TCI3" s="676"/>
      <c r="TCJ3" s="676"/>
      <c r="TCK3" s="676"/>
      <c r="TCL3" s="676"/>
      <c r="TCM3" s="676"/>
      <c r="TCN3" s="676"/>
      <c r="TCO3" s="676"/>
      <c r="TCP3" s="676"/>
      <c r="TCQ3" s="676"/>
      <c r="TCR3" s="676"/>
      <c r="TCS3" s="676"/>
      <c r="TCT3" s="676"/>
      <c r="TCU3" s="676"/>
      <c r="TCV3" s="676"/>
      <c r="TCW3" s="676"/>
      <c r="TCX3" s="676"/>
      <c r="TCY3" s="676"/>
      <c r="TCZ3" s="676"/>
      <c r="TDA3" s="676"/>
      <c r="TDB3" s="676"/>
      <c r="TDC3" s="676"/>
      <c r="TDD3" s="676"/>
      <c r="TDE3" s="676"/>
      <c r="TDF3" s="676"/>
      <c r="TDG3" s="676"/>
      <c r="TDH3" s="676"/>
      <c r="TDI3" s="676"/>
      <c r="TDJ3" s="676"/>
      <c r="TDK3" s="676"/>
      <c r="TDL3" s="676"/>
      <c r="TDM3" s="676"/>
      <c r="TDN3" s="676"/>
      <c r="TDO3" s="676"/>
      <c r="TDP3" s="676"/>
      <c r="TDQ3" s="676"/>
      <c r="TDR3" s="676"/>
      <c r="TDS3" s="676"/>
      <c r="TDT3" s="676"/>
      <c r="TDU3" s="676"/>
      <c r="TDV3" s="676"/>
      <c r="TDW3" s="676"/>
      <c r="TDX3" s="676"/>
      <c r="TDY3" s="676"/>
      <c r="TDZ3" s="676"/>
      <c r="TEA3" s="676"/>
      <c r="TEB3" s="676"/>
      <c r="TEC3" s="676"/>
      <c r="TED3" s="676"/>
      <c r="TEE3" s="676"/>
      <c r="TEF3" s="676"/>
      <c r="TEG3" s="676"/>
      <c r="TEH3" s="676"/>
      <c r="TEI3" s="676"/>
      <c r="TEJ3" s="676"/>
      <c r="TEK3" s="676"/>
      <c r="TEL3" s="676"/>
      <c r="TEM3" s="676"/>
      <c r="TEN3" s="676"/>
      <c r="TEO3" s="676"/>
      <c r="TEP3" s="676"/>
      <c r="TEQ3" s="676"/>
      <c r="TER3" s="676"/>
      <c r="TES3" s="676"/>
      <c r="TET3" s="676"/>
      <c r="TEU3" s="676"/>
      <c r="TEV3" s="676"/>
      <c r="TEW3" s="676"/>
      <c r="TEX3" s="676"/>
      <c r="TEY3" s="676"/>
      <c r="TEZ3" s="676"/>
      <c r="TFA3" s="676"/>
      <c r="TFB3" s="676"/>
      <c r="TFC3" s="676"/>
      <c r="TFD3" s="676"/>
      <c r="TFE3" s="676"/>
      <c r="TFF3" s="676"/>
      <c r="TFG3" s="676"/>
      <c r="TFH3" s="676"/>
      <c r="TFI3" s="676"/>
      <c r="TFJ3" s="676"/>
      <c r="TFK3" s="676"/>
      <c r="TFL3" s="676"/>
      <c r="TFM3" s="676"/>
      <c r="TFN3" s="676"/>
      <c r="TFO3" s="676"/>
      <c r="TFP3" s="676"/>
      <c r="TFQ3" s="676"/>
      <c r="TFR3" s="676"/>
      <c r="TFS3" s="676"/>
      <c r="TFT3" s="676"/>
      <c r="TFU3" s="676"/>
      <c r="TFV3" s="676"/>
      <c r="TFW3" s="676"/>
      <c r="TFX3" s="676"/>
      <c r="TFY3" s="676"/>
      <c r="TFZ3" s="676"/>
      <c r="TGA3" s="676"/>
      <c r="TGB3" s="676"/>
      <c r="TGC3" s="676"/>
      <c r="TGD3" s="676"/>
      <c r="TGE3" s="676"/>
      <c r="TGF3" s="676"/>
      <c r="TGG3" s="676"/>
      <c r="TGH3" s="676"/>
      <c r="TGI3" s="676"/>
      <c r="TGJ3" s="676"/>
      <c r="TGK3" s="676"/>
      <c r="TGL3" s="676"/>
      <c r="TGM3" s="676"/>
      <c r="TGN3" s="676"/>
      <c r="TGO3" s="676"/>
      <c r="TGP3" s="676"/>
      <c r="TGQ3" s="676"/>
      <c r="TGR3" s="676"/>
      <c r="TGS3" s="676"/>
      <c r="TGT3" s="676"/>
      <c r="TGU3" s="676"/>
      <c r="TGV3" s="676"/>
      <c r="TGW3" s="676"/>
      <c r="TGX3" s="676"/>
      <c r="TGY3" s="676"/>
      <c r="TGZ3" s="676"/>
      <c r="THA3" s="676"/>
      <c r="THB3" s="676"/>
      <c r="THC3" s="676"/>
      <c r="THD3" s="676"/>
      <c r="THE3" s="676"/>
      <c r="THF3" s="676"/>
      <c r="THG3" s="676"/>
      <c r="THH3" s="676"/>
      <c r="THI3" s="676"/>
      <c r="THJ3" s="676"/>
      <c r="THK3" s="676"/>
      <c r="THL3" s="676"/>
      <c r="THM3" s="676"/>
      <c r="THN3" s="676"/>
      <c r="THO3" s="676"/>
      <c r="THP3" s="676"/>
      <c r="THQ3" s="676"/>
      <c r="THR3" s="676"/>
      <c r="THS3" s="676"/>
      <c r="THT3" s="676"/>
      <c r="THU3" s="676"/>
      <c r="THV3" s="676"/>
      <c r="THW3" s="676"/>
      <c r="THX3" s="676"/>
      <c r="THY3" s="676"/>
      <c r="THZ3" s="676"/>
      <c r="TIA3" s="676"/>
      <c r="TIB3" s="676"/>
      <c r="TIC3" s="676"/>
      <c r="TID3" s="676"/>
      <c r="TIE3" s="676"/>
      <c r="TIF3" s="676"/>
      <c r="TIG3" s="676"/>
      <c r="TIH3" s="676"/>
      <c r="TII3" s="676"/>
      <c r="TIJ3" s="676"/>
      <c r="TIK3" s="676"/>
      <c r="TIL3" s="676"/>
      <c r="TIM3" s="676"/>
      <c r="TIN3" s="676"/>
      <c r="TIO3" s="676"/>
      <c r="TIP3" s="676"/>
      <c r="TIQ3" s="676"/>
      <c r="TIR3" s="676"/>
      <c r="TIS3" s="676"/>
      <c r="TIT3" s="676"/>
      <c r="TIU3" s="676"/>
      <c r="TIV3" s="676"/>
      <c r="TIW3" s="676"/>
      <c r="TIX3" s="676"/>
      <c r="TIY3" s="676"/>
      <c r="TIZ3" s="676"/>
      <c r="TJA3" s="676"/>
      <c r="TJB3" s="676"/>
      <c r="TJC3" s="676"/>
      <c r="TJD3" s="676"/>
      <c r="TJE3" s="676"/>
      <c r="TJF3" s="676"/>
      <c r="TJG3" s="676"/>
      <c r="TJH3" s="676"/>
      <c r="TJI3" s="676"/>
      <c r="TJJ3" s="676"/>
      <c r="TJK3" s="676"/>
      <c r="TJL3" s="676"/>
      <c r="TJM3" s="676"/>
      <c r="TJN3" s="676"/>
      <c r="TJO3" s="676"/>
      <c r="TJP3" s="676"/>
      <c r="TJQ3" s="676"/>
      <c r="TJR3" s="676"/>
      <c r="TJS3" s="676"/>
      <c r="TJT3" s="676"/>
      <c r="TJU3" s="676"/>
      <c r="TJV3" s="676"/>
      <c r="TJW3" s="676"/>
      <c r="TJX3" s="676"/>
      <c r="TJY3" s="676"/>
      <c r="TJZ3" s="676"/>
      <c r="TKA3" s="676"/>
      <c r="TKB3" s="676"/>
      <c r="TKC3" s="676"/>
      <c r="TKD3" s="676"/>
      <c r="TKE3" s="676"/>
      <c r="TKF3" s="676"/>
      <c r="TKG3" s="676"/>
      <c r="TKH3" s="676"/>
      <c r="TKI3" s="676"/>
      <c r="TKJ3" s="676"/>
      <c r="TKK3" s="676"/>
      <c r="TKL3" s="676"/>
      <c r="TKM3" s="676"/>
      <c r="TKN3" s="676"/>
      <c r="TKO3" s="676"/>
      <c r="TKP3" s="676"/>
      <c r="TKQ3" s="676"/>
      <c r="TKR3" s="676"/>
      <c r="TKS3" s="676"/>
      <c r="TKT3" s="676"/>
      <c r="TKU3" s="676"/>
      <c r="TKV3" s="676"/>
      <c r="TKW3" s="676"/>
      <c r="TKX3" s="676"/>
      <c r="TKY3" s="676"/>
      <c r="TKZ3" s="676"/>
      <c r="TLA3" s="676"/>
      <c r="TLB3" s="676"/>
      <c r="TLC3" s="676"/>
      <c r="TLD3" s="676"/>
      <c r="TLE3" s="676"/>
      <c r="TLF3" s="676"/>
      <c r="TLG3" s="676"/>
      <c r="TLH3" s="676"/>
      <c r="TLI3" s="676"/>
      <c r="TLJ3" s="676"/>
      <c r="TLK3" s="676"/>
      <c r="TLL3" s="676"/>
      <c r="TLM3" s="676"/>
      <c r="TLN3" s="676"/>
      <c r="TLO3" s="676"/>
      <c r="TLP3" s="676"/>
      <c r="TLQ3" s="676"/>
      <c r="TLR3" s="676"/>
      <c r="TLS3" s="676"/>
      <c r="TLT3" s="676"/>
      <c r="TLU3" s="676"/>
      <c r="TLV3" s="676"/>
      <c r="TLW3" s="676"/>
      <c r="TLX3" s="676"/>
      <c r="TLY3" s="676"/>
      <c r="TLZ3" s="676"/>
      <c r="TMA3" s="676"/>
      <c r="TMB3" s="676"/>
      <c r="TMC3" s="676"/>
      <c r="TMD3" s="676"/>
      <c r="TME3" s="676"/>
      <c r="TMF3" s="676"/>
      <c r="TMG3" s="676"/>
      <c r="TMH3" s="676"/>
      <c r="TMI3" s="676"/>
      <c r="TMJ3" s="676"/>
      <c r="TMK3" s="676"/>
      <c r="TML3" s="676"/>
      <c r="TMM3" s="676"/>
      <c r="TMN3" s="676"/>
      <c r="TMO3" s="676"/>
      <c r="TMP3" s="676"/>
      <c r="TMQ3" s="676"/>
      <c r="TMR3" s="676"/>
      <c r="TMS3" s="676"/>
      <c r="TMT3" s="676"/>
      <c r="TMU3" s="676"/>
      <c r="TMV3" s="676"/>
      <c r="TMW3" s="676"/>
      <c r="TMX3" s="676"/>
      <c r="TMY3" s="676"/>
      <c r="TMZ3" s="676"/>
      <c r="TNA3" s="676"/>
      <c r="TNB3" s="676"/>
      <c r="TNC3" s="676"/>
      <c r="TND3" s="676"/>
      <c r="TNE3" s="676"/>
      <c r="TNF3" s="676"/>
      <c r="TNG3" s="676"/>
      <c r="TNH3" s="676"/>
      <c r="TNI3" s="676"/>
      <c r="TNJ3" s="676"/>
      <c r="TNK3" s="676"/>
      <c r="TNL3" s="676"/>
      <c r="TNM3" s="676"/>
      <c r="TNN3" s="676"/>
      <c r="TNO3" s="676"/>
      <c r="TNP3" s="676"/>
      <c r="TNQ3" s="676"/>
      <c r="TNR3" s="676"/>
      <c r="TNS3" s="676"/>
      <c r="TNT3" s="676"/>
      <c r="TNU3" s="676"/>
      <c r="TNV3" s="676"/>
      <c r="TNW3" s="676"/>
      <c r="TNX3" s="676"/>
      <c r="TNY3" s="676"/>
      <c r="TNZ3" s="676"/>
      <c r="TOA3" s="676"/>
      <c r="TOB3" s="676"/>
      <c r="TOC3" s="676"/>
      <c r="TOD3" s="676"/>
      <c r="TOE3" s="676"/>
      <c r="TOF3" s="676"/>
      <c r="TOG3" s="676"/>
      <c r="TOH3" s="676"/>
      <c r="TOI3" s="676"/>
      <c r="TOJ3" s="676"/>
      <c r="TOK3" s="676"/>
      <c r="TOL3" s="676"/>
      <c r="TOM3" s="676"/>
      <c r="TON3" s="676"/>
      <c r="TOO3" s="676"/>
      <c r="TOP3" s="676"/>
      <c r="TOQ3" s="676"/>
      <c r="TOR3" s="676"/>
      <c r="TOS3" s="676"/>
      <c r="TOT3" s="676"/>
      <c r="TOU3" s="676"/>
      <c r="TOV3" s="676"/>
      <c r="TOW3" s="676"/>
      <c r="TOX3" s="676"/>
      <c r="TOY3" s="676"/>
      <c r="TOZ3" s="676"/>
      <c r="TPA3" s="676"/>
      <c r="TPB3" s="676"/>
      <c r="TPC3" s="676"/>
      <c r="TPD3" s="676"/>
      <c r="TPE3" s="676"/>
      <c r="TPF3" s="676"/>
      <c r="TPG3" s="676"/>
      <c r="TPH3" s="676"/>
      <c r="TPI3" s="676"/>
      <c r="TPJ3" s="676"/>
      <c r="TPK3" s="676"/>
      <c r="TPL3" s="676"/>
      <c r="TPM3" s="676"/>
      <c r="TPN3" s="676"/>
      <c r="TPO3" s="676"/>
      <c r="TPP3" s="676"/>
      <c r="TPQ3" s="676"/>
      <c r="TPR3" s="676"/>
      <c r="TPS3" s="676"/>
      <c r="TPT3" s="676"/>
      <c r="TPU3" s="676"/>
      <c r="TPV3" s="676"/>
      <c r="TPW3" s="676"/>
      <c r="TPX3" s="676"/>
      <c r="TPY3" s="676"/>
      <c r="TPZ3" s="676"/>
      <c r="TQA3" s="676"/>
      <c r="TQB3" s="676"/>
      <c r="TQC3" s="676"/>
      <c r="TQD3" s="676"/>
      <c r="TQE3" s="676"/>
      <c r="TQF3" s="676"/>
      <c r="TQG3" s="676"/>
      <c r="TQH3" s="676"/>
      <c r="TQI3" s="676"/>
      <c r="TQJ3" s="676"/>
      <c r="TQK3" s="676"/>
      <c r="TQL3" s="676"/>
      <c r="TQM3" s="676"/>
      <c r="TQN3" s="676"/>
      <c r="TQO3" s="676"/>
      <c r="TQP3" s="676"/>
      <c r="TQQ3" s="676"/>
      <c r="TQR3" s="676"/>
      <c r="TQS3" s="676"/>
      <c r="TQT3" s="676"/>
      <c r="TQU3" s="676"/>
      <c r="TQV3" s="676"/>
      <c r="TQW3" s="676"/>
      <c r="TQX3" s="676"/>
      <c r="TQY3" s="676"/>
      <c r="TQZ3" s="676"/>
      <c r="TRA3" s="676"/>
      <c r="TRB3" s="676"/>
      <c r="TRC3" s="676"/>
      <c r="TRD3" s="676"/>
      <c r="TRE3" s="676"/>
      <c r="TRF3" s="676"/>
      <c r="TRG3" s="676"/>
      <c r="TRH3" s="676"/>
      <c r="TRI3" s="676"/>
      <c r="TRJ3" s="676"/>
      <c r="TRK3" s="676"/>
      <c r="TRL3" s="676"/>
      <c r="TRM3" s="676"/>
      <c r="TRN3" s="676"/>
      <c r="TRO3" s="676"/>
      <c r="TRP3" s="676"/>
      <c r="TRQ3" s="676"/>
      <c r="TRR3" s="676"/>
      <c r="TRS3" s="676"/>
      <c r="TRT3" s="676"/>
      <c r="TRU3" s="676"/>
      <c r="TRV3" s="676"/>
      <c r="TRW3" s="676"/>
      <c r="TRX3" s="676"/>
      <c r="TRY3" s="676"/>
      <c r="TRZ3" s="676"/>
      <c r="TSA3" s="676"/>
      <c r="TSB3" s="676"/>
      <c r="TSC3" s="676"/>
      <c r="TSD3" s="676"/>
      <c r="TSE3" s="676"/>
      <c r="TSF3" s="676"/>
      <c r="TSG3" s="676"/>
      <c r="TSH3" s="676"/>
      <c r="TSI3" s="676"/>
      <c r="TSJ3" s="676"/>
      <c r="TSK3" s="676"/>
      <c r="TSL3" s="676"/>
      <c r="TSM3" s="676"/>
      <c r="TSN3" s="676"/>
      <c r="TSO3" s="676"/>
      <c r="TSP3" s="676"/>
      <c r="TSQ3" s="676"/>
      <c r="TSR3" s="676"/>
      <c r="TSS3" s="676"/>
      <c r="TST3" s="676"/>
      <c r="TSU3" s="676"/>
      <c r="TSV3" s="676"/>
      <c r="TSW3" s="676"/>
      <c r="TSX3" s="676"/>
      <c r="TSY3" s="676"/>
      <c r="TSZ3" s="676"/>
      <c r="TTA3" s="676"/>
      <c r="TTB3" s="676"/>
      <c r="TTC3" s="676"/>
      <c r="TTD3" s="676"/>
      <c r="TTE3" s="676"/>
      <c r="TTF3" s="676"/>
      <c r="TTG3" s="676"/>
      <c r="TTH3" s="676"/>
      <c r="TTI3" s="676"/>
      <c r="TTJ3" s="676"/>
      <c r="TTK3" s="676"/>
      <c r="TTL3" s="676"/>
      <c r="TTM3" s="676"/>
      <c r="TTN3" s="676"/>
      <c r="TTO3" s="676"/>
      <c r="TTP3" s="676"/>
      <c r="TTQ3" s="676"/>
      <c r="TTR3" s="676"/>
      <c r="TTS3" s="676"/>
      <c r="TTT3" s="676"/>
      <c r="TTU3" s="676"/>
      <c r="TTV3" s="676"/>
      <c r="TTW3" s="676"/>
      <c r="TTX3" s="676"/>
      <c r="TTY3" s="676"/>
      <c r="TTZ3" s="676"/>
      <c r="TUA3" s="676"/>
      <c r="TUB3" s="676"/>
      <c r="TUC3" s="676"/>
      <c r="TUD3" s="676"/>
      <c r="TUE3" s="676"/>
      <c r="TUF3" s="676"/>
      <c r="TUG3" s="676"/>
      <c r="TUH3" s="676"/>
      <c r="TUI3" s="676"/>
      <c r="TUJ3" s="676"/>
      <c r="TUK3" s="676"/>
      <c r="TUL3" s="676"/>
      <c r="TUM3" s="676"/>
      <c r="TUN3" s="676"/>
      <c r="TUO3" s="676"/>
      <c r="TUP3" s="676"/>
      <c r="TUQ3" s="676"/>
      <c r="TUR3" s="676"/>
      <c r="TUS3" s="676"/>
      <c r="TUT3" s="676"/>
      <c r="TUU3" s="676"/>
      <c r="TUV3" s="676"/>
      <c r="TUW3" s="676"/>
      <c r="TUX3" s="676"/>
      <c r="TUY3" s="676"/>
      <c r="TUZ3" s="676"/>
      <c r="TVA3" s="676"/>
      <c r="TVB3" s="676"/>
      <c r="TVC3" s="676"/>
      <c r="TVD3" s="676"/>
      <c r="TVE3" s="676"/>
      <c r="TVF3" s="676"/>
      <c r="TVG3" s="676"/>
      <c r="TVH3" s="676"/>
      <c r="TVI3" s="676"/>
      <c r="TVJ3" s="676"/>
      <c r="TVK3" s="676"/>
      <c r="TVL3" s="676"/>
      <c r="TVM3" s="676"/>
      <c r="TVN3" s="676"/>
      <c r="TVO3" s="676"/>
      <c r="TVP3" s="676"/>
      <c r="TVQ3" s="676"/>
      <c r="TVR3" s="676"/>
      <c r="TVS3" s="676"/>
      <c r="TVT3" s="676"/>
      <c r="TVU3" s="676"/>
      <c r="TVV3" s="676"/>
      <c r="TVW3" s="676"/>
      <c r="TVX3" s="676"/>
      <c r="TVY3" s="676"/>
      <c r="TVZ3" s="676"/>
      <c r="TWA3" s="676"/>
      <c r="TWB3" s="676"/>
      <c r="TWC3" s="676"/>
      <c r="TWD3" s="676"/>
      <c r="TWE3" s="676"/>
      <c r="TWF3" s="676"/>
      <c r="TWG3" s="676"/>
      <c r="TWH3" s="676"/>
      <c r="TWI3" s="676"/>
      <c r="TWJ3" s="676"/>
      <c r="TWK3" s="676"/>
      <c r="TWL3" s="676"/>
      <c r="TWM3" s="676"/>
      <c r="TWN3" s="676"/>
      <c r="TWO3" s="676"/>
      <c r="TWP3" s="676"/>
      <c r="TWQ3" s="676"/>
      <c r="TWR3" s="676"/>
      <c r="TWS3" s="676"/>
      <c r="TWT3" s="676"/>
      <c r="TWU3" s="676"/>
      <c r="TWV3" s="676"/>
      <c r="TWW3" s="676"/>
      <c r="TWX3" s="676"/>
      <c r="TWY3" s="676"/>
      <c r="TWZ3" s="676"/>
      <c r="TXA3" s="676"/>
      <c r="TXB3" s="676"/>
      <c r="TXC3" s="676"/>
      <c r="TXD3" s="676"/>
      <c r="TXE3" s="676"/>
      <c r="TXF3" s="676"/>
      <c r="TXG3" s="676"/>
      <c r="TXH3" s="676"/>
      <c r="TXI3" s="676"/>
      <c r="TXJ3" s="676"/>
      <c r="TXK3" s="676"/>
      <c r="TXL3" s="676"/>
      <c r="TXM3" s="676"/>
      <c r="TXN3" s="676"/>
      <c r="TXO3" s="676"/>
      <c r="TXP3" s="676"/>
      <c r="TXQ3" s="676"/>
      <c r="TXR3" s="676"/>
      <c r="TXS3" s="676"/>
      <c r="TXT3" s="676"/>
      <c r="TXU3" s="676"/>
      <c r="TXV3" s="676"/>
      <c r="TXW3" s="676"/>
      <c r="TXX3" s="676"/>
      <c r="TXY3" s="676"/>
      <c r="TXZ3" s="676"/>
      <c r="TYA3" s="676"/>
      <c r="TYB3" s="676"/>
      <c r="TYC3" s="676"/>
      <c r="TYD3" s="676"/>
      <c r="TYE3" s="676"/>
      <c r="TYF3" s="676"/>
      <c r="TYG3" s="676"/>
      <c r="TYH3" s="676"/>
      <c r="TYI3" s="676"/>
      <c r="TYJ3" s="676"/>
      <c r="TYK3" s="676"/>
      <c r="TYL3" s="676"/>
      <c r="TYM3" s="676"/>
      <c r="TYN3" s="676"/>
      <c r="TYO3" s="676"/>
      <c r="TYP3" s="676"/>
      <c r="TYQ3" s="676"/>
      <c r="TYR3" s="676"/>
      <c r="TYS3" s="676"/>
      <c r="TYT3" s="676"/>
      <c r="TYU3" s="676"/>
      <c r="TYV3" s="676"/>
      <c r="TYW3" s="676"/>
      <c r="TYX3" s="676"/>
      <c r="TYY3" s="676"/>
      <c r="TYZ3" s="676"/>
      <c r="TZA3" s="676"/>
      <c r="TZB3" s="676"/>
      <c r="TZC3" s="676"/>
      <c r="TZD3" s="676"/>
      <c r="TZE3" s="676"/>
      <c r="TZF3" s="676"/>
      <c r="TZG3" s="676"/>
      <c r="TZH3" s="676"/>
      <c r="TZI3" s="676"/>
      <c r="TZJ3" s="676"/>
      <c r="TZK3" s="676"/>
      <c r="TZL3" s="676"/>
      <c r="TZM3" s="676"/>
      <c r="TZN3" s="676"/>
      <c r="TZO3" s="676"/>
      <c r="TZP3" s="676"/>
      <c r="TZQ3" s="676"/>
      <c r="TZR3" s="676"/>
      <c r="TZS3" s="676"/>
      <c r="TZT3" s="676"/>
      <c r="TZU3" s="676"/>
      <c r="TZV3" s="676"/>
      <c r="TZW3" s="676"/>
      <c r="TZX3" s="676"/>
      <c r="TZY3" s="676"/>
      <c r="TZZ3" s="676"/>
      <c r="UAA3" s="676"/>
      <c r="UAB3" s="676"/>
      <c r="UAC3" s="676"/>
      <c r="UAD3" s="676"/>
      <c r="UAE3" s="676"/>
      <c r="UAF3" s="676"/>
      <c r="UAG3" s="676"/>
      <c r="UAH3" s="676"/>
      <c r="UAI3" s="676"/>
      <c r="UAJ3" s="676"/>
      <c r="UAK3" s="676"/>
      <c r="UAL3" s="676"/>
      <c r="UAM3" s="676"/>
      <c r="UAN3" s="676"/>
      <c r="UAO3" s="676"/>
      <c r="UAP3" s="676"/>
      <c r="UAQ3" s="676"/>
      <c r="UAR3" s="676"/>
      <c r="UAS3" s="676"/>
      <c r="UAT3" s="676"/>
      <c r="UAU3" s="676"/>
      <c r="UAV3" s="676"/>
      <c r="UAW3" s="676"/>
      <c r="UAX3" s="676"/>
      <c r="UAY3" s="676"/>
      <c r="UAZ3" s="676"/>
      <c r="UBA3" s="676"/>
      <c r="UBB3" s="676"/>
      <c r="UBC3" s="676"/>
      <c r="UBD3" s="676"/>
      <c r="UBE3" s="676"/>
      <c r="UBF3" s="676"/>
      <c r="UBG3" s="676"/>
      <c r="UBH3" s="676"/>
      <c r="UBI3" s="676"/>
      <c r="UBJ3" s="676"/>
      <c r="UBK3" s="676"/>
      <c r="UBL3" s="676"/>
      <c r="UBM3" s="676"/>
      <c r="UBN3" s="676"/>
      <c r="UBO3" s="676"/>
      <c r="UBP3" s="676"/>
      <c r="UBQ3" s="676"/>
      <c r="UBR3" s="676"/>
      <c r="UBS3" s="676"/>
      <c r="UBT3" s="676"/>
      <c r="UBU3" s="676"/>
      <c r="UBV3" s="676"/>
      <c r="UBW3" s="676"/>
      <c r="UBX3" s="676"/>
      <c r="UBY3" s="676"/>
      <c r="UBZ3" s="676"/>
      <c r="UCA3" s="676"/>
      <c r="UCB3" s="676"/>
      <c r="UCC3" s="676"/>
      <c r="UCD3" s="676"/>
      <c r="UCE3" s="676"/>
      <c r="UCF3" s="676"/>
      <c r="UCG3" s="676"/>
      <c r="UCH3" s="676"/>
      <c r="UCI3" s="676"/>
      <c r="UCJ3" s="676"/>
      <c r="UCK3" s="676"/>
      <c r="UCL3" s="676"/>
      <c r="UCM3" s="676"/>
      <c r="UCN3" s="676"/>
      <c r="UCO3" s="676"/>
      <c r="UCP3" s="676"/>
      <c r="UCQ3" s="676"/>
      <c r="UCR3" s="676"/>
      <c r="UCS3" s="676"/>
      <c r="UCT3" s="676"/>
      <c r="UCU3" s="676"/>
      <c r="UCV3" s="676"/>
      <c r="UCW3" s="676"/>
      <c r="UCX3" s="676"/>
      <c r="UCY3" s="676"/>
      <c r="UCZ3" s="676"/>
      <c r="UDA3" s="676"/>
      <c r="UDB3" s="676"/>
      <c r="UDC3" s="676"/>
      <c r="UDD3" s="676"/>
      <c r="UDE3" s="676"/>
      <c r="UDF3" s="676"/>
      <c r="UDG3" s="676"/>
      <c r="UDH3" s="676"/>
      <c r="UDI3" s="676"/>
      <c r="UDJ3" s="676"/>
      <c r="UDK3" s="676"/>
      <c r="UDL3" s="676"/>
      <c r="UDM3" s="676"/>
      <c r="UDN3" s="676"/>
      <c r="UDO3" s="676"/>
      <c r="UDP3" s="676"/>
      <c r="UDQ3" s="676"/>
      <c r="UDR3" s="676"/>
      <c r="UDS3" s="676"/>
      <c r="UDT3" s="676"/>
      <c r="UDU3" s="676"/>
      <c r="UDV3" s="676"/>
      <c r="UDW3" s="676"/>
      <c r="UDX3" s="676"/>
      <c r="UDY3" s="676"/>
      <c r="UDZ3" s="676"/>
      <c r="UEA3" s="676"/>
      <c r="UEB3" s="676"/>
      <c r="UEC3" s="676"/>
      <c r="UED3" s="676"/>
      <c r="UEE3" s="676"/>
      <c r="UEF3" s="676"/>
      <c r="UEG3" s="676"/>
      <c r="UEH3" s="676"/>
      <c r="UEI3" s="676"/>
      <c r="UEJ3" s="676"/>
      <c r="UEK3" s="676"/>
      <c r="UEL3" s="676"/>
      <c r="UEM3" s="676"/>
      <c r="UEN3" s="676"/>
      <c r="UEO3" s="676"/>
      <c r="UEP3" s="676"/>
      <c r="UEQ3" s="676"/>
      <c r="UER3" s="676"/>
      <c r="UES3" s="676"/>
      <c r="UET3" s="676"/>
      <c r="UEU3" s="676"/>
      <c r="UEV3" s="676"/>
      <c r="UEW3" s="676"/>
      <c r="UEX3" s="676"/>
      <c r="UEY3" s="676"/>
      <c r="UEZ3" s="676"/>
      <c r="UFA3" s="676"/>
      <c r="UFB3" s="676"/>
      <c r="UFC3" s="676"/>
      <c r="UFD3" s="676"/>
      <c r="UFE3" s="676"/>
      <c r="UFF3" s="676"/>
      <c r="UFG3" s="676"/>
      <c r="UFH3" s="676"/>
      <c r="UFI3" s="676"/>
      <c r="UFJ3" s="676"/>
      <c r="UFK3" s="676"/>
      <c r="UFL3" s="676"/>
      <c r="UFM3" s="676"/>
      <c r="UFN3" s="676"/>
      <c r="UFO3" s="676"/>
      <c r="UFP3" s="676"/>
      <c r="UFQ3" s="676"/>
      <c r="UFR3" s="676"/>
      <c r="UFS3" s="676"/>
      <c r="UFT3" s="676"/>
      <c r="UFU3" s="676"/>
      <c r="UFV3" s="676"/>
      <c r="UFW3" s="676"/>
      <c r="UFX3" s="676"/>
      <c r="UFY3" s="676"/>
      <c r="UFZ3" s="676"/>
      <c r="UGA3" s="676"/>
      <c r="UGB3" s="676"/>
      <c r="UGC3" s="676"/>
      <c r="UGD3" s="676"/>
      <c r="UGE3" s="676"/>
      <c r="UGF3" s="676"/>
      <c r="UGG3" s="676"/>
      <c r="UGH3" s="676"/>
      <c r="UGI3" s="676"/>
      <c r="UGJ3" s="676"/>
      <c r="UGK3" s="676"/>
      <c r="UGL3" s="676"/>
      <c r="UGM3" s="676"/>
      <c r="UGN3" s="676"/>
      <c r="UGO3" s="676"/>
      <c r="UGP3" s="676"/>
      <c r="UGQ3" s="676"/>
      <c r="UGR3" s="676"/>
      <c r="UGS3" s="676"/>
      <c r="UGT3" s="676"/>
      <c r="UGU3" s="676"/>
      <c r="UGV3" s="676"/>
      <c r="UGW3" s="676"/>
      <c r="UGX3" s="676"/>
      <c r="UGY3" s="676"/>
      <c r="UGZ3" s="676"/>
      <c r="UHA3" s="676"/>
      <c r="UHB3" s="676"/>
      <c r="UHC3" s="676"/>
      <c r="UHD3" s="676"/>
      <c r="UHE3" s="676"/>
      <c r="UHF3" s="676"/>
      <c r="UHG3" s="676"/>
      <c r="UHH3" s="676"/>
      <c r="UHI3" s="676"/>
      <c r="UHJ3" s="676"/>
      <c r="UHK3" s="676"/>
      <c r="UHL3" s="676"/>
      <c r="UHM3" s="676"/>
      <c r="UHN3" s="676"/>
      <c r="UHO3" s="676"/>
      <c r="UHP3" s="676"/>
      <c r="UHQ3" s="676"/>
      <c r="UHR3" s="676"/>
      <c r="UHS3" s="676"/>
      <c r="UHT3" s="676"/>
      <c r="UHU3" s="676"/>
      <c r="UHV3" s="676"/>
      <c r="UHW3" s="676"/>
      <c r="UHX3" s="676"/>
      <c r="UHY3" s="676"/>
      <c r="UHZ3" s="676"/>
      <c r="UIA3" s="676"/>
      <c r="UIB3" s="676"/>
      <c r="UIC3" s="676"/>
      <c r="UID3" s="676"/>
      <c r="UIE3" s="676"/>
      <c r="UIF3" s="676"/>
      <c r="UIG3" s="676"/>
      <c r="UIH3" s="676"/>
      <c r="UII3" s="676"/>
      <c r="UIJ3" s="676"/>
      <c r="UIK3" s="676"/>
      <c r="UIL3" s="676"/>
      <c r="UIM3" s="676"/>
      <c r="UIN3" s="676"/>
      <c r="UIO3" s="676"/>
      <c r="UIP3" s="676"/>
      <c r="UIQ3" s="676"/>
      <c r="UIR3" s="676"/>
      <c r="UIS3" s="676"/>
      <c r="UIT3" s="676"/>
      <c r="UIU3" s="676"/>
      <c r="UIV3" s="676"/>
      <c r="UIW3" s="676"/>
      <c r="UIX3" s="676"/>
      <c r="UIY3" s="676"/>
      <c r="UIZ3" s="676"/>
      <c r="UJA3" s="676"/>
      <c r="UJB3" s="676"/>
      <c r="UJC3" s="676"/>
      <c r="UJD3" s="676"/>
      <c r="UJE3" s="676"/>
      <c r="UJF3" s="676"/>
      <c r="UJG3" s="676"/>
      <c r="UJH3" s="676"/>
      <c r="UJI3" s="676"/>
      <c r="UJJ3" s="676"/>
      <c r="UJK3" s="676"/>
      <c r="UJL3" s="676"/>
      <c r="UJM3" s="676"/>
      <c r="UJN3" s="676"/>
      <c r="UJO3" s="676"/>
      <c r="UJP3" s="676"/>
      <c r="UJQ3" s="676"/>
      <c r="UJR3" s="676"/>
      <c r="UJS3" s="676"/>
      <c r="UJT3" s="676"/>
      <c r="UJU3" s="676"/>
      <c r="UJV3" s="676"/>
      <c r="UJW3" s="676"/>
      <c r="UJX3" s="676"/>
      <c r="UJY3" s="676"/>
      <c r="UJZ3" s="676"/>
      <c r="UKA3" s="676"/>
      <c r="UKB3" s="676"/>
      <c r="UKC3" s="676"/>
      <c r="UKD3" s="676"/>
      <c r="UKE3" s="676"/>
      <c r="UKF3" s="676"/>
      <c r="UKG3" s="676"/>
      <c r="UKH3" s="676"/>
      <c r="UKI3" s="676"/>
      <c r="UKJ3" s="676"/>
      <c r="UKK3" s="676"/>
      <c r="UKL3" s="676"/>
      <c r="UKM3" s="676"/>
      <c r="UKN3" s="676"/>
      <c r="UKO3" s="676"/>
      <c r="UKP3" s="676"/>
      <c r="UKQ3" s="676"/>
      <c r="UKR3" s="676"/>
      <c r="UKS3" s="676"/>
      <c r="UKT3" s="676"/>
      <c r="UKU3" s="676"/>
      <c r="UKV3" s="676"/>
      <c r="UKW3" s="676"/>
      <c r="UKX3" s="676"/>
      <c r="UKY3" s="676"/>
      <c r="UKZ3" s="676"/>
      <c r="ULA3" s="676"/>
      <c r="ULB3" s="676"/>
      <c r="ULC3" s="676"/>
      <c r="ULD3" s="676"/>
      <c r="ULE3" s="676"/>
      <c r="ULF3" s="676"/>
      <c r="ULG3" s="676"/>
      <c r="ULH3" s="676"/>
      <c r="ULI3" s="676"/>
      <c r="ULJ3" s="676"/>
      <c r="ULK3" s="676"/>
      <c r="ULL3" s="676"/>
      <c r="ULM3" s="676"/>
      <c r="ULN3" s="676"/>
      <c r="ULO3" s="676"/>
      <c r="ULP3" s="676"/>
      <c r="ULQ3" s="676"/>
      <c r="ULR3" s="676"/>
      <c r="ULS3" s="676"/>
      <c r="ULT3" s="676"/>
      <c r="ULU3" s="676"/>
      <c r="ULV3" s="676"/>
      <c r="ULW3" s="676"/>
      <c r="ULX3" s="676"/>
      <c r="ULY3" s="676"/>
      <c r="ULZ3" s="676"/>
      <c r="UMA3" s="676"/>
      <c r="UMB3" s="676"/>
      <c r="UMC3" s="676"/>
      <c r="UMD3" s="676"/>
      <c r="UME3" s="676"/>
      <c r="UMF3" s="676"/>
      <c r="UMG3" s="676"/>
      <c r="UMH3" s="676"/>
      <c r="UMI3" s="676"/>
      <c r="UMJ3" s="676"/>
      <c r="UMK3" s="676"/>
      <c r="UML3" s="676"/>
      <c r="UMM3" s="676"/>
      <c r="UMN3" s="676"/>
      <c r="UMO3" s="676"/>
      <c r="UMP3" s="676"/>
      <c r="UMQ3" s="676"/>
      <c r="UMR3" s="676"/>
      <c r="UMS3" s="676"/>
      <c r="UMT3" s="676"/>
      <c r="UMU3" s="676"/>
      <c r="UMV3" s="676"/>
      <c r="UMW3" s="676"/>
      <c r="UMX3" s="676"/>
      <c r="UMY3" s="676"/>
      <c r="UMZ3" s="676"/>
      <c r="UNA3" s="676"/>
      <c r="UNB3" s="676"/>
      <c r="UNC3" s="676"/>
      <c r="UND3" s="676"/>
      <c r="UNE3" s="676"/>
      <c r="UNF3" s="676"/>
      <c r="UNG3" s="676"/>
      <c r="UNH3" s="676"/>
      <c r="UNI3" s="676"/>
      <c r="UNJ3" s="676"/>
      <c r="UNK3" s="676"/>
      <c r="UNL3" s="676"/>
      <c r="UNM3" s="676"/>
      <c r="UNN3" s="676"/>
      <c r="UNO3" s="676"/>
      <c r="UNP3" s="676"/>
      <c r="UNQ3" s="676"/>
      <c r="UNR3" s="676"/>
      <c r="UNS3" s="676"/>
      <c r="UNT3" s="676"/>
      <c r="UNU3" s="676"/>
      <c r="UNV3" s="676"/>
      <c r="UNW3" s="676"/>
      <c r="UNX3" s="676"/>
      <c r="UNY3" s="676"/>
      <c r="UNZ3" s="676"/>
      <c r="UOA3" s="676"/>
      <c r="UOB3" s="676"/>
      <c r="UOC3" s="676"/>
      <c r="UOD3" s="676"/>
      <c r="UOE3" s="676"/>
      <c r="UOF3" s="676"/>
      <c r="UOG3" s="676"/>
      <c r="UOH3" s="676"/>
      <c r="UOI3" s="676"/>
      <c r="UOJ3" s="676"/>
      <c r="UOK3" s="676"/>
      <c r="UOL3" s="676"/>
      <c r="UOM3" s="676"/>
      <c r="UON3" s="676"/>
      <c r="UOO3" s="676"/>
      <c r="UOP3" s="676"/>
      <c r="UOQ3" s="676"/>
      <c r="UOR3" s="676"/>
      <c r="UOS3" s="676"/>
      <c r="UOT3" s="676"/>
      <c r="UOU3" s="676"/>
      <c r="UOV3" s="676"/>
      <c r="UOW3" s="676"/>
      <c r="UOX3" s="676"/>
      <c r="UOY3" s="676"/>
      <c r="UOZ3" s="676"/>
      <c r="UPA3" s="676"/>
      <c r="UPB3" s="676"/>
      <c r="UPC3" s="676"/>
      <c r="UPD3" s="676"/>
      <c r="UPE3" s="676"/>
      <c r="UPF3" s="676"/>
      <c r="UPG3" s="676"/>
      <c r="UPH3" s="676"/>
      <c r="UPI3" s="676"/>
      <c r="UPJ3" s="676"/>
      <c r="UPK3" s="676"/>
      <c r="UPL3" s="676"/>
      <c r="UPM3" s="676"/>
      <c r="UPN3" s="676"/>
      <c r="UPO3" s="676"/>
      <c r="UPP3" s="676"/>
      <c r="UPQ3" s="676"/>
      <c r="UPR3" s="676"/>
      <c r="UPS3" s="676"/>
      <c r="UPT3" s="676"/>
      <c r="UPU3" s="676"/>
      <c r="UPV3" s="676"/>
      <c r="UPW3" s="676"/>
      <c r="UPX3" s="676"/>
      <c r="UPY3" s="676"/>
      <c r="UPZ3" s="676"/>
      <c r="UQA3" s="676"/>
      <c r="UQB3" s="676"/>
      <c r="UQC3" s="676"/>
      <c r="UQD3" s="676"/>
      <c r="UQE3" s="676"/>
      <c r="UQF3" s="676"/>
      <c r="UQG3" s="676"/>
      <c r="UQH3" s="676"/>
      <c r="UQI3" s="676"/>
      <c r="UQJ3" s="676"/>
      <c r="UQK3" s="676"/>
      <c r="UQL3" s="676"/>
      <c r="UQM3" s="676"/>
      <c r="UQN3" s="676"/>
      <c r="UQO3" s="676"/>
      <c r="UQP3" s="676"/>
      <c r="UQQ3" s="676"/>
      <c r="UQR3" s="676"/>
      <c r="UQS3" s="676"/>
      <c r="UQT3" s="676"/>
      <c r="UQU3" s="676"/>
      <c r="UQV3" s="676"/>
      <c r="UQW3" s="676"/>
      <c r="UQX3" s="676"/>
      <c r="UQY3" s="676"/>
      <c r="UQZ3" s="676"/>
      <c r="URA3" s="676"/>
      <c r="URB3" s="676"/>
      <c r="URC3" s="676"/>
      <c r="URD3" s="676"/>
      <c r="URE3" s="676"/>
      <c r="URF3" s="676"/>
      <c r="URG3" s="676"/>
      <c r="URH3" s="676"/>
      <c r="URI3" s="676"/>
      <c r="URJ3" s="676"/>
      <c r="URK3" s="676"/>
      <c r="URL3" s="676"/>
      <c r="URM3" s="676"/>
      <c r="URN3" s="676"/>
      <c r="URO3" s="676"/>
      <c r="URP3" s="676"/>
      <c r="URQ3" s="676"/>
      <c r="URR3" s="676"/>
      <c r="URS3" s="676"/>
      <c r="URT3" s="676"/>
      <c r="URU3" s="676"/>
      <c r="URV3" s="676"/>
      <c r="URW3" s="676"/>
      <c r="URX3" s="676"/>
      <c r="URY3" s="676"/>
      <c r="URZ3" s="676"/>
      <c r="USA3" s="676"/>
      <c r="USB3" s="676"/>
      <c r="USC3" s="676"/>
      <c r="USD3" s="676"/>
      <c r="USE3" s="676"/>
      <c r="USF3" s="676"/>
      <c r="USG3" s="676"/>
      <c r="USH3" s="676"/>
      <c r="USI3" s="676"/>
      <c r="USJ3" s="676"/>
      <c r="USK3" s="676"/>
      <c r="USL3" s="676"/>
      <c r="USM3" s="676"/>
      <c r="USN3" s="676"/>
      <c r="USO3" s="676"/>
      <c r="USP3" s="676"/>
      <c r="USQ3" s="676"/>
      <c r="USR3" s="676"/>
      <c r="USS3" s="676"/>
      <c r="UST3" s="676"/>
      <c r="USU3" s="676"/>
      <c r="USV3" s="676"/>
      <c r="USW3" s="676"/>
      <c r="USX3" s="676"/>
      <c r="USY3" s="676"/>
      <c r="USZ3" s="676"/>
      <c r="UTA3" s="676"/>
      <c r="UTB3" s="676"/>
      <c r="UTC3" s="676"/>
      <c r="UTD3" s="676"/>
      <c r="UTE3" s="676"/>
      <c r="UTF3" s="676"/>
      <c r="UTG3" s="676"/>
      <c r="UTH3" s="676"/>
      <c r="UTI3" s="676"/>
      <c r="UTJ3" s="676"/>
      <c r="UTK3" s="676"/>
      <c r="UTL3" s="676"/>
      <c r="UTM3" s="676"/>
      <c r="UTN3" s="676"/>
      <c r="UTO3" s="676"/>
      <c r="UTP3" s="676"/>
      <c r="UTQ3" s="676"/>
      <c r="UTR3" s="676"/>
      <c r="UTS3" s="676"/>
      <c r="UTT3" s="676"/>
      <c r="UTU3" s="676"/>
      <c r="UTV3" s="676"/>
      <c r="UTW3" s="676"/>
      <c r="UTX3" s="676"/>
      <c r="UTY3" s="676"/>
      <c r="UTZ3" s="676"/>
      <c r="UUA3" s="676"/>
      <c r="UUB3" s="676"/>
      <c r="UUC3" s="676"/>
      <c r="UUD3" s="676"/>
      <c r="UUE3" s="676"/>
      <c r="UUF3" s="676"/>
      <c r="UUG3" s="676"/>
      <c r="UUH3" s="676"/>
      <c r="UUI3" s="676"/>
      <c r="UUJ3" s="676"/>
      <c r="UUK3" s="676"/>
      <c r="UUL3" s="676"/>
      <c r="UUM3" s="676"/>
      <c r="UUN3" s="676"/>
      <c r="UUO3" s="676"/>
      <c r="UUP3" s="676"/>
      <c r="UUQ3" s="676"/>
      <c r="UUR3" s="676"/>
      <c r="UUS3" s="676"/>
      <c r="UUT3" s="676"/>
      <c r="UUU3" s="676"/>
      <c r="UUV3" s="676"/>
      <c r="UUW3" s="676"/>
      <c r="UUX3" s="676"/>
      <c r="UUY3" s="676"/>
      <c r="UUZ3" s="676"/>
      <c r="UVA3" s="676"/>
      <c r="UVB3" s="676"/>
      <c r="UVC3" s="676"/>
      <c r="UVD3" s="676"/>
      <c r="UVE3" s="676"/>
      <c r="UVF3" s="676"/>
      <c r="UVG3" s="676"/>
      <c r="UVH3" s="676"/>
      <c r="UVI3" s="676"/>
      <c r="UVJ3" s="676"/>
      <c r="UVK3" s="676"/>
      <c r="UVL3" s="676"/>
      <c r="UVM3" s="676"/>
      <c r="UVN3" s="676"/>
      <c r="UVO3" s="676"/>
      <c r="UVP3" s="676"/>
      <c r="UVQ3" s="676"/>
      <c r="UVR3" s="676"/>
      <c r="UVS3" s="676"/>
      <c r="UVT3" s="676"/>
      <c r="UVU3" s="676"/>
      <c r="UVV3" s="676"/>
      <c r="UVW3" s="676"/>
      <c r="UVX3" s="676"/>
      <c r="UVY3" s="676"/>
      <c r="UVZ3" s="676"/>
      <c r="UWA3" s="676"/>
      <c r="UWB3" s="676"/>
      <c r="UWC3" s="676"/>
      <c r="UWD3" s="676"/>
      <c r="UWE3" s="676"/>
      <c r="UWF3" s="676"/>
      <c r="UWG3" s="676"/>
      <c r="UWH3" s="676"/>
      <c r="UWI3" s="676"/>
      <c r="UWJ3" s="676"/>
      <c r="UWK3" s="676"/>
      <c r="UWL3" s="676"/>
      <c r="UWM3" s="676"/>
      <c r="UWN3" s="676"/>
      <c r="UWO3" s="676"/>
      <c r="UWP3" s="676"/>
      <c r="UWQ3" s="676"/>
      <c r="UWR3" s="676"/>
      <c r="UWS3" s="676"/>
      <c r="UWT3" s="676"/>
      <c r="UWU3" s="676"/>
      <c r="UWV3" s="676"/>
      <c r="UWW3" s="676"/>
      <c r="UWX3" s="676"/>
      <c r="UWY3" s="676"/>
      <c r="UWZ3" s="676"/>
      <c r="UXA3" s="676"/>
      <c r="UXB3" s="676"/>
      <c r="UXC3" s="676"/>
      <c r="UXD3" s="676"/>
      <c r="UXE3" s="676"/>
      <c r="UXF3" s="676"/>
      <c r="UXG3" s="676"/>
      <c r="UXH3" s="676"/>
      <c r="UXI3" s="676"/>
      <c r="UXJ3" s="676"/>
      <c r="UXK3" s="676"/>
      <c r="UXL3" s="676"/>
      <c r="UXM3" s="676"/>
      <c r="UXN3" s="676"/>
      <c r="UXO3" s="676"/>
      <c r="UXP3" s="676"/>
      <c r="UXQ3" s="676"/>
      <c r="UXR3" s="676"/>
      <c r="UXS3" s="676"/>
      <c r="UXT3" s="676"/>
      <c r="UXU3" s="676"/>
      <c r="UXV3" s="676"/>
      <c r="UXW3" s="676"/>
      <c r="UXX3" s="676"/>
      <c r="UXY3" s="676"/>
      <c r="UXZ3" s="676"/>
      <c r="UYA3" s="676"/>
      <c r="UYB3" s="676"/>
      <c r="UYC3" s="676"/>
      <c r="UYD3" s="676"/>
      <c r="UYE3" s="676"/>
      <c r="UYF3" s="676"/>
      <c r="UYG3" s="676"/>
      <c r="UYH3" s="676"/>
      <c r="UYI3" s="676"/>
      <c r="UYJ3" s="676"/>
      <c r="UYK3" s="676"/>
      <c r="UYL3" s="676"/>
      <c r="UYM3" s="676"/>
      <c r="UYN3" s="676"/>
      <c r="UYO3" s="676"/>
      <c r="UYP3" s="676"/>
      <c r="UYQ3" s="676"/>
      <c r="UYR3" s="676"/>
      <c r="UYS3" s="676"/>
      <c r="UYT3" s="676"/>
      <c r="UYU3" s="676"/>
      <c r="UYV3" s="676"/>
      <c r="UYW3" s="676"/>
      <c r="UYX3" s="676"/>
      <c r="UYY3" s="676"/>
      <c r="UYZ3" s="676"/>
      <c r="UZA3" s="676"/>
      <c r="UZB3" s="676"/>
      <c r="UZC3" s="676"/>
      <c r="UZD3" s="676"/>
      <c r="UZE3" s="676"/>
      <c r="UZF3" s="676"/>
      <c r="UZG3" s="676"/>
      <c r="UZH3" s="676"/>
      <c r="UZI3" s="676"/>
      <c r="UZJ3" s="676"/>
      <c r="UZK3" s="676"/>
      <c r="UZL3" s="676"/>
      <c r="UZM3" s="676"/>
      <c r="UZN3" s="676"/>
      <c r="UZO3" s="676"/>
      <c r="UZP3" s="676"/>
      <c r="UZQ3" s="676"/>
      <c r="UZR3" s="676"/>
      <c r="UZS3" s="676"/>
      <c r="UZT3" s="676"/>
      <c r="UZU3" s="676"/>
      <c r="UZV3" s="676"/>
      <c r="UZW3" s="676"/>
      <c r="UZX3" s="676"/>
      <c r="UZY3" s="676"/>
      <c r="UZZ3" s="676"/>
      <c r="VAA3" s="676"/>
      <c r="VAB3" s="676"/>
      <c r="VAC3" s="676"/>
      <c r="VAD3" s="676"/>
      <c r="VAE3" s="676"/>
      <c r="VAF3" s="676"/>
      <c r="VAG3" s="676"/>
      <c r="VAH3" s="676"/>
      <c r="VAI3" s="676"/>
      <c r="VAJ3" s="676"/>
      <c r="VAK3" s="676"/>
      <c r="VAL3" s="676"/>
      <c r="VAM3" s="676"/>
      <c r="VAN3" s="676"/>
      <c r="VAO3" s="676"/>
      <c r="VAP3" s="676"/>
      <c r="VAQ3" s="676"/>
      <c r="VAR3" s="676"/>
      <c r="VAS3" s="676"/>
      <c r="VAT3" s="676"/>
      <c r="VAU3" s="676"/>
      <c r="VAV3" s="676"/>
      <c r="VAW3" s="676"/>
      <c r="VAX3" s="676"/>
      <c r="VAY3" s="676"/>
      <c r="VAZ3" s="676"/>
      <c r="VBA3" s="676"/>
      <c r="VBB3" s="676"/>
      <c r="VBC3" s="676"/>
      <c r="VBD3" s="676"/>
      <c r="VBE3" s="676"/>
      <c r="VBF3" s="676"/>
      <c r="VBG3" s="676"/>
      <c r="VBH3" s="676"/>
      <c r="VBI3" s="676"/>
      <c r="VBJ3" s="676"/>
      <c r="VBK3" s="676"/>
      <c r="VBL3" s="676"/>
      <c r="VBM3" s="676"/>
      <c r="VBN3" s="676"/>
      <c r="VBO3" s="676"/>
      <c r="VBP3" s="676"/>
      <c r="VBQ3" s="676"/>
      <c r="VBR3" s="676"/>
      <c r="VBS3" s="676"/>
      <c r="VBT3" s="676"/>
      <c r="VBU3" s="676"/>
      <c r="VBV3" s="676"/>
      <c r="VBW3" s="676"/>
      <c r="VBX3" s="676"/>
      <c r="VBY3" s="676"/>
      <c r="VBZ3" s="676"/>
      <c r="VCA3" s="676"/>
      <c r="VCB3" s="676"/>
      <c r="VCC3" s="676"/>
      <c r="VCD3" s="676"/>
      <c r="VCE3" s="676"/>
      <c r="VCF3" s="676"/>
      <c r="VCG3" s="676"/>
      <c r="VCH3" s="676"/>
      <c r="VCI3" s="676"/>
      <c r="VCJ3" s="676"/>
      <c r="VCK3" s="676"/>
      <c r="VCL3" s="676"/>
      <c r="VCM3" s="676"/>
      <c r="VCN3" s="676"/>
      <c r="VCO3" s="676"/>
      <c r="VCP3" s="676"/>
      <c r="VCQ3" s="676"/>
      <c r="VCR3" s="676"/>
      <c r="VCS3" s="676"/>
      <c r="VCT3" s="676"/>
      <c r="VCU3" s="676"/>
      <c r="VCV3" s="676"/>
      <c r="VCW3" s="676"/>
      <c r="VCX3" s="676"/>
      <c r="VCY3" s="676"/>
      <c r="VCZ3" s="676"/>
      <c r="VDA3" s="676"/>
      <c r="VDB3" s="676"/>
      <c r="VDC3" s="676"/>
      <c r="VDD3" s="676"/>
      <c r="VDE3" s="676"/>
      <c r="VDF3" s="676"/>
      <c r="VDG3" s="676"/>
      <c r="VDH3" s="676"/>
      <c r="VDI3" s="676"/>
      <c r="VDJ3" s="676"/>
      <c r="VDK3" s="676"/>
      <c r="VDL3" s="676"/>
      <c r="VDM3" s="676"/>
      <c r="VDN3" s="676"/>
      <c r="VDO3" s="676"/>
      <c r="VDP3" s="676"/>
      <c r="VDQ3" s="676"/>
      <c r="VDR3" s="676"/>
      <c r="VDS3" s="676"/>
      <c r="VDT3" s="676"/>
      <c r="VDU3" s="676"/>
      <c r="VDV3" s="676"/>
      <c r="VDW3" s="676"/>
      <c r="VDX3" s="676"/>
      <c r="VDY3" s="676"/>
      <c r="VDZ3" s="676"/>
      <c r="VEA3" s="676"/>
      <c r="VEB3" s="676"/>
      <c r="VEC3" s="676"/>
      <c r="VED3" s="676"/>
      <c r="VEE3" s="676"/>
      <c r="VEF3" s="676"/>
      <c r="VEG3" s="676"/>
      <c r="VEH3" s="676"/>
      <c r="VEI3" s="676"/>
      <c r="VEJ3" s="676"/>
      <c r="VEK3" s="676"/>
      <c r="VEL3" s="676"/>
      <c r="VEM3" s="676"/>
      <c r="VEN3" s="676"/>
      <c r="VEO3" s="676"/>
      <c r="VEP3" s="676"/>
      <c r="VEQ3" s="676"/>
      <c r="VER3" s="676"/>
      <c r="VES3" s="676"/>
      <c r="VET3" s="676"/>
      <c r="VEU3" s="676"/>
      <c r="VEV3" s="676"/>
      <c r="VEW3" s="676"/>
      <c r="VEX3" s="676"/>
      <c r="VEY3" s="676"/>
      <c r="VEZ3" s="676"/>
      <c r="VFA3" s="676"/>
      <c r="VFB3" s="676"/>
      <c r="VFC3" s="676"/>
      <c r="VFD3" s="676"/>
      <c r="VFE3" s="676"/>
      <c r="VFF3" s="676"/>
      <c r="VFG3" s="676"/>
      <c r="VFH3" s="676"/>
      <c r="VFI3" s="676"/>
      <c r="VFJ3" s="676"/>
      <c r="VFK3" s="676"/>
      <c r="VFL3" s="676"/>
      <c r="VFM3" s="676"/>
      <c r="VFN3" s="676"/>
      <c r="VFO3" s="676"/>
      <c r="VFP3" s="676"/>
      <c r="VFQ3" s="676"/>
      <c r="VFR3" s="676"/>
      <c r="VFS3" s="676"/>
      <c r="VFT3" s="676"/>
      <c r="VFU3" s="676"/>
      <c r="VFV3" s="676"/>
      <c r="VFW3" s="676"/>
      <c r="VFX3" s="676"/>
      <c r="VFY3" s="676"/>
      <c r="VFZ3" s="676"/>
      <c r="VGA3" s="676"/>
      <c r="VGB3" s="676"/>
      <c r="VGC3" s="676"/>
      <c r="VGD3" s="676"/>
      <c r="VGE3" s="676"/>
      <c r="VGF3" s="676"/>
      <c r="VGG3" s="676"/>
      <c r="VGH3" s="676"/>
      <c r="VGI3" s="676"/>
      <c r="VGJ3" s="676"/>
      <c r="VGK3" s="676"/>
      <c r="VGL3" s="676"/>
      <c r="VGM3" s="676"/>
      <c r="VGN3" s="676"/>
      <c r="VGO3" s="676"/>
      <c r="VGP3" s="676"/>
      <c r="VGQ3" s="676"/>
      <c r="VGR3" s="676"/>
      <c r="VGS3" s="676"/>
      <c r="VGT3" s="676"/>
      <c r="VGU3" s="676"/>
      <c r="VGV3" s="676"/>
      <c r="VGW3" s="676"/>
      <c r="VGX3" s="676"/>
      <c r="VGY3" s="676"/>
      <c r="VGZ3" s="676"/>
      <c r="VHA3" s="676"/>
      <c r="VHB3" s="676"/>
      <c r="VHC3" s="676"/>
      <c r="VHD3" s="676"/>
      <c r="VHE3" s="676"/>
      <c r="VHF3" s="676"/>
      <c r="VHG3" s="676"/>
      <c r="VHH3" s="676"/>
      <c r="VHI3" s="676"/>
      <c r="VHJ3" s="676"/>
      <c r="VHK3" s="676"/>
      <c r="VHL3" s="676"/>
      <c r="VHM3" s="676"/>
      <c r="VHN3" s="676"/>
      <c r="VHO3" s="676"/>
      <c r="VHP3" s="676"/>
      <c r="VHQ3" s="676"/>
      <c r="VHR3" s="676"/>
      <c r="VHS3" s="676"/>
      <c r="VHT3" s="676"/>
      <c r="VHU3" s="676"/>
      <c r="VHV3" s="676"/>
      <c r="VHW3" s="676"/>
      <c r="VHX3" s="676"/>
      <c r="VHY3" s="676"/>
      <c r="VHZ3" s="676"/>
      <c r="VIA3" s="676"/>
      <c r="VIB3" s="676"/>
      <c r="VIC3" s="676"/>
      <c r="VID3" s="676"/>
      <c r="VIE3" s="676"/>
      <c r="VIF3" s="676"/>
      <c r="VIG3" s="676"/>
      <c r="VIH3" s="676"/>
      <c r="VII3" s="676"/>
      <c r="VIJ3" s="676"/>
      <c r="VIK3" s="676"/>
      <c r="VIL3" s="676"/>
      <c r="VIM3" s="676"/>
      <c r="VIN3" s="676"/>
      <c r="VIO3" s="676"/>
      <c r="VIP3" s="676"/>
      <c r="VIQ3" s="676"/>
      <c r="VIR3" s="676"/>
      <c r="VIS3" s="676"/>
      <c r="VIT3" s="676"/>
      <c r="VIU3" s="676"/>
      <c r="VIV3" s="676"/>
      <c r="VIW3" s="676"/>
      <c r="VIX3" s="676"/>
      <c r="VIY3" s="676"/>
      <c r="VIZ3" s="676"/>
      <c r="VJA3" s="676"/>
      <c r="VJB3" s="676"/>
      <c r="VJC3" s="676"/>
      <c r="VJD3" s="676"/>
      <c r="VJE3" s="676"/>
      <c r="VJF3" s="676"/>
      <c r="VJG3" s="676"/>
      <c r="VJH3" s="676"/>
      <c r="VJI3" s="676"/>
      <c r="VJJ3" s="676"/>
      <c r="VJK3" s="676"/>
      <c r="VJL3" s="676"/>
      <c r="VJM3" s="676"/>
      <c r="VJN3" s="676"/>
      <c r="VJO3" s="676"/>
      <c r="VJP3" s="676"/>
      <c r="VJQ3" s="676"/>
      <c r="VJR3" s="676"/>
      <c r="VJS3" s="676"/>
      <c r="VJT3" s="676"/>
      <c r="VJU3" s="676"/>
      <c r="VJV3" s="676"/>
      <c r="VJW3" s="676"/>
      <c r="VJX3" s="676"/>
      <c r="VJY3" s="676"/>
      <c r="VJZ3" s="676"/>
      <c r="VKA3" s="676"/>
      <c r="VKB3" s="676"/>
      <c r="VKC3" s="676"/>
      <c r="VKD3" s="676"/>
      <c r="VKE3" s="676"/>
      <c r="VKF3" s="676"/>
      <c r="VKG3" s="676"/>
      <c r="VKH3" s="676"/>
      <c r="VKI3" s="676"/>
      <c r="VKJ3" s="676"/>
      <c r="VKK3" s="676"/>
      <c r="VKL3" s="676"/>
      <c r="VKM3" s="676"/>
      <c r="VKN3" s="676"/>
      <c r="VKO3" s="676"/>
      <c r="VKP3" s="676"/>
      <c r="VKQ3" s="676"/>
      <c r="VKR3" s="676"/>
      <c r="VKS3" s="676"/>
      <c r="VKT3" s="676"/>
      <c r="VKU3" s="676"/>
      <c r="VKV3" s="676"/>
      <c r="VKW3" s="676"/>
      <c r="VKX3" s="676"/>
      <c r="VKY3" s="676"/>
      <c r="VKZ3" s="676"/>
      <c r="VLA3" s="676"/>
      <c r="VLB3" s="676"/>
      <c r="VLC3" s="676"/>
      <c r="VLD3" s="676"/>
      <c r="VLE3" s="676"/>
      <c r="VLF3" s="676"/>
      <c r="VLG3" s="676"/>
      <c r="VLH3" s="676"/>
      <c r="VLI3" s="676"/>
      <c r="VLJ3" s="676"/>
      <c r="VLK3" s="676"/>
      <c r="VLL3" s="676"/>
      <c r="VLM3" s="676"/>
      <c r="VLN3" s="676"/>
      <c r="VLO3" s="676"/>
      <c r="VLP3" s="676"/>
      <c r="VLQ3" s="676"/>
      <c r="VLR3" s="676"/>
      <c r="VLS3" s="676"/>
      <c r="VLT3" s="676"/>
      <c r="VLU3" s="676"/>
      <c r="VLV3" s="676"/>
      <c r="VLW3" s="676"/>
      <c r="VLX3" s="676"/>
      <c r="VLY3" s="676"/>
      <c r="VLZ3" s="676"/>
      <c r="VMA3" s="676"/>
      <c r="VMB3" s="676"/>
      <c r="VMC3" s="676"/>
      <c r="VMD3" s="676"/>
      <c r="VME3" s="676"/>
      <c r="VMF3" s="676"/>
      <c r="VMG3" s="676"/>
      <c r="VMH3" s="676"/>
      <c r="VMI3" s="676"/>
      <c r="VMJ3" s="676"/>
      <c r="VMK3" s="676"/>
      <c r="VML3" s="676"/>
      <c r="VMM3" s="676"/>
      <c r="VMN3" s="676"/>
      <c r="VMO3" s="676"/>
      <c r="VMP3" s="676"/>
      <c r="VMQ3" s="676"/>
      <c r="VMR3" s="676"/>
      <c r="VMS3" s="676"/>
      <c r="VMT3" s="676"/>
      <c r="VMU3" s="676"/>
      <c r="VMV3" s="676"/>
      <c r="VMW3" s="676"/>
      <c r="VMX3" s="676"/>
      <c r="VMY3" s="676"/>
      <c r="VMZ3" s="676"/>
      <c r="VNA3" s="676"/>
      <c r="VNB3" s="676"/>
      <c r="VNC3" s="676"/>
      <c r="VND3" s="676"/>
      <c r="VNE3" s="676"/>
      <c r="VNF3" s="676"/>
      <c r="VNG3" s="676"/>
      <c r="VNH3" s="676"/>
      <c r="VNI3" s="676"/>
      <c r="VNJ3" s="676"/>
      <c r="VNK3" s="676"/>
      <c r="VNL3" s="676"/>
      <c r="VNM3" s="676"/>
      <c r="VNN3" s="676"/>
      <c r="VNO3" s="676"/>
      <c r="VNP3" s="676"/>
      <c r="VNQ3" s="676"/>
      <c r="VNR3" s="676"/>
      <c r="VNS3" s="676"/>
      <c r="VNT3" s="676"/>
      <c r="VNU3" s="676"/>
      <c r="VNV3" s="676"/>
      <c r="VNW3" s="676"/>
      <c r="VNX3" s="676"/>
      <c r="VNY3" s="676"/>
      <c r="VNZ3" s="676"/>
      <c r="VOA3" s="676"/>
      <c r="VOB3" s="676"/>
      <c r="VOC3" s="676"/>
      <c r="VOD3" s="676"/>
      <c r="VOE3" s="676"/>
      <c r="VOF3" s="676"/>
      <c r="VOG3" s="676"/>
      <c r="VOH3" s="676"/>
      <c r="VOI3" s="676"/>
      <c r="VOJ3" s="676"/>
      <c r="VOK3" s="676"/>
      <c r="VOL3" s="676"/>
      <c r="VOM3" s="676"/>
      <c r="VON3" s="676"/>
      <c r="VOO3" s="676"/>
      <c r="VOP3" s="676"/>
      <c r="VOQ3" s="676"/>
      <c r="VOR3" s="676"/>
      <c r="VOS3" s="676"/>
      <c r="VOT3" s="676"/>
      <c r="VOU3" s="676"/>
      <c r="VOV3" s="676"/>
      <c r="VOW3" s="676"/>
      <c r="VOX3" s="676"/>
      <c r="VOY3" s="676"/>
      <c r="VOZ3" s="676"/>
      <c r="VPA3" s="676"/>
      <c r="VPB3" s="676"/>
      <c r="VPC3" s="676"/>
      <c r="VPD3" s="676"/>
      <c r="VPE3" s="676"/>
      <c r="VPF3" s="676"/>
      <c r="VPG3" s="676"/>
      <c r="VPH3" s="676"/>
      <c r="VPI3" s="676"/>
      <c r="VPJ3" s="676"/>
      <c r="VPK3" s="676"/>
      <c r="VPL3" s="676"/>
      <c r="VPM3" s="676"/>
      <c r="VPN3" s="676"/>
      <c r="VPO3" s="676"/>
      <c r="VPP3" s="676"/>
      <c r="VPQ3" s="676"/>
      <c r="VPR3" s="676"/>
      <c r="VPS3" s="676"/>
      <c r="VPT3" s="676"/>
      <c r="VPU3" s="676"/>
      <c r="VPV3" s="676"/>
      <c r="VPW3" s="676"/>
      <c r="VPX3" s="676"/>
      <c r="VPY3" s="676"/>
      <c r="VPZ3" s="676"/>
      <c r="VQA3" s="676"/>
      <c r="VQB3" s="676"/>
      <c r="VQC3" s="676"/>
      <c r="VQD3" s="676"/>
      <c r="VQE3" s="676"/>
      <c r="VQF3" s="676"/>
      <c r="VQG3" s="676"/>
      <c r="VQH3" s="676"/>
      <c r="VQI3" s="676"/>
      <c r="VQJ3" s="676"/>
      <c r="VQK3" s="676"/>
      <c r="VQL3" s="676"/>
      <c r="VQM3" s="676"/>
      <c r="VQN3" s="676"/>
      <c r="VQO3" s="676"/>
      <c r="VQP3" s="676"/>
      <c r="VQQ3" s="676"/>
      <c r="VQR3" s="676"/>
      <c r="VQS3" s="676"/>
      <c r="VQT3" s="676"/>
      <c r="VQU3" s="676"/>
      <c r="VQV3" s="676"/>
      <c r="VQW3" s="676"/>
      <c r="VQX3" s="676"/>
      <c r="VQY3" s="676"/>
      <c r="VQZ3" s="676"/>
      <c r="VRA3" s="676"/>
      <c r="VRB3" s="676"/>
      <c r="VRC3" s="676"/>
      <c r="VRD3" s="676"/>
      <c r="VRE3" s="676"/>
      <c r="VRF3" s="676"/>
      <c r="VRG3" s="676"/>
      <c r="VRH3" s="676"/>
      <c r="VRI3" s="676"/>
      <c r="VRJ3" s="676"/>
      <c r="VRK3" s="676"/>
      <c r="VRL3" s="676"/>
      <c r="VRM3" s="676"/>
      <c r="VRN3" s="676"/>
      <c r="VRO3" s="676"/>
      <c r="VRP3" s="676"/>
      <c r="VRQ3" s="676"/>
      <c r="VRR3" s="676"/>
      <c r="VRS3" s="676"/>
      <c r="VRT3" s="676"/>
      <c r="VRU3" s="676"/>
      <c r="VRV3" s="676"/>
      <c r="VRW3" s="676"/>
      <c r="VRX3" s="676"/>
      <c r="VRY3" s="676"/>
      <c r="VRZ3" s="676"/>
      <c r="VSA3" s="676"/>
      <c r="VSB3" s="676"/>
      <c r="VSC3" s="676"/>
      <c r="VSD3" s="676"/>
      <c r="VSE3" s="676"/>
      <c r="VSF3" s="676"/>
      <c r="VSG3" s="676"/>
      <c r="VSH3" s="676"/>
      <c r="VSI3" s="676"/>
      <c r="VSJ3" s="676"/>
      <c r="VSK3" s="676"/>
      <c r="VSL3" s="676"/>
      <c r="VSM3" s="676"/>
      <c r="VSN3" s="676"/>
      <c r="VSO3" s="676"/>
      <c r="VSP3" s="676"/>
      <c r="VSQ3" s="676"/>
      <c r="VSR3" s="676"/>
      <c r="VSS3" s="676"/>
      <c r="VST3" s="676"/>
      <c r="VSU3" s="676"/>
      <c r="VSV3" s="676"/>
      <c r="VSW3" s="676"/>
      <c r="VSX3" s="676"/>
      <c r="VSY3" s="676"/>
      <c r="VSZ3" s="676"/>
      <c r="VTA3" s="676"/>
      <c r="VTB3" s="676"/>
      <c r="VTC3" s="676"/>
      <c r="VTD3" s="676"/>
      <c r="VTE3" s="676"/>
      <c r="VTF3" s="676"/>
      <c r="VTG3" s="676"/>
      <c r="VTH3" s="676"/>
      <c r="VTI3" s="676"/>
      <c r="VTJ3" s="676"/>
      <c r="VTK3" s="676"/>
      <c r="VTL3" s="676"/>
      <c r="VTM3" s="676"/>
      <c r="VTN3" s="676"/>
      <c r="VTO3" s="676"/>
      <c r="VTP3" s="676"/>
      <c r="VTQ3" s="676"/>
      <c r="VTR3" s="676"/>
      <c r="VTS3" s="676"/>
      <c r="VTT3" s="676"/>
      <c r="VTU3" s="676"/>
      <c r="VTV3" s="676"/>
      <c r="VTW3" s="676"/>
      <c r="VTX3" s="676"/>
      <c r="VTY3" s="676"/>
      <c r="VTZ3" s="676"/>
      <c r="VUA3" s="676"/>
      <c r="VUB3" s="676"/>
      <c r="VUC3" s="676"/>
      <c r="VUD3" s="676"/>
      <c r="VUE3" s="676"/>
      <c r="VUF3" s="676"/>
      <c r="VUG3" s="676"/>
      <c r="VUH3" s="676"/>
      <c r="VUI3" s="676"/>
      <c r="VUJ3" s="676"/>
      <c r="VUK3" s="676"/>
      <c r="VUL3" s="676"/>
      <c r="VUM3" s="676"/>
      <c r="VUN3" s="676"/>
      <c r="VUO3" s="676"/>
      <c r="VUP3" s="676"/>
      <c r="VUQ3" s="676"/>
      <c r="VUR3" s="676"/>
      <c r="VUS3" s="676"/>
      <c r="VUT3" s="676"/>
      <c r="VUU3" s="676"/>
      <c r="VUV3" s="676"/>
      <c r="VUW3" s="676"/>
      <c r="VUX3" s="676"/>
      <c r="VUY3" s="676"/>
      <c r="VUZ3" s="676"/>
      <c r="VVA3" s="676"/>
      <c r="VVB3" s="676"/>
      <c r="VVC3" s="676"/>
      <c r="VVD3" s="676"/>
      <c r="VVE3" s="676"/>
      <c r="VVF3" s="676"/>
      <c r="VVG3" s="676"/>
      <c r="VVH3" s="676"/>
      <c r="VVI3" s="676"/>
      <c r="VVJ3" s="676"/>
      <c r="VVK3" s="676"/>
      <c r="VVL3" s="676"/>
      <c r="VVM3" s="676"/>
      <c r="VVN3" s="676"/>
      <c r="VVO3" s="676"/>
      <c r="VVP3" s="676"/>
      <c r="VVQ3" s="676"/>
      <c r="VVR3" s="676"/>
      <c r="VVS3" s="676"/>
      <c r="VVT3" s="676"/>
      <c r="VVU3" s="676"/>
      <c r="VVV3" s="676"/>
      <c r="VVW3" s="676"/>
      <c r="VVX3" s="676"/>
      <c r="VVY3" s="676"/>
      <c r="VVZ3" s="676"/>
      <c r="VWA3" s="676"/>
      <c r="VWB3" s="676"/>
      <c r="VWC3" s="676"/>
      <c r="VWD3" s="676"/>
      <c r="VWE3" s="676"/>
      <c r="VWF3" s="676"/>
      <c r="VWG3" s="676"/>
      <c r="VWH3" s="676"/>
      <c r="VWI3" s="676"/>
      <c r="VWJ3" s="676"/>
      <c r="VWK3" s="676"/>
      <c r="VWL3" s="676"/>
      <c r="VWM3" s="676"/>
      <c r="VWN3" s="676"/>
      <c r="VWO3" s="676"/>
      <c r="VWP3" s="676"/>
      <c r="VWQ3" s="676"/>
      <c r="VWR3" s="676"/>
      <c r="VWS3" s="676"/>
      <c r="VWT3" s="676"/>
      <c r="VWU3" s="676"/>
      <c r="VWV3" s="676"/>
      <c r="VWW3" s="676"/>
      <c r="VWX3" s="676"/>
      <c r="VWY3" s="676"/>
      <c r="VWZ3" s="676"/>
      <c r="VXA3" s="676"/>
      <c r="VXB3" s="676"/>
      <c r="VXC3" s="676"/>
      <c r="VXD3" s="676"/>
      <c r="VXE3" s="676"/>
      <c r="VXF3" s="676"/>
      <c r="VXG3" s="676"/>
      <c r="VXH3" s="676"/>
      <c r="VXI3" s="676"/>
      <c r="VXJ3" s="676"/>
      <c r="VXK3" s="676"/>
      <c r="VXL3" s="676"/>
      <c r="VXM3" s="676"/>
      <c r="VXN3" s="676"/>
      <c r="VXO3" s="676"/>
      <c r="VXP3" s="676"/>
      <c r="VXQ3" s="676"/>
      <c r="VXR3" s="676"/>
      <c r="VXS3" s="676"/>
      <c r="VXT3" s="676"/>
      <c r="VXU3" s="676"/>
      <c r="VXV3" s="676"/>
      <c r="VXW3" s="676"/>
      <c r="VXX3" s="676"/>
      <c r="VXY3" s="676"/>
      <c r="VXZ3" s="676"/>
      <c r="VYA3" s="676"/>
      <c r="VYB3" s="676"/>
      <c r="VYC3" s="676"/>
      <c r="VYD3" s="676"/>
      <c r="VYE3" s="676"/>
      <c r="VYF3" s="676"/>
      <c r="VYG3" s="676"/>
      <c r="VYH3" s="676"/>
      <c r="VYI3" s="676"/>
      <c r="VYJ3" s="676"/>
      <c r="VYK3" s="676"/>
      <c r="VYL3" s="676"/>
      <c r="VYM3" s="676"/>
      <c r="VYN3" s="676"/>
      <c r="VYO3" s="676"/>
      <c r="VYP3" s="676"/>
      <c r="VYQ3" s="676"/>
      <c r="VYR3" s="676"/>
      <c r="VYS3" s="676"/>
      <c r="VYT3" s="676"/>
      <c r="VYU3" s="676"/>
      <c r="VYV3" s="676"/>
      <c r="VYW3" s="676"/>
      <c r="VYX3" s="676"/>
      <c r="VYY3" s="676"/>
      <c r="VYZ3" s="676"/>
      <c r="VZA3" s="676"/>
      <c r="VZB3" s="676"/>
      <c r="VZC3" s="676"/>
      <c r="VZD3" s="676"/>
      <c r="VZE3" s="676"/>
      <c r="VZF3" s="676"/>
      <c r="VZG3" s="676"/>
      <c r="VZH3" s="676"/>
      <c r="VZI3" s="676"/>
      <c r="VZJ3" s="676"/>
      <c r="VZK3" s="676"/>
      <c r="VZL3" s="676"/>
      <c r="VZM3" s="676"/>
      <c r="VZN3" s="676"/>
      <c r="VZO3" s="676"/>
      <c r="VZP3" s="676"/>
      <c r="VZQ3" s="676"/>
      <c r="VZR3" s="676"/>
      <c r="VZS3" s="676"/>
      <c r="VZT3" s="676"/>
      <c r="VZU3" s="676"/>
      <c r="VZV3" s="676"/>
      <c r="VZW3" s="676"/>
      <c r="VZX3" s="676"/>
      <c r="VZY3" s="676"/>
      <c r="VZZ3" s="676"/>
      <c r="WAA3" s="676"/>
      <c r="WAB3" s="676"/>
      <c r="WAC3" s="676"/>
      <c r="WAD3" s="676"/>
      <c r="WAE3" s="676"/>
      <c r="WAF3" s="676"/>
      <c r="WAG3" s="676"/>
      <c r="WAH3" s="676"/>
      <c r="WAI3" s="676"/>
      <c r="WAJ3" s="676"/>
      <c r="WAK3" s="676"/>
      <c r="WAL3" s="676"/>
      <c r="WAM3" s="676"/>
      <c r="WAN3" s="676"/>
      <c r="WAO3" s="676"/>
      <c r="WAP3" s="676"/>
      <c r="WAQ3" s="676"/>
      <c r="WAR3" s="676"/>
      <c r="WAS3" s="676"/>
      <c r="WAT3" s="676"/>
      <c r="WAU3" s="676"/>
      <c r="WAV3" s="676"/>
      <c r="WAW3" s="676"/>
      <c r="WAX3" s="676"/>
      <c r="WAY3" s="676"/>
      <c r="WAZ3" s="676"/>
      <c r="WBA3" s="676"/>
      <c r="WBB3" s="676"/>
      <c r="WBC3" s="676"/>
      <c r="WBD3" s="676"/>
      <c r="WBE3" s="676"/>
      <c r="WBF3" s="676"/>
      <c r="WBG3" s="676"/>
      <c r="WBH3" s="676"/>
      <c r="WBI3" s="676"/>
      <c r="WBJ3" s="676"/>
      <c r="WBK3" s="676"/>
      <c r="WBL3" s="676"/>
      <c r="WBM3" s="676"/>
      <c r="WBN3" s="676"/>
      <c r="WBO3" s="676"/>
      <c r="WBP3" s="676"/>
      <c r="WBQ3" s="676"/>
      <c r="WBR3" s="676"/>
      <c r="WBS3" s="676"/>
      <c r="WBT3" s="676"/>
      <c r="WBU3" s="676"/>
      <c r="WBV3" s="676"/>
      <c r="WBW3" s="676"/>
      <c r="WBX3" s="676"/>
      <c r="WBY3" s="676"/>
      <c r="WBZ3" s="676"/>
      <c r="WCA3" s="676"/>
      <c r="WCB3" s="676"/>
      <c r="WCC3" s="676"/>
      <c r="WCD3" s="676"/>
      <c r="WCE3" s="676"/>
      <c r="WCF3" s="676"/>
      <c r="WCG3" s="676"/>
      <c r="WCH3" s="676"/>
      <c r="WCI3" s="676"/>
      <c r="WCJ3" s="676"/>
      <c r="WCK3" s="676"/>
      <c r="WCL3" s="676"/>
      <c r="WCM3" s="676"/>
      <c r="WCN3" s="676"/>
      <c r="WCO3" s="676"/>
      <c r="WCP3" s="676"/>
      <c r="WCQ3" s="676"/>
      <c r="WCR3" s="676"/>
      <c r="WCS3" s="676"/>
      <c r="WCT3" s="676"/>
      <c r="WCU3" s="676"/>
      <c r="WCV3" s="676"/>
      <c r="WCW3" s="676"/>
      <c r="WCX3" s="676"/>
      <c r="WCY3" s="676"/>
      <c r="WCZ3" s="676"/>
      <c r="WDA3" s="676"/>
      <c r="WDB3" s="676"/>
      <c r="WDC3" s="676"/>
      <c r="WDD3" s="676"/>
      <c r="WDE3" s="676"/>
      <c r="WDF3" s="676"/>
      <c r="WDG3" s="676"/>
      <c r="WDH3" s="676"/>
      <c r="WDI3" s="676"/>
      <c r="WDJ3" s="676"/>
      <c r="WDK3" s="676"/>
      <c r="WDL3" s="676"/>
      <c r="WDM3" s="676"/>
      <c r="WDN3" s="676"/>
      <c r="WDO3" s="676"/>
      <c r="WDP3" s="676"/>
      <c r="WDQ3" s="676"/>
      <c r="WDR3" s="676"/>
      <c r="WDS3" s="676"/>
      <c r="WDT3" s="676"/>
      <c r="WDU3" s="676"/>
      <c r="WDV3" s="676"/>
      <c r="WDW3" s="676"/>
      <c r="WDX3" s="676"/>
      <c r="WDY3" s="676"/>
      <c r="WDZ3" s="676"/>
      <c r="WEA3" s="676"/>
      <c r="WEB3" s="676"/>
      <c r="WEC3" s="676"/>
      <c r="WED3" s="676"/>
      <c r="WEE3" s="676"/>
      <c r="WEF3" s="676"/>
      <c r="WEG3" s="676"/>
      <c r="WEH3" s="676"/>
      <c r="WEI3" s="676"/>
      <c r="WEJ3" s="676"/>
      <c r="WEK3" s="676"/>
      <c r="WEL3" s="676"/>
      <c r="WEM3" s="676"/>
      <c r="WEN3" s="676"/>
      <c r="WEO3" s="676"/>
      <c r="WEP3" s="676"/>
      <c r="WEQ3" s="676"/>
      <c r="WER3" s="676"/>
      <c r="WES3" s="676"/>
      <c r="WET3" s="676"/>
      <c r="WEU3" s="676"/>
      <c r="WEV3" s="676"/>
      <c r="WEW3" s="676"/>
      <c r="WEX3" s="676"/>
      <c r="WEY3" s="676"/>
      <c r="WEZ3" s="676"/>
      <c r="WFA3" s="676"/>
      <c r="WFB3" s="676"/>
      <c r="WFC3" s="676"/>
      <c r="WFD3" s="676"/>
      <c r="WFE3" s="676"/>
      <c r="WFF3" s="676"/>
      <c r="WFG3" s="676"/>
      <c r="WFH3" s="676"/>
      <c r="WFI3" s="676"/>
      <c r="WFJ3" s="676"/>
      <c r="WFK3" s="676"/>
      <c r="WFL3" s="676"/>
      <c r="WFM3" s="676"/>
      <c r="WFN3" s="676"/>
      <c r="WFO3" s="676"/>
      <c r="WFP3" s="676"/>
      <c r="WFQ3" s="676"/>
      <c r="WFR3" s="676"/>
      <c r="WFS3" s="676"/>
      <c r="WFT3" s="676"/>
      <c r="WFU3" s="676"/>
      <c r="WFV3" s="676"/>
      <c r="WFW3" s="676"/>
      <c r="WFX3" s="676"/>
      <c r="WFY3" s="676"/>
      <c r="WFZ3" s="676"/>
      <c r="WGA3" s="676"/>
      <c r="WGB3" s="676"/>
      <c r="WGC3" s="676"/>
      <c r="WGD3" s="676"/>
      <c r="WGE3" s="676"/>
      <c r="WGF3" s="676"/>
      <c r="WGG3" s="676"/>
      <c r="WGH3" s="676"/>
      <c r="WGI3" s="676"/>
      <c r="WGJ3" s="676"/>
      <c r="WGK3" s="676"/>
      <c r="WGL3" s="676"/>
      <c r="WGM3" s="676"/>
      <c r="WGN3" s="676"/>
      <c r="WGO3" s="676"/>
      <c r="WGP3" s="676"/>
      <c r="WGQ3" s="676"/>
      <c r="WGR3" s="676"/>
      <c r="WGS3" s="676"/>
      <c r="WGT3" s="676"/>
      <c r="WGU3" s="676"/>
      <c r="WGV3" s="676"/>
      <c r="WGW3" s="676"/>
      <c r="WGX3" s="676"/>
      <c r="WGY3" s="676"/>
      <c r="WGZ3" s="676"/>
      <c r="WHA3" s="676"/>
      <c r="WHB3" s="676"/>
      <c r="WHC3" s="676"/>
      <c r="WHD3" s="676"/>
      <c r="WHE3" s="676"/>
      <c r="WHF3" s="676"/>
      <c r="WHG3" s="676"/>
      <c r="WHH3" s="676"/>
      <c r="WHI3" s="676"/>
      <c r="WHJ3" s="676"/>
      <c r="WHK3" s="676"/>
      <c r="WHL3" s="676"/>
      <c r="WHM3" s="676"/>
      <c r="WHN3" s="676"/>
      <c r="WHO3" s="676"/>
      <c r="WHP3" s="676"/>
      <c r="WHQ3" s="676"/>
      <c r="WHR3" s="676"/>
      <c r="WHS3" s="676"/>
      <c r="WHT3" s="676"/>
      <c r="WHU3" s="676"/>
      <c r="WHV3" s="676"/>
      <c r="WHW3" s="676"/>
      <c r="WHX3" s="676"/>
      <c r="WHY3" s="676"/>
      <c r="WHZ3" s="676"/>
      <c r="WIA3" s="676"/>
      <c r="WIB3" s="676"/>
      <c r="WIC3" s="676"/>
      <c r="WID3" s="676"/>
      <c r="WIE3" s="676"/>
      <c r="WIF3" s="676"/>
      <c r="WIG3" s="676"/>
      <c r="WIH3" s="676"/>
      <c r="WII3" s="676"/>
      <c r="WIJ3" s="676"/>
      <c r="WIK3" s="676"/>
      <c r="WIL3" s="676"/>
      <c r="WIM3" s="676"/>
      <c r="WIN3" s="676"/>
      <c r="WIO3" s="676"/>
      <c r="WIP3" s="676"/>
      <c r="WIQ3" s="676"/>
      <c r="WIR3" s="676"/>
      <c r="WIS3" s="676"/>
      <c r="WIT3" s="676"/>
      <c r="WIU3" s="676"/>
      <c r="WIV3" s="676"/>
      <c r="WIW3" s="676"/>
      <c r="WIX3" s="676"/>
      <c r="WIY3" s="676"/>
      <c r="WIZ3" s="676"/>
      <c r="WJA3" s="676"/>
      <c r="WJB3" s="676"/>
      <c r="WJC3" s="676"/>
      <c r="WJD3" s="676"/>
      <c r="WJE3" s="676"/>
      <c r="WJF3" s="676"/>
      <c r="WJG3" s="676"/>
      <c r="WJH3" s="676"/>
      <c r="WJI3" s="676"/>
      <c r="WJJ3" s="676"/>
      <c r="WJK3" s="676"/>
      <c r="WJL3" s="676"/>
      <c r="WJM3" s="676"/>
      <c r="WJN3" s="676"/>
      <c r="WJO3" s="676"/>
      <c r="WJP3" s="676"/>
      <c r="WJQ3" s="676"/>
      <c r="WJR3" s="676"/>
      <c r="WJS3" s="676"/>
      <c r="WJT3" s="676"/>
      <c r="WJU3" s="676"/>
      <c r="WJV3" s="676"/>
      <c r="WJW3" s="676"/>
      <c r="WJX3" s="676"/>
      <c r="WJY3" s="676"/>
      <c r="WJZ3" s="676"/>
      <c r="WKA3" s="676"/>
      <c r="WKB3" s="676"/>
      <c r="WKC3" s="676"/>
      <c r="WKD3" s="676"/>
      <c r="WKE3" s="676"/>
      <c r="WKF3" s="676"/>
      <c r="WKG3" s="676"/>
      <c r="WKH3" s="676"/>
      <c r="WKI3" s="676"/>
      <c r="WKJ3" s="676"/>
      <c r="WKK3" s="676"/>
      <c r="WKL3" s="676"/>
      <c r="WKM3" s="676"/>
      <c r="WKN3" s="676"/>
      <c r="WKO3" s="676"/>
      <c r="WKP3" s="676"/>
      <c r="WKQ3" s="676"/>
      <c r="WKR3" s="676"/>
      <c r="WKS3" s="676"/>
      <c r="WKT3" s="676"/>
      <c r="WKU3" s="676"/>
      <c r="WKV3" s="676"/>
      <c r="WKW3" s="676"/>
      <c r="WKX3" s="676"/>
      <c r="WKY3" s="676"/>
      <c r="WKZ3" s="676"/>
      <c r="WLA3" s="676"/>
      <c r="WLB3" s="676"/>
      <c r="WLC3" s="676"/>
      <c r="WLD3" s="676"/>
      <c r="WLE3" s="676"/>
      <c r="WLF3" s="676"/>
      <c r="WLG3" s="676"/>
      <c r="WLH3" s="676"/>
      <c r="WLI3" s="676"/>
      <c r="WLJ3" s="676"/>
      <c r="WLK3" s="676"/>
      <c r="WLL3" s="676"/>
      <c r="WLM3" s="676"/>
      <c r="WLN3" s="676"/>
      <c r="WLO3" s="676"/>
      <c r="WLP3" s="676"/>
      <c r="WLQ3" s="676"/>
      <c r="WLR3" s="676"/>
      <c r="WLS3" s="676"/>
      <c r="WLT3" s="676"/>
      <c r="WLU3" s="676"/>
      <c r="WLV3" s="676"/>
      <c r="WLW3" s="676"/>
      <c r="WLX3" s="676"/>
      <c r="WLY3" s="676"/>
      <c r="WLZ3" s="676"/>
      <c r="WMA3" s="676"/>
      <c r="WMB3" s="676"/>
      <c r="WMC3" s="676"/>
      <c r="WMD3" s="676"/>
      <c r="WME3" s="676"/>
      <c r="WMF3" s="676"/>
      <c r="WMG3" s="676"/>
      <c r="WMH3" s="676"/>
      <c r="WMI3" s="676"/>
      <c r="WMJ3" s="676"/>
      <c r="WMK3" s="676"/>
      <c r="WML3" s="676"/>
      <c r="WMM3" s="676"/>
      <c r="WMN3" s="676"/>
      <c r="WMO3" s="676"/>
      <c r="WMP3" s="676"/>
      <c r="WMQ3" s="676"/>
      <c r="WMR3" s="676"/>
      <c r="WMS3" s="676"/>
      <c r="WMT3" s="676"/>
      <c r="WMU3" s="676"/>
      <c r="WMV3" s="676"/>
      <c r="WMW3" s="676"/>
      <c r="WMX3" s="676"/>
      <c r="WMY3" s="676"/>
      <c r="WMZ3" s="676"/>
      <c r="WNA3" s="676"/>
      <c r="WNB3" s="676"/>
      <c r="WNC3" s="676"/>
      <c r="WND3" s="676"/>
      <c r="WNE3" s="676"/>
      <c r="WNF3" s="676"/>
      <c r="WNG3" s="676"/>
      <c r="WNH3" s="676"/>
      <c r="WNI3" s="676"/>
      <c r="WNJ3" s="676"/>
      <c r="WNK3" s="676"/>
      <c r="WNL3" s="676"/>
      <c r="WNM3" s="676"/>
      <c r="WNN3" s="676"/>
      <c r="WNO3" s="676"/>
      <c r="WNP3" s="676"/>
      <c r="WNQ3" s="676"/>
      <c r="WNR3" s="676"/>
      <c r="WNS3" s="676"/>
      <c r="WNT3" s="676"/>
      <c r="WNU3" s="676"/>
      <c r="WNV3" s="676"/>
      <c r="WNW3" s="676"/>
      <c r="WNX3" s="676"/>
      <c r="WNY3" s="676"/>
      <c r="WNZ3" s="676"/>
      <c r="WOA3" s="676"/>
      <c r="WOB3" s="676"/>
      <c r="WOC3" s="676"/>
      <c r="WOD3" s="676"/>
      <c r="WOE3" s="676"/>
      <c r="WOF3" s="676"/>
      <c r="WOG3" s="676"/>
      <c r="WOH3" s="676"/>
      <c r="WOI3" s="676"/>
      <c r="WOJ3" s="676"/>
      <c r="WOK3" s="676"/>
      <c r="WOL3" s="676"/>
      <c r="WOM3" s="676"/>
      <c r="WON3" s="676"/>
      <c r="WOO3" s="676"/>
      <c r="WOP3" s="676"/>
      <c r="WOQ3" s="676"/>
      <c r="WOR3" s="676"/>
      <c r="WOS3" s="676"/>
      <c r="WOT3" s="676"/>
      <c r="WOU3" s="676"/>
      <c r="WOV3" s="676"/>
      <c r="WOW3" s="676"/>
      <c r="WOX3" s="676"/>
      <c r="WOY3" s="676"/>
      <c r="WOZ3" s="676"/>
      <c r="WPA3" s="676"/>
      <c r="WPB3" s="676"/>
      <c r="WPC3" s="676"/>
      <c r="WPD3" s="676"/>
      <c r="WPE3" s="676"/>
      <c r="WPF3" s="676"/>
      <c r="WPG3" s="676"/>
      <c r="WPH3" s="676"/>
      <c r="WPI3" s="676"/>
      <c r="WPJ3" s="676"/>
      <c r="WPK3" s="676"/>
      <c r="WPL3" s="676"/>
      <c r="WPM3" s="676"/>
      <c r="WPN3" s="676"/>
      <c r="WPO3" s="676"/>
      <c r="WPP3" s="676"/>
      <c r="WPQ3" s="676"/>
      <c r="WPR3" s="676"/>
      <c r="WPS3" s="676"/>
      <c r="WPT3" s="676"/>
      <c r="WPU3" s="676"/>
      <c r="WPV3" s="676"/>
      <c r="WPW3" s="676"/>
      <c r="WPX3" s="676"/>
      <c r="WPY3" s="676"/>
      <c r="WPZ3" s="676"/>
      <c r="WQA3" s="676"/>
      <c r="WQB3" s="676"/>
      <c r="WQC3" s="676"/>
      <c r="WQD3" s="676"/>
      <c r="WQE3" s="676"/>
      <c r="WQF3" s="676"/>
      <c r="WQG3" s="676"/>
      <c r="WQH3" s="676"/>
      <c r="WQI3" s="676"/>
      <c r="WQJ3" s="676"/>
      <c r="WQK3" s="676"/>
      <c r="WQL3" s="676"/>
      <c r="WQM3" s="676"/>
      <c r="WQN3" s="676"/>
      <c r="WQO3" s="676"/>
      <c r="WQP3" s="676"/>
      <c r="WQQ3" s="676"/>
      <c r="WQR3" s="676"/>
      <c r="WQS3" s="676"/>
      <c r="WQT3" s="676"/>
      <c r="WQU3" s="676"/>
      <c r="WQV3" s="676"/>
      <c r="WQW3" s="676"/>
      <c r="WQX3" s="676"/>
      <c r="WQY3" s="676"/>
      <c r="WQZ3" s="676"/>
      <c r="WRA3" s="676"/>
      <c r="WRB3" s="676"/>
      <c r="WRC3" s="676"/>
      <c r="WRD3" s="676"/>
      <c r="WRE3" s="676"/>
      <c r="WRF3" s="676"/>
      <c r="WRG3" s="676"/>
      <c r="WRH3" s="676"/>
      <c r="WRI3" s="676"/>
      <c r="WRJ3" s="676"/>
      <c r="WRK3" s="676"/>
      <c r="WRL3" s="676"/>
      <c r="WRM3" s="676"/>
      <c r="WRN3" s="676"/>
      <c r="WRO3" s="676"/>
      <c r="WRP3" s="676"/>
      <c r="WRQ3" s="676"/>
      <c r="WRR3" s="676"/>
      <c r="WRS3" s="676"/>
      <c r="WRT3" s="676"/>
      <c r="WRU3" s="676"/>
      <c r="WRV3" s="676"/>
      <c r="WRW3" s="676"/>
      <c r="WRX3" s="676"/>
      <c r="WRY3" s="676"/>
      <c r="WRZ3" s="676"/>
      <c r="WSA3" s="676"/>
      <c r="WSB3" s="676"/>
      <c r="WSC3" s="676"/>
      <c r="WSD3" s="676"/>
      <c r="WSE3" s="676"/>
      <c r="WSF3" s="676"/>
      <c r="WSG3" s="676"/>
      <c r="WSH3" s="676"/>
      <c r="WSI3" s="676"/>
      <c r="WSJ3" s="676"/>
      <c r="WSK3" s="676"/>
      <c r="WSL3" s="676"/>
      <c r="WSM3" s="676"/>
      <c r="WSN3" s="676"/>
      <c r="WSO3" s="676"/>
      <c r="WSP3" s="676"/>
      <c r="WSQ3" s="676"/>
      <c r="WSR3" s="676"/>
      <c r="WSS3" s="676"/>
      <c r="WST3" s="676"/>
      <c r="WSU3" s="676"/>
      <c r="WSV3" s="676"/>
      <c r="WSW3" s="676"/>
      <c r="WSX3" s="676"/>
      <c r="WSY3" s="676"/>
      <c r="WSZ3" s="676"/>
      <c r="WTA3" s="676"/>
      <c r="WTB3" s="676"/>
      <c r="WTC3" s="676"/>
      <c r="WTD3" s="676"/>
      <c r="WTE3" s="676"/>
      <c r="WTF3" s="676"/>
      <c r="WTG3" s="676"/>
      <c r="WTH3" s="676"/>
      <c r="WTI3" s="676"/>
      <c r="WTJ3" s="676"/>
      <c r="WTK3" s="676"/>
      <c r="WTL3" s="676"/>
      <c r="WTM3" s="676"/>
      <c r="WTN3" s="676"/>
      <c r="WTO3" s="676"/>
      <c r="WTP3" s="676"/>
      <c r="WTQ3" s="676"/>
      <c r="WTR3" s="676"/>
      <c r="WTS3" s="676"/>
      <c r="WTT3" s="676"/>
      <c r="WTU3" s="676"/>
      <c r="WTV3" s="676"/>
      <c r="WTW3" s="676"/>
      <c r="WTX3" s="676"/>
      <c r="WTY3" s="676"/>
      <c r="WTZ3" s="676"/>
      <c r="WUA3" s="676"/>
      <c r="WUB3" s="676"/>
      <c r="WUC3" s="676"/>
      <c r="WUD3" s="676"/>
      <c r="WUE3" s="676"/>
      <c r="WUF3" s="676"/>
      <c r="WUG3" s="676"/>
      <c r="WUH3" s="676"/>
      <c r="WUI3" s="676"/>
      <c r="WUJ3" s="676"/>
      <c r="WUK3" s="676"/>
      <c r="WUL3" s="676"/>
      <c r="WUM3" s="676"/>
      <c r="WUN3" s="676"/>
      <c r="WUO3" s="676"/>
      <c r="WUP3" s="676"/>
      <c r="WUQ3" s="676"/>
      <c r="WUR3" s="676"/>
      <c r="WUS3" s="676"/>
      <c r="WUT3" s="676"/>
      <c r="WUU3" s="676"/>
      <c r="WUV3" s="676"/>
      <c r="WUW3" s="676"/>
      <c r="WUX3" s="676"/>
      <c r="WUY3" s="676"/>
      <c r="WUZ3" s="676"/>
      <c r="WVA3" s="676"/>
      <c r="WVB3" s="676"/>
      <c r="WVC3" s="676"/>
      <c r="WVD3" s="676"/>
      <c r="WVE3" s="676"/>
      <c r="WVF3" s="676"/>
      <c r="WVG3" s="676"/>
      <c r="WVH3" s="676"/>
      <c r="WVI3" s="676"/>
      <c r="WVJ3" s="676"/>
      <c r="WVK3" s="676"/>
      <c r="WVL3" s="676"/>
      <c r="WVM3" s="676"/>
      <c r="WVN3" s="676"/>
      <c r="WVO3" s="676"/>
      <c r="WVP3" s="676"/>
      <c r="WVQ3" s="676"/>
      <c r="WVR3" s="676"/>
      <c r="WVS3" s="676"/>
      <c r="WVT3" s="676"/>
      <c r="WVU3" s="676"/>
      <c r="WVV3" s="676"/>
      <c r="WVW3" s="676"/>
      <c r="WVX3" s="676"/>
      <c r="WVY3" s="676"/>
      <c r="WVZ3" s="676"/>
      <c r="WWA3" s="676"/>
      <c r="WWB3" s="676"/>
      <c r="WWC3" s="676"/>
      <c r="WWD3" s="676"/>
      <c r="WWE3" s="676"/>
      <c r="WWF3" s="676"/>
      <c r="WWG3" s="676"/>
      <c r="WWH3" s="676"/>
      <c r="WWI3" s="676"/>
      <c r="WWJ3" s="676"/>
      <c r="WWK3" s="676"/>
      <c r="WWL3" s="676"/>
      <c r="WWM3" s="676"/>
      <c r="WWN3" s="676"/>
      <c r="WWO3" s="676"/>
      <c r="WWP3" s="676"/>
      <c r="WWQ3" s="676"/>
      <c r="WWR3" s="676"/>
      <c r="WWS3" s="676"/>
      <c r="WWT3" s="676"/>
      <c r="WWU3" s="676"/>
      <c r="WWV3" s="676"/>
      <c r="WWW3" s="676"/>
      <c r="WWX3" s="676"/>
      <c r="WWY3" s="676"/>
      <c r="WWZ3" s="676"/>
      <c r="WXA3" s="676"/>
      <c r="WXB3" s="676"/>
      <c r="WXC3" s="676"/>
      <c r="WXD3" s="676"/>
      <c r="WXE3" s="676"/>
      <c r="WXF3" s="676"/>
      <c r="WXG3" s="676"/>
      <c r="WXH3" s="676"/>
      <c r="WXI3" s="676"/>
      <c r="WXJ3" s="676"/>
      <c r="WXK3" s="676"/>
      <c r="WXL3" s="676"/>
      <c r="WXM3" s="676"/>
      <c r="WXN3" s="676"/>
      <c r="WXO3" s="676"/>
      <c r="WXP3" s="676"/>
      <c r="WXQ3" s="676"/>
      <c r="WXR3" s="676"/>
      <c r="WXS3" s="676"/>
      <c r="WXT3" s="676"/>
      <c r="WXU3" s="676"/>
      <c r="WXV3" s="676"/>
      <c r="WXW3" s="676"/>
      <c r="WXX3" s="676"/>
      <c r="WXY3" s="676"/>
      <c r="WXZ3" s="676"/>
      <c r="WYA3" s="676"/>
      <c r="WYB3" s="676"/>
      <c r="WYC3" s="676"/>
      <c r="WYD3" s="676"/>
      <c r="WYE3" s="676"/>
      <c r="WYF3" s="676"/>
      <c r="WYG3" s="676"/>
      <c r="WYH3" s="676"/>
      <c r="WYI3" s="676"/>
      <c r="WYJ3" s="676"/>
      <c r="WYK3" s="676"/>
      <c r="WYL3" s="676"/>
      <c r="WYM3" s="676"/>
      <c r="WYN3" s="676"/>
      <c r="WYO3" s="676"/>
      <c r="WYP3" s="676"/>
      <c r="WYQ3" s="676"/>
      <c r="WYR3" s="676"/>
      <c r="WYS3" s="676"/>
      <c r="WYT3" s="676"/>
      <c r="WYU3" s="676"/>
      <c r="WYV3" s="676"/>
      <c r="WYW3" s="676"/>
      <c r="WYX3" s="676"/>
      <c r="WYY3" s="676"/>
      <c r="WYZ3" s="676"/>
      <c r="WZA3" s="676"/>
      <c r="WZB3" s="676"/>
      <c r="WZC3" s="676"/>
      <c r="WZD3" s="676"/>
      <c r="WZE3" s="676"/>
      <c r="WZF3" s="676"/>
      <c r="WZG3" s="676"/>
      <c r="WZH3" s="676"/>
      <c r="WZI3" s="676"/>
      <c r="WZJ3" s="676"/>
      <c r="WZK3" s="676"/>
      <c r="WZL3" s="676"/>
      <c r="WZM3" s="676"/>
      <c r="WZN3" s="676"/>
      <c r="WZO3" s="676"/>
      <c r="WZP3" s="676"/>
      <c r="WZQ3" s="676"/>
      <c r="WZR3" s="676"/>
      <c r="WZS3" s="676"/>
      <c r="WZT3" s="676"/>
      <c r="WZU3" s="676"/>
      <c r="WZV3" s="676"/>
      <c r="WZW3" s="676"/>
      <c r="WZX3" s="676"/>
      <c r="WZY3" s="676"/>
      <c r="WZZ3" s="676"/>
      <c r="XAA3" s="676"/>
      <c r="XAB3" s="676"/>
      <c r="XAC3" s="676"/>
      <c r="XAD3" s="676"/>
      <c r="XAE3" s="676"/>
      <c r="XAF3" s="676"/>
      <c r="XAG3" s="676"/>
      <c r="XAH3" s="676"/>
      <c r="XAI3" s="676"/>
      <c r="XAJ3" s="676"/>
      <c r="XAK3" s="676"/>
      <c r="XAL3" s="676"/>
      <c r="XAM3" s="676"/>
      <c r="XAN3" s="676"/>
      <c r="XAO3" s="676"/>
      <c r="XAP3" s="676"/>
      <c r="XAQ3" s="676"/>
      <c r="XAR3" s="676"/>
      <c r="XAS3" s="676"/>
      <c r="XAT3" s="676"/>
      <c r="XAU3" s="676"/>
      <c r="XAV3" s="676"/>
      <c r="XAW3" s="676"/>
      <c r="XAX3" s="676"/>
      <c r="XAY3" s="676"/>
      <c r="XAZ3" s="676"/>
      <c r="XBA3" s="676"/>
      <c r="XBB3" s="676"/>
      <c r="XBC3" s="676"/>
      <c r="XBD3" s="676"/>
      <c r="XBE3" s="676"/>
      <c r="XBF3" s="676"/>
      <c r="XBG3" s="676"/>
      <c r="XBH3" s="676"/>
      <c r="XBI3" s="676"/>
      <c r="XBJ3" s="676"/>
      <c r="XBK3" s="676"/>
      <c r="XBL3" s="676"/>
      <c r="XBM3" s="676"/>
      <c r="XBN3" s="676"/>
      <c r="XBO3" s="676"/>
      <c r="XBP3" s="676"/>
      <c r="XBQ3" s="676"/>
      <c r="XBR3" s="676"/>
      <c r="XBS3" s="676"/>
      <c r="XBT3" s="676"/>
      <c r="XBU3" s="676"/>
      <c r="XBV3" s="676"/>
      <c r="XBW3" s="676"/>
      <c r="XBX3" s="676"/>
      <c r="XBY3" s="676"/>
      <c r="XBZ3" s="676"/>
      <c r="XCA3" s="676"/>
      <c r="XCB3" s="676"/>
      <c r="XCC3" s="676"/>
      <c r="XCD3" s="676"/>
      <c r="XCE3" s="676"/>
      <c r="XCF3" s="676"/>
      <c r="XCG3" s="676"/>
      <c r="XCH3" s="676"/>
      <c r="XCI3" s="676"/>
      <c r="XCJ3" s="676"/>
      <c r="XCK3" s="676"/>
      <c r="XCL3" s="676"/>
      <c r="XCM3" s="676"/>
      <c r="XCN3" s="676"/>
      <c r="XCO3" s="676"/>
      <c r="XCP3" s="676"/>
      <c r="XCQ3" s="676"/>
      <c r="XCR3" s="676"/>
      <c r="XCS3" s="676"/>
      <c r="XCT3" s="676"/>
      <c r="XCU3" s="676"/>
      <c r="XCV3" s="676"/>
      <c r="XCW3" s="676"/>
      <c r="XCX3" s="676"/>
      <c r="XCY3" s="676"/>
      <c r="XCZ3" s="676"/>
      <c r="XDA3" s="676"/>
      <c r="XDB3" s="676"/>
      <c r="XDC3" s="676"/>
      <c r="XDD3" s="676"/>
      <c r="XDE3" s="676"/>
      <c r="XDF3" s="676"/>
      <c r="XDG3" s="676"/>
      <c r="XDH3" s="676"/>
      <c r="XDI3" s="676"/>
      <c r="XDJ3" s="676"/>
      <c r="XDK3" s="676"/>
      <c r="XDL3" s="676"/>
      <c r="XDM3" s="676"/>
      <c r="XDN3" s="676"/>
      <c r="XDO3" s="676"/>
      <c r="XDP3" s="676"/>
      <c r="XDQ3" s="676"/>
      <c r="XDR3" s="676"/>
      <c r="XDS3" s="676"/>
      <c r="XDT3" s="676"/>
      <c r="XDU3" s="676"/>
      <c r="XDV3" s="676"/>
      <c r="XDW3" s="676"/>
      <c r="XDX3" s="676"/>
      <c r="XDY3" s="676"/>
      <c r="XDZ3" s="676"/>
      <c r="XEA3" s="676"/>
      <c r="XEB3" s="676"/>
      <c r="XEC3" s="676"/>
      <c r="XED3" s="676"/>
      <c r="XEE3" s="676"/>
      <c r="XEF3" s="676"/>
      <c r="XEG3" s="676"/>
      <c r="XEH3" s="676"/>
      <c r="XEI3" s="676"/>
      <c r="XEJ3" s="676"/>
      <c r="XEK3" s="676"/>
      <c r="XEL3" s="676"/>
      <c r="XEM3" s="676"/>
      <c r="XEN3" s="676"/>
      <c r="XEO3" s="676"/>
      <c r="XEP3" s="676"/>
      <c r="XEQ3" s="676"/>
      <c r="XER3" s="676"/>
      <c r="XES3" s="676"/>
      <c r="XET3" s="676"/>
      <c r="XEU3" s="676"/>
      <c r="XEV3" s="676"/>
      <c r="XEW3" s="676"/>
      <c r="XEX3" s="676"/>
      <c r="XEY3" s="676"/>
      <c r="XEZ3" s="676"/>
      <c r="XFA3" s="676"/>
      <c r="XFB3" s="676"/>
      <c r="XFC3" s="676"/>
    </row>
    <row r="4" spans="1:16383" ht="15" customHeight="1">
      <c r="A4" s="1007" t="s">
        <v>3008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676"/>
      <c r="R4" s="676"/>
      <c r="S4" s="676"/>
      <c r="T4" s="676"/>
      <c r="U4" s="676"/>
      <c r="V4" s="676"/>
      <c r="W4" s="676"/>
      <c r="X4" s="676"/>
      <c r="Y4" s="676"/>
      <c r="Z4" s="676"/>
      <c r="AA4" s="676"/>
      <c r="AB4" s="676"/>
      <c r="AC4" s="676"/>
      <c r="AD4" s="676"/>
      <c r="AE4" s="676"/>
      <c r="AF4" s="676"/>
      <c r="AG4" s="676"/>
      <c r="AH4" s="676"/>
      <c r="AI4" s="676"/>
      <c r="AJ4" s="676"/>
      <c r="AK4" s="676"/>
      <c r="AL4" s="676"/>
      <c r="AM4" s="676"/>
      <c r="AN4" s="676"/>
      <c r="AO4" s="676"/>
      <c r="AP4" s="676"/>
      <c r="AQ4" s="676"/>
      <c r="AR4" s="676"/>
      <c r="AS4" s="676"/>
      <c r="AT4" s="676"/>
      <c r="AU4" s="676"/>
      <c r="AV4" s="676"/>
      <c r="AW4" s="676"/>
      <c r="AX4" s="676"/>
      <c r="AY4" s="676"/>
      <c r="AZ4" s="676"/>
      <c r="BA4" s="676"/>
      <c r="BB4" s="676"/>
      <c r="BC4" s="676"/>
      <c r="BD4" s="676"/>
      <c r="BE4" s="676"/>
      <c r="BF4" s="676"/>
      <c r="BG4" s="676"/>
      <c r="BH4" s="676"/>
      <c r="BI4" s="676"/>
      <c r="BJ4" s="676"/>
      <c r="BK4" s="676"/>
      <c r="BL4" s="676"/>
      <c r="BM4" s="676"/>
      <c r="BN4" s="676"/>
      <c r="BO4" s="676"/>
      <c r="BP4" s="676"/>
      <c r="BQ4" s="676"/>
      <c r="BR4" s="676"/>
      <c r="BS4" s="676"/>
      <c r="BT4" s="676"/>
      <c r="BU4" s="676"/>
      <c r="BV4" s="676"/>
      <c r="BW4" s="676"/>
      <c r="BX4" s="676"/>
      <c r="BY4" s="676"/>
      <c r="BZ4" s="676"/>
      <c r="CA4" s="676"/>
      <c r="CB4" s="676"/>
      <c r="CC4" s="676"/>
      <c r="CD4" s="676"/>
      <c r="CE4" s="676"/>
      <c r="CF4" s="676"/>
      <c r="CG4" s="676"/>
      <c r="CH4" s="676"/>
      <c r="CI4" s="676"/>
      <c r="CJ4" s="676"/>
      <c r="CK4" s="676"/>
      <c r="CL4" s="676"/>
      <c r="CM4" s="676"/>
      <c r="CN4" s="676"/>
      <c r="CO4" s="676"/>
      <c r="CP4" s="676"/>
      <c r="CQ4" s="676"/>
      <c r="CR4" s="676"/>
      <c r="CS4" s="676"/>
      <c r="CT4" s="676"/>
      <c r="CU4" s="676"/>
      <c r="CV4" s="676"/>
      <c r="CW4" s="676"/>
      <c r="CX4" s="676"/>
      <c r="CY4" s="676"/>
      <c r="CZ4" s="676"/>
      <c r="DA4" s="676"/>
      <c r="DB4" s="676"/>
      <c r="DC4" s="676"/>
      <c r="DD4" s="676"/>
      <c r="DE4" s="676"/>
      <c r="DF4" s="676"/>
      <c r="DG4" s="676"/>
      <c r="DH4" s="676"/>
      <c r="DI4" s="676"/>
      <c r="DJ4" s="676"/>
      <c r="DK4" s="676"/>
      <c r="DL4" s="676"/>
      <c r="DM4" s="676"/>
      <c r="DN4" s="676"/>
      <c r="DO4" s="676"/>
      <c r="DP4" s="676"/>
      <c r="DQ4" s="676"/>
      <c r="DR4" s="676"/>
      <c r="DS4" s="676"/>
      <c r="DT4" s="676"/>
      <c r="DU4" s="676"/>
      <c r="DV4" s="676"/>
      <c r="DW4" s="676"/>
      <c r="DX4" s="676"/>
      <c r="DY4" s="676"/>
      <c r="DZ4" s="676"/>
      <c r="EA4" s="676"/>
      <c r="EB4" s="676"/>
      <c r="EC4" s="676"/>
      <c r="ED4" s="676"/>
      <c r="EE4" s="676"/>
      <c r="EF4" s="676"/>
      <c r="EG4" s="676"/>
      <c r="EH4" s="676"/>
      <c r="EI4" s="676"/>
      <c r="EJ4" s="676"/>
      <c r="EK4" s="676"/>
      <c r="EL4" s="676"/>
      <c r="EM4" s="676"/>
      <c r="EN4" s="676"/>
      <c r="EO4" s="676"/>
      <c r="EP4" s="676"/>
      <c r="EQ4" s="676"/>
      <c r="ER4" s="676"/>
      <c r="ES4" s="676"/>
      <c r="ET4" s="676"/>
      <c r="EU4" s="676"/>
      <c r="EV4" s="676"/>
      <c r="EW4" s="676"/>
      <c r="EX4" s="676"/>
      <c r="EY4" s="676"/>
      <c r="EZ4" s="676"/>
      <c r="FA4" s="676"/>
      <c r="FB4" s="676"/>
      <c r="FC4" s="676"/>
      <c r="FD4" s="676"/>
      <c r="FE4" s="676"/>
      <c r="FF4" s="676"/>
      <c r="FG4" s="676"/>
      <c r="FH4" s="676"/>
      <c r="FI4" s="676"/>
      <c r="FJ4" s="676"/>
      <c r="FK4" s="676"/>
      <c r="FL4" s="676"/>
      <c r="FM4" s="676"/>
      <c r="FN4" s="676"/>
      <c r="FO4" s="676"/>
      <c r="FP4" s="676"/>
      <c r="FQ4" s="676"/>
      <c r="FR4" s="676"/>
      <c r="FS4" s="676"/>
      <c r="FT4" s="676"/>
      <c r="FU4" s="676"/>
      <c r="FV4" s="676"/>
      <c r="FW4" s="676"/>
      <c r="FX4" s="676"/>
      <c r="FY4" s="676"/>
      <c r="FZ4" s="676"/>
      <c r="GA4" s="676"/>
      <c r="GB4" s="676"/>
      <c r="GC4" s="676"/>
      <c r="GD4" s="676"/>
      <c r="GE4" s="676"/>
      <c r="GF4" s="676"/>
      <c r="GG4" s="676"/>
      <c r="GH4" s="676"/>
      <c r="GI4" s="676"/>
      <c r="GJ4" s="676"/>
      <c r="GK4" s="676"/>
      <c r="GL4" s="676"/>
      <c r="GM4" s="676"/>
      <c r="GN4" s="676"/>
      <c r="GO4" s="676"/>
      <c r="GP4" s="676"/>
      <c r="GQ4" s="676"/>
      <c r="GR4" s="676"/>
      <c r="GS4" s="676"/>
      <c r="GT4" s="676"/>
      <c r="GU4" s="676"/>
      <c r="GV4" s="676"/>
      <c r="GW4" s="676"/>
      <c r="GX4" s="676"/>
      <c r="GY4" s="676"/>
      <c r="GZ4" s="676"/>
      <c r="HA4" s="676"/>
      <c r="HB4" s="676"/>
      <c r="HC4" s="676"/>
      <c r="HD4" s="676"/>
      <c r="HE4" s="676"/>
      <c r="HF4" s="676"/>
      <c r="HG4" s="676"/>
      <c r="HH4" s="676"/>
      <c r="HI4" s="676"/>
      <c r="HJ4" s="676"/>
      <c r="HK4" s="676"/>
      <c r="HL4" s="676"/>
      <c r="HM4" s="676"/>
      <c r="HN4" s="676"/>
      <c r="HO4" s="676"/>
      <c r="HP4" s="676"/>
      <c r="HQ4" s="676"/>
      <c r="HR4" s="676"/>
      <c r="HS4" s="676"/>
      <c r="HT4" s="676"/>
      <c r="HU4" s="676"/>
      <c r="HV4" s="676"/>
      <c r="HW4" s="676"/>
      <c r="HX4" s="676"/>
      <c r="HY4" s="676"/>
      <c r="HZ4" s="676"/>
      <c r="IA4" s="676"/>
      <c r="IB4" s="676"/>
      <c r="IC4" s="676"/>
      <c r="ID4" s="676"/>
      <c r="IE4" s="676"/>
      <c r="IF4" s="676"/>
      <c r="IG4" s="676"/>
      <c r="IH4" s="676"/>
      <c r="II4" s="676"/>
      <c r="IJ4" s="676"/>
      <c r="IK4" s="676"/>
      <c r="IL4" s="676"/>
      <c r="IM4" s="676"/>
      <c r="IN4" s="676"/>
      <c r="IO4" s="676"/>
      <c r="IP4" s="676"/>
      <c r="IQ4" s="676"/>
      <c r="IR4" s="676"/>
      <c r="IS4" s="676"/>
      <c r="IT4" s="676"/>
      <c r="IU4" s="676"/>
      <c r="IV4" s="676"/>
      <c r="IW4" s="676"/>
      <c r="IX4" s="676"/>
      <c r="IY4" s="676"/>
      <c r="IZ4" s="676"/>
      <c r="JA4" s="676"/>
      <c r="JB4" s="676"/>
      <c r="JC4" s="676"/>
      <c r="JD4" s="676"/>
      <c r="JE4" s="676"/>
      <c r="JF4" s="676"/>
      <c r="JG4" s="676"/>
      <c r="JH4" s="676"/>
      <c r="JI4" s="676"/>
      <c r="JJ4" s="676"/>
      <c r="JK4" s="676"/>
      <c r="JL4" s="676"/>
      <c r="JM4" s="676"/>
      <c r="JN4" s="676"/>
      <c r="JO4" s="676"/>
      <c r="JP4" s="676"/>
      <c r="JQ4" s="676"/>
      <c r="JR4" s="676"/>
      <c r="JS4" s="676"/>
      <c r="JT4" s="676"/>
      <c r="JU4" s="676"/>
      <c r="JV4" s="676"/>
      <c r="JW4" s="676"/>
      <c r="JX4" s="676"/>
      <c r="JY4" s="676"/>
      <c r="JZ4" s="676"/>
      <c r="KA4" s="676"/>
      <c r="KB4" s="676"/>
      <c r="KC4" s="676"/>
      <c r="KD4" s="676"/>
      <c r="KE4" s="676"/>
      <c r="KF4" s="676"/>
      <c r="KG4" s="676"/>
      <c r="KH4" s="676"/>
      <c r="KI4" s="676"/>
      <c r="KJ4" s="676"/>
      <c r="KK4" s="676"/>
      <c r="KL4" s="676"/>
      <c r="KM4" s="676"/>
      <c r="KN4" s="676"/>
      <c r="KO4" s="676"/>
      <c r="KP4" s="676"/>
      <c r="KQ4" s="676"/>
      <c r="KR4" s="676"/>
      <c r="KS4" s="676"/>
      <c r="KT4" s="676"/>
      <c r="KU4" s="676"/>
      <c r="KV4" s="676"/>
      <c r="KW4" s="676"/>
      <c r="KX4" s="676"/>
      <c r="KY4" s="676"/>
      <c r="KZ4" s="676"/>
      <c r="LA4" s="676"/>
      <c r="LB4" s="676"/>
      <c r="LC4" s="676"/>
      <c r="LD4" s="676"/>
      <c r="LE4" s="676"/>
      <c r="LF4" s="676"/>
      <c r="LG4" s="676"/>
      <c r="LH4" s="676"/>
      <c r="LI4" s="676"/>
      <c r="LJ4" s="676"/>
      <c r="LK4" s="676"/>
      <c r="LL4" s="676"/>
      <c r="LM4" s="676"/>
      <c r="LN4" s="676"/>
      <c r="LO4" s="676"/>
      <c r="LP4" s="676"/>
      <c r="LQ4" s="676"/>
      <c r="LR4" s="676"/>
      <c r="LS4" s="676"/>
      <c r="LT4" s="676"/>
      <c r="LU4" s="676"/>
      <c r="LV4" s="676"/>
      <c r="LW4" s="676"/>
      <c r="LX4" s="676"/>
      <c r="LY4" s="676"/>
      <c r="LZ4" s="676"/>
      <c r="MA4" s="676"/>
      <c r="MB4" s="676"/>
      <c r="MC4" s="676"/>
      <c r="MD4" s="676"/>
      <c r="ME4" s="676"/>
      <c r="MF4" s="676"/>
      <c r="MG4" s="676"/>
      <c r="MH4" s="676"/>
      <c r="MI4" s="676"/>
      <c r="MJ4" s="676"/>
      <c r="MK4" s="676"/>
      <c r="ML4" s="676"/>
      <c r="MM4" s="676"/>
      <c r="MN4" s="676"/>
      <c r="MO4" s="676"/>
      <c r="MP4" s="676"/>
      <c r="MQ4" s="676"/>
      <c r="MR4" s="676"/>
      <c r="MS4" s="676"/>
      <c r="MT4" s="676"/>
      <c r="MU4" s="676"/>
      <c r="MV4" s="676"/>
      <c r="MW4" s="676"/>
      <c r="MX4" s="676"/>
      <c r="MY4" s="676"/>
      <c r="MZ4" s="676"/>
      <c r="NA4" s="676"/>
      <c r="NB4" s="676"/>
      <c r="NC4" s="676"/>
      <c r="ND4" s="676"/>
      <c r="NE4" s="676"/>
      <c r="NF4" s="676"/>
      <c r="NG4" s="676"/>
      <c r="NH4" s="676"/>
      <c r="NI4" s="676"/>
      <c r="NJ4" s="676"/>
      <c r="NK4" s="676"/>
      <c r="NL4" s="676"/>
      <c r="NM4" s="676"/>
      <c r="NN4" s="676"/>
      <c r="NO4" s="676"/>
      <c r="NP4" s="676"/>
      <c r="NQ4" s="676"/>
      <c r="NR4" s="676"/>
      <c r="NS4" s="676"/>
      <c r="NT4" s="676"/>
      <c r="NU4" s="676"/>
      <c r="NV4" s="676"/>
      <c r="NW4" s="676"/>
      <c r="NX4" s="676"/>
      <c r="NY4" s="676"/>
      <c r="NZ4" s="676"/>
      <c r="OA4" s="676"/>
      <c r="OB4" s="676"/>
      <c r="OC4" s="676"/>
      <c r="OD4" s="676"/>
      <c r="OE4" s="676"/>
      <c r="OF4" s="676"/>
      <c r="OG4" s="676"/>
      <c r="OH4" s="676"/>
      <c r="OI4" s="676"/>
      <c r="OJ4" s="676"/>
      <c r="OK4" s="676"/>
      <c r="OL4" s="676"/>
      <c r="OM4" s="676"/>
      <c r="ON4" s="676"/>
      <c r="OO4" s="676"/>
      <c r="OP4" s="676"/>
      <c r="OQ4" s="676"/>
      <c r="OR4" s="676"/>
      <c r="OS4" s="676"/>
      <c r="OT4" s="676"/>
      <c r="OU4" s="676"/>
      <c r="OV4" s="676"/>
      <c r="OW4" s="676"/>
      <c r="OX4" s="676"/>
      <c r="OY4" s="676"/>
      <c r="OZ4" s="676"/>
      <c r="PA4" s="676"/>
      <c r="PB4" s="676"/>
      <c r="PC4" s="676"/>
      <c r="PD4" s="676"/>
      <c r="PE4" s="676"/>
      <c r="PF4" s="676"/>
      <c r="PG4" s="676"/>
      <c r="PH4" s="676"/>
      <c r="PI4" s="676"/>
      <c r="PJ4" s="676"/>
      <c r="PK4" s="676"/>
      <c r="PL4" s="676"/>
      <c r="PM4" s="676"/>
      <c r="PN4" s="676"/>
      <c r="PO4" s="676"/>
      <c r="PP4" s="676"/>
      <c r="PQ4" s="676"/>
      <c r="PR4" s="676"/>
      <c r="PS4" s="676"/>
      <c r="PT4" s="676"/>
      <c r="PU4" s="676"/>
      <c r="PV4" s="676"/>
      <c r="PW4" s="676"/>
      <c r="PX4" s="676"/>
      <c r="PY4" s="676"/>
      <c r="PZ4" s="676"/>
      <c r="QA4" s="676"/>
      <c r="QB4" s="676"/>
      <c r="QC4" s="676"/>
      <c r="QD4" s="676"/>
      <c r="QE4" s="676"/>
      <c r="QF4" s="676"/>
      <c r="QG4" s="676"/>
      <c r="QH4" s="676"/>
      <c r="QI4" s="676"/>
      <c r="QJ4" s="676"/>
      <c r="QK4" s="676"/>
      <c r="QL4" s="676"/>
      <c r="QM4" s="676"/>
      <c r="QN4" s="676"/>
      <c r="QO4" s="676"/>
      <c r="QP4" s="676"/>
      <c r="QQ4" s="676"/>
      <c r="QR4" s="676"/>
      <c r="QS4" s="676"/>
      <c r="QT4" s="676"/>
      <c r="QU4" s="676"/>
      <c r="QV4" s="676"/>
      <c r="QW4" s="676"/>
      <c r="QX4" s="676"/>
      <c r="QY4" s="676"/>
      <c r="QZ4" s="676"/>
      <c r="RA4" s="676"/>
      <c r="RB4" s="676"/>
      <c r="RC4" s="676"/>
      <c r="RD4" s="676"/>
      <c r="RE4" s="676"/>
      <c r="RF4" s="676"/>
      <c r="RG4" s="676"/>
      <c r="RH4" s="676"/>
      <c r="RI4" s="676"/>
      <c r="RJ4" s="676"/>
      <c r="RK4" s="676"/>
      <c r="RL4" s="676"/>
      <c r="RM4" s="676"/>
      <c r="RN4" s="676"/>
      <c r="RO4" s="676"/>
      <c r="RP4" s="676"/>
      <c r="RQ4" s="676"/>
      <c r="RR4" s="676"/>
      <c r="RS4" s="676"/>
      <c r="RT4" s="676"/>
      <c r="RU4" s="676"/>
      <c r="RV4" s="676"/>
      <c r="RW4" s="676"/>
      <c r="RX4" s="676"/>
      <c r="RY4" s="676"/>
      <c r="RZ4" s="676"/>
      <c r="SA4" s="676"/>
      <c r="SB4" s="676"/>
      <c r="SC4" s="676"/>
      <c r="SD4" s="676"/>
      <c r="SE4" s="676"/>
      <c r="SF4" s="676"/>
      <c r="SG4" s="676"/>
      <c r="SH4" s="676"/>
      <c r="SI4" s="676"/>
      <c r="SJ4" s="676"/>
      <c r="SK4" s="676"/>
      <c r="SL4" s="676"/>
      <c r="SM4" s="676"/>
      <c r="SN4" s="676"/>
      <c r="SO4" s="676"/>
      <c r="SP4" s="676"/>
      <c r="SQ4" s="676"/>
      <c r="SR4" s="676"/>
      <c r="SS4" s="676"/>
      <c r="ST4" s="676"/>
      <c r="SU4" s="676"/>
      <c r="SV4" s="676"/>
      <c r="SW4" s="676"/>
      <c r="SX4" s="676"/>
      <c r="SY4" s="676"/>
      <c r="SZ4" s="676"/>
      <c r="TA4" s="676"/>
      <c r="TB4" s="676"/>
      <c r="TC4" s="676"/>
      <c r="TD4" s="676"/>
      <c r="TE4" s="676"/>
      <c r="TF4" s="676"/>
      <c r="TG4" s="676"/>
      <c r="TH4" s="676"/>
      <c r="TI4" s="676"/>
      <c r="TJ4" s="676"/>
      <c r="TK4" s="676"/>
      <c r="TL4" s="676"/>
      <c r="TM4" s="676"/>
      <c r="TN4" s="676"/>
      <c r="TO4" s="676"/>
      <c r="TP4" s="676"/>
      <c r="TQ4" s="676"/>
      <c r="TR4" s="676"/>
      <c r="TS4" s="676"/>
      <c r="TT4" s="676"/>
      <c r="TU4" s="676"/>
      <c r="TV4" s="676"/>
      <c r="TW4" s="676"/>
      <c r="TX4" s="676"/>
      <c r="TY4" s="676"/>
      <c r="TZ4" s="676"/>
      <c r="UA4" s="676"/>
      <c r="UB4" s="676"/>
      <c r="UC4" s="676"/>
      <c r="UD4" s="676"/>
      <c r="UE4" s="676"/>
      <c r="UF4" s="676"/>
      <c r="UG4" s="676"/>
      <c r="UH4" s="676"/>
      <c r="UI4" s="676"/>
      <c r="UJ4" s="676"/>
      <c r="UK4" s="676"/>
      <c r="UL4" s="676"/>
      <c r="UM4" s="676"/>
      <c r="UN4" s="676"/>
      <c r="UO4" s="676"/>
      <c r="UP4" s="676"/>
      <c r="UQ4" s="676"/>
      <c r="UR4" s="676"/>
      <c r="US4" s="676"/>
      <c r="UT4" s="676"/>
      <c r="UU4" s="676"/>
      <c r="UV4" s="676"/>
      <c r="UW4" s="676"/>
      <c r="UX4" s="676"/>
      <c r="UY4" s="676"/>
      <c r="UZ4" s="676"/>
      <c r="VA4" s="676"/>
      <c r="VB4" s="676"/>
      <c r="VC4" s="676"/>
      <c r="VD4" s="676"/>
      <c r="VE4" s="676"/>
      <c r="VF4" s="676"/>
      <c r="VG4" s="676"/>
      <c r="VH4" s="676"/>
      <c r="VI4" s="676"/>
      <c r="VJ4" s="676"/>
      <c r="VK4" s="676"/>
      <c r="VL4" s="676"/>
      <c r="VM4" s="676"/>
      <c r="VN4" s="676"/>
      <c r="VO4" s="676"/>
      <c r="VP4" s="676"/>
      <c r="VQ4" s="676"/>
      <c r="VR4" s="676"/>
      <c r="VS4" s="676"/>
      <c r="VT4" s="676"/>
      <c r="VU4" s="676"/>
      <c r="VV4" s="676"/>
      <c r="VW4" s="676"/>
      <c r="VX4" s="676"/>
      <c r="VY4" s="676"/>
      <c r="VZ4" s="676"/>
      <c r="WA4" s="676"/>
      <c r="WB4" s="676"/>
      <c r="WC4" s="676"/>
      <c r="WD4" s="676"/>
      <c r="WE4" s="676"/>
      <c r="WF4" s="676"/>
      <c r="WG4" s="676"/>
      <c r="WH4" s="676"/>
      <c r="WI4" s="676"/>
      <c r="WJ4" s="676"/>
      <c r="WK4" s="676"/>
      <c r="WL4" s="676"/>
      <c r="WM4" s="676"/>
      <c r="WN4" s="676"/>
      <c r="WO4" s="676"/>
      <c r="WP4" s="676"/>
      <c r="WQ4" s="676"/>
      <c r="WR4" s="676"/>
      <c r="WS4" s="676"/>
      <c r="WT4" s="676"/>
      <c r="WU4" s="676"/>
      <c r="WV4" s="676"/>
      <c r="WW4" s="676"/>
      <c r="WX4" s="676"/>
      <c r="WY4" s="676"/>
      <c r="WZ4" s="676"/>
      <c r="XA4" s="676"/>
      <c r="XB4" s="676"/>
      <c r="XC4" s="676"/>
      <c r="XD4" s="676"/>
      <c r="XE4" s="676"/>
      <c r="XF4" s="676"/>
      <c r="XG4" s="676"/>
      <c r="XH4" s="676"/>
      <c r="XI4" s="676"/>
      <c r="XJ4" s="676"/>
      <c r="XK4" s="676"/>
      <c r="XL4" s="676"/>
      <c r="XM4" s="676"/>
      <c r="XN4" s="676"/>
      <c r="XO4" s="676"/>
      <c r="XP4" s="676"/>
      <c r="XQ4" s="676"/>
      <c r="XR4" s="676"/>
      <c r="XS4" s="676"/>
      <c r="XT4" s="676"/>
      <c r="XU4" s="676"/>
      <c r="XV4" s="676"/>
      <c r="XW4" s="676"/>
      <c r="XX4" s="676"/>
      <c r="XY4" s="676"/>
      <c r="XZ4" s="676"/>
      <c r="YA4" s="676"/>
      <c r="YB4" s="676"/>
      <c r="YC4" s="676"/>
      <c r="YD4" s="676"/>
      <c r="YE4" s="676"/>
      <c r="YF4" s="676"/>
      <c r="YG4" s="676"/>
      <c r="YH4" s="676"/>
      <c r="YI4" s="676"/>
      <c r="YJ4" s="676"/>
      <c r="YK4" s="676"/>
      <c r="YL4" s="676"/>
      <c r="YM4" s="676"/>
      <c r="YN4" s="676"/>
      <c r="YO4" s="676"/>
      <c r="YP4" s="676"/>
      <c r="YQ4" s="676"/>
      <c r="YR4" s="676"/>
      <c r="YS4" s="676"/>
      <c r="YT4" s="676"/>
      <c r="YU4" s="676"/>
      <c r="YV4" s="676"/>
      <c r="YW4" s="676"/>
      <c r="YX4" s="676"/>
      <c r="YY4" s="676"/>
      <c r="YZ4" s="676"/>
      <c r="ZA4" s="676"/>
      <c r="ZB4" s="676"/>
      <c r="ZC4" s="676"/>
      <c r="ZD4" s="676"/>
      <c r="ZE4" s="676"/>
      <c r="ZF4" s="676"/>
      <c r="ZG4" s="676"/>
      <c r="ZH4" s="676"/>
      <c r="ZI4" s="676"/>
      <c r="ZJ4" s="676"/>
      <c r="ZK4" s="676"/>
      <c r="ZL4" s="676"/>
      <c r="ZM4" s="676"/>
      <c r="ZN4" s="676"/>
      <c r="ZO4" s="676"/>
      <c r="ZP4" s="676"/>
      <c r="ZQ4" s="676"/>
      <c r="ZR4" s="676"/>
      <c r="ZS4" s="676"/>
      <c r="ZT4" s="676"/>
      <c r="ZU4" s="676"/>
      <c r="ZV4" s="676"/>
      <c r="ZW4" s="676"/>
      <c r="ZX4" s="676"/>
      <c r="ZY4" s="676"/>
      <c r="ZZ4" s="676"/>
      <c r="AAA4" s="676"/>
      <c r="AAB4" s="676"/>
      <c r="AAC4" s="676"/>
      <c r="AAD4" s="676"/>
      <c r="AAE4" s="676"/>
      <c r="AAF4" s="676"/>
      <c r="AAG4" s="676"/>
      <c r="AAH4" s="676"/>
      <c r="AAI4" s="676"/>
      <c r="AAJ4" s="676"/>
      <c r="AAK4" s="676"/>
      <c r="AAL4" s="676"/>
      <c r="AAM4" s="676"/>
      <c r="AAN4" s="676"/>
      <c r="AAO4" s="676"/>
      <c r="AAP4" s="676"/>
      <c r="AAQ4" s="676"/>
      <c r="AAR4" s="676"/>
      <c r="AAS4" s="676"/>
      <c r="AAT4" s="676"/>
      <c r="AAU4" s="676"/>
      <c r="AAV4" s="676"/>
      <c r="AAW4" s="676"/>
      <c r="AAX4" s="676"/>
      <c r="AAY4" s="676"/>
      <c r="AAZ4" s="676"/>
      <c r="ABA4" s="676"/>
      <c r="ABB4" s="676"/>
      <c r="ABC4" s="676"/>
      <c r="ABD4" s="676"/>
      <c r="ABE4" s="676"/>
      <c r="ABF4" s="676"/>
      <c r="ABG4" s="676"/>
      <c r="ABH4" s="676"/>
      <c r="ABI4" s="676"/>
      <c r="ABJ4" s="676"/>
      <c r="ABK4" s="676"/>
      <c r="ABL4" s="676"/>
      <c r="ABM4" s="676"/>
      <c r="ABN4" s="676"/>
      <c r="ABO4" s="676"/>
      <c r="ABP4" s="676"/>
      <c r="ABQ4" s="676"/>
      <c r="ABR4" s="676"/>
      <c r="ABS4" s="676"/>
      <c r="ABT4" s="676"/>
      <c r="ABU4" s="676"/>
      <c r="ABV4" s="676"/>
      <c r="ABW4" s="676"/>
      <c r="ABX4" s="676"/>
      <c r="ABY4" s="676"/>
      <c r="ABZ4" s="676"/>
      <c r="ACA4" s="676"/>
      <c r="ACB4" s="676"/>
      <c r="ACC4" s="676"/>
      <c r="ACD4" s="676"/>
      <c r="ACE4" s="676"/>
      <c r="ACF4" s="676"/>
      <c r="ACG4" s="676"/>
      <c r="ACH4" s="676"/>
      <c r="ACI4" s="676"/>
      <c r="ACJ4" s="676"/>
      <c r="ACK4" s="676"/>
      <c r="ACL4" s="676"/>
      <c r="ACM4" s="676"/>
      <c r="ACN4" s="676"/>
      <c r="ACO4" s="676"/>
      <c r="ACP4" s="676"/>
      <c r="ACQ4" s="676"/>
      <c r="ACR4" s="676"/>
      <c r="ACS4" s="676"/>
      <c r="ACT4" s="676"/>
      <c r="ACU4" s="676"/>
      <c r="ACV4" s="676"/>
      <c r="ACW4" s="676"/>
      <c r="ACX4" s="676"/>
      <c r="ACY4" s="676"/>
      <c r="ACZ4" s="676"/>
      <c r="ADA4" s="676"/>
      <c r="ADB4" s="676"/>
      <c r="ADC4" s="676"/>
      <c r="ADD4" s="676"/>
      <c r="ADE4" s="676"/>
      <c r="ADF4" s="676"/>
      <c r="ADG4" s="676"/>
      <c r="ADH4" s="676"/>
      <c r="ADI4" s="676"/>
      <c r="ADJ4" s="676"/>
      <c r="ADK4" s="676"/>
      <c r="ADL4" s="676"/>
      <c r="ADM4" s="676"/>
      <c r="ADN4" s="676"/>
      <c r="ADO4" s="676"/>
      <c r="ADP4" s="676"/>
      <c r="ADQ4" s="676"/>
      <c r="ADR4" s="676"/>
      <c r="ADS4" s="676"/>
      <c r="ADT4" s="676"/>
      <c r="ADU4" s="676"/>
      <c r="ADV4" s="676"/>
      <c r="ADW4" s="676"/>
      <c r="ADX4" s="676"/>
      <c r="ADY4" s="676"/>
      <c r="ADZ4" s="676"/>
      <c r="AEA4" s="676"/>
      <c r="AEB4" s="676"/>
      <c r="AEC4" s="676"/>
      <c r="AED4" s="676"/>
      <c r="AEE4" s="676"/>
      <c r="AEF4" s="676"/>
      <c r="AEG4" s="676"/>
      <c r="AEH4" s="676"/>
      <c r="AEI4" s="676"/>
      <c r="AEJ4" s="676"/>
      <c r="AEK4" s="676"/>
      <c r="AEL4" s="676"/>
      <c r="AEM4" s="676"/>
      <c r="AEN4" s="676"/>
      <c r="AEO4" s="676"/>
      <c r="AEP4" s="676"/>
      <c r="AEQ4" s="676"/>
      <c r="AER4" s="676"/>
      <c r="AES4" s="676"/>
      <c r="AET4" s="676"/>
      <c r="AEU4" s="676"/>
      <c r="AEV4" s="676"/>
      <c r="AEW4" s="676"/>
      <c r="AEX4" s="676"/>
      <c r="AEY4" s="676"/>
      <c r="AEZ4" s="676"/>
      <c r="AFA4" s="676"/>
      <c r="AFB4" s="676"/>
      <c r="AFC4" s="676"/>
      <c r="AFD4" s="676"/>
      <c r="AFE4" s="676"/>
      <c r="AFF4" s="676"/>
      <c r="AFG4" s="676"/>
      <c r="AFH4" s="676"/>
      <c r="AFI4" s="676"/>
      <c r="AFJ4" s="676"/>
      <c r="AFK4" s="676"/>
      <c r="AFL4" s="676"/>
      <c r="AFM4" s="676"/>
      <c r="AFN4" s="676"/>
      <c r="AFO4" s="676"/>
      <c r="AFP4" s="676"/>
      <c r="AFQ4" s="676"/>
      <c r="AFR4" s="676"/>
      <c r="AFS4" s="676"/>
      <c r="AFT4" s="676"/>
      <c r="AFU4" s="676"/>
      <c r="AFV4" s="676"/>
      <c r="AFW4" s="676"/>
      <c r="AFX4" s="676"/>
      <c r="AFY4" s="676"/>
      <c r="AFZ4" s="676"/>
      <c r="AGA4" s="676"/>
      <c r="AGB4" s="676"/>
      <c r="AGC4" s="676"/>
      <c r="AGD4" s="676"/>
      <c r="AGE4" s="676"/>
      <c r="AGF4" s="676"/>
      <c r="AGG4" s="676"/>
      <c r="AGH4" s="676"/>
      <c r="AGI4" s="676"/>
      <c r="AGJ4" s="676"/>
      <c r="AGK4" s="676"/>
      <c r="AGL4" s="676"/>
      <c r="AGM4" s="676"/>
      <c r="AGN4" s="676"/>
      <c r="AGO4" s="676"/>
      <c r="AGP4" s="676"/>
      <c r="AGQ4" s="676"/>
      <c r="AGR4" s="676"/>
      <c r="AGS4" s="676"/>
      <c r="AGT4" s="676"/>
      <c r="AGU4" s="676"/>
      <c r="AGV4" s="676"/>
      <c r="AGW4" s="676"/>
      <c r="AGX4" s="676"/>
      <c r="AGY4" s="676"/>
      <c r="AGZ4" s="676"/>
      <c r="AHA4" s="676"/>
      <c r="AHB4" s="676"/>
      <c r="AHC4" s="676"/>
      <c r="AHD4" s="676"/>
      <c r="AHE4" s="676"/>
      <c r="AHF4" s="676"/>
      <c r="AHG4" s="676"/>
      <c r="AHH4" s="676"/>
      <c r="AHI4" s="676"/>
      <c r="AHJ4" s="676"/>
      <c r="AHK4" s="676"/>
      <c r="AHL4" s="676"/>
      <c r="AHM4" s="676"/>
      <c r="AHN4" s="676"/>
      <c r="AHO4" s="676"/>
      <c r="AHP4" s="676"/>
      <c r="AHQ4" s="676"/>
      <c r="AHR4" s="676"/>
      <c r="AHS4" s="676"/>
      <c r="AHT4" s="676"/>
      <c r="AHU4" s="676"/>
      <c r="AHV4" s="676"/>
      <c r="AHW4" s="676"/>
      <c r="AHX4" s="676"/>
      <c r="AHY4" s="676"/>
      <c r="AHZ4" s="676"/>
      <c r="AIA4" s="676"/>
      <c r="AIB4" s="676"/>
      <c r="AIC4" s="676"/>
      <c r="AID4" s="676"/>
      <c r="AIE4" s="676"/>
      <c r="AIF4" s="676"/>
      <c r="AIG4" s="676"/>
      <c r="AIH4" s="676"/>
      <c r="AII4" s="676"/>
      <c r="AIJ4" s="676"/>
      <c r="AIK4" s="676"/>
      <c r="AIL4" s="676"/>
      <c r="AIM4" s="676"/>
      <c r="AIN4" s="676"/>
      <c r="AIO4" s="676"/>
      <c r="AIP4" s="676"/>
      <c r="AIQ4" s="676"/>
      <c r="AIR4" s="676"/>
      <c r="AIS4" s="676"/>
      <c r="AIT4" s="676"/>
      <c r="AIU4" s="676"/>
      <c r="AIV4" s="676"/>
      <c r="AIW4" s="676"/>
      <c r="AIX4" s="676"/>
      <c r="AIY4" s="676"/>
      <c r="AIZ4" s="676"/>
      <c r="AJA4" s="676"/>
      <c r="AJB4" s="676"/>
      <c r="AJC4" s="676"/>
      <c r="AJD4" s="676"/>
      <c r="AJE4" s="676"/>
      <c r="AJF4" s="676"/>
      <c r="AJG4" s="676"/>
      <c r="AJH4" s="676"/>
      <c r="AJI4" s="676"/>
      <c r="AJJ4" s="676"/>
      <c r="AJK4" s="676"/>
      <c r="AJL4" s="676"/>
      <c r="AJM4" s="676"/>
      <c r="AJN4" s="676"/>
      <c r="AJO4" s="676"/>
      <c r="AJP4" s="676"/>
      <c r="AJQ4" s="676"/>
      <c r="AJR4" s="676"/>
      <c r="AJS4" s="676"/>
      <c r="AJT4" s="676"/>
      <c r="AJU4" s="676"/>
      <c r="AJV4" s="676"/>
      <c r="AJW4" s="676"/>
      <c r="AJX4" s="676"/>
      <c r="AJY4" s="676"/>
      <c r="AJZ4" s="676"/>
      <c r="AKA4" s="676"/>
      <c r="AKB4" s="676"/>
      <c r="AKC4" s="676"/>
      <c r="AKD4" s="676"/>
      <c r="AKE4" s="676"/>
      <c r="AKF4" s="676"/>
      <c r="AKG4" s="676"/>
      <c r="AKH4" s="676"/>
      <c r="AKI4" s="676"/>
      <c r="AKJ4" s="676"/>
      <c r="AKK4" s="676"/>
      <c r="AKL4" s="676"/>
      <c r="AKM4" s="676"/>
      <c r="AKN4" s="676"/>
      <c r="AKO4" s="676"/>
      <c r="AKP4" s="676"/>
      <c r="AKQ4" s="676"/>
      <c r="AKR4" s="676"/>
      <c r="AKS4" s="676"/>
      <c r="AKT4" s="676"/>
      <c r="AKU4" s="676"/>
      <c r="AKV4" s="676"/>
      <c r="AKW4" s="676"/>
      <c r="AKX4" s="676"/>
      <c r="AKY4" s="676"/>
      <c r="AKZ4" s="676"/>
      <c r="ALA4" s="676"/>
      <c r="ALB4" s="676"/>
      <c r="ALC4" s="676"/>
      <c r="ALD4" s="676"/>
      <c r="ALE4" s="676"/>
      <c r="ALF4" s="676"/>
      <c r="ALG4" s="676"/>
      <c r="ALH4" s="676"/>
      <c r="ALI4" s="676"/>
      <c r="ALJ4" s="676"/>
      <c r="ALK4" s="676"/>
      <c r="ALL4" s="676"/>
      <c r="ALM4" s="676"/>
      <c r="ALN4" s="676"/>
      <c r="ALO4" s="676"/>
      <c r="ALP4" s="676"/>
      <c r="ALQ4" s="676"/>
      <c r="ALR4" s="676"/>
      <c r="ALS4" s="676"/>
      <c r="ALT4" s="676"/>
      <c r="ALU4" s="676"/>
      <c r="ALV4" s="676"/>
      <c r="ALW4" s="676"/>
      <c r="ALX4" s="676"/>
      <c r="ALY4" s="676"/>
      <c r="ALZ4" s="676"/>
      <c r="AMA4" s="676"/>
      <c r="AMB4" s="676"/>
      <c r="AMC4" s="676"/>
      <c r="AMD4" s="676"/>
      <c r="AME4" s="676"/>
      <c r="AMF4" s="676"/>
      <c r="AMG4" s="676"/>
      <c r="AMH4" s="676"/>
      <c r="AMI4" s="676"/>
      <c r="AMJ4" s="676"/>
      <c r="AMK4" s="676"/>
      <c r="AML4" s="676"/>
      <c r="AMM4" s="676"/>
      <c r="AMN4" s="676"/>
      <c r="AMO4" s="676"/>
      <c r="AMP4" s="676"/>
      <c r="AMQ4" s="676"/>
      <c r="AMR4" s="676"/>
      <c r="AMS4" s="676"/>
      <c r="AMT4" s="676"/>
      <c r="AMU4" s="676"/>
      <c r="AMV4" s="676"/>
      <c r="AMW4" s="676"/>
      <c r="AMX4" s="676"/>
      <c r="AMY4" s="676"/>
      <c r="AMZ4" s="676"/>
      <c r="ANA4" s="676"/>
      <c r="ANB4" s="676"/>
      <c r="ANC4" s="676"/>
      <c r="AND4" s="676"/>
      <c r="ANE4" s="676"/>
      <c r="ANF4" s="676"/>
      <c r="ANG4" s="676"/>
      <c r="ANH4" s="676"/>
      <c r="ANI4" s="676"/>
      <c r="ANJ4" s="676"/>
      <c r="ANK4" s="676"/>
      <c r="ANL4" s="676"/>
      <c r="ANM4" s="676"/>
      <c r="ANN4" s="676"/>
      <c r="ANO4" s="676"/>
      <c r="ANP4" s="676"/>
      <c r="ANQ4" s="676"/>
      <c r="ANR4" s="676"/>
      <c r="ANS4" s="676"/>
      <c r="ANT4" s="676"/>
      <c r="ANU4" s="676"/>
      <c r="ANV4" s="676"/>
      <c r="ANW4" s="676"/>
      <c r="ANX4" s="676"/>
      <c r="ANY4" s="676"/>
      <c r="ANZ4" s="676"/>
      <c r="AOA4" s="676"/>
      <c r="AOB4" s="676"/>
      <c r="AOC4" s="676"/>
      <c r="AOD4" s="676"/>
      <c r="AOE4" s="676"/>
      <c r="AOF4" s="676"/>
      <c r="AOG4" s="676"/>
      <c r="AOH4" s="676"/>
      <c r="AOI4" s="676"/>
      <c r="AOJ4" s="676"/>
      <c r="AOK4" s="676"/>
      <c r="AOL4" s="676"/>
      <c r="AOM4" s="676"/>
      <c r="AON4" s="676"/>
      <c r="AOO4" s="676"/>
      <c r="AOP4" s="676"/>
      <c r="AOQ4" s="676"/>
      <c r="AOR4" s="676"/>
      <c r="AOS4" s="676"/>
      <c r="AOT4" s="676"/>
      <c r="AOU4" s="676"/>
      <c r="AOV4" s="676"/>
      <c r="AOW4" s="676"/>
      <c r="AOX4" s="676"/>
      <c r="AOY4" s="676"/>
      <c r="AOZ4" s="676"/>
      <c r="APA4" s="676"/>
      <c r="APB4" s="676"/>
      <c r="APC4" s="676"/>
      <c r="APD4" s="676"/>
      <c r="APE4" s="676"/>
      <c r="APF4" s="676"/>
      <c r="APG4" s="676"/>
      <c r="APH4" s="676"/>
      <c r="API4" s="676"/>
      <c r="APJ4" s="676"/>
      <c r="APK4" s="676"/>
      <c r="APL4" s="676"/>
      <c r="APM4" s="676"/>
      <c r="APN4" s="676"/>
      <c r="APO4" s="676"/>
      <c r="APP4" s="676"/>
      <c r="APQ4" s="676"/>
      <c r="APR4" s="676"/>
      <c r="APS4" s="676"/>
      <c r="APT4" s="676"/>
      <c r="APU4" s="676"/>
      <c r="APV4" s="676"/>
      <c r="APW4" s="676"/>
      <c r="APX4" s="676"/>
      <c r="APY4" s="676"/>
      <c r="APZ4" s="676"/>
      <c r="AQA4" s="676"/>
      <c r="AQB4" s="676"/>
      <c r="AQC4" s="676"/>
      <c r="AQD4" s="676"/>
      <c r="AQE4" s="676"/>
      <c r="AQF4" s="676"/>
      <c r="AQG4" s="676"/>
      <c r="AQH4" s="676"/>
      <c r="AQI4" s="676"/>
      <c r="AQJ4" s="676"/>
      <c r="AQK4" s="676"/>
      <c r="AQL4" s="676"/>
      <c r="AQM4" s="676"/>
      <c r="AQN4" s="676"/>
      <c r="AQO4" s="676"/>
      <c r="AQP4" s="676"/>
      <c r="AQQ4" s="676"/>
      <c r="AQR4" s="676"/>
      <c r="AQS4" s="676"/>
      <c r="AQT4" s="676"/>
      <c r="AQU4" s="676"/>
      <c r="AQV4" s="676"/>
      <c r="AQW4" s="676"/>
      <c r="AQX4" s="676"/>
      <c r="AQY4" s="676"/>
      <c r="AQZ4" s="676"/>
      <c r="ARA4" s="676"/>
      <c r="ARB4" s="676"/>
      <c r="ARC4" s="676"/>
      <c r="ARD4" s="676"/>
      <c r="ARE4" s="676"/>
      <c r="ARF4" s="676"/>
      <c r="ARG4" s="676"/>
      <c r="ARH4" s="676"/>
      <c r="ARI4" s="676"/>
      <c r="ARJ4" s="676"/>
      <c r="ARK4" s="676"/>
      <c r="ARL4" s="676"/>
      <c r="ARM4" s="676"/>
      <c r="ARN4" s="676"/>
      <c r="ARO4" s="676"/>
      <c r="ARP4" s="676"/>
      <c r="ARQ4" s="676"/>
      <c r="ARR4" s="676"/>
      <c r="ARS4" s="676"/>
      <c r="ART4" s="676"/>
      <c r="ARU4" s="676"/>
      <c r="ARV4" s="676"/>
      <c r="ARW4" s="676"/>
      <c r="ARX4" s="676"/>
      <c r="ARY4" s="676"/>
      <c r="ARZ4" s="676"/>
      <c r="ASA4" s="676"/>
      <c r="ASB4" s="676"/>
      <c r="ASC4" s="676"/>
      <c r="ASD4" s="676"/>
      <c r="ASE4" s="676"/>
      <c r="ASF4" s="676"/>
      <c r="ASG4" s="676"/>
      <c r="ASH4" s="676"/>
      <c r="ASI4" s="676"/>
      <c r="ASJ4" s="676"/>
      <c r="ASK4" s="676"/>
      <c r="ASL4" s="676"/>
      <c r="ASM4" s="676"/>
      <c r="ASN4" s="676"/>
      <c r="ASO4" s="676"/>
      <c r="ASP4" s="676"/>
      <c r="ASQ4" s="676"/>
      <c r="ASR4" s="676"/>
      <c r="ASS4" s="676"/>
      <c r="AST4" s="676"/>
      <c r="ASU4" s="676"/>
      <c r="ASV4" s="676"/>
      <c r="ASW4" s="676"/>
      <c r="ASX4" s="676"/>
      <c r="ASY4" s="676"/>
      <c r="ASZ4" s="676"/>
      <c r="ATA4" s="676"/>
      <c r="ATB4" s="676"/>
      <c r="ATC4" s="676"/>
      <c r="ATD4" s="676"/>
      <c r="ATE4" s="676"/>
      <c r="ATF4" s="676"/>
      <c r="ATG4" s="676"/>
      <c r="ATH4" s="676"/>
      <c r="ATI4" s="676"/>
      <c r="ATJ4" s="676"/>
      <c r="ATK4" s="676"/>
      <c r="ATL4" s="676"/>
      <c r="ATM4" s="676"/>
      <c r="ATN4" s="676"/>
      <c r="ATO4" s="676"/>
      <c r="ATP4" s="676"/>
      <c r="ATQ4" s="676"/>
      <c r="ATR4" s="676"/>
      <c r="ATS4" s="676"/>
      <c r="ATT4" s="676"/>
      <c r="ATU4" s="676"/>
      <c r="ATV4" s="676"/>
      <c r="ATW4" s="676"/>
      <c r="ATX4" s="676"/>
      <c r="ATY4" s="676"/>
      <c r="ATZ4" s="676"/>
      <c r="AUA4" s="676"/>
      <c r="AUB4" s="676"/>
      <c r="AUC4" s="676"/>
      <c r="AUD4" s="676"/>
      <c r="AUE4" s="676"/>
      <c r="AUF4" s="676"/>
      <c r="AUG4" s="676"/>
      <c r="AUH4" s="676"/>
      <c r="AUI4" s="676"/>
      <c r="AUJ4" s="676"/>
      <c r="AUK4" s="676"/>
      <c r="AUL4" s="676"/>
      <c r="AUM4" s="676"/>
      <c r="AUN4" s="676"/>
      <c r="AUO4" s="676"/>
      <c r="AUP4" s="676"/>
      <c r="AUQ4" s="676"/>
      <c r="AUR4" s="676"/>
      <c r="AUS4" s="676"/>
      <c r="AUT4" s="676"/>
      <c r="AUU4" s="676"/>
      <c r="AUV4" s="676"/>
      <c r="AUW4" s="676"/>
      <c r="AUX4" s="676"/>
      <c r="AUY4" s="676"/>
      <c r="AUZ4" s="676"/>
      <c r="AVA4" s="676"/>
      <c r="AVB4" s="676"/>
      <c r="AVC4" s="676"/>
      <c r="AVD4" s="676"/>
      <c r="AVE4" s="676"/>
      <c r="AVF4" s="676"/>
      <c r="AVG4" s="676"/>
      <c r="AVH4" s="676"/>
      <c r="AVI4" s="676"/>
      <c r="AVJ4" s="676"/>
      <c r="AVK4" s="676"/>
      <c r="AVL4" s="676"/>
      <c r="AVM4" s="676"/>
      <c r="AVN4" s="676"/>
      <c r="AVO4" s="676"/>
      <c r="AVP4" s="676"/>
      <c r="AVQ4" s="676"/>
      <c r="AVR4" s="676"/>
      <c r="AVS4" s="676"/>
      <c r="AVT4" s="676"/>
      <c r="AVU4" s="676"/>
      <c r="AVV4" s="676"/>
      <c r="AVW4" s="676"/>
      <c r="AVX4" s="676"/>
      <c r="AVY4" s="676"/>
      <c r="AVZ4" s="676"/>
      <c r="AWA4" s="676"/>
      <c r="AWB4" s="676"/>
      <c r="AWC4" s="676"/>
      <c r="AWD4" s="676"/>
      <c r="AWE4" s="676"/>
      <c r="AWF4" s="676"/>
      <c r="AWG4" s="676"/>
      <c r="AWH4" s="676"/>
      <c r="AWI4" s="676"/>
      <c r="AWJ4" s="676"/>
      <c r="AWK4" s="676"/>
      <c r="AWL4" s="676"/>
      <c r="AWM4" s="676"/>
      <c r="AWN4" s="676"/>
      <c r="AWO4" s="676"/>
      <c r="AWP4" s="676"/>
      <c r="AWQ4" s="676"/>
      <c r="AWR4" s="676"/>
      <c r="AWS4" s="676"/>
      <c r="AWT4" s="676"/>
      <c r="AWU4" s="676"/>
      <c r="AWV4" s="676"/>
      <c r="AWW4" s="676"/>
      <c r="AWX4" s="676"/>
      <c r="AWY4" s="676"/>
      <c r="AWZ4" s="676"/>
      <c r="AXA4" s="676"/>
      <c r="AXB4" s="676"/>
      <c r="AXC4" s="676"/>
      <c r="AXD4" s="676"/>
      <c r="AXE4" s="676"/>
      <c r="AXF4" s="676"/>
      <c r="AXG4" s="676"/>
      <c r="AXH4" s="676"/>
      <c r="AXI4" s="676"/>
      <c r="AXJ4" s="676"/>
      <c r="AXK4" s="676"/>
      <c r="AXL4" s="676"/>
      <c r="AXM4" s="676"/>
      <c r="AXN4" s="676"/>
      <c r="AXO4" s="676"/>
      <c r="AXP4" s="676"/>
      <c r="AXQ4" s="676"/>
      <c r="AXR4" s="676"/>
      <c r="AXS4" s="676"/>
      <c r="AXT4" s="676"/>
      <c r="AXU4" s="676"/>
      <c r="AXV4" s="676"/>
      <c r="AXW4" s="676"/>
      <c r="AXX4" s="676"/>
      <c r="AXY4" s="676"/>
      <c r="AXZ4" s="676"/>
      <c r="AYA4" s="676"/>
      <c r="AYB4" s="676"/>
      <c r="AYC4" s="676"/>
      <c r="AYD4" s="676"/>
      <c r="AYE4" s="676"/>
      <c r="AYF4" s="676"/>
      <c r="AYG4" s="676"/>
      <c r="AYH4" s="676"/>
      <c r="AYI4" s="676"/>
      <c r="AYJ4" s="676"/>
      <c r="AYK4" s="676"/>
      <c r="AYL4" s="676"/>
      <c r="AYM4" s="676"/>
      <c r="AYN4" s="676"/>
      <c r="AYO4" s="676"/>
      <c r="AYP4" s="676"/>
      <c r="AYQ4" s="676"/>
      <c r="AYR4" s="676"/>
      <c r="AYS4" s="676"/>
      <c r="AYT4" s="676"/>
      <c r="AYU4" s="676"/>
      <c r="AYV4" s="676"/>
      <c r="AYW4" s="676"/>
      <c r="AYX4" s="676"/>
      <c r="AYY4" s="676"/>
      <c r="AYZ4" s="676"/>
      <c r="AZA4" s="676"/>
      <c r="AZB4" s="676"/>
      <c r="AZC4" s="676"/>
      <c r="AZD4" s="676"/>
      <c r="AZE4" s="676"/>
      <c r="AZF4" s="676"/>
      <c r="AZG4" s="676"/>
      <c r="AZH4" s="676"/>
      <c r="AZI4" s="676"/>
      <c r="AZJ4" s="676"/>
      <c r="AZK4" s="676"/>
      <c r="AZL4" s="676"/>
      <c r="AZM4" s="676"/>
      <c r="AZN4" s="676"/>
      <c r="AZO4" s="676"/>
      <c r="AZP4" s="676"/>
      <c r="AZQ4" s="676"/>
      <c r="AZR4" s="676"/>
      <c r="AZS4" s="676"/>
      <c r="AZT4" s="676"/>
      <c r="AZU4" s="676"/>
      <c r="AZV4" s="676"/>
      <c r="AZW4" s="676"/>
      <c r="AZX4" s="676"/>
      <c r="AZY4" s="676"/>
      <c r="AZZ4" s="676"/>
      <c r="BAA4" s="676"/>
      <c r="BAB4" s="676"/>
      <c r="BAC4" s="676"/>
      <c r="BAD4" s="676"/>
      <c r="BAE4" s="676"/>
      <c r="BAF4" s="676"/>
      <c r="BAG4" s="676"/>
      <c r="BAH4" s="676"/>
      <c r="BAI4" s="676"/>
      <c r="BAJ4" s="676"/>
      <c r="BAK4" s="676"/>
      <c r="BAL4" s="676"/>
      <c r="BAM4" s="676"/>
      <c r="BAN4" s="676"/>
      <c r="BAO4" s="676"/>
      <c r="BAP4" s="676"/>
      <c r="BAQ4" s="676"/>
      <c r="BAR4" s="676"/>
      <c r="BAS4" s="676"/>
      <c r="BAT4" s="676"/>
      <c r="BAU4" s="676"/>
      <c r="BAV4" s="676"/>
      <c r="BAW4" s="676"/>
      <c r="BAX4" s="676"/>
      <c r="BAY4" s="676"/>
      <c r="BAZ4" s="676"/>
      <c r="BBA4" s="676"/>
      <c r="BBB4" s="676"/>
      <c r="BBC4" s="676"/>
      <c r="BBD4" s="676"/>
      <c r="BBE4" s="676"/>
      <c r="BBF4" s="676"/>
      <c r="BBG4" s="676"/>
      <c r="BBH4" s="676"/>
      <c r="BBI4" s="676"/>
      <c r="BBJ4" s="676"/>
      <c r="BBK4" s="676"/>
      <c r="BBL4" s="676"/>
      <c r="BBM4" s="676"/>
      <c r="BBN4" s="676"/>
      <c r="BBO4" s="676"/>
      <c r="BBP4" s="676"/>
      <c r="BBQ4" s="676"/>
      <c r="BBR4" s="676"/>
      <c r="BBS4" s="676"/>
      <c r="BBT4" s="676"/>
      <c r="BBU4" s="676"/>
      <c r="BBV4" s="676"/>
      <c r="BBW4" s="676"/>
      <c r="BBX4" s="676"/>
      <c r="BBY4" s="676"/>
      <c r="BBZ4" s="676"/>
      <c r="BCA4" s="676"/>
      <c r="BCB4" s="676"/>
      <c r="BCC4" s="676"/>
      <c r="BCD4" s="676"/>
      <c r="BCE4" s="676"/>
      <c r="BCF4" s="676"/>
      <c r="BCG4" s="676"/>
      <c r="BCH4" s="676"/>
      <c r="BCI4" s="676"/>
      <c r="BCJ4" s="676"/>
      <c r="BCK4" s="676"/>
      <c r="BCL4" s="676"/>
      <c r="BCM4" s="676"/>
      <c r="BCN4" s="676"/>
      <c r="BCO4" s="676"/>
      <c r="BCP4" s="676"/>
      <c r="BCQ4" s="676"/>
      <c r="BCR4" s="676"/>
      <c r="BCS4" s="676"/>
      <c r="BCT4" s="676"/>
      <c r="BCU4" s="676"/>
      <c r="BCV4" s="676"/>
      <c r="BCW4" s="676"/>
      <c r="BCX4" s="676"/>
      <c r="BCY4" s="676"/>
      <c r="BCZ4" s="676"/>
      <c r="BDA4" s="676"/>
      <c r="BDB4" s="676"/>
      <c r="BDC4" s="676"/>
      <c r="BDD4" s="676"/>
      <c r="BDE4" s="676"/>
      <c r="BDF4" s="676"/>
      <c r="BDG4" s="676"/>
      <c r="BDH4" s="676"/>
      <c r="BDI4" s="676"/>
      <c r="BDJ4" s="676"/>
      <c r="BDK4" s="676"/>
      <c r="BDL4" s="676"/>
      <c r="BDM4" s="676"/>
      <c r="BDN4" s="676"/>
      <c r="BDO4" s="676"/>
      <c r="BDP4" s="676"/>
      <c r="BDQ4" s="676"/>
      <c r="BDR4" s="676"/>
      <c r="BDS4" s="676"/>
      <c r="BDT4" s="676"/>
      <c r="BDU4" s="676"/>
      <c r="BDV4" s="676"/>
      <c r="BDW4" s="676"/>
      <c r="BDX4" s="676"/>
      <c r="BDY4" s="676"/>
      <c r="BDZ4" s="676"/>
      <c r="BEA4" s="676"/>
      <c r="BEB4" s="676"/>
      <c r="BEC4" s="676"/>
      <c r="BED4" s="676"/>
      <c r="BEE4" s="676"/>
      <c r="BEF4" s="676"/>
      <c r="BEG4" s="676"/>
      <c r="BEH4" s="676"/>
      <c r="BEI4" s="676"/>
      <c r="BEJ4" s="676"/>
      <c r="BEK4" s="676"/>
      <c r="BEL4" s="676"/>
      <c r="BEM4" s="676"/>
      <c r="BEN4" s="676"/>
      <c r="BEO4" s="676"/>
      <c r="BEP4" s="676"/>
      <c r="BEQ4" s="676"/>
      <c r="BER4" s="676"/>
      <c r="BES4" s="676"/>
      <c r="BET4" s="676"/>
      <c r="BEU4" s="676"/>
      <c r="BEV4" s="676"/>
      <c r="BEW4" s="676"/>
      <c r="BEX4" s="676"/>
      <c r="BEY4" s="676"/>
      <c r="BEZ4" s="676"/>
      <c r="BFA4" s="676"/>
      <c r="BFB4" s="676"/>
      <c r="BFC4" s="676"/>
      <c r="BFD4" s="676"/>
      <c r="BFE4" s="676"/>
      <c r="BFF4" s="676"/>
      <c r="BFG4" s="676"/>
      <c r="BFH4" s="676"/>
      <c r="BFI4" s="676"/>
      <c r="BFJ4" s="676"/>
      <c r="BFK4" s="676"/>
      <c r="BFL4" s="676"/>
      <c r="BFM4" s="676"/>
      <c r="BFN4" s="676"/>
      <c r="BFO4" s="676"/>
      <c r="BFP4" s="676"/>
      <c r="BFQ4" s="676"/>
      <c r="BFR4" s="676"/>
      <c r="BFS4" s="676"/>
      <c r="BFT4" s="676"/>
      <c r="BFU4" s="676"/>
      <c r="BFV4" s="676"/>
      <c r="BFW4" s="676"/>
      <c r="BFX4" s="676"/>
      <c r="BFY4" s="676"/>
      <c r="BFZ4" s="676"/>
      <c r="BGA4" s="676"/>
      <c r="BGB4" s="676"/>
      <c r="BGC4" s="676"/>
      <c r="BGD4" s="676"/>
      <c r="BGE4" s="676"/>
      <c r="BGF4" s="676"/>
      <c r="BGG4" s="676"/>
      <c r="BGH4" s="676"/>
      <c r="BGI4" s="676"/>
      <c r="BGJ4" s="676"/>
      <c r="BGK4" s="676"/>
      <c r="BGL4" s="676"/>
      <c r="BGM4" s="676"/>
      <c r="BGN4" s="676"/>
      <c r="BGO4" s="676"/>
      <c r="BGP4" s="676"/>
      <c r="BGQ4" s="676"/>
      <c r="BGR4" s="676"/>
      <c r="BGS4" s="676"/>
      <c r="BGT4" s="676"/>
      <c r="BGU4" s="676"/>
      <c r="BGV4" s="676"/>
      <c r="BGW4" s="676"/>
      <c r="BGX4" s="676"/>
      <c r="BGY4" s="676"/>
      <c r="BGZ4" s="676"/>
      <c r="BHA4" s="676"/>
      <c r="BHB4" s="676"/>
      <c r="BHC4" s="676"/>
      <c r="BHD4" s="676"/>
      <c r="BHE4" s="676"/>
      <c r="BHF4" s="676"/>
      <c r="BHG4" s="676"/>
      <c r="BHH4" s="676"/>
      <c r="BHI4" s="676"/>
      <c r="BHJ4" s="676"/>
      <c r="BHK4" s="676"/>
      <c r="BHL4" s="676"/>
      <c r="BHM4" s="676"/>
      <c r="BHN4" s="676"/>
      <c r="BHO4" s="676"/>
      <c r="BHP4" s="676"/>
      <c r="BHQ4" s="676"/>
      <c r="BHR4" s="676"/>
      <c r="BHS4" s="676"/>
      <c r="BHT4" s="676"/>
      <c r="BHU4" s="676"/>
      <c r="BHV4" s="676"/>
      <c r="BHW4" s="676"/>
      <c r="BHX4" s="676"/>
      <c r="BHY4" s="676"/>
      <c r="BHZ4" s="676"/>
      <c r="BIA4" s="676"/>
      <c r="BIB4" s="676"/>
      <c r="BIC4" s="676"/>
      <c r="BID4" s="676"/>
      <c r="BIE4" s="676"/>
      <c r="BIF4" s="676"/>
      <c r="BIG4" s="676"/>
      <c r="BIH4" s="676"/>
      <c r="BII4" s="676"/>
      <c r="BIJ4" s="676"/>
      <c r="BIK4" s="676"/>
      <c r="BIL4" s="676"/>
      <c r="BIM4" s="676"/>
      <c r="BIN4" s="676"/>
      <c r="BIO4" s="676"/>
      <c r="BIP4" s="676"/>
      <c r="BIQ4" s="676"/>
      <c r="BIR4" s="676"/>
      <c r="BIS4" s="676"/>
      <c r="BIT4" s="676"/>
      <c r="BIU4" s="676"/>
      <c r="BIV4" s="676"/>
      <c r="BIW4" s="676"/>
      <c r="BIX4" s="676"/>
      <c r="BIY4" s="676"/>
      <c r="BIZ4" s="676"/>
      <c r="BJA4" s="676"/>
      <c r="BJB4" s="676"/>
      <c r="BJC4" s="676"/>
      <c r="BJD4" s="676"/>
      <c r="BJE4" s="676"/>
      <c r="BJF4" s="676"/>
      <c r="BJG4" s="676"/>
      <c r="BJH4" s="676"/>
      <c r="BJI4" s="676"/>
      <c r="BJJ4" s="676"/>
      <c r="BJK4" s="676"/>
      <c r="BJL4" s="676"/>
      <c r="BJM4" s="676"/>
      <c r="BJN4" s="676"/>
      <c r="BJO4" s="676"/>
      <c r="BJP4" s="676"/>
      <c r="BJQ4" s="676"/>
      <c r="BJR4" s="676"/>
      <c r="BJS4" s="676"/>
      <c r="BJT4" s="676"/>
      <c r="BJU4" s="676"/>
      <c r="BJV4" s="676"/>
      <c r="BJW4" s="676"/>
      <c r="BJX4" s="676"/>
      <c r="BJY4" s="676"/>
      <c r="BJZ4" s="676"/>
      <c r="BKA4" s="676"/>
      <c r="BKB4" s="676"/>
      <c r="BKC4" s="676"/>
      <c r="BKD4" s="676"/>
      <c r="BKE4" s="676"/>
      <c r="BKF4" s="676"/>
      <c r="BKG4" s="676"/>
      <c r="BKH4" s="676"/>
      <c r="BKI4" s="676"/>
      <c r="BKJ4" s="676"/>
      <c r="BKK4" s="676"/>
      <c r="BKL4" s="676"/>
      <c r="BKM4" s="676"/>
      <c r="BKN4" s="676"/>
      <c r="BKO4" s="676"/>
      <c r="BKP4" s="676"/>
      <c r="BKQ4" s="676"/>
      <c r="BKR4" s="676"/>
      <c r="BKS4" s="676"/>
      <c r="BKT4" s="676"/>
      <c r="BKU4" s="676"/>
      <c r="BKV4" s="676"/>
      <c r="BKW4" s="676"/>
      <c r="BKX4" s="676"/>
      <c r="BKY4" s="676"/>
      <c r="BKZ4" s="676"/>
      <c r="BLA4" s="676"/>
      <c r="BLB4" s="676"/>
      <c r="BLC4" s="676"/>
      <c r="BLD4" s="676"/>
      <c r="BLE4" s="676"/>
      <c r="BLF4" s="676"/>
      <c r="BLG4" s="676"/>
      <c r="BLH4" s="676"/>
      <c r="BLI4" s="676"/>
      <c r="BLJ4" s="676"/>
      <c r="BLK4" s="676"/>
      <c r="BLL4" s="676"/>
      <c r="BLM4" s="676"/>
      <c r="BLN4" s="676"/>
      <c r="BLO4" s="676"/>
      <c r="BLP4" s="676"/>
      <c r="BLQ4" s="676"/>
      <c r="BLR4" s="676"/>
      <c r="BLS4" s="676"/>
      <c r="BLT4" s="676"/>
      <c r="BLU4" s="676"/>
      <c r="BLV4" s="676"/>
      <c r="BLW4" s="676"/>
      <c r="BLX4" s="676"/>
      <c r="BLY4" s="676"/>
      <c r="BLZ4" s="676"/>
      <c r="BMA4" s="676"/>
      <c r="BMB4" s="676"/>
      <c r="BMC4" s="676"/>
      <c r="BMD4" s="676"/>
      <c r="BME4" s="676"/>
      <c r="BMF4" s="676"/>
      <c r="BMG4" s="676"/>
      <c r="BMH4" s="676"/>
      <c r="BMI4" s="676"/>
      <c r="BMJ4" s="676"/>
      <c r="BMK4" s="676"/>
      <c r="BML4" s="676"/>
      <c r="BMM4" s="676"/>
      <c r="BMN4" s="676"/>
      <c r="BMO4" s="676"/>
      <c r="BMP4" s="676"/>
      <c r="BMQ4" s="676"/>
      <c r="BMR4" s="676"/>
      <c r="BMS4" s="676"/>
      <c r="BMT4" s="676"/>
      <c r="BMU4" s="676"/>
      <c r="BMV4" s="676"/>
      <c r="BMW4" s="676"/>
      <c r="BMX4" s="676"/>
      <c r="BMY4" s="676"/>
      <c r="BMZ4" s="676"/>
      <c r="BNA4" s="676"/>
      <c r="BNB4" s="676"/>
      <c r="BNC4" s="676"/>
      <c r="BND4" s="676"/>
      <c r="BNE4" s="676"/>
      <c r="BNF4" s="676"/>
      <c r="BNG4" s="676"/>
      <c r="BNH4" s="676"/>
      <c r="BNI4" s="676"/>
      <c r="BNJ4" s="676"/>
      <c r="BNK4" s="676"/>
      <c r="BNL4" s="676"/>
      <c r="BNM4" s="676"/>
      <c r="BNN4" s="676"/>
      <c r="BNO4" s="676"/>
      <c r="BNP4" s="676"/>
      <c r="BNQ4" s="676"/>
      <c r="BNR4" s="676"/>
      <c r="BNS4" s="676"/>
      <c r="BNT4" s="676"/>
      <c r="BNU4" s="676"/>
      <c r="BNV4" s="676"/>
      <c r="BNW4" s="676"/>
      <c r="BNX4" s="676"/>
      <c r="BNY4" s="676"/>
      <c r="BNZ4" s="676"/>
      <c r="BOA4" s="676"/>
      <c r="BOB4" s="676"/>
      <c r="BOC4" s="676"/>
      <c r="BOD4" s="676"/>
      <c r="BOE4" s="676"/>
      <c r="BOF4" s="676"/>
      <c r="BOG4" s="676"/>
      <c r="BOH4" s="676"/>
      <c r="BOI4" s="676"/>
      <c r="BOJ4" s="676"/>
      <c r="BOK4" s="676"/>
      <c r="BOL4" s="676"/>
      <c r="BOM4" s="676"/>
      <c r="BON4" s="676"/>
      <c r="BOO4" s="676"/>
      <c r="BOP4" s="676"/>
      <c r="BOQ4" s="676"/>
      <c r="BOR4" s="676"/>
      <c r="BOS4" s="676"/>
      <c r="BOT4" s="676"/>
      <c r="BOU4" s="676"/>
      <c r="BOV4" s="676"/>
      <c r="BOW4" s="676"/>
      <c r="BOX4" s="676"/>
      <c r="BOY4" s="676"/>
      <c r="BOZ4" s="676"/>
      <c r="BPA4" s="676"/>
      <c r="BPB4" s="676"/>
      <c r="BPC4" s="676"/>
      <c r="BPD4" s="676"/>
      <c r="BPE4" s="676"/>
      <c r="BPF4" s="676"/>
      <c r="BPG4" s="676"/>
      <c r="BPH4" s="676"/>
      <c r="BPI4" s="676"/>
      <c r="BPJ4" s="676"/>
      <c r="BPK4" s="676"/>
      <c r="BPL4" s="676"/>
      <c r="BPM4" s="676"/>
      <c r="BPN4" s="676"/>
      <c r="BPO4" s="676"/>
      <c r="BPP4" s="676"/>
      <c r="BPQ4" s="676"/>
      <c r="BPR4" s="676"/>
      <c r="BPS4" s="676"/>
      <c r="BPT4" s="676"/>
      <c r="BPU4" s="676"/>
      <c r="BPV4" s="676"/>
      <c r="BPW4" s="676"/>
      <c r="BPX4" s="676"/>
      <c r="BPY4" s="676"/>
      <c r="BPZ4" s="676"/>
      <c r="BQA4" s="676"/>
      <c r="BQB4" s="676"/>
      <c r="BQC4" s="676"/>
      <c r="BQD4" s="676"/>
      <c r="BQE4" s="676"/>
      <c r="BQF4" s="676"/>
      <c r="BQG4" s="676"/>
      <c r="BQH4" s="676"/>
      <c r="BQI4" s="676"/>
      <c r="BQJ4" s="676"/>
      <c r="BQK4" s="676"/>
      <c r="BQL4" s="676"/>
      <c r="BQM4" s="676"/>
      <c r="BQN4" s="676"/>
      <c r="BQO4" s="676"/>
      <c r="BQP4" s="676"/>
      <c r="BQQ4" s="676"/>
      <c r="BQR4" s="676"/>
      <c r="BQS4" s="676"/>
      <c r="BQT4" s="676"/>
      <c r="BQU4" s="676"/>
      <c r="BQV4" s="676"/>
      <c r="BQW4" s="676"/>
      <c r="BQX4" s="676"/>
      <c r="BQY4" s="676"/>
      <c r="BQZ4" s="676"/>
      <c r="BRA4" s="676"/>
      <c r="BRB4" s="676"/>
      <c r="BRC4" s="676"/>
      <c r="BRD4" s="676"/>
      <c r="BRE4" s="676"/>
      <c r="BRF4" s="676"/>
      <c r="BRG4" s="676"/>
      <c r="BRH4" s="676"/>
      <c r="BRI4" s="676"/>
      <c r="BRJ4" s="676"/>
      <c r="BRK4" s="676"/>
      <c r="BRL4" s="676"/>
      <c r="BRM4" s="676"/>
      <c r="BRN4" s="676"/>
      <c r="BRO4" s="676"/>
      <c r="BRP4" s="676"/>
      <c r="BRQ4" s="676"/>
      <c r="BRR4" s="676"/>
      <c r="BRS4" s="676"/>
      <c r="BRT4" s="676"/>
      <c r="BRU4" s="676"/>
      <c r="BRV4" s="676"/>
      <c r="BRW4" s="676"/>
      <c r="BRX4" s="676"/>
      <c r="BRY4" s="676"/>
      <c r="BRZ4" s="676"/>
      <c r="BSA4" s="676"/>
      <c r="BSB4" s="676"/>
      <c r="BSC4" s="676"/>
      <c r="BSD4" s="676"/>
      <c r="BSE4" s="676"/>
      <c r="BSF4" s="676"/>
      <c r="BSG4" s="676"/>
      <c r="BSH4" s="676"/>
      <c r="BSI4" s="676"/>
      <c r="BSJ4" s="676"/>
      <c r="BSK4" s="676"/>
      <c r="BSL4" s="676"/>
      <c r="BSM4" s="676"/>
      <c r="BSN4" s="676"/>
      <c r="BSO4" s="676"/>
      <c r="BSP4" s="676"/>
      <c r="BSQ4" s="676"/>
      <c r="BSR4" s="676"/>
      <c r="BSS4" s="676"/>
      <c r="BST4" s="676"/>
      <c r="BSU4" s="676"/>
      <c r="BSV4" s="676"/>
      <c r="BSW4" s="676"/>
      <c r="BSX4" s="676"/>
      <c r="BSY4" s="676"/>
      <c r="BSZ4" s="676"/>
      <c r="BTA4" s="676"/>
      <c r="BTB4" s="676"/>
      <c r="BTC4" s="676"/>
      <c r="BTD4" s="676"/>
      <c r="BTE4" s="676"/>
      <c r="BTF4" s="676"/>
      <c r="BTG4" s="676"/>
      <c r="BTH4" s="676"/>
      <c r="BTI4" s="676"/>
      <c r="BTJ4" s="676"/>
      <c r="BTK4" s="676"/>
      <c r="BTL4" s="676"/>
      <c r="BTM4" s="676"/>
      <c r="BTN4" s="676"/>
      <c r="BTO4" s="676"/>
      <c r="BTP4" s="676"/>
      <c r="BTQ4" s="676"/>
      <c r="BTR4" s="676"/>
      <c r="BTS4" s="676"/>
      <c r="BTT4" s="676"/>
      <c r="BTU4" s="676"/>
      <c r="BTV4" s="676"/>
      <c r="BTW4" s="676"/>
      <c r="BTX4" s="676"/>
      <c r="BTY4" s="676"/>
      <c r="BTZ4" s="676"/>
      <c r="BUA4" s="676"/>
      <c r="BUB4" s="676"/>
      <c r="BUC4" s="676"/>
      <c r="BUD4" s="676"/>
      <c r="BUE4" s="676"/>
      <c r="BUF4" s="676"/>
      <c r="BUG4" s="676"/>
      <c r="BUH4" s="676"/>
      <c r="BUI4" s="676"/>
      <c r="BUJ4" s="676"/>
      <c r="BUK4" s="676"/>
      <c r="BUL4" s="676"/>
      <c r="BUM4" s="676"/>
      <c r="BUN4" s="676"/>
      <c r="BUO4" s="676"/>
      <c r="BUP4" s="676"/>
      <c r="BUQ4" s="676"/>
      <c r="BUR4" s="676"/>
      <c r="BUS4" s="676"/>
      <c r="BUT4" s="676"/>
      <c r="BUU4" s="676"/>
      <c r="BUV4" s="676"/>
      <c r="BUW4" s="676"/>
      <c r="BUX4" s="676"/>
      <c r="BUY4" s="676"/>
      <c r="BUZ4" s="676"/>
      <c r="BVA4" s="676"/>
      <c r="BVB4" s="676"/>
      <c r="BVC4" s="676"/>
      <c r="BVD4" s="676"/>
      <c r="BVE4" s="676"/>
      <c r="BVF4" s="676"/>
      <c r="BVG4" s="676"/>
      <c r="BVH4" s="676"/>
      <c r="BVI4" s="676"/>
      <c r="BVJ4" s="676"/>
      <c r="BVK4" s="676"/>
      <c r="BVL4" s="676"/>
      <c r="BVM4" s="676"/>
      <c r="BVN4" s="676"/>
      <c r="BVO4" s="676"/>
      <c r="BVP4" s="676"/>
      <c r="BVQ4" s="676"/>
      <c r="BVR4" s="676"/>
      <c r="BVS4" s="676"/>
      <c r="BVT4" s="676"/>
      <c r="BVU4" s="676"/>
      <c r="BVV4" s="676"/>
      <c r="BVW4" s="676"/>
      <c r="BVX4" s="676"/>
      <c r="BVY4" s="676"/>
      <c r="BVZ4" s="676"/>
      <c r="BWA4" s="676"/>
      <c r="BWB4" s="676"/>
      <c r="BWC4" s="676"/>
      <c r="BWD4" s="676"/>
      <c r="BWE4" s="676"/>
      <c r="BWF4" s="676"/>
      <c r="BWG4" s="676"/>
      <c r="BWH4" s="676"/>
      <c r="BWI4" s="676"/>
      <c r="BWJ4" s="676"/>
      <c r="BWK4" s="676"/>
      <c r="BWL4" s="676"/>
      <c r="BWM4" s="676"/>
      <c r="BWN4" s="676"/>
      <c r="BWO4" s="676"/>
      <c r="BWP4" s="676"/>
      <c r="BWQ4" s="676"/>
      <c r="BWR4" s="676"/>
      <c r="BWS4" s="676"/>
      <c r="BWT4" s="676"/>
      <c r="BWU4" s="676"/>
      <c r="BWV4" s="676"/>
      <c r="BWW4" s="676"/>
      <c r="BWX4" s="676"/>
      <c r="BWY4" s="676"/>
      <c r="BWZ4" s="676"/>
      <c r="BXA4" s="676"/>
      <c r="BXB4" s="676"/>
      <c r="BXC4" s="676"/>
      <c r="BXD4" s="676"/>
      <c r="BXE4" s="676"/>
      <c r="BXF4" s="676"/>
      <c r="BXG4" s="676"/>
      <c r="BXH4" s="676"/>
      <c r="BXI4" s="676"/>
      <c r="BXJ4" s="676"/>
      <c r="BXK4" s="676"/>
      <c r="BXL4" s="676"/>
      <c r="BXM4" s="676"/>
      <c r="BXN4" s="676"/>
      <c r="BXO4" s="676"/>
      <c r="BXP4" s="676"/>
      <c r="BXQ4" s="676"/>
      <c r="BXR4" s="676"/>
      <c r="BXS4" s="676"/>
      <c r="BXT4" s="676"/>
      <c r="BXU4" s="676"/>
      <c r="BXV4" s="676"/>
      <c r="BXW4" s="676"/>
      <c r="BXX4" s="676"/>
      <c r="BXY4" s="676"/>
      <c r="BXZ4" s="676"/>
      <c r="BYA4" s="676"/>
      <c r="BYB4" s="676"/>
      <c r="BYC4" s="676"/>
      <c r="BYD4" s="676"/>
      <c r="BYE4" s="676"/>
      <c r="BYF4" s="676"/>
      <c r="BYG4" s="676"/>
      <c r="BYH4" s="676"/>
      <c r="BYI4" s="676"/>
      <c r="BYJ4" s="676"/>
      <c r="BYK4" s="676"/>
      <c r="BYL4" s="676"/>
      <c r="BYM4" s="676"/>
      <c r="BYN4" s="676"/>
      <c r="BYO4" s="676"/>
      <c r="BYP4" s="676"/>
      <c r="BYQ4" s="676"/>
      <c r="BYR4" s="676"/>
      <c r="BYS4" s="676"/>
      <c r="BYT4" s="676"/>
      <c r="BYU4" s="676"/>
      <c r="BYV4" s="676"/>
      <c r="BYW4" s="676"/>
      <c r="BYX4" s="676"/>
      <c r="BYY4" s="676"/>
      <c r="BYZ4" s="676"/>
      <c r="BZA4" s="676"/>
      <c r="BZB4" s="676"/>
      <c r="BZC4" s="676"/>
      <c r="BZD4" s="676"/>
      <c r="BZE4" s="676"/>
      <c r="BZF4" s="676"/>
      <c r="BZG4" s="676"/>
      <c r="BZH4" s="676"/>
      <c r="BZI4" s="676"/>
      <c r="BZJ4" s="676"/>
      <c r="BZK4" s="676"/>
      <c r="BZL4" s="676"/>
      <c r="BZM4" s="676"/>
      <c r="BZN4" s="676"/>
      <c r="BZO4" s="676"/>
      <c r="BZP4" s="676"/>
      <c r="BZQ4" s="676"/>
      <c r="BZR4" s="676"/>
      <c r="BZS4" s="676"/>
      <c r="BZT4" s="676"/>
      <c r="BZU4" s="676"/>
      <c r="BZV4" s="676"/>
      <c r="BZW4" s="676"/>
      <c r="BZX4" s="676"/>
      <c r="BZY4" s="676"/>
      <c r="BZZ4" s="676"/>
      <c r="CAA4" s="676"/>
      <c r="CAB4" s="676"/>
      <c r="CAC4" s="676"/>
      <c r="CAD4" s="676"/>
      <c r="CAE4" s="676"/>
      <c r="CAF4" s="676"/>
      <c r="CAG4" s="676"/>
      <c r="CAH4" s="676"/>
      <c r="CAI4" s="676"/>
      <c r="CAJ4" s="676"/>
      <c r="CAK4" s="676"/>
      <c r="CAL4" s="676"/>
      <c r="CAM4" s="676"/>
      <c r="CAN4" s="676"/>
      <c r="CAO4" s="676"/>
      <c r="CAP4" s="676"/>
      <c r="CAQ4" s="676"/>
      <c r="CAR4" s="676"/>
      <c r="CAS4" s="676"/>
      <c r="CAT4" s="676"/>
      <c r="CAU4" s="676"/>
      <c r="CAV4" s="676"/>
      <c r="CAW4" s="676"/>
      <c r="CAX4" s="676"/>
      <c r="CAY4" s="676"/>
      <c r="CAZ4" s="676"/>
      <c r="CBA4" s="676"/>
      <c r="CBB4" s="676"/>
      <c r="CBC4" s="676"/>
      <c r="CBD4" s="676"/>
      <c r="CBE4" s="676"/>
      <c r="CBF4" s="676"/>
      <c r="CBG4" s="676"/>
      <c r="CBH4" s="676"/>
      <c r="CBI4" s="676"/>
      <c r="CBJ4" s="676"/>
      <c r="CBK4" s="676"/>
      <c r="CBL4" s="676"/>
      <c r="CBM4" s="676"/>
      <c r="CBN4" s="676"/>
      <c r="CBO4" s="676"/>
      <c r="CBP4" s="676"/>
      <c r="CBQ4" s="676"/>
      <c r="CBR4" s="676"/>
      <c r="CBS4" s="676"/>
      <c r="CBT4" s="676"/>
      <c r="CBU4" s="676"/>
      <c r="CBV4" s="676"/>
      <c r="CBW4" s="676"/>
      <c r="CBX4" s="676"/>
      <c r="CBY4" s="676"/>
      <c r="CBZ4" s="676"/>
      <c r="CCA4" s="676"/>
      <c r="CCB4" s="676"/>
      <c r="CCC4" s="676"/>
      <c r="CCD4" s="676"/>
      <c r="CCE4" s="676"/>
      <c r="CCF4" s="676"/>
      <c r="CCG4" s="676"/>
      <c r="CCH4" s="676"/>
      <c r="CCI4" s="676"/>
      <c r="CCJ4" s="676"/>
      <c r="CCK4" s="676"/>
      <c r="CCL4" s="676"/>
      <c r="CCM4" s="676"/>
      <c r="CCN4" s="676"/>
      <c r="CCO4" s="676"/>
      <c r="CCP4" s="676"/>
      <c r="CCQ4" s="676"/>
      <c r="CCR4" s="676"/>
      <c r="CCS4" s="676"/>
      <c r="CCT4" s="676"/>
      <c r="CCU4" s="676"/>
      <c r="CCV4" s="676"/>
      <c r="CCW4" s="676"/>
      <c r="CCX4" s="676"/>
      <c r="CCY4" s="676"/>
      <c r="CCZ4" s="676"/>
      <c r="CDA4" s="676"/>
      <c r="CDB4" s="676"/>
      <c r="CDC4" s="676"/>
      <c r="CDD4" s="676"/>
      <c r="CDE4" s="676"/>
      <c r="CDF4" s="676"/>
      <c r="CDG4" s="676"/>
      <c r="CDH4" s="676"/>
      <c r="CDI4" s="676"/>
      <c r="CDJ4" s="676"/>
      <c r="CDK4" s="676"/>
      <c r="CDL4" s="676"/>
      <c r="CDM4" s="676"/>
      <c r="CDN4" s="676"/>
      <c r="CDO4" s="676"/>
      <c r="CDP4" s="676"/>
      <c r="CDQ4" s="676"/>
      <c r="CDR4" s="676"/>
      <c r="CDS4" s="676"/>
      <c r="CDT4" s="676"/>
      <c r="CDU4" s="676"/>
      <c r="CDV4" s="676"/>
      <c r="CDW4" s="676"/>
      <c r="CDX4" s="676"/>
      <c r="CDY4" s="676"/>
      <c r="CDZ4" s="676"/>
      <c r="CEA4" s="676"/>
      <c r="CEB4" s="676"/>
      <c r="CEC4" s="676"/>
      <c r="CED4" s="676"/>
      <c r="CEE4" s="676"/>
      <c r="CEF4" s="676"/>
      <c r="CEG4" s="676"/>
      <c r="CEH4" s="676"/>
      <c r="CEI4" s="676"/>
      <c r="CEJ4" s="676"/>
      <c r="CEK4" s="676"/>
      <c r="CEL4" s="676"/>
      <c r="CEM4" s="676"/>
      <c r="CEN4" s="676"/>
      <c r="CEO4" s="676"/>
      <c r="CEP4" s="676"/>
      <c r="CEQ4" s="676"/>
      <c r="CER4" s="676"/>
      <c r="CES4" s="676"/>
      <c r="CET4" s="676"/>
      <c r="CEU4" s="676"/>
      <c r="CEV4" s="676"/>
      <c r="CEW4" s="676"/>
      <c r="CEX4" s="676"/>
      <c r="CEY4" s="676"/>
      <c r="CEZ4" s="676"/>
      <c r="CFA4" s="676"/>
      <c r="CFB4" s="676"/>
      <c r="CFC4" s="676"/>
      <c r="CFD4" s="676"/>
      <c r="CFE4" s="676"/>
      <c r="CFF4" s="676"/>
      <c r="CFG4" s="676"/>
      <c r="CFH4" s="676"/>
      <c r="CFI4" s="676"/>
      <c r="CFJ4" s="676"/>
      <c r="CFK4" s="676"/>
      <c r="CFL4" s="676"/>
      <c r="CFM4" s="676"/>
      <c r="CFN4" s="676"/>
      <c r="CFO4" s="676"/>
      <c r="CFP4" s="676"/>
      <c r="CFQ4" s="676"/>
      <c r="CFR4" s="676"/>
      <c r="CFS4" s="676"/>
      <c r="CFT4" s="676"/>
      <c r="CFU4" s="676"/>
      <c r="CFV4" s="676"/>
      <c r="CFW4" s="676"/>
      <c r="CFX4" s="676"/>
      <c r="CFY4" s="676"/>
      <c r="CFZ4" s="676"/>
      <c r="CGA4" s="676"/>
      <c r="CGB4" s="676"/>
      <c r="CGC4" s="676"/>
      <c r="CGD4" s="676"/>
      <c r="CGE4" s="676"/>
      <c r="CGF4" s="676"/>
      <c r="CGG4" s="676"/>
      <c r="CGH4" s="676"/>
      <c r="CGI4" s="676"/>
      <c r="CGJ4" s="676"/>
      <c r="CGK4" s="676"/>
      <c r="CGL4" s="676"/>
      <c r="CGM4" s="676"/>
      <c r="CGN4" s="676"/>
      <c r="CGO4" s="676"/>
      <c r="CGP4" s="676"/>
      <c r="CGQ4" s="676"/>
      <c r="CGR4" s="676"/>
      <c r="CGS4" s="676"/>
      <c r="CGT4" s="676"/>
      <c r="CGU4" s="676"/>
      <c r="CGV4" s="676"/>
      <c r="CGW4" s="676"/>
      <c r="CGX4" s="676"/>
      <c r="CGY4" s="676"/>
      <c r="CGZ4" s="676"/>
      <c r="CHA4" s="676"/>
      <c r="CHB4" s="676"/>
      <c r="CHC4" s="676"/>
      <c r="CHD4" s="676"/>
      <c r="CHE4" s="676"/>
      <c r="CHF4" s="676"/>
      <c r="CHG4" s="676"/>
      <c r="CHH4" s="676"/>
      <c r="CHI4" s="676"/>
      <c r="CHJ4" s="676"/>
      <c r="CHK4" s="676"/>
      <c r="CHL4" s="676"/>
      <c r="CHM4" s="676"/>
      <c r="CHN4" s="676"/>
      <c r="CHO4" s="676"/>
      <c r="CHP4" s="676"/>
      <c r="CHQ4" s="676"/>
      <c r="CHR4" s="676"/>
      <c r="CHS4" s="676"/>
      <c r="CHT4" s="676"/>
      <c r="CHU4" s="676"/>
      <c r="CHV4" s="676"/>
      <c r="CHW4" s="676"/>
      <c r="CHX4" s="676"/>
      <c r="CHY4" s="676"/>
      <c r="CHZ4" s="676"/>
      <c r="CIA4" s="676"/>
      <c r="CIB4" s="676"/>
      <c r="CIC4" s="676"/>
      <c r="CID4" s="676"/>
      <c r="CIE4" s="676"/>
      <c r="CIF4" s="676"/>
      <c r="CIG4" s="676"/>
      <c r="CIH4" s="676"/>
      <c r="CII4" s="676"/>
      <c r="CIJ4" s="676"/>
      <c r="CIK4" s="676"/>
      <c r="CIL4" s="676"/>
      <c r="CIM4" s="676"/>
      <c r="CIN4" s="676"/>
      <c r="CIO4" s="676"/>
      <c r="CIP4" s="676"/>
      <c r="CIQ4" s="676"/>
      <c r="CIR4" s="676"/>
      <c r="CIS4" s="676"/>
      <c r="CIT4" s="676"/>
      <c r="CIU4" s="676"/>
      <c r="CIV4" s="676"/>
      <c r="CIW4" s="676"/>
      <c r="CIX4" s="676"/>
      <c r="CIY4" s="676"/>
      <c r="CIZ4" s="676"/>
      <c r="CJA4" s="676"/>
      <c r="CJB4" s="676"/>
      <c r="CJC4" s="676"/>
      <c r="CJD4" s="676"/>
      <c r="CJE4" s="676"/>
      <c r="CJF4" s="676"/>
      <c r="CJG4" s="676"/>
      <c r="CJH4" s="676"/>
      <c r="CJI4" s="676"/>
      <c r="CJJ4" s="676"/>
      <c r="CJK4" s="676"/>
      <c r="CJL4" s="676"/>
      <c r="CJM4" s="676"/>
      <c r="CJN4" s="676"/>
      <c r="CJO4" s="676"/>
      <c r="CJP4" s="676"/>
      <c r="CJQ4" s="676"/>
      <c r="CJR4" s="676"/>
      <c r="CJS4" s="676"/>
      <c r="CJT4" s="676"/>
      <c r="CJU4" s="676"/>
      <c r="CJV4" s="676"/>
      <c r="CJW4" s="676"/>
      <c r="CJX4" s="676"/>
      <c r="CJY4" s="676"/>
      <c r="CJZ4" s="676"/>
      <c r="CKA4" s="676"/>
      <c r="CKB4" s="676"/>
      <c r="CKC4" s="676"/>
      <c r="CKD4" s="676"/>
      <c r="CKE4" s="676"/>
      <c r="CKF4" s="676"/>
      <c r="CKG4" s="676"/>
      <c r="CKH4" s="676"/>
      <c r="CKI4" s="676"/>
      <c r="CKJ4" s="676"/>
      <c r="CKK4" s="676"/>
      <c r="CKL4" s="676"/>
      <c r="CKM4" s="676"/>
      <c r="CKN4" s="676"/>
      <c r="CKO4" s="676"/>
      <c r="CKP4" s="676"/>
      <c r="CKQ4" s="676"/>
      <c r="CKR4" s="676"/>
      <c r="CKS4" s="676"/>
      <c r="CKT4" s="676"/>
      <c r="CKU4" s="676"/>
      <c r="CKV4" s="676"/>
      <c r="CKW4" s="676"/>
      <c r="CKX4" s="676"/>
      <c r="CKY4" s="676"/>
      <c r="CKZ4" s="676"/>
      <c r="CLA4" s="676"/>
      <c r="CLB4" s="676"/>
      <c r="CLC4" s="676"/>
      <c r="CLD4" s="676"/>
      <c r="CLE4" s="676"/>
      <c r="CLF4" s="676"/>
      <c r="CLG4" s="676"/>
      <c r="CLH4" s="676"/>
      <c r="CLI4" s="676"/>
      <c r="CLJ4" s="676"/>
      <c r="CLK4" s="676"/>
      <c r="CLL4" s="676"/>
      <c r="CLM4" s="676"/>
      <c r="CLN4" s="676"/>
      <c r="CLO4" s="676"/>
      <c r="CLP4" s="676"/>
      <c r="CLQ4" s="676"/>
      <c r="CLR4" s="676"/>
      <c r="CLS4" s="676"/>
      <c r="CLT4" s="676"/>
      <c r="CLU4" s="676"/>
      <c r="CLV4" s="676"/>
      <c r="CLW4" s="676"/>
      <c r="CLX4" s="676"/>
      <c r="CLY4" s="676"/>
      <c r="CLZ4" s="676"/>
      <c r="CMA4" s="676"/>
      <c r="CMB4" s="676"/>
      <c r="CMC4" s="676"/>
      <c r="CMD4" s="676"/>
      <c r="CME4" s="676"/>
      <c r="CMF4" s="676"/>
      <c r="CMG4" s="676"/>
      <c r="CMH4" s="676"/>
      <c r="CMI4" s="676"/>
      <c r="CMJ4" s="676"/>
      <c r="CMK4" s="676"/>
      <c r="CML4" s="676"/>
      <c r="CMM4" s="676"/>
      <c r="CMN4" s="676"/>
      <c r="CMO4" s="676"/>
      <c r="CMP4" s="676"/>
      <c r="CMQ4" s="676"/>
      <c r="CMR4" s="676"/>
      <c r="CMS4" s="676"/>
      <c r="CMT4" s="676"/>
      <c r="CMU4" s="676"/>
      <c r="CMV4" s="676"/>
      <c r="CMW4" s="676"/>
      <c r="CMX4" s="676"/>
      <c r="CMY4" s="676"/>
      <c r="CMZ4" s="676"/>
      <c r="CNA4" s="676"/>
      <c r="CNB4" s="676"/>
      <c r="CNC4" s="676"/>
      <c r="CND4" s="676"/>
      <c r="CNE4" s="676"/>
      <c r="CNF4" s="676"/>
      <c r="CNG4" s="676"/>
      <c r="CNH4" s="676"/>
      <c r="CNI4" s="676"/>
      <c r="CNJ4" s="676"/>
      <c r="CNK4" s="676"/>
      <c r="CNL4" s="676"/>
      <c r="CNM4" s="676"/>
      <c r="CNN4" s="676"/>
      <c r="CNO4" s="676"/>
      <c r="CNP4" s="676"/>
      <c r="CNQ4" s="676"/>
      <c r="CNR4" s="676"/>
      <c r="CNS4" s="676"/>
      <c r="CNT4" s="676"/>
      <c r="CNU4" s="676"/>
      <c r="CNV4" s="676"/>
      <c r="CNW4" s="676"/>
      <c r="CNX4" s="676"/>
      <c r="CNY4" s="676"/>
      <c r="CNZ4" s="676"/>
      <c r="COA4" s="676"/>
      <c r="COB4" s="676"/>
      <c r="COC4" s="676"/>
      <c r="COD4" s="676"/>
      <c r="COE4" s="676"/>
      <c r="COF4" s="676"/>
      <c r="COG4" s="676"/>
      <c r="COH4" s="676"/>
      <c r="COI4" s="676"/>
      <c r="COJ4" s="676"/>
      <c r="COK4" s="676"/>
      <c r="COL4" s="676"/>
      <c r="COM4" s="676"/>
      <c r="CON4" s="676"/>
      <c r="COO4" s="676"/>
      <c r="COP4" s="676"/>
      <c r="COQ4" s="676"/>
      <c r="COR4" s="676"/>
      <c r="COS4" s="676"/>
      <c r="COT4" s="676"/>
      <c r="COU4" s="676"/>
      <c r="COV4" s="676"/>
      <c r="COW4" s="676"/>
      <c r="COX4" s="676"/>
      <c r="COY4" s="676"/>
      <c r="COZ4" s="676"/>
      <c r="CPA4" s="676"/>
      <c r="CPB4" s="676"/>
      <c r="CPC4" s="676"/>
      <c r="CPD4" s="676"/>
      <c r="CPE4" s="676"/>
      <c r="CPF4" s="676"/>
      <c r="CPG4" s="676"/>
      <c r="CPH4" s="676"/>
      <c r="CPI4" s="676"/>
      <c r="CPJ4" s="676"/>
      <c r="CPK4" s="676"/>
      <c r="CPL4" s="676"/>
      <c r="CPM4" s="676"/>
      <c r="CPN4" s="676"/>
      <c r="CPO4" s="676"/>
      <c r="CPP4" s="676"/>
      <c r="CPQ4" s="676"/>
      <c r="CPR4" s="676"/>
      <c r="CPS4" s="676"/>
      <c r="CPT4" s="676"/>
      <c r="CPU4" s="676"/>
      <c r="CPV4" s="676"/>
      <c r="CPW4" s="676"/>
      <c r="CPX4" s="676"/>
      <c r="CPY4" s="676"/>
      <c r="CPZ4" s="676"/>
      <c r="CQA4" s="676"/>
      <c r="CQB4" s="676"/>
      <c r="CQC4" s="676"/>
      <c r="CQD4" s="676"/>
      <c r="CQE4" s="676"/>
      <c r="CQF4" s="676"/>
      <c r="CQG4" s="676"/>
      <c r="CQH4" s="676"/>
      <c r="CQI4" s="676"/>
      <c r="CQJ4" s="676"/>
      <c r="CQK4" s="676"/>
      <c r="CQL4" s="676"/>
      <c r="CQM4" s="676"/>
      <c r="CQN4" s="676"/>
      <c r="CQO4" s="676"/>
      <c r="CQP4" s="676"/>
      <c r="CQQ4" s="676"/>
      <c r="CQR4" s="676"/>
      <c r="CQS4" s="676"/>
      <c r="CQT4" s="676"/>
      <c r="CQU4" s="676"/>
      <c r="CQV4" s="676"/>
      <c r="CQW4" s="676"/>
      <c r="CQX4" s="676"/>
      <c r="CQY4" s="676"/>
      <c r="CQZ4" s="676"/>
      <c r="CRA4" s="676"/>
      <c r="CRB4" s="676"/>
      <c r="CRC4" s="676"/>
      <c r="CRD4" s="676"/>
      <c r="CRE4" s="676"/>
      <c r="CRF4" s="676"/>
      <c r="CRG4" s="676"/>
      <c r="CRH4" s="676"/>
      <c r="CRI4" s="676"/>
      <c r="CRJ4" s="676"/>
      <c r="CRK4" s="676"/>
      <c r="CRL4" s="676"/>
      <c r="CRM4" s="676"/>
      <c r="CRN4" s="676"/>
      <c r="CRO4" s="676"/>
      <c r="CRP4" s="676"/>
      <c r="CRQ4" s="676"/>
      <c r="CRR4" s="676"/>
      <c r="CRS4" s="676"/>
      <c r="CRT4" s="676"/>
      <c r="CRU4" s="676"/>
      <c r="CRV4" s="676"/>
      <c r="CRW4" s="676"/>
      <c r="CRX4" s="676"/>
      <c r="CRY4" s="676"/>
      <c r="CRZ4" s="676"/>
      <c r="CSA4" s="676"/>
      <c r="CSB4" s="676"/>
      <c r="CSC4" s="676"/>
      <c r="CSD4" s="676"/>
      <c r="CSE4" s="676"/>
      <c r="CSF4" s="676"/>
      <c r="CSG4" s="676"/>
      <c r="CSH4" s="676"/>
      <c r="CSI4" s="676"/>
      <c r="CSJ4" s="676"/>
      <c r="CSK4" s="676"/>
      <c r="CSL4" s="676"/>
      <c r="CSM4" s="676"/>
      <c r="CSN4" s="676"/>
      <c r="CSO4" s="676"/>
      <c r="CSP4" s="676"/>
      <c r="CSQ4" s="676"/>
      <c r="CSR4" s="676"/>
      <c r="CSS4" s="676"/>
      <c r="CST4" s="676"/>
      <c r="CSU4" s="676"/>
      <c r="CSV4" s="676"/>
      <c r="CSW4" s="676"/>
      <c r="CSX4" s="676"/>
      <c r="CSY4" s="676"/>
      <c r="CSZ4" s="676"/>
      <c r="CTA4" s="676"/>
      <c r="CTB4" s="676"/>
      <c r="CTC4" s="676"/>
      <c r="CTD4" s="676"/>
      <c r="CTE4" s="676"/>
      <c r="CTF4" s="676"/>
      <c r="CTG4" s="676"/>
      <c r="CTH4" s="676"/>
      <c r="CTI4" s="676"/>
      <c r="CTJ4" s="676"/>
      <c r="CTK4" s="676"/>
      <c r="CTL4" s="676"/>
      <c r="CTM4" s="676"/>
      <c r="CTN4" s="676"/>
      <c r="CTO4" s="676"/>
      <c r="CTP4" s="676"/>
      <c r="CTQ4" s="676"/>
      <c r="CTR4" s="676"/>
      <c r="CTS4" s="676"/>
      <c r="CTT4" s="676"/>
      <c r="CTU4" s="676"/>
      <c r="CTV4" s="676"/>
      <c r="CTW4" s="676"/>
      <c r="CTX4" s="676"/>
      <c r="CTY4" s="676"/>
      <c r="CTZ4" s="676"/>
      <c r="CUA4" s="676"/>
      <c r="CUB4" s="676"/>
      <c r="CUC4" s="676"/>
      <c r="CUD4" s="676"/>
      <c r="CUE4" s="676"/>
      <c r="CUF4" s="676"/>
      <c r="CUG4" s="676"/>
      <c r="CUH4" s="676"/>
      <c r="CUI4" s="676"/>
      <c r="CUJ4" s="676"/>
      <c r="CUK4" s="676"/>
      <c r="CUL4" s="676"/>
      <c r="CUM4" s="676"/>
      <c r="CUN4" s="676"/>
      <c r="CUO4" s="676"/>
      <c r="CUP4" s="676"/>
      <c r="CUQ4" s="676"/>
      <c r="CUR4" s="676"/>
      <c r="CUS4" s="676"/>
      <c r="CUT4" s="676"/>
      <c r="CUU4" s="676"/>
      <c r="CUV4" s="676"/>
      <c r="CUW4" s="676"/>
      <c r="CUX4" s="676"/>
      <c r="CUY4" s="676"/>
      <c r="CUZ4" s="676"/>
      <c r="CVA4" s="676"/>
      <c r="CVB4" s="676"/>
      <c r="CVC4" s="676"/>
      <c r="CVD4" s="676"/>
      <c r="CVE4" s="676"/>
      <c r="CVF4" s="676"/>
      <c r="CVG4" s="676"/>
      <c r="CVH4" s="676"/>
      <c r="CVI4" s="676"/>
      <c r="CVJ4" s="676"/>
      <c r="CVK4" s="676"/>
      <c r="CVL4" s="676"/>
      <c r="CVM4" s="676"/>
      <c r="CVN4" s="676"/>
      <c r="CVO4" s="676"/>
      <c r="CVP4" s="676"/>
      <c r="CVQ4" s="676"/>
      <c r="CVR4" s="676"/>
      <c r="CVS4" s="676"/>
      <c r="CVT4" s="676"/>
      <c r="CVU4" s="676"/>
      <c r="CVV4" s="676"/>
      <c r="CVW4" s="676"/>
      <c r="CVX4" s="676"/>
      <c r="CVY4" s="676"/>
      <c r="CVZ4" s="676"/>
      <c r="CWA4" s="676"/>
      <c r="CWB4" s="676"/>
      <c r="CWC4" s="676"/>
      <c r="CWD4" s="676"/>
      <c r="CWE4" s="676"/>
      <c r="CWF4" s="676"/>
      <c r="CWG4" s="676"/>
      <c r="CWH4" s="676"/>
      <c r="CWI4" s="676"/>
      <c r="CWJ4" s="676"/>
      <c r="CWK4" s="676"/>
      <c r="CWL4" s="676"/>
      <c r="CWM4" s="676"/>
      <c r="CWN4" s="676"/>
      <c r="CWO4" s="676"/>
      <c r="CWP4" s="676"/>
      <c r="CWQ4" s="676"/>
      <c r="CWR4" s="676"/>
      <c r="CWS4" s="676"/>
      <c r="CWT4" s="676"/>
      <c r="CWU4" s="676"/>
      <c r="CWV4" s="676"/>
      <c r="CWW4" s="676"/>
      <c r="CWX4" s="676"/>
      <c r="CWY4" s="676"/>
      <c r="CWZ4" s="676"/>
      <c r="CXA4" s="676"/>
      <c r="CXB4" s="676"/>
      <c r="CXC4" s="676"/>
      <c r="CXD4" s="676"/>
      <c r="CXE4" s="676"/>
      <c r="CXF4" s="676"/>
      <c r="CXG4" s="676"/>
      <c r="CXH4" s="676"/>
      <c r="CXI4" s="676"/>
      <c r="CXJ4" s="676"/>
      <c r="CXK4" s="676"/>
      <c r="CXL4" s="676"/>
      <c r="CXM4" s="676"/>
      <c r="CXN4" s="676"/>
      <c r="CXO4" s="676"/>
      <c r="CXP4" s="676"/>
      <c r="CXQ4" s="676"/>
      <c r="CXR4" s="676"/>
      <c r="CXS4" s="676"/>
      <c r="CXT4" s="676"/>
      <c r="CXU4" s="676"/>
      <c r="CXV4" s="676"/>
      <c r="CXW4" s="676"/>
      <c r="CXX4" s="676"/>
      <c r="CXY4" s="676"/>
      <c r="CXZ4" s="676"/>
      <c r="CYA4" s="676"/>
      <c r="CYB4" s="676"/>
      <c r="CYC4" s="676"/>
      <c r="CYD4" s="676"/>
      <c r="CYE4" s="676"/>
      <c r="CYF4" s="676"/>
      <c r="CYG4" s="676"/>
      <c r="CYH4" s="676"/>
      <c r="CYI4" s="676"/>
      <c r="CYJ4" s="676"/>
      <c r="CYK4" s="676"/>
      <c r="CYL4" s="676"/>
      <c r="CYM4" s="676"/>
      <c r="CYN4" s="676"/>
      <c r="CYO4" s="676"/>
      <c r="CYP4" s="676"/>
      <c r="CYQ4" s="676"/>
      <c r="CYR4" s="676"/>
      <c r="CYS4" s="676"/>
      <c r="CYT4" s="676"/>
      <c r="CYU4" s="676"/>
      <c r="CYV4" s="676"/>
      <c r="CYW4" s="676"/>
      <c r="CYX4" s="676"/>
      <c r="CYY4" s="676"/>
      <c r="CYZ4" s="676"/>
      <c r="CZA4" s="676"/>
      <c r="CZB4" s="676"/>
      <c r="CZC4" s="676"/>
      <c r="CZD4" s="676"/>
      <c r="CZE4" s="676"/>
      <c r="CZF4" s="676"/>
      <c r="CZG4" s="676"/>
      <c r="CZH4" s="676"/>
      <c r="CZI4" s="676"/>
      <c r="CZJ4" s="676"/>
      <c r="CZK4" s="676"/>
      <c r="CZL4" s="676"/>
      <c r="CZM4" s="676"/>
      <c r="CZN4" s="676"/>
      <c r="CZO4" s="676"/>
      <c r="CZP4" s="676"/>
      <c r="CZQ4" s="676"/>
      <c r="CZR4" s="676"/>
      <c r="CZS4" s="676"/>
      <c r="CZT4" s="676"/>
      <c r="CZU4" s="676"/>
      <c r="CZV4" s="676"/>
      <c r="CZW4" s="676"/>
      <c r="CZX4" s="676"/>
      <c r="CZY4" s="676"/>
      <c r="CZZ4" s="676"/>
      <c r="DAA4" s="676"/>
      <c r="DAB4" s="676"/>
      <c r="DAC4" s="676"/>
      <c r="DAD4" s="676"/>
      <c r="DAE4" s="676"/>
      <c r="DAF4" s="676"/>
      <c r="DAG4" s="676"/>
      <c r="DAH4" s="676"/>
      <c r="DAI4" s="676"/>
      <c r="DAJ4" s="676"/>
      <c r="DAK4" s="676"/>
      <c r="DAL4" s="676"/>
      <c r="DAM4" s="676"/>
      <c r="DAN4" s="676"/>
      <c r="DAO4" s="676"/>
      <c r="DAP4" s="676"/>
      <c r="DAQ4" s="676"/>
      <c r="DAR4" s="676"/>
      <c r="DAS4" s="676"/>
      <c r="DAT4" s="676"/>
      <c r="DAU4" s="676"/>
      <c r="DAV4" s="676"/>
      <c r="DAW4" s="676"/>
      <c r="DAX4" s="676"/>
      <c r="DAY4" s="676"/>
      <c r="DAZ4" s="676"/>
      <c r="DBA4" s="676"/>
      <c r="DBB4" s="676"/>
      <c r="DBC4" s="676"/>
      <c r="DBD4" s="676"/>
      <c r="DBE4" s="676"/>
      <c r="DBF4" s="676"/>
      <c r="DBG4" s="676"/>
      <c r="DBH4" s="676"/>
      <c r="DBI4" s="676"/>
      <c r="DBJ4" s="676"/>
      <c r="DBK4" s="676"/>
      <c r="DBL4" s="676"/>
      <c r="DBM4" s="676"/>
      <c r="DBN4" s="676"/>
      <c r="DBO4" s="676"/>
      <c r="DBP4" s="676"/>
      <c r="DBQ4" s="676"/>
      <c r="DBR4" s="676"/>
      <c r="DBS4" s="676"/>
      <c r="DBT4" s="676"/>
      <c r="DBU4" s="676"/>
      <c r="DBV4" s="676"/>
      <c r="DBW4" s="676"/>
      <c r="DBX4" s="676"/>
      <c r="DBY4" s="676"/>
      <c r="DBZ4" s="676"/>
      <c r="DCA4" s="676"/>
      <c r="DCB4" s="676"/>
      <c r="DCC4" s="676"/>
      <c r="DCD4" s="676"/>
      <c r="DCE4" s="676"/>
      <c r="DCF4" s="676"/>
      <c r="DCG4" s="676"/>
      <c r="DCH4" s="676"/>
      <c r="DCI4" s="676"/>
      <c r="DCJ4" s="676"/>
      <c r="DCK4" s="676"/>
      <c r="DCL4" s="676"/>
      <c r="DCM4" s="676"/>
      <c r="DCN4" s="676"/>
      <c r="DCO4" s="676"/>
      <c r="DCP4" s="676"/>
      <c r="DCQ4" s="676"/>
      <c r="DCR4" s="676"/>
      <c r="DCS4" s="676"/>
      <c r="DCT4" s="676"/>
      <c r="DCU4" s="676"/>
      <c r="DCV4" s="676"/>
      <c r="DCW4" s="676"/>
      <c r="DCX4" s="676"/>
      <c r="DCY4" s="676"/>
      <c r="DCZ4" s="676"/>
      <c r="DDA4" s="676"/>
      <c r="DDB4" s="676"/>
      <c r="DDC4" s="676"/>
      <c r="DDD4" s="676"/>
      <c r="DDE4" s="676"/>
      <c r="DDF4" s="676"/>
      <c r="DDG4" s="676"/>
      <c r="DDH4" s="676"/>
      <c r="DDI4" s="676"/>
      <c r="DDJ4" s="676"/>
      <c r="DDK4" s="676"/>
      <c r="DDL4" s="676"/>
      <c r="DDM4" s="676"/>
      <c r="DDN4" s="676"/>
      <c r="DDO4" s="676"/>
      <c r="DDP4" s="676"/>
      <c r="DDQ4" s="676"/>
      <c r="DDR4" s="676"/>
      <c r="DDS4" s="676"/>
      <c r="DDT4" s="676"/>
      <c r="DDU4" s="676"/>
      <c r="DDV4" s="676"/>
      <c r="DDW4" s="676"/>
      <c r="DDX4" s="676"/>
      <c r="DDY4" s="676"/>
      <c r="DDZ4" s="676"/>
      <c r="DEA4" s="676"/>
      <c r="DEB4" s="676"/>
      <c r="DEC4" s="676"/>
      <c r="DED4" s="676"/>
      <c r="DEE4" s="676"/>
      <c r="DEF4" s="676"/>
      <c r="DEG4" s="676"/>
      <c r="DEH4" s="676"/>
      <c r="DEI4" s="676"/>
      <c r="DEJ4" s="676"/>
      <c r="DEK4" s="676"/>
      <c r="DEL4" s="676"/>
      <c r="DEM4" s="676"/>
      <c r="DEN4" s="676"/>
      <c r="DEO4" s="676"/>
      <c r="DEP4" s="676"/>
      <c r="DEQ4" s="676"/>
      <c r="DER4" s="676"/>
      <c r="DES4" s="676"/>
      <c r="DET4" s="676"/>
      <c r="DEU4" s="676"/>
      <c r="DEV4" s="676"/>
      <c r="DEW4" s="676"/>
      <c r="DEX4" s="676"/>
      <c r="DEY4" s="676"/>
      <c r="DEZ4" s="676"/>
      <c r="DFA4" s="676"/>
      <c r="DFB4" s="676"/>
      <c r="DFC4" s="676"/>
      <c r="DFD4" s="676"/>
      <c r="DFE4" s="676"/>
      <c r="DFF4" s="676"/>
      <c r="DFG4" s="676"/>
      <c r="DFH4" s="676"/>
      <c r="DFI4" s="676"/>
      <c r="DFJ4" s="676"/>
      <c r="DFK4" s="676"/>
      <c r="DFL4" s="676"/>
      <c r="DFM4" s="676"/>
      <c r="DFN4" s="676"/>
      <c r="DFO4" s="676"/>
      <c r="DFP4" s="676"/>
      <c r="DFQ4" s="676"/>
      <c r="DFR4" s="676"/>
      <c r="DFS4" s="676"/>
      <c r="DFT4" s="676"/>
      <c r="DFU4" s="676"/>
      <c r="DFV4" s="676"/>
      <c r="DFW4" s="676"/>
      <c r="DFX4" s="676"/>
      <c r="DFY4" s="676"/>
      <c r="DFZ4" s="676"/>
      <c r="DGA4" s="676"/>
      <c r="DGB4" s="676"/>
      <c r="DGC4" s="676"/>
      <c r="DGD4" s="676"/>
      <c r="DGE4" s="676"/>
      <c r="DGF4" s="676"/>
      <c r="DGG4" s="676"/>
      <c r="DGH4" s="676"/>
      <c r="DGI4" s="676"/>
      <c r="DGJ4" s="676"/>
      <c r="DGK4" s="676"/>
      <c r="DGL4" s="676"/>
      <c r="DGM4" s="676"/>
      <c r="DGN4" s="676"/>
      <c r="DGO4" s="676"/>
      <c r="DGP4" s="676"/>
      <c r="DGQ4" s="676"/>
      <c r="DGR4" s="676"/>
      <c r="DGS4" s="676"/>
      <c r="DGT4" s="676"/>
      <c r="DGU4" s="676"/>
      <c r="DGV4" s="676"/>
      <c r="DGW4" s="676"/>
      <c r="DGX4" s="676"/>
      <c r="DGY4" s="676"/>
      <c r="DGZ4" s="676"/>
      <c r="DHA4" s="676"/>
      <c r="DHB4" s="676"/>
      <c r="DHC4" s="676"/>
      <c r="DHD4" s="676"/>
      <c r="DHE4" s="676"/>
      <c r="DHF4" s="676"/>
      <c r="DHG4" s="676"/>
      <c r="DHH4" s="676"/>
      <c r="DHI4" s="676"/>
      <c r="DHJ4" s="676"/>
      <c r="DHK4" s="676"/>
      <c r="DHL4" s="676"/>
      <c r="DHM4" s="676"/>
      <c r="DHN4" s="676"/>
      <c r="DHO4" s="676"/>
      <c r="DHP4" s="676"/>
      <c r="DHQ4" s="676"/>
      <c r="DHR4" s="676"/>
      <c r="DHS4" s="676"/>
      <c r="DHT4" s="676"/>
      <c r="DHU4" s="676"/>
      <c r="DHV4" s="676"/>
      <c r="DHW4" s="676"/>
      <c r="DHX4" s="676"/>
      <c r="DHY4" s="676"/>
      <c r="DHZ4" s="676"/>
      <c r="DIA4" s="676"/>
      <c r="DIB4" s="676"/>
      <c r="DIC4" s="676"/>
      <c r="DID4" s="676"/>
      <c r="DIE4" s="676"/>
      <c r="DIF4" s="676"/>
      <c r="DIG4" s="676"/>
      <c r="DIH4" s="676"/>
      <c r="DII4" s="676"/>
      <c r="DIJ4" s="676"/>
      <c r="DIK4" s="676"/>
      <c r="DIL4" s="676"/>
      <c r="DIM4" s="676"/>
      <c r="DIN4" s="676"/>
      <c r="DIO4" s="676"/>
      <c r="DIP4" s="676"/>
      <c r="DIQ4" s="676"/>
      <c r="DIR4" s="676"/>
      <c r="DIS4" s="676"/>
      <c r="DIT4" s="676"/>
      <c r="DIU4" s="676"/>
      <c r="DIV4" s="676"/>
      <c r="DIW4" s="676"/>
      <c r="DIX4" s="676"/>
      <c r="DIY4" s="676"/>
      <c r="DIZ4" s="676"/>
      <c r="DJA4" s="676"/>
      <c r="DJB4" s="676"/>
      <c r="DJC4" s="676"/>
      <c r="DJD4" s="676"/>
      <c r="DJE4" s="676"/>
      <c r="DJF4" s="676"/>
      <c r="DJG4" s="676"/>
      <c r="DJH4" s="676"/>
      <c r="DJI4" s="676"/>
      <c r="DJJ4" s="676"/>
      <c r="DJK4" s="676"/>
      <c r="DJL4" s="676"/>
      <c r="DJM4" s="676"/>
      <c r="DJN4" s="676"/>
      <c r="DJO4" s="676"/>
      <c r="DJP4" s="676"/>
      <c r="DJQ4" s="676"/>
      <c r="DJR4" s="676"/>
      <c r="DJS4" s="676"/>
      <c r="DJT4" s="676"/>
      <c r="DJU4" s="676"/>
      <c r="DJV4" s="676"/>
      <c r="DJW4" s="676"/>
      <c r="DJX4" s="676"/>
      <c r="DJY4" s="676"/>
      <c r="DJZ4" s="676"/>
      <c r="DKA4" s="676"/>
      <c r="DKB4" s="676"/>
      <c r="DKC4" s="676"/>
      <c r="DKD4" s="676"/>
      <c r="DKE4" s="676"/>
      <c r="DKF4" s="676"/>
      <c r="DKG4" s="676"/>
      <c r="DKH4" s="676"/>
      <c r="DKI4" s="676"/>
      <c r="DKJ4" s="676"/>
      <c r="DKK4" s="676"/>
      <c r="DKL4" s="676"/>
      <c r="DKM4" s="676"/>
      <c r="DKN4" s="676"/>
      <c r="DKO4" s="676"/>
      <c r="DKP4" s="676"/>
      <c r="DKQ4" s="676"/>
      <c r="DKR4" s="676"/>
      <c r="DKS4" s="676"/>
      <c r="DKT4" s="676"/>
      <c r="DKU4" s="676"/>
      <c r="DKV4" s="676"/>
      <c r="DKW4" s="676"/>
      <c r="DKX4" s="676"/>
      <c r="DKY4" s="676"/>
      <c r="DKZ4" s="676"/>
      <c r="DLA4" s="676"/>
      <c r="DLB4" s="676"/>
      <c r="DLC4" s="676"/>
      <c r="DLD4" s="676"/>
      <c r="DLE4" s="676"/>
      <c r="DLF4" s="676"/>
      <c r="DLG4" s="676"/>
      <c r="DLH4" s="676"/>
      <c r="DLI4" s="676"/>
      <c r="DLJ4" s="676"/>
      <c r="DLK4" s="676"/>
      <c r="DLL4" s="676"/>
      <c r="DLM4" s="676"/>
      <c r="DLN4" s="676"/>
      <c r="DLO4" s="676"/>
      <c r="DLP4" s="676"/>
      <c r="DLQ4" s="676"/>
      <c r="DLR4" s="676"/>
      <c r="DLS4" s="676"/>
      <c r="DLT4" s="676"/>
      <c r="DLU4" s="676"/>
      <c r="DLV4" s="676"/>
      <c r="DLW4" s="676"/>
      <c r="DLX4" s="676"/>
      <c r="DLY4" s="676"/>
      <c r="DLZ4" s="676"/>
      <c r="DMA4" s="676"/>
      <c r="DMB4" s="676"/>
      <c r="DMC4" s="676"/>
      <c r="DMD4" s="676"/>
      <c r="DME4" s="676"/>
      <c r="DMF4" s="676"/>
      <c r="DMG4" s="676"/>
      <c r="DMH4" s="676"/>
      <c r="DMI4" s="676"/>
      <c r="DMJ4" s="676"/>
      <c r="DMK4" s="676"/>
      <c r="DML4" s="676"/>
      <c r="DMM4" s="676"/>
      <c r="DMN4" s="676"/>
      <c r="DMO4" s="676"/>
      <c r="DMP4" s="676"/>
      <c r="DMQ4" s="676"/>
      <c r="DMR4" s="676"/>
      <c r="DMS4" s="676"/>
      <c r="DMT4" s="676"/>
      <c r="DMU4" s="676"/>
      <c r="DMV4" s="676"/>
      <c r="DMW4" s="676"/>
      <c r="DMX4" s="676"/>
      <c r="DMY4" s="676"/>
      <c r="DMZ4" s="676"/>
      <c r="DNA4" s="676"/>
      <c r="DNB4" s="676"/>
      <c r="DNC4" s="676"/>
      <c r="DND4" s="676"/>
      <c r="DNE4" s="676"/>
      <c r="DNF4" s="676"/>
      <c r="DNG4" s="676"/>
      <c r="DNH4" s="676"/>
      <c r="DNI4" s="676"/>
      <c r="DNJ4" s="676"/>
      <c r="DNK4" s="676"/>
      <c r="DNL4" s="676"/>
      <c r="DNM4" s="676"/>
      <c r="DNN4" s="676"/>
      <c r="DNO4" s="676"/>
      <c r="DNP4" s="676"/>
      <c r="DNQ4" s="676"/>
      <c r="DNR4" s="676"/>
      <c r="DNS4" s="676"/>
      <c r="DNT4" s="676"/>
      <c r="DNU4" s="676"/>
      <c r="DNV4" s="676"/>
      <c r="DNW4" s="676"/>
      <c r="DNX4" s="676"/>
      <c r="DNY4" s="676"/>
      <c r="DNZ4" s="676"/>
      <c r="DOA4" s="676"/>
      <c r="DOB4" s="676"/>
      <c r="DOC4" s="676"/>
      <c r="DOD4" s="676"/>
      <c r="DOE4" s="676"/>
      <c r="DOF4" s="676"/>
      <c r="DOG4" s="676"/>
      <c r="DOH4" s="676"/>
      <c r="DOI4" s="676"/>
      <c r="DOJ4" s="676"/>
      <c r="DOK4" s="676"/>
      <c r="DOL4" s="676"/>
      <c r="DOM4" s="676"/>
      <c r="DON4" s="676"/>
      <c r="DOO4" s="676"/>
      <c r="DOP4" s="676"/>
      <c r="DOQ4" s="676"/>
      <c r="DOR4" s="676"/>
      <c r="DOS4" s="676"/>
      <c r="DOT4" s="676"/>
      <c r="DOU4" s="676"/>
      <c r="DOV4" s="676"/>
      <c r="DOW4" s="676"/>
      <c r="DOX4" s="676"/>
      <c r="DOY4" s="676"/>
      <c r="DOZ4" s="676"/>
      <c r="DPA4" s="676"/>
      <c r="DPB4" s="676"/>
      <c r="DPC4" s="676"/>
      <c r="DPD4" s="676"/>
      <c r="DPE4" s="676"/>
      <c r="DPF4" s="676"/>
      <c r="DPG4" s="676"/>
      <c r="DPH4" s="676"/>
      <c r="DPI4" s="676"/>
      <c r="DPJ4" s="676"/>
      <c r="DPK4" s="676"/>
      <c r="DPL4" s="676"/>
      <c r="DPM4" s="676"/>
      <c r="DPN4" s="676"/>
      <c r="DPO4" s="676"/>
      <c r="DPP4" s="676"/>
      <c r="DPQ4" s="676"/>
      <c r="DPR4" s="676"/>
      <c r="DPS4" s="676"/>
      <c r="DPT4" s="676"/>
      <c r="DPU4" s="676"/>
      <c r="DPV4" s="676"/>
      <c r="DPW4" s="676"/>
      <c r="DPX4" s="676"/>
      <c r="DPY4" s="676"/>
      <c r="DPZ4" s="676"/>
      <c r="DQA4" s="676"/>
      <c r="DQB4" s="676"/>
      <c r="DQC4" s="676"/>
      <c r="DQD4" s="676"/>
      <c r="DQE4" s="676"/>
      <c r="DQF4" s="676"/>
      <c r="DQG4" s="676"/>
      <c r="DQH4" s="676"/>
      <c r="DQI4" s="676"/>
      <c r="DQJ4" s="676"/>
      <c r="DQK4" s="676"/>
      <c r="DQL4" s="676"/>
      <c r="DQM4" s="676"/>
      <c r="DQN4" s="676"/>
      <c r="DQO4" s="676"/>
      <c r="DQP4" s="676"/>
      <c r="DQQ4" s="676"/>
      <c r="DQR4" s="676"/>
      <c r="DQS4" s="676"/>
      <c r="DQT4" s="676"/>
      <c r="DQU4" s="676"/>
      <c r="DQV4" s="676"/>
      <c r="DQW4" s="676"/>
      <c r="DQX4" s="676"/>
      <c r="DQY4" s="676"/>
      <c r="DQZ4" s="676"/>
      <c r="DRA4" s="676"/>
      <c r="DRB4" s="676"/>
      <c r="DRC4" s="676"/>
      <c r="DRD4" s="676"/>
      <c r="DRE4" s="676"/>
      <c r="DRF4" s="676"/>
      <c r="DRG4" s="676"/>
      <c r="DRH4" s="676"/>
      <c r="DRI4" s="676"/>
      <c r="DRJ4" s="676"/>
      <c r="DRK4" s="676"/>
      <c r="DRL4" s="676"/>
      <c r="DRM4" s="676"/>
      <c r="DRN4" s="676"/>
      <c r="DRO4" s="676"/>
      <c r="DRP4" s="676"/>
      <c r="DRQ4" s="676"/>
      <c r="DRR4" s="676"/>
      <c r="DRS4" s="676"/>
      <c r="DRT4" s="676"/>
      <c r="DRU4" s="676"/>
      <c r="DRV4" s="676"/>
      <c r="DRW4" s="676"/>
      <c r="DRX4" s="676"/>
      <c r="DRY4" s="676"/>
      <c r="DRZ4" s="676"/>
      <c r="DSA4" s="676"/>
      <c r="DSB4" s="676"/>
      <c r="DSC4" s="676"/>
      <c r="DSD4" s="676"/>
      <c r="DSE4" s="676"/>
      <c r="DSF4" s="676"/>
      <c r="DSG4" s="676"/>
      <c r="DSH4" s="676"/>
      <c r="DSI4" s="676"/>
      <c r="DSJ4" s="676"/>
      <c r="DSK4" s="676"/>
      <c r="DSL4" s="676"/>
      <c r="DSM4" s="676"/>
      <c r="DSN4" s="676"/>
      <c r="DSO4" s="676"/>
      <c r="DSP4" s="676"/>
      <c r="DSQ4" s="676"/>
      <c r="DSR4" s="676"/>
      <c r="DSS4" s="676"/>
      <c r="DST4" s="676"/>
      <c r="DSU4" s="676"/>
      <c r="DSV4" s="676"/>
      <c r="DSW4" s="676"/>
      <c r="DSX4" s="676"/>
      <c r="DSY4" s="676"/>
      <c r="DSZ4" s="676"/>
      <c r="DTA4" s="676"/>
      <c r="DTB4" s="676"/>
      <c r="DTC4" s="676"/>
      <c r="DTD4" s="676"/>
      <c r="DTE4" s="676"/>
      <c r="DTF4" s="676"/>
      <c r="DTG4" s="676"/>
      <c r="DTH4" s="676"/>
      <c r="DTI4" s="676"/>
      <c r="DTJ4" s="676"/>
      <c r="DTK4" s="676"/>
      <c r="DTL4" s="676"/>
      <c r="DTM4" s="676"/>
      <c r="DTN4" s="676"/>
      <c r="DTO4" s="676"/>
      <c r="DTP4" s="676"/>
      <c r="DTQ4" s="676"/>
      <c r="DTR4" s="676"/>
      <c r="DTS4" s="676"/>
      <c r="DTT4" s="676"/>
      <c r="DTU4" s="676"/>
      <c r="DTV4" s="676"/>
      <c r="DTW4" s="676"/>
      <c r="DTX4" s="676"/>
      <c r="DTY4" s="676"/>
      <c r="DTZ4" s="676"/>
      <c r="DUA4" s="676"/>
      <c r="DUB4" s="676"/>
      <c r="DUC4" s="676"/>
      <c r="DUD4" s="676"/>
      <c r="DUE4" s="676"/>
      <c r="DUF4" s="676"/>
      <c r="DUG4" s="676"/>
      <c r="DUH4" s="676"/>
      <c r="DUI4" s="676"/>
      <c r="DUJ4" s="676"/>
      <c r="DUK4" s="676"/>
      <c r="DUL4" s="676"/>
      <c r="DUM4" s="676"/>
      <c r="DUN4" s="676"/>
      <c r="DUO4" s="676"/>
      <c r="DUP4" s="676"/>
      <c r="DUQ4" s="676"/>
      <c r="DUR4" s="676"/>
      <c r="DUS4" s="676"/>
      <c r="DUT4" s="676"/>
      <c r="DUU4" s="676"/>
      <c r="DUV4" s="676"/>
      <c r="DUW4" s="676"/>
      <c r="DUX4" s="676"/>
      <c r="DUY4" s="676"/>
      <c r="DUZ4" s="676"/>
      <c r="DVA4" s="676"/>
      <c r="DVB4" s="676"/>
      <c r="DVC4" s="676"/>
      <c r="DVD4" s="676"/>
      <c r="DVE4" s="676"/>
      <c r="DVF4" s="676"/>
      <c r="DVG4" s="676"/>
      <c r="DVH4" s="676"/>
      <c r="DVI4" s="676"/>
      <c r="DVJ4" s="676"/>
      <c r="DVK4" s="676"/>
      <c r="DVL4" s="676"/>
      <c r="DVM4" s="676"/>
      <c r="DVN4" s="676"/>
      <c r="DVO4" s="676"/>
      <c r="DVP4" s="676"/>
      <c r="DVQ4" s="676"/>
      <c r="DVR4" s="676"/>
      <c r="DVS4" s="676"/>
      <c r="DVT4" s="676"/>
      <c r="DVU4" s="676"/>
      <c r="DVV4" s="676"/>
      <c r="DVW4" s="676"/>
      <c r="DVX4" s="676"/>
      <c r="DVY4" s="676"/>
      <c r="DVZ4" s="676"/>
      <c r="DWA4" s="676"/>
      <c r="DWB4" s="676"/>
      <c r="DWC4" s="676"/>
      <c r="DWD4" s="676"/>
      <c r="DWE4" s="676"/>
      <c r="DWF4" s="676"/>
      <c r="DWG4" s="676"/>
      <c r="DWH4" s="676"/>
      <c r="DWI4" s="676"/>
      <c r="DWJ4" s="676"/>
      <c r="DWK4" s="676"/>
      <c r="DWL4" s="676"/>
      <c r="DWM4" s="676"/>
      <c r="DWN4" s="676"/>
      <c r="DWO4" s="676"/>
      <c r="DWP4" s="676"/>
      <c r="DWQ4" s="676"/>
      <c r="DWR4" s="676"/>
      <c r="DWS4" s="676"/>
      <c r="DWT4" s="676"/>
      <c r="DWU4" s="676"/>
      <c r="DWV4" s="676"/>
      <c r="DWW4" s="676"/>
      <c r="DWX4" s="676"/>
      <c r="DWY4" s="676"/>
      <c r="DWZ4" s="676"/>
      <c r="DXA4" s="676"/>
      <c r="DXB4" s="676"/>
      <c r="DXC4" s="676"/>
      <c r="DXD4" s="676"/>
      <c r="DXE4" s="676"/>
      <c r="DXF4" s="676"/>
      <c r="DXG4" s="676"/>
      <c r="DXH4" s="676"/>
      <c r="DXI4" s="676"/>
      <c r="DXJ4" s="676"/>
      <c r="DXK4" s="676"/>
      <c r="DXL4" s="676"/>
      <c r="DXM4" s="676"/>
      <c r="DXN4" s="676"/>
      <c r="DXO4" s="676"/>
      <c r="DXP4" s="676"/>
      <c r="DXQ4" s="676"/>
      <c r="DXR4" s="676"/>
      <c r="DXS4" s="676"/>
      <c r="DXT4" s="676"/>
      <c r="DXU4" s="676"/>
      <c r="DXV4" s="676"/>
      <c r="DXW4" s="676"/>
      <c r="DXX4" s="676"/>
      <c r="DXY4" s="676"/>
      <c r="DXZ4" s="676"/>
      <c r="DYA4" s="676"/>
      <c r="DYB4" s="676"/>
      <c r="DYC4" s="676"/>
      <c r="DYD4" s="676"/>
      <c r="DYE4" s="676"/>
      <c r="DYF4" s="676"/>
      <c r="DYG4" s="676"/>
      <c r="DYH4" s="676"/>
      <c r="DYI4" s="676"/>
      <c r="DYJ4" s="676"/>
      <c r="DYK4" s="676"/>
      <c r="DYL4" s="676"/>
      <c r="DYM4" s="676"/>
      <c r="DYN4" s="676"/>
      <c r="DYO4" s="676"/>
      <c r="DYP4" s="676"/>
      <c r="DYQ4" s="676"/>
      <c r="DYR4" s="676"/>
      <c r="DYS4" s="676"/>
      <c r="DYT4" s="676"/>
      <c r="DYU4" s="676"/>
      <c r="DYV4" s="676"/>
      <c r="DYW4" s="676"/>
      <c r="DYX4" s="676"/>
      <c r="DYY4" s="676"/>
      <c r="DYZ4" s="676"/>
      <c r="DZA4" s="676"/>
      <c r="DZB4" s="676"/>
      <c r="DZC4" s="676"/>
      <c r="DZD4" s="676"/>
      <c r="DZE4" s="676"/>
      <c r="DZF4" s="676"/>
      <c r="DZG4" s="676"/>
      <c r="DZH4" s="676"/>
      <c r="DZI4" s="676"/>
      <c r="DZJ4" s="676"/>
      <c r="DZK4" s="676"/>
      <c r="DZL4" s="676"/>
      <c r="DZM4" s="676"/>
      <c r="DZN4" s="676"/>
      <c r="DZO4" s="676"/>
      <c r="DZP4" s="676"/>
      <c r="DZQ4" s="676"/>
      <c r="DZR4" s="676"/>
      <c r="DZS4" s="676"/>
      <c r="DZT4" s="676"/>
      <c r="DZU4" s="676"/>
      <c r="DZV4" s="676"/>
      <c r="DZW4" s="676"/>
      <c r="DZX4" s="676"/>
      <c r="DZY4" s="676"/>
      <c r="DZZ4" s="676"/>
      <c r="EAA4" s="676"/>
      <c r="EAB4" s="676"/>
      <c r="EAC4" s="676"/>
      <c r="EAD4" s="676"/>
      <c r="EAE4" s="676"/>
      <c r="EAF4" s="676"/>
      <c r="EAG4" s="676"/>
      <c r="EAH4" s="676"/>
      <c r="EAI4" s="676"/>
      <c r="EAJ4" s="676"/>
      <c r="EAK4" s="676"/>
      <c r="EAL4" s="676"/>
      <c r="EAM4" s="676"/>
      <c r="EAN4" s="676"/>
      <c r="EAO4" s="676"/>
      <c r="EAP4" s="676"/>
      <c r="EAQ4" s="676"/>
      <c r="EAR4" s="676"/>
      <c r="EAS4" s="676"/>
      <c r="EAT4" s="676"/>
      <c r="EAU4" s="676"/>
      <c r="EAV4" s="676"/>
      <c r="EAW4" s="676"/>
      <c r="EAX4" s="676"/>
      <c r="EAY4" s="676"/>
      <c r="EAZ4" s="676"/>
      <c r="EBA4" s="676"/>
      <c r="EBB4" s="676"/>
      <c r="EBC4" s="676"/>
      <c r="EBD4" s="676"/>
      <c r="EBE4" s="676"/>
      <c r="EBF4" s="676"/>
      <c r="EBG4" s="676"/>
      <c r="EBH4" s="676"/>
      <c r="EBI4" s="676"/>
      <c r="EBJ4" s="676"/>
      <c r="EBK4" s="676"/>
      <c r="EBL4" s="676"/>
      <c r="EBM4" s="676"/>
      <c r="EBN4" s="676"/>
      <c r="EBO4" s="676"/>
      <c r="EBP4" s="676"/>
      <c r="EBQ4" s="676"/>
      <c r="EBR4" s="676"/>
      <c r="EBS4" s="676"/>
      <c r="EBT4" s="676"/>
      <c r="EBU4" s="676"/>
      <c r="EBV4" s="676"/>
      <c r="EBW4" s="676"/>
      <c r="EBX4" s="676"/>
      <c r="EBY4" s="676"/>
      <c r="EBZ4" s="676"/>
      <c r="ECA4" s="676"/>
      <c r="ECB4" s="676"/>
      <c r="ECC4" s="676"/>
      <c r="ECD4" s="676"/>
      <c r="ECE4" s="676"/>
      <c r="ECF4" s="676"/>
      <c r="ECG4" s="676"/>
      <c r="ECH4" s="676"/>
      <c r="ECI4" s="676"/>
      <c r="ECJ4" s="676"/>
      <c r="ECK4" s="676"/>
      <c r="ECL4" s="676"/>
      <c r="ECM4" s="676"/>
      <c r="ECN4" s="676"/>
      <c r="ECO4" s="676"/>
      <c r="ECP4" s="676"/>
      <c r="ECQ4" s="676"/>
      <c r="ECR4" s="676"/>
      <c r="ECS4" s="676"/>
      <c r="ECT4" s="676"/>
      <c r="ECU4" s="676"/>
      <c r="ECV4" s="676"/>
      <c r="ECW4" s="676"/>
      <c r="ECX4" s="676"/>
      <c r="ECY4" s="676"/>
      <c r="ECZ4" s="676"/>
      <c r="EDA4" s="676"/>
      <c r="EDB4" s="676"/>
      <c r="EDC4" s="676"/>
      <c r="EDD4" s="676"/>
      <c r="EDE4" s="676"/>
      <c r="EDF4" s="676"/>
      <c r="EDG4" s="676"/>
      <c r="EDH4" s="676"/>
      <c r="EDI4" s="676"/>
      <c r="EDJ4" s="676"/>
      <c r="EDK4" s="676"/>
      <c r="EDL4" s="676"/>
      <c r="EDM4" s="676"/>
      <c r="EDN4" s="676"/>
      <c r="EDO4" s="676"/>
      <c r="EDP4" s="676"/>
      <c r="EDQ4" s="676"/>
      <c r="EDR4" s="676"/>
      <c r="EDS4" s="676"/>
      <c r="EDT4" s="676"/>
      <c r="EDU4" s="676"/>
      <c r="EDV4" s="676"/>
      <c r="EDW4" s="676"/>
      <c r="EDX4" s="676"/>
      <c r="EDY4" s="676"/>
      <c r="EDZ4" s="676"/>
      <c r="EEA4" s="676"/>
      <c r="EEB4" s="676"/>
      <c r="EEC4" s="676"/>
      <c r="EED4" s="676"/>
      <c r="EEE4" s="676"/>
      <c r="EEF4" s="676"/>
      <c r="EEG4" s="676"/>
      <c r="EEH4" s="676"/>
      <c r="EEI4" s="676"/>
      <c r="EEJ4" s="676"/>
      <c r="EEK4" s="676"/>
      <c r="EEL4" s="676"/>
      <c r="EEM4" s="676"/>
      <c r="EEN4" s="676"/>
      <c r="EEO4" s="676"/>
      <c r="EEP4" s="676"/>
      <c r="EEQ4" s="676"/>
      <c r="EER4" s="676"/>
      <c r="EES4" s="676"/>
      <c r="EET4" s="676"/>
      <c r="EEU4" s="676"/>
      <c r="EEV4" s="676"/>
      <c r="EEW4" s="676"/>
      <c r="EEX4" s="676"/>
      <c r="EEY4" s="676"/>
      <c r="EEZ4" s="676"/>
      <c r="EFA4" s="676"/>
      <c r="EFB4" s="676"/>
      <c r="EFC4" s="676"/>
      <c r="EFD4" s="676"/>
      <c r="EFE4" s="676"/>
      <c r="EFF4" s="676"/>
      <c r="EFG4" s="676"/>
      <c r="EFH4" s="676"/>
      <c r="EFI4" s="676"/>
      <c r="EFJ4" s="676"/>
      <c r="EFK4" s="676"/>
      <c r="EFL4" s="676"/>
      <c r="EFM4" s="676"/>
      <c r="EFN4" s="676"/>
      <c r="EFO4" s="676"/>
      <c r="EFP4" s="676"/>
      <c r="EFQ4" s="676"/>
      <c r="EFR4" s="676"/>
      <c r="EFS4" s="676"/>
      <c r="EFT4" s="676"/>
      <c r="EFU4" s="676"/>
      <c r="EFV4" s="676"/>
      <c r="EFW4" s="676"/>
      <c r="EFX4" s="676"/>
      <c r="EFY4" s="676"/>
      <c r="EFZ4" s="676"/>
      <c r="EGA4" s="676"/>
      <c r="EGB4" s="676"/>
      <c r="EGC4" s="676"/>
      <c r="EGD4" s="676"/>
      <c r="EGE4" s="676"/>
      <c r="EGF4" s="676"/>
      <c r="EGG4" s="676"/>
      <c r="EGH4" s="676"/>
      <c r="EGI4" s="676"/>
      <c r="EGJ4" s="676"/>
      <c r="EGK4" s="676"/>
      <c r="EGL4" s="676"/>
      <c r="EGM4" s="676"/>
      <c r="EGN4" s="676"/>
      <c r="EGO4" s="676"/>
      <c r="EGP4" s="676"/>
      <c r="EGQ4" s="676"/>
      <c r="EGR4" s="676"/>
      <c r="EGS4" s="676"/>
      <c r="EGT4" s="676"/>
      <c r="EGU4" s="676"/>
      <c r="EGV4" s="676"/>
      <c r="EGW4" s="676"/>
      <c r="EGX4" s="676"/>
      <c r="EGY4" s="676"/>
      <c r="EGZ4" s="676"/>
      <c r="EHA4" s="676"/>
      <c r="EHB4" s="676"/>
      <c r="EHC4" s="676"/>
      <c r="EHD4" s="676"/>
      <c r="EHE4" s="676"/>
      <c r="EHF4" s="676"/>
      <c r="EHG4" s="676"/>
      <c r="EHH4" s="676"/>
      <c r="EHI4" s="676"/>
      <c r="EHJ4" s="676"/>
      <c r="EHK4" s="676"/>
      <c r="EHL4" s="676"/>
      <c r="EHM4" s="676"/>
      <c r="EHN4" s="676"/>
      <c r="EHO4" s="676"/>
      <c r="EHP4" s="676"/>
      <c r="EHQ4" s="676"/>
      <c r="EHR4" s="676"/>
      <c r="EHS4" s="676"/>
      <c r="EHT4" s="676"/>
      <c r="EHU4" s="676"/>
      <c r="EHV4" s="676"/>
      <c r="EHW4" s="676"/>
      <c r="EHX4" s="676"/>
      <c r="EHY4" s="676"/>
      <c r="EHZ4" s="676"/>
      <c r="EIA4" s="676"/>
      <c r="EIB4" s="676"/>
      <c r="EIC4" s="676"/>
      <c r="EID4" s="676"/>
      <c r="EIE4" s="676"/>
      <c r="EIF4" s="676"/>
      <c r="EIG4" s="676"/>
      <c r="EIH4" s="676"/>
      <c r="EII4" s="676"/>
      <c r="EIJ4" s="676"/>
      <c r="EIK4" s="676"/>
      <c r="EIL4" s="676"/>
      <c r="EIM4" s="676"/>
      <c r="EIN4" s="676"/>
      <c r="EIO4" s="676"/>
      <c r="EIP4" s="676"/>
      <c r="EIQ4" s="676"/>
      <c r="EIR4" s="676"/>
      <c r="EIS4" s="676"/>
      <c r="EIT4" s="676"/>
      <c r="EIU4" s="676"/>
      <c r="EIV4" s="676"/>
      <c r="EIW4" s="676"/>
      <c r="EIX4" s="676"/>
      <c r="EIY4" s="676"/>
      <c r="EIZ4" s="676"/>
      <c r="EJA4" s="676"/>
      <c r="EJB4" s="676"/>
      <c r="EJC4" s="676"/>
      <c r="EJD4" s="676"/>
      <c r="EJE4" s="676"/>
      <c r="EJF4" s="676"/>
      <c r="EJG4" s="676"/>
      <c r="EJH4" s="676"/>
      <c r="EJI4" s="676"/>
      <c r="EJJ4" s="676"/>
      <c r="EJK4" s="676"/>
      <c r="EJL4" s="676"/>
      <c r="EJM4" s="676"/>
      <c r="EJN4" s="676"/>
      <c r="EJO4" s="676"/>
      <c r="EJP4" s="676"/>
      <c r="EJQ4" s="676"/>
      <c r="EJR4" s="676"/>
      <c r="EJS4" s="676"/>
      <c r="EJT4" s="676"/>
      <c r="EJU4" s="676"/>
      <c r="EJV4" s="676"/>
      <c r="EJW4" s="676"/>
      <c r="EJX4" s="676"/>
      <c r="EJY4" s="676"/>
      <c r="EJZ4" s="676"/>
      <c r="EKA4" s="676"/>
      <c r="EKB4" s="676"/>
      <c r="EKC4" s="676"/>
      <c r="EKD4" s="676"/>
      <c r="EKE4" s="676"/>
      <c r="EKF4" s="676"/>
      <c r="EKG4" s="676"/>
      <c r="EKH4" s="676"/>
      <c r="EKI4" s="676"/>
      <c r="EKJ4" s="676"/>
      <c r="EKK4" s="676"/>
      <c r="EKL4" s="676"/>
      <c r="EKM4" s="676"/>
      <c r="EKN4" s="676"/>
      <c r="EKO4" s="676"/>
      <c r="EKP4" s="676"/>
      <c r="EKQ4" s="676"/>
      <c r="EKR4" s="676"/>
      <c r="EKS4" s="676"/>
      <c r="EKT4" s="676"/>
      <c r="EKU4" s="676"/>
      <c r="EKV4" s="676"/>
      <c r="EKW4" s="676"/>
      <c r="EKX4" s="676"/>
      <c r="EKY4" s="676"/>
      <c r="EKZ4" s="676"/>
      <c r="ELA4" s="676"/>
      <c r="ELB4" s="676"/>
      <c r="ELC4" s="676"/>
      <c r="ELD4" s="676"/>
      <c r="ELE4" s="676"/>
      <c r="ELF4" s="676"/>
      <c r="ELG4" s="676"/>
      <c r="ELH4" s="676"/>
      <c r="ELI4" s="676"/>
      <c r="ELJ4" s="676"/>
      <c r="ELK4" s="676"/>
      <c r="ELL4" s="676"/>
      <c r="ELM4" s="676"/>
      <c r="ELN4" s="676"/>
      <c r="ELO4" s="676"/>
      <c r="ELP4" s="676"/>
      <c r="ELQ4" s="676"/>
      <c r="ELR4" s="676"/>
      <c r="ELS4" s="676"/>
      <c r="ELT4" s="676"/>
      <c r="ELU4" s="676"/>
      <c r="ELV4" s="676"/>
      <c r="ELW4" s="676"/>
      <c r="ELX4" s="676"/>
      <c r="ELY4" s="676"/>
      <c r="ELZ4" s="676"/>
      <c r="EMA4" s="676"/>
      <c r="EMB4" s="676"/>
      <c r="EMC4" s="676"/>
      <c r="EMD4" s="676"/>
      <c r="EME4" s="676"/>
      <c r="EMF4" s="676"/>
      <c r="EMG4" s="676"/>
      <c r="EMH4" s="676"/>
      <c r="EMI4" s="676"/>
      <c r="EMJ4" s="676"/>
      <c r="EMK4" s="676"/>
      <c r="EML4" s="676"/>
      <c r="EMM4" s="676"/>
      <c r="EMN4" s="676"/>
      <c r="EMO4" s="676"/>
      <c r="EMP4" s="676"/>
      <c r="EMQ4" s="676"/>
      <c r="EMR4" s="676"/>
      <c r="EMS4" s="676"/>
      <c r="EMT4" s="676"/>
      <c r="EMU4" s="676"/>
      <c r="EMV4" s="676"/>
      <c r="EMW4" s="676"/>
      <c r="EMX4" s="676"/>
      <c r="EMY4" s="676"/>
      <c r="EMZ4" s="676"/>
      <c r="ENA4" s="676"/>
      <c r="ENB4" s="676"/>
      <c r="ENC4" s="676"/>
      <c r="END4" s="676"/>
      <c r="ENE4" s="676"/>
      <c r="ENF4" s="676"/>
      <c r="ENG4" s="676"/>
      <c r="ENH4" s="676"/>
      <c r="ENI4" s="676"/>
      <c r="ENJ4" s="676"/>
      <c r="ENK4" s="676"/>
      <c r="ENL4" s="676"/>
      <c r="ENM4" s="676"/>
      <c r="ENN4" s="676"/>
      <c r="ENO4" s="676"/>
      <c r="ENP4" s="676"/>
      <c r="ENQ4" s="676"/>
      <c r="ENR4" s="676"/>
      <c r="ENS4" s="676"/>
      <c r="ENT4" s="676"/>
      <c r="ENU4" s="676"/>
      <c r="ENV4" s="676"/>
      <c r="ENW4" s="676"/>
      <c r="ENX4" s="676"/>
      <c r="ENY4" s="676"/>
      <c r="ENZ4" s="676"/>
      <c r="EOA4" s="676"/>
      <c r="EOB4" s="676"/>
      <c r="EOC4" s="676"/>
      <c r="EOD4" s="676"/>
      <c r="EOE4" s="676"/>
      <c r="EOF4" s="676"/>
      <c r="EOG4" s="676"/>
      <c r="EOH4" s="676"/>
      <c r="EOI4" s="676"/>
      <c r="EOJ4" s="676"/>
      <c r="EOK4" s="676"/>
      <c r="EOL4" s="676"/>
      <c r="EOM4" s="676"/>
      <c r="EON4" s="676"/>
      <c r="EOO4" s="676"/>
      <c r="EOP4" s="676"/>
      <c r="EOQ4" s="676"/>
      <c r="EOR4" s="676"/>
      <c r="EOS4" s="676"/>
      <c r="EOT4" s="676"/>
      <c r="EOU4" s="676"/>
      <c r="EOV4" s="676"/>
      <c r="EOW4" s="676"/>
      <c r="EOX4" s="676"/>
      <c r="EOY4" s="676"/>
      <c r="EOZ4" s="676"/>
      <c r="EPA4" s="676"/>
      <c r="EPB4" s="676"/>
      <c r="EPC4" s="676"/>
      <c r="EPD4" s="676"/>
      <c r="EPE4" s="676"/>
      <c r="EPF4" s="676"/>
      <c r="EPG4" s="676"/>
      <c r="EPH4" s="676"/>
      <c r="EPI4" s="676"/>
      <c r="EPJ4" s="676"/>
      <c r="EPK4" s="676"/>
      <c r="EPL4" s="676"/>
      <c r="EPM4" s="676"/>
      <c r="EPN4" s="676"/>
      <c r="EPO4" s="676"/>
      <c r="EPP4" s="676"/>
      <c r="EPQ4" s="676"/>
      <c r="EPR4" s="676"/>
      <c r="EPS4" s="676"/>
      <c r="EPT4" s="676"/>
      <c r="EPU4" s="676"/>
      <c r="EPV4" s="676"/>
      <c r="EPW4" s="676"/>
      <c r="EPX4" s="676"/>
      <c r="EPY4" s="676"/>
      <c r="EPZ4" s="676"/>
      <c r="EQA4" s="676"/>
      <c r="EQB4" s="676"/>
      <c r="EQC4" s="676"/>
      <c r="EQD4" s="676"/>
      <c r="EQE4" s="676"/>
      <c r="EQF4" s="676"/>
      <c r="EQG4" s="676"/>
      <c r="EQH4" s="676"/>
      <c r="EQI4" s="676"/>
      <c r="EQJ4" s="676"/>
      <c r="EQK4" s="676"/>
      <c r="EQL4" s="676"/>
      <c r="EQM4" s="676"/>
      <c r="EQN4" s="676"/>
      <c r="EQO4" s="676"/>
      <c r="EQP4" s="676"/>
      <c r="EQQ4" s="676"/>
      <c r="EQR4" s="676"/>
      <c r="EQS4" s="676"/>
      <c r="EQT4" s="676"/>
      <c r="EQU4" s="676"/>
      <c r="EQV4" s="676"/>
      <c r="EQW4" s="676"/>
      <c r="EQX4" s="676"/>
      <c r="EQY4" s="676"/>
      <c r="EQZ4" s="676"/>
      <c r="ERA4" s="676"/>
      <c r="ERB4" s="676"/>
      <c r="ERC4" s="676"/>
      <c r="ERD4" s="676"/>
      <c r="ERE4" s="676"/>
      <c r="ERF4" s="676"/>
      <c r="ERG4" s="676"/>
      <c r="ERH4" s="676"/>
      <c r="ERI4" s="676"/>
      <c r="ERJ4" s="676"/>
      <c r="ERK4" s="676"/>
      <c r="ERL4" s="676"/>
      <c r="ERM4" s="676"/>
      <c r="ERN4" s="676"/>
      <c r="ERO4" s="676"/>
      <c r="ERP4" s="676"/>
      <c r="ERQ4" s="676"/>
      <c r="ERR4" s="676"/>
      <c r="ERS4" s="676"/>
      <c r="ERT4" s="676"/>
      <c r="ERU4" s="676"/>
      <c r="ERV4" s="676"/>
      <c r="ERW4" s="676"/>
      <c r="ERX4" s="676"/>
      <c r="ERY4" s="676"/>
      <c r="ERZ4" s="676"/>
      <c r="ESA4" s="676"/>
      <c r="ESB4" s="676"/>
      <c r="ESC4" s="676"/>
      <c r="ESD4" s="676"/>
      <c r="ESE4" s="676"/>
      <c r="ESF4" s="676"/>
      <c r="ESG4" s="676"/>
      <c r="ESH4" s="676"/>
      <c r="ESI4" s="676"/>
      <c r="ESJ4" s="676"/>
      <c r="ESK4" s="676"/>
      <c r="ESL4" s="676"/>
      <c r="ESM4" s="676"/>
      <c r="ESN4" s="676"/>
      <c r="ESO4" s="676"/>
      <c r="ESP4" s="676"/>
      <c r="ESQ4" s="676"/>
      <c r="ESR4" s="676"/>
      <c r="ESS4" s="676"/>
      <c r="EST4" s="676"/>
      <c r="ESU4" s="676"/>
      <c r="ESV4" s="676"/>
      <c r="ESW4" s="676"/>
      <c r="ESX4" s="676"/>
      <c r="ESY4" s="676"/>
      <c r="ESZ4" s="676"/>
      <c r="ETA4" s="676"/>
      <c r="ETB4" s="676"/>
      <c r="ETC4" s="676"/>
      <c r="ETD4" s="676"/>
      <c r="ETE4" s="676"/>
      <c r="ETF4" s="676"/>
      <c r="ETG4" s="676"/>
      <c r="ETH4" s="676"/>
      <c r="ETI4" s="676"/>
      <c r="ETJ4" s="676"/>
      <c r="ETK4" s="676"/>
      <c r="ETL4" s="676"/>
      <c r="ETM4" s="676"/>
      <c r="ETN4" s="676"/>
      <c r="ETO4" s="676"/>
      <c r="ETP4" s="676"/>
      <c r="ETQ4" s="676"/>
      <c r="ETR4" s="676"/>
      <c r="ETS4" s="676"/>
      <c r="ETT4" s="676"/>
      <c r="ETU4" s="676"/>
      <c r="ETV4" s="676"/>
      <c r="ETW4" s="676"/>
      <c r="ETX4" s="676"/>
      <c r="ETY4" s="676"/>
      <c r="ETZ4" s="676"/>
      <c r="EUA4" s="676"/>
      <c r="EUB4" s="676"/>
      <c r="EUC4" s="676"/>
      <c r="EUD4" s="676"/>
      <c r="EUE4" s="676"/>
      <c r="EUF4" s="676"/>
      <c r="EUG4" s="676"/>
      <c r="EUH4" s="676"/>
      <c r="EUI4" s="676"/>
      <c r="EUJ4" s="676"/>
      <c r="EUK4" s="676"/>
      <c r="EUL4" s="676"/>
      <c r="EUM4" s="676"/>
      <c r="EUN4" s="676"/>
      <c r="EUO4" s="676"/>
      <c r="EUP4" s="676"/>
      <c r="EUQ4" s="676"/>
      <c r="EUR4" s="676"/>
      <c r="EUS4" s="676"/>
      <c r="EUT4" s="676"/>
      <c r="EUU4" s="676"/>
      <c r="EUV4" s="676"/>
      <c r="EUW4" s="676"/>
      <c r="EUX4" s="676"/>
      <c r="EUY4" s="676"/>
      <c r="EUZ4" s="676"/>
      <c r="EVA4" s="676"/>
      <c r="EVB4" s="676"/>
      <c r="EVC4" s="676"/>
      <c r="EVD4" s="676"/>
      <c r="EVE4" s="676"/>
      <c r="EVF4" s="676"/>
      <c r="EVG4" s="676"/>
      <c r="EVH4" s="676"/>
      <c r="EVI4" s="676"/>
      <c r="EVJ4" s="676"/>
      <c r="EVK4" s="676"/>
      <c r="EVL4" s="676"/>
      <c r="EVM4" s="676"/>
      <c r="EVN4" s="676"/>
      <c r="EVO4" s="676"/>
      <c r="EVP4" s="676"/>
      <c r="EVQ4" s="676"/>
      <c r="EVR4" s="676"/>
      <c r="EVS4" s="676"/>
      <c r="EVT4" s="676"/>
      <c r="EVU4" s="676"/>
      <c r="EVV4" s="676"/>
      <c r="EVW4" s="676"/>
      <c r="EVX4" s="676"/>
      <c r="EVY4" s="676"/>
      <c r="EVZ4" s="676"/>
      <c r="EWA4" s="676"/>
      <c r="EWB4" s="676"/>
      <c r="EWC4" s="676"/>
      <c r="EWD4" s="676"/>
      <c r="EWE4" s="676"/>
      <c r="EWF4" s="676"/>
      <c r="EWG4" s="676"/>
      <c r="EWH4" s="676"/>
      <c r="EWI4" s="676"/>
      <c r="EWJ4" s="676"/>
      <c r="EWK4" s="676"/>
      <c r="EWL4" s="676"/>
      <c r="EWM4" s="676"/>
      <c r="EWN4" s="676"/>
      <c r="EWO4" s="676"/>
      <c r="EWP4" s="676"/>
      <c r="EWQ4" s="676"/>
      <c r="EWR4" s="676"/>
      <c r="EWS4" s="676"/>
      <c r="EWT4" s="676"/>
      <c r="EWU4" s="676"/>
      <c r="EWV4" s="676"/>
      <c r="EWW4" s="676"/>
      <c r="EWX4" s="676"/>
      <c r="EWY4" s="676"/>
      <c r="EWZ4" s="676"/>
      <c r="EXA4" s="676"/>
      <c r="EXB4" s="676"/>
      <c r="EXC4" s="676"/>
      <c r="EXD4" s="676"/>
      <c r="EXE4" s="676"/>
      <c r="EXF4" s="676"/>
      <c r="EXG4" s="676"/>
      <c r="EXH4" s="676"/>
      <c r="EXI4" s="676"/>
      <c r="EXJ4" s="676"/>
      <c r="EXK4" s="676"/>
      <c r="EXL4" s="676"/>
      <c r="EXM4" s="676"/>
      <c r="EXN4" s="676"/>
      <c r="EXO4" s="676"/>
      <c r="EXP4" s="676"/>
      <c r="EXQ4" s="676"/>
      <c r="EXR4" s="676"/>
      <c r="EXS4" s="676"/>
      <c r="EXT4" s="676"/>
      <c r="EXU4" s="676"/>
      <c r="EXV4" s="676"/>
      <c r="EXW4" s="676"/>
      <c r="EXX4" s="676"/>
      <c r="EXY4" s="676"/>
      <c r="EXZ4" s="676"/>
      <c r="EYA4" s="676"/>
      <c r="EYB4" s="676"/>
      <c r="EYC4" s="676"/>
      <c r="EYD4" s="676"/>
      <c r="EYE4" s="676"/>
      <c r="EYF4" s="676"/>
      <c r="EYG4" s="676"/>
      <c r="EYH4" s="676"/>
      <c r="EYI4" s="676"/>
      <c r="EYJ4" s="676"/>
      <c r="EYK4" s="676"/>
      <c r="EYL4" s="676"/>
      <c r="EYM4" s="676"/>
      <c r="EYN4" s="676"/>
      <c r="EYO4" s="676"/>
      <c r="EYP4" s="676"/>
      <c r="EYQ4" s="676"/>
      <c r="EYR4" s="676"/>
      <c r="EYS4" s="676"/>
      <c r="EYT4" s="676"/>
      <c r="EYU4" s="676"/>
      <c r="EYV4" s="676"/>
      <c r="EYW4" s="676"/>
      <c r="EYX4" s="676"/>
      <c r="EYY4" s="676"/>
      <c r="EYZ4" s="676"/>
      <c r="EZA4" s="676"/>
      <c r="EZB4" s="676"/>
      <c r="EZC4" s="676"/>
      <c r="EZD4" s="676"/>
      <c r="EZE4" s="676"/>
      <c r="EZF4" s="676"/>
      <c r="EZG4" s="676"/>
      <c r="EZH4" s="676"/>
      <c r="EZI4" s="676"/>
      <c r="EZJ4" s="676"/>
      <c r="EZK4" s="676"/>
      <c r="EZL4" s="676"/>
      <c r="EZM4" s="676"/>
      <c r="EZN4" s="676"/>
      <c r="EZO4" s="676"/>
      <c r="EZP4" s="676"/>
      <c r="EZQ4" s="676"/>
      <c r="EZR4" s="676"/>
      <c r="EZS4" s="676"/>
      <c r="EZT4" s="676"/>
      <c r="EZU4" s="676"/>
      <c r="EZV4" s="676"/>
      <c r="EZW4" s="676"/>
      <c r="EZX4" s="676"/>
      <c r="EZY4" s="676"/>
      <c r="EZZ4" s="676"/>
      <c r="FAA4" s="676"/>
      <c r="FAB4" s="676"/>
      <c r="FAC4" s="676"/>
      <c r="FAD4" s="676"/>
      <c r="FAE4" s="676"/>
      <c r="FAF4" s="676"/>
      <c r="FAG4" s="676"/>
      <c r="FAH4" s="676"/>
      <c r="FAI4" s="676"/>
      <c r="FAJ4" s="676"/>
      <c r="FAK4" s="676"/>
      <c r="FAL4" s="676"/>
      <c r="FAM4" s="676"/>
      <c r="FAN4" s="676"/>
      <c r="FAO4" s="676"/>
      <c r="FAP4" s="676"/>
      <c r="FAQ4" s="676"/>
      <c r="FAR4" s="676"/>
      <c r="FAS4" s="676"/>
      <c r="FAT4" s="676"/>
      <c r="FAU4" s="676"/>
      <c r="FAV4" s="676"/>
      <c r="FAW4" s="676"/>
      <c r="FAX4" s="676"/>
      <c r="FAY4" s="676"/>
      <c r="FAZ4" s="676"/>
      <c r="FBA4" s="676"/>
      <c r="FBB4" s="676"/>
      <c r="FBC4" s="676"/>
      <c r="FBD4" s="676"/>
      <c r="FBE4" s="676"/>
      <c r="FBF4" s="676"/>
      <c r="FBG4" s="676"/>
      <c r="FBH4" s="676"/>
      <c r="FBI4" s="676"/>
      <c r="FBJ4" s="676"/>
      <c r="FBK4" s="676"/>
      <c r="FBL4" s="676"/>
      <c r="FBM4" s="676"/>
      <c r="FBN4" s="676"/>
      <c r="FBO4" s="676"/>
      <c r="FBP4" s="676"/>
      <c r="FBQ4" s="676"/>
      <c r="FBR4" s="676"/>
      <c r="FBS4" s="676"/>
      <c r="FBT4" s="676"/>
      <c r="FBU4" s="676"/>
      <c r="FBV4" s="676"/>
      <c r="FBW4" s="676"/>
      <c r="FBX4" s="676"/>
      <c r="FBY4" s="676"/>
      <c r="FBZ4" s="676"/>
      <c r="FCA4" s="676"/>
      <c r="FCB4" s="676"/>
      <c r="FCC4" s="676"/>
      <c r="FCD4" s="676"/>
      <c r="FCE4" s="676"/>
      <c r="FCF4" s="676"/>
      <c r="FCG4" s="676"/>
      <c r="FCH4" s="676"/>
      <c r="FCI4" s="676"/>
      <c r="FCJ4" s="676"/>
      <c r="FCK4" s="676"/>
      <c r="FCL4" s="676"/>
      <c r="FCM4" s="676"/>
      <c r="FCN4" s="676"/>
      <c r="FCO4" s="676"/>
      <c r="FCP4" s="676"/>
      <c r="FCQ4" s="676"/>
      <c r="FCR4" s="676"/>
      <c r="FCS4" s="676"/>
      <c r="FCT4" s="676"/>
      <c r="FCU4" s="676"/>
      <c r="FCV4" s="676"/>
      <c r="FCW4" s="676"/>
      <c r="FCX4" s="676"/>
      <c r="FCY4" s="676"/>
      <c r="FCZ4" s="676"/>
      <c r="FDA4" s="676"/>
      <c r="FDB4" s="676"/>
      <c r="FDC4" s="676"/>
      <c r="FDD4" s="676"/>
      <c r="FDE4" s="676"/>
      <c r="FDF4" s="676"/>
      <c r="FDG4" s="676"/>
      <c r="FDH4" s="676"/>
      <c r="FDI4" s="676"/>
      <c r="FDJ4" s="676"/>
      <c r="FDK4" s="676"/>
      <c r="FDL4" s="676"/>
      <c r="FDM4" s="676"/>
      <c r="FDN4" s="676"/>
      <c r="FDO4" s="676"/>
      <c r="FDP4" s="676"/>
      <c r="FDQ4" s="676"/>
      <c r="FDR4" s="676"/>
      <c r="FDS4" s="676"/>
      <c r="FDT4" s="676"/>
      <c r="FDU4" s="676"/>
      <c r="FDV4" s="676"/>
      <c r="FDW4" s="676"/>
      <c r="FDX4" s="676"/>
      <c r="FDY4" s="676"/>
      <c r="FDZ4" s="676"/>
      <c r="FEA4" s="676"/>
      <c r="FEB4" s="676"/>
      <c r="FEC4" s="676"/>
      <c r="FED4" s="676"/>
      <c r="FEE4" s="676"/>
      <c r="FEF4" s="676"/>
      <c r="FEG4" s="676"/>
      <c r="FEH4" s="676"/>
      <c r="FEI4" s="676"/>
      <c r="FEJ4" s="676"/>
      <c r="FEK4" s="676"/>
      <c r="FEL4" s="676"/>
      <c r="FEM4" s="676"/>
      <c r="FEN4" s="676"/>
      <c r="FEO4" s="676"/>
      <c r="FEP4" s="676"/>
      <c r="FEQ4" s="676"/>
      <c r="FER4" s="676"/>
      <c r="FES4" s="676"/>
      <c r="FET4" s="676"/>
      <c r="FEU4" s="676"/>
      <c r="FEV4" s="676"/>
      <c r="FEW4" s="676"/>
      <c r="FEX4" s="676"/>
      <c r="FEY4" s="676"/>
      <c r="FEZ4" s="676"/>
      <c r="FFA4" s="676"/>
      <c r="FFB4" s="676"/>
      <c r="FFC4" s="676"/>
      <c r="FFD4" s="676"/>
      <c r="FFE4" s="676"/>
      <c r="FFF4" s="676"/>
      <c r="FFG4" s="676"/>
      <c r="FFH4" s="676"/>
      <c r="FFI4" s="676"/>
      <c r="FFJ4" s="676"/>
      <c r="FFK4" s="676"/>
      <c r="FFL4" s="676"/>
      <c r="FFM4" s="676"/>
      <c r="FFN4" s="676"/>
      <c r="FFO4" s="676"/>
      <c r="FFP4" s="676"/>
      <c r="FFQ4" s="676"/>
      <c r="FFR4" s="676"/>
      <c r="FFS4" s="676"/>
      <c r="FFT4" s="676"/>
      <c r="FFU4" s="676"/>
      <c r="FFV4" s="676"/>
      <c r="FFW4" s="676"/>
      <c r="FFX4" s="676"/>
      <c r="FFY4" s="676"/>
      <c r="FFZ4" s="676"/>
      <c r="FGA4" s="676"/>
      <c r="FGB4" s="676"/>
      <c r="FGC4" s="676"/>
      <c r="FGD4" s="676"/>
      <c r="FGE4" s="676"/>
      <c r="FGF4" s="676"/>
      <c r="FGG4" s="676"/>
      <c r="FGH4" s="676"/>
      <c r="FGI4" s="676"/>
      <c r="FGJ4" s="676"/>
      <c r="FGK4" s="676"/>
      <c r="FGL4" s="676"/>
      <c r="FGM4" s="676"/>
      <c r="FGN4" s="676"/>
      <c r="FGO4" s="676"/>
      <c r="FGP4" s="676"/>
      <c r="FGQ4" s="676"/>
      <c r="FGR4" s="676"/>
      <c r="FGS4" s="676"/>
      <c r="FGT4" s="676"/>
      <c r="FGU4" s="676"/>
      <c r="FGV4" s="676"/>
      <c r="FGW4" s="676"/>
      <c r="FGX4" s="676"/>
      <c r="FGY4" s="676"/>
      <c r="FGZ4" s="676"/>
      <c r="FHA4" s="676"/>
      <c r="FHB4" s="676"/>
      <c r="FHC4" s="676"/>
      <c r="FHD4" s="676"/>
      <c r="FHE4" s="676"/>
      <c r="FHF4" s="676"/>
      <c r="FHG4" s="676"/>
      <c r="FHH4" s="676"/>
      <c r="FHI4" s="676"/>
      <c r="FHJ4" s="676"/>
      <c r="FHK4" s="676"/>
      <c r="FHL4" s="676"/>
      <c r="FHM4" s="676"/>
      <c r="FHN4" s="676"/>
      <c r="FHO4" s="676"/>
      <c r="FHP4" s="676"/>
      <c r="FHQ4" s="676"/>
      <c r="FHR4" s="676"/>
      <c r="FHS4" s="676"/>
      <c r="FHT4" s="676"/>
      <c r="FHU4" s="676"/>
      <c r="FHV4" s="676"/>
      <c r="FHW4" s="676"/>
      <c r="FHX4" s="676"/>
      <c r="FHY4" s="676"/>
      <c r="FHZ4" s="676"/>
      <c r="FIA4" s="676"/>
      <c r="FIB4" s="676"/>
      <c r="FIC4" s="676"/>
      <c r="FID4" s="676"/>
      <c r="FIE4" s="676"/>
      <c r="FIF4" s="676"/>
      <c r="FIG4" s="676"/>
      <c r="FIH4" s="676"/>
      <c r="FII4" s="676"/>
      <c r="FIJ4" s="676"/>
      <c r="FIK4" s="676"/>
      <c r="FIL4" s="676"/>
      <c r="FIM4" s="676"/>
      <c r="FIN4" s="676"/>
      <c r="FIO4" s="676"/>
      <c r="FIP4" s="676"/>
      <c r="FIQ4" s="676"/>
      <c r="FIR4" s="676"/>
      <c r="FIS4" s="676"/>
      <c r="FIT4" s="676"/>
      <c r="FIU4" s="676"/>
      <c r="FIV4" s="676"/>
      <c r="FIW4" s="676"/>
      <c r="FIX4" s="676"/>
      <c r="FIY4" s="676"/>
      <c r="FIZ4" s="676"/>
      <c r="FJA4" s="676"/>
      <c r="FJB4" s="676"/>
      <c r="FJC4" s="676"/>
      <c r="FJD4" s="676"/>
      <c r="FJE4" s="676"/>
      <c r="FJF4" s="676"/>
      <c r="FJG4" s="676"/>
      <c r="FJH4" s="676"/>
      <c r="FJI4" s="676"/>
      <c r="FJJ4" s="676"/>
      <c r="FJK4" s="676"/>
      <c r="FJL4" s="676"/>
      <c r="FJM4" s="676"/>
      <c r="FJN4" s="676"/>
      <c r="FJO4" s="676"/>
      <c r="FJP4" s="676"/>
      <c r="FJQ4" s="676"/>
      <c r="FJR4" s="676"/>
      <c r="FJS4" s="676"/>
      <c r="FJT4" s="676"/>
      <c r="FJU4" s="676"/>
      <c r="FJV4" s="676"/>
      <c r="FJW4" s="676"/>
      <c r="FJX4" s="676"/>
      <c r="FJY4" s="676"/>
      <c r="FJZ4" s="676"/>
      <c r="FKA4" s="676"/>
      <c r="FKB4" s="676"/>
      <c r="FKC4" s="676"/>
      <c r="FKD4" s="676"/>
      <c r="FKE4" s="676"/>
      <c r="FKF4" s="676"/>
      <c r="FKG4" s="676"/>
      <c r="FKH4" s="676"/>
      <c r="FKI4" s="676"/>
      <c r="FKJ4" s="676"/>
      <c r="FKK4" s="676"/>
      <c r="FKL4" s="676"/>
      <c r="FKM4" s="676"/>
      <c r="FKN4" s="676"/>
      <c r="FKO4" s="676"/>
      <c r="FKP4" s="676"/>
      <c r="FKQ4" s="676"/>
      <c r="FKR4" s="676"/>
      <c r="FKS4" s="676"/>
      <c r="FKT4" s="676"/>
      <c r="FKU4" s="676"/>
      <c r="FKV4" s="676"/>
      <c r="FKW4" s="676"/>
      <c r="FKX4" s="676"/>
      <c r="FKY4" s="676"/>
      <c r="FKZ4" s="676"/>
      <c r="FLA4" s="676"/>
      <c r="FLB4" s="676"/>
      <c r="FLC4" s="676"/>
      <c r="FLD4" s="676"/>
      <c r="FLE4" s="676"/>
      <c r="FLF4" s="676"/>
      <c r="FLG4" s="676"/>
      <c r="FLH4" s="676"/>
      <c r="FLI4" s="676"/>
      <c r="FLJ4" s="676"/>
      <c r="FLK4" s="676"/>
      <c r="FLL4" s="676"/>
      <c r="FLM4" s="676"/>
      <c r="FLN4" s="676"/>
      <c r="FLO4" s="676"/>
      <c r="FLP4" s="676"/>
      <c r="FLQ4" s="676"/>
      <c r="FLR4" s="676"/>
      <c r="FLS4" s="676"/>
      <c r="FLT4" s="676"/>
      <c r="FLU4" s="676"/>
      <c r="FLV4" s="676"/>
      <c r="FLW4" s="676"/>
      <c r="FLX4" s="676"/>
      <c r="FLY4" s="676"/>
      <c r="FLZ4" s="676"/>
      <c r="FMA4" s="676"/>
      <c r="FMB4" s="676"/>
      <c r="FMC4" s="676"/>
      <c r="FMD4" s="676"/>
      <c r="FME4" s="676"/>
      <c r="FMF4" s="676"/>
      <c r="FMG4" s="676"/>
      <c r="FMH4" s="676"/>
      <c r="FMI4" s="676"/>
      <c r="FMJ4" s="676"/>
      <c r="FMK4" s="676"/>
      <c r="FML4" s="676"/>
      <c r="FMM4" s="676"/>
      <c r="FMN4" s="676"/>
      <c r="FMO4" s="676"/>
      <c r="FMP4" s="676"/>
      <c r="FMQ4" s="676"/>
      <c r="FMR4" s="676"/>
      <c r="FMS4" s="676"/>
      <c r="FMT4" s="676"/>
      <c r="FMU4" s="676"/>
      <c r="FMV4" s="676"/>
      <c r="FMW4" s="676"/>
      <c r="FMX4" s="676"/>
      <c r="FMY4" s="676"/>
      <c r="FMZ4" s="676"/>
      <c r="FNA4" s="676"/>
      <c r="FNB4" s="676"/>
      <c r="FNC4" s="676"/>
      <c r="FND4" s="676"/>
      <c r="FNE4" s="676"/>
      <c r="FNF4" s="676"/>
      <c r="FNG4" s="676"/>
      <c r="FNH4" s="676"/>
      <c r="FNI4" s="676"/>
      <c r="FNJ4" s="676"/>
      <c r="FNK4" s="676"/>
      <c r="FNL4" s="676"/>
      <c r="FNM4" s="676"/>
      <c r="FNN4" s="676"/>
      <c r="FNO4" s="676"/>
      <c r="FNP4" s="676"/>
      <c r="FNQ4" s="676"/>
      <c r="FNR4" s="676"/>
      <c r="FNS4" s="676"/>
      <c r="FNT4" s="676"/>
      <c r="FNU4" s="676"/>
      <c r="FNV4" s="676"/>
      <c r="FNW4" s="676"/>
      <c r="FNX4" s="676"/>
      <c r="FNY4" s="676"/>
      <c r="FNZ4" s="676"/>
      <c r="FOA4" s="676"/>
      <c r="FOB4" s="676"/>
      <c r="FOC4" s="676"/>
      <c r="FOD4" s="676"/>
      <c r="FOE4" s="676"/>
      <c r="FOF4" s="676"/>
      <c r="FOG4" s="676"/>
      <c r="FOH4" s="676"/>
      <c r="FOI4" s="676"/>
      <c r="FOJ4" s="676"/>
      <c r="FOK4" s="676"/>
      <c r="FOL4" s="676"/>
      <c r="FOM4" s="676"/>
      <c r="FON4" s="676"/>
      <c r="FOO4" s="676"/>
      <c r="FOP4" s="676"/>
      <c r="FOQ4" s="676"/>
      <c r="FOR4" s="676"/>
      <c r="FOS4" s="676"/>
      <c r="FOT4" s="676"/>
      <c r="FOU4" s="676"/>
      <c r="FOV4" s="676"/>
      <c r="FOW4" s="676"/>
      <c r="FOX4" s="676"/>
      <c r="FOY4" s="676"/>
      <c r="FOZ4" s="676"/>
      <c r="FPA4" s="676"/>
      <c r="FPB4" s="676"/>
      <c r="FPC4" s="676"/>
      <c r="FPD4" s="676"/>
      <c r="FPE4" s="676"/>
      <c r="FPF4" s="676"/>
      <c r="FPG4" s="676"/>
      <c r="FPH4" s="676"/>
      <c r="FPI4" s="676"/>
      <c r="FPJ4" s="676"/>
      <c r="FPK4" s="676"/>
      <c r="FPL4" s="676"/>
      <c r="FPM4" s="676"/>
      <c r="FPN4" s="676"/>
      <c r="FPO4" s="676"/>
      <c r="FPP4" s="676"/>
      <c r="FPQ4" s="676"/>
      <c r="FPR4" s="676"/>
      <c r="FPS4" s="676"/>
      <c r="FPT4" s="676"/>
      <c r="FPU4" s="676"/>
      <c r="FPV4" s="676"/>
      <c r="FPW4" s="676"/>
      <c r="FPX4" s="676"/>
      <c r="FPY4" s="676"/>
      <c r="FPZ4" s="676"/>
      <c r="FQA4" s="676"/>
      <c r="FQB4" s="676"/>
      <c r="FQC4" s="676"/>
      <c r="FQD4" s="676"/>
      <c r="FQE4" s="676"/>
      <c r="FQF4" s="676"/>
      <c r="FQG4" s="676"/>
      <c r="FQH4" s="676"/>
      <c r="FQI4" s="676"/>
      <c r="FQJ4" s="676"/>
      <c r="FQK4" s="676"/>
      <c r="FQL4" s="676"/>
      <c r="FQM4" s="676"/>
      <c r="FQN4" s="676"/>
      <c r="FQO4" s="676"/>
      <c r="FQP4" s="676"/>
      <c r="FQQ4" s="676"/>
      <c r="FQR4" s="676"/>
      <c r="FQS4" s="676"/>
      <c r="FQT4" s="676"/>
      <c r="FQU4" s="676"/>
      <c r="FQV4" s="676"/>
      <c r="FQW4" s="676"/>
      <c r="FQX4" s="676"/>
      <c r="FQY4" s="676"/>
      <c r="FQZ4" s="676"/>
      <c r="FRA4" s="676"/>
      <c r="FRB4" s="676"/>
      <c r="FRC4" s="676"/>
      <c r="FRD4" s="676"/>
      <c r="FRE4" s="676"/>
      <c r="FRF4" s="676"/>
      <c r="FRG4" s="676"/>
      <c r="FRH4" s="676"/>
      <c r="FRI4" s="676"/>
      <c r="FRJ4" s="676"/>
      <c r="FRK4" s="676"/>
      <c r="FRL4" s="676"/>
      <c r="FRM4" s="676"/>
      <c r="FRN4" s="676"/>
      <c r="FRO4" s="676"/>
      <c r="FRP4" s="676"/>
      <c r="FRQ4" s="676"/>
      <c r="FRR4" s="676"/>
      <c r="FRS4" s="676"/>
      <c r="FRT4" s="676"/>
      <c r="FRU4" s="676"/>
      <c r="FRV4" s="676"/>
      <c r="FRW4" s="676"/>
      <c r="FRX4" s="676"/>
      <c r="FRY4" s="676"/>
      <c r="FRZ4" s="676"/>
      <c r="FSA4" s="676"/>
      <c r="FSB4" s="676"/>
      <c r="FSC4" s="676"/>
      <c r="FSD4" s="676"/>
      <c r="FSE4" s="676"/>
      <c r="FSF4" s="676"/>
      <c r="FSG4" s="676"/>
      <c r="FSH4" s="676"/>
      <c r="FSI4" s="676"/>
      <c r="FSJ4" s="676"/>
      <c r="FSK4" s="676"/>
      <c r="FSL4" s="676"/>
      <c r="FSM4" s="676"/>
      <c r="FSN4" s="676"/>
      <c r="FSO4" s="676"/>
      <c r="FSP4" s="676"/>
      <c r="FSQ4" s="676"/>
      <c r="FSR4" s="676"/>
      <c r="FSS4" s="676"/>
      <c r="FST4" s="676"/>
      <c r="FSU4" s="676"/>
      <c r="FSV4" s="676"/>
      <c r="FSW4" s="676"/>
      <c r="FSX4" s="676"/>
      <c r="FSY4" s="676"/>
      <c r="FSZ4" s="676"/>
      <c r="FTA4" s="676"/>
      <c r="FTB4" s="676"/>
      <c r="FTC4" s="676"/>
      <c r="FTD4" s="676"/>
      <c r="FTE4" s="676"/>
      <c r="FTF4" s="676"/>
      <c r="FTG4" s="676"/>
      <c r="FTH4" s="676"/>
      <c r="FTI4" s="676"/>
      <c r="FTJ4" s="676"/>
      <c r="FTK4" s="676"/>
      <c r="FTL4" s="676"/>
      <c r="FTM4" s="676"/>
      <c r="FTN4" s="676"/>
      <c r="FTO4" s="676"/>
      <c r="FTP4" s="676"/>
      <c r="FTQ4" s="676"/>
      <c r="FTR4" s="676"/>
      <c r="FTS4" s="676"/>
      <c r="FTT4" s="676"/>
      <c r="FTU4" s="676"/>
      <c r="FTV4" s="676"/>
      <c r="FTW4" s="676"/>
      <c r="FTX4" s="676"/>
      <c r="FTY4" s="676"/>
      <c r="FTZ4" s="676"/>
      <c r="FUA4" s="676"/>
      <c r="FUB4" s="676"/>
      <c r="FUC4" s="676"/>
      <c r="FUD4" s="676"/>
      <c r="FUE4" s="676"/>
      <c r="FUF4" s="676"/>
      <c r="FUG4" s="676"/>
      <c r="FUH4" s="676"/>
      <c r="FUI4" s="676"/>
      <c r="FUJ4" s="676"/>
      <c r="FUK4" s="676"/>
      <c r="FUL4" s="676"/>
      <c r="FUM4" s="676"/>
      <c r="FUN4" s="676"/>
      <c r="FUO4" s="676"/>
      <c r="FUP4" s="676"/>
      <c r="FUQ4" s="676"/>
      <c r="FUR4" s="676"/>
      <c r="FUS4" s="676"/>
      <c r="FUT4" s="676"/>
      <c r="FUU4" s="676"/>
      <c r="FUV4" s="676"/>
      <c r="FUW4" s="676"/>
      <c r="FUX4" s="676"/>
      <c r="FUY4" s="676"/>
      <c r="FUZ4" s="676"/>
      <c r="FVA4" s="676"/>
      <c r="FVB4" s="676"/>
      <c r="FVC4" s="676"/>
      <c r="FVD4" s="676"/>
      <c r="FVE4" s="676"/>
      <c r="FVF4" s="676"/>
      <c r="FVG4" s="676"/>
      <c r="FVH4" s="676"/>
      <c r="FVI4" s="676"/>
      <c r="FVJ4" s="676"/>
      <c r="FVK4" s="676"/>
      <c r="FVL4" s="676"/>
      <c r="FVM4" s="676"/>
      <c r="FVN4" s="676"/>
      <c r="FVO4" s="676"/>
      <c r="FVP4" s="676"/>
      <c r="FVQ4" s="676"/>
      <c r="FVR4" s="676"/>
      <c r="FVS4" s="676"/>
      <c r="FVT4" s="676"/>
      <c r="FVU4" s="676"/>
      <c r="FVV4" s="676"/>
      <c r="FVW4" s="676"/>
      <c r="FVX4" s="676"/>
      <c r="FVY4" s="676"/>
      <c r="FVZ4" s="676"/>
      <c r="FWA4" s="676"/>
      <c r="FWB4" s="676"/>
      <c r="FWC4" s="676"/>
      <c r="FWD4" s="676"/>
      <c r="FWE4" s="676"/>
      <c r="FWF4" s="676"/>
      <c r="FWG4" s="676"/>
      <c r="FWH4" s="676"/>
      <c r="FWI4" s="676"/>
      <c r="FWJ4" s="676"/>
      <c r="FWK4" s="676"/>
      <c r="FWL4" s="676"/>
      <c r="FWM4" s="676"/>
      <c r="FWN4" s="676"/>
      <c r="FWO4" s="676"/>
      <c r="FWP4" s="676"/>
      <c r="FWQ4" s="676"/>
      <c r="FWR4" s="676"/>
      <c r="FWS4" s="676"/>
      <c r="FWT4" s="676"/>
      <c r="FWU4" s="676"/>
      <c r="FWV4" s="676"/>
      <c r="FWW4" s="676"/>
      <c r="FWX4" s="676"/>
      <c r="FWY4" s="676"/>
      <c r="FWZ4" s="676"/>
      <c r="FXA4" s="676"/>
      <c r="FXB4" s="676"/>
      <c r="FXC4" s="676"/>
      <c r="FXD4" s="676"/>
      <c r="FXE4" s="676"/>
      <c r="FXF4" s="676"/>
      <c r="FXG4" s="676"/>
      <c r="FXH4" s="676"/>
      <c r="FXI4" s="676"/>
      <c r="FXJ4" s="676"/>
      <c r="FXK4" s="676"/>
      <c r="FXL4" s="676"/>
      <c r="FXM4" s="676"/>
      <c r="FXN4" s="676"/>
      <c r="FXO4" s="676"/>
      <c r="FXP4" s="676"/>
      <c r="FXQ4" s="676"/>
      <c r="FXR4" s="676"/>
      <c r="FXS4" s="676"/>
      <c r="FXT4" s="676"/>
      <c r="FXU4" s="676"/>
      <c r="FXV4" s="676"/>
      <c r="FXW4" s="676"/>
      <c r="FXX4" s="676"/>
      <c r="FXY4" s="676"/>
      <c r="FXZ4" s="676"/>
      <c r="FYA4" s="676"/>
      <c r="FYB4" s="676"/>
      <c r="FYC4" s="676"/>
      <c r="FYD4" s="676"/>
      <c r="FYE4" s="676"/>
      <c r="FYF4" s="676"/>
      <c r="FYG4" s="676"/>
      <c r="FYH4" s="676"/>
      <c r="FYI4" s="676"/>
      <c r="FYJ4" s="676"/>
      <c r="FYK4" s="676"/>
      <c r="FYL4" s="676"/>
      <c r="FYM4" s="676"/>
      <c r="FYN4" s="676"/>
      <c r="FYO4" s="676"/>
      <c r="FYP4" s="676"/>
      <c r="FYQ4" s="676"/>
      <c r="FYR4" s="676"/>
      <c r="FYS4" s="676"/>
      <c r="FYT4" s="676"/>
      <c r="FYU4" s="676"/>
      <c r="FYV4" s="676"/>
      <c r="FYW4" s="676"/>
      <c r="FYX4" s="676"/>
      <c r="FYY4" s="676"/>
      <c r="FYZ4" s="676"/>
      <c r="FZA4" s="676"/>
      <c r="FZB4" s="676"/>
      <c r="FZC4" s="676"/>
      <c r="FZD4" s="676"/>
      <c r="FZE4" s="676"/>
      <c r="FZF4" s="676"/>
      <c r="FZG4" s="676"/>
      <c r="FZH4" s="676"/>
      <c r="FZI4" s="676"/>
      <c r="FZJ4" s="676"/>
      <c r="FZK4" s="676"/>
      <c r="FZL4" s="676"/>
      <c r="FZM4" s="676"/>
      <c r="FZN4" s="676"/>
      <c r="FZO4" s="676"/>
      <c r="FZP4" s="676"/>
      <c r="FZQ4" s="676"/>
      <c r="FZR4" s="676"/>
      <c r="FZS4" s="676"/>
      <c r="FZT4" s="676"/>
      <c r="FZU4" s="676"/>
      <c r="FZV4" s="676"/>
      <c r="FZW4" s="676"/>
      <c r="FZX4" s="676"/>
      <c r="FZY4" s="676"/>
      <c r="FZZ4" s="676"/>
      <c r="GAA4" s="676"/>
      <c r="GAB4" s="676"/>
      <c r="GAC4" s="676"/>
      <c r="GAD4" s="676"/>
      <c r="GAE4" s="676"/>
      <c r="GAF4" s="676"/>
      <c r="GAG4" s="676"/>
      <c r="GAH4" s="676"/>
      <c r="GAI4" s="676"/>
      <c r="GAJ4" s="676"/>
      <c r="GAK4" s="676"/>
      <c r="GAL4" s="676"/>
      <c r="GAM4" s="676"/>
      <c r="GAN4" s="676"/>
      <c r="GAO4" s="676"/>
      <c r="GAP4" s="676"/>
      <c r="GAQ4" s="676"/>
      <c r="GAR4" s="676"/>
      <c r="GAS4" s="676"/>
      <c r="GAT4" s="676"/>
      <c r="GAU4" s="676"/>
      <c r="GAV4" s="676"/>
      <c r="GAW4" s="676"/>
      <c r="GAX4" s="676"/>
      <c r="GAY4" s="676"/>
      <c r="GAZ4" s="676"/>
      <c r="GBA4" s="676"/>
      <c r="GBB4" s="676"/>
      <c r="GBC4" s="676"/>
      <c r="GBD4" s="676"/>
      <c r="GBE4" s="676"/>
      <c r="GBF4" s="676"/>
      <c r="GBG4" s="676"/>
      <c r="GBH4" s="676"/>
      <c r="GBI4" s="676"/>
      <c r="GBJ4" s="676"/>
      <c r="GBK4" s="676"/>
      <c r="GBL4" s="676"/>
      <c r="GBM4" s="676"/>
      <c r="GBN4" s="676"/>
      <c r="GBO4" s="676"/>
      <c r="GBP4" s="676"/>
      <c r="GBQ4" s="676"/>
      <c r="GBR4" s="676"/>
      <c r="GBS4" s="676"/>
      <c r="GBT4" s="676"/>
      <c r="GBU4" s="676"/>
      <c r="GBV4" s="676"/>
      <c r="GBW4" s="676"/>
      <c r="GBX4" s="676"/>
      <c r="GBY4" s="676"/>
      <c r="GBZ4" s="676"/>
      <c r="GCA4" s="676"/>
      <c r="GCB4" s="676"/>
      <c r="GCC4" s="676"/>
      <c r="GCD4" s="676"/>
      <c r="GCE4" s="676"/>
      <c r="GCF4" s="676"/>
      <c r="GCG4" s="676"/>
      <c r="GCH4" s="676"/>
      <c r="GCI4" s="676"/>
      <c r="GCJ4" s="676"/>
      <c r="GCK4" s="676"/>
      <c r="GCL4" s="676"/>
      <c r="GCM4" s="676"/>
      <c r="GCN4" s="676"/>
      <c r="GCO4" s="676"/>
      <c r="GCP4" s="676"/>
      <c r="GCQ4" s="676"/>
      <c r="GCR4" s="676"/>
      <c r="GCS4" s="676"/>
      <c r="GCT4" s="676"/>
      <c r="GCU4" s="676"/>
      <c r="GCV4" s="676"/>
      <c r="GCW4" s="676"/>
      <c r="GCX4" s="676"/>
      <c r="GCY4" s="676"/>
      <c r="GCZ4" s="676"/>
      <c r="GDA4" s="676"/>
      <c r="GDB4" s="676"/>
      <c r="GDC4" s="676"/>
      <c r="GDD4" s="676"/>
      <c r="GDE4" s="676"/>
      <c r="GDF4" s="676"/>
      <c r="GDG4" s="676"/>
      <c r="GDH4" s="676"/>
      <c r="GDI4" s="676"/>
      <c r="GDJ4" s="676"/>
      <c r="GDK4" s="676"/>
      <c r="GDL4" s="676"/>
      <c r="GDM4" s="676"/>
      <c r="GDN4" s="676"/>
      <c r="GDO4" s="676"/>
      <c r="GDP4" s="676"/>
      <c r="GDQ4" s="676"/>
      <c r="GDR4" s="676"/>
      <c r="GDS4" s="676"/>
      <c r="GDT4" s="676"/>
      <c r="GDU4" s="676"/>
      <c r="GDV4" s="676"/>
      <c r="GDW4" s="676"/>
      <c r="GDX4" s="676"/>
      <c r="GDY4" s="676"/>
      <c r="GDZ4" s="676"/>
      <c r="GEA4" s="676"/>
      <c r="GEB4" s="676"/>
      <c r="GEC4" s="676"/>
      <c r="GED4" s="676"/>
      <c r="GEE4" s="676"/>
      <c r="GEF4" s="676"/>
      <c r="GEG4" s="676"/>
      <c r="GEH4" s="676"/>
      <c r="GEI4" s="676"/>
      <c r="GEJ4" s="676"/>
      <c r="GEK4" s="676"/>
      <c r="GEL4" s="676"/>
      <c r="GEM4" s="676"/>
      <c r="GEN4" s="676"/>
      <c r="GEO4" s="676"/>
      <c r="GEP4" s="676"/>
      <c r="GEQ4" s="676"/>
      <c r="GER4" s="676"/>
      <c r="GES4" s="676"/>
      <c r="GET4" s="676"/>
      <c r="GEU4" s="676"/>
      <c r="GEV4" s="676"/>
      <c r="GEW4" s="676"/>
      <c r="GEX4" s="676"/>
      <c r="GEY4" s="676"/>
      <c r="GEZ4" s="676"/>
      <c r="GFA4" s="676"/>
      <c r="GFB4" s="676"/>
      <c r="GFC4" s="676"/>
      <c r="GFD4" s="676"/>
      <c r="GFE4" s="676"/>
      <c r="GFF4" s="676"/>
      <c r="GFG4" s="676"/>
      <c r="GFH4" s="676"/>
      <c r="GFI4" s="676"/>
      <c r="GFJ4" s="676"/>
      <c r="GFK4" s="676"/>
      <c r="GFL4" s="676"/>
      <c r="GFM4" s="676"/>
      <c r="GFN4" s="676"/>
      <c r="GFO4" s="676"/>
      <c r="GFP4" s="676"/>
      <c r="GFQ4" s="676"/>
      <c r="GFR4" s="676"/>
      <c r="GFS4" s="676"/>
      <c r="GFT4" s="676"/>
      <c r="GFU4" s="676"/>
      <c r="GFV4" s="676"/>
      <c r="GFW4" s="676"/>
      <c r="GFX4" s="676"/>
      <c r="GFY4" s="676"/>
      <c r="GFZ4" s="676"/>
      <c r="GGA4" s="676"/>
      <c r="GGB4" s="676"/>
      <c r="GGC4" s="676"/>
      <c r="GGD4" s="676"/>
      <c r="GGE4" s="676"/>
      <c r="GGF4" s="676"/>
      <c r="GGG4" s="676"/>
      <c r="GGH4" s="676"/>
      <c r="GGI4" s="676"/>
      <c r="GGJ4" s="676"/>
      <c r="GGK4" s="676"/>
      <c r="GGL4" s="676"/>
      <c r="GGM4" s="676"/>
      <c r="GGN4" s="676"/>
      <c r="GGO4" s="676"/>
      <c r="GGP4" s="676"/>
      <c r="GGQ4" s="676"/>
      <c r="GGR4" s="676"/>
      <c r="GGS4" s="676"/>
      <c r="GGT4" s="676"/>
      <c r="GGU4" s="676"/>
      <c r="GGV4" s="676"/>
      <c r="GGW4" s="676"/>
      <c r="GGX4" s="676"/>
      <c r="GGY4" s="676"/>
      <c r="GGZ4" s="676"/>
      <c r="GHA4" s="676"/>
      <c r="GHB4" s="676"/>
      <c r="GHC4" s="676"/>
      <c r="GHD4" s="676"/>
      <c r="GHE4" s="676"/>
      <c r="GHF4" s="676"/>
      <c r="GHG4" s="676"/>
      <c r="GHH4" s="676"/>
      <c r="GHI4" s="676"/>
      <c r="GHJ4" s="676"/>
      <c r="GHK4" s="676"/>
      <c r="GHL4" s="676"/>
      <c r="GHM4" s="676"/>
      <c r="GHN4" s="676"/>
      <c r="GHO4" s="676"/>
      <c r="GHP4" s="676"/>
      <c r="GHQ4" s="676"/>
      <c r="GHR4" s="676"/>
      <c r="GHS4" s="676"/>
      <c r="GHT4" s="676"/>
      <c r="GHU4" s="676"/>
      <c r="GHV4" s="676"/>
      <c r="GHW4" s="676"/>
      <c r="GHX4" s="676"/>
      <c r="GHY4" s="676"/>
      <c r="GHZ4" s="676"/>
      <c r="GIA4" s="676"/>
      <c r="GIB4" s="676"/>
      <c r="GIC4" s="676"/>
      <c r="GID4" s="676"/>
      <c r="GIE4" s="676"/>
      <c r="GIF4" s="676"/>
      <c r="GIG4" s="676"/>
      <c r="GIH4" s="676"/>
      <c r="GII4" s="676"/>
      <c r="GIJ4" s="676"/>
      <c r="GIK4" s="676"/>
      <c r="GIL4" s="676"/>
      <c r="GIM4" s="676"/>
      <c r="GIN4" s="676"/>
      <c r="GIO4" s="676"/>
      <c r="GIP4" s="676"/>
      <c r="GIQ4" s="676"/>
      <c r="GIR4" s="676"/>
      <c r="GIS4" s="676"/>
      <c r="GIT4" s="676"/>
      <c r="GIU4" s="676"/>
      <c r="GIV4" s="676"/>
      <c r="GIW4" s="676"/>
      <c r="GIX4" s="676"/>
      <c r="GIY4" s="676"/>
      <c r="GIZ4" s="676"/>
      <c r="GJA4" s="676"/>
      <c r="GJB4" s="676"/>
      <c r="GJC4" s="676"/>
      <c r="GJD4" s="676"/>
      <c r="GJE4" s="676"/>
      <c r="GJF4" s="676"/>
      <c r="GJG4" s="676"/>
      <c r="GJH4" s="676"/>
      <c r="GJI4" s="676"/>
      <c r="GJJ4" s="676"/>
      <c r="GJK4" s="676"/>
      <c r="GJL4" s="676"/>
      <c r="GJM4" s="676"/>
      <c r="GJN4" s="676"/>
      <c r="GJO4" s="676"/>
      <c r="GJP4" s="676"/>
      <c r="GJQ4" s="676"/>
      <c r="GJR4" s="676"/>
      <c r="GJS4" s="676"/>
      <c r="GJT4" s="676"/>
      <c r="GJU4" s="676"/>
      <c r="GJV4" s="676"/>
      <c r="GJW4" s="676"/>
      <c r="GJX4" s="676"/>
      <c r="GJY4" s="676"/>
      <c r="GJZ4" s="676"/>
      <c r="GKA4" s="676"/>
      <c r="GKB4" s="676"/>
      <c r="GKC4" s="676"/>
      <c r="GKD4" s="676"/>
      <c r="GKE4" s="676"/>
      <c r="GKF4" s="676"/>
      <c r="GKG4" s="676"/>
      <c r="GKH4" s="676"/>
      <c r="GKI4" s="676"/>
      <c r="GKJ4" s="676"/>
      <c r="GKK4" s="676"/>
      <c r="GKL4" s="676"/>
      <c r="GKM4" s="676"/>
      <c r="GKN4" s="676"/>
      <c r="GKO4" s="676"/>
      <c r="GKP4" s="676"/>
      <c r="GKQ4" s="676"/>
      <c r="GKR4" s="676"/>
      <c r="GKS4" s="676"/>
      <c r="GKT4" s="676"/>
      <c r="GKU4" s="676"/>
      <c r="GKV4" s="676"/>
      <c r="GKW4" s="676"/>
      <c r="GKX4" s="676"/>
      <c r="GKY4" s="676"/>
      <c r="GKZ4" s="676"/>
      <c r="GLA4" s="676"/>
      <c r="GLB4" s="676"/>
      <c r="GLC4" s="676"/>
      <c r="GLD4" s="676"/>
      <c r="GLE4" s="676"/>
      <c r="GLF4" s="676"/>
      <c r="GLG4" s="676"/>
      <c r="GLH4" s="676"/>
      <c r="GLI4" s="676"/>
      <c r="GLJ4" s="676"/>
      <c r="GLK4" s="676"/>
      <c r="GLL4" s="676"/>
      <c r="GLM4" s="676"/>
      <c r="GLN4" s="676"/>
      <c r="GLO4" s="676"/>
      <c r="GLP4" s="676"/>
      <c r="GLQ4" s="676"/>
      <c r="GLR4" s="676"/>
      <c r="GLS4" s="676"/>
      <c r="GLT4" s="676"/>
      <c r="GLU4" s="676"/>
      <c r="GLV4" s="676"/>
      <c r="GLW4" s="676"/>
      <c r="GLX4" s="676"/>
      <c r="GLY4" s="676"/>
      <c r="GLZ4" s="676"/>
      <c r="GMA4" s="676"/>
      <c r="GMB4" s="676"/>
      <c r="GMC4" s="676"/>
      <c r="GMD4" s="676"/>
      <c r="GME4" s="676"/>
      <c r="GMF4" s="676"/>
      <c r="GMG4" s="676"/>
      <c r="GMH4" s="676"/>
      <c r="GMI4" s="676"/>
      <c r="GMJ4" s="676"/>
      <c r="GMK4" s="676"/>
      <c r="GML4" s="676"/>
      <c r="GMM4" s="676"/>
      <c r="GMN4" s="676"/>
      <c r="GMO4" s="676"/>
      <c r="GMP4" s="676"/>
      <c r="GMQ4" s="676"/>
      <c r="GMR4" s="676"/>
      <c r="GMS4" s="676"/>
      <c r="GMT4" s="676"/>
      <c r="GMU4" s="676"/>
      <c r="GMV4" s="676"/>
      <c r="GMW4" s="676"/>
      <c r="GMX4" s="676"/>
      <c r="GMY4" s="676"/>
      <c r="GMZ4" s="676"/>
      <c r="GNA4" s="676"/>
      <c r="GNB4" s="676"/>
      <c r="GNC4" s="676"/>
      <c r="GND4" s="676"/>
      <c r="GNE4" s="676"/>
      <c r="GNF4" s="676"/>
      <c r="GNG4" s="676"/>
      <c r="GNH4" s="676"/>
      <c r="GNI4" s="676"/>
      <c r="GNJ4" s="676"/>
      <c r="GNK4" s="676"/>
      <c r="GNL4" s="676"/>
      <c r="GNM4" s="676"/>
      <c r="GNN4" s="676"/>
      <c r="GNO4" s="676"/>
      <c r="GNP4" s="676"/>
      <c r="GNQ4" s="676"/>
      <c r="GNR4" s="676"/>
      <c r="GNS4" s="676"/>
      <c r="GNT4" s="676"/>
      <c r="GNU4" s="676"/>
      <c r="GNV4" s="676"/>
      <c r="GNW4" s="676"/>
      <c r="GNX4" s="676"/>
      <c r="GNY4" s="676"/>
      <c r="GNZ4" s="676"/>
      <c r="GOA4" s="676"/>
      <c r="GOB4" s="676"/>
      <c r="GOC4" s="676"/>
      <c r="GOD4" s="676"/>
      <c r="GOE4" s="676"/>
      <c r="GOF4" s="676"/>
      <c r="GOG4" s="676"/>
      <c r="GOH4" s="676"/>
      <c r="GOI4" s="676"/>
      <c r="GOJ4" s="676"/>
      <c r="GOK4" s="676"/>
      <c r="GOL4" s="676"/>
      <c r="GOM4" s="676"/>
      <c r="GON4" s="676"/>
      <c r="GOO4" s="676"/>
      <c r="GOP4" s="676"/>
      <c r="GOQ4" s="676"/>
      <c r="GOR4" s="676"/>
      <c r="GOS4" s="676"/>
      <c r="GOT4" s="676"/>
      <c r="GOU4" s="676"/>
      <c r="GOV4" s="676"/>
      <c r="GOW4" s="676"/>
      <c r="GOX4" s="676"/>
      <c r="GOY4" s="676"/>
      <c r="GOZ4" s="676"/>
      <c r="GPA4" s="676"/>
      <c r="GPB4" s="676"/>
      <c r="GPC4" s="676"/>
      <c r="GPD4" s="676"/>
      <c r="GPE4" s="676"/>
      <c r="GPF4" s="676"/>
      <c r="GPG4" s="676"/>
      <c r="GPH4" s="676"/>
      <c r="GPI4" s="676"/>
      <c r="GPJ4" s="676"/>
      <c r="GPK4" s="676"/>
      <c r="GPL4" s="676"/>
      <c r="GPM4" s="676"/>
      <c r="GPN4" s="676"/>
      <c r="GPO4" s="676"/>
      <c r="GPP4" s="676"/>
      <c r="GPQ4" s="676"/>
      <c r="GPR4" s="676"/>
      <c r="GPS4" s="676"/>
      <c r="GPT4" s="676"/>
      <c r="GPU4" s="676"/>
      <c r="GPV4" s="676"/>
      <c r="GPW4" s="676"/>
      <c r="GPX4" s="676"/>
      <c r="GPY4" s="676"/>
      <c r="GPZ4" s="676"/>
      <c r="GQA4" s="676"/>
      <c r="GQB4" s="676"/>
      <c r="GQC4" s="676"/>
      <c r="GQD4" s="676"/>
      <c r="GQE4" s="676"/>
      <c r="GQF4" s="676"/>
      <c r="GQG4" s="676"/>
      <c r="GQH4" s="676"/>
      <c r="GQI4" s="676"/>
      <c r="GQJ4" s="676"/>
      <c r="GQK4" s="676"/>
      <c r="GQL4" s="676"/>
      <c r="GQM4" s="676"/>
      <c r="GQN4" s="676"/>
      <c r="GQO4" s="676"/>
      <c r="GQP4" s="676"/>
      <c r="GQQ4" s="676"/>
      <c r="GQR4" s="676"/>
      <c r="GQS4" s="676"/>
      <c r="GQT4" s="676"/>
      <c r="GQU4" s="676"/>
      <c r="GQV4" s="676"/>
      <c r="GQW4" s="676"/>
      <c r="GQX4" s="676"/>
      <c r="GQY4" s="676"/>
      <c r="GQZ4" s="676"/>
      <c r="GRA4" s="676"/>
      <c r="GRB4" s="676"/>
      <c r="GRC4" s="676"/>
      <c r="GRD4" s="676"/>
      <c r="GRE4" s="676"/>
      <c r="GRF4" s="676"/>
      <c r="GRG4" s="676"/>
      <c r="GRH4" s="676"/>
      <c r="GRI4" s="676"/>
      <c r="GRJ4" s="676"/>
      <c r="GRK4" s="676"/>
      <c r="GRL4" s="676"/>
      <c r="GRM4" s="676"/>
      <c r="GRN4" s="676"/>
      <c r="GRO4" s="676"/>
      <c r="GRP4" s="676"/>
      <c r="GRQ4" s="676"/>
      <c r="GRR4" s="676"/>
      <c r="GRS4" s="676"/>
      <c r="GRT4" s="676"/>
      <c r="GRU4" s="676"/>
      <c r="GRV4" s="676"/>
      <c r="GRW4" s="676"/>
      <c r="GRX4" s="676"/>
      <c r="GRY4" s="676"/>
      <c r="GRZ4" s="676"/>
      <c r="GSA4" s="676"/>
      <c r="GSB4" s="676"/>
      <c r="GSC4" s="676"/>
      <c r="GSD4" s="676"/>
      <c r="GSE4" s="676"/>
      <c r="GSF4" s="676"/>
      <c r="GSG4" s="676"/>
      <c r="GSH4" s="676"/>
      <c r="GSI4" s="676"/>
      <c r="GSJ4" s="676"/>
      <c r="GSK4" s="676"/>
      <c r="GSL4" s="676"/>
      <c r="GSM4" s="676"/>
      <c r="GSN4" s="676"/>
      <c r="GSO4" s="676"/>
      <c r="GSP4" s="676"/>
      <c r="GSQ4" s="676"/>
      <c r="GSR4" s="676"/>
      <c r="GSS4" s="676"/>
      <c r="GST4" s="676"/>
      <c r="GSU4" s="676"/>
      <c r="GSV4" s="676"/>
      <c r="GSW4" s="676"/>
      <c r="GSX4" s="676"/>
      <c r="GSY4" s="676"/>
      <c r="GSZ4" s="676"/>
      <c r="GTA4" s="676"/>
      <c r="GTB4" s="676"/>
      <c r="GTC4" s="676"/>
      <c r="GTD4" s="676"/>
      <c r="GTE4" s="676"/>
      <c r="GTF4" s="676"/>
      <c r="GTG4" s="676"/>
      <c r="GTH4" s="676"/>
      <c r="GTI4" s="676"/>
      <c r="GTJ4" s="676"/>
      <c r="GTK4" s="676"/>
      <c r="GTL4" s="676"/>
      <c r="GTM4" s="676"/>
      <c r="GTN4" s="676"/>
      <c r="GTO4" s="676"/>
      <c r="GTP4" s="676"/>
      <c r="GTQ4" s="676"/>
      <c r="GTR4" s="676"/>
      <c r="GTS4" s="676"/>
      <c r="GTT4" s="676"/>
      <c r="GTU4" s="676"/>
      <c r="GTV4" s="676"/>
      <c r="GTW4" s="676"/>
      <c r="GTX4" s="676"/>
      <c r="GTY4" s="676"/>
      <c r="GTZ4" s="676"/>
      <c r="GUA4" s="676"/>
      <c r="GUB4" s="676"/>
      <c r="GUC4" s="676"/>
      <c r="GUD4" s="676"/>
      <c r="GUE4" s="676"/>
      <c r="GUF4" s="676"/>
      <c r="GUG4" s="676"/>
      <c r="GUH4" s="676"/>
      <c r="GUI4" s="676"/>
      <c r="GUJ4" s="676"/>
      <c r="GUK4" s="676"/>
      <c r="GUL4" s="676"/>
      <c r="GUM4" s="676"/>
      <c r="GUN4" s="676"/>
      <c r="GUO4" s="676"/>
      <c r="GUP4" s="676"/>
      <c r="GUQ4" s="676"/>
      <c r="GUR4" s="676"/>
      <c r="GUS4" s="676"/>
      <c r="GUT4" s="676"/>
      <c r="GUU4" s="676"/>
      <c r="GUV4" s="676"/>
      <c r="GUW4" s="676"/>
      <c r="GUX4" s="676"/>
      <c r="GUY4" s="676"/>
      <c r="GUZ4" s="676"/>
      <c r="GVA4" s="676"/>
      <c r="GVB4" s="676"/>
      <c r="GVC4" s="676"/>
      <c r="GVD4" s="676"/>
      <c r="GVE4" s="676"/>
      <c r="GVF4" s="676"/>
      <c r="GVG4" s="676"/>
      <c r="GVH4" s="676"/>
      <c r="GVI4" s="676"/>
      <c r="GVJ4" s="676"/>
      <c r="GVK4" s="676"/>
      <c r="GVL4" s="676"/>
      <c r="GVM4" s="676"/>
      <c r="GVN4" s="676"/>
      <c r="GVO4" s="676"/>
      <c r="GVP4" s="676"/>
      <c r="GVQ4" s="676"/>
      <c r="GVR4" s="676"/>
      <c r="GVS4" s="676"/>
      <c r="GVT4" s="676"/>
      <c r="GVU4" s="676"/>
      <c r="GVV4" s="676"/>
      <c r="GVW4" s="676"/>
      <c r="GVX4" s="676"/>
      <c r="GVY4" s="676"/>
      <c r="GVZ4" s="676"/>
      <c r="GWA4" s="676"/>
      <c r="GWB4" s="676"/>
      <c r="GWC4" s="676"/>
      <c r="GWD4" s="676"/>
      <c r="GWE4" s="676"/>
      <c r="GWF4" s="676"/>
      <c r="GWG4" s="676"/>
      <c r="GWH4" s="676"/>
      <c r="GWI4" s="676"/>
      <c r="GWJ4" s="676"/>
      <c r="GWK4" s="676"/>
      <c r="GWL4" s="676"/>
      <c r="GWM4" s="676"/>
      <c r="GWN4" s="676"/>
      <c r="GWO4" s="676"/>
      <c r="GWP4" s="676"/>
      <c r="GWQ4" s="676"/>
      <c r="GWR4" s="676"/>
      <c r="GWS4" s="676"/>
      <c r="GWT4" s="676"/>
      <c r="GWU4" s="676"/>
      <c r="GWV4" s="676"/>
      <c r="GWW4" s="676"/>
      <c r="GWX4" s="676"/>
      <c r="GWY4" s="676"/>
      <c r="GWZ4" s="676"/>
      <c r="GXA4" s="676"/>
      <c r="GXB4" s="676"/>
      <c r="GXC4" s="676"/>
      <c r="GXD4" s="676"/>
      <c r="GXE4" s="676"/>
      <c r="GXF4" s="676"/>
      <c r="GXG4" s="676"/>
      <c r="GXH4" s="676"/>
      <c r="GXI4" s="676"/>
      <c r="GXJ4" s="676"/>
      <c r="GXK4" s="676"/>
      <c r="GXL4" s="676"/>
      <c r="GXM4" s="676"/>
      <c r="GXN4" s="676"/>
      <c r="GXO4" s="676"/>
      <c r="GXP4" s="676"/>
      <c r="GXQ4" s="676"/>
      <c r="GXR4" s="676"/>
      <c r="GXS4" s="676"/>
      <c r="GXT4" s="676"/>
      <c r="GXU4" s="676"/>
      <c r="GXV4" s="676"/>
      <c r="GXW4" s="676"/>
      <c r="GXX4" s="676"/>
      <c r="GXY4" s="676"/>
      <c r="GXZ4" s="676"/>
      <c r="GYA4" s="676"/>
      <c r="GYB4" s="676"/>
      <c r="GYC4" s="676"/>
      <c r="GYD4" s="676"/>
      <c r="GYE4" s="676"/>
      <c r="GYF4" s="676"/>
      <c r="GYG4" s="676"/>
      <c r="GYH4" s="676"/>
      <c r="GYI4" s="676"/>
      <c r="GYJ4" s="676"/>
      <c r="GYK4" s="676"/>
      <c r="GYL4" s="676"/>
      <c r="GYM4" s="676"/>
      <c r="GYN4" s="676"/>
      <c r="GYO4" s="676"/>
      <c r="GYP4" s="676"/>
      <c r="GYQ4" s="676"/>
      <c r="GYR4" s="676"/>
      <c r="GYS4" s="676"/>
      <c r="GYT4" s="676"/>
      <c r="GYU4" s="676"/>
      <c r="GYV4" s="676"/>
      <c r="GYW4" s="676"/>
      <c r="GYX4" s="676"/>
      <c r="GYY4" s="676"/>
      <c r="GYZ4" s="676"/>
      <c r="GZA4" s="676"/>
      <c r="GZB4" s="676"/>
      <c r="GZC4" s="676"/>
      <c r="GZD4" s="676"/>
      <c r="GZE4" s="676"/>
      <c r="GZF4" s="676"/>
      <c r="GZG4" s="676"/>
      <c r="GZH4" s="676"/>
      <c r="GZI4" s="676"/>
      <c r="GZJ4" s="676"/>
      <c r="GZK4" s="676"/>
      <c r="GZL4" s="676"/>
      <c r="GZM4" s="676"/>
      <c r="GZN4" s="676"/>
      <c r="GZO4" s="676"/>
      <c r="GZP4" s="676"/>
      <c r="GZQ4" s="676"/>
      <c r="GZR4" s="676"/>
      <c r="GZS4" s="676"/>
      <c r="GZT4" s="676"/>
      <c r="GZU4" s="676"/>
      <c r="GZV4" s="676"/>
      <c r="GZW4" s="676"/>
      <c r="GZX4" s="676"/>
      <c r="GZY4" s="676"/>
      <c r="GZZ4" s="676"/>
      <c r="HAA4" s="676"/>
      <c r="HAB4" s="676"/>
      <c r="HAC4" s="676"/>
      <c r="HAD4" s="676"/>
      <c r="HAE4" s="676"/>
      <c r="HAF4" s="676"/>
      <c r="HAG4" s="676"/>
      <c r="HAH4" s="676"/>
      <c r="HAI4" s="676"/>
      <c r="HAJ4" s="676"/>
      <c r="HAK4" s="676"/>
      <c r="HAL4" s="676"/>
      <c r="HAM4" s="676"/>
      <c r="HAN4" s="676"/>
      <c r="HAO4" s="676"/>
      <c r="HAP4" s="676"/>
      <c r="HAQ4" s="676"/>
      <c r="HAR4" s="676"/>
      <c r="HAS4" s="676"/>
      <c r="HAT4" s="676"/>
      <c r="HAU4" s="676"/>
      <c r="HAV4" s="676"/>
      <c r="HAW4" s="676"/>
      <c r="HAX4" s="676"/>
      <c r="HAY4" s="676"/>
      <c r="HAZ4" s="676"/>
      <c r="HBA4" s="676"/>
      <c r="HBB4" s="676"/>
      <c r="HBC4" s="676"/>
      <c r="HBD4" s="676"/>
      <c r="HBE4" s="676"/>
      <c r="HBF4" s="676"/>
      <c r="HBG4" s="676"/>
      <c r="HBH4" s="676"/>
      <c r="HBI4" s="676"/>
      <c r="HBJ4" s="676"/>
      <c r="HBK4" s="676"/>
      <c r="HBL4" s="676"/>
      <c r="HBM4" s="676"/>
      <c r="HBN4" s="676"/>
      <c r="HBO4" s="676"/>
      <c r="HBP4" s="676"/>
      <c r="HBQ4" s="676"/>
      <c r="HBR4" s="676"/>
      <c r="HBS4" s="676"/>
      <c r="HBT4" s="676"/>
      <c r="HBU4" s="676"/>
      <c r="HBV4" s="676"/>
      <c r="HBW4" s="676"/>
      <c r="HBX4" s="676"/>
      <c r="HBY4" s="676"/>
      <c r="HBZ4" s="676"/>
      <c r="HCA4" s="676"/>
      <c r="HCB4" s="676"/>
      <c r="HCC4" s="676"/>
      <c r="HCD4" s="676"/>
      <c r="HCE4" s="676"/>
      <c r="HCF4" s="676"/>
      <c r="HCG4" s="676"/>
      <c r="HCH4" s="676"/>
      <c r="HCI4" s="676"/>
      <c r="HCJ4" s="676"/>
      <c r="HCK4" s="676"/>
      <c r="HCL4" s="676"/>
      <c r="HCM4" s="676"/>
      <c r="HCN4" s="676"/>
      <c r="HCO4" s="676"/>
      <c r="HCP4" s="676"/>
      <c r="HCQ4" s="676"/>
      <c r="HCR4" s="676"/>
      <c r="HCS4" s="676"/>
      <c r="HCT4" s="676"/>
      <c r="HCU4" s="676"/>
      <c r="HCV4" s="676"/>
      <c r="HCW4" s="676"/>
      <c r="HCX4" s="676"/>
      <c r="HCY4" s="676"/>
      <c r="HCZ4" s="676"/>
      <c r="HDA4" s="676"/>
      <c r="HDB4" s="676"/>
      <c r="HDC4" s="676"/>
      <c r="HDD4" s="676"/>
      <c r="HDE4" s="676"/>
      <c r="HDF4" s="676"/>
      <c r="HDG4" s="676"/>
      <c r="HDH4" s="676"/>
      <c r="HDI4" s="676"/>
      <c r="HDJ4" s="676"/>
      <c r="HDK4" s="676"/>
      <c r="HDL4" s="676"/>
      <c r="HDM4" s="676"/>
      <c r="HDN4" s="676"/>
      <c r="HDO4" s="676"/>
      <c r="HDP4" s="676"/>
      <c r="HDQ4" s="676"/>
      <c r="HDR4" s="676"/>
      <c r="HDS4" s="676"/>
      <c r="HDT4" s="676"/>
      <c r="HDU4" s="676"/>
      <c r="HDV4" s="676"/>
      <c r="HDW4" s="676"/>
      <c r="HDX4" s="676"/>
      <c r="HDY4" s="676"/>
      <c r="HDZ4" s="676"/>
      <c r="HEA4" s="676"/>
      <c r="HEB4" s="676"/>
      <c r="HEC4" s="676"/>
      <c r="HED4" s="676"/>
      <c r="HEE4" s="676"/>
      <c r="HEF4" s="676"/>
      <c r="HEG4" s="676"/>
      <c r="HEH4" s="676"/>
      <c r="HEI4" s="676"/>
      <c r="HEJ4" s="676"/>
      <c r="HEK4" s="676"/>
      <c r="HEL4" s="676"/>
      <c r="HEM4" s="676"/>
      <c r="HEN4" s="676"/>
      <c r="HEO4" s="676"/>
      <c r="HEP4" s="676"/>
      <c r="HEQ4" s="676"/>
      <c r="HER4" s="676"/>
      <c r="HES4" s="676"/>
      <c r="HET4" s="676"/>
      <c r="HEU4" s="676"/>
      <c r="HEV4" s="676"/>
      <c r="HEW4" s="676"/>
      <c r="HEX4" s="676"/>
      <c r="HEY4" s="676"/>
      <c r="HEZ4" s="676"/>
      <c r="HFA4" s="676"/>
      <c r="HFB4" s="676"/>
      <c r="HFC4" s="676"/>
      <c r="HFD4" s="676"/>
      <c r="HFE4" s="676"/>
      <c r="HFF4" s="676"/>
      <c r="HFG4" s="676"/>
      <c r="HFH4" s="676"/>
      <c r="HFI4" s="676"/>
      <c r="HFJ4" s="676"/>
      <c r="HFK4" s="676"/>
      <c r="HFL4" s="676"/>
      <c r="HFM4" s="676"/>
      <c r="HFN4" s="676"/>
      <c r="HFO4" s="676"/>
      <c r="HFP4" s="676"/>
      <c r="HFQ4" s="676"/>
      <c r="HFR4" s="676"/>
      <c r="HFS4" s="676"/>
      <c r="HFT4" s="676"/>
      <c r="HFU4" s="676"/>
      <c r="HFV4" s="676"/>
      <c r="HFW4" s="676"/>
      <c r="HFX4" s="676"/>
      <c r="HFY4" s="676"/>
      <c r="HFZ4" s="676"/>
      <c r="HGA4" s="676"/>
      <c r="HGB4" s="676"/>
      <c r="HGC4" s="676"/>
      <c r="HGD4" s="676"/>
      <c r="HGE4" s="676"/>
      <c r="HGF4" s="676"/>
      <c r="HGG4" s="676"/>
      <c r="HGH4" s="676"/>
      <c r="HGI4" s="676"/>
      <c r="HGJ4" s="676"/>
      <c r="HGK4" s="676"/>
      <c r="HGL4" s="676"/>
      <c r="HGM4" s="676"/>
      <c r="HGN4" s="676"/>
      <c r="HGO4" s="676"/>
      <c r="HGP4" s="676"/>
      <c r="HGQ4" s="676"/>
      <c r="HGR4" s="676"/>
      <c r="HGS4" s="676"/>
      <c r="HGT4" s="676"/>
      <c r="HGU4" s="676"/>
      <c r="HGV4" s="676"/>
      <c r="HGW4" s="676"/>
      <c r="HGX4" s="676"/>
      <c r="HGY4" s="676"/>
      <c r="HGZ4" s="676"/>
      <c r="HHA4" s="676"/>
      <c r="HHB4" s="676"/>
      <c r="HHC4" s="676"/>
      <c r="HHD4" s="676"/>
      <c r="HHE4" s="676"/>
      <c r="HHF4" s="676"/>
      <c r="HHG4" s="676"/>
      <c r="HHH4" s="676"/>
      <c r="HHI4" s="676"/>
      <c r="HHJ4" s="676"/>
      <c r="HHK4" s="676"/>
      <c r="HHL4" s="676"/>
      <c r="HHM4" s="676"/>
      <c r="HHN4" s="676"/>
      <c r="HHO4" s="676"/>
      <c r="HHP4" s="676"/>
      <c r="HHQ4" s="676"/>
      <c r="HHR4" s="676"/>
      <c r="HHS4" s="676"/>
      <c r="HHT4" s="676"/>
      <c r="HHU4" s="676"/>
      <c r="HHV4" s="676"/>
      <c r="HHW4" s="676"/>
      <c r="HHX4" s="676"/>
      <c r="HHY4" s="676"/>
      <c r="HHZ4" s="676"/>
      <c r="HIA4" s="676"/>
      <c r="HIB4" s="676"/>
      <c r="HIC4" s="676"/>
      <c r="HID4" s="676"/>
      <c r="HIE4" s="676"/>
      <c r="HIF4" s="676"/>
      <c r="HIG4" s="676"/>
      <c r="HIH4" s="676"/>
      <c r="HII4" s="676"/>
      <c r="HIJ4" s="676"/>
      <c r="HIK4" s="676"/>
      <c r="HIL4" s="676"/>
      <c r="HIM4" s="676"/>
      <c r="HIN4" s="676"/>
      <c r="HIO4" s="676"/>
      <c r="HIP4" s="676"/>
      <c r="HIQ4" s="676"/>
      <c r="HIR4" s="676"/>
      <c r="HIS4" s="676"/>
      <c r="HIT4" s="676"/>
      <c r="HIU4" s="676"/>
      <c r="HIV4" s="676"/>
      <c r="HIW4" s="676"/>
      <c r="HIX4" s="676"/>
      <c r="HIY4" s="676"/>
      <c r="HIZ4" s="676"/>
      <c r="HJA4" s="676"/>
      <c r="HJB4" s="676"/>
      <c r="HJC4" s="676"/>
      <c r="HJD4" s="676"/>
      <c r="HJE4" s="676"/>
      <c r="HJF4" s="676"/>
      <c r="HJG4" s="676"/>
      <c r="HJH4" s="676"/>
      <c r="HJI4" s="676"/>
      <c r="HJJ4" s="676"/>
      <c r="HJK4" s="676"/>
      <c r="HJL4" s="676"/>
      <c r="HJM4" s="676"/>
      <c r="HJN4" s="676"/>
      <c r="HJO4" s="676"/>
      <c r="HJP4" s="676"/>
      <c r="HJQ4" s="676"/>
      <c r="HJR4" s="676"/>
      <c r="HJS4" s="676"/>
      <c r="HJT4" s="676"/>
      <c r="HJU4" s="676"/>
      <c r="HJV4" s="676"/>
      <c r="HJW4" s="676"/>
      <c r="HJX4" s="676"/>
      <c r="HJY4" s="676"/>
      <c r="HJZ4" s="676"/>
      <c r="HKA4" s="676"/>
      <c r="HKB4" s="676"/>
      <c r="HKC4" s="676"/>
      <c r="HKD4" s="676"/>
      <c r="HKE4" s="676"/>
      <c r="HKF4" s="676"/>
      <c r="HKG4" s="676"/>
      <c r="HKH4" s="676"/>
      <c r="HKI4" s="676"/>
      <c r="HKJ4" s="676"/>
      <c r="HKK4" s="676"/>
      <c r="HKL4" s="676"/>
      <c r="HKM4" s="676"/>
      <c r="HKN4" s="676"/>
      <c r="HKO4" s="676"/>
      <c r="HKP4" s="676"/>
      <c r="HKQ4" s="676"/>
      <c r="HKR4" s="676"/>
      <c r="HKS4" s="676"/>
      <c r="HKT4" s="676"/>
      <c r="HKU4" s="676"/>
      <c r="HKV4" s="676"/>
      <c r="HKW4" s="676"/>
      <c r="HKX4" s="676"/>
      <c r="HKY4" s="676"/>
      <c r="HKZ4" s="676"/>
      <c r="HLA4" s="676"/>
      <c r="HLB4" s="676"/>
      <c r="HLC4" s="676"/>
      <c r="HLD4" s="676"/>
      <c r="HLE4" s="676"/>
      <c r="HLF4" s="676"/>
      <c r="HLG4" s="676"/>
      <c r="HLH4" s="676"/>
      <c r="HLI4" s="676"/>
      <c r="HLJ4" s="676"/>
      <c r="HLK4" s="676"/>
      <c r="HLL4" s="676"/>
      <c r="HLM4" s="676"/>
      <c r="HLN4" s="676"/>
      <c r="HLO4" s="676"/>
      <c r="HLP4" s="676"/>
      <c r="HLQ4" s="676"/>
      <c r="HLR4" s="676"/>
      <c r="HLS4" s="676"/>
      <c r="HLT4" s="676"/>
      <c r="HLU4" s="676"/>
      <c r="HLV4" s="676"/>
      <c r="HLW4" s="676"/>
      <c r="HLX4" s="676"/>
      <c r="HLY4" s="676"/>
      <c r="HLZ4" s="676"/>
      <c r="HMA4" s="676"/>
      <c r="HMB4" s="676"/>
      <c r="HMC4" s="676"/>
      <c r="HMD4" s="676"/>
      <c r="HME4" s="676"/>
      <c r="HMF4" s="676"/>
      <c r="HMG4" s="676"/>
      <c r="HMH4" s="676"/>
      <c r="HMI4" s="676"/>
      <c r="HMJ4" s="676"/>
      <c r="HMK4" s="676"/>
      <c r="HML4" s="676"/>
      <c r="HMM4" s="676"/>
      <c r="HMN4" s="676"/>
      <c r="HMO4" s="676"/>
      <c r="HMP4" s="676"/>
      <c r="HMQ4" s="676"/>
      <c r="HMR4" s="676"/>
      <c r="HMS4" s="676"/>
      <c r="HMT4" s="676"/>
      <c r="HMU4" s="676"/>
      <c r="HMV4" s="676"/>
      <c r="HMW4" s="676"/>
      <c r="HMX4" s="676"/>
      <c r="HMY4" s="676"/>
      <c r="HMZ4" s="676"/>
      <c r="HNA4" s="676"/>
      <c r="HNB4" s="676"/>
      <c r="HNC4" s="676"/>
      <c r="HND4" s="676"/>
      <c r="HNE4" s="676"/>
      <c r="HNF4" s="676"/>
      <c r="HNG4" s="676"/>
      <c r="HNH4" s="676"/>
      <c r="HNI4" s="676"/>
      <c r="HNJ4" s="676"/>
      <c r="HNK4" s="676"/>
      <c r="HNL4" s="676"/>
      <c r="HNM4" s="676"/>
      <c r="HNN4" s="676"/>
      <c r="HNO4" s="676"/>
      <c r="HNP4" s="676"/>
      <c r="HNQ4" s="676"/>
      <c r="HNR4" s="676"/>
      <c r="HNS4" s="676"/>
      <c r="HNT4" s="676"/>
      <c r="HNU4" s="676"/>
      <c r="HNV4" s="676"/>
      <c r="HNW4" s="676"/>
      <c r="HNX4" s="676"/>
      <c r="HNY4" s="676"/>
      <c r="HNZ4" s="676"/>
      <c r="HOA4" s="676"/>
      <c r="HOB4" s="676"/>
      <c r="HOC4" s="676"/>
      <c r="HOD4" s="676"/>
      <c r="HOE4" s="676"/>
      <c r="HOF4" s="676"/>
      <c r="HOG4" s="676"/>
      <c r="HOH4" s="676"/>
      <c r="HOI4" s="676"/>
      <c r="HOJ4" s="676"/>
      <c r="HOK4" s="676"/>
      <c r="HOL4" s="676"/>
      <c r="HOM4" s="676"/>
      <c r="HON4" s="676"/>
      <c r="HOO4" s="676"/>
      <c r="HOP4" s="676"/>
      <c r="HOQ4" s="676"/>
      <c r="HOR4" s="676"/>
      <c r="HOS4" s="676"/>
      <c r="HOT4" s="676"/>
      <c r="HOU4" s="676"/>
      <c r="HOV4" s="676"/>
      <c r="HOW4" s="676"/>
      <c r="HOX4" s="676"/>
      <c r="HOY4" s="676"/>
      <c r="HOZ4" s="676"/>
      <c r="HPA4" s="676"/>
      <c r="HPB4" s="676"/>
      <c r="HPC4" s="676"/>
      <c r="HPD4" s="676"/>
      <c r="HPE4" s="676"/>
      <c r="HPF4" s="676"/>
      <c r="HPG4" s="676"/>
      <c r="HPH4" s="676"/>
      <c r="HPI4" s="676"/>
      <c r="HPJ4" s="676"/>
      <c r="HPK4" s="676"/>
      <c r="HPL4" s="676"/>
      <c r="HPM4" s="676"/>
      <c r="HPN4" s="676"/>
      <c r="HPO4" s="676"/>
      <c r="HPP4" s="676"/>
      <c r="HPQ4" s="676"/>
      <c r="HPR4" s="676"/>
      <c r="HPS4" s="676"/>
      <c r="HPT4" s="676"/>
      <c r="HPU4" s="676"/>
      <c r="HPV4" s="676"/>
      <c r="HPW4" s="676"/>
      <c r="HPX4" s="676"/>
      <c r="HPY4" s="676"/>
      <c r="HPZ4" s="676"/>
      <c r="HQA4" s="676"/>
      <c r="HQB4" s="676"/>
      <c r="HQC4" s="676"/>
      <c r="HQD4" s="676"/>
      <c r="HQE4" s="676"/>
      <c r="HQF4" s="676"/>
      <c r="HQG4" s="676"/>
      <c r="HQH4" s="676"/>
      <c r="HQI4" s="676"/>
      <c r="HQJ4" s="676"/>
      <c r="HQK4" s="676"/>
      <c r="HQL4" s="676"/>
      <c r="HQM4" s="676"/>
      <c r="HQN4" s="676"/>
      <c r="HQO4" s="676"/>
      <c r="HQP4" s="676"/>
      <c r="HQQ4" s="676"/>
      <c r="HQR4" s="676"/>
      <c r="HQS4" s="676"/>
      <c r="HQT4" s="676"/>
      <c r="HQU4" s="676"/>
      <c r="HQV4" s="676"/>
      <c r="HQW4" s="676"/>
      <c r="HQX4" s="676"/>
      <c r="HQY4" s="676"/>
      <c r="HQZ4" s="676"/>
      <c r="HRA4" s="676"/>
      <c r="HRB4" s="676"/>
      <c r="HRC4" s="676"/>
      <c r="HRD4" s="676"/>
      <c r="HRE4" s="676"/>
      <c r="HRF4" s="676"/>
      <c r="HRG4" s="676"/>
      <c r="HRH4" s="676"/>
      <c r="HRI4" s="676"/>
      <c r="HRJ4" s="676"/>
      <c r="HRK4" s="676"/>
      <c r="HRL4" s="676"/>
      <c r="HRM4" s="676"/>
      <c r="HRN4" s="676"/>
      <c r="HRO4" s="676"/>
      <c r="HRP4" s="676"/>
      <c r="HRQ4" s="676"/>
      <c r="HRR4" s="676"/>
      <c r="HRS4" s="676"/>
      <c r="HRT4" s="676"/>
      <c r="HRU4" s="676"/>
      <c r="HRV4" s="676"/>
      <c r="HRW4" s="676"/>
      <c r="HRX4" s="676"/>
      <c r="HRY4" s="676"/>
      <c r="HRZ4" s="676"/>
      <c r="HSA4" s="676"/>
      <c r="HSB4" s="676"/>
      <c r="HSC4" s="676"/>
      <c r="HSD4" s="676"/>
      <c r="HSE4" s="676"/>
      <c r="HSF4" s="676"/>
      <c r="HSG4" s="676"/>
      <c r="HSH4" s="676"/>
      <c r="HSI4" s="676"/>
      <c r="HSJ4" s="676"/>
      <c r="HSK4" s="676"/>
      <c r="HSL4" s="676"/>
      <c r="HSM4" s="676"/>
      <c r="HSN4" s="676"/>
      <c r="HSO4" s="676"/>
      <c r="HSP4" s="676"/>
      <c r="HSQ4" s="676"/>
      <c r="HSR4" s="676"/>
      <c r="HSS4" s="676"/>
      <c r="HST4" s="676"/>
      <c r="HSU4" s="676"/>
      <c r="HSV4" s="676"/>
      <c r="HSW4" s="676"/>
      <c r="HSX4" s="676"/>
      <c r="HSY4" s="676"/>
      <c r="HSZ4" s="676"/>
      <c r="HTA4" s="676"/>
      <c r="HTB4" s="676"/>
      <c r="HTC4" s="676"/>
      <c r="HTD4" s="676"/>
      <c r="HTE4" s="676"/>
      <c r="HTF4" s="676"/>
      <c r="HTG4" s="676"/>
      <c r="HTH4" s="676"/>
      <c r="HTI4" s="676"/>
      <c r="HTJ4" s="676"/>
      <c r="HTK4" s="676"/>
      <c r="HTL4" s="676"/>
      <c r="HTM4" s="676"/>
      <c r="HTN4" s="676"/>
      <c r="HTO4" s="676"/>
      <c r="HTP4" s="676"/>
      <c r="HTQ4" s="676"/>
      <c r="HTR4" s="676"/>
      <c r="HTS4" s="676"/>
      <c r="HTT4" s="676"/>
      <c r="HTU4" s="676"/>
      <c r="HTV4" s="676"/>
      <c r="HTW4" s="676"/>
      <c r="HTX4" s="676"/>
      <c r="HTY4" s="676"/>
      <c r="HTZ4" s="676"/>
      <c r="HUA4" s="676"/>
      <c r="HUB4" s="676"/>
      <c r="HUC4" s="676"/>
      <c r="HUD4" s="676"/>
      <c r="HUE4" s="676"/>
      <c r="HUF4" s="676"/>
      <c r="HUG4" s="676"/>
      <c r="HUH4" s="676"/>
      <c r="HUI4" s="676"/>
      <c r="HUJ4" s="676"/>
      <c r="HUK4" s="676"/>
      <c r="HUL4" s="676"/>
      <c r="HUM4" s="676"/>
      <c r="HUN4" s="676"/>
      <c r="HUO4" s="676"/>
      <c r="HUP4" s="676"/>
      <c r="HUQ4" s="676"/>
      <c r="HUR4" s="676"/>
      <c r="HUS4" s="676"/>
      <c r="HUT4" s="676"/>
      <c r="HUU4" s="676"/>
      <c r="HUV4" s="676"/>
      <c r="HUW4" s="676"/>
      <c r="HUX4" s="676"/>
      <c r="HUY4" s="676"/>
      <c r="HUZ4" s="676"/>
      <c r="HVA4" s="676"/>
      <c r="HVB4" s="676"/>
      <c r="HVC4" s="676"/>
      <c r="HVD4" s="676"/>
      <c r="HVE4" s="676"/>
      <c r="HVF4" s="676"/>
      <c r="HVG4" s="676"/>
      <c r="HVH4" s="676"/>
      <c r="HVI4" s="676"/>
      <c r="HVJ4" s="676"/>
      <c r="HVK4" s="676"/>
      <c r="HVL4" s="676"/>
      <c r="HVM4" s="676"/>
      <c r="HVN4" s="676"/>
      <c r="HVO4" s="676"/>
      <c r="HVP4" s="676"/>
      <c r="HVQ4" s="676"/>
      <c r="HVR4" s="676"/>
      <c r="HVS4" s="676"/>
      <c r="HVT4" s="676"/>
      <c r="HVU4" s="676"/>
      <c r="HVV4" s="676"/>
      <c r="HVW4" s="676"/>
      <c r="HVX4" s="676"/>
      <c r="HVY4" s="676"/>
      <c r="HVZ4" s="676"/>
      <c r="HWA4" s="676"/>
      <c r="HWB4" s="676"/>
      <c r="HWC4" s="676"/>
      <c r="HWD4" s="676"/>
      <c r="HWE4" s="676"/>
      <c r="HWF4" s="676"/>
      <c r="HWG4" s="676"/>
      <c r="HWH4" s="676"/>
      <c r="HWI4" s="676"/>
      <c r="HWJ4" s="676"/>
      <c r="HWK4" s="676"/>
      <c r="HWL4" s="676"/>
      <c r="HWM4" s="676"/>
      <c r="HWN4" s="676"/>
      <c r="HWO4" s="676"/>
      <c r="HWP4" s="676"/>
      <c r="HWQ4" s="676"/>
      <c r="HWR4" s="676"/>
      <c r="HWS4" s="676"/>
      <c r="HWT4" s="676"/>
      <c r="HWU4" s="676"/>
      <c r="HWV4" s="676"/>
      <c r="HWW4" s="676"/>
      <c r="HWX4" s="676"/>
      <c r="HWY4" s="676"/>
      <c r="HWZ4" s="676"/>
      <c r="HXA4" s="676"/>
      <c r="HXB4" s="676"/>
      <c r="HXC4" s="676"/>
      <c r="HXD4" s="676"/>
      <c r="HXE4" s="676"/>
      <c r="HXF4" s="676"/>
      <c r="HXG4" s="676"/>
      <c r="HXH4" s="676"/>
      <c r="HXI4" s="676"/>
      <c r="HXJ4" s="676"/>
      <c r="HXK4" s="676"/>
      <c r="HXL4" s="676"/>
      <c r="HXM4" s="676"/>
      <c r="HXN4" s="676"/>
      <c r="HXO4" s="676"/>
      <c r="HXP4" s="676"/>
      <c r="HXQ4" s="676"/>
      <c r="HXR4" s="676"/>
      <c r="HXS4" s="676"/>
      <c r="HXT4" s="676"/>
      <c r="HXU4" s="676"/>
      <c r="HXV4" s="676"/>
      <c r="HXW4" s="676"/>
      <c r="HXX4" s="676"/>
      <c r="HXY4" s="676"/>
      <c r="HXZ4" s="676"/>
      <c r="HYA4" s="676"/>
      <c r="HYB4" s="676"/>
      <c r="HYC4" s="676"/>
      <c r="HYD4" s="676"/>
      <c r="HYE4" s="676"/>
      <c r="HYF4" s="676"/>
      <c r="HYG4" s="676"/>
      <c r="HYH4" s="676"/>
      <c r="HYI4" s="676"/>
      <c r="HYJ4" s="676"/>
      <c r="HYK4" s="676"/>
      <c r="HYL4" s="676"/>
      <c r="HYM4" s="676"/>
      <c r="HYN4" s="676"/>
      <c r="HYO4" s="676"/>
      <c r="HYP4" s="676"/>
      <c r="HYQ4" s="676"/>
      <c r="HYR4" s="676"/>
      <c r="HYS4" s="676"/>
      <c r="HYT4" s="676"/>
      <c r="HYU4" s="676"/>
      <c r="HYV4" s="676"/>
      <c r="HYW4" s="676"/>
      <c r="HYX4" s="676"/>
      <c r="HYY4" s="676"/>
      <c r="HYZ4" s="676"/>
      <c r="HZA4" s="676"/>
      <c r="HZB4" s="676"/>
      <c r="HZC4" s="676"/>
      <c r="HZD4" s="676"/>
      <c r="HZE4" s="676"/>
      <c r="HZF4" s="676"/>
      <c r="HZG4" s="676"/>
      <c r="HZH4" s="676"/>
      <c r="HZI4" s="676"/>
      <c r="HZJ4" s="676"/>
      <c r="HZK4" s="676"/>
      <c r="HZL4" s="676"/>
      <c r="HZM4" s="676"/>
      <c r="HZN4" s="676"/>
      <c r="HZO4" s="676"/>
      <c r="HZP4" s="676"/>
      <c r="HZQ4" s="676"/>
      <c r="HZR4" s="676"/>
      <c r="HZS4" s="676"/>
      <c r="HZT4" s="676"/>
      <c r="HZU4" s="676"/>
      <c r="HZV4" s="676"/>
      <c r="HZW4" s="676"/>
      <c r="HZX4" s="676"/>
      <c r="HZY4" s="676"/>
      <c r="HZZ4" s="676"/>
      <c r="IAA4" s="676"/>
      <c r="IAB4" s="676"/>
      <c r="IAC4" s="676"/>
      <c r="IAD4" s="676"/>
      <c r="IAE4" s="676"/>
      <c r="IAF4" s="676"/>
      <c r="IAG4" s="676"/>
      <c r="IAH4" s="676"/>
      <c r="IAI4" s="676"/>
      <c r="IAJ4" s="676"/>
      <c r="IAK4" s="676"/>
      <c r="IAL4" s="676"/>
      <c r="IAM4" s="676"/>
      <c r="IAN4" s="676"/>
      <c r="IAO4" s="676"/>
      <c r="IAP4" s="676"/>
      <c r="IAQ4" s="676"/>
      <c r="IAR4" s="676"/>
      <c r="IAS4" s="676"/>
      <c r="IAT4" s="676"/>
      <c r="IAU4" s="676"/>
      <c r="IAV4" s="676"/>
      <c r="IAW4" s="676"/>
      <c r="IAX4" s="676"/>
      <c r="IAY4" s="676"/>
      <c r="IAZ4" s="676"/>
      <c r="IBA4" s="676"/>
      <c r="IBB4" s="676"/>
      <c r="IBC4" s="676"/>
      <c r="IBD4" s="676"/>
      <c r="IBE4" s="676"/>
      <c r="IBF4" s="676"/>
      <c r="IBG4" s="676"/>
      <c r="IBH4" s="676"/>
      <c r="IBI4" s="676"/>
      <c r="IBJ4" s="676"/>
      <c r="IBK4" s="676"/>
      <c r="IBL4" s="676"/>
      <c r="IBM4" s="676"/>
      <c r="IBN4" s="676"/>
      <c r="IBO4" s="676"/>
      <c r="IBP4" s="676"/>
      <c r="IBQ4" s="676"/>
      <c r="IBR4" s="676"/>
      <c r="IBS4" s="676"/>
      <c r="IBT4" s="676"/>
      <c r="IBU4" s="676"/>
      <c r="IBV4" s="676"/>
      <c r="IBW4" s="676"/>
      <c r="IBX4" s="676"/>
      <c r="IBY4" s="676"/>
      <c r="IBZ4" s="676"/>
      <c r="ICA4" s="676"/>
      <c r="ICB4" s="676"/>
      <c r="ICC4" s="676"/>
      <c r="ICD4" s="676"/>
      <c r="ICE4" s="676"/>
      <c r="ICF4" s="676"/>
      <c r="ICG4" s="676"/>
      <c r="ICH4" s="676"/>
      <c r="ICI4" s="676"/>
      <c r="ICJ4" s="676"/>
      <c r="ICK4" s="676"/>
      <c r="ICL4" s="676"/>
      <c r="ICM4" s="676"/>
      <c r="ICN4" s="676"/>
      <c r="ICO4" s="676"/>
      <c r="ICP4" s="676"/>
      <c r="ICQ4" s="676"/>
      <c r="ICR4" s="676"/>
      <c r="ICS4" s="676"/>
      <c r="ICT4" s="676"/>
      <c r="ICU4" s="676"/>
      <c r="ICV4" s="676"/>
      <c r="ICW4" s="676"/>
      <c r="ICX4" s="676"/>
      <c r="ICY4" s="676"/>
      <c r="ICZ4" s="676"/>
      <c r="IDA4" s="676"/>
      <c r="IDB4" s="676"/>
      <c r="IDC4" s="676"/>
      <c r="IDD4" s="676"/>
      <c r="IDE4" s="676"/>
      <c r="IDF4" s="676"/>
      <c r="IDG4" s="676"/>
      <c r="IDH4" s="676"/>
      <c r="IDI4" s="676"/>
      <c r="IDJ4" s="676"/>
      <c r="IDK4" s="676"/>
      <c r="IDL4" s="676"/>
      <c r="IDM4" s="676"/>
      <c r="IDN4" s="676"/>
      <c r="IDO4" s="676"/>
      <c r="IDP4" s="676"/>
      <c r="IDQ4" s="676"/>
      <c r="IDR4" s="676"/>
      <c r="IDS4" s="676"/>
      <c r="IDT4" s="676"/>
      <c r="IDU4" s="676"/>
      <c r="IDV4" s="676"/>
      <c r="IDW4" s="676"/>
      <c r="IDX4" s="676"/>
      <c r="IDY4" s="676"/>
      <c r="IDZ4" s="676"/>
      <c r="IEA4" s="676"/>
      <c r="IEB4" s="676"/>
      <c r="IEC4" s="676"/>
      <c r="IED4" s="676"/>
      <c r="IEE4" s="676"/>
      <c r="IEF4" s="676"/>
      <c r="IEG4" s="676"/>
      <c r="IEH4" s="676"/>
      <c r="IEI4" s="676"/>
      <c r="IEJ4" s="676"/>
      <c r="IEK4" s="676"/>
      <c r="IEL4" s="676"/>
      <c r="IEM4" s="676"/>
      <c r="IEN4" s="676"/>
      <c r="IEO4" s="676"/>
      <c r="IEP4" s="676"/>
      <c r="IEQ4" s="676"/>
      <c r="IER4" s="676"/>
      <c r="IES4" s="676"/>
      <c r="IET4" s="676"/>
      <c r="IEU4" s="676"/>
      <c r="IEV4" s="676"/>
      <c r="IEW4" s="676"/>
      <c r="IEX4" s="676"/>
      <c r="IEY4" s="676"/>
      <c r="IEZ4" s="676"/>
      <c r="IFA4" s="676"/>
      <c r="IFB4" s="676"/>
      <c r="IFC4" s="676"/>
      <c r="IFD4" s="676"/>
      <c r="IFE4" s="676"/>
      <c r="IFF4" s="676"/>
      <c r="IFG4" s="676"/>
      <c r="IFH4" s="676"/>
      <c r="IFI4" s="676"/>
      <c r="IFJ4" s="676"/>
      <c r="IFK4" s="676"/>
      <c r="IFL4" s="676"/>
      <c r="IFM4" s="676"/>
      <c r="IFN4" s="676"/>
      <c r="IFO4" s="676"/>
      <c r="IFP4" s="676"/>
      <c r="IFQ4" s="676"/>
      <c r="IFR4" s="676"/>
      <c r="IFS4" s="676"/>
      <c r="IFT4" s="676"/>
      <c r="IFU4" s="676"/>
      <c r="IFV4" s="676"/>
      <c r="IFW4" s="676"/>
      <c r="IFX4" s="676"/>
      <c r="IFY4" s="676"/>
      <c r="IFZ4" s="676"/>
      <c r="IGA4" s="676"/>
      <c r="IGB4" s="676"/>
      <c r="IGC4" s="676"/>
      <c r="IGD4" s="676"/>
      <c r="IGE4" s="676"/>
      <c r="IGF4" s="676"/>
      <c r="IGG4" s="676"/>
      <c r="IGH4" s="676"/>
      <c r="IGI4" s="676"/>
      <c r="IGJ4" s="676"/>
      <c r="IGK4" s="676"/>
      <c r="IGL4" s="676"/>
      <c r="IGM4" s="676"/>
      <c r="IGN4" s="676"/>
      <c r="IGO4" s="676"/>
      <c r="IGP4" s="676"/>
      <c r="IGQ4" s="676"/>
      <c r="IGR4" s="676"/>
      <c r="IGS4" s="676"/>
      <c r="IGT4" s="676"/>
      <c r="IGU4" s="676"/>
      <c r="IGV4" s="676"/>
      <c r="IGW4" s="676"/>
      <c r="IGX4" s="676"/>
      <c r="IGY4" s="676"/>
      <c r="IGZ4" s="676"/>
      <c r="IHA4" s="676"/>
      <c r="IHB4" s="676"/>
      <c r="IHC4" s="676"/>
      <c r="IHD4" s="676"/>
      <c r="IHE4" s="676"/>
      <c r="IHF4" s="676"/>
      <c r="IHG4" s="676"/>
      <c r="IHH4" s="676"/>
      <c r="IHI4" s="676"/>
      <c r="IHJ4" s="676"/>
      <c r="IHK4" s="676"/>
      <c r="IHL4" s="676"/>
      <c r="IHM4" s="676"/>
      <c r="IHN4" s="676"/>
      <c r="IHO4" s="676"/>
      <c r="IHP4" s="676"/>
      <c r="IHQ4" s="676"/>
      <c r="IHR4" s="676"/>
      <c r="IHS4" s="676"/>
      <c r="IHT4" s="676"/>
      <c r="IHU4" s="676"/>
      <c r="IHV4" s="676"/>
      <c r="IHW4" s="676"/>
      <c r="IHX4" s="676"/>
      <c r="IHY4" s="676"/>
      <c r="IHZ4" s="676"/>
      <c r="IIA4" s="676"/>
      <c r="IIB4" s="676"/>
      <c r="IIC4" s="676"/>
      <c r="IID4" s="676"/>
      <c r="IIE4" s="676"/>
      <c r="IIF4" s="676"/>
      <c r="IIG4" s="676"/>
      <c r="IIH4" s="676"/>
      <c r="III4" s="676"/>
      <c r="IIJ4" s="676"/>
      <c r="IIK4" s="676"/>
      <c r="IIL4" s="676"/>
      <c r="IIM4" s="676"/>
      <c r="IIN4" s="676"/>
      <c r="IIO4" s="676"/>
      <c r="IIP4" s="676"/>
      <c r="IIQ4" s="676"/>
      <c r="IIR4" s="676"/>
      <c r="IIS4" s="676"/>
      <c r="IIT4" s="676"/>
      <c r="IIU4" s="676"/>
      <c r="IIV4" s="676"/>
      <c r="IIW4" s="676"/>
      <c r="IIX4" s="676"/>
      <c r="IIY4" s="676"/>
      <c r="IIZ4" s="676"/>
      <c r="IJA4" s="676"/>
      <c r="IJB4" s="676"/>
      <c r="IJC4" s="676"/>
      <c r="IJD4" s="676"/>
      <c r="IJE4" s="676"/>
      <c r="IJF4" s="676"/>
      <c r="IJG4" s="676"/>
      <c r="IJH4" s="676"/>
      <c r="IJI4" s="676"/>
      <c r="IJJ4" s="676"/>
      <c r="IJK4" s="676"/>
      <c r="IJL4" s="676"/>
      <c r="IJM4" s="676"/>
      <c r="IJN4" s="676"/>
      <c r="IJO4" s="676"/>
      <c r="IJP4" s="676"/>
      <c r="IJQ4" s="676"/>
      <c r="IJR4" s="676"/>
      <c r="IJS4" s="676"/>
      <c r="IJT4" s="676"/>
      <c r="IJU4" s="676"/>
      <c r="IJV4" s="676"/>
      <c r="IJW4" s="676"/>
      <c r="IJX4" s="676"/>
      <c r="IJY4" s="676"/>
      <c r="IJZ4" s="676"/>
      <c r="IKA4" s="676"/>
      <c r="IKB4" s="676"/>
      <c r="IKC4" s="676"/>
      <c r="IKD4" s="676"/>
      <c r="IKE4" s="676"/>
      <c r="IKF4" s="676"/>
      <c r="IKG4" s="676"/>
      <c r="IKH4" s="676"/>
      <c r="IKI4" s="676"/>
      <c r="IKJ4" s="676"/>
      <c r="IKK4" s="676"/>
      <c r="IKL4" s="676"/>
      <c r="IKM4" s="676"/>
      <c r="IKN4" s="676"/>
      <c r="IKO4" s="676"/>
      <c r="IKP4" s="676"/>
      <c r="IKQ4" s="676"/>
      <c r="IKR4" s="676"/>
      <c r="IKS4" s="676"/>
      <c r="IKT4" s="676"/>
      <c r="IKU4" s="676"/>
      <c r="IKV4" s="676"/>
      <c r="IKW4" s="676"/>
      <c r="IKX4" s="676"/>
      <c r="IKY4" s="676"/>
      <c r="IKZ4" s="676"/>
      <c r="ILA4" s="676"/>
      <c r="ILB4" s="676"/>
      <c r="ILC4" s="676"/>
      <c r="ILD4" s="676"/>
      <c r="ILE4" s="676"/>
      <c r="ILF4" s="676"/>
      <c r="ILG4" s="676"/>
      <c r="ILH4" s="676"/>
      <c r="ILI4" s="676"/>
      <c r="ILJ4" s="676"/>
      <c r="ILK4" s="676"/>
      <c r="ILL4" s="676"/>
      <c r="ILM4" s="676"/>
      <c r="ILN4" s="676"/>
      <c r="ILO4" s="676"/>
      <c r="ILP4" s="676"/>
      <c r="ILQ4" s="676"/>
      <c r="ILR4" s="676"/>
      <c r="ILS4" s="676"/>
      <c r="ILT4" s="676"/>
      <c r="ILU4" s="676"/>
      <c r="ILV4" s="676"/>
      <c r="ILW4" s="676"/>
      <c r="ILX4" s="676"/>
      <c r="ILY4" s="676"/>
      <c r="ILZ4" s="676"/>
      <c r="IMA4" s="676"/>
      <c r="IMB4" s="676"/>
      <c r="IMC4" s="676"/>
      <c r="IMD4" s="676"/>
      <c r="IME4" s="676"/>
      <c r="IMF4" s="676"/>
      <c r="IMG4" s="676"/>
      <c r="IMH4" s="676"/>
      <c r="IMI4" s="676"/>
      <c r="IMJ4" s="676"/>
      <c r="IMK4" s="676"/>
      <c r="IML4" s="676"/>
      <c r="IMM4" s="676"/>
      <c r="IMN4" s="676"/>
      <c r="IMO4" s="676"/>
      <c r="IMP4" s="676"/>
      <c r="IMQ4" s="676"/>
      <c r="IMR4" s="676"/>
      <c r="IMS4" s="676"/>
      <c r="IMT4" s="676"/>
      <c r="IMU4" s="676"/>
      <c r="IMV4" s="676"/>
      <c r="IMW4" s="676"/>
      <c r="IMX4" s="676"/>
      <c r="IMY4" s="676"/>
      <c r="IMZ4" s="676"/>
      <c r="INA4" s="676"/>
      <c r="INB4" s="676"/>
      <c r="INC4" s="676"/>
      <c r="IND4" s="676"/>
      <c r="INE4" s="676"/>
      <c r="INF4" s="676"/>
      <c r="ING4" s="676"/>
      <c r="INH4" s="676"/>
      <c r="INI4" s="676"/>
      <c r="INJ4" s="676"/>
      <c r="INK4" s="676"/>
      <c r="INL4" s="676"/>
      <c r="INM4" s="676"/>
      <c r="INN4" s="676"/>
      <c r="INO4" s="676"/>
      <c r="INP4" s="676"/>
      <c r="INQ4" s="676"/>
      <c r="INR4" s="676"/>
      <c r="INS4" s="676"/>
      <c r="INT4" s="676"/>
      <c r="INU4" s="676"/>
      <c r="INV4" s="676"/>
      <c r="INW4" s="676"/>
      <c r="INX4" s="676"/>
      <c r="INY4" s="676"/>
      <c r="INZ4" s="676"/>
      <c r="IOA4" s="676"/>
      <c r="IOB4" s="676"/>
      <c r="IOC4" s="676"/>
      <c r="IOD4" s="676"/>
      <c r="IOE4" s="676"/>
      <c r="IOF4" s="676"/>
      <c r="IOG4" s="676"/>
      <c r="IOH4" s="676"/>
      <c r="IOI4" s="676"/>
      <c r="IOJ4" s="676"/>
      <c r="IOK4" s="676"/>
      <c r="IOL4" s="676"/>
      <c r="IOM4" s="676"/>
      <c r="ION4" s="676"/>
      <c r="IOO4" s="676"/>
      <c r="IOP4" s="676"/>
      <c r="IOQ4" s="676"/>
      <c r="IOR4" s="676"/>
      <c r="IOS4" s="676"/>
      <c r="IOT4" s="676"/>
      <c r="IOU4" s="676"/>
      <c r="IOV4" s="676"/>
      <c r="IOW4" s="676"/>
      <c r="IOX4" s="676"/>
      <c r="IOY4" s="676"/>
      <c r="IOZ4" s="676"/>
      <c r="IPA4" s="676"/>
      <c r="IPB4" s="676"/>
      <c r="IPC4" s="676"/>
      <c r="IPD4" s="676"/>
      <c r="IPE4" s="676"/>
      <c r="IPF4" s="676"/>
      <c r="IPG4" s="676"/>
      <c r="IPH4" s="676"/>
      <c r="IPI4" s="676"/>
      <c r="IPJ4" s="676"/>
      <c r="IPK4" s="676"/>
      <c r="IPL4" s="676"/>
      <c r="IPM4" s="676"/>
      <c r="IPN4" s="676"/>
      <c r="IPO4" s="676"/>
      <c r="IPP4" s="676"/>
      <c r="IPQ4" s="676"/>
      <c r="IPR4" s="676"/>
      <c r="IPS4" s="676"/>
      <c r="IPT4" s="676"/>
      <c r="IPU4" s="676"/>
      <c r="IPV4" s="676"/>
      <c r="IPW4" s="676"/>
      <c r="IPX4" s="676"/>
      <c r="IPY4" s="676"/>
      <c r="IPZ4" s="676"/>
      <c r="IQA4" s="676"/>
      <c r="IQB4" s="676"/>
      <c r="IQC4" s="676"/>
      <c r="IQD4" s="676"/>
      <c r="IQE4" s="676"/>
      <c r="IQF4" s="676"/>
      <c r="IQG4" s="676"/>
      <c r="IQH4" s="676"/>
      <c r="IQI4" s="676"/>
      <c r="IQJ4" s="676"/>
      <c r="IQK4" s="676"/>
      <c r="IQL4" s="676"/>
      <c r="IQM4" s="676"/>
      <c r="IQN4" s="676"/>
      <c r="IQO4" s="676"/>
      <c r="IQP4" s="676"/>
      <c r="IQQ4" s="676"/>
      <c r="IQR4" s="676"/>
      <c r="IQS4" s="676"/>
      <c r="IQT4" s="676"/>
      <c r="IQU4" s="676"/>
      <c r="IQV4" s="676"/>
      <c r="IQW4" s="676"/>
      <c r="IQX4" s="676"/>
      <c r="IQY4" s="676"/>
      <c r="IQZ4" s="676"/>
      <c r="IRA4" s="676"/>
      <c r="IRB4" s="676"/>
      <c r="IRC4" s="676"/>
      <c r="IRD4" s="676"/>
      <c r="IRE4" s="676"/>
      <c r="IRF4" s="676"/>
      <c r="IRG4" s="676"/>
      <c r="IRH4" s="676"/>
      <c r="IRI4" s="676"/>
      <c r="IRJ4" s="676"/>
      <c r="IRK4" s="676"/>
      <c r="IRL4" s="676"/>
      <c r="IRM4" s="676"/>
      <c r="IRN4" s="676"/>
      <c r="IRO4" s="676"/>
      <c r="IRP4" s="676"/>
      <c r="IRQ4" s="676"/>
      <c r="IRR4" s="676"/>
      <c r="IRS4" s="676"/>
      <c r="IRT4" s="676"/>
      <c r="IRU4" s="676"/>
      <c r="IRV4" s="676"/>
      <c r="IRW4" s="676"/>
      <c r="IRX4" s="676"/>
      <c r="IRY4" s="676"/>
      <c r="IRZ4" s="676"/>
      <c r="ISA4" s="676"/>
      <c r="ISB4" s="676"/>
      <c r="ISC4" s="676"/>
      <c r="ISD4" s="676"/>
      <c r="ISE4" s="676"/>
      <c r="ISF4" s="676"/>
      <c r="ISG4" s="676"/>
      <c r="ISH4" s="676"/>
      <c r="ISI4" s="676"/>
      <c r="ISJ4" s="676"/>
      <c r="ISK4" s="676"/>
      <c r="ISL4" s="676"/>
      <c r="ISM4" s="676"/>
      <c r="ISN4" s="676"/>
      <c r="ISO4" s="676"/>
      <c r="ISP4" s="676"/>
      <c r="ISQ4" s="676"/>
      <c r="ISR4" s="676"/>
      <c r="ISS4" s="676"/>
      <c r="IST4" s="676"/>
      <c r="ISU4" s="676"/>
      <c r="ISV4" s="676"/>
      <c r="ISW4" s="676"/>
      <c r="ISX4" s="676"/>
      <c r="ISY4" s="676"/>
      <c r="ISZ4" s="676"/>
      <c r="ITA4" s="676"/>
      <c r="ITB4" s="676"/>
      <c r="ITC4" s="676"/>
      <c r="ITD4" s="676"/>
      <c r="ITE4" s="676"/>
      <c r="ITF4" s="676"/>
      <c r="ITG4" s="676"/>
      <c r="ITH4" s="676"/>
      <c r="ITI4" s="676"/>
      <c r="ITJ4" s="676"/>
      <c r="ITK4" s="676"/>
      <c r="ITL4" s="676"/>
      <c r="ITM4" s="676"/>
      <c r="ITN4" s="676"/>
      <c r="ITO4" s="676"/>
      <c r="ITP4" s="676"/>
      <c r="ITQ4" s="676"/>
      <c r="ITR4" s="676"/>
      <c r="ITS4" s="676"/>
      <c r="ITT4" s="676"/>
      <c r="ITU4" s="676"/>
      <c r="ITV4" s="676"/>
      <c r="ITW4" s="676"/>
      <c r="ITX4" s="676"/>
      <c r="ITY4" s="676"/>
      <c r="ITZ4" s="676"/>
      <c r="IUA4" s="676"/>
      <c r="IUB4" s="676"/>
      <c r="IUC4" s="676"/>
      <c r="IUD4" s="676"/>
      <c r="IUE4" s="676"/>
      <c r="IUF4" s="676"/>
      <c r="IUG4" s="676"/>
      <c r="IUH4" s="676"/>
      <c r="IUI4" s="676"/>
      <c r="IUJ4" s="676"/>
      <c r="IUK4" s="676"/>
      <c r="IUL4" s="676"/>
      <c r="IUM4" s="676"/>
      <c r="IUN4" s="676"/>
      <c r="IUO4" s="676"/>
      <c r="IUP4" s="676"/>
      <c r="IUQ4" s="676"/>
      <c r="IUR4" s="676"/>
      <c r="IUS4" s="676"/>
      <c r="IUT4" s="676"/>
      <c r="IUU4" s="676"/>
      <c r="IUV4" s="676"/>
      <c r="IUW4" s="676"/>
      <c r="IUX4" s="676"/>
      <c r="IUY4" s="676"/>
      <c r="IUZ4" s="676"/>
      <c r="IVA4" s="676"/>
      <c r="IVB4" s="676"/>
      <c r="IVC4" s="676"/>
      <c r="IVD4" s="676"/>
      <c r="IVE4" s="676"/>
      <c r="IVF4" s="676"/>
      <c r="IVG4" s="676"/>
      <c r="IVH4" s="676"/>
      <c r="IVI4" s="676"/>
      <c r="IVJ4" s="676"/>
      <c r="IVK4" s="676"/>
      <c r="IVL4" s="676"/>
      <c r="IVM4" s="676"/>
      <c r="IVN4" s="676"/>
      <c r="IVO4" s="676"/>
      <c r="IVP4" s="676"/>
      <c r="IVQ4" s="676"/>
      <c r="IVR4" s="676"/>
      <c r="IVS4" s="676"/>
      <c r="IVT4" s="676"/>
      <c r="IVU4" s="676"/>
      <c r="IVV4" s="676"/>
      <c r="IVW4" s="676"/>
      <c r="IVX4" s="676"/>
      <c r="IVY4" s="676"/>
      <c r="IVZ4" s="676"/>
      <c r="IWA4" s="676"/>
      <c r="IWB4" s="676"/>
      <c r="IWC4" s="676"/>
      <c r="IWD4" s="676"/>
      <c r="IWE4" s="676"/>
      <c r="IWF4" s="676"/>
      <c r="IWG4" s="676"/>
      <c r="IWH4" s="676"/>
      <c r="IWI4" s="676"/>
      <c r="IWJ4" s="676"/>
      <c r="IWK4" s="676"/>
      <c r="IWL4" s="676"/>
      <c r="IWM4" s="676"/>
      <c r="IWN4" s="676"/>
      <c r="IWO4" s="676"/>
      <c r="IWP4" s="676"/>
      <c r="IWQ4" s="676"/>
      <c r="IWR4" s="676"/>
      <c r="IWS4" s="676"/>
      <c r="IWT4" s="676"/>
      <c r="IWU4" s="676"/>
      <c r="IWV4" s="676"/>
      <c r="IWW4" s="676"/>
      <c r="IWX4" s="676"/>
      <c r="IWY4" s="676"/>
      <c r="IWZ4" s="676"/>
      <c r="IXA4" s="676"/>
      <c r="IXB4" s="676"/>
      <c r="IXC4" s="676"/>
      <c r="IXD4" s="676"/>
      <c r="IXE4" s="676"/>
      <c r="IXF4" s="676"/>
      <c r="IXG4" s="676"/>
      <c r="IXH4" s="676"/>
      <c r="IXI4" s="676"/>
      <c r="IXJ4" s="676"/>
      <c r="IXK4" s="676"/>
      <c r="IXL4" s="676"/>
      <c r="IXM4" s="676"/>
      <c r="IXN4" s="676"/>
      <c r="IXO4" s="676"/>
      <c r="IXP4" s="676"/>
      <c r="IXQ4" s="676"/>
      <c r="IXR4" s="676"/>
      <c r="IXS4" s="676"/>
      <c r="IXT4" s="676"/>
      <c r="IXU4" s="676"/>
      <c r="IXV4" s="676"/>
      <c r="IXW4" s="676"/>
      <c r="IXX4" s="676"/>
      <c r="IXY4" s="676"/>
      <c r="IXZ4" s="676"/>
      <c r="IYA4" s="676"/>
      <c r="IYB4" s="676"/>
      <c r="IYC4" s="676"/>
      <c r="IYD4" s="676"/>
      <c r="IYE4" s="676"/>
      <c r="IYF4" s="676"/>
      <c r="IYG4" s="676"/>
      <c r="IYH4" s="676"/>
      <c r="IYI4" s="676"/>
      <c r="IYJ4" s="676"/>
      <c r="IYK4" s="676"/>
      <c r="IYL4" s="676"/>
      <c r="IYM4" s="676"/>
      <c r="IYN4" s="676"/>
      <c r="IYO4" s="676"/>
      <c r="IYP4" s="676"/>
      <c r="IYQ4" s="676"/>
      <c r="IYR4" s="676"/>
      <c r="IYS4" s="676"/>
      <c r="IYT4" s="676"/>
      <c r="IYU4" s="676"/>
      <c r="IYV4" s="676"/>
      <c r="IYW4" s="676"/>
      <c r="IYX4" s="676"/>
      <c r="IYY4" s="676"/>
      <c r="IYZ4" s="676"/>
      <c r="IZA4" s="676"/>
      <c r="IZB4" s="676"/>
      <c r="IZC4" s="676"/>
      <c r="IZD4" s="676"/>
      <c r="IZE4" s="676"/>
      <c r="IZF4" s="676"/>
      <c r="IZG4" s="676"/>
      <c r="IZH4" s="676"/>
      <c r="IZI4" s="676"/>
      <c r="IZJ4" s="676"/>
      <c r="IZK4" s="676"/>
      <c r="IZL4" s="676"/>
      <c r="IZM4" s="676"/>
      <c r="IZN4" s="676"/>
      <c r="IZO4" s="676"/>
      <c r="IZP4" s="676"/>
      <c r="IZQ4" s="676"/>
      <c r="IZR4" s="676"/>
      <c r="IZS4" s="676"/>
      <c r="IZT4" s="676"/>
      <c r="IZU4" s="676"/>
      <c r="IZV4" s="676"/>
      <c r="IZW4" s="676"/>
      <c r="IZX4" s="676"/>
      <c r="IZY4" s="676"/>
      <c r="IZZ4" s="676"/>
      <c r="JAA4" s="676"/>
      <c r="JAB4" s="676"/>
      <c r="JAC4" s="676"/>
      <c r="JAD4" s="676"/>
      <c r="JAE4" s="676"/>
      <c r="JAF4" s="676"/>
      <c r="JAG4" s="676"/>
      <c r="JAH4" s="676"/>
      <c r="JAI4" s="676"/>
      <c r="JAJ4" s="676"/>
      <c r="JAK4" s="676"/>
      <c r="JAL4" s="676"/>
      <c r="JAM4" s="676"/>
      <c r="JAN4" s="676"/>
      <c r="JAO4" s="676"/>
      <c r="JAP4" s="676"/>
      <c r="JAQ4" s="676"/>
      <c r="JAR4" s="676"/>
      <c r="JAS4" s="676"/>
      <c r="JAT4" s="676"/>
      <c r="JAU4" s="676"/>
      <c r="JAV4" s="676"/>
      <c r="JAW4" s="676"/>
      <c r="JAX4" s="676"/>
      <c r="JAY4" s="676"/>
      <c r="JAZ4" s="676"/>
      <c r="JBA4" s="676"/>
      <c r="JBB4" s="676"/>
      <c r="JBC4" s="676"/>
      <c r="JBD4" s="676"/>
      <c r="JBE4" s="676"/>
      <c r="JBF4" s="676"/>
      <c r="JBG4" s="676"/>
      <c r="JBH4" s="676"/>
      <c r="JBI4" s="676"/>
      <c r="JBJ4" s="676"/>
      <c r="JBK4" s="676"/>
      <c r="JBL4" s="676"/>
      <c r="JBM4" s="676"/>
      <c r="JBN4" s="676"/>
      <c r="JBO4" s="676"/>
      <c r="JBP4" s="676"/>
      <c r="JBQ4" s="676"/>
      <c r="JBR4" s="676"/>
      <c r="JBS4" s="676"/>
      <c r="JBT4" s="676"/>
      <c r="JBU4" s="676"/>
      <c r="JBV4" s="676"/>
      <c r="JBW4" s="676"/>
      <c r="JBX4" s="676"/>
      <c r="JBY4" s="676"/>
      <c r="JBZ4" s="676"/>
      <c r="JCA4" s="676"/>
      <c r="JCB4" s="676"/>
      <c r="JCC4" s="676"/>
      <c r="JCD4" s="676"/>
      <c r="JCE4" s="676"/>
      <c r="JCF4" s="676"/>
      <c r="JCG4" s="676"/>
      <c r="JCH4" s="676"/>
      <c r="JCI4" s="676"/>
      <c r="JCJ4" s="676"/>
      <c r="JCK4" s="676"/>
      <c r="JCL4" s="676"/>
      <c r="JCM4" s="676"/>
      <c r="JCN4" s="676"/>
      <c r="JCO4" s="676"/>
      <c r="JCP4" s="676"/>
      <c r="JCQ4" s="676"/>
      <c r="JCR4" s="676"/>
      <c r="JCS4" s="676"/>
      <c r="JCT4" s="676"/>
      <c r="JCU4" s="676"/>
      <c r="JCV4" s="676"/>
      <c r="JCW4" s="676"/>
      <c r="JCX4" s="676"/>
      <c r="JCY4" s="676"/>
      <c r="JCZ4" s="676"/>
      <c r="JDA4" s="676"/>
      <c r="JDB4" s="676"/>
      <c r="JDC4" s="676"/>
      <c r="JDD4" s="676"/>
      <c r="JDE4" s="676"/>
      <c r="JDF4" s="676"/>
      <c r="JDG4" s="676"/>
      <c r="JDH4" s="676"/>
      <c r="JDI4" s="676"/>
      <c r="JDJ4" s="676"/>
      <c r="JDK4" s="676"/>
      <c r="JDL4" s="676"/>
      <c r="JDM4" s="676"/>
      <c r="JDN4" s="676"/>
      <c r="JDO4" s="676"/>
      <c r="JDP4" s="676"/>
      <c r="JDQ4" s="676"/>
      <c r="JDR4" s="676"/>
      <c r="JDS4" s="676"/>
      <c r="JDT4" s="676"/>
      <c r="JDU4" s="676"/>
      <c r="JDV4" s="676"/>
      <c r="JDW4" s="676"/>
      <c r="JDX4" s="676"/>
      <c r="JDY4" s="676"/>
      <c r="JDZ4" s="676"/>
      <c r="JEA4" s="676"/>
      <c r="JEB4" s="676"/>
      <c r="JEC4" s="676"/>
      <c r="JED4" s="676"/>
      <c r="JEE4" s="676"/>
      <c r="JEF4" s="676"/>
      <c r="JEG4" s="676"/>
      <c r="JEH4" s="676"/>
      <c r="JEI4" s="676"/>
      <c r="JEJ4" s="676"/>
      <c r="JEK4" s="676"/>
      <c r="JEL4" s="676"/>
      <c r="JEM4" s="676"/>
      <c r="JEN4" s="676"/>
      <c r="JEO4" s="676"/>
      <c r="JEP4" s="676"/>
      <c r="JEQ4" s="676"/>
      <c r="JER4" s="676"/>
      <c r="JES4" s="676"/>
      <c r="JET4" s="676"/>
      <c r="JEU4" s="676"/>
      <c r="JEV4" s="676"/>
      <c r="JEW4" s="676"/>
      <c r="JEX4" s="676"/>
      <c r="JEY4" s="676"/>
      <c r="JEZ4" s="676"/>
      <c r="JFA4" s="676"/>
      <c r="JFB4" s="676"/>
      <c r="JFC4" s="676"/>
      <c r="JFD4" s="676"/>
      <c r="JFE4" s="676"/>
      <c r="JFF4" s="676"/>
      <c r="JFG4" s="676"/>
      <c r="JFH4" s="676"/>
      <c r="JFI4" s="676"/>
      <c r="JFJ4" s="676"/>
      <c r="JFK4" s="676"/>
      <c r="JFL4" s="676"/>
      <c r="JFM4" s="676"/>
      <c r="JFN4" s="676"/>
      <c r="JFO4" s="676"/>
      <c r="JFP4" s="676"/>
      <c r="JFQ4" s="676"/>
      <c r="JFR4" s="676"/>
      <c r="JFS4" s="676"/>
      <c r="JFT4" s="676"/>
      <c r="JFU4" s="676"/>
      <c r="JFV4" s="676"/>
      <c r="JFW4" s="676"/>
      <c r="JFX4" s="676"/>
      <c r="JFY4" s="676"/>
      <c r="JFZ4" s="676"/>
      <c r="JGA4" s="676"/>
      <c r="JGB4" s="676"/>
      <c r="JGC4" s="676"/>
      <c r="JGD4" s="676"/>
      <c r="JGE4" s="676"/>
      <c r="JGF4" s="676"/>
      <c r="JGG4" s="676"/>
      <c r="JGH4" s="676"/>
      <c r="JGI4" s="676"/>
      <c r="JGJ4" s="676"/>
      <c r="JGK4" s="676"/>
      <c r="JGL4" s="676"/>
      <c r="JGM4" s="676"/>
      <c r="JGN4" s="676"/>
      <c r="JGO4" s="676"/>
      <c r="JGP4" s="676"/>
      <c r="JGQ4" s="676"/>
      <c r="JGR4" s="676"/>
      <c r="JGS4" s="676"/>
      <c r="JGT4" s="676"/>
      <c r="JGU4" s="676"/>
      <c r="JGV4" s="676"/>
      <c r="JGW4" s="676"/>
      <c r="JGX4" s="676"/>
      <c r="JGY4" s="676"/>
      <c r="JGZ4" s="676"/>
      <c r="JHA4" s="676"/>
      <c r="JHB4" s="676"/>
      <c r="JHC4" s="676"/>
      <c r="JHD4" s="676"/>
      <c r="JHE4" s="676"/>
      <c r="JHF4" s="676"/>
      <c r="JHG4" s="676"/>
      <c r="JHH4" s="676"/>
      <c r="JHI4" s="676"/>
      <c r="JHJ4" s="676"/>
      <c r="JHK4" s="676"/>
      <c r="JHL4" s="676"/>
      <c r="JHM4" s="676"/>
      <c r="JHN4" s="676"/>
      <c r="JHO4" s="676"/>
      <c r="JHP4" s="676"/>
      <c r="JHQ4" s="676"/>
      <c r="JHR4" s="676"/>
      <c r="JHS4" s="676"/>
      <c r="JHT4" s="676"/>
      <c r="JHU4" s="676"/>
      <c r="JHV4" s="676"/>
      <c r="JHW4" s="676"/>
      <c r="JHX4" s="676"/>
      <c r="JHY4" s="676"/>
      <c r="JHZ4" s="676"/>
      <c r="JIA4" s="676"/>
      <c r="JIB4" s="676"/>
      <c r="JIC4" s="676"/>
      <c r="JID4" s="676"/>
      <c r="JIE4" s="676"/>
      <c r="JIF4" s="676"/>
      <c r="JIG4" s="676"/>
      <c r="JIH4" s="676"/>
      <c r="JII4" s="676"/>
      <c r="JIJ4" s="676"/>
      <c r="JIK4" s="676"/>
      <c r="JIL4" s="676"/>
      <c r="JIM4" s="676"/>
      <c r="JIN4" s="676"/>
      <c r="JIO4" s="676"/>
      <c r="JIP4" s="676"/>
      <c r="JIQ4" s="676"/>
      <c r="JIR4" s="676"/>
      <c r="JIS4" s="676"/>
      <c r="JIT4" s="676"/>
      <c r="JIU4" s="676"/>
      <c r="JIV4" s="676"/>
      <c r="JIW4" s="676"/>
      <c r="JIX4" s="676"/>
      <c r="JIY4" s="676"/>
      <c r="JIZ4" s="676"/>
      <c r="JJA4" s="676"/>
      <c r="JJB4" s="676"/>
      <c r="JJC4" s="676"/>
      <c r="JJD4" s="676"/>
      <c r="JJE4" s="676"/>
      <c r="JJF4" s="676"/>
      <c r="JJG4" s="676"/>
      <c r="JJH4" s="676"/>
      <c r="JJI4" s="676"/>
      <c r="JJJ4" s="676"/>
      <c r="JJK4" s="676"/>
      <c r="JJL4" s="676"/>
      <c r="JJM4" s="676"/>
      <c r="JJN4" s="676"/>
      <c r="JJO4" s="676"/>
      <c r="JJP4" s="676"/>
      <c r="JJQ4" s="676"/>
      <c r="JJR4" s="676"/>
      <c r="JJS4" s="676"/>
      <c r="JJT4" s="676"/>
      <c r="JJU4" s="676"/>
      <c r="JJV4" s="676"/>
      <c r="JJW4" s="676"/>
      <c r="JJX4" s="676"/>
      <c r="JJY4" s="676"/>
      <c r="JJZ4" s="676"/>
      <c r="JKA4" s="676"/>
      <c r="JKB4" s="676"/>
      <c r="JKC4" s="676"/>
      <c r="JKD4" s="676"/>
      <c r="JKE4" s="676"/>
      <c r="JKF4" s="676"/>
      <c r="JKG4" s="676"/>
      <c r="JKH4" s="676"/>
      <c r="JKI4" s="676"/>
      <c r="JKJ4" s="676"/>
      <c r="JKK4" s="676"/>
      <c r="JKL4" s="676"/>
      <c r="JKM4" s="676"/>
      <c r="JKN4" s="676"/>
      <c r="JKO4" s="676"/>
      <c r="JKP4" s="676"/>
      <c r="JKQ4" s="676"/>
      <c r="JKR4" s="676"/>
      <c r="JKS4" s="676"/>
      <c r="JKT4" s="676"/>
      <c r="JKU4" s="676"/>
      <c r="JKV4" s="676"/>
      <c r="JKW4" s="676"/>
      <c r="JKX4" s="676"/>
      <c r="JKY4" s="676"/>
      <c r="JKZ4" s="676"/>
      <c r="JLA4" s="676"/>
      <c r="JLB4" s="676"/>
      <c r="JLC4" s="676"/>
      <c r="JLD4" s="676"/>
      <c r="JLE4" s="676"/>
      <c r="JLF4" s="676"/>
      <c r="JLG4" s="676"/>
      <c r="JLH4" s="676"/>
      <c r="JLI4" s="676"/>
      <c r="JLJ4" s="676"/>
      <c r="JLK4" s="676"/>
      <c r="JLL4" s="676"/>
      <c r="JLM4" s="676"/>
      <c r="JLN4" s="676"/>
      <c r="JLO4" s="676"/>
      <c r="JLP4" s="676"/>
      <c r="JLQ4" s="676"/>
      <c r="JLR4" s="676"/>
      <c r="JLS4" s="676"/>
      <c r="JLT4" s="676"/>
      <c r="JLU4" s="676"/>
      <c r="JLV4" s="676"/>
      <c r="JLW4" s="676"/>
      <c r="JLX4" s="676"/>
      <c r="JLY4" s="676"/>
      <c r="JLZ4" s="676"/>
      <c r="JMA4" s="676"/>
      <c r="JMB4" s="676"/>
      <c r="JMC4" s="676"/>
      <c r="JMD4" s="676"/>
      <c r="JME4" s="676"/>
      <c r="JMF4" s="676"/>
      <c r="JMG4" s="676"/>
      <c r="JMH4" s="676"/>
      <c r="JMI4" s="676"/>
      <c r="JMJ4" s="676"/>
      <c r="JMK4" s="676"/>
      <c r="JML4" s="676"/>
      <c r="JMM4" s="676"/>
      <c r="JMN4" s="676"/>
      <c r="JMO4" s="676"/>
      <c r="JMP4" s="676"/>
      <c r="JMQ4" s="676"/>
      <c r="JMR4" s="676"/>
      <c r="JMS4" s="676"/>
      <c r="JMT4" s="676"/>
      <c r="JMU4" s="676"/>
      <c r="JMV4" s="676"/>
      <c r="JMW4" s="676"/>
      <c r="JMX4" s="676"/>
      <c r="JMY4" s="676"/>
      <c r="JMZ4" s="676"/>
      <c r="JNA4" s="676"/>
      <c r="JNB4" s="676"/>
      <c r="JNC4" s="676"/>
      <c r="JND4" s="676"/>
      <c r="JNE4" s="676"/>
      <c r="JNF4" s="676"/>
      <c r="JNG4" s="676"/>
      <c r="JNH4" s="676"/>
      <c r="JNI4" s="676"/>
      <c r="JNJ4" s="676"/>
      <c r="JNK4" s="676"/>
      <c r="JNL4" s="676"/>
      <c r="JNM4" s="676"/>
      <c r="JNN4" s="676"/>
      <c r="JNO4" s="676"/>
      <c r="JNP4" s="676"/>
      <c r="JNQ4" s="676"/>
      <c r="JNR4" s="676"/>
      <c r="JNS4" s="676"/>
      <c r="JNT4" s="676"/>
      <c r="JNU4" s="676"/>
      <c r="JNV4" s="676"/>
      <c r="JNW4" s="676"/>
      <c r="JNX4" s="676"/>
      <c r="JNY4" s="676"/>
      <c r="JNZ4" s="676"/>
      <c r="JOA4" s="676"/>
      <c r="JOB4" s="676"/>
      <c r="JOC4" s="676"/>
      <c r="JOD4" s="676"/>
      <c r="JOE4" s="676"/>
      <c r="JOF4" s="676"/>
      <c r="JOG4" s="676"/>
      <c r="JOH4" s="676"/>
      <c r="JOI4" s="676"/>
      <c r="JOJ4" s="676"/>
      <c r="JOK4" s="676"/>
      <c r="JOL4" s="676"/>
      <c r="JOM4" s="676"/>
      <c r="JON4" s="676"/>
      <c r="JOO4" s="676"/>
      <c r="JOP4" s="676"/>
      <c r="JOQ4" s="676"/>
      <c r="JOR4" s="676"/>
      <c r="JOS4" s="676"/>
      <c r="JOT4" s="676"/>
      <c r="JOU4" s="676"/>
      <c r="JOV4" s="676"/>
      <c r="JOW4" s="676"/>
      <c r="JOX4" s="676"/>
      <c r="JOY4" s="676"/>
      <c r="JOZ4" s="676"/>
      <c r="JPA4" s="676"/>
      <c r="JPB4" s="676"/>
      <c r="JPC4" s="676"/>
      <c r="JPD4" s="676"/>
      <c r="JPE4" s="676"/>
      <c r="JPF4" s="676"/>
      <c r="JPG4" s="676"/>
      <c r="JPH4" s="676"/>
      <c r="JPI4" s="676"/>
      <c r="JPJ4" s="676"/>
      <c r="JPK4" s="676"/>
      <c r="JPL4" s="676"/>
      <c r="JPM4" s="676"/>
      <c r="JPN4" s="676"/>
      <c r="JPO4" s="676"/>
      <c r="JPP4" s="676"/>
      <c r="JPQ4" s="676"/>
      <c r="JPR4" s="676"/>
      <c r="JPS4" s="676"/>
      <c r="JPT4" s="676"/>
      <c r="JPU4" s="676"/>
      <c r="JPV4" s="676"/>
      <c r="JPW4" s="676"/>
      <c r="JPX4" s="676"/>
      <c r="JPY4" s="676"/>
      <c r="JPZ4" s="676"/>
      <c r="JQA4" s="676"/>
      <c r="JQB4" s="676"/>
      <c r="JQC4" s="676"/>
      <c r="JQD4" s="676"/>
      <c r="JQE4" s="676"/>
      <c r="JQF4" s="676"/>
      <c r="JQG4" s="676"/>
      <c r="JQH4" s="676"/>
      <c r="JQI4" s="676"/>
      <c r="JQJ4" s="676"/>
      <c r="JQK4" s="676"/>
      <c r="JQL4" s="676"/>
      <c r="JQM4" s="676"/>
      <c r="JQN4" s="676"/>
      <c r="JQO4" s="676"/>
      <c r="JQP4" s="676"/>
      <c r="JQQ4" s="676"/>
      <c r="JQR4" s="676"/>
      <c r="JQS4" s="676"/>
      <c r="JQT4" s="676"/>
      <c r="JQU4" s="676"/>
      <c r="JQV4" s="676"/>
      <c r="JQW4" s="676"/>
      <c r="JQX4" s="676"/>
      <c r="JQY4" s="676"/>
      <c r="JQZ4" s="676"/>
      <c r="JRA4" s="676"/>
      <c r="JRB4" s="676"/>
      <c r="JRC4" s="676"/>
      <c r="JRD4" s="676"/>
      <c r="JRE4" s="676"/>
      <c r="JRF4" s="676"/>
      <c r="JRG4" s="676"/>
      <c r="JRH4" s="676"/>
      <c r="JRI4" s="676"/>
      <c r="JRJ4" s="676"/>
      <c r="JRK4" s="676"/>
      <c r="JRL4" s="676"/>
      <c r="JRM4" s="676"/>
      <c r="JRN4" s="676"/>
      <c r="JRO4" s="676"/>
      <c r="JRP4" s="676"/>
      <c r="JRQ4" s="676"/>
      <c r="JRR4" s="676"/>
      <c r="JRS4" s="676"/>
      <c r="JRT4" s="676"/>
      <c r="JRU4" s="676"/>
      <c r="JRV4" s="676"/>
      <c r="JRW4" s="676"/>
      <c r="JRX4" s="676"/>
      <c r="JRY4" s="676"/>
      <c r="JRZ4" s="676"/>
      <c r="JSA4" s="676"/>
      <c r="JSB4" s="676"/>
      <c r="JSC4" s="676"/>
      <c r="JSD4" s="676"/>
      <c r="JSE4" s="676"/>
      <c r="JSF4" s="676"/>
      <c r="JSG4" s="676"/>
      <c r="JSH4" s="676"/>
      <c r="JSI4" s="676"/>
      <c r="JSJ4" s="676"/>
      <c r="JSK4" s="676"/>
      <c r="JSL4" s="676"/>
      <c r="JSM4" s="676"/>
      <c r="JSN4" s="676"/>
      <c r="JSO4" s="676"/>
      <c r="JSP4" s="676"/>
      <c r="JSQ4" s="676"/>
      <c r="JSR4" s="676"/>
      <c r="JSS4" s="676"/>
      <c r="JST4" s="676"/>
      <c r="JSU4" s="676"/>
      <c r="JSV4" s="676"/>
      <c r="JSW4" s="676"/>
      <c r="JSX4" s="676"/>
      <c r="JSY4" s="676"/>
      <c r="JSZ4" s="676"/>
      <c r="JTA4" s="676"/>
      <c r="JTB4" s="676"/>
      <c r="JTC4" s="676"/>
      <c r="JTD4" s="676"/>
      <c r="JTE4" s="676"/>
      <c r="JTF4" s="676"/>
      <c r="JTG4" s="676"/>
      <c r="JTH4" s="676"/>
      <c r="JTI4" s="676"/>
      <c r="JTJ4" s="676"/>
      <c r="JTK4" s="676"/>
      <c r="JTL4" s="676"/>
      <c r="JTM4" s="676"/>
      <c r="JTN4" s="676"/>
      <c r="JTO4" s="676"/>
      <c r="JTP4" s="676"/>
      <c r="JTQ4" s="676"/>
      <c r="JTR4" s="676"/>
      <c r="JTS4" s="676"/>
      <c r="JTT4" s="676"/>
      <c r="JTU4" s="676"/>
      <c r="JTV4" s="676"/>
      <c r="JTW4" s="676"/>
      <c r="JTX4" s="676"/>
      <c r="JTY4" s="676"/>
      <c r="JTZ4" s="676"/>
      <c r="JUA4" s="676"/>
      <c r="JUB4" s="676"/>
      <c r="JUC4" s="676"/>
      <c r="JUD4" s="676"/>
      <c r="JUE4" s="676"/>
      <c r="JUF4" s="676"/>
      <c r="JUG4" s="676"/>
      <c r="JUH4" s="676"/>
      <c r="JUI4" s="676"/>
      <c r="JUJ4" s="676"/>
      <c r="JUK4" s="676"/>
      <c r="JUL4" s="676"/>
      <c r="JUM4" s="676"/>
      <c r="JUN4" s="676"/>
      <c r="JUO4" s="676"/>
      <c r="JUP4" s="676"/>
      <c r="JUQ4" s="676"/>
      <c r="JUR4" s="676"/>
      <c r="JUS4" s="676"/>
      <c r="JUT4" s="676"/>
      <c r="JUU4" s="676"/>
      <c r="JUV4" s="676"/>
      <c r="JUW4" s="676"/>
      <c r="JUX4" s="676"/>
      <c r="JUY4" s="676"/>
      <c r="JUZ4" s="676"/>
      <c r="JVA4" s="676"/>
      <c r="JVB4" s="676"/>
      <c r="JVC4" s="676"/>
      <c r="JVD4" s="676"/>
      <c r="JVE4" s="676"/>
      <c r="JVF4" s="676"/>
      <c r="JVG4" s="676"/>
      <c r="JVH4" s="676"/>
      <c r="JVI4" s="676"/>
      <c r="JVJ4" s="676"/>
      <c r="JVK4" s="676"/>
      <c r="JVL4" s="676"/>
      <c r="JVM4" s="676"/>
      <c r="JVN4" s="676"/>
      <c r="JVO4" s="676"/>
      <c r="JVP4" s="676"/>
      <c r="JVQ4" s="676"/>
      <c r="JVR4" s="676"/>
      <c r="JVS4" s="676"/>
      <c r="JVT4" s="676"/>
      <c r="JVU4" s="676"/>
      <c r="JVV4" s="676"/>
      <c r="JVW4" s="676"/>
      <c r="JVX4" s="676"/>
      <c r="JVY4" s="676"/>
      <c r="JVZ4" s="676"/>
      <c r="JWA4" s="676"/>
      <c r="JWB4" s="676"/>
      <c r="JWC4" s="676"/>
      <c r="JWD4" s="676"/>
      <c r="JWE4" s="676"/>
      <c r="JWF4" s="676"/>
      <c r="JWG4" s="676"/>
      <c r="JWH4" s="676"/>
      <c r="JWI4" s="676"/>
      <c r="JWJ4" s="676"/>
      <c r="JWK4" s="676"/>
      <c r="JWL4" s="676"/>
      <c r="JWM4" s="676"/>
      <c r="JWN4" s="676"/>
      <c r="JWO4" s="676"/>
      <c r="JWP4" s="676"/>
      <c r="JWQ4" s="676"/>
      <c r="JWR4" s="676"/>
      <c r="JWS4" s="676"/>
      <c r="JWT4" s="676"/>
      <c r="JWU4" s="676"/>
      <c r="JWV4" s="676"/>
      <c r="JWW4" s="676"/>
      <c r="JWX4" s="676"/>
      <c r="JWY4" s="676"/>
      <c r="JWZ4" s="676"/>
      <c r="JXA4" s="676"/>
      <c r="JXB4" s="676"/>
      <c r="JXC4" s="676"/>
      <c r="JXD4" s="676"/>
      <c r="JXE4" s="676"/>
      <c r="JXF4" s="676"/>
      <c r="JXG4" s="676"/>
      <c r="JXH4" s="676"/>
      <c r="JXI4" s="676"/>
      <c r="JXJ4" s="676"/>
      <c r="JXK4" s="676"/>
      <c r="JXL4" s="676"/>
      <c r="JXM4" s="676"/>
      <c r="JXN4" s="676"/>
      <c r="JXO4" s="676"/>
      <c r="JXP4" s="676"/>
      <c r="JXQ4" s="676"/>
      <c r="JXR4" s="676"/>
      <c r="JXS4" s="676"/>
      <c r="JXT4" s="676"/>
      <c r="JXU4" s="676"/>
      <c r="JXV4" s="676"/>
      <c r="JXW4" s="676"/>
      <c r="JXX4" s="676"/>
      <c r="JXY4" s="676"/>
      <c r="JXZ4" s="676"/>
      <c r="JYA4" s="676"/>
      <c r="JYB4" s="676"/>
      <c r="JYC4" s="676"/>
      <c r="JYD4" s="676"/>
      <c r="JYE4" s="676"/>
      <c r="JYF4" s="676"/>
      <c r="JYG4" s="676"/>
      <c r="JYH4" s="676"/>
      <c r="JYI4" s="676"/>
      <c r="JYJ4" s="676"/>
      <c r="JYK4" s="676"/>
      <c r="JYL4" s="676"/>
      <c r="JYM4" s="676"/>
      <c r="JYN4" s="676"/>
      <c r="JYO4" s="676"/>
      <c r="JYP4" s="676"/>
      <c r="JYQ4" s="676"/>
      <c r="JYR4" s="676"/>
      <c r="JYS4" s="676"/>
      <c r="JYT4" s="676"/>
      <c r="JYU4" s="676"/>
      <c r="JYV4" s="676"/>
      <c r="JYW4" s="676"/>
      <c r="JYX4" s="676"/>
      <c r="JYY4" s="676"/>
      <c r="JYZ4" s="676"/>
      <c r="JZA4" s="676"/>
      <c r="JZB4" s="676"/>
      <c r="JZC4" s="676"/>
      <c r="JZD4" s="676"/>
      <c r="JZE4" s="676"/>
      <c r="JZF4" s="676"/>
      <c r="JZG4" s="676"/>
      <c r="JZH4" s="676"/>
      <c r="JZI4" s="676"/>
      <c r="JZJ4" s="676"/>
      <c r="JZK4" s="676"/>
      <c r="JZL4" s="676"/>
      <c r="JZM4" s="676"/>
      <c r="JZN4" s="676"/>
      <c r="JZO4" s="676"/>
      <c r="JZP4" s="676"/>
      <c r="JZQ4" s="676"/>
      <c r="JZR4" s="676"/>
      <c r="JZS4" s="676"/>
      <c r="JZT4" s="676"/>
      <c r="JZU4" s="676"/>
      <c r="JZV4" s="676"/>
      <c r="JZW4" s="676"/>
      <c r="JZX4" s="676"/>
      <c r="JZY4" s="676"/>
      <c r="JZZ4" s="676"/>
      <c r="KAA4" s="676"/>
      <c r="KAB4" s="676"/>
      <c r="KAC4" s="676"/>
      <c r="KAD4" s="676"/>
      <c r="KAE4" s="676"/>
      <c r="KAF4" s="676"/>
      <c r="KAG4" s="676"/>
      <c r="KAH4" s="676"/>
      <c r="KAI4" s="676"/>
      <c r="KAJ4" s="676"/>
      <c r="KAK4" s="676"/>
      <c r="KAL4" s="676"/>
      <c r="KAM4" s="676"/>
      <c r="KAN4" s="676"/>
      <c r="KAO4" s="676"/>
      <c r="KAP4" s="676"/>
      <c r="KAQ4" s="676"/>
      <c r="KAR4" s="676"/>
      <c r="KAS4" s="676"/>
      <c r="KAT4" s="676"/>
      <c r="KAU4" s="676"/>
      <c r="KAV4" s="676"/>
      <c r="KAW4" s="676"/>
      <c r="KAX4" s="676"/>
      <c r="KAY4" s="676"/>
      <c r="KAZ4" s="676"/>
      <c r="KBA4" s="676"/>
      <c r="KBB4" s="676"/>
      <c r="KBC4" s="676"/>
      <c r="KBD4" s="676"/>
      <c r="KBE4" s="676"/>
      <c r="KBF4" s="676"/>
      <c r="KBG4" s="676"/>
      <c r="KBH4" s="676"/>
      <c r="KBI4" s="676"/>
      <c r="KBJ4" s="676"/>
      <c r="KBK4" s="676"/>
      <c r="KBL4" s="676"/>
      <c r="KBM4" s="676"/>
      <c r="KBN4" s="676"/>
      <c r="KBO4" s="676"/>
      <c r="KBP4" s="676"/>
      <c r="KBQ4" s="676"/>
      <c r="KBR4" s="676"/>
      <c r="KBS4" s="676"/>
      <c r="KBT4" s="676"/>
      <c r="KBU4" s="676"/>
      <c r="KBV4" s="676"/>
      <c r="KBW4" s="676"/>
      <c r="KBX4" s="676"/>
      <c r="KBY4" s="676"/>
      <c r="KBZ4" s="676"/>
      <c r="KCA4" s="676"/>
      <c r="KCB4" s="676"/>
      <c r="KCC4" s="676"/>
      <c r="KCD4" s="676"/>
      <c r="KCE4" s="676"/>
      <c r="KCF4" s="676"/>
      <c r="KCG4" s="676"/>
      <c r="KCH4" s="676"/>
      <c r="KCI4" s="676"/>
      <c r="KCJ4" s="676"/>
      <c r="KCK4" s="676"/>
      <c r="KCL4" s="676"/>
      <c r="KCM4" s="676"/>
      <c r="KCN4" s="676"/>
      <c r="KCO4" s="676"/>
      <c r="KCP4" s="676"/>
      <c r="KCQ4" s="676"/>
      <c r="KCR4" s="676"/>
      <c r="KCS4" s="676"/>
      <c r="KCT4" s="676"/>
      <c r="KCU4" s="676"/>
      <c r="KCV4" s="676"/>
      <c r="KCW4" s="676"/>
      <c r="KCX4" s="676"/>
      <c r="KCY4" s="676"/>
      <c r="KCZ4" s="676"/>
      <c r="KDA4" s="676"/>
      <c r="KDB4" s="676"/>
      <c r="KDC4" s="676"/>
      <c r="KDD4" s="676"/>
      <c r="KDE4" s="676"/>
      <c r="KDF4" s="676"/>
      <c r="KDG4" s="676"/>
      <c r="KDH4" s="676"/>
      <c r="KDI4" s="676"/>
      <c r="KDJ4" s="676"/>
      <c r="KDK4" s="676"/>
      <c r="KDL4" s="676"/>
      <c r="KDM4" s="676"/>
      <c r="KDN4" s="676"/>
      <c r="KDO4" s="676"/>
      <c r="KDP4" s="676"/>
      <c r="KDQ4" s="676"/>
      <c r="KDR4" s="676"/>
      <c r="KDS4" s="676"/>
      <c r="KDT4" s="676"/>
      <c r="KDU4" s="676"/>
      <c r="KDV4" s="676"/>
      <c r="KDW4" s="676"/>
      <c r="KDX4" s="676"/>
      <c r="KDY4" s="676"/>
      <c r="KDZ4" s="676"/>
      <c r="KEA4" s="676"/>
      <c r="KEB4" s="676"/>
      <c r="KEC4" s="676"/>
      <c r="KED4" s="676"/>
      <c r="KEE4" s="676"/>
      <c r="KEF4" s="676"/>
      <c r="KEG4" s="676"/>
      <c r="KEH4" s="676"/>
      <c r="KEI4" s="676"/>
      <c r="KEJ4" s="676"/>
      <c r="KEK4" s="676"/>
      <c r="KEL4" s="676"/>
      <c r="KEM4" s="676"/>
      <c r="KEN4" s="676"/>
      <c r="KEO4" s="676"/>
      <c r="KEP4" s="676"/>
      <c r="KEQ4" s="676"/>
      <c r="KER4" s="676"/>
      <c r="KES4" s="676"/>
      <c r="KET4" s="676"/>
      <c r="KEU4" s="676"/>
      <c r="KEV4" s="676"/>
      <c r="KEW4" s="676"/>
      <c r="KEX4" s="676"/>
      <c r="KEY4" s="676"/>
      <c r="KEZ4" s="676"/>
      <c r="KFA4" s="676"/>
      <c r="KFB4" s="676"/>
      <c r="KFC4" s="676"/>
      <c r="KFD4" s="676"/>
      <c r="KFE4" s="676"/>
      <c r="KFF4" s="676"/>
      <c r="KFG4" s="676"/>
      <c r="KFH4" s="676"/>
      <c r="KFI4" s="676"/>
      <c r="KFJ4" s="676"/>
      <c r="KFK4" s="676"/>
      <c r="KFL4" s="676"/>
      <c r="KFM4" s="676"/>
      <c r="KFN4" s="676"/>
      <c r="KFO4" s="676"/>
      <c r="KFP4" s="676"/>
      <c r="KFQ4" s="676"/>
      <c r="KFR4" s="676"/>
      <c r="KFS4" s="676"/>
      <c r="KFT4" s="676"/>
      <c r="KFU4" s="676"/>
      <c r="KFV4" s="676"/>
      <c r="KFW4" s="676"/>
      <c r="KFX4" s="676"/>
      <c r="KFY4" s="676"/>
      <c r="KFZ4" s="676"/>
      <c r="KGA4" s="676"/>
      <c r="KGB4" s="676"/>
      <c r="KGC4" s="676"/>
      <c r="KGD4" s="676"/>
      <c r="KGE4" s="676"/>
      <c r="KGF4" s="676"/>
      <c r="KGG4" s="676"/>
      <c r="KGH4" s="676"/>
      <c r="KGI4" s="676"/>
      <c r="KGJ4" s="676"/>
      <c r="KGK4" s="676"/>
      <c r="KGL4" s="676"/>
      <c r="KGM4" s="676"/>
      <c r="KGN4" s="676"/>
      <c r="KGO4" s="676"/>
      <c r="KGP4" s="676"/>
      <c r="KGQ4" s="676"/>
      <c r="KGR4" s="676"/>
      <c r="KGS4" s="676"/>
      <c r="KGT4" s="676"/>
      <c r="KGU4" s="676"/>
      <c r="KGV4" s="676"/>
      <c r="KGW4" s="676"/>
      <c r="KGX4" s="676"/>
      <c r="KGY4" s="676"/>
      <c r="KGZ4" s="676"/>
      <c r="KHA4" s="676"/>
      <c r="KHB4" s="676"/>
      <c r="KHC4" s="676"/>
      <c r="KHD4" s="676"/>
      <c r="KHE4" s="676"/>
      <c r="KHF4" s="676"/>
      <c r="KHG4" s="676"/>
      <c r="KHH4" s="676"/>
      <c r="KHI4" s="676"/>
      <c r="KHJ4" s="676"/>
      <c r="KHK4" s="676"/>
      <c r="KHL4" s="676"/>
      <c r="KHM4" s="676"/>
      <c r="KHN4" s="676"/>
      <c r="KHO4" s="676"/>
      <c r="KHP4" s="676"/>
      <c r="KHQ4" s="676"/>
      <c r="KHR4" s="676"/>
      <c r="KHS4" s="676"/>
      <c r="KHT4" s="676"/>
      <c r="KHU4" s="676"/>
      <c r="KHV4" s="676"/>
      <c r="KHW4" s="676"/>
      <c r="KHX4" s="676"/>
      <c r="KHY4" s="676"/>
      <c r="KHZ4" s="676"/>
      <c r="KIA4" s="676"/>
      <c r="KIB4" s="676"/>
      <c r="KIC4" s="676"/>
      <c r="KID4" s="676"/>
      <c r="KIE4" s="676"/>
      <c r="KIF4" s="676"/>
      <c r="KIG4" s="676"/>
      <c r="KIH4" s="676"/>
      <c r="KII4" s="676"/>
      <c r="KIJ4" s="676"/>
      <c r="KIK4" s="676"/>
      <c r="KIL4" s="676"/>
      <c r="KIM4" s="676"/>
      <c r="KIN4" s="676"/>
      <c r="KIO4" s="676"/>
      <c r="KIP4" s="676"/>
      <c r="KIQ4" s="676"/>
      <c r="KIR4" s="676"/>
      <c r="KIS4" s="676"/>
      <c r="KIT4" s="676"/>
      <c r="KIU4" s="676"/>
      <c r="KIV4" s="676"/>
      <c r="KIW4" s="676"/>
      <c r="KIX4" s="676"/>
      <c r="KIY4" s="676"/>
      <c r="KIZ4" s="676"/>
      <c r="KJA4" s="676"/>
      <c r="KJB4" s="676"/>
      <c r="KJC4" s="676"/>
      <c r="KJD4" s="676"/>
      <c r="KJE4" s="676"/>
      <c r="KJF4" s="676"/>
      <c r="KJG4" s="676"/>
      <c r="KJH4" s="676"/>
      <c r="KJI4" s="676"/>
      <c r="KJJ4" s="676"/>
      <c r="KJK4" s="676"/>
      <c r="KJL4" s="676"/>
      <c r="KJM4" s="676"/>
      <c r="KJN4" s="676"/>
      <c r="KJO4" s="676"/>
      <c r="KJP4" s="676"/>
      <c r="KJQ4" s="676"/>
      <c r="KJR4" s="676"/>
      <c r="KJS4" s="676"/>
      <c r="KJT4" s="676"/>
      <c r="KJU4" s="676"/>
      <c r="KJV4" s="676"/>
      <c r="KJW4" s="676"/>
      <c r="KJX4" s="676"/>
      <c r="KJY4" s="676"/>
      <c r="KJZ4" s="676"/>
      <c r="KKA4" s="676"/>
      <c r="KKB4" s="676"/>
      <c r="KKC4" s="676"/>
      <c r="KKD4" s="676"/>
      <c r="KKE4" s="676"/>
      <c r="KKF4" s="676"/>
      <c r="KKG4" s="676"/>
      <c r="KKH4" s="676"/>
      <c r="KKI4" s="676"/>
      <c r="KKJ4" s="676"/>
      <c r="KKK4" s="676"/>
      <c r="KKL4" s="676"/>
      <c r="KKM4" s="676"/>
      <c r="KKN4" s="676"/>
      <c r="KKO4" s="676"/>
      <c r="KKP4" s="676"/>
      <c r="KKQ4" s="676"/>
      <c r="KKR4" s="676"/>
      <c r="KKS4" s="676"/>
      <c r="KKT4" s="676"/>
      <c r="KKU4" s="676"/>
      <c r="KKV4" s="676"/>
      <c r="KKW4" s="676"/>
      <c r="KKX4" s="676"/>
      <c r="KKY4" s="676"/>
      <c r="KKZ4" s="676"/>
      <c r="KLA4" s="676"/>
      <c r="KLB4" s="676"/>
      <c r="KLC4" s="676"/>
      <c r="KLD4" s="676"/>
      <c r="KLE4" s="676"/>
      <c r="KLF4" s="676"/>
      <c r="KLG4" s="676"/>
      <c r="KLH4" s="676"/>
      <c r="KLI4" s="676"/>
      <c r="KLJ4" s="676"/>
      <c r="KLK4" s="676"/>
      <c r="KLL4" s="676"/>
      <c r="KLM4" s="676"/>
      <c r="KLN4" s="676"/>
      <c r="KLO4" s="676"/>
      <c r="KLP4" s="676"/>
      <c r="KLQ4" s="676"/>
      <c r="KLR4" s="676"/>
      <c r="KLS4" s="676"/>
      <c r="KLT4" s="676"/>
      <c r="KLU4" s="676"/>
      <c r="KLV4" s="676"/>
      <c r="KLW4" s="676"/>
      <c r="KLX4" s="676"/>
      <c r="KLY4" s="676"/>
      <c r="KLZ4" s="676"/>
      <c r="KMA4" s="676"/>
      <c r="KMB4" s="676"/>
      <c r="KMC4" s="676"/>
      <c r="KMD4" s="676"/>
      <c r="KME4" s="676"/>
      <c r="KMF4" s="676"/>
      <c r="KMG4" s="676"/>
      <c r="KMH4" s="676"/>
      <c r="KMI4" s="676"/>
      <c r="KMJ4" s="676"/>
      <c r="KMK4" s="676"/>
      <c r="KML4" s="676"/>
      <c r="KMM4" s="676"/>
      <c r="KMN4" s="676"/>
      <c r="KMO4" s="676"/>
      <c r="KMP4" s="676"/>
      <c r="KMQ4" s="676"/>
      <c r="KMR4" s="676"/>
      <c r="KMS4" s="676"/>
      <c r="KMT4" s="676"/>
      <c r="KMU4" s="676"/>
      <c r="KMV4" s="676"/>
      <c r="KMW4" s="676"/>
      <c r="KMX4" s="676"/>
      <c r="KMY4" s="676"/>
      <c r="KMZ4" s="676"/>
      <c r="KNA4" s="676"/>
      <c r="KNB4" s="676"/>
      <c r="KNC4" s="676"/>
      <c r="KND4" s="676"/>
      <c r="KNE4" s="676"/>
      <c r="KNF4" s="676"/>
      <c r="KNG4" s="676"/>
      <c r="KNH4" s="676"/>
      <c r="KNI4" s="676"/>
      <c r="KNJ4" s="676"/>
      <c r="KNK4" s="676"/>
      <c r="KNL4" s="676"/>
      <c r="KNM4" s="676"/>
      <c r="KNN4" s="676"/>
      <c r="KNO4" s="676"/>
      <c r="KNP4" s="676"/>
      <c r="KNQ4" s="676"/>
      <c r="KNR4" s="676"/>
      <c r="KNS4" s="676"/>
      <c r="KNT4" s="676"/>
      <c r="KNU4" s="676"/>
      <c r="KNV4" s="676"/>
      <c r="KNW4" s="676"/>
      <c r="KNX4" s="676"/>
      <c r="KNY4" s="676"/>
      <c r="KNZ4" s="676"/>
      <c r="KOA4" s="676"/>
      <c r="KOB4" s="676"/>
      <c r="KOC4" s="676"/>
      <c r="KOD4" s="676"/>
      <c r="KOE4" s="676"/>
      <c r="KOF4" s="676"/>
      <c r="KOG4" s="676"/>
      <c r="KOH4" s="676"/>
      <c r="KOI4" s="676"/>
      <c r="KOJ4" s="676"/>
      <c r="KOK4" s="676"/>
      <c r="KOL4" s="676"/>
      <c r="KOM4" s="676"/>
      <c r="KON4" s="676"/>
      <c r="KOO4" s="676"/>
      <c r="KOP4" s="676"/>
      <c r="KOQ4" s="676"/>
      <c r="KOR4" s="676"/>
      <c r="KOS4" s="676"/>
      <c r="KOT4" s="676"/>
      <c r="KOU4" s="676"/>
      <c r="KOV4" s="676"/>
      <c r="KOW4" s="676"/>
      <c r="KOX4" s="676"/>
      <c r="KOY4" s="676"/>
      <c r="KOZ4" s="676"/>
      <c r="KPA4" s="676"/>
      <c r="KPB4" s="676"/>
      <c r="KPC4" s="676"/>
      <c r="KPD4" s="676"/>
      <c r="KPE4" s="676"/>
      <c r="KPF4" s="676"/>
      <c r="KPG4" s="676"/>
      <c r="KPH4" s="676"/>
      <c r="KPI4" s="676"/>
      <c r="KPJ4" s="676"/>
      <c r="KPK4" s="676"/>
      <c r="KPL4" s="676"/>
      <c r="KPM4" s="676"/>
      <c r="KPN4" s="676"/>
      <c r="KPO4" s="676"/>
      <c r="KPP4" s="676"/>
      <c r="KPQ4" s="676"/>
      <c r="KPR4" s="676"/>
      <c r="KPS4" s="676"/>
      <c r="KPT4" s="676"/>
      <c r="KPU4" s="676"/>
      <c r="KPV4" s="676"/>
      <c r="KPW4" s="676"/>
      <c r="KPX4" s="676"/>
      <c r="KPY4" s="676"/>
      <c r="KPZ4" s="676"/>
      <c r="KQA4" s="676"/>
      <c r="KQB4" s="676"/>
      <c r="KQC4" s="676"/>
      <c r="KQD4" s="676"/>
      <c r="KQE4" s="676"/>
      <c r="KQF4" s="676"/>
      <c r="KQG4" s="676"/>
      <c r="KQH4" s="676"/>
      <c r="KQI4" s="676"/>
      <c r="KQJ4" s="676"/>
      <c r="KQK4" s="676"/>
      <c r="KQL4" s="676"/>
      <c r="KQM4" s="676"/>
      <c r="KQN4" s="676"/>
      <c r="KQO4" s="676"/>
      <c r="KQP4" s="676"/>
      <c r="KQQ4" s="676"/>
      <c r="KQR4" s="676"/>
      <c r="KQS4" s="676"/>
      <c r="KQT4" s="676"/>
      <c r="KQU4" s="676"/>
      <c r="KQV4" s="676"/>
      <c r="KQW4" s="676"/>
      <c r="KQX4" s="676"/>
      <c r="KQY4" s="676"/>
      <c r="KQZ4" s="676"/>
      <c r="KRA4" s="676"/>
      <c r="KRB4" s="676"/>
      <c r="KRC4" s="676"/>
      <c r="KRD4" s="676"/>
      <c r="KRE4" s="676"/>
      <c r="KRF4" s="676"/>
      <c r="KRG4" s="676"/>
      <c r="KRH4" s="676"/>
      <c r="KRI4" s="676"/>
      <c r="KRJ4" s="676"/>
      <c r="KRK4" s="676"/>
      <c r="KRL4" s="676"/>
      <c r="KRM4" s="676"/>
      <c r="KRN4" s="676"/>
      <c r="KRO4" s="676"/>
      <c r="KRP4" s="676"/>
      <c r="KRQ4" s="676"/>
      <c r="KRR4" s="676"/>
      <c r="KRS4" s="676"/>
      <c r="KRT4" s="676"/>
      <c r="KRU4" s="676"/>
      <c r="KRV4" s="676"/>
      <c r="KRW4" s="676"/>
      <c r="KRX4" s="676"/>
      <c r="KRY4" s="676"/>
      <c r="KRZ4" s="676"/>
      <c r="KSA4" s="676"/>
      <c r="KSB4" s="676"/>
      <c r="KSC4" s="676"/>
      <c r="KSD4" s="676"/>
      <c r="KSE4" s="676"/>
      <c r="KSF4" s="676"/>
      <c r="KSG4" s="676"/>
      <c r="KSH4" s="676"/>
      <c r="KSI4" s="676"/>
      <c r="KSJ4" s="676"/>
      <c r="KSK4" s="676"/>
      <c r="KSL4" s="676"/>
      <c r="KSM4" s="676"/>
      <c r="KSN4" s="676"/>
      <c r="KSO4" s="676"/>
      <c r="KSP4" s="676"/>
      <c r="KSQ4" s="676"/>
      <c r="KSR4" s="676"/>
      <c r="KSS4" s="676"/>
      <c r="KST4" s="676"/>
      <c r="KSU4" s="676"/>
      <c r="KSV4" s="676"/>
      <c r="KSW4" s="676"/>
      <c r="KSX4" s="676"/>
      <c r="KSY4" s="676"/>
      <c r="KSZ4" s="676"/>
      <c r="KTA4" s="676"/>
      <c r="KTB4" s="676"/>
      <c r="KTC4" s="676"/>
      <c r="KTD4" s="676"/>
      <c r="KTE4" s="676"/>
      <c r="KTF4" s="676"/>
      <c r="KTG4" s="676"/>
      <c r="KTH4" s="676"/>
      <c r="KTI4" s="676"/>
      <c r="KTJ4" s="676"/>
      <c r="KTK4" s="676"/>
      <c r="KTL4" s="676"/>
      <c r="KTM4" s="676"/>
      <c r="KTN4" s="676"/>
      <c r="KTO4" s="676"/>
      <c r="KTP4" s="676"/>
      <c r="KTQ4" s="676"/>
      <c r="KTR4" s="676"/>
      <c r="KTS4" s="676"/>
      <c r="KTT4" s="676"/>
      <c r="KTU4" s="676"/>
      <c r="KTV4" s="676"/>
      <c r="KTW4" s="676"/>
      <c r="KTX4" s="676"/>
      <c r="KTY4" s="676"/>
      <c r="KTZ4" s="676"/>
      <c r="KUA4" s="676"/>
      <c r="KUB4" s="676"/>
      <c r="KUC4" s="676"/>
      <c r="KUD4" s="676"/>
      <c r="KUE4" s="676"/>
      <c r="KUF4" s="676"/>
      <c r="KUG4" s="676"/>
      <c r="KUH4" s="676"/>
      <c r="KUI4" s="676"/>
      <c r="KUJ4" s="676"/>
      <c r="KUK4" s="676"/>
      <c r="KUL4" s="676"/>
      <c r="KUM4" s="676"/>
      <c r="KUN4" s="676"/>
      <c r="KUO4" s="676"/>
      <c r="KUP4" s="676"/>
      <c r="KUQ4" s="676"/>
      <c r="KUR4" s="676"/>
      <c r="KUS4" s="676"/>
      <c r="KUT4" s="676"/>
      <c r="KUU4" s="676"/>
      <c r="KUV4" s="676"/>
      <c r="KUW4" s="676"/>
      <c r="KUX4" s="676"/>
      <c r="KUY4" s="676"/>
      <c r="KUZ4" s="676"/>
      <c r="KVA4" s="676"/>
      <c r="KVB4" s="676"/>
      <c r="KVC4" s="676"/>
      <c r="KVD4" s="676"/>
      <c r="KVE4" s="676"/>
      <c r="KVF4" s="676"/>
      <c r="KVG4" s="676"/>
      <c r="KVH4" s="676"/>
      <c r="KVI4" s="676"/>
      <c r="KVJ4" s="676"/>
      <c r="KVK4" s="676"/>
      <c r="KVL4" s="676"/>
      <c r="KVM4" s="676"/>
      <c r="KVN4" s="676"/>
      <c r="KVO4" s="676"/>
      <c r="KVP4" s="676"/>
      <c r="KVQ4" s="676"/>
      <c r="KVR4" s="676"/>
      <c r="KVS4" s="676"/>
      <c r="KVT4" s="676"/>
      <c r="KVU4" s="676"/>
      <c r="KVV4" s="676"/>
      <c r="KVW4" s="676"/>
      <c r="KVX4" s="676"/>
      <c r="KVY4" s="676"/>
      <c r="KVZ4" s="676"/>
      <c r="KWA4" s="676"/>
      <c r="KWB4" s="676"/>
      <c r="KWC4" s="676"/>
      <c r="KWD4" s="676"/>
      <c r="KWE4" s="676"/>
      <c r="KWF4" s="676"/>
      <c r="KWG4" s="676"/>
      <c r="KWH4" s="676"/>
      <c r="KWI4" s="676"/>
      <c r="KWJ4" s="676"/>
      <c r="KWK4" s="676"/>
      <c r="KWL4" s="676"/>
      <c r="KWM4" s="676"/>
      <c r="KWN4" s="676"/>
      <c r="KWO4" s="676"/>
      <c r="KWP4" s="676"/>
      <c r="KWQ4" s="676"/>
      <c r="KWR4" s="676"/>
      <c r="KWS4" s="676"/>
      <c r="KWT4" s="676"/>
      <c r="KWU4" s="676"/>
      <c r="KWV4" s="676"/>
      <c r="KWW4" s="676"/>
      <c r="KWX4" s="676"/>
      <c r="KWY4" s="676"/>
      <c r="KWZ4" s="676"/>
      <c r="KXA4" s="676"/>
      <c r="KXB4" s="676"/>
      <c r="KXC4" s="676"/>
      <c r="KXD4" s="676"/>
      <c r="KXE4" s="676"/>
      <c r="KXF4" s="676"/>
      <c r="KXG4" s="676"/>
      <c r="KXH4" s="676"/>
      <c r="KXI4" s="676"/>
      <c r="KXJ4" s="676"/>
      <c r="KXK4" s="676"/>
      <c r="KXL4" s="676"/>
      <c r="KXM4" s="676"/>
      <c r="KXN4" s="676"/>
      <c r="KXO4" s="676"/>
      <c r="KXP4" s="676"/>
      <c r="KXQ4" s="676"/>
      <c r="KXR4" s="676"/>
      <c r="KXS4" s="676"/>
      <c r="KXT4" s="676"/>
      <c r="KXU4" s="676"/>
      <c r="KXV4" s="676"/>
      <c r="KXW4" s="676"/>
      <c r="KXX4" s="676"/>
      <c r="KXY4" s="676"/>
      <c r="KXZ4" s="676"/>
      <c r="KYA4" s="676"/>
      <c r="KYB4" s="676"/>
      <c r="KYC4" s="676"/>
      <c r="KYD4" s="676"/>
      <c r="KYE4" s="676"/>
      <c r="KYF4" s="676"/>
      <c r="KYG4" s="676"/>
      <c r="KYH4" s="676"/>
      <c r="KYI4" s="676"/>
      <c r="KYJ4" s="676"/>
      <c r="KYK4" s="676"/>
      <c r="KYL4" s="676"/>
      <c r="KYM4" s="676"/>
      <c r="KYN4" s="676"/>
      <c r="KYO4" s="676"/>
      <c r="KYP4" s="676"/>
      <c r="KYQ4" s="676"/>
      <c r="KYR4" s="676"/>
      <c r="KYS4" s="676"/>
      <c r="KYT4" s="676"/>
      <c r="KYU4" s="676"/>
      <c r="KYV4" s="676"/>
      <c r="KYW4" s="676"/>
      <c r="KYX4" s="676"/>
      <c r="KYY4" s="676"/>
      <c r="KYZ4" s="676"/>
      <c r="KZA4" s="676"/>
      <c r="KZB4" s="676"/>
      <c r="KZC4" s="676"/>
      <c r="KZD4" s="676"/>
      <c r="KZE4" s="676"/>
      <c r="KZF4" s="676"/>
      <c r="KZG4" s="676"/>
      <c r="KZH4" s="676"/>
      <c r="KZI4" s="676"/>
      <c r="KZJ4" s="676"/>
      <c r="KZK4" s="676"/>
      <c r="KZL4" s="676"/>
      <c r="KZM4" s="676"/>
      <c r="KZN4" s="676"/>
      <c r="KZO4" s="676"/>
      <c r="KZP4" s="676"/>
      <c r="KZQ4" s="676"/>
      <c r="KZR4" s="676"/>
      <c r="KZS4" s="676"/>
      <c r="KZT4" s="676"/>
      <c r="KZU4" s="676"/>
      <c r="KZV4" s="676"/>
      <c r="KZW4" s="676"/>
      <c r="KZX4" s="676"/>
      <c r="KZY4" s="676"/>
      <c r="KZZ4" s="676"/>
      <c r="LAA4" s="676"/>
      <c r="LAB4" s="676"/>
      <c r="LAC4" s="676"/>
      <c r="LAD4" s="676"/>
      <c r="LAE4" s="676"/>
      <c r="LAF4" s="676"/>
      <c r="LAG4" s="676"/>
      <c r="LAH4" s="676"/>
      <c r="LAI4" s="676"/>
      <c r="LAJ4" s="676"/>
      <c r="LAK4" s="676"/>
      <c r="LAL4" s="676"/>
      <c r="LAM4" s="676"/>
      <c r="LAN4" s="676"/>
      <c r="LAO4" s="676"/>
      <c r="LAP4" s="676"/>
      <c r="LAQ4" s="676"/>
      <c r="LAR4" s="676"/>
      <c r="LAS4" s="676"/>
      <c r="LAT4" s="676"/>
      <c r="LAU4" s="676"/>
      <c r="LAV4" s="676"/>
      <c r="LAW4" s="676"/>
      <c r="LAX4" s="676"/>
      <c r="LAY4" s="676"/>
      <c r="LAZ4" s="676"/>
      <c r="LBA4" s="676"/>
      <c r="LBB4" s="676"/>
      <c r="LBC4" s="676"/>
      <c r="LBD4" s="676"/>
      <c r="LBE4" s="676"/>
      <c r="LBF4" s="676"/>
      <c r="LBG4" s="676"/>
      <c r="LBH4" s="676"/>
      <c r="LBI4" s="676"/>
      <c r="LBJ4" s="676"/>
      <c r="LBK4" s="676"/>
      <c r="LBL4" s="676"/>
      <c r="LBM4" s="676"/>
      <c r="LBN4" s="676"/>
      <c r="LBO4" s="676"/>
      <c r="LBP4" s="676"/>
      <c r="LBQ4" s="676"/>
      <c r="LBR4" s="676"/>
      <c r="LBS4" s="676"/>
      <c r="LBT4" s="676"/>
      <c r="LBU4" s="676"/>
      <c r="LBV4" s="676"/>
      <c r="LBW4" s="676"/>
      <c r="LBX4" s="676"/>
      <c r="LBY4" s="676"/>
      <c r="LBZ4" s="676"/>
      <c r="LCA4" s="676"/>
      <c r="LCB4" s="676"/>
      <c r="LCC4" s="676"/>
      <c r="LCD4" s="676"/>
      <c r="LCE4" s="676"/>
      <c r="LCF4" s="676"/>
      <c r="LCG4" s="676"/>
      <c r="LCH4" s="676"/>
      <c r="LCI4" s="676"/>
      <c r="LCJ4" s="676"/>
      <c r="LCK4" s="676"/>
      <c r="LCL4" s="676"/>
      <c r="LCM4" s="676"/>
      <c r="LCN4" s="676"/>
      <c r="LCO4" s="676"/>
      <c r="LCP4" s="676"/>
      <c r="LCQ4" s="676"/>
      <c r="LCR4" s="676"/>
      <c r="LCS4" s="676"/>
      <c r="LCT4" s="676"/>
      <c r="LCU4" s="676"/>
      <c r="LCV4" s="676"/>
      <c r="LCW4" s="676"/>
      <c r="LCX4" s="676"/>
      <c r="LCY4" s="676"/>
      <c r="LCZ4" s="676"/>
      <c r="LDA4" s="676"/>
      <c r="LDB4" s="676"/>
      <c r="LDC4" s="676"/>
      <c r="LDD4" s="676"/>
      <c r="LDE4" s="676"/>
      <c r="LDF4" s="676"/>
      <c r="LDG4" s="676"/>
      <c r="LDH4" s="676"/>
      <c r="LDI4" s="676"/>
      <c r="LDJ4" s="676"/>
      <c r="LDK4" s="676"/>
      <c r="LDL4" s="676"/>
      <c r="LDM4" s="676"/>
      <c r="LDN4" s="676"/>
      <c r="LDO4" s="676"/>
      <c r="LDP4" s="676"/>
      <c r="LDQ4" s="676"/>
      <c r="LDR4" s="676"/>
      <c r="LDS4" s="676"/>
      <c r="LDT4" s="676"/>
      <c r="LDU4" s="676"/>
      <c r="LDV4" s="676"/>
      <c r="LDW4" s="676"/>
      <c r="LDX4" s="676"/>
      <c r="LDY4" s="676"/>
      <c r="LDZ4" s="676"/>
      <c r="LEA4" s="676"/>
      <c r="LEB4" s="676"/>
      <c r="LEC4" s="676"/>
      <c r="LED4" s="676"/>
      <c r="LEE4" s="676"/>
      <c r="LEF4" s="676"/>
      <c r="LEG4" s="676"/>
      <c r="LEH4" s="676"/>
      <c r="LEI4" s="676"/>
      <c r="LEJ4" s="676"/>
      <c r="LEK4" s="676"/>
      <c r="LEL4" s="676"/>
      <c r="LEM4" s="676"/>
      <c r="LEN4" s="676"/>
      <c r="LEO4" s="676"/>
      <c r="LEP4" s="676"/>
      <c r="LEQ4" s="676"/>
      <c r="LER4" s="676"/>
      <c r="LES4" s="676"/>
      <c r="LET4" s="676"/>
      <c r="LEU4" s="676"/>
      <c r="LEV4" s="676"/>
      <c r="LEW4" s="676"/>
      <c r="LEX4" s="676"/>
      <c r="LEY4" s="676"/>
      <c r="LEZ4" s="676"/>
      <c r="LFA4" s="676"/>
      <c r="LFB4" s="676"/>
      <c r="LFC4" s="676"/>
      <c r="LFD4" s="676"/>
      <c r="LFE4" s="676"/>
      <c r="LFF4" s="676"/>
      <c r="LFG4" s="676"/>
      <c r="LFH4" s="676"/>
      <c r="LFI4" s="676"/>
      <c r="LFJ4" s="676"/>
      <c r="LFK4" s="676"/>
      <c r="LFL4" s="676"/>
      <c r="LFM4" s="676"/>
      <c r="LFN4" s="676"/>
      <c r="LFO4" s="676"/>
      <c r="LFP4" s="676"/>
      <c r="LFQ4" s="676"/>
      <c r="LFR4" s="676"/>
      <c r="LFS4" s="676"/>
      <c r="LFT4" s="676"/>
      <c r="LFU4" s="676"/>
      <c r="LFV4" s="676"/>
      <c r="LFW4" s="676"/>
      <c r="LFX4" s="676"/>
      <c r="LFY4" s="676"/>
      <c r="LFZ4" s="676"/>
      <c r="LGA4" s="676"/>
      <c r="LGB4" s="676"/>
      <c r="LGC4" s="676"/>
      <c r="LGD4" s="676"/>
      <c r="LGE4" s="676"/>
      <c r="LGF4" s="676"/>
      <c r="LGG4" s="676"/>
      <c r="LGH4" s="676"/>
      <c r="LGI4" s="676"/>
      <c r="LGJ4" s="676"/>
      <c r="LGK4" s="676"/>
      <c r="LGL4" s="676"/>
      <c r="LGM4" s="676"/>
      <c r="LGN4" s="676"/>
      <c r="LGO4" s="676"/>
      <c r="LGP4" s="676"/>
      <c r="LGQ4" s="676"/>
      <c r="LGR4" s="676"/>
      <c r="LGS4" s="676"/>
      <c r="LGT4" s="676"/>
      <c r="LGU4" s="676"/>
      <c r="LGV4" s="676"/>
      <c r="LGW4" s="676"/>
      <c r="LGX4" s="676"/>
      <c r="LGY4" s="676"/>
      <c r="LGZ4" s="676"/>
      <c r="LHA4" s="676"/>
      <c r="LHB4" s="676"/>
      <c r="LHC4" s="676"/>
      <c r="LHD4" s="676"/>
      <c r="LHE4" s="676"/>
      <c r="LHF4" s="676"/>
      <c r="LHG4" s="676"/>
      <c r="LHH4" s="676"/>
      <c r="LHI4" s="676"/>
      <c r="LHJ4" s="676"/>
      <c r="LHK4" s="676"/>
      <c r="LHL4" s="676"/>
      <c r="LHM4" s="676"/>
      <c r="LHN4" s="676"/>
      <c r="LHO4" s="676"/>
      <c r="LHP4" s="676"/>
      <c r="LHQ4" s="676"/>
      <c r="LHR4" s="676"/>
      <c r="LHS4" s="676"/>
      <c r="LHT4" s="676"/>
      <c r="LHU4" s="676"/>
      <c r="LHV4" s="676"/>
      <c r="LHW4" s="676"/>
      <c r="LHX4" s="676"/>
      <c r="LHY4" s="676"/>
      <c r="LHZ4" s="676"/>
      <c r="LIA4" s="676"/>
      <c r="LIB4" s="676"/>
      <c r="LIC4" s="676"/>
      <c r="LID4" s="676"/>
      <c r="LIE4" s="676"/>
      <c r="LIF4" s="676"/>
      <c r="LIG4" s="676"/>
      <c r="LIH4" s="676"/>
      <c r="LII4" s="676"/>
      <c r="LIJ4" s="676"/>
      <c r="LIK4" s="676"/>
      <c r="LIL4" s="676"/>
      <c r="LIM4" s="676"/>
      <c r="LIN4" s="676"/>
      <c r="LIO4" s="676"/>
      <c r="LIP4" s="676"/>
      <c r="LIQ4" s="676"/>
      <c r="LIR4" s="676"/>
      <c r="LIS4" s="676"/>
      <c r="LIT4" s="676"/>
      <c r="LIU4" s="676"/>
      <c r="LIV4" s="676"/>
      <c r="LIW4" s="676"/>
      <c r="LIX4" s="676"/>
      <c r="LIY4" s="676"/>
      <c r="LIZ4" s="676"/>
      <c r="LJA4" s="676"/>
      <c r="LJB4" s="676"/>
      <c r="LJC4" s="676"/>
      <c r="LJD4" s="676"/>
      <c r="LJE4" s="676"/>
      <c r="LJF4" s="676"/>
      <c r="LJG4" s="676"/>
      <c r="LJH4" s="676"/>
      <c r="LJI4" s="676"/>
      <c r="LJJ4" s="676"/>
      <c r="LJK4" s="676"/>
      <c r="LJL4" s="676"/>
      <c r="LJM4" s="676"/>
      <c r="LJN4" s="676"/>
      <c r="LJO4" s="676"/>
      <c r="LJP4" s="676"/>
      <c r="LJQ4" s="676"/>
      <c r="LJR4" s="676"/>
      <c r="LJS4" s="676"/>
      <c r="LJT4" s="676"/>
      <c r="LJU4" s="676"/>
      <c r="LJV4" s="676"/>
      <c r="LJW4" s="676"/>
      <c r="LJX4" s="676"/>
      <c r="LJY4" s="676"/>
      <c r="LJZ4" s="676"/>
      <c r="LKA4" s="676"/>
      <c r="LKB4" s="676"/>
      <c r="LKC4" s="676"/>
      <c r="LKD4" s="676"/>
      <c r="LKE4" s="676"/>
      <c r="LKF4" s="676"/>
      <c r="LKG4" s="676"/>
      <c r="LKH4" s="676"/>
      <c r="LKI4" s="676"/>
      <c r="LKJ4" s="676"/>
      <c r="LKK4" s="676"/>
      <c r="LKL4" s="676"/>
      <c r="LKM4" s="676"/>
      <c r="LKN4" s="676"/>
      <c r="LKO4" s="676"/>
      <c r="LKP4" s="676"/>
      <c r="LKQ4" s="676"/>
      <c r="LKR4" s="676"/>
      <c r="LKS4" s="676"/>
      <c r="LKT4" s="676"/>
      <c r="LKU4" s="676"/>
      <c r="LKV4" s="676"/>
      <c r="LKW4" s="676"/>
      <c r="LKX4" s="676"/>
      <c r="LKY4" s="676"/>
      <c r="LKZ4" s="676"/>
      <c r="LLA4" s="676"/>
      <c r="LLB4" s="676"/>
      <c r="LLC4" s="676"/>
      <c r="LLD4" s="676"/>
      <c r="LLE4" s="676"/>
      <c r="LLF4" s="676"/>
      <c r="LLG4" s="676"/>
      <c r="LLH4" s="676"/>
      <c r="LLI4" s="676"/>
      <c r="LLJ4" s="676"/>
      <c r="LLK4" s="676"/>
      <c r="LLL4" s="676"/>
      <c r="LLM4" s="676"/>
      <c r="LLN4" s="676"/>
      <c r="LLO4" s="676"/>
      <c r="LLP4" s="676"/>
      <c r="LLQ4" s="676"/>
      <c r="LLR4" s="676"/>
      <c r="LLS4" s="676"/>
      <c r="LLT4" s="676"/>
      <c r="LLU4" s="676"/>
      <c r="LLV4" s="676"/>
      <c r="LLW4" s="676"/>
      <c r="LLX4" s="676"/>
      <c r="LLY4" s="676"/>
      <c r="LLZ4" s="676"/>
      <c r="LMA4" s="676"/>
      <c r="LMB4" s="676"/>
      <c r="LMC4" s="676"/>
      <c r="LMD4" s="676"/>
      <c r="LME4" s="676"/>
      <c r="LMF4" s="676"/>
      <c r="LMG4" s="676"/>
      <c r="LMH4" s="676"/>
      <c r="LMI4" s="676"/>
      <c r="LMJ4" s="676"/>
      <c r="LMK4" s="676"/>
      <c r="LML4" s="676"/>
      <c r="LMM4" s="676"/>
      <c r="LMN4" s="676"/>
      <c r="LMO4" s="676"/>
      <c r="LMP4" s="676"/>
      <c r="LMQ4" s="676"/>
      <c r="LMR4" s="676"/>
      <c r="LMS4" s="676"/>
      <c r="LMT4" s="676"/>
      <c r="LMU4" s="676"/>
      <c r="LMV4" s="676"/>
      <c r="LMW4" s="676"/>
      <c r="LMX4" s="676"/>
      <c r="LMY4" s="676"/>
      <c r="LMZ4" s="676"/>
      <c r="LNA4" s="676"/>
      <c r="LNB4" s="676"/>
      <c r="LNC4" s="676"/>
      <c r="LND4" s="676"/>
      <c r="LNE4" s="676"/>
      <c r="LNF4" s="676"/>
      <c r="LNG4" s="676"/>
      <c r="LNH4" s="676"/>
      <c r="LNI4" s="676"/>
      <c r="LNJ4" s="676"/>
      <c r="LNK4" s="676"/>
      <c r="LNL4" s="676"/>
      <c r="LNM4" s="676"/>
      <c r="LNN4" s="676"/>
      <c r="LNO4" s="676"/>
      <c r="LNP4" s="676"/>
      <c r="LNQ4" s="676"/>
      <c r="LNR4" s="676"/>
      <c r="LNS4" s="676"/>
      <c r="LNT4" s="676"/>
      <c r="LNU4" s="676"/>
      <c r="LNV4" s="676"/>
      <c r="LNW4" s="676"/>
      <c r="LNX4" s="676"/>
      <c r="LNY4" s="676"/>
      <c r="LNZ4" s="676"/>
      <c r="LOA4" s="676"/>
      <c r="LOB4" s="676"/>
      <c r="LOC4" s="676"/>
      <c r="LOD4" s="676"/>
      <c r="LOE4" s="676"/>
      <c r="LOF4" s="676"/>
      <c r="LOG4" s="676"/>
      <c r="LOH4" s="676"/>
      <c r="LOI4" s="676"/>
      <c r="LOJ4" s="676"/>
      <c r="LOK4" s="676"/>
      <c r="LOL4" s="676"/>
      <c r="LOM4" s="676"/>
      <c r="LON4" s="676"/>
      <c r="LOO4" s="676"/>
      <c r="LOP4" s="676"/>
      <c r="LOQ4" s="676"/>
      <c r="LOR4" s="676"/>
      <c r="LOS4" s="676"/>
      <c r="LOT4" s="676"/>
      <c r="LOU4" s="676"/>
      <c r="LOV4" s="676"/>
      <c r="LOW4" s="676"/>
      <c r="LOX4" s="676"/>
      <c r="LOY4" s="676"/>
      <c r="LOZ4" s="676"/>
      <c r="LPA4" s="676"/>
      <c r="LPB4" s="676"/>
      <c r="LPC4" s="676"/>
      <c r="LPD4" s="676"/>
      <c r="LPE4" s="676"/>
      <c r="LPF4" s="676"/>
      <c r="LPG4" s="676"/>
      <c r="LPH4" s="676"/>
      <c r="LPI4" s="676"/>
      <c r="LPJ4" s="676"/>
      <c r="LPK4" s="676"/>
      <c r="LPL4" s="676"/>
      <c r="LPM4" s="676"/>
      <c r="LPN4" s="676"/>
      <c r="LPO4" s="676"/>
      <c r="LPP4" s="676"/>
      <c r="LPQ4" s="676"/>
      <c r="LPR4" s="676"/>
      <c r="LPS4" s="676"/>
      <c r="LPT4" s="676"/>
      <c r="LPU4" s="676"/>
      <c r="LPV4" s="676"/>
      <c r="LPW4" s="676"/>
      <c r="LPX4" s="676"/>
      <c r="LPY4" s="676"/>
      <c r="LPZ4" s="676"/>
      <c r="LQA4" s="676"/>
      <c r="LQB4" s="676"/>
      <c r="LQC4" s="676"/>
      <c r="LQD4" s="676"/>
      <c r="LQE4" s="676"/>
      <c r="LQF4" s="676"/>
      <c r="LQG4" s="676"/>
      <c r="LQH4" s="676"/>
      <c r="LQI4" s="676"/>
      <c r="LQJ4" s="676"/>
      <c r="LQK4" s="676"/>
      <c r="LQL4" s="676"/>
      <c r="LQM4" s="676"/>
      <c r="LQN4" s="676"/>
      <c r="LQO4" s="676"/>
      <c r="LQP4" s="676"/>
      <c r="LQQ4" s="676"/>
      <c r="LQR4" s="676"/>
      <c r="LQS4" s="676"/>
      <c r="LQT4" s="676"/>
      <c r="LQU4" s="676"/>
      <c r="LQV4" s="676"/>
      <c r="LQW4" s="676"/>
      <c r="LQX4" s="676"/>
      <c r="LQY4" s="676"/>
      <c r="LQZ4" s="676"/>
      <c r="LRA4" s="676"/>
      <c r="LRB4" s="676"/>
      <c r="LRC4" s="676"/>
      <c r="LRD4" s="676"/>
      <c r="LRE4" s="676"/>
      <c r="LRF4" s="676"/>
      <c r="LRG4" s="676"/>
      <c r="LRH4" s="676"/>
      <c r="LRI4" s="676"/>
      <c r="LRJ4" s="676"/>
      <c r="LRK4" s="676"/>
      <c r="LRL4" s="676"/>
      <c r="LRM4" s="676"/>
      <c r="LRN4" s="676"/>
      <c r="LRO4" s="676"/>
      <c r="LRP4" s="676"/>
      <c r="LRQ4" s="676"/>
      <c r="LRR4" s="676"/>
      <c r="LRS4" s="676"/>
      <c r="LRT4" s="676"/>
      <c r="LRU4" s="676"/>
      <c r="LRV4" s="676"/>
      <c r="LRW4" s="676"/>
      <c r="LRX4" s="676"/>
      <c r="LRY4" s="676"/>
      <c r="LRZ4" s="676"/>
      <c r="LSA4" s="676"/>
      <c r="LSB4" s="676"/>
      <c r="LSC4" s="676"/>
      <c r="LSD4" s="676"/>
      <c r="LSE4" s="676"/>
      <c r="LSF4" s="676"/>
      <c r="LSG4" s="676"/>
      <c r="LSH4" s="676"/>
      <c r="LSI4" s="676"/>
      <c r="LSJ4" s="676"/>
      <c r="LSK4" s="676"/>
      <c r="LSL4" s="676"/>
      <c r="LSM4" s="676"/>
      <c r="LSN4" s="676"/>
      <c r="LSO4" s="676"/>
      <c r="LSP4" s="676"/>
      <c r="LSQ4" s="676"/>
      <c r="LSR4" s="676"/>
      <c r="LSS4" s="676"/>
      <c r="LST4" s="676"/>
      <c r="LSU4" s="676"/>
      <c r="LSV4" s="676"/>
      <c r="LSW4" s="676"/>
      <c r="LSX4" s="676"/>
      <c r="LSY4" s="676"/>
      <c r="LSZ4" s="676"/>
      <c r="LTA4" s="676"/>
      <c r="LTB4" s="676"/>
      <c r="LTC4" s="676"/>
      <c r="LTD4" s="676"/>
      <c r="LTE4" s="676"/>
      <c r="LTF4" s="676"/>
      <c r="LTG4" s="676"/>
      <c r="LTH4" s="676"/>
      <c r="LTI4" s="676"/>
      <c r="LTJ4" s="676"/>
      <c r="LTK4" s="676"/>
      <c r="LTL4" s="676"/>
      <c r="LTM4" s="676"/>
      <c r="LTN4" s="676"/>
      <c r="LTO4" s="676"/>
      <c r="LTP4" s="676"/>
      <c r="LTQ4" s="676"/>
      <c r="LTR4" s="676"/>
      <c r="LTS4" s="676"/>
      <c r="LTT4" s="676"/>
      <c r="LTU4" s="676"/>
      <c r="LTV4" s="676"/>
      <c r="LTW4" s="676"/>
      <c r="LTX4" s="676"/>
      <c r="LTY4" s="676"/>
      <c r="LTZ4" s="676"/>
      <c r="LUA4" s="676"/>
      <c r="LUB4" s="676"/>
      <c r="LUC4" s="676"/>
      <c r="LUD4" s="676"/>
      <c r="LUE4" s="676"/>
      <c r="LUF4" s="676"/>
      <c r="LUG4" s="676"/>
      <c r="LUH4" s="676"/>
      <c r="LUI4" s="676"/>
      <c r="LUJ4" s="676"/>
      <c r="LUK4" s="676"/>
      <c r="LUL4" s="676"/>
      <c r="LUM4" s="676"/>
      <c r="LUN4" s="676"/>
      <c r="LUO4" s="676"/>
      <c r="LUP4" s="676"/>
      <c r="LUQ4" s="676"/>
      <c r="LUR4" s="676"/>
      <c r="LUS4" s="676"/>
      <c r="LUT4" s="676"/>
      <c r="LUU4" s="676"/>
      <c r="LUV4" s="676"/>
      <c r="LUW4" s="676"/>
      <c r="LUX4" s="676"/>
      <c r="LUY4" s="676"/>
      <c r="LUZ4" s="676"/>
      <c r="LVA4" s="676"/>
      <c r="LVB4" s="676"/>
      <c r="LVC4" s="676"/>
      <c r="LVD4" s="676"/>
      <c r="LVE4" s="676"/>
      <c r="LVF4" s="676"/>
      <c r="LVG4" s="676"/>
      <c r="LVH4" s="676"/>
      <c r="LVI4" s="676"/>
      <c r="LVJ4" s="676"/>
      <c r="LVK4" s="676"/>
      <c r="LVL4" s="676"/>
      <c r="LVM4" s="676"/>
      <c r="LVN4" s="676"/>
      <c r="LVO4" s="676"/>
      <c r="LVP4" s="676"/>
      <c r="LVQ4" s="676"/>
      <c r="LVR4" s="676"/>
      <c r="LVS4" s="676"/>
      <c r="LVT4" s="676"/>
      <c r="LVU4" s="676"/>
      <c r="LVV4" s="676"/>
      <c r="LVW4" s="676"/>
      <c r="LVX4" s="676"/>
      <c r="LVY4" s="676"/>
      <c r="LVZ4" s="676"/>
      <c r="LWA4" s="676"/>
      <c r="LWB4" s="676"/>
      <c r="LWC4" s="676"/>
      <c r="LWD4" s="676"/>
      <c r="LWE4" s="676"/>
      <c r="LWF4" s="676"/>
      <c r="LWG4" s="676"/>
      <c r="LWH4" s="676"/>
      <c r="LWI4" s="676"/>
      <c r="LWJ4" s="676"/>
      <c r="LWK4" s="676"/>
      <c r="LWL4" s="676"/>
      <c r="LWM4" s="676"/>
      <c r="LWN4" s="676"/>
      <c r="LWO4" s="676"/>
      <c r="LWP4" s="676"/>
      <c r="LWQ4" s="676"/>
      <c r="LWR4" s="676"/>
      <c r="LWS4" s="676"/>
      <c r="LWT4" s="676"/>
      <c r="LWU4" s="676"/>
      <c r="LWV4" s="676"/>
      <c r="LWW4" s="676"/>
      <c r="LWX4" s="676"/>
      <c r="LWY4" s="676"/>
      <c r="LWZ4" s="676"/>
      <c r="LXA4" s="676"/>
      <c r="LXB4" s="676"/>
      <c r="LXC4" s="676"/>
      <c r="LXD4" s="676"/>
      <c r="LXE4" s="676"/>
      <c r="LXF4" s="676"/>
      <c r="LXG4" s="676"/>
      <c r="LXH4" s="676"/>
      <c r="LXI4" s="676"/>
      <c r="LXJ4" s="676"/>
      <c r="LXK4" s="676"/>
      <c r="LXL4" s="676"/>
      <c r="LXM4" s="676"/>
      <c r="LXN4" s="676"/>
      <c r="LXO4" s="676"/>
      <c r="LXP4" s="676"/>
      <c r="LXQ4" s="676"/>
      <c r="LXR4" s="676"/>
      <c r="LXS4" s="676"/>
      <c r="LXT4" s="676"/>
      <c r="LXU4" s="676"/>
      <c r="LXV4" s="676"/>
      <c r="LXW4" s="676"/>
      <c r="LXX4" s="676"/>
      <c r="LXY4" s="676"/>
      <c r="LXZ4" s="676"/>
      <c r="LYA4" s="676"/>
      <c r="LYB4" s="676"/>
      <c r="LYC4" s="676"/>
      <c r="LYD4" s="676"/>
      <c r="LYE4" s="676"/>
      <c r="LYF4" s="676"/>
      <c r="LYG4" s="676"/>
      <c r="LYH4" s="676"/>
      <c r="LYI4" s="676"/>
      <c r="LYJ4" s="676"/>
      <c r="LYK4" s="676"/>
      <c r="LYL4" s="676"/>
      <c r="LYM4" s="676"/>
      <c r="LYN4" s="676"/>
      <c r="LYO4" s="676"/>
      <c r="LYP4" s="676"/>
      <c r="LYQ4" s="676"/>
      <c r="LYR4" s="676"/>
      <c r="LYS4" s="676"/>
      <c r="LYT4" s="676"/>
      <c r="LYU4" s="676"/>
      <c r="LYV4" s="676"/>
      <c r="LYW4" s="676"/>
      <c r="LYX4" s="676"/>
      <c r="LYY4" s="676"/>
      <c r="LYZ4" s="676"/>
      <c r="LZA4" s="676"/>
      <c r="LZB4" s="676"/>
      <c r="LZC4" s="676"/>
      <c r="LZD4" s="676"/>
      <c r="LZE4" s="676"/>
      <c r="LZF4" s="676"/>
      <c r="LZG4" s="676"/>
      <c r="LZH4" s="676"/>
      <c r="LZI4" s="676"/>
      <c r="LZJ4" s="676"/>
      <c r="LZK4" s="676"/>
      <c r="LZL4" s="676"/>
      <c r="LZM4" s="676"/>
      <c r="LZN4" s="676"/>
      <c r="LZO4" s="676"/>
      <c r="LZP4" s="676"/>
      <c r="LZQ4" s="676"/>
      <c r="LZR4" s="676"/>
      <c r="LZS4" s="676"/>
      <c r="LZT4" s="676"/>
      <c r="LZU4" s="676"/>
      <c r="LZV4" s="676"/>
      <c r="LZW4" s="676"/>
      <c r="LZX4" s="676"/>
      <c r="LZY4" s="676"/>
      <c r="LZZ4" s="676"/>
      <c r="MAA4" s="676"/>
      <c r="MAB4" s="676"/>
      <c r="MAC4" s="676"/>
      <c r="MAD4" s="676"/>
      <c r="MAE4" s="676"/>
      <c r="MAF4" s="676"/>
      <c r="MAG4" s="676"/>
      <c r="MAH4" s="676"/>
      <c r="MAI4" s="676"/>
      <c r="MAJ4" s="676"/>
      <c r="MAK4" s="676"/>
      <c r="MAL4" s="676"/>
      <c r="MAM4" s="676"/>
      <c r="MAN4" s="676"/>
      <c r="MAO4" s="676"/>
      <c r="MAP4" s="676"/>
      <c r="MAQ4" s="676"/>
      <c r="MAR4" s="676"/>
      <c r="MAS4" s="676"/>
      <c r="MAT4" s="676"/>
      <c r="MAU4" s="676"/>
      <c r="MAV4" s="676"/>
      <c r="MAW4" s="676"/>
      <c r="MAX4" s="676"/>
      <c r="MAY4" s="676"/>
      <c r="MAZ4" s="676"/>
      <c r="MBA4" s="676"/>
      <c r="MBB4" s="676"/>
      <c r="MBC4" s="676"/>
      <c r="MBD4" s="676"/>
      <c r="MBE4" s="676"/>
      <c r="MBF4" s="676"/>
      <c r="MBG4" s="676"/>
      <c r="MBH4" s="676"/>
      <c r="MBI4" s="676"/>
      <c r="MBJ4" s="676"/>
      <c r="MBK4" s="676"/>
      <c r="MBL4" s="676"/>
      <c r="MBM4" s="676"/>
      <c r="MBN4" s="676"/>
      <c r="MBO4" s="676"/>
      <c r="MBP4" s="676"/>
      <c r="MBQ4" s="676"/>
      <c r="MBR4" s="676"/>
      <c r="MBS4" s="676"/>
      <c r="MBT4" s="676"/>
      <c r="MBU4" s="676"/>
      <c r="MBV4" s="676"/>
      <c r="MBW4" s="676"/>
      <c r="MBX4" s="676"/>
      <c r="MBY4" s="676"/>
      <c r="MBZ4" s="676"/>
      <c r="MCA4" s="676"/>
      <c r="MCB4" s="676"/>
      <c r="MCC4" s="676"/>
      <c r="MCD4" s="676"/>
      <c r="MCE4" s="676"/>
      <c r="MCF4" s="676"/>
      <c r="MCG4" s="676"/>
      <c r="MCH4" s="676"/>
      <c r="MCI4" s="676"/>
      <c r="MCJ4" s="676"/>
      <c r="MCK4" s="676"/>
      <c r="MCL4" s="676"/>
      <c r="MCM4" s="676"/>
      <c r="MCN4" s="676"/>
      <c r="MCO4" s="676"/>
      <c r="MCP4" s="676"/>
      <c r="MCQ4" s="676"/>
      <c r="MCR4" s="676"/>
      <c r="MCS4" s="676"/>
      <c r="MCT4" s="676"/>
      <c r="MCU4" s="676"/>
      <c r="MCV4" s="676"/>
      <c r="MCW4" s="676"/>
      <c r="MCX4" s="676"/>
      <c r="MCY4" s="676"/>
      <c r="MCZ4" s="676"/>
      <c r="MDA4" s="676"/>
      <c r="MDB4" s="676"/>
      <c r="MDC4" s="676"/>
      <c r="MDD4" s="676"/>
      <c r="MDE4" s="676"/>
      <c r="MDF4" s="676"/>
      <c r="MDG4" s="676"/>
      <c r="MDH4" s="676"/>
      <c r="MDI4" s="676"/>
      <c r="MDJ4" s="676"/>
      <c r="MDK4" s="676"/>
      <c r="MDL4" s="676"/>
      <c r="MDM4" s="676"/>
      <c r="MDN4" s="676"/>
      <c r="MDO4" s="676"/>
      <c r="MDP4" s="676"/>
      <c r="MDQ4" s="676"/>
      <c r="MDR4" s="676"/>
      <c r="MDS4" s="676"/>
      <c r="MDT4" s="676"/>
      <c r="MDU4" s="676"/>
      <c r="MDV4" s="676"/>
      <c r="MDW4" s="676"/>
      <c r="MDX4" s="676"/>
      <c r="MDY4" s="676"/>
      <c r="MDZ4" s="676"/>
      <c r="MEA4" s="676"/>
      <c r="MEB4" s="676"/>
      <c r="MEC4" s="676"/>
      <c r="MED4" s="676"/>
      <c r="MEE4" s="676"/>
      <c r="MEF4" s="676"/>
      <c r="MEG4" s="676"/>
      <c r="MEH4" s="676"/>
      <c r="MEI4" s="676"/>
      <c r="MEJ4" s="676"/>
      <c r="MEK4" s="676"/>
      <c r="MEL4" s="676"/>
      <c r="MEM4" s="676"/>
      <c r="MEN4" s="676"/>
      <c r="MEO4" s="676"/>
      <c r="MEP4" s="676"/>
      <c r="MEQ4" s="676"/>
      <c r="MER4" s="676"/>
      <c r="MES4" s="676"/>
      <c r="MET4" s="676"/>
      <c r="MEU4" s="676"/>
      <c r="MEV4" s="676"/>
      <c r="MEW4" s="676"/>
      <c r="MEX4" s="676"/>
      <c r="MEY4" s="676"/>
      <c r="MEZ4" s="676"/>
      <c r="MFA4" s="676"/>
      <c r="MFB4" s="676"/>
      <c r="MFC4" s="676"/>
      <c r="MFD4" s="676"/>
      <c r="MFE4" s="676"/>
      <c r="MFF4" s="676"/>
      <c r="MFG4" s="676"/>
      <c r="MFH4" s="676"/>
      <c r="MFI4" s="676"/>
      <c r="MFJ4" s="676"/>
      <c r="MFK4" s="676"/>
      <c r="MFL4" s="676"/>
      <c r="MFM4" s="676"/>
      <c r="MFN4" s="676"/>
      <c r="MFO4" s="676"/>
      <c r="MFP4" s="676"/>
      <c r="MFQ4" s="676"/>
      <c r="MFR4" s="676"/>
      <c r="MFS4" s="676"/>
      <c r="MFT4" s="676"/>
      <c r="MFU4" s="676"/>
      <c r="MFV4" s="676"/>
      <c r="MFW4" s="676"/>
      <c r="MFX4" s="676"/>
      <c r="MFY4" s="676"/>
      <c r="MFZ4" s="676"/>
      <c r="MGA4" s="676"/>
      <c r="MGB4" s="676"/>
      <c r="MGC4" s="676"/>
      <c r="MGD4" s="676"/>
      <c r="MGE4" s="676"/>
      <c r="MGF4" s="676"/>
      <c r="MGG4" s="676"/>
      <c r="MGH4" s="676"/>
      <c r="MGI4" s="676"/>
      <c r="MGJ4" s="676"/>
      <c r="MGK4" s="676"/>
      <c r="MGL4" s="676"/>
      <c r="MGM4" s="676"/>
      <c r="MGN4" s="676"/>
      <c r="MGO4" s="676"/>
      <c r="MGP4" s="676"/>
      <c r="MGQ4" s="676"/>
      <c r="MGR4" s="676"/>
      <c r="MGS4" s="676"/>
      <c r="MGT4" s="676"/>
      <c r="MGU4" s="676"/>
      <c r="MGV4" s="676"/>
      <c r="MGW4" s="676"/>
      <c r="MGX4" s="676"/>
      <c r="MGY4" s="676"/>
      <c r="MGZ4" s="676"/>
      <c r="MHA4" s="676"/>
      <c r="MHB4" s="676"/>
      <c r="MHC4" s="676"/>
      <c r="MHD4" s="676"/>
      <c r="MHE4" s="676"/>
      <c r="MHF4" s="676"/>
      <c r="MHG4" s="676"/>
      <c r="MHH4" s="676"/>
      <c r="MHI4" s="676"/>
      <c r="MHJ4" s="676"/>
      <c r="MHK4" s="676"/>
      <c r="MHL4" s="676"/>
      <c r="MHM4" s="676"/>
      <c r="MHN4" s="676"/>
      <c r="MHO4" s="676"/>
      <c r="MHP4" s="676"/>
      <c r="MHQ4" s="676"/>
      <c r="MHR4" s="676"/>
      <c r="MHS4" s="676"/>
      <c r="MHT4" s="676"/>
      <c r="MHU4" s="676"/>
      <c r="MHV4" s="676"/>
      <c r="MHW4" s="676"/>
      <c r="MHX4" s="676"/>
      <c r="MHY4" s="676"/>
      <c r="MHZ4" s="676"/>
      <c r="MIA4" s="676"/>
      <c r="MIB4" s="676"/>
      <c r="MIC4" s="676"/>
      <c r="MID4" s="676"/>
      <c r="MIE4" s="676"/>
      <c r="MIF4" s="676"/>
      <c r="MIG4" s="676"/>
      <c r="MIH4" s="676"/>
      <c r="MII4" s="676"/>
      <c r="MIJ4" s="676"/>
      <c r="MIK4" s="676"/>
      <c r="MIL4" s="676"/>
      <c r="MIM4" s="676"/>
      <c r="MIN4" s="676"/>
      <c r="MIO4" s="676"/>
      <c r="MIP4" s="676"/>
      <c r="MIQ4" s="676"/>
      <c r="MIR4" s="676"/>
      <c r="MIS4" s="676"/>
      <c r="MIT4" s="676"/>
      <c r="MIU4" s="676"/>
      <c r="MIV4" s="676"/>
      <c r="MIW4" s="676"/>
      <c r="MIX4" s="676"/>
      <c r="MIY4" s="676"/>
      <c r="MIZ4" s="676"/>
      <c r="MJA4" s="676"/>
      <c r="MJB4" s="676"/>
      <c r="MJC4" s="676"/>
      <c r="MJD4" s="676"/>
      <c r="MJE4" s="676"/>
      <c r="MJF4" s="676"/>
      <c r="MJG4" s="676"/>
      <c r="MJH4" s="676"/>
      <c r="MJI4" s="676"/>
      <c r="MJJ4" s="676"/>
      <c r="MJK4" s="676"/>
      <c r="MJL4" s="676"/>
      <c r="MJM4" s="676"/>
      <c r="MJN4" s="676"/>
      <c r="MJO4" s="676"/>
      <c r="MJP4" s="676"/>
      <c r="MJQ4" s="676"/>
      <c r="MJR4" s="676"/>
      <c r="MJS4" s="676"/>
      <c r="MJT4" s="676"/>
      <c r="MJU4" s="676"/>
      <c r="MJV4" s="676"/>
      <c r="MJW4" s="676"/>
      <c r="MJX4" s="676"/>
      <c r="MJY4" s="676"/>
      <c r="MJZ4" s="676"/>
      <c r="MKA4" s="676"/>
      <c r="MKB4" s="676"/>
      <c r="MKC4" s="676"/>
      <c r="MKD4" s="676"/>
      <c r="MKE4" s="676"/>
      <c r="MKF4" s="676"/>
      <c r="MKG4" s="676"/>
      <c r="MKH4" s="676"/>
      <c r="MKI4" s="676"/>
      <c r="MKJ4" s="676"/>
      <c r="MKK4" s="676"/>
      <c r="MKL4" s="676"/>
      <c r="MKM4" s="676"/>
      <c r="MKN4" s="676"/>
      <c r="MKO4" s="676"/>
      <c r="MKP4" s="676"/>
      <c r="MKQ4" s="676"/>
      <c r="MKR4" s="676"/>
      <c r="MKS4" s="676"/>
      <c r="MKT4" s="676"/>
      <c r="MKU4" s="676"/>
      <c r="MKV4" s="676"/>
      <c r="MKW4" s="676"/>
      <c r="MKX4" s="676"/>
      <c r="MKY4" s="676"/>
      <c r="MKZ4" s="676"/>
      <c r="MLA4" s="676"/>
      <c r="MLB4" s="676"/>
      <c r="MLC4" s="676"/>
      <c r="MLD4" s="676"/>
      <c r="MLE4" s="676"/>
      <c r="MLF4" s="676"/>
      <c r="MLG4" s="676"/>
      <c r="MLH4" s="676"/>
      <c r="MLI4" s="676"/>
      <c r="MLJ4" s="676"/>
      <c r="MLK4" s="676"/>
      <c r="MLL4" s="676"/>
      <c r="MLM4" s="676"/>
      <c r="MLN4" s="676"/>
      <c r="MLO4" s="676"/>
      <c r="MLP4" s="676"/>
      <c r="MLQ4" s="676"/>
      <c r="MLR4" s="676"/>
      <c r="MLS4" s="676"/>
      <c r="MLT4" s="676"/>
      <c r="MLU4" s="676"/>
      <c r="MLV4" s="676"/>
      <c r="MLW4" s="676"/>
      <c r="MLX4" s="676"/>
      <c r="MLY4" s="676"/>
      <c r="MLZ4" s="676"/>
      <c r="MMA4" s="676"/>
      <c r="MMB4" s="676"/>
      <c r="MMC4" s="676"/>
      <c r="MMD4" s="676"/>
      <c r="MME4" s="676"/>
      <c r="MMF4" s="676"/>
      <c r="MMG4" s="676"/>
      <c r="MMH4" s="676"/>
      <c r="MMI4" s="676"/>
      <c r="MMJ4" s="676"/>
      <c r="MMK4" s="676"/>
      <c r="MML4" s="676"/>
      <c r="MMM4" s="676"/>
      <c r="MMN4" s="676"/>
      <c r="MMO4" s="676"/>
      <c r="MMP4" s="676"/>
      <c r="MMQ4" s="676"/>
      <c r="MMR4" s="676"/>
      <c r="MMS4" s="676"/>
      <c r="MMT4" s="676"/>
      <c r="MMU4" s="676"/>
      <c r="MMV4" s="676"/>
      <c r="MMW4" s="676"/>
      <c r="MMX4" s="676"/>
      <c r="MMY4" s="676"/>
      <c r="MMZ4" s="676"/>
      <c r="MNA4" s="676"/>
      <c r="MNB4" s="676"/>
      <c r="MNC4" s="676"/>
      <c r="MND4" s="676"/>
      <c r="MNE4" s="676"/>
      <c r="MNF4" s="676"/>
      <c r="MNG4" s="676"/>
      <c r="MNH4" s="676"/>
      <c r="MNI4" s="676"/>
      <c r="MNJ4" s="676"/>
      <c r="MNK4" s="676"/>
      <c r="MNL4" s="676"/>
      <c r="MNM4" s="676"/>
      <c r="MNN4" s="676"/>
      <c r="MNO4" s="676"/>
      <c r="MNP4" s="676"/>
      <c r="MNQ4" s="676"/>
      <c r="MNR4" s="676"/>
      <c r="MNS4" s="676"/>
      <c r="MNT4" s="676"/>
      <c r="MNU4" s="676"/>
      <c r="MNV4" s="676"/>
      <c r="MNW4" s="676"/>
      <c r="MNX4" s="676"/>
      <c r="MNY4" s="676"/>
      <c r="MNZ4" s="676"/>
      <c r="MOA4" s="676"/>
      <c r="MOB4" s="676"/>
      <c r="MOC4" s="676"/>
      <c r="MOD4" s="676"/>
      <c r="MOE4" s="676"/>
      <c r="MOF4" s="676"/>
      <c r="MOG4" s="676"/>
      <c r="MOH4" s="676"/>
      <c r="MOI4" s="676"/>
      <c r="MOJ4" s="676"/>
      <c r="MOK4" s="676"/>
      <c r="MOL4" s="676"/>
      <c r="MOM4" s="676"/>
      <c r="MON4" s="676"/>
      <c r="MOO4" s="676"/>
      <c r="MOP4" s="676"/>
      <c r="MOQ4" s="676"/>
      <c r="MOR4" s="676"/>
      <c r="MOS4" s="676"/>
      <c r="MOT4" s="676"/>
      <c r="MOU4" s="676"/>
      <c r="MOV4" s="676"/>
      <c r="MOW4" s="676"/>
      <c r="MOX4" s="676"/>
      <c r="MOY4" s="676"/>
      <c r="MOZ4" s="676"/>
      <c r="MPA4" s="676"/>
      <c r="MPB4" s="676"/>
      <c r="MPC4" s="676"/>
      <c r="MPD4" s="676"/>
      <c r="MPE4" s="676"/>
      <c r="MPF4" s="676"/>
      <c r="MPG4" s="676"/>
      <c r="MPH4" s="676"/>
      <c r="MPI4" s="676"/>
      <c r="MPJ4" s="676"/>
      <c r="MPK4" s="676"/>
      <c r="MPL4" s="676"/>
      <c r="MPM4" s="676"/>
      <c r="MPN4" s="676"/>
      <c r="MPO4" s="676"/>
      <c r="MPP4" s="676"/>
      <c r="MPQ4" s="676"/>
      <c r="MPR4" s="676"/>
      <c r="MPS4" s="676"/>
      <c r="MPT4" s="676"/>
      <c r="MPU4" s="676"/>
      <c r="MPV4" s="676"/>
      <c r="MPW4" s="676"/>
      <c r="MPX4" s="676"/>
      <c r="MPY4" s="676"/>
      <c r="MPZ4" s="676"/>
      <c r="MQA4" s="676"/>
      <c r="MQB4" s="676"/>
      <c r="MQC4" s="676"/>
      <c r="MQD4" s="676"/>
      <c r="MQE4" s="676"/>
      <c r="MQF4" s="676"/>
      <c r="MQG4" s="676"/>
      <c r="MQH4" s="676"/>
      <c r="MQI4" s="676"/>
      <c r="MQJ4" s="676"/>
      <c r="MQK4" s="676"/>
      <c r="MQL4" s="676"/>
      <c r="MQM4" s="676"/>
      <c r="MQN4" s="676"/>
      <c r="MQO4" s="676"/>
      <c r="MQP4" s="676"/>
      <c r="MQQ4" s="676"/>
      <c r="MQR4" s="676"/>
      <c r="MQS4" s="676"/>
      <c r="MQT4" s="676"/>
      <c r="MQU4" s="676"/>
      <c r="MQV4" s="676"/>
      <c r="MQW4" s="676"/>
      <c r="MQX4" s="676"/>
      <c r="MQY4" s="676"/>
      <c r="MQZ4" s="676"/>
      <c r="MRA4" s="676"/>
      <c r="MRB4" s="676"/>
      <c r="MRC4" s="676"/>
      <c r="MRD4" s="676"/>
      <c r="MRE4" s="676"/>
      <c r="MRF4" s="676"/>
      <c r="MRG4" s="676"/>
      <c r="MRH4" s="676"/>
      <c r="MRI4" s="676"/>
      <c r="MRJ4" s="676"/>
      <c r="MRK4" s="676"/>
      <c r="MRL4" s="676"/>
      <c r="MRM4" s="676"/>
      <c r="MRN4" s="676"/>
      <c r="MRO4" s="676"/>
      <c r="MRP4" s="676"/>
      <c r="MRQ4" s="676"/>
      <c r="MRR4" s="676"/>
      <c r="MRS4" s="676"/>
      <c r="MRT4" s="676"/>
      <c r="MRU4" s="676"/>
      <c r="MRV4" s="676"/>
      <c r="MRW4" s="676"/>
      <c r="MRX4" s="676"/>
      <c r="MRY4" s="676"/>
      <c r="MRZ4" s="676"/>
      <c r="MSA4" s="676"/>
      <c r="MSB4" s="676"/>
      <c r="MSC4" s="676"/>
      <c r="MSD4" s="676"/>
      <c r="MSE4" s="676"/>
      <c r="MSF4" s="676"/>
      <c r="MSG4" s="676"/>
      <c r="MSH4" s="676"/>
      <c r="MSI4" s="676"/>
      <c r="MSJ4" s="676"/>
      <c r="MSK4" s="676"/>
      <c r="MSL4" s="676"/>
      <c r="MSM4" s="676"/>
      <c r="MSN4" s="676"/>
      <c r="MSO4" s="676"/>
      <c r="MSP4" s="676"/>
      <c r="MSQ4" s="676"/>
      <c r="MSR4" s="676"/>
      <c r="MSS4" s="676"/>
      <c r="MST4" s="676"/>
      <c r="MSU4" s="676"/>
      <c r="MSV4" s="676"/>
      <c r="MSW4" s="676"/>
      <c r="MSX4" s="676"/>
      <c r="MSY4" s="676"/>
      <c r="MSZ4" s="676"/>
      <c r="MTA4" s="676"/>
      <c r="MTB4" s="676"/>
      <c r="MTC4" s="676"/>
      <c r="MTD4" s="676"/>
      <c r="MTE4" s="676"/>
      <c r="MTF4" s="676"/>
      <c r="MTG4" s="676"/>
      <c r="MTH4" s="676"/>
      <c r="MTI4" s="676"/>
      <c r="MTJ4" s="676"/>
      <c r="MTK4" s="676"/>
      <c r="MTL4" s="676"/>
      <c r="MTM4" s="676"/>
      <c r="MTN4" s="676"/>
      <c r="MTO4" s="676"/>
      <c r="MTP4" s="676"/>
      <c r="MTQ4" s="676"/>
      <c r="MTR4" s="676"/>
      <c r="MTS4" s="676"/>
      <c r="MTT4" s="676"/>
      <c r="MTU4" s="676"/>
      <c r="MTV4" s="676"/>
      <c r="MTW4" s="676"/>
      <c r="MTX4" s="676"/>
      <c r="MTY4" s="676"/>
      <c r="MTZ4" s="676"/>
      <c r="MUA4" s="676"/>
      <c r="MUB4" s="676"/>
      <c r="MUC4" s="676"/>
      <c r="MUD4" s="676"/>
      <c r="MUE4" s="676"/>
      <c r="MUF4" s="676"/>
      <c r="MUG4" s="676"/>
      <c r="MUH4" s="676"/>
      <c r="MUI4" s="676"/>
      <c r="MUJ4" s="676"/>
      <c r="MUK4" s="676"/>
      <c r="MUL4" s="676"/>
      <c r="MUM4" s="676"/>
      <c r="MUN4" s="676"/>
      <c r="MUO4" s="676"/>
      <c r="MUP4" s="676"/>
      <c r="MUQ4" s="676"/>
      <c r="MUR4" s="676"/>
      <c r="MUS4" s="676"/>
      <c r="MUT4" s="676"/>
      <c r="MUU4" s="676"/>
      <c r="MUV4" s="676"/>
      <c r="MUW4" s="676"/>
      <c r="MUX4" s="676"/>
      <c r="MUY4" s="676"/>
      <c r="MUZ4" s="676"/>
      <c r="MVA4" s="676"/>
      <c r="MVB4" s="676"/>
      <c r="MVC4" s="676"/>
      <c r="MVD4" s="676"/>
      <c r="MVE4" s="676"/>
      <c r="MVF4" s="676"/>
      <c r="MVG4" s="676"/>
      <c r="MVH4" s="676"/>
      <c r="MVI4" s="676"/>
      <c r="MVJ4" s="676"/>
      <c r="MVK4" s="676"/>
      <c r="MVL4" s="676"/>
      <c r="MVM4" s="676"/>
      <c r="MVN4" s="676"/>
      <c r="MVO4" s="676"/>
      <c r="MVP4" s="676"/>
      <c r="MVQ4" s="676"/>
      <c r="MVR4" s="676"/>
      <c r="MVS4" s="676"/>
      <c r="MVT4" s="676"/>
      <c r="MVU4" s="676"/>
      <c r="MVV4" s="676"/>
      <c r="MVW4" s="676"/>
      <c r="MVX4" s="676"/>
      <c r="MVY4" s="676"/>
      <c r="MVZ4" s="676"/>
      <c r="MWA4" s="676"/>
      <c r="MWB4" s="676"/>
      <c r="MWC4" s="676"/>
      <c r="MWD4" s="676"/>
      <c r="MWE4" s="676"/>
      <c r="MWF4" s="676"/>
      <c r="MWG4" s="676"/>
      <c r="MWH4" s="676"/>
      <c r="MWI4" s="676"/>
      <c r="MWJ4" s="676"/>
      <c r="MWK4" s="676"/>
      <c r="MWL4" s="676"/>
      <c r="MWM4" s="676"/>
      <c r="MWN4" s="676"/>
      <c r="MWO4" s="676"/>
      <c r="MWP4" s="676"/>
      <c r="MWQ4" s="676"/>
      <c r="MWR4" s="676"/>
      <c r="MWS4" s="676"/>
      <c r="MWT4" s="676"/>
      <c r="MWU4" s="676"/>
      <c r="MWV4" s="676"/>
      <c r="MWW4" s="676"/>
      <c r="MWX4" s="676"/>
      <c r="MWY4" s="676"/>
      <c r="MWZ4" s="676"/>
      <c r="MXA4" s="676"/>
      <c r="MXB4" s="676"/>
      <c r="MXC4" s="676"/>
      <c r="MXD4" s="676"/>
      <c r="MXE4" s="676"/>
      <c r="MXF4" s="676"/>
      <c r="MXG4" s="676"/>
      <c r="MXH4" s="676"/>
      <c r="MXI4" s="676"/>
      <c r="MXJ4" s="676"/>
      <c r="MXK4" s="676"/>
      <c r="MXL4" s="676"/>
      <c r="MXM4" s="676"/>
      <c r="MXN4" s="676"/>
      <c r="MXO4" s="676"/>
      <c r="MXP4" s="676"/>
      <c r="MXQ4" s="676"/>
      <c r="MXR4" s="676"/>
      <c r="MXS4" s="676"/>
      <c r="MXT4" s="676"/>
      <c r="MXU4" s="676"/>
      <c r="MXV4" s="676"/>
      <c r="MXW4" s="676"/>
      <c r="MXX4" s="676"/>
      <c r="MXY4" s="676"/>
      <c r="MXZ4" s="676"/>
      <c r="MYA4" s="676"/>
      <c r="MYB4" s="676"/>
      <c r="MYC4" s="676"/>
      <c r="MYD4" s="676"/>
      <c r="MYE4" s="676"/>
      <c r="MYF4" s="676"/>
      <c r="MYG4" s="676"/>
      <c r="MYH4" s="676"/>
      <c r="MYI4" s="676"/>
      <c r="MYJ4" s="676"/>
      <c r="MYK4" s="676"/>
      <c r="MYL4" s="676"/>
      <c r="MYM4" s="676"/>
      <c r="MYN4" s="676"/>
      <c r="MYO4" s="676"/>
      <c r="MYP4" s="676"/>
      <c r="MYQ4" s="676"/>
      <c r="MYR4" s="676"/>
      <c r="MYS4" s="676"/>
      <c r="MYT4" s="676"/>
      <c r="MYU4" s="676"/>
      <c r="MYV4" s="676"/>
      <c r="MYW4" s="676"/>
      <c r="MYX4" s="676"/>
      <c r="MYY4" s="676"/>
      <c r="MYZ4" s="676"/>
      <c r="MZA4" s="676"/>
      <c r="MZB4" s="676"/>
      <c r="MZC4" s="676"/>
      <c r="MZD4" s="676"/>
      <c r="MZE4" s="676"/>
      <c r="MZF4" s="676"/>
      <c r="MZG4" s="676"/>
      <c r="MZH4" s="676"/>
      <c r="MZI4" s="676"/>
      <c r="MZJ4" s="676"/>
      <c r="MZK4" s="676"/>
      <c r="MZL4" s="676"/>
      <c r="MZM4" s="676"/>
      <c r="MZN4" s="676"/>
      <c r="MZO4" s="676"/>
      <c r="MZP4" s="676"/>
      <c r="MZQ4" s="676"/>
      <c r="MZR4" s="676"/>
      <c r="MZS4" s="676"/>
      <c r="MZT4" s="676"/>
      <c r="MZU4" s="676"/>
      <c r="MZV4" s="676"/>
      <c r="MZW4" s="676"/>
      <c r="MZX4" s="676"/>
      <c r="MZY4" s="676"/>
      <c r="MZZ4" s="676"/>
      <c r="NAA4" s="676"/>
      <c r="NAB4" s="676"/>
      <c r="NAC4" s="676"/>
      <c r="NAD4" s="676"/>
      <c r="NAE4" s="676"/>
      <c r="NAF4" s="676"/>
      <c r="NAG4" s="676"/>
      <c r="NAH4" s="676"/>
      <c r="NAI4" s="676"/>
      <c r="NAJ4" s="676"/>
      <c r="NAK4" s="676"/>
      <c r="NAL4" s="676"/>
      <c r="NAM4" s="676"/>
      <c r="NAN4" s="676"/>
      <c r="NAO4" s="676"/>
      <c r="NAP4" s="676"/>
      <c r="NAQ4" s="676"/>
      <c r="NAR4" s="676"/>
      <c r="NAS4" s="676"/>
      <c r="NAT4" s="676"/>
      <c r="NAU4" s="676"/>
      <c r="NAV4" s="676"/>
      <c r="NAW4" s="676"/>
      <c r="NAX4" s="676"/>
      <c r="NAY4" s="676"/>
      <c r="NAZ4" s="676"/>
      <c r="NBA4" s="676"/>
      <c r="NBB4" s="676"/>
      <c r="NBC4" s="676"/>
      <c r="NBD4" s="676"/>
      <c r="NBE4" s="676"/>
      <c r="NBF4" s="676"/>
      <c r="NBG4" s="676"/>
      <c r="NBH4" s="676"/>
      <c r="NBI4" s="676"/>
      <c r="NBJ4" s="676"/>
      <c r="NBK4" s="676"/>
      <c r="NBL4" s="676"/>
      <c r="NBM4" s="676"/>
      <c r="NBN4" s="676"/>
      <c r="NBO4" s="676"/>
      <c r="NBP4" s="676"/>
      <c r="NBQ4" s="676"/>
      <c r="NBR4" s="676"/>
      <c r="NBS4" s="676"/>
      <c r="NBT4" s="676"/>
      <c r="NBU4" s="676"/>
      <c r="NBV4" s="676"/>
      <c r="NBW4" s="676"/>
      <c r="NBX4" s="676"/>
      <c r="NBY4" s="676"/>
      <c r="NBZ4" s="676"/>
      <c r="NCA4" s="676"/>
      <c r="NCB4" s="676"/>
      <c r="NCC4" s="676"/>
      <c r="NCD4" s="676"/>
      <c r="NCE4" s="676"/>
      <c r="NCF4" s="676"/>
      <c r="NCG4" s="676"/>
      <c r="NCH4" s="676"/>
      <c r="NCI4" s="676"/>
      <c r="NCJ4" s="676"/>
      <c r="NCK4" s="676"/>
      <c r="NCL4" s="676"/>
      <c r="NCM4" s="676"/>
      <c r="NCN4" s="676"/>
      <c r="NCO4" s="676"/>
      <c r="NCP4" s="676"/>
      <c r="NCQ4" s="676"/>
      <c r="NCR4" s="676"/>
      <c r="NCS4" s="676"/>
      <c r="NCT4" s="676"/>
      <c r="NCU4" s="676"/>
      <c r="NCV4" s="676"/>
      <c r="NCW4" s="676"/>
      <c r="NCX4" s="676"/>
      <c r="NCY4" s="676"/>
      <c r="NCZ4" s="676"/>
      <c r="NDA4" s="676"/>
      <c r="NDB4" s="676"/>
      <c r="NDC4" s="676"/>
      <c r="NDD4" s="676"/>
      <c r="NDE4" s="676"/>
      <c r="NDF4" s="676"/>
      <c r="NDG4" s="676"/>
      <c r="NDH4" s="676"/>
      <c r="NDI4" s="676"/>
      <c r="NDJ4" s="676"/>
      <c r="NDK4" s="676"/>
      <c r="NDL4" s="676"/>
      <c r="NDM4" s="676"/>
      <c r="NDN4" s="676"/>
      <c r="NDO4" s="676"/>
      <c r="NDP4" s="676"/>
      <c r="NDQ4" s="676"/>
      <c r="NDR4" s="676"/>
      <c r="NDS4" s="676"/>
      <c r="NDT4" s="676"/>
      <c r="NDU4" s="676"/>
      <c r="NDV4" s="676"/>
      <c r="NDW4" s="676"/>
      <c r="NDX4" s="676"/>
      <c r="NDY4" s="676"/>
      <c r="NDZ4" s="676"/>
      <c r="NEA4" s="676"/>
      <c r="NEB4" s="676"/>
      <c r="NEC4" s="676"/>
      <c r="NED4" s="676"/>
      <c r="NEE4" s="676"/>
      <c r="NEF4" s="676"/>
      <c r="NEG4" s="676"/>
      <c r="NEH4" s="676"/>
      <c r="NEI4" s="676"/>
      <c r="NEJ4" s="676"/>
      <c r="NEK4" s="676"/>
      <c r="NEL4" s="676"/>
      <c r="NEM4" s="676"/>
      <c r="NEN4" s="676"/>
      <c r="NEO4" s="676"/>
      <c r="NEP4" s="676"/>
      <c r="NEQ4" s="676"/>
      <c r="NER4" s="676"/>
      <c r="NES4" s="676"/>
      <c r="NET4" s="676"/>
      <c r="NEU4" s="676"/>
      <c r="NEV4" s="676"/>
      <c r="NEW4" s="676"/>
      <c r="NEX4" s="676"/>
      <c r="NEY4" s="676"/>
      <c r="NEZ4" s="676"/>
      <c r="NFA4" s="676"/>
      <c r="NFB4" s="676"/>
      <c r="NFC4" s="676"/>
      <c r="NFD4" s="676"/>
      <c r="NFE4" s="676"/>
      <c r="NFF4" s="676"/>
      <c r="NFG4" s="676"/>
      <c r="NFH4" s="676"/>
      <c r="NFI4" s="676"/>
      <c r="NFJ4" s="676"/>
      <c r="NFK4" s="676"/>
      <c r="NFL4" s="676"/>
      <c r="NFM4" s="676"/>
      <c r="NFN4" s="676"/>
      <c r="NFO4" s="676"/>
      <c r="NFP4" s="676"/>
      <c r="NFQ4" s="676"/>
      <c r="NFR4" s="676"/>
      <c r="NFS4" s="676"/>
      <c r="NFT4" s="676"/>
      <c r="NFU4" s="676"/>
      <c r="NFV4" s="676"/>
      <c r="NFW4" s="676"/>
      <c r="NFX4" s="676"/>
      <c r="NFY4" s="676"/>
      <c r="NFZ4" s="676"/>
      <c r="NGA4" s="676"/>
      <c r="NGB4" s="676"/>
      <c r="NGC4" s="676"/>
      <c r="NGD4" s="676"/>
      <c r="NGE4" s="676"/>
      <c r="NGF4" s="676"/>
      <c r="NGG4" s="676"/>
      <c r="NGH4" s="676"/>
      <c r="NGI4" s="676"/>
      <c r="NGJ4" s="676"/>
      <c r="NGK4" s="676"/>
      <c r="NGL4" s="676"/>
      <c r="NGM4" s="676"/>
      <c r="NGN4" s="676"/>
      <c r="NGO4" s="676"/>
      <c r="NGP4" s="676"/>
      <c r="NGQ4" s="676"/>
      <c r="NGR4" s="676"/>
      <c r="NGS4" s="676"/>
      <c r="NGT4" s="676"/>
      <c r="NGU4" s="676"/>
      <c r="NGV4" s="676"/>
      <c r="NGW4" s="676"/>
      <c r="NGX4" s="676"/>
      <c r="NGY4" s="676"/>
      <c r="NGZ4" s="676"/>
      <c r="NHA4" s="676"/>
      <c r="NHB4" s="676"/>
      <c r="NHC4" s="676"/>
      <c r="NHD4" s="676"/>
      <c r="NHE4" s="676"/>
      <c r="NHF4" s="676"/>
      <c r="NHG4" s="676"/>
      <c r="NHH4" s="676"/>
      <c r="NHI4" s="676"/>
      <c r="NHJ4" s="676"/>
      <c r="NHK4" s="676"/>
      <c r="NHL4" s="676"/>
      <c r="NHM4" s="676"/>
      <c r="NHN4" s="676"/>
      <c r="NHO4" s="676"/>
      <c r="NHP4" s="676"/>
      <c r="NHQ4" s="676"/>
      <c r="NHR4" s="676"/>
      <c r="NHS4" s="676"/>
      <c r="NHT4" s="676"/>
      <c r="NHU4" s="676"/>
      <c r="NHV4" s="676"/>
      <c r="NHW4" s="676"/>
      <c r="NHX4" s="676"/>
      <c r="NHY4" s="676"/>
      <c r="NHZ4" s="676"/>
      <c r="NIA4" s="676"/>
      <c r="NIB4" s="676"/>
      <c r="NIC4" s="676"/>
      <c r="NID4" s="676"/>
      <c r="NIE4" s="676"/>
      <c r="NIF4" s="676"/>
      <c r="NIG4" s="676"/>
      <c r="NIH4" s="676"/>
      <c r="NII4" s="676"/>
      <c r="NIJ4" s="676"/>
      <c r="NIK4" s="676"/>
      <c r="NIL4" s="676"/>
      <c r="NIM4" s="676"/>
      <c r="NIN4" s="676"/>
      <c r="NIO4" s="676"/>
      <c r="NIP4" s="676"/>
      <c r="NIQ4" s="676"/>
      <c r="NIR4" s="676"/>
      <c r="NIS4" s="676"/>
      <c r="NIT4" s="676"/>
      <c r="NIU4" s="676"/>
      <c r="NIV4" s="676"/>
      <c r="NIW4" s="676"/>
      <c r="NIX4" s="676"/>
      <c r="NIY4" s="676"/>
      <c r="NIZ4" s="676"/>
      <c r="NJA4" s="676"/>
      <c r="NJB4" s="676"/>
      <c r="NJC4" s="676"/>
      <c r="NJD4" s="676"/>
      <c r="NJE4" s="676"/>
      <c r="NJF4" s="676"/>
      <c r="NJG4" s="676"/>
      <c r="NJH4" s="676"/>
      <c r="NJI4" s="676"/>
      <c r="NJJ4" s="676"/>
      <c r="NJK4" s="676"/>
      <c r="NJL4" s="676"/>
      <c r="NJM4" s="676"/>
      <c r="NJN4" s="676"/>
      <c r="NJO4" s="676"/>
      <c r="NJP4" s="676"/>
      <c r="NJQ4" s="676"/>
      <c r="NJR4" s="676"/>
      <c r="NJS4" s="676"/>
      <c r="NJT4" s="676"/>
      <c r="NJU4" s="676"/>
      <c r="NJV4" s="676"/>
      <c r="NJW4" s="676"/>
      <c r="NJX4" s="676"/>
      <c r="NJY4" s="676"/>
      <c r="NJZ4" s="676"/>
      <c r="NKA4" s="676"/>
      <c r="NKB4" s="676"/>
      <c r="NKC4" s="676"/>
      <c r="NKD4" s="676"/>
      <c r="NKE4" s="676"/>
      <c r="NKF4" s="676"/>
      <c r="NKG4" s="676"/>
      <c r="NKH4" s="676"/>
      <c r="NKI4" s="676"/>
      <c r="NKJ4" s="676"/>
      <c r="NKK4" s="676"/>
      <c r="NKL4" s="676"/>
      <c r="NKM4" s="676"/>
      <c r="NKN4" s="676"/>
      <c r="NKO4" s="676"/>
      <c r="NKP4" s="676"/>
      <c r="NKQ4" s="676"/>
      <c r="NKR4" s="676"/>
      <c r="NKS4" s="676"/>
      <c r="NKT4" s="676"/>
      <c r="NKU4" s="676"/>
      <c r="NKV4" s="676"/>
      <c r="NKW4" s="676"/>
      <c r="NKX4" s="676"/>
      <c r="NKY4" s="676"/>
      <c r="NKZ4" s="676"/>
      <c r="NLA4" s="676"/>
      <c r="NLB4" s="676"/>
      <c r="NLC4" s="676"/>
      <c r="NLD4" s="676"/>
      <c r="NLE4" s="676"/>
      <c r="NLF4" s="676"/>
      <c r="NLG4" s="676"/>
      <c r="NLH4" s="676"/>
      <c r="NLI4" s="676"/>
      <c r="NLJ4" s="676"/>
      <c r="NLK4" s="676"/>
      <c r="NLL4" s="676"/>
      <c r="NLM4" s="676"/>
      <c r="NLN4" s="676"/>
      <c r="NLO4" s="676"/>
      <c r="NLP4" s="676"/>
      <c r="NLQ4" s="676"/>
      <c r="NLR4" s="676"/>
      <c r="NLS4" s="676"/>
      <c r="NLT4" s="676"/>
      <c r="NLU4" s="676"/>
      <c r="NLV4" s="676"/>
      <c r="NLW4" s="676"/>
      <c r="NLX4" s="676"/>
      <c r="NLY4" s="676"/>
      <c r="NLZ4" s="676"/>
      <c r="NMA4" s="676"/>
      <c r="NMB4" s="676"/>
      <c r="NMC4" s="676"/>
      <c r="NMD4" s="676"/>
      <c r="NME4" s="676"/>
      <c r="NMF4" s="676"/>
      <c r="NMG4" s="676"/>
      <c r="NMH4" s="676"/>
      <c r="NMI4" s="676"/>
      <c r="NMJ4" s="676"/>
      <c r="NMK4" s="676"/>
      <c r="NML4" s="676"/>
      <c r="NMM4" s="676"/>
      <c r="NMN4" s="676"/>
      <c r="NMO4" s="676"/>
      <c r="NMP4" s="676"/>
      <c r="NMQ4" s="676"/>
      <c r="NMR4" s="676"/>
      <c r="NMS4" s="676"/>
      <c r="NMT4" s="676"/>
      <c r="NMU4" s="676"/>
      <c r="NMV4" s="676"/>
      <c r="NMW4" s="676"/>
      <c r="NMX4" s="676"/>
      <c r="NMY4" s="676"/>
      <c r="NMZ4" s="676"/>
      <c r="NNA4" s="676"/>
      <c r="NNB4" s="676"/>
      <c r="NNC4" s="676"/>
      <c r="NND4" s="676"/>
      <c r="NNE4" s="676"/>
      <c r="NNF4" s="676"/>
      <c r="NNG4" s="676"/>
      <c r="NNH4" s="676"/>
      <c r="NNI4" s="676"/>
      <c r="NNJ4" s="676"/>
      <c r="NNK4" s="676"/>
      <c r="NNL4" s="676"/>
      <c r="NNM4" s="676"/>
      <c r="NNN4" s="676"/>
      <c r="NNO4" s="676"/>
      <c r="NNP4" s="676"/>
      <c r="NNQ4" s="676"/>
      <c r="NNR4" s="676"/>
      <c r="NNS4" s="676"/>
      <c r="NNT4" s="676"/>
      <c r="NNU4" s="676"/>
      <c r="NNV4" s="676"/>
      <c r="NNW4" s="676"/>
      <c r="NNX4" s="676"/>
      <c r="NNY4" s="676"/>
      <c r="NNZ4" s="676"/>
      <c r="NOA4" s="676"/>
      <c r="NOB4" s="676"/>
      <c r="NOC4" s="676"/>
      <c r="NOD4" s="676"/>
      <c r="NOE4" s="676"/>
      <c r="NOF4" s="676"/>
      <c r="NOG4" s="676"/>
      <c r="NOH4" s="676"/>
      <c r="NOI4" s="676"/>
      <c r="NOJ4" s="676"/>
      <c r="NOK4" s="676"/>
      <c r="NOL4" s="676"/>
      <c r="NOM4" s="676"/>
      <c r="NON4" s="676"/>
      <c r="NOO4" s="676"/>
      <c r="NOP4" s="676"/>
      <c r="NOQ4" s="676"/>
      <c r="NOR4" s="676"/>
      <c r="NOS4" s="676"/>
      <c r="NOT4" s="676"/>
      <c r="NOU4" s="676"/>
      <c r="NOV4" s="676"/>
      <c r="NOW4" s="676"/>
      <c r="NOX4" s="676"/>
      <c r="NOY4" s="676"/>
      <c r="NOZ4" s="676"/>
      <c r="NPA4" s="676"/>
      <c r="NPB4" s="676"/>
      <c r="NPC4" s="676"/>
      <c r="NPD4" s="676"/>
      <c r="NPE4" s="676"/>
      <c r="NPF4" s="676"/>
      <c r="NPG4" s="676"/>
      <c r="NPH4" s="676"/>
      <c r="NPI4" s="676"/>
      <c r="NPJ4" s="676"/>
      <c r="NPK4" s="676"/>
      <c r="NPL4" s="676"/>
      <c r="NPM4" s="676"/>
      <c r="NPN4" s="676"/>
      <c r="NPO4" s="676"/>
      <c r="NPP4" s="676"/>
      <c r="NPQ4" s="676"/>
      <c r="NPR4" s="676"/>
      <c r="NPS4" s="676"/>
      <c r="NPT4" s="676"/>
      <c r="NPU4" s="676"/>
      <c r="NPV4" s="676"/>
      <c r="NPW4" s="676"/>
      <c r="NPX4" s="676"/>
      <c r="NPY4" s="676"/>
      <c r="NPZ4" s="676"/>
      <c r="NQA4" s="676"/>
      <c r="NQB4" s="676"/>
      <c r="NQC4" s="676"/>
      <c r="NQD4" s="676"/>
      <c r="NQE4" s="676"/>
      <c r="NQF4" s="676"/>
      <c r="NQG4" s="676"/>
      <c r="NQH4" s="676"/>
      <c r="NQI4" s="676"/>
      <c r="NQJ4" s="676"/>
      <c r="NQK4" s="676"/>
      <c r="NQL4" s="676"/>
      <c r="NQM4" s="676"/>
      <c r="NQN4" s="676"/>
      <c r="NQO4" s="676"/>
      <c r="NQP4" s="676"/>
      <c r="NQQ4" s="676"/>
      <c r="NQR4" s="676"/>
      <c r="NQS4" s="676"/>
      <c r="NQT4" s="676"/>
      <c r="NQU4" s="676"/>
      <c r="NQV4" s="676"/>
      <c r="NQW4" s="676"/>
      <c r="NQX4" s="676"/>
      <c r="NQY4" s="676"/>
      <c r="NQZ4" s="676"/>
      <c r="NRA4" s="676"/>
      <c r="NRB4" s="676"/>
      <c r="NRC4" s="676"/>
      <c r="NRD4" s="676"/>
      <c r="NRE4" s="676"/>
      <c r="NRF4" s="676"/>
      <c r="NRG4" s="676"/>
      <c r="NRH4" s="676"/>
      <c r="NRI4" s="676"/>
      <c r="NRJ4" s="676"/>
      <c r="NRK4" s="676"/>
      <c r="NRL4" s="676"/>
      <c r="NRM4" s="676"/>
      <c r="NRN4" s="676"/>
      <c r="NRO4" s="676"/>
      <c r="NRP4" s="676"/>
      <c r="NRQ4" s="676"/>
      <c r="NRR4" s="676"/>
      <c r="NRS4" s="676"/>
      <c r="NRT4" s="676"/>
      <c r="NRU4" s="676"/>
      <c r="NRV4" s="676"/>
      <c r="NRW4" s="676"/>
      <c r="NRX4" s="676"/>
      <c r="NRY4" s="676"/>
      <c r="NRZ4" s="676"/>
      <c r="NSA4" s="676"/>
      <c r="NSB4" s="676"/>
      <c r="NSC4" s="676"/>
      <c r="NSD4" s="676"/>
      <c r="NSE4" s="676"/>
      <c r="NSF4" s="676"/>
      <c r="NSG4" s="676"/>
      <c r="NSH4" s="676"/>
      <c r="NSI4" s="676"/>
      <c r="NSJ4" s="676"/>
      <c r="NSK4" s="676"/>
      <c r="NSL4" s="676"/>
      <c r="NSM4" s="676"/>
      <c r="NSN4" s="676"/>
      <c r="NSO4" s="676"/>
      <c r="NSP4" s="676"/>
      <c r="NSQ4" s="676"/>
      <c r="NSR4" s="676"/>
      <c r="NSS4" s="676"/>
      <c r="NST4" s="676"/>
      <c r="NSU4" s="676"/>
      <c r="NSV4" s="676"/>
      <c r="NSW4" s="676"/>
      <c r="NSX4" s="676"/>
      <c r="NSY4" s="676"/>
      <c r="NSZ4" s="676"/>
      <c r="NTA4" s="676"/>
      <c r="NTB4" s="676"/>
      <c r="NTC4" s="676"/>
      <c r="NTD4" s="676"/>
      <c r="NTE4" s="676"/>
      <c r="NTF4" s="676"/>
      <c r="NTG4" s="676"/>
      <c r="NTH4" s="676"/>
      <c r="NTI4" s="676"/>
      <c r="NTJ4" s="676"/>
      <c r="NTK4" s="676"/>
      <c r="NTL4" s="676"/>
      <c r="NTM4" s="676"/>
      <c r="NTN4" s="676"/>
      <c r="NTO4" s="676"/>
      <c r="NTP4" s="676"/>
      <c r="NTQ4" s="676"/>
      <c r="NTR4" s="676"/>
      <c r="NTS4" s="676"/>
      <c r="NTT4" s="676"/>
      <c r="NTU4" s="676"/>
      <c r="NTV4" s="676"/>
      <c r="NTW4" s="676"/>
      <c r="NTX4" s="676"/>
      <c r="NTY4" s="676"/>
      <c r="NTZ4" s="676"/>
      <c r="NUA4" s="676"/>
      <c r="NUB4" s="676"/>
      <c r="NUC4" s="676"/>
      <c r="NUD4" s="676"/>
      <c r="NUE4" s="676"/>
      <c r="NUF4" s="676"/>
      <c r="NUG4" s="676"/>
      <c r="NUH4" s="676"/>
      <c r="NUI4" s="676"/>
      <c r="NUJ4" s="676"/>
      <c r="NUK4" s="676"/>
      <c r="NUL4" s="676"/>
      <c r="NUM4" s="676"/>
      <c r="NUN4" s="676"/>
      <c r="NUO4" s="676"/>
      <c r="NUP4" s="676"/>
      <c r="NUQ4" s="676"/>
      <c r="NUR4" s="676"/>
      <c r="NUS4" s="676"/>
      <c r="NUT4" s="676"/>
      <c r="NUU4" s="676"/>
      <c r="NUV4" s="676"/>
      <c r="NUW4" s="676"/>
      <c r="NUX4" s="676"/>
      <c r="NUY4" s="676"/>
      <c r="NUZ4" s="676"/>
      <c r="NVA4" s="676"/>
      <c r="NVB4" s="676"/>
      <c r="NVC4" s="676"/>
      <c r="NVD4" s="676"/>
      <c r="NVE4" s="676"/>
      <c r="NVF4" s="676"/>
      <c r="NVG4" s="676"/>
      <c r="NVH4" s="676"/>
      <c r="NVI4" s="676"/>
      <c r="NVJ4" s="676"/>
      <c r="NVK4" s="676"/>
      <c r="NVL4" s="676"/>
      <c r="NVM4" s="676"/>
      <c r="NVN4" s="676"/>
      <c r="NVO4" s="676"/>
      <c r="NVP4" s="676"/>
      <c r="NVQ4" s="676"/>
      <c r="NVR4" s="676"/>
      <c r="NVS4" s="676"/>
      <c r="NVT4" s="676"/>
      <c r="NVU4" s="676"/>
      <c r="NVV4" s="676"/>
      <c r="NVW4" s="676"/>
      <c r="NVX4" s="676"/>
      <c r="NVY4" s="676"/>
      <c r="NVZ4" s="676"/>
      <c r="NWA4" s="676"/>
      <c r="NWB4" s="676"/>
      <c r="NWC4" s="676"/>
      <c r="NWD4" s="676"/>
      <c r="NWE4" s="676"/>
      <c r="NWF4" s="676"/>
      <c r="NWG4" s="676"/>
      <c r="NWH4" s="676"/>
      <c r="NWI4" s="676"/>
      <c r="NWJ4" s="676"/>
      <c r="NWK4" s="676"/>
      <c r="NWL4" s="676"/>
      <c r="NWM4" s="676"/>
      <c r="NWN4" s="676"/>
      <c r="NWO4" s="676"/>
      <c r="NWP4" s="676"/>
      <c r="NWQ4" s="676"/>
      <c r="NWR4" s="676"/>
      <c r="NWS4" s="676"/>
      <c r="NWT4" s="676"/>
      <c r="NWU4" s="676"/>
      <c r="NWV4" s="676"/>
      <c r="NWW4" s="676"/>
      <c r="NWX4" s="676"/>
      <c r="NWY4" s="676"/>
      <c r="NWZ4" s="676"/>
      <c r="NXA4" s="676"/>
      <c r="NXB4" s="676"/>
      <c r="NXC4" s="676"/>
      <c r="NXD4" s="676"/>
      <c r="NXE4" s="676"/>
      <c r="NXF4" s="676"/>
      <c r="NXG4" s="676"/>
      <c r="NXH4" s="676"/>
      <c r="NXI4" s="676"/>
      <c r="NXJ4" s="676"/>
      <c r="NXK4" s="676"/>
      <c r="NXL4" s="676"/>
      <c r="NXM4" s="676"/>
      <c r="NXN4" s="676"/>
      <c r="NXO4" s="676"/>
      <c r="NXP4" s="676"/>
      <c r="NXQ4" s="676"/>
      <c r="NXR4" s="676"/>
      <c r="NXS4" s="676"/>
      <c r="NXT4" s="676"/>
      <c r="NXU4" s="676"/>
      <c r="NXV4" s="676"/>
      <c r="NXW4" s="676"/>
      <c r="NXX4" s="676"/>
      <c r="NXY4" s="676"/>
      <c r="NXZ4" s="676"/>
      <c r="NYA4" s="676"/>
      <c r="NYB4" s="676"/>
      <c r="NYC4" s="676"/>
      <c r="NYD4" s="676"/>
      <c r="NYE4" s="676"/>
      <c r="NYF4" s="676"/>
      <c r="NYG4" s="676"/>
      <c r="NYH4" s="676"/>
      <c r="NYI4" s="676"/>
      <c r="NYJ4" s="676"/>
      <c r="NYK4" s="676"/>
      <c r="NYL4" s="676"/>
      <c r="NYM4" s="676"/>
      <c r="NYN4" s="676"/>
      <c r="NYO4" s="676"/>
      <c r="NYP4" s="676"/>
      <c r="NYQ4" s="676"/>
      <c r="NYR4" s="676"/>
      <c r="NYS4" s="676"/>
      <c r="NYT4" s="676"/>
      <c r="NYU4" s="676"/>
      <c r="NYV4" s="676"/>
      <c r="NYW4" s="676"/>
      <c r="NYX4" s="676"/>
      <c r="NYY4" s="676"/>
      <c r="NYZ4" s="676"/>
      <c r="NZA4" s="676"/>
      <c r="NZB4" s="676"/>
      <c r="NZC4" s="676"/>
      <c r="NZD4" s="676"/>
      <c r="NZE4" s="676"/>
      <c r="NZF4" s="676"/>
      <c r="NZG4" s="676"/>
      <c r="NZH4" s="676"/>
      <c r="NZI4" s="676"/>
      <c r="NZJ4" s="676"/>
      <c r="NZK4" s="676"/>
      <c r="NZL4" s="676"/>
      <c r="NZM4" s="676"/>
      <c r="NZN4" s="676"/>
      <c r="NZO4" s="676"/>
      <c r="NZP4" s="676"/>
      <c r="NZQ4" s="676"/>
      <c r="NZR4" s="676"/>
      <c r="NZS4" s="676"/>
      <c r="NZT4" s="676"/>
      <c r="NZU4" s="676"/>
      <c r="NZV4" s="676"/>
      <c r="NZW4" s="676"/>
      <c r="NZX4" s="676"/>
      <c r="NZY4" s="676"/>
      <c r="NZZ4" s="676"/>
      <c r="OAA4" s="676"/>
      <c r="OAB4" s="676"/>
      <c r="OAC4" s="676"/>
      <c r="OAD4" s="676"/>
      <c r="OAE4" s="676"/>
      <c r="OAF4" s="676"/>
      <c r="OAG4" s="676"/>
      <c r="OAH4" s="676"/>
      <c r="OAI4" s="676"/>
      <c r="OAJ4" s="676"/>
      <c r="OAK4" s="676"/>
      <c r="OAL4" s="676"/>
      <c r="OAM4" s="676"/>
      <c r="OAN4" s="676"/>
      <c r="OAO4" s="676"/>
      <c r="OAP4" s="676"/>
      <c r="OAQ4" s="676"/>
      <c r="OAR4" s="676"/>
      <c r="OAS4" s="676"/>
      <c r="OAT4" s="676"/>
      <c r="OAU4" s="676"/>
      <c r="OAV4" s="676"/>
      <c r="OAW4" s="676"/>
      <c r="OAX4" s="676"/>
      <c r="OAY4" s="676"/>
      <c r="OAZ4" s="676"/>
      <c r="OBA4" s="676"/>
      <c r="OBB4" s="676"/>
      <c r="OBC4" s="676"/>
      <c r="OBD4" s="676"/>
      <c r="OBE4" s="676"/>
      <c r="OBF4" s="676"/>
      <c r="OBG4" s="676"/>
      <c r="OBH4" s="676"/>
      <c r="OBI4" s="676"/>
      <c r="OBJ4" s="676"/>
      <c r="OBK4" s="676"/>
      <c r="OBL4" s="676"/>
      <c r="OBM4" s="676"/>
      <c r="OBN4" s="676"/>
      <c r="OBO4" s="676"/>
      <c r="OBP4" s="676"/>
      <c r="OBQ4" s="676"/>
      <c r="OBR4" s="676"/>
      <c r="OBS4" s="676"/>
      <c r="OBT4" s="676"/>
      <c r="OBU4" s="676"/>
      <c r="OBV4" s="676"/>
      <c r="OBW4" s="676"/>
      <c r="OBX4" s="676"/>
      <c r="OBY4" s="676"/>
      <c r="OBZ4" s="676"/>
      <c r="OCA4" s="676"/>
      <c r="OCB4" s="676"/>
      <c r="OCC4" s="676"/>
      <c r="OCD4" s="676"/>
      <c r="OCE4" s="676"/>
      <c r="OCF4" s="676"/>
      <c r="OCG4" s="676"/>
      <c r="OCH4" s="676"/>
      <c r="OCI4" s="676"/>
      <c r="OCJ4" s="676"/>
      <c r="OCK4" s="676"/>
      <c r="OCL4" s="676"/>
      <c r="OCM4" s="676"/>
      <c r="OCN4" s="676"/>
      <c r="OCO4" s="676"/>
      <c r="OCP4" s="676"/>
      <c r="OCQ4" s="676"/>
      <c r="OCR4" s="676"/>
      <c r="OCS4" s="676"/>
      <c r="OCT4" s="676"/>
      <c r="OCU4" s="676"/>
      <c r="OCV4" s="676"/>
      <c r="OCW4" s="676"/>
      <c r="OCX4" s="676"/>
      <c r="OCY4" s="676"/>
      <c r="OCZ4" s="676"/>
      <c r="ODA4" s="676"/>
      <c r="ODB4" s="676"/>
      <c r="ODC4" s="676"/>
      <c r="ODD4" s="676"/>
      <c r="ODE4" s="676"/>
      <c r="ODF4" s="676"/>
      <c r="ODG4" s="676"/>
      <c r="ODH4" s="676"/>
      <c r="ODI4" s="676"/>
      <c r="ODJ4" s="676"/>
      <c r="ODK4" s="676"/>
      <c r="ODL4" s="676"/>
      <c r="ODM4" s="676"/>
      <c r="ODN4" s="676"/>
      <c r="ODO4" s="676"/>
      <c r="ODP4" s="676"/>
      <c r="ODQ4" s="676"/>
      <c r="ODR4" s="676"/>
      <c r="ODS4" s="676"/>
      <c r="ODT4" s="676"/>
      <c r="ODU4" s="676"/>
      <c r="ODV4" s="676"/>
      <c r="ODW4" s="676"/>
      <c r="ODX4" s="676"/>
      <c r="ODY4" s="676"/>
      <c r="ODZ4" s="676"/>
      <c r="OEA4" s="676"/>
      <c r="OEB4" s="676"/>
      <c r="OEC4" s="676"/>
      <c r="OED4" s="676"/>
      <c r="OEE4" s="676"/>
      <c r="OEF4" s="676"/>
      <c r="OEG4" s="676"/>
      <c r="OEH4" s="676"/>
      <c r="OEI4" s="676"/>
      <c r="OEJ4" s="676"/>
      <c r="OEK4" s="676"/>
      <c r="OEL4" s="676"/>
      <c r="OEM4" s="676"/>
      <c r="OEN4" s="676"/>
      <c r="OEO4" s="676"/>
      <c r="OEP4" s="676"/>
      <c r="OEQ4" s="676"/>
      <c r="OER4" s="676"/>
      <c r="OES4" s="676"/>
      <c r="OET4" s="676"/>
      <c r="OEU4" s="676"/>
      <c r="OEV4" s="676"/>
      <c r="OEW4" s="676"/>
      <c r="OEX4" s="676"/>
      <c r="OEY4" s="676"/>
      <c r="OEZ4" s="676"/>
      <c r="OFA4" s="676"/>
      <c r="OFB4" s="676"/>
      <c r="OFC4" s="676"/>
      <c r="OFD4" s="676"/>
      <c r="OFE4" s="676"/>
      <c r="OFF4" s="676"/>
      <c r="OFG4" s="676"/>
      <c r="OFH4" s="676"/>
      <c r="OFI4" s="676"/>
      <c r="OFJ4" s="676"/>
      <c r="OFK4" s="676"/>
      <c r="OFL4" s="676"/>
      <c r="OFM4" s="676"/>
      <c r="OFN4" s="676"/>
      <c r="OFO4" s="676"/>
      <c r="OFP4" s="676"/>
      <c r="OFQ4" s="676"/>
      <c r="OFR4" s="676"/>
      <c r="OFS4" s="676"/>
      <c r="OFT4" s="676"/>
      <c r="OFU4" s="676"/>
      <c r="OFV4" s="676"/>
      <c r="OFW4" s="676"/>
      <c r="OFX4" s="676"/>
      <c r="OFY4" s="676"/>
      <c r="OFZ4" s="676"/>
      <c r="OGA4" s="676"/>
      <c r="OGB4" s="676"/>
      <c r="OGC4" s="676"/>
      <c r="OGD4" s="676"/>
      <c r="OGE4" s="676"/>
      <c r="OGF4" s="676"/>
      <c r="OGG4" s="676"/>
      <c r="OGH4" s="676"/>
      <c r="OGI4" s="676"/>
      <c r="OGJ4" s="676"/>
      <c r="OGK4" s="676"/>
      <c r="OGL4" s="676"/>
      <c r="OGM4" s="676"/>
      <c r="OGN4" s="676"/>
      <c r="OGO4" s="676"/>
      <c r="OGP4" s="676"/>
      <c r="OGQ4" s="676"/>
      <c r="OGR4" s="676"/>
      <c r="OGS4" s="676"/>
      <c r="OGT4" s="676"/>
      <c r="OGU4" s="676"/>
      <c r="OGV4" s="676"/>
      <c r="OGW4" s="676"/>
      <c r="OGX4" s="676"/>
      <c r="OGY4" s="676"/>
      <c r="OGZ4" s="676"/>
      <c r="OHA4" s="676"/>
      <c r="OHB4" s="676"/>
      <c r="OHC4" s="676"/>
      <c r="OHD4" s="676"/>
      <c r="OHE4" s="676"/>
      <c r="OHF4" s="676"/>
      <c r="OHG4" s="676"/>
      <c r="OHH4" s="676"/>
      <c r="OHI4" s="676"/>
      <c r="OHJ4" s="676"/>
      <c r="OHK4" s="676"/>
      <c r="OHL4" s="676"/>
      <c r="OHM4" s="676"/>
      <c r="OHN4" s="676"/>
      <c r="OHO4" s="676"/>
      <c r="OHP4" s="676"/>
      <c r="OHQ4" s="676"/>
      <c r="OHR4" s="676"/>
      <c r="OHS4" s="676"/>
      <c r="OHT4" s="676"/>
      <c r="OHU4" s="676"/>
      <c r="OHV4" s="676"/>
      <c r="OHW4" s="676"/>
      <c r="OHX4" s="676"/>
      <c r="OHY4" s="676"/>
      <c r="OHZ4" s="676"/>
      <c r="OIA4" s="676"/>
      <c r="OIB4" s="676"/>
      <c r="OIC4" s="676"/>
      <c r="OID4" s="676"/>
      <c r="OIE4" s="676"/>
      <c r="OIF4" s="676"/>
      <c r="OIG4" s="676"/>
      <c r="OIH4" s="676"/>
      <c r="OII4" s="676"/>
      <c r="OIJ4" s="676"/>
      <c r="OIK4" s="676"/>
      <c r="OIL4" s="676"/>
      <c r="OIM4" s="676"/>
      <c r="OIN4" s="676"/>
      <c r="OIO4" s="676"/>
      <c r="OIP4" s="676"/>
      <c r="OIQ4" s="676"/>
      <c r="OIR4" s="676"/>
      <c r="OIS4" s="676"/>
      <c r="OIT4" s="676"/>
      <c r="OIU4" s="676"/>
      <c r="OIV4" s="676"/>
      <c r="OIW4" s="676"/>
      <c r="OIX4" s="676"/>
      <c r="OIY4" s="676"/>
      <c r="OIZ4" s="676"/>
      <c r="OJA4" s="676"/>
      <c r="OJB4" s="676"/>
      <c r="OJC4" s="676"/>
      <c r="OJD4" s="676"/>
      <c r="OJE4" s="676"/>
      <c r="OJF4" s="676"/>
      <c r="OJG4" s="676"/>
      <c r="OJH4" s="676"/>
      <c r="OJI4" s="676"/>
      <c r="OJJ4" s="676"/>
      <c r="OJK4" s="676"/>
      <c r="OJL4" s="676"/>
      <c r="OJM4" s="676"/>
      <c r="OJN4" s="676"/>
      <c r="OJO4" s="676"/>
      <c r="OJP4" s="676"/>
      <c r="OJQ4" s="676"/>
      <c r="OJR4" s="676"/>
      <c r="OJS4" s="676"/>
      <c r="OJT4" s="676"/>
      <c r="OJU4" s="676"/>
      <c r="OJV4" s="676"/>
      <c r="OJW4" s="676"/>
      <c r="OJX4" s="676"/>
      <c r="OJY4" s="676"/>
      <c r="OJZ4" s="676"/>
      <c r="OKA4" s="676"/>
      <c r="OKB4" s="676"/>
      <c r="OKC4" s="676"/>
      <c r="OKD4" s="676"/>
      <c r="OKE4" s="676"/>
      <c r="OKF4" s="676"/>
      <c r="OKG4" s="676"/>
      <c r="OKH4" s="676"/>
      <c r="OKI4" s="676"/>
      <c r="OKJ4" s="676"/>
      <c r="OKK4" s="676"/>
      <c r="OKL4" s="676"/>
      <c r="OKM4" s="676"/>
      <c r="OKN4" s="676"/>
      <c r="OKO4" s="676"/>
      <c r="OKP4" s="676"/>
      <c r="OKQ4" s="676"/>
      <c r="OKR4" s="676"/>
      <c r="OKS4" s="676"/>
      <c r="OKT4" s="676"/>
      <c r="OKU4" s="676"/>
      <c r="OKV4" s="676"/>
      <c r="OKW4" s="676"/>
      <c r="OKX4" s="676"/>
      <c r="OKY4" s="676"/>
      <c r="OKZ4" s="676"/>
      <c r="OLA4" s="676"/>
      <c r="OLB4" s="676"/>
      <c r="OLC4" s="676"/>
      <c r="OLD4" s="676"/>
      <c r="OLE4" s="676"/>
      <c r="OLF4" s="676"/>
      <c r="OLG4" s="676"/>
      <c r="OLH4" s="676"/>
      <c r="OLI4" s="676"/>
      <c r="OLJ4" s="676"/>
      <c r="OLK4" s="676"/>
      <c r="OLL4" s="676"/>
      <c r="OLM4" s="676"/>
      <c r="OLN4" s="676"/>
      <c r="OLO4" s="676"/>
      <c r="OLP4" s="676"/>
      <c r="OLQ4" s="676"/>
      <c r="OLR4" s="676"/>
      <c r="OLS4" s="676"/>
      <c r="OLT4" s="676"/>
      <c r="OLU4" s="676"/>
      <c r="OLV4" s="676"/>
      <c r="OLW4" s="676"/>
      <c r="OLX4" s="676"/>
      <c r="OLY4" s="676"/>
      <c r="OLZ4" s="676"/>
      <c r="OMA4" s="676"/>
      <c r="OMB4" s="676"/>
      <c r="OMC4" s="676"/>
      <c r="OMD4" s="676"/>
      <c r="OME4" s="676"/>
      <c r="OMF4" s="676"/>
      <c r="OMG4" s="676"/>
      <c r="OMH4" s="676"/>
      <c r="OMI4" s="676"/>
      <c r="OMJ4" s="676"/>
      <c r="OMK4" s="676"/>
      <c r="OML4" s="676"/>
      <c r="OMM4" s="676"/>
      <c r="OMN4" s="676"/>
      <c r="OMO4" s="676"/>
      <c r="OMP4" s="676"/>
      <c r="OMQ4" s="676"/>
      <c r="OMR4" s="676"/>
      <c r="OMS4" s="676"/>
      <c r="OMT4" s="676"/>
      <c r="OMU4" s="676"/>
      <c r="OMV4" s="676"/>
      <c r="OMW4" s="676"/>
      <c r="OMX4" s="676"/>
      <c r="OMY4" s="676"/>
      <c r="OMZ4" s="676"/>
      <c r="ONA4" s="676"/>
      <c r="ONB4" s="676"/>
      <c r="ONC4" s="676"/>
      <c r="OND4" s="676"/>
      <c r="ONE4" s="676"/>
      <c r="ONF4" s="676"/>
      <c r="ONG4" s="676"/>
      <c r="ONH4" s="676"/>
      <c r="ONI4" s="676"/>
      <c r="ONJ4" s="676"/>
      <c r="ONK4" s="676"/>
      <c r="ONL4" s="676"/>
      <c r="ONM4" s="676"/>
      <c r="ONN4" s="676"/>
      <c r="ONO4" s="676"/>
      <c r="ONP4" s="676"/>
      <c r="ONQ4" s="676"/>
      <c r="ONR4" s="676"/>
      <c r="ONS4" s="676"/>
      <c r="ONT4" s="676"/>
      <c r="ONU4" s="676"/>
      <c r="ONV4" s="676"/>
      <c r="ONW4" s="676"/>
      <c r="ONX4" s="676"/>
      <c r="ONY4" s="676"/>
      <c r="ONZ4" s="676"/>
      <c r="OOA4" s="676"/>
      <c r="OOB4" s="676"/>
      <c r="OOC4" s="676"/>
      <c r="OOD4" s="676"/>
      <c r="OOE4" s="676"/>
      <c r="OOF4" s="676"/>
      <c r="OOG4" s="676"/>
      <c r="OOH4" s="676"/>
      <c r="OOI4" s="676"/>
      <c r="OOJ4" s="676"/>
      <c r="OOK4" s="676"/>
      <c r="OOL4" s="676"/>
      <c r="OOM4" s="676"/>
      <c r="OON4" s="676"/>
      <c r="OOO4" s="676"/>
      <c r="OOP4" s="676"/>
      <c r="OOQ4" s="676"/>
      <c r="OOR4" s="676"/>
      <c r="OOS4" s="676"/>
      <c r="OOT4" s="676"/>
      <c r="OOU4" s="676"/>
      <c r="OOV4" s="676"/>
      <c r="OOW4" s="676"/>
      <c r="OOX4" s="676"/>
      <c r="OOY4" s="676"/>
      <c r="OOZ4" s="676"/>
      <c r="OPA4" s="676"/>
      <c r="OPB4" s="676"/>
      <c r="OPC4" s="676"/>
      <c r="OPD4" s="676"/>
      <c r="OPE4" s="676"/>
      <c r="OPF4" s="676"/>
      <c r="OPG4" s="676"/>
      <c r="OPH4" s="676"/>
      <c r="OPI4" s="676"/>
      <c r="OPJ4" s="676"/>
      <c r="OPK4" s="676"/>
      <c r="OPL4" s="676"/>
      <c r="OPM4" s="676"/>
      <c r="OPN4" s="676"/>
      <c r="OPO4" s="676"/>
      <c r="OPP4" s="676"/>
      <c r="OPQ4" s="676"/>
      <c r="OPR4" s="676"/>
      <c r="OPS4" s="676"/>
      <c r="OPT4" s="676"/>
      <c r="OPU4" s="676"/>
      <c r="OPV4" s="676"/>
      <c r="OPW4" s="676"/>
      <c r="OPX4" s="676"/>
      <c r="OPY4" s="676"/>
      <c r="OPZ4" s="676"/>
      <c r="OQA4" s="676"/>
      <c r="OQB4" s="676"/>
      <c r="OQC4" s="676"/>
      <c r="OQD4" s="676"/>
      <c r="OQE4" s="676"/>
      <c r="OQF4" s="676"/>
      <c r="OQG4" s="676"/>
      <c r="OQH4" s="676"/>
      <c r="OQI4" s="676"/>
      <c r="OQJ4" s="676"/>
      <c r="OQK4" s="676"/>
      <c r="OQL4" s="676"/>
      <c r="OQM4" s="676"/>
      <c r="OQN4" s="676"/>
      <c r="OQO4" s="676"/>
      <c r="OQP4" s="676"/>
      <c r="OQQ4" s="676"/>
      <c r="OQR4" s="676"/>
      <c r="OQS4" s="676"/>
      <c r="OQT4" s="676"/>
      <c r="OQU4" s="676"/>
      <c r="OQV4" s="676"/>
      <c r="OQW4" s="676"/>
      <c r="OQX4" s="676"/>
      <c r="OQY4" s="676"/>
      <c r="OQZ4" s="676"/>
      <c r="ORA4" s="676"/>
      <c r="ORB4" s="676"/>
      <c r="ORC4" s="676"/>
      <c r="ORD4" s="676"/>
      <c r="ORE4" s="676"/>
      <c r="ORF4" s="676"/>
      <c r="ORG4" s="676"/>
      <c r="ORH4" s="676"/>
      <c r="ORI4" s="676"/>
      <c r="ORJ4" s="676"/>
      <c r="ORK4" s="676"/>
      <c r="ORL4" s="676"/>
      <c r="ORM4" s="676"/>
      <c r="ORN4" s="676"/>
      <c r="ORO4" s="676"/>
      <c r="ORP4" s="676"/>
      <c r="ORQ4" s="676"/>
      <c r="ORR4" s="676"/>
      <c r="ORS4" s="676"/>
      <c r="ORT4" s="676"/>
      <c r="ORU4" s="676"/>
      <c r="ORV4" s="676"/>
      <c r="ORW4" s="676"/>
      <c r="ORX4" s="676"/>
      <c r="ORY4" s="676"/>
      <c r="ORZ4" s="676"/>
      <c r="OSA4" s="676"/>
      <c r="OSB4" s="676"/>
      <c r="OSC4" s="676"/>
      <c r="OSD4" s="676"/>
      <c r="OSE4" s="676"/>
      <c r="OSF4" s="676"/>
      <c r="OSG4" s="676"/>
      <c r="OSH4" s="676"/>
      <c r="OSI4" s="676"/>
      <c r="OSJ4" s="676"/>
      <c r="OSK4" s="676"/>
      <c r="OSL4" s="676"/>
      <c r="OSM4" s="676"/>
      <c r="OSN4" s="676"/>
      <c r="OSO4" s="676"/>
      <c r="OSP4" s="676"/>
      <c r="OSQ4" s="676"/>
      <c r="OSR4" s="676"/>
      <c r="OSS4" s="676"/>
      <c r="OST4" s="676"/>
      <c r="OSU4" s="676"/>
      <c r="OSV4" s="676"/>
      <c r="OSW4" s="676"/>
      <c r="OSX4" s="676"/>
      <c r="OSY4" s="676"/>
      <c r="OSZ4" s="676"/>
      <c r="OTA4" s="676"/>
      <c r="OTB4" s="676"/>
      <c r="OTC4" s="676"/>
      <c r="OTD4" s="676"/>
      <c r="OTE4" s="676"/>
      <c r="OTF4" s="676"/>
      <c r="OTG4" s="676"/>
      <c r="OTH4" s="676"/>
      <c r="OTI4" s="676"/>
      <c r="OTJ4" s="676"/>
      <c r="OTK4" s="676"/>
      <c r="OTL4" s="676"/>
      <c r="OTM4" s="676"/>
      <c r="OTN4" s="676"/>
      <c r="OTO4" s="676"/>
      <c r="OTP4" s="676"/>
      <c r="OTQ4" s="676"/>
      <c r="OTR4" s="676"/>
      <c r="OTS4" s="676"/>
      <c r="OTT4" s="676"/>
      <c r="OTU4" s="676"/>
      <c r="OTV4" s="676"/>
      <c r="OTW4" s="676"/>
      <c r="OTX4" s="676"/>
      <c r="OTY4" s="676"/>
      <c r="OTZ4" s="676"/>
      <c r="OUA4" s="676"/>
      <c r="OUB4" s="676"/>
      <c r="OUC4" s="676"/>
      <c r="OUD4" s="676"/>
      <c r="OUE4" s="676"/>
      <c r="OUF4" s="676"/>
      <c r="OUG4" s="676"/>
      <c r="OUH4" s="676"/>
      <c r="OUI4" s="676"/>
      <c r="OUJ4" s="676"/>
      <c r="OUK4" s="676"/>
      <c r="OUL4" s="676"/>
      <c r="OUM4" s="676"/>
      <c r="OUN4" s="676"/>
      <c r="OUO4" s="676"/>
      <c r="OUP4" s="676"/>
      <c r="OUQ4" s="676"/>
      <c r="OUR4" s="676"/>
      <c r="OUS4" s="676"/>
      <c r="OUT4" s="676"/>
      <c r="OUU4" s="676"/>
      <c r="OUV4" s="676"/>
      <c r="OUW4" s="676"/>
      <c r="OUX4" s="676"/>
      <c r="OUY4" s="676"/>
      <c r="OUZ4" s="676"/>
      <c r="OVA4" s="676"/>
      <c r="OVB4" s="676"/>
      <c r="OVC4" s="676"/>
      <c r="OVD4" s="676"/>
      <c r="OVE4" s="676"/>
      <c r="OVF4" s="676"/>
      <c r="OVG4" s="676"/>
      <c r="OVH4" s="676"/>
      <c r="OVI4" s="676"/>
      <c r="OVJ4" s="676"/>
      <c r="OVK4" s="676"/>
      <c r="OVL4" s="676"/>
      <c r="OVM4" s="676"/>
      <c r="OVN4" s="676"/>
      <c r="OVO4" s="676"/>
      <c r="OVP4" s="676"/>
      <c r="OVQ4" s="676"/>
      <c r="OVR4" s="676"/>
      <c r="OVS4" s="676"/>
      <c r="OVT4" s="676"/>
      <c r="OVU4" s="676"/>
      <c r="OVV4" s="676"/>
      <c r="OVW4" s="676"/>
      <c r="OVX4" s="676"/>
      <c r="OVY4" s="676"/>
      <c r="OVZ4" s="676"/>
      <c r="OWA4" s="676"/>
      <c r="OWB4" s="676"/>
      <c r="OWC4" s="676"/>
      <c r="OWD4" s="676"/>
      <c r="OWE4" s="676"/>
      <c r="OWF4" s="676"/>
      <c r="OWG4" s="676"/>
      <c r="OWH4" s="676"/>
      <c r="OWI4" s="676"/>
      <c r="OWJ4" s="676"/>
      <c r="OWK4" s="676"/>
      <c r="OWL4" s="676"/>
      <c r="OWM4" s="676"/>
      <c r="OWN4" s="676"/>
      <c r="OWO4" s="676"/>
      <c r="OWP4" s="676"/>
      <c r="OWQ4" s="676"/>
      <c r="OWR4" s="676"/>
      <c r="OWS4" s="676"/>
      <c r="OWT4" s="676"/>
      <c r="OWU4" s="676"/>
      <c r="OWV4" s="676"/>
      <c r="OWW4" s="676"/>
      <c r="OWX4" s="676"/>
      <c r="OWY4" s="676"/>
      <c r="OWZ4" s="676"/>
      <c r="OXA4" s="676"/>
      <c r="OXB4" s="676"/>
      <c r="OXC4" s="676"/>
      <c r="OXD4" s="676"/>
      <c r="OXE4" s="676"/>
      <c r="OXF4" s="676"/>
      <c r="OXG4" s="676"/>
      <c r="OXH4" s="676"/>
      <c r="OXI4" s="676"/>
      <c r="OXJ4" s="676"/>
      <c r="OXK4" s="676"/>
      <c r="OXL4" s="676"/>
      <c r="OXM4" s="676"/>
      <c r="OXN4" s="676"/>
      <c r="OXO4" s="676"/>
      <c r="OXP4" s="676"/>
      <c r="OXQ4" s="676"/>
      <c r="OXR4" s="676"/>
      <c r="OXS4" s="676"/>
      <c r="OXT4" s="676"/>
      <c r="OXU4" s="676"/>
      <c r="OXV4" s="676"/>
      <c r="OXW4" s="676"/>
      <c r="OXX4" s="676"/>
      <c r="OXY4" s="676"/>
      <c r="OXZ4" s="676"/>
      <c r="OYA4" s="676"/>
      <c r="OYB4" s="676"/>
      <c r="OYC4" s="676"/>
      <c r="OYD4" s="676"/>
      <c r="OYE4" s="676"/>
      <c r="OYF4" s="676"/>
      <c r="OYG4" s="676"/>
      <c r="OYH4" s="676"/>
      <c r="OYI4" s="676"/>
      <c r="OYJ4" s="676"/>
      <c r="OYK4" s="676"/>
      <c r="OYL4" s="676"/>
      <c r="OYM4" s="676"/>
      <c r="OYN4" s="676"/>
      <c r="OYO4" s="676"/>
      <c r="OYP4" s="676"/>
      <c r="OYQ4" s="676"/>
      <c r="OYR4" s="676"/>
      <c r="OYS4" s="676"/>
      <c r="OYT4" s="676"/>
      <c r="OYU4" s="676"/>
      <c r="OYV4" s="676"/>
      <c r="OYW4" s="676"/>
      <c r="OYX4" s="676"/>
      <c r="OYY4" s="676"/>
      <c r="OYZ4" s="676"/>
      <c r="OZA4" s="676"/>
      <c r="OZB4" s="676"/>
      <c r="OZC4" s="676"/>
      <c r="OZD4" s="676"/>
      <c r="OZE4" s="676"/>
      <c r="OZF4" s="676"/>
      <c r="OZG4" s="676"/>
      <c r="OZH4" s="676"/>
      <c r="OZI4" s="676"/>
      <c r="OZJ4" s="676"/>
      <c r="OZK4" s="676"/>
      <c r="OZL4" s="676"/>
      <c r="OZM4" s="676"/>
      <c r="OZN4" s="676"/>
      <c r="OZO4" s="676"/>
      <c r="OZP4" s="676"/>
      <c r="OZQ4" s="676"/>
      <c r="OZR4" s="676"/>
      <c r="OZS4" s="676"/>
      <c r="OZT4" s="676"/>
      <c r="OZU4" s="676"/>
      <c r="OZV4" s="676"/>
      <c r="OZW4" s="676"/>
      <c r="OZX4" s="676"/>
      <c r="OZY4" s="676"/>
      <c r="OZZ4" s="676"/>
      <c r="PAA4" s="676"/>
      <c r="PAB4" s="676"/>
      <c r="PAC4" s="676"/>
      <c r="PAD4" s="676"/>
      <c r="PAE4" s="676"/>
      <c r="PAF4" s="676"/>
      <c r="PAG4" s="676"/>
      <c r="PAH4" s="676"/>
      <c r="PAI4" s="676"/>
      <c r="PAJ4" s="676"/>
      <c r="PAK4" s="676"/>
      <c r="PAL4" s="676"/>
      <c r="PAM4" s="676"/>
      <c r="PAN4" s="676"/>
      <c r="PAO4" s="676"/>
      <c r="PAP4" s="676"/>
      <c r="PAQ4" s="676"/>
      <c r="PAR4" s="676"/>
      <c r="PAS4" s="676"/>
      <c r="PAT4" s="676"/>
      <c r="PAU4" s="676"/>
      <c r="PAV4" s="676"/>
      <c r="PAW4" s="676"/>
      <c r="PAX4" s="676"/>
      <c r="PAY4" s="676"/>
      <c r="PAZ4" s="676"/>
      <c r="PBA4" s="676"/>
      <c r="PBB4" s="676"/>
      <c r="PBC4" s="676"/>
      <c r="PBD4" s="676"/>
      <c r="PBE4" s="676"/>
      <c r="PBF4" s="676"/>
      <c r="PBG4" s="676"/>
      <c r="PBH4" s="676"/>
      <c r="PBI4" s="676"/>
      <c r="PBJ4" s="676"/>
      <c r="PBK4" s="676"/>
      <c r="PBL4" s="676"/>
      <c r="PBM4" s="676"/>
      <c r="PBN4" s="676"/>
      <c r="PBO4" s="676"/>
      <c r="PBP4" s="676"/>
      <c r="PBQ4" s="676"/>
      <c r="PBR4" s="676"/>
      <c r="PBS4" s="676"/>
      <c r="PBT4" s="676"/>
      <c r="PBU4" s="676"/>
      <c r="PBV4" s="676"/>
      <c r="PBW4" s="676"/>
      <c r="PBX4" s="676"/>
      <c r="PBY4" s="676"/>
      <c r="PBZ4" s="676"/>
      <c r="PCA4" s="676"/>
      <c r="PCB4" s="676"/>
      <c r="PCC4" s="676"/>
      <c r="PCD4" s="676"/>
      <c r="PCE4" s="676"/>
      <c r="PCF4" s="676"/>
      <c r="PCG4" s="676"/>
      <c r="PCH4" s="676"/>
      <c r="PCI4" s="676"/>
      <c r="PCJ4" s="676"/>
      <c r="PCK4" s="676"/>
      <c r="PCL4" s="676"/>
      <c r="PCM4" s="676"/>
      <c r="PCN4" s="676"/>
      <c r="PCO4" s="676"/>
      <c r="PCP4" s="676"/>
      <c r="PCQ4" s="676"/>
      <c r="PCR4" s="676"/>
      <c r="PCS4" s="676"/>
      <c r="PCT4" s="676"/>
      <c r="PCU4" s="676"/>
      <c r="PCV4" s="676"/>
      <c r="PCW4" s="676"/>
      <c r="PCX4" s="676"/>
      <c r="PCY4" s="676"/>
      <c r="PCZ4" s="676"/>
      <c r="PDA4" s="676"/>
      <c r="PDB4" s="676"/>
      <c r="PDC4" s="676"/>
      <c r="PDD4" s="676"/>
      <c r="PDE4" s="676"/>
      <c r="PDF4" s="676"/>
      <c r="PDG4" s="676"/>
      <c r="PDH4" s="676"/>
      <c r="PDI4" s="676"/>
      <c r="PDJ4" s="676"/>
      <c r="PDK4" s="676"/>
      <c r="PDL4" s="676"/>
      <c r="PDM4" s="676"/>
      <c r="PDN4" s="676"/>
      <c r="PDO4" s="676"/>
      <c r="PDP4" s="676"/>
      <c r="PDQ4" s="676"/>
      <c r="PDR4" s="676"/>
      <c r="PDS4" s="676"/>
      <c r="PDT4" s="676"/>
      <c r="PDU4" s="676"/>
      <c r="PDV4" s="676"/>
      <c r="PDW4" s="676"/>
      <c r="PDX4" s="676"/>
      <c r="PDY4" s="676"/>
      <c r="PDZ4" s="676"/>
      <c r="PEA4" s="676"/>
      <c r="PEB4" s="676"/>
      <c r="PEC4" s="676"/>
      <c r="PED4" s="676"/>
      <c r="PEE4" s="676"/>
      <c r="PEF4" s="676"/>
      <c r="PEG4" s="676"/>
      <c r="PEH4" s="676"/>
      <c r="PEI4" s="676"/>
      <c r="PEJ4" s="676"/>
      <c r="PEK4" s="676"/>
      <c r="PEL4" s="676"/>
      <c r="PEM4" s="676"/>
      <c r="PEN4" s="676"/>
      <c r="PEO4" s="676"/>
      <c r="PEP4" s="676"/>
      <c r="PEQ4" s="676"/>
      <c r="PER4" s="676"/>
      <c r="PES4" s="676"/>
      <c r="PET4" s="676"/>
      <c r="PEU4" s="676"/>
      <c r="PEV4" s="676"/>
      <c r="PEW4" s="676"/>
      <c r="PEX4" s="676"/>
      <c r="PEY4" s="676"/>
      <c r="PEZ4" s="676"/>
      <c r="PFA4" s="676"/>
      <c r="PFB4" s="676"/>
      <c r="PFC4" s="676"/>
      <c r="PFD4" s="676"/>
      <c r="PFE4" s="676"/>
      <c r="PFF4" s="676"/>
      <c r="PFG4" s="676"/>
      <c r="PFH4" s="676"/>
      <c r="PFI4" s="676"/>
      <c r="PFJ4" s="676"/>
      <c r="PFK4" s="676"/>
      <c r="PFL4" s="676"/>
      <c r="PFM4" s="676"/>
      <c r="PFN4" s="676"/>
      <c r="PFO4" s="676"/>
      <c r="PFP4" s="676"/>
      <c r="PFQ4" s="676"/>
      <c r="PFR4" s="676"/>
      <c r="PFS4" s="676"/>
      <c r="PFT4" s="676"/>
      <c r="PFU4" s="676"/>
      <c r="PFV4" s="676"/>
      <c r="PFW4" s="676"/>
      <c r="PFX4" s="676"/>
      <c r="PFY4" s="676"/>
      <c r="PFZ4" s="676"/>
      <c r="PGA4" s="676"/>
      <c r="PGB4" s="676"/>
      <c r="PGC4" s="676"/>
      <c r="PGD4" s="676"/>
      <c r="PGE4" s="676"/>
      <c r="PGF4" s="676"/>
      <c r="PGG4" s="676"/>
      <c r="PGH4" s="676"/>
      <c r="PGI4" s="676"/>
      <c r="PGJ4" s="676"/>
      <c r="PGK4" s="676"/>
      <c r="PGL4" s="676"/>
      <c r="PGM4" s="676"/>
      <c r="PGN4" s="676"/>
      <c r="PGO4" s="676"/>
      <c r="PGP4" s="676"/>
      <c r="PGQ4" s="676"/>
      <c r="PGR4" s="676"/>
      <c r="PGS4" s="676"/>
      <c r="PGT4" s="676"/>
      <c r="PGU4" s="676"/>
      <c r="PGV4" s="676"/>
      <c r="PGW4" s="676"/>
      <c r="PGX4" s="676"/>
      <c r="PGY4" s="676"/>
      <c r="PGZ4" s="676"/>
      <c r="PHA4" s="676"/>
      <c r="PHB4" s="676"/>
      <c r="PHC4" s="676"/>
      <c r="PHD4" s="676"/>
      <c r="PHE4" s="676"/>
      <c r="PHF4" s="676"/>
      <c r="PHG4" s="676"/>
      <c r="PHH4" s="676"/>
      <c r="PHI4" s="676"/>
      <c r="PHJ4" s="676"/>
      <c r="PHK4" s="676"/>
      <c r="PHL4" s="676"/>
      <c r="PHM4" s="676"/>
      <c r="PHN4" s="676"/>
      <c r="PHO4" s="676"/>
      <c r="PHP4" s="676"/>
      <c r="PHQ4" s="676"/>
      <c r="PHR4" s="676"/>
      <c r="PHS4" s="676"/>
      <c r="PHT4" s="676"/>
      <c r="PHU4" s="676"/>
      <c r="PHV4" s="676"/>
      <c r="PHW4" s="676"/>
      <c r="PHX4" s="676"/>
      <c r="PHY4" s="676"/>
      <c r="PHZ4" s="676"/>
      <c r="PIA4" s="676"/>
      <c r="PIB4" s="676"/>
      <c r="PIC4" s="676"/>
      <c r="PID4" s="676"/>
      <c r="PIE4" s="676"/>
      <c r="PIF4" s="676"/>
      <c r="PIG4" s="676"/>
      <c r="PIH4" s="676"/>
      <c r="PII4" s="676"/>
      <c r="PIJ4" s="676"/>
      <c r="PIK4" s="676"/>
      <c r="PIL4" s="676"/>
      <c r="PIM4" s="676"/>
      <c r="PIN4" s="676"/>
      <c r="PIO4" s="676"/>
      <c r="PIP4" s="676"/>
      <c r="PIQ4" s="676"/>
      <c r="PIR4" s="676"/>
      <c r="PIS4" s="676"/>
      <c r="PIT4" s="676"/>
      <c r="PIU4" s="676"/>
      <c r="PIV4" s="676"/>
      <c r="PIW4" s="676"/>
      <c r="PIX4" s="676"/>
      <c r="PIY4" s="676"/>
      <c r="PIZ4" s="676"/>
      <c r="PJA4" s="676"/>
      <c r="PJB4" s="676"/>
      <c r="PJC4" s="676"/>
      <c r="PJD4" s="676"/>
      <c r="PJE4" s="676"/>
      <c r="PJF4" s="676"/>
      <c r="PJG4" s="676"/>
      <c r="PJH4" s="676"/>
      <c r="PJI4" s="676"/>
      <c r="PJJ4" s="676"/>
      <c r="PJK4" s="676"/>
      <c r="PJL4" s="676"/>
      <c r="PJM4" s="676"/>
      <c r="PJN4" s="676"/>
      <c r="PJO4" s="676"/>
      <c r="PJP4" s="676"/>
      <c r="PJQ4" s="676"/>
      <c r="PJR4" s="676"/>
      <c r="PJS4" s="676"/>
      <c r="PJT4" s="676"/>
      <c r="PJU4" s="676"/>
      <c r="PJV4" s="676"/>
      <c r="PJW4" s="676"/>
      <c r="PJX4" s="676"/>
      <c r="PJY4" s="676"/>
      <c r="PJZ4" s="676"/>
      <c r="PKA4" s="676"/>
      <c r="PKB4" s="676"/>
      <c r="PKC4" s="676"/>
      <c r="PKD4" s="676"/>
      <c r="PKE4" s="676"/>
      <c r="PKF4" s="676"/>
      <c r="PKG4" s="676"/>
      <c r="PKH4" s="676"/>
      <c r="PKI4" s="676"/>
      <c r="PKJ4" s="676"/>
      <c r="PKK4" s="676"/>
      <c r="PKL4" s="676"/>
      <c r="PKM4" s="676"/>
      <c r="PKN4" s="676"/>
      <c r="PKO4" s="676"/>
      <c r="PKP4" s="676"/>
      <c r="PKQ4" s="676"/>
      <c r="PKR4" s="676"/>
      <c r="PKS4" s="676"/>
      <c r="PKT4" s="676"/>
      <c r="PKU4" s="676"/>
      <c r="PKV4" s="676"/>
      <c r="PKW4" s="676"/>
      <c r="PKX4" s="676"/>
      <c r="PKY4" s="676"/>
      <c r="PKZ4" s="676"/>
      <c r="PLA4" s="676"/>
      <c r="PLB4" s="676"/>
      <c r="PLC4" s="676"/>
      <c r="PLD4" s="676"/>
      <c r="PLE4" s="676"/>
      <c r="PLF4" s="676"/>
      <c r="PLG4" s="676"/>
      <c r="PLH4" s="676"/>
      <c r="PLI4" s="676"/>
      <c r="PLJ4" s="676"/>
      <c r="PLK4" s="676"/>
      <c r="PLL4" s="676"/>
      <c r="PLM4" s="676"/>
      <c r="PLN4" s="676"/>
      <c r="PLO4" s="676"/>
      <c r="PLP4" s="676"/>
      <c r="PLQ4" s="676"/>
      <c r="PLR4" s="676"/>
      <c r="PLS4" s="676"/>
      <c r="PLT4" s="676"/>
      <c r="PLU4" s="676"/>
      <c r="PLV4" s="676"/>
      <c r="PLW4" s="676"/>
      <c r="PLX4" s="676"/>
      <c r="PLY4" s="676"/>
      <c r="PLZ4" s="676"/>
      <c r="PMA4" s="676"/>
      <c r="PMB4" s="676"/>
      <c r="PMC4" s="676"/>
      <c r="PMD4" s="676"/>
      <c r="PME4" s="676"/>
      <c r="PMF4" s="676"/>
      <c r="PMG4" s="676"/>
      <c r="PMH4" s="676"/>
      <c r="PMI4" s="676"/>
      <c r="PMJ4" s="676"/>
      <c r="PMK4" s="676"/>
      <c r="PML4" s="676"/>
      <c r="PMM4" s="676"/>
      <c r="PMN4" s="676"/>
      <c r="PMO4" s="676"/>
      <c r="PMP4" s="676"/>
      <c r="PMQ4" s="676"/>
      <c r="PMR4" s="676"/>
      <c r="PMS4" s="676"/>
      <c r="PMT4" s="676"/>
      <c r="PMU4" s="676"/>
      <c r="PMV4" s="676"/>
      <c r="PMW4" s="676"/>
      <c r="PMX4" s="676"/>
      <c r="PMY4" s="676"/>
      <c r="PMZ4" s="676"/>
      <c r="PNA4" s="676"/>
      <c r="PNB4" s="676"/>
      <c r="PNC4" s="676"/>
      <c r="PND4" s="676"/>
      <c r="PNE4" s="676"/>
      <c r="PNF4" s="676"/>
      <c r="PNG4" s="676"/>
      <c r="PNH4" s="676"/>
      <c r="PNI4" s="676"/>
      <c r="PNJ4" s="676"/>
      <c r="PNK4" s="676"/>
      <c r="PNL4" s="676"/>
      <c r="PNM4" s="676"/>
      <c r="PNN4" s="676"/>
      <c r="PNO4" s="676"/>
      <c r="PNP4" s="676"/>
      <c r="PNQ4" s="676"/>
      <c r="PNR4" s="676"/>
      <c r="PNS4" s="676"/>
      <c r="PNT4" s="676"/>
      <c r="PNU4" s="676"/>
      <c r="PNV4" s="676"/>
      <c r="PNW4" s="676"/>
      <c r="PNX4" s="676"/>
      <c r="PNY4" s="676"/>
      <c r="PNZ4" s="676"/>
      <c r="POA4" s="676"/>
      <c r="POB4" s="676"/>
      <c r="POC4" s="676"/>
      <c r="POD4" s="676"/>
      <c r="POE4" s="676"/>
      <c r="POF4" s="676"/>
      <c r="POG4" s="676"/>
      <c r="POH4" s="676"/>
      <c r="POI4" s="676"/>
      <c r="POJ4" s="676"/>
      <c r="POK4" s="676"/>
      <c r="POL4" s="676"/>
      <c r="POM4" s="676"/>
      <c r="PON4" s="676"/>
      <c r="POO4" s="676"/>
      <c r="POP4" s="676"/>
      <c r="POQ4" s="676"/>
      <c r="POR4" s="676"/>
      <c r="POS4" s="676"/>
      <c r="POT4" s="676"/>
      <c r="POU4" s="676"/>
      <c r="POV4" s="676"/>
      <c r="POW4" s="676"/>
      <c r="POX4" s="676"/>
      <c r="POY4" s="676"/>
      <c r="POZ4" s="676"/>
      <c r="PPA4" s="676"/>
      <c r="PPB4" s="676"/>
      <c r="PPC4" s="676"/>
      <c r="PPD4" s="676"/>
      <c r="PPE4" s="676"/>
      <c r="PPF4" s="676"/>
      <c r="PPG4" s="676"/>
      <c r="PPH4" s="676"/>
      <c r="PPI4" s="676"/>
      <c r="PPJ4" s="676"/>
      <c r="PPK4" s="676"/>
      <c r="PPL4" s="676"/>
      <c r="PPM4" s="676"/>
      <c r="PPN4" s="676"/>
      <c r="PPO4" s="676"/>
      <c r="PPP4" s="676"/>
      <c r="PPQ4" s="676"/>
      <c r="PPR4" s="676"/>
      <c r="PPS4" s="676"/>
      <c r="PPT4" s="676"/>
      <c r="PPU4" s="676"/>
      <c r="PPV4" s="676"/>
      <c r="PPW4" s="676"/>
      <c r="PPX4" s="676"/>
      <c r="PPY4" s="676"/>
      <c r="PPZ4" s="676"/>
      <c r="PQA4" s="676"/>
      <c r="PQB4" s="676"/>
      <c r="PQC4" s="676"/>
      <c r="PQD4" s="676"/>
      <c r="PQE4" s="676"/>
      <c r="PQF4" s="676"/>
      <c r="PQG4" s="676"/>
      <c r="PQH4" s="676"/>
      <c r="PQI4" s="676"/>
      <c r="PQJ4" s="676"/>
      <c r="PQK4" s="676"/>
      <c r="PQL4" s="676"/>
      <c r="PQM4" s="676"/>
      <c r="PQN4" s="676"/>
      <c r="PQO4" s="676"/>
      <c r="PQP4" s="676"/>
      <c r="PQQ4" s="676"/>
      <c r="PQR4" s="676"/>
      <c r="PQS4" s="676"/>
      <c r="PQT4" s="676"/>
      <c r="PQU4" s="676"/>
      <c r="PQV4" s="676"/>
      <c r="PQW4" s="676"/>
      <c r="PQX4" s="676"/>
      <c r="PQY4" s="676"/>
      <c r="PQZ4" s="676"/>
      <c r="PRA4" s="676"/>
      <c r="PRB4" s="676"/>
      <c r="PRC4" s="676"/>
      <c r="PRD4" s="676"/>
      <c r="PRE4" s="676"/>
      <c r="PRF4" s="676"/>
      <c r="PRG4" s="676"/>
      <c r="PRH4" s="676"/>
      <c r="PRI4" s="676"/>
      <c r="PRJ4" s="676"/>
      <c r="PRK4" s="676"/>
      <c r="PRL4" s="676"/>
      <c r="PRM4" s="676"/>
      <c r="PRN4" s="676"/>
      <c r="PRO4" s="676"/>
      <c r="PRP4" s="676"/>
      <c r="PRQ4" s="676"/>
      <c r="PRR4" s="676"/>
      <c r="PRS4" s="676"/>
      <c r="PRT4" s="676"/>
      <c r="PRU4" s="676"/>
      <c r="PRV4" s="676"/>
      <c r="PRW4" s="676"/>
      <c r="PRX4" s="676"/>
      <c r="PRY4" s="676"/>
      <c r="PRZ4" s="676"/>
      <c r="PSA4" s="676"/>
      <c r="PSB4" s="676"/>
      <c r="PSC4" s="676"/>
      <c r="PSD4" s="676"/>
      <c r="PSE4" s="676"/>
      <c r="PSF4" s="676"/>
      <c r="PSG4" s="676"/>
      <c r="PSH4" s="676"/>
      <c r="PSI4" s="676"/>
      <c r="PSJ4" s="676"/>
      <c r="PSK4" s="676"/>
      <c r="PSL4" s="676"/>
      <c r="PSM4" s="676"/>
      <c r="PSN4" s="676"/>
      <c r="PSO4" s="676"/>
      <c r="PSP4" s="676"/>
      <c r="PSQ4" s="676"/>
      <c r="PSR4" s="676"/>
      <c r="PSS4" s="676"/>
      <c r="PST4" s="676"/>
      <c r="PSU4" s="676"/>
      <c r="PSV4" s="676"/>
      <c r="PSW4" s="676"/>
      <c r="PSX4" s="676"/>
      <c r="PSY4" s="676"/>
      <c r="PSZ4" s="676"/>
      <c r="PTA4" s="676"/>
      <c r="PTB4" s="676"/>
      <c r="PTC4" s="676"/>
      <c r="PTD4" s="676"/>
      <c r="PTE4" s="676"/>
      <c r="PTF4" s="676"/>
      <c r="PTG4" s="676"/>
      <c r="PTH4" s="676"/>
      <c r="PTI4" s="676"/>
      <c r="PTJ4" s="676"/>
      <c r="PTK4" s="676"/>
      <c r="PTL4" s="676"/>
      <c r="PTM4" s="676"/>
      <c r="PTN4" s="676"/>
      <c r="PTO4" s="676"/>
      <c r="PTP4" s="676"/>
      <c r="PTQ4" s="676"/>
      <c r="PTR4" s="676"/>
      <c r="PTS4" s="676"/>
      <c r="PTT4" s="676"/>
      <c r="PTU4" s="676"/>
      <c r="PTV4" s="676"/>
      <c r="PTW4" s="676"/>
      <c r="PTX4" s="676"/>
      <c r="PTY4" s="676"/>
      <c r="PTZ4" s="676"/>
      <c r="PUA4" s="676"/>
      <c r="PUB4" s="676"/>
      <c r="PUC4" s="676"/>
      <c r="PUD4" s="676"/>
      <c r="PUE4" s="676"/>
      <c r="PUF4" s="676"/>
      <c r="PUG4" s="676"/>
      <c r="PUH4" s="676"/>
      <c r="PUI4" s="676"/>
      <c r="PUJ4" s="676"/>
      <c r="PUK4" s="676"/>
      <c r="PUL4" s="676"/>
      <c r="PUM4" s="676"/>
      <c r="PUN4" s="676"/>
      <c r="PUO4" s="676"/>
      <c r="PUP4" s="676"/>
      <c r="PUQ4" s="676"/>
      <c r="PUR4" s="676"/>
      <c r="PUS4" s="676"/>
      <c r="PUT4" s="676"/>
      <c r="PUU4" s="676"/>
      <c r="PUV4" s="676"/>
      <c r="PUW4" s="676"/>
      <c r="PUX4" s="676"/>
      <c r="PUY4" s="676"/>
      <c r="PUZ4" s="676"/>
      <c r="PVA4" s="676"/>
      <c r="PVB4" s="676"/>
      <c r="PVC4" s="676"/>
      <c r="PVD4" s="676"/>
      <c r="PVE4" s="676"/>
      <c r="PVF4" s="676"/>
      <c r="PVG4" s="676"/>
      <c r="PVH4" s="676"/>
      <c r="PVI4" s="676"/>
      <c r="PVJ4" s="676"/>
      <c r="PVK4" s="676"/>
      <c r="PVL4" s="676"/>
      <c r="PVM4" s="676"/>
      <c r="PVN4" s="676"/>
      <c r="PVO4" s="676"/>
      <c r="PVP4" s="676"/>
      <c r="PVQ4" s="676"/>
      <c r="PVR4" s="676"/>
      <c r="PVS4" s="676"/>
      <c r="PVT4" s="676"/>
      <c r="PVU4" s="676"/>
      <c r="PVV4" s="676"/>
      <c r="PVW4" s="676"/>
      <c r="PVX4" s="676"/>
      <c r="PVY4" s="676"/>
      <c r="PVZ4" s="676"/>
      <c r="PWA4" s="676"/>
      <c r="PWB4" s="676"/>
      <c r="PWC4" s="676"/>
      <c r="PWD4" s="676"/>
      <c r="PWE4" s="676"/>
      <c r="PWF4" s="676"/>
      <c r="PWG4" s="676"/>
      <c r="PWH4" s="676"/>
      <c r="PWI4" s="676"/>
      <c r="PWJ4" s="676"/>
      <c r="PWK4" s="676"/>
      <c r="PWL4" s="676"/>
      <c r="PWM4" s="676"/>
      <c r="PWN4" s="676"/>
      <c r="PWO4" s="676"/>
      <c r="PWP4" s="676"/>
      <c r="PWQ4" s="676"/>
      <c r="PWR4" s="676"/>
      <c r="PWS4" s="676"/>
      <c r="PWT4" s="676"/>
      <c r="PWU4" s="676"/>
      <c r="PWV4" s="676"/>
      <c r="PWW4" s="676"/>
      <c r="PWX4" s="676"/>
      <c r="PWY4" s="676"/>
      <c r="PWZ4" s="676"/>
      <c r="PXA4" s="676"/>
      <c r="PXB4" s="676"/>
      <c r="PXC4" s="676"/>
      <c r="PXD4" s="676"/>
      <c r="PXE4" s="676"/>
      <c r="PXF4" s="676"/>
      <c r="PXG4" s="676"/>
      <c r="PXH4" s="676"/>
      <c r="PXI4" s="676"/>
      <c r="PXJ4" s="676"/>
      <c r="PXK4" s="676"/>
      <c r="PXL4" s="676"/>
      <c r="PXM4" s="676"/>
      <c r="PXN4" s="676"/>
      <c r="PXO4" s="676"/>
      <c r="PXP4" s="676"/>
      <c r="PXQ4" s="676"/>
      <c r="PXR4" s="676"/>
      <c r="PXS4" s="676"/>
      <c r="PXT4" s="676"/>
      <c r="PXU4" s="676"/>
      <c r="PXV4" s="676"/>
      <c r="PXW4" s="676"/>
      <c r="PXX4" s="676"/>
      <c r="PXY4" s="676"/>
      <c r="PXZ4" s="676"/>
      <c r="PYA4" s="676"/>
      <c r="PYB4" s="676"/>
      <c r="PYC4" s="676"/>
      <c r="PYD4" s="676"/>
      <c r="PYE4" s="676"/>
      <c r="PYF4" s="676"/>
      <c r="PYG4" s="676"/>
      <c r="PYH4" s="676"/>
      <c r="PYI4" s="676"/>
      <c r="PYJ4" s="676"/>
      <c r="PYK4" s="676"/>
      <c r="PYL4" s="676"/>
      <c r="PYM4" s="676"/>
      <c r="PYN4" s="676"/>
      <c r="PYO4" s="676"/>
      <c r="PYP4" s="676"/>
      <c r="PYQ4" s="676"/>
      <c r="PYR4" s="676"/>
      <c r="PYS4" s="676"/>
      <c r="PYT4" s="676"/>
      <c r="PYU4" s="676"/>
      <c r="PYV4" s="676"/>
      <c r="PYW4" s="676"/>
      <c r="PYX4" s="676"/>
      <c r="PYY4" s="676"/>
      <c r="PYZ4" s="676"/>
      <c r="PZA4" s="676"/>
      <c r="PZB4" s="676"/>
      <c r="PZC4" s="676"/>
      <c r="PZD4" s="676"/>
      <c r="PZE4" s="676"/>
      <c r="PZF4" s="676"/>
      <c r="PZG4" s="676"/>
      <c r="PZH4" s="676"/>
      <c r="PZI4" s="676"/>
      <c r="PZJ4" s="676"/>
      <c r="PZK4" s="676"/>
      <c r="PZL4" s="676"/>
      <c r="PZM4" s="676"/>
      <c r="PZN4" s="676"/>
      <c r="PZO4" s="676"/>
      <c r="PZP4" s="676"/>
      <c r="PZQ4" s="676"/>
      <c r="PZR4" s="676"/>
      <c r="PZS4" s="676"/>
      <c r="PZT4" s="676"/>
      <c r="PZU4" s="676"/>
      <c r="PZV4" s="676"/>
      <c r="PZW4" s="676"/>
      <c r="PZX4" s="676"/>
      <c r="PZY4" s="676"/>
      <c r="PZZ4" s="676"/>
      <c r="QAA4" s="676"/>
      <c r="QAB4" s="676"/>
      <c r="QAC4" s="676"/>
      <c r="QAD4" s="676"/>
      <c r="QAE4" s="676"/>
      <c r="QAF4" s="676"/>
      <c r="QAG4" s="676"/>
      <c r="QAH4" s="676"/>
      <c r="QAI4" s="676"/>
      <c r="QAJ4" s="676"/>
      <c r="QAK4" s="676"/>
      <c r="QAL4" s="676"/>
      <c r="QAM4" s="676"/>
      <c r="QAN4" s="676"/>
      <c r="QAO4" s="676"/>
      <c r="QAP4" s="676"/>
      <c r="QAQ4" s="676"/>
      <c r="QAR4" s="676"/>
      <c r="QAS4" s="676"/>
      <c r="QAT4" s="676"/>
      <c r="QAU4" s="676"/>
      <c r="QAV4" s="676"/>
      <c r="QAW4" s="676"/>
      <c r="QAX4" s="676"/>
      <c r="QAY4" s="676"/>
      <c r="QAZ4" s="676"/>
      <c r="QBA4" s="676"/>
      <c r="QBB4" s="676"/>
      <c r="QBC4" s="676"/>
      <c r="QBD4" s="676"/>
      <c r="QBE4" s="676"/>
      <c r="QBF4" s="676"/>
      <c r="QBG4" s="676"/>
      <c r="QBH4" s="676"/>
      <c r="QBI4" s="676"/>
      <c r="QBJ4" s="676"/>
      <c r="QBK4" s="676"/>
      <c r="QBL4" s="676"/>
      <c r="QBM4" s="676"/>
      <c r="QBN4" s="676"/>
      <c r="QBO4" s="676"/>
      <c r="QBP4" s="676"/>
      <c r="QBQ4" s="676"/>
      <c r="QBR4" s="676"/>
      <c r="QBS4" s="676"/>
      <c r="QBT4" s="676"/>
      <c r="QBU4" s="676"/>
      <c r="QBV4" s="676"/>
      <c r="QBW4" s="676"/>
      <c r="QBX4" s="676"/>
      <c r="QBY4" s="676"/>
      <c r="QBZ4" s="676"/>
      <c r="QCA4" s="676"/>
      <c r="QCB4" s="676"/>
      <c r="QCC4" s="676"/>
      <c r="QCD4" s="676"/>
      <c r="QCE4" s="676"/>
      <c r="QCF4" s="676"/>
      <c r="QCG4" s="676"/>
      <c r="QCH4" s="676"/>
      <c r="QCI4" s="676"/>
      <c r="QCJ4" s="676"/>
      <c r="QCK4" s="676"/>
      <c r="QCL4" s="676"/>
      <c r="QCM4" s="676"/>
      <c r="QCN4" s="676"/>
      <c r="QCO4" s="676"/>
      <c r="QCP4" s="676"/>
      <c r="QCQ4" s="676"/>
      <c r="QCR4" s="676"/>
      <c r="QCS4" s="676"/>
      <c r="QCT4" s="676"/>
      <c r="QCU4" s="676"/>
      <c r="QCV4" s="676"/>
      <c r="QCW4" s="676"/>
      <c r="QCX4" s="676"/>
      <c r="QCY4" s="676"/>
      <c r="QCZ4" s="676"/>
      <c r="QDA4" s="676"/>
      <c r="QDB4" s="676"/>
      <c r="QDC4" s="676"/>
      <c r="QDD4" s="676"/>
      <c r="QDE4" s="676"/>
      <c r="QDF4" s="676"/>
      <c r="QDG4" s="676"/>
      <c r="QDH4" s="676"/>
      <c r="QDI4" s="676"/>
      <c r="QDJ4" s="676"/>
      <c r="QDK4" s="676"/>
      <c r="QDL4" s="676"/>
      <c r="QDM4" s="676"/>
      <c r="QDN4" s="676"/>
      <c r="QDO4" s="676"/>
      <c r="QDP4" s="676"/>
      <c r="QDQ4" s="676"/>
      <c r="QDR4" s="676"/>
      <c r="QDS4" s="676"/>
      <c r="QDT4" s="676"/>
      <c r="QDU4" s="676"/>
      <c r="QDV4" s="676"/>
      <c r="QDW4" s="676"/>
      <c r="QDX4" s="676"/>
      <c r="QDY4" s="676"/>
      <c r="QDZ4" s="676"/>
      <c r="QEA4" s="676"/>
      <c r="QEB4" s="676"/>
      <c r="QEC4" s="676"/>
      <c r="QED4" s="676"/>
      <c r="QEE4" s="676"/>
      <c r="QEF4" s="676"/>
      <c r="QEG4" s="676"/>
      <c r="QEH4" s="676"/>
      <c r="QEI4" s="676"/>
      <c r="QEJ4" s="676"/>
      <c r="QEK4" s="676"/>
      <c r="QEL4" s="676"/>
      <c r="QEM4" s="676"/>
      <c r="QEN4" s="676"/>
      <c r="QEO4" s="676"/>
      <c r="QEP4" s="676"/>
      <c r="QEQ4" s="676"/>
      <c r="QER4" s="676"/>
      <c r="QES4" s="676"/>
      <c r="QET4" s="676"/>
      <c r="QEU4" s="676"/>
      <c r="QEV4" s="676"/>
      <c r="QEW4" s="676"/>
      <c r="QEX4" s="676"/>
      <c r="QEY4" s="676"/>
      <c r="QEZ4" s="676"/>
      <c r="QFA4" s="676"/>
      <c r="QFB4" s="676"/>
      <c r="QFC4" s="676"/>
      <c r="QFD4" s="676"/>
      <c r="QFE4" s="676"/>
      <c r="QFF4" s="676"/>
      <c r="QFG4" s="676"/>
      <c r="QFH4" s="676"/>
      <c r="QFI4" s="676"/>
      <c r="QFJ4" s="676"/>
      <c r="QFK4" s="676"/>
      <c r="QFL4" s="676"/>
      <c r="QFM4" s="676"/>
      <c r="QFN4" s="676"/>
      <c r="QFO4" s="676"/>
      <c r="QFP4" s="676"/>
      <c r="QFQ4" s="676"/>
      <c r="QFR4" s="676"/>
      <c r="QFS4" s="676"/>
      <c r="QFT4" s="676"/>
      <c r="QFU4" s="676"/>
      <c r="QFV4" s="676"/>
      <c r="QFW4" s="676"/>
      <c r="QFX4" s="676"/>
      <c r="QFY4" s="676"/>
      <c r="QFZ4" s="676"/>
      <c r="QGA4" s="676"/>
      <c r="QGB4" s="676"/>
      <c r="QGC4" s="676"/>
      <c r="QGD4" s="676"/>
      <c r="QGE4" s="676"/>
      <c r="QGF4" s="676"/>
      <c r="QGG4" s="676"/>
      <c r="QGH4" s="676"/>
      <c r="QGI4" s="676"/>
      <c r="QGJ4" s="676"/>
      <c r="QGK4" s="676"/>
      <c r="QGL4" s="676"/>
      <c r="QGM4" s="676"/>
      <c r="QGN4" s="676"/>
      <c r="QGO4" s="676"/>
      <c r="QGP4" s="676"/>
      <c r="QGQ4" s="676"/>
      <c r="QGR4" s="676"/>
      <c r="QGS4" s="676"/>
      <c r="QGT4" s="676"/>
      <c r="QGU4" s="676"/>
      <c r="QGV4" s="676"/>
      <c r="QGW4" s="676"/>
      <c r="QGX4" s="676"/>
      <c r="QGY4" s="676"/>
      <c r="QGZ4" s="676"/>
      <c r="QHA4" s="676"/>
      <c r="QHB4" s="676"/>
      <c r="QHC4" s="676"/>
      <c r="QHD4" s="676"/>
      <c r="QHE4" s="676"/>
      <c r="QHF4" s="676"/>
      <c r="QHG4" s="676"/>
      <c r="QHH4" s="676"/>
      <c r="QHI4" s="676"/>
      <c r="QHJ4" s="676"/>
      <c r="QHK4" s="676"/>
      <c r="QHL4" s="676"/>
      <c r="QHM4" s="676"/>
      <c r="QHN4" s="676"/>
      <c r="QHO4" s="676"/>
      <c r="QHP4" s="676"/>
      <c r="QHQ4" s="676"/>
      <c r="QHR4" s="676"/>
      <c r="QHS4" s="676"/>
      <c r="QHT4" s="676"/>
      <c r="QHU4" s="676"/>
      <c r="QHV4" s="676"/>
      <c r="QHW4" s="676"/>
      <c r="QHX4" s="676"/>
      <c r="QHY4" s="676"/>
      <c r="QHZ4" s="676"/>
      <c r="QIA4" s="676"/>
      <c r="QIB4" s="676"/>
      <c r="QIC4" s="676"/>
      <c r="QID4" s="676"/>
      <c r="QIE4" s="676"/>
      <c r="QIF4" s="676"/>
      <c r="QIG4" s="676"/>
      <c r="QIH4" s="676"/>
      <c r="QII4" s="676"/>
      <c r="QIJ4" s="676"/>
      <c r="QIK4" s="676"/>
      <c r="QIL4" s="676"/>
      <c r="QIM4" s="676"/>
      <c r="QIN4" s="676"/>
      <c r="QIO4" s="676"/>
      <c r="QIP4" s="676"/>
      <c r="QIQ4" s="676"/>
      <c r="QIR4" s="676"/>
      <c r="QIS4" s="676"/>
      <c r="QIT4" s="676"/>
      <c r="QIU4" s="676"/>
      <c r="QIV4" s="676"/>
      <c r="QIW4" s="676"/>
      <c r="QIX4" s="676"/>
      <c r="QIY4" s="676"/>
      <c r="QIZ4" s="676"/>
      <c r="QJA4" s="676"/>
      <c r="QJB4" s="676"/>
      <c r="QJC4" s="676"/>
      <c r="QJD4" s="676"/>
      <c r="QJE4" s="676"/>
      <c r="QJF4" s="676"/>
      <c r="QJG4" s="676"/>
      <c r="QJH4" s="676"/>
      <c r="QJI4" s="676"/>
      <c r="QJJ4" s="676"/>
      <c r="QJK4" s="676"/>
      <c r="QJL4" s="676"/>
      <c r="QJM4" s="676"/>
      <c r="QJN4" s="676"/>
      <c r="QJO4" s="676"/>
      <c r="QJP4" s="676"/>
      <c r="QJQ4" s="676"/>
      <c r="QJR4" s="676"/>
      <c r="QJS4" s="676"/>
      <c r="QJT4" s="676"/>
      <c r="QJU4" s="676"/>
      <c r="QJV4" s="676"/>
      <c r="QJW4" s="676"/>
      <c r="QJX4" s="676"/>
      <c r="QJY4" s="676"/>
      <c r="QJZ4" s="676"/>
      <c r="QKA4" s="676"/>
      <c r="QKB4" s="676"/>
      <c r="QKC4" s="676"/>
      <c r="QKD4" s="676"/>
      <c r="QKE4" s="676"/>
      <c r="QKF4" s="676"/>
      <c r="QKG4" s="676"/>
      <c r="QKH4" s="676"/>
      <c r="QKI4" s="676"/>
      <c r="QKJ4" s="676"/>
      <c r="QKK4" s="676"/>
      <c r="QKL4" s="676"/>
      <c r="QKM4" s="676"/>
      <c r="QKN4" s="676"/>
      <c r="QKO4" s="676"/>
      <c r="QKP4" s="676"/>
      <c r="QKQ4" s="676"/>
      <c r="QKR4" s="676"/>
      <c r="QKS4" s="676"/>
      <c r="QKT4" s="676"/>
      <c r="QKU4" s="676"/>
      <c r="QKV4" s="676"/>
      <c r="QKW4" s="676"/>
      <c r="QKX4" s="676"/>
      <c r="QKY4" s="676"/>
      <c r="QKZ4" s="676"/>
      <c r="QLA4" s="676"/>
      <c r="QLB4" s="676"/>
      <c r="QLC4" s="676"/>
      <c r="QLD4" s="676"/>
      <c r="QLE4" s="676"/>
      <c r="QLF4" s="676"/>
      <c r="QLG4" s="676"/>
      <c r="QLH4" s="676"/>
      <c r="QLI4" s="676"/>
      <c r="QLJ4" s="676"/>
      <c r="QLK4" s="676"/>
      <c r="QLL4" s="676"/>
      <c r="QLM4" s="676"/>
      <c r="QLN4" s="676"/>
      <c r="QLO4" s="676"/>
      <c r="QLP4" s="676"/>
      <c r="QLQ4" s="676"/>
      <c r="QLR4" s="676"/>
      <c r="QLS4" s="676"/>
      <c r="QLT4" s="676"/>
      <c r="QLU4" s="676"/>
      <c r="QLV4" s="676"/>
      <c r="QLW4" s="676"/>
      <c r="QLX4" s="676"/>
      <c r="QLY4" s="676"/>
      <c r="QLZ4" s="676"/>
      <c r="QMA4" s="676"/>
      <c r="QMB4" s="676"/>
      <c r="QMC4" s="676"/>
      <c r="QMD4" s="676"/>
      <c r="QME4" s="676"/>
      <c r="QMF4" s="676"/>
      <c r="QMG4" s="676"/>
      <c r="QMH4" s="676"/>
      <c r="QMI4" s="676"/>
      <c r="QMJ4" s="676"/>
      <c r="QMK4" s="676"/>
      <c r="QML4" s="676"/>
      <c r="QMM4" s="676"/>
      <c r="QMN4" s="676"/>
      <c r="QMO4" s="676"/>
      <c r="QMP4" s="676"/>
      <c r="QMQ4" s="676"/>
      <c r="QMR4" s="676"/>
      <c r="QMS4" s="676"/>
      <c r="QMT4" s="676"/>
      <c r="QMU4" s="676"/>
      <c r="QMV4" s="676"/>
      <c r="QMW4" s="676"/>
      <c r="QMX4" s="676"/>
      <c r="QMY4" s="676"/>
      <c r="QMZ4" s="676"/>
      <c r="QNA4" s="676"/>
      <c r="QNB4" s="676"/>
      <c r="QNC4" s="676"/>
      <c r="QND4" s="676"/>
      <c r="QNE4" s="676"/>
      <c r="QNF4" s="676"/>
      <c r="QNG4" s="676"/>
      <c r="QNH4" s="676"/>
      <c r="QNI4" s="676"/>
      <c r="QNJ4" s="676"/>
      <c r="QNK4" s="676"/>
      <c r="QNL4" s="676"/>
      <c r="QNM4" s="676"/>
      <c r="QNN4" s="676"/>
      <c r="QNO4" s="676"/>
      <c r="QNP4" s="676"/>
      <c r="QNQ4" s="676"/>
      <c r="QNR4" s="676"/>
      <c r="QNS4" s="676"/>
      <c r="QNT4" s="676"/>
      <c r="QNU4" s="676"/>
      <c r="QNV4" s="676"/>
      <c r="QNW4" s="676"/>
      <c r="QNX4" s="676"/>
      <c r="QNY4" s="676"/>
      <c r="QNZ4" s="676"/>
      <c r="QOA4" s="676"/>
      <c r="QOB4" s="676"/>
      <c r="QOC4" s="676"/>
      <c r="QOD4" s="676"/>
      <c r="QOE4" s="676"/>
      <c r="QOF4" s="676"/>
      <c r="QOG4" s="676"/>
      <c r="QOH4" s="676"/>
      <c r="QOI4" s="676"/>
      <c r="QOJ4" s="676"/>
      <c r="QOK4" s="676"/>
      <c r="QOL4" s="676"/>
      <c r="QOM4" s="676"/>
      <c r="QON4" s="676"/>
      <c r="QOO4" s="676"/>
      <c r="QOP4" s="676"/>
      <c r="QOQ4" s="676"/>
      <c r="QOR4" s="676"/>
      <c r="QOS4" s="676"/>
      <c r="QOT4" s="676"/>
      <c r="QOU4" s="676"/>
      <c r="QOV4" s="676"/>
      <c r="QOW4" s="676"/>
      <c r="QOX4" s="676"/>
      <c r="QOY4" s="676"/>
      <c r="QOZ4" s="676"/>
      <c r="QPA4" s="676"/>
      <c r="QPB4" s="676"/>
      <c r="QPC4" s="676"/>
      <c r="QPD4" s="676"/>
      <c r="QPE4" s="676"/>
      <c r="QPF4" s="676"/>
      <c r="QPG4" s="676"/>
      <c r="QPH4" s="676"/>
      <c r="QPI4" s="676"/>
      <c r="QPJ4" s="676"/>
      <c r="QPK4" s="676"/>
      <c r="QPL4" s="676"/>
      <c r="QPM4" s="676"/>
      <c r="QPN4" s="676"/>
      <c r="QPO4" s="676"/>
      <c r="QPP4" s="676"/>
      <c r="QPQ4" s="676"/>
      <c r="QPR4" s="676"/>
      <c r="QPS4" s="676"/>
      <c r="QPT4" s="676"/>
      <c r="QPU4" s="676"/>
      <c r="QPV4" s="676"/>
      <c r="QPW4" s="676"/>
      <c r="QPX4" s="676"/>
      <c r="QPY4" s="676"/>
      <c r="QPZ4" s="676"/>
      <c r="QQA4" s="676"/>
      <c r="QQB4" s="676"/>
      <c r="QQC4" s="676"/>
      <c r="QQD4" s="676"/>
      <c r="QQE4" s="676"/>
      <c r="QQF4" s="676"/>
      <c r="QQG4" s="676"/>
      <c r="QQH4" s="676"/>
      <c r="QQI4" s="676"/>
      <c r="QQJ4" s="676"/>
      <c r="QQK4" s="676"/>
      <c r="QQL4" s="676"/>
      <c r="QQM4" s="676"/>
      <c r="QQN4" s="676"/>
      <c r="QQO4" s="676"/>
      <c r="QQP4" s="676"/>
      <c r="QQQ4" s="676"/>
      <c r="QQR4" s="676"/>
      <c r="QQS4" s="676"/>
      <c r="QQT4" s="676"/>
      <c r="QQU4" s="676"/>
      <c r="QQV4" s="676"/>
      <c r="QQW4" s="676"/>
      <c r="QQX4" s="676"/>
      <c r="QQY4" s="676"/>
      <c r="QQZ4" s="676"/>
      <c r="QRA4" s="676"/>
      <c r="QRB4" s="676"/>
      <c r="QRC4" s="676"/>
      <c r="QRD4" s="676"/>
      <c r="QRE4" s="676"/>
      <c r="QRF4" s="676"/>
      <c r="QRG4" s="676"/>
      <c r="QRH4" s="676"/>
      <c r="QRI4" s="676"/>
      <c r="QRJ4" s="676"/>
      <c r="QRK4" s="676"/>
      <c r="QRL4" s="676"/>
      <c r="QRM4" s="676"/>
      <c r="QRN4" s="676"/>
      <c r="QRO4" s="676"/>
      <c r="QRP4" s="676"/>
      <c r="QRQ4" s="676"/>
      <c r="QRR4" s="676"/>
      <c r="QRS4" s="676"/>
      <c r="QRT4" s="676"/>
      <c r="QRU4" s="676"/>
      <c r="QRV4" s="676"/>
      <c r="QRW4" s="676"/>
      <c r="QRX4" s="676"/>
      <c r="QRY4" s="676"/>
      <c r="QRZ4" s="676"/>
      <c r="QSA4" s="676"/>
      <c r="QSB4" s="676"/>
      <c r="QSC4" s="676"/>
      <c r="QSD4" s="676"/>
      <c r="QSE4" s="676"/>
      <c r="QSF4" s="676"/>
      <c r="QSG4" s="676"/>
      <c r="QSH4" s="676"/>
      <c r="QSI4" s="676"/>
      <c r="QSJ4" s="676"/>
      <c r="QSK4" s="676"/>
      <c r="QSL4" s="676"/>
      <c r="QSM4" s="676"/>
      <c r="QSN4" s="676"/>
      <c r="QSO4" s="676"/>
      <c r="QSP4" s="676"/>
      <c r="QSQ4" s="676"/>
      <c r="QSR4" s="676"/>
      <c r="QSS4" s="676"/>
      <c r="QST4" s="676"/>
      <c r="QSU4" s="676"/>
      <c r="QSV4" s="676"/>
      <c r="QSW4" s="676"/>
      <c r="QSX4" s="676"/>
      <c r="QSY4" s="676"/>
      <c r="QSZ4" s="676"/>
      <c r="QTA4" s="676"/>
      <c r="QTB4" s="676"/>
      <c r="QTC4" s="676"/>
      <c r="QTD4" s="676"/>
      <c r="QTE4" s="676"/>
      <c r="QTF4" s="676"/>
      <c r="QTG4" s="676"/>
      <c r="QTH4" s="676"/>
      <c r="QTI4" s="676"/>
      <c r="QTJ4" s="676"/>
      <c r="QTK4" s="676"/>
      <c r="QTL4" s="676"/>
      <c r="QTM4" s="676"/>
      <c r="QTN4" s="676"/>
      <c r="QTO4" s="676"/>
      <c r="QTP4" s="676"/>
      <c r="QTQ4" s="676"/>
      <c r="QTR4" s="676"/>
      <c r="QTS4" s="676"/>
      <c r="QTT4" s="676"/>
      <c r="QTU4" s="676"/>
      <c r="QTV4" s="676"/>
      <c r="QTW4" s="676"/>
      <c r="QTX4" s="676"/>
      <c r="QTY4" s="676"/>
      <c r="QTZ4" s="676"/>
      <c r="QUA4" s="676"/>
      <c r="QUB4" s="676"/>
      <c r="QUC4" s="676"/>
      <c r="QUD4" s="676"/>
      <c r="QUE4" s="676"/>
      <c r="QUF4" s="676"/>
      <c r="QUG4" s="676"/>
      <c r="QUH4" s="676"/>
      <c r="QUI4" s="676"/>
      <c r="QUJ4" s="676"/>
      <c r="QUK4" s="676"/>
      <c r="QUL4" s="676"/>
      <c r="QUM4" s="676"/>
      <c r="QUN4" s="676"/>
      <c r="QUO4" s="676"/>
      <c r="QUP4" s="676"/>
      <c r="QUQ4" s="676"/>
      <c r="QUR4" s="676"/>
      <c r="QUS4" s="676"/>
      <c r="QUT4" s="676"/>
      <c r="QUU4" s="676"/>
      <c r="QUV4" s="676"/>
      <c r="QUW4" s="676"/>
      <c r="QUX4" s="676"/>
      <c r="QUY4" s="676"/>
      <c r="QUZ4" s="676"/>
      <c r="QVA4" s="676"/>
      <c r="QVB4" s="676"/>
      <c r="QVC4" s="676"/>
      <c r="QVD4" s="676"/>
      <c r="QVE4" s="676"/>
      <c r="QVF4" s="676"/>
      <c r="QVG4" s="676"/>
      <c r="QVH4" s="676"/>
      <c r="QVI4" s="676"/>
      <c r="QVJ4" s="676"/>
      <c r="QVK4" s="676"/>
      <c r="QVL4" s="676"/>
      <c r="QVM4" s="676"/>
      <c r="QVN4" s="676"/>
      <c r="QVO4" s="676"/>
      <c r="QVP4" s="676"/>
      <c r="QVQ4" s="676"/>
      <c r="QVR4" s="676"/>
      <c r="QVS4" s="676"/>
      <c r="QVT4" s="676"/>
      <c r="QVU4" s="676"/>
      <c r="QVV4" s="676"/>
      <c r="QVW4" s="676"/>
      <c r="QVX4" s="676"/>
      <c r="QVY4" s="676"/>
      <c r="QVZ4" s="676"/>
      <c r="QWA4" s="676"/>
      <c r="QWB4" s="676"/>
      <c r="QWC4" s="676"/>
      <c r="QWD4" s="676"/>
      <c r="QWE4" s="676"/>
      <c r="QWF4" s="676"/>
      <c r="QWG4" s="676"/>
      <c r="QWH4" s="676"/>
      <c r="QWI4" s="676"/>
      <c r="QWJ4" s="676"/>
      <c r="QWK4" s="676"/>
      <c r="QWL4" s="676"/>
      <c r="QWM4" s="676"/>
      <c r="QWN4" s="676"/>
      <c r="QWO4" s="676"/>
      <c r="QWP4" s="676"/>
      <c r="QWQ4" s="676"/>
      <c r="QWR4" s="676"/>
      <c r="QWS4" s="676"/>
      <c r="QWT4" s="676"/>
      <c r="QWU4" s="676"/>
      <c r="QWV4" s="676"/>
      <c r="QWW4" s="676"/>
      <c r="QWX4" s="676"/>
      <c r="QWY4" s="676"/>
      <c r="QWZ4" s="676"/>
      <c r="QXA4" s="676"/>
      <c r="QXB4" s="676"/>
      <c r="QXC4" s="676"/>
      <c r="QXD4" s="676"/>
      <c r="QXE4" s="676"/>
      <c r="QXF4" s="676"/>
      <c r="QXG4" s="676"/>
      <c r="QXH4" s="676"/>
      <c r="QXI4" s="676"/>
      <c r="QXJ4" s="676"/>
      <c r="QXK4" s="676"/>
      <c r="QXL4" s="676"/>
      <c r="QXM4" s="676"/>
      <c r="QXN4" s="676"/>
      <c r="QXO4" s="676"/>
      <c r="QXP4" s="676"/>
      <c r="QXQ4" s="676"/>
      <c r="QXR4" s="676"/>
      <c r="QXS4" s="676"/>
      <c r="QXT4" s="676"/>
      <c r="QXU4" s="676"/>
      <c r="QXV4" s="676"/>
      <c r="QXW4" s="676"/>
      <c r="QXX4" s="676"/>
      <c r="QXY4" s="676"/>
      <c r="QXZ4" s="676"/>
      <c r="QYA4" s="676"/>
      <c r="QYB4" s="676"/>
      <c r="QYC4" s="676"/>
      <c r="QYD4" s="676"/>
      <c r="QYE4" s="676"/>
      <c r="QYF4" s="676"/>
      <c r="QYG4" s="676"/>
      <c r="QYH4" s="676"/>
      <c r="QYI4" s="676"/>
      <c r="QYJ4" s="676"/>
      <c r="QYK4" s="676"/>
      <c r="QYL4" s="676"/>
      <c r="QYM4" s="676"/>
      <c r="QYN4" s="676"/>
      <c r="QYO4" s="676"/>
      <c r="QYP4" s="676"/>
      <c r="QYQ4" s="676"/>
      <c r="QYR4" s="676"/>
      <c r="QYS4" s="676"/>
      <c r="QYT4" s="676"/>
      <c r="QYU4" s="676"/>
      <c r="QYV4" s="676"/>
      <c r="QYW4" s="676"/>
      <c r="QYX4" s="676"/>
      <c r="QYY4" s="676"/>
      <c r="QYZ4" s="676"/>
      <c r="QZA4" s="676"/>
      <c r="QZB4" s="676"/>
      <c r="QZC4" s="676"/>
      <c r="QZD4" s="676"/>
      <c r="QZE4" s="676"/>
      <c r="QZF4" s="676"/>
      <c r="QZG4" s="676"/>
      <c r="QZH4" s="676"/>
      <c r="QZI4" s="676"/>
      <c r="QZJ4" s="676"/>
      <c r="QZK4" s="676"/>
      <c r="QZL4" s="676"/>
      <c r="QZM4" s="676"/>
      <c r="QZN4" s="676"/>
      <c r="QZO4" s="676"/>
      <c r="QZP4" s="676"/>
      <c r="QZQ4" s="676"/>
      <c r="QZR4" s="676"/>
      <c r="QZS4" s="676"/>
      <c r="QZT4" s="676"/>
      <c r="QZU4" s="676"/>
      <c r="QZV4" s="676"/>
      <c r="QZW4" s="676"/>
      <c r="QZX4" s="676"/>
      <c r="QZY4" s="676"/>
      <c r="QZZ4" s="676"/>
      <c r="RAA4" s="676"/>
      <c r="RAB4" s="676"/>
      <c r="RAC4" s="676"/>
      <c r="RAD4" s="676"/>
      <c r="RAE4" s="676"/>
      <c r="RAF4" s="676"/>
      <c r="RAG4" s="676"/>
      <c r="RAH4" s="676"/>
      <c r="RAI4" s="676"/>
      <c r="RAJ4" s="676"/>
      <c r="RAK4" s="676"/>
      <c r="RAL4" s="676"/>
      <c r="RAM4" s="676"/>
      <c r="RAN4" s="676"/>
      <c r="RAO4" s="676"/>
      <c r="RAP4" s="676"/>
      <c r="RAQ4" s="676"/>
      <c r="RAR4" s="676"/>
      <c r="RAS4" s="676"/>
      <c r="RAT4" s="676"/>
      <c r="RAU4" s="676"/>
      <c r="RAV4" s="676"/>
      <c r="RAW4" s="676"/>
      <c r="RAX4" s="676"/>
      <c r="RAY4" s="676"/>
      <c r="RAZ4" s="676"/>
      <c r="RBA4" s="676"/>
      <c r="RBB4" s="676"/>
      <c r="RBC4" s="676"/>
      <c r="RBD4" s="676"/>
      <c r="RBE4" s="676"/>
      <c r="RBF4" s="676"/>
      <c r="RBG4" s="676"/>
      <c r="RBH4" s="676"/>
      <c r="RBI4" s="676"/>
      <c r="RBJ4" s="676"/>
      <c r="RBK4" s="676"/>
      <c r="RBL4" s="676"/>
      <c r="RBM4" s="676"/>
      <c r="RBN4" s="676"/>
      <c r="RBO4" s="676"/>
      <c r="RBP4" s="676"/>
      <c r="RBQ4" s="676"/>
      <c r="RBR4" s="676"/>
      <c r="RBS4" s="676"/>
      <c r="RBT4" s="676"/>
      <c r="RBU4" s="676"/>
      <c r="RBV4" s="676"/>
      <c r="RBW4" s="676"/>
      <c r="RBX4" s="676"/>
      <c r="RBY4" s="676"/>
      <c r="RBZ4" s="676"/>
      <c r="RCA4" s="676"/>
      <c r="RCB4" s="676"/>
      <c r="RCC4" s="676"/>
      <c r="RCD4" s="676"/>
      <c r="RCE4" s="676"/>
      <c r="RCF4" s="676"/>
      <c r="RCG4" s="676"/>
      <c r="RCH4" s="676"/>
      <c r="RCI4" s="676"/>
      <c r="RCJ4" s="676"/>
      <c r="RCK4" s="676"/>
      <c r="RCL4" s="676"/>
      <c r="RCM4" s="676"/>
      <c r="RCN4" s="676"/>
      <c r="RCO4" s="676"/>
      <c r="RCP4" s="676"/>
      <c r="RCQ4" s="676"/>
      <c r="RCR4" s="676"/>
      <c r="RCS4" s="676"/>
      <c r="RCT4" s="676"/>
      <c r="RCU4" s="676"/>
      <c r="RCV4" s="676"/>
      <c r="RCW4" s="676"/>
      <c r="RCX4" s="676"/>
      <c r="RCY4" s="676"/>
      <c r="RCZ4" s="676"/>
      <c r="RDA4" s="676"/>
      <c r="RDB4" s="676"/>
      <c r="RDC4" s="676"/>
      <c r="RDD4" s="676"/>
      <c r="RDE4" s="676"/>
      <c r="RDF4" s="676"/>
      <c r="RDG4" s="676"/>
      <c r="RDH4" s="676"/>
      <c r="RDI4" s="676"/>
      <c r="RDJ4" s="676"/>
      <c r="RDK4" s="676"/>
      <c r="RDL4" s="676"/>
      <c r="RDM4" s="676"/>
      <c r="RDN4" s="676"/>
      <c r="RDO4" s="676"/>
      <c r="RDP4" s="676"/>
      <c r="RDQ4" s="676"/>
      <c r="RDR4" s="676"/>
      <c r="RDS4" s="676"/>
      <c r="RDT4" s="676"/>
      <c r="RDU4" s="676"/>
      <c r="RDV4" s="676"/>
      <c r="RDW4" s="676"/>
      <c r="RDX4" s="676"/>
      <c r="RDY4" s="676"/>
      <c r="RDZ4" s="676"/>
      <c r="REA4" s="676"/>
      <c r="REB4" s="676"/>
      <c r="REC4" s="676"/>
      <c r="RED4" s="676"/>
      <c r="REE4" s="676"/>
      <c r="REF4" s="676"/>
      <c r="REG4" s="676"/>
      <c r="REH4" s="676"/>
      <c r="REI4" s="676"/>
      <c r="REJ4" s="676"/>
      <c r="REK4" s="676"/>
      <c r="REL4" s="676"/>
      <c r="REM4" s="676"/>
      <c r="REN4" s="676"/>
      <c r="REO4" s="676"/>
      <c r="REP4" s="676"/>
      <c r="REQ4" s="676"/>
      <c r="RER4" s="676"/>
      <c r="RES4" s="676"/>
      <c r="RET4" s="676"/>
      <c r="REU4" s="676"/>
      <c r="REV4" s="676"/>
      <c r="REW4" s="676"/>
      <c r="REX4" s="676"/>
      <c r="REY4" s="676"/>
      <c r="REZ4" s="676"/>
      <c r="RFA4" s="676"/>
      <c r="RFB4" s="676"/>
      <c r="RFC4" s="676"/>
      <c r="RFD4" s="676"/>
      <c r="RFE4" s="676"/>
      <c r="RFF4" s="676"/>
      <c r="RFG4" s="676"/>
      <c r="RFH4" s="676"/>
      <c r="RFI4" s="676"/>
      <c r="RFJ4" s="676"/>
      <c r="RFK4" s="676"/>
      <c r="RFL4" s="676"/>
      <c r="RFM4" s="676"/>
      <c r="RFN4" s="676"/>
      <c r="RFO4" s="676"/>
      <c r="RFP4" s="676"/>
      <c r="RFQ4" s="676"/>
      <c r="RFR4" s="676"/>
      <c r="RFS4" s="676"/>
      <c r="RFT4" s="676"/>
      <c r="RFU4" s="676"/>
      <c r="RFV4" s="676"/>
      <c r="RFW4" s="676"/>
      <c r="RFX4" s="676"/>
      <c r="RFY4" s="676"/>
      <c r="RFZ4" s="676"/>
      <c r="RGA4" s="676"/>
      <c r="RGB4" s="676"/>
      <c r="RGC4" s="676"/>
      <c r="RGD4" s="676"/>
      <c r="RGE4" s="676"/>
      <c r="RGF4" s="676"/>
      <c r="RGG4" s="676"/>
      <c r="RGH4" s="676"/>
      <c r="RGI4" s="676"/>
      <c r="RGJ4" s="676"/>
      <c r="RGK4" s="676"/>
      <c r="RGL4" s="676"/>
      <c r="RGM4" s="676"/>
      <c r="RGN4" s="676"/>
      <c r="RGO4" s="676"/>
      <c r="RGP4" s="676"/>
      <c r="RGQ4" s="676"/>
      <c r="RGR4" s="676"/>
      <c r="RGS4" s="676"/>
      <c r="RGT4" s="676"/>
      <c r="RGU4" s="676"/>
      <c r="RGV4" s="676"/>
      <c r="RGW4" s="676"/>
      <c r="RGX4" s="676"/>
      <c r="RGY4" s="676"/>
      <c r="RGZ4" s="676"/>
      <c r="RHA4" s="676"/>
      <c r="RHB4" s="676"/>
      <c r="RHC4" s="676"/>
      <c r="RHD4" s="676"/>
      <c r="RHE4" s="676"/>
      <c r="RHF4" s="676"/>
      <c r="RHG4" s="676"/>
      <c r="RHH4" s="676"/>
      <c r="RHI4" s="676"/>
      <c r="RHJ4" s="676"/>
      <c r="RHK4" s="676"/>
      <c r="RHL4" s="676"/>
      <c r="RHM4" s="676"/>
      <c r="RHN4" s="676"/>
      <c r="RHO4" s="676"/>
      <c r="RHP4" s="676"/>
      <c r="RHQ4" s="676"/>
      <c r="RHR4" s="676"/>
      <c r="RHS4" s="676"/>
      <c r="RHT4" s="676"/>
      <c r="RHU4" s="676"/>
      <c r="RHV4" s="676"/>
      <c r="RHW4" s="676"/>
      <c r="RHX4" s="676"/>
      <c r="RHY4" s="676"/>
      <c r="RHZ4" s="676"/>
      <c r="RIA4" s="676"/>
      <c r="RIB4" s="676"/>
      <c r="RIC4" s="676"/>
      <c r="RID4" s="676"/>
      <c r="RIE4" s="676"/>
      <c r="RIF4" s="676"/>
      <c r="RIG4" s="676"/>
      <c r="RIH4" s="676"/>
      <c r="RII4" s="676"/>
      <c r="RIJ4" s="676"/>
      <c r="RIK4" s="676"/>
      <c r="RIL4" s="676"/>
      <c r="RIM4" s="676"/>
      <c r="RIN4" s="676"/>
      <c r="RIO4" s="676"/>
      <c r="RIP4" s="676"/>
      <c r="RIQ4" s="676"/>
      <c r="RIR4" s="676"/>
      <c r="RIS4" s="676"/>
      <c r="RIT4" s="676"/>
      <c r="RIU4" s="676"/>
      <c r="RIV4" s="676"/>
      <c r="RIW4" s="676"/>
      <c r="RIX4" s="676"/>
      <c r="RIY4" s="676"/>
      <c r="RIZ4" s="676"/>
      <c r="RJA4" s="676"/>
      <c r="RJB4" s="676"/>
      <c r="RJC4" s="676"/>
      <c r="RJD4" s="676"/>
      <c r="RJE4" s="676"/>
      <c r="RJF4" s="676"/>
      <c r="RJG4" s="676"/>
      <c r="RJH4" s="676"/>
      <c r="RJI4" s="676"/>
      <c r="RJJ4" s="676"/>
      <c r="RJK4" s="676"/>
      <c r="RJL4" s="676"/>
      <c r="RJM4" s="676"/>
      <c r="RJN4" s="676"/>
      <c r="RJO4" s="676"/>
      <c r="RJP4" s="676"/>
      <c r="RJQ4" s="676"/>
      <c r="RJR4" s="676"/>
      <c r="RJS4" s="676"/>
      <c r="RJT4" s="676"/>
      <c r="RJU4" s="676"/>
      <c r="RJV4" s="676"/>
      <c r="RJW4" s="676"/>
      <c r="RJX4" s="676"/>
      <c r="RJY4" s="676"/>
      <c r="RJZ4" s="676"/>
      <c r="RKA4" s="676"/>
      <c r="RKB4" s="676"/>
      <c r="RKC4" s="676"/>
      <c r="RKD4" s="676"/>
      <c r="RKE4" s="676"/>
      <c r="RKF4" s="676"/>
      <c r="RKG4" s="676"/>
      <c r="RKH4" s="676"/>
      <c r="RKI4" s="676"/>
      <c r="RKJ4" s="676"/>
      <c r="RKK4" s="676"/>
      <c r="RKL4" s="676"/>
      <c r="RKM4" s="676"/>
      <c r="RKN4" s="676"/>
      <c r="RKO4" s="676"/>
      <c r="RKP4" s="676"/>
      <c r="RKQ4" s="676"/>
      <c r="RKR4" s="676"/>
      <c r="RKS4" s="676"/>
      <c r="RKT4" s="676"/>
      <c r="RKU4" s="676"/>
      <c r="RKV4" s="676"/>
      <c r="RKW4" s="676"/>
      <c r="RKX4" s="676"/>
      <c r="RKY4" s="676"/>
      <c r="RKZ4" s="676"/>
      <c r="RLA4" s="676"/>
      <c r="RLB4" s="676"/>
      <c r="RLC4" s="676"/>
      <c r="RLD4" s="676"/>
      <c r="RLE4" s="676"/>
      <c r="RLF4" s="676"/>
      <c r="RLG4" s="676"/>
      <c r="RLH4" s="676"/>
      <c r="RLI4" s="676"/>
      <c r="RLJ4" s="676"/>
      <c r="RLK4" s="676"/>
      <c r="RLL4" s="676"/>
      <c r="RLM4" s="676"/>
      <c r="RLN4" s="676"/>
      <c r="RLO4" s="676"/>
      <c r="RLP4" s="676"/>
      <c r="RLQ4" s="676"/>
      <c r="RLR4" s="676"/>
      <c r="RLS4" s="676"/>
      <c r="RLT4" s="676"/>
      <c r="RLU4" s="676"/>
      <c r="RLV4" s="676"/>
      <c r="RLW4" s="676"/>
      <c r="RLX4" s="676"/>
      <c r="RLY4" s="676"/>
      <c r="RLZ4" s="676"/>
      <c r="RMA4" s="676"/>
      <c r="RMB4" s="676"/>
      <c r="RMC4" s="676"/>
      <c r="RMD4" s="676"/>
      <c r="RME4" s="676"/>
      <c r="RMF4" s="676"/>
      <c r="RMG4" s="676"/>
      <c r="RMH4" s="676"/>
      <c r="RMI4" s="676"/>
      <c r="RMJ4" s="676"/>
      <c r="RMK4" s="676"/>
      <c r="RML4" s="676"/>
      <c r="RMM4" s="676"/>
      <c r="RMN4" s="676"/>
      <c r="RMO4" s="676"/>
      <c r="RMP4" s="676"/>
      <c r="RMQ4" s="676"/>
      <c r="RMR4" s="676"/>
      <c r="RMS4" s="676"/>
      <c r="RMT4" s="676"/>
      <c r="RMU4" s="676"/>
      <c r="RMV4" s="676"/>
      <c r="RMW4" s="676"/>
      <c r="RMX4" s="676"/>
      <c r="RMY4" s="676"/>
      <c r="RMZ4" s="676"/>
      <c r="RNA4" s="676"/>
      <c r="RNB4" s="676"/>
      <c r="RNC4" s="676"/>
      <c r="RND4" s="676"/>
      <c r="RNE4" s="676"/>
      <c r="RNF4" s="676"/>
      <c r="RNG4" s="676"/>
      <c r="RNH4" s="676"/>
      <c r="RNI4" s="676"/>
      <c r="RNJ4" s="676"/>
      <c r="RNK4" s="676"/>
      <c r="RNL4" s="676"/>
      <c r="RNM4" s="676"/>
      <c r="RNN4" s="676"/>
      <c r="RNO4" s="676"/>
      <c r="RNP4" s="676"/>
      <c r="RNQ4" s="676"/>
      <c r="RNR4" s="676"/>
      <c r="RNS4" s="676"/>
      <c r="RNT4" s="676"/>
      <c r="RNU4" s="676"/>
      <c r="RNV4" s="676"/>
      <c r="RNW4" s="676"/>
      <c r="RNX4" s="676"/>
      <c r="RNY4" s="676"/>
      <c r="RNZ4" s="676"/>
      <c r="ROA4" s="676"/>
      <c r="ROB4" s="676"/>
      <c r="ROC4" s="676"/>
      <c r="ROD4" s="676"/>
      <c r="ROE4" s="676"/>
      <c r="ROF4" s="676"/>
      <c r="ROG4" s="676"/>
      <c r="ROH4" s="676"/>
      <c r="ROI4" s="676"/>
      <c r="ROJ4" s="676"/>
      <c r="ROK4" s="676"/>
      <c r="ROL4" s="676"/>
      <c r="ROM4" s="676"/>
      <c r="RON4" s="676"/>
      <c r="ROO4" s="676"/>
      <c r="ROP4" s="676"/>
      <c r="ROQ4" s="676"/>
      <c r="ROR4" s="676"/>
      <c r="ROS4" s="676"/>
      <c r="ROT4" s="676"/>
      <c r="ROU4" s="676"/>
      <c r="ROV4" s="676"/>
      <c r="ROW4" s="676"/>
      <c r="ROX4" s="676"/>
      <c r="ROY4" s="676"/>
      <c r="ROZ4" s="676"/>
      <c r="RPA4" s="676"/>
      <c r="RPB4" s="676"/>
      <c r="RPC4" s="676"/>
      <c r="RPD4" s="676"/>
      <c r="RPE4" s="676"/>
      <c r="RPF4" s="676"/>
      <c r="RPG4" s="676"/>
      <c r="RPH4" s="676"/>
      <c r="RPI4" s="676"/>
      <c r="RPJ4" s="676"/>
      <c r="RPK4" s="676"/>
      <c r="RPL4" s="676"/>
      <c r="RPM4" s="676"/>
      <c r="RPN4" s="676"/>
      <c r="RPO4" s="676"/>
      <c r="RPP4" s="676"/>
      <c r="RPQ4" s="676"/>
      <c r="RPR4" s="676"/>
      <c r="RPS4" s="676"/>
      <c r="RPT4" s="676"/>
      <c r="RPU4" s="676"/>
      <c r="RPV4" s="676"/>
      <c r="RPW4" s="676"/>
      <c r="RPX4" s="676"/>
      <c r="RPY4" s="676"/>
      <c r="RPZ4" s="676"/>
      <c r="RQA4" s="676"/>
      <c r="RQB4" s="676"/>
      <c r="RQC4" s="676"/>
      <c r="RQD4" s="676"/>
      <c r="RQE4" s="676"/>
      <c r="RQF4" s="676"/>
      <c r="RQG4" s="676"/>
      <c r="RQH4" s="676"/>
      <c r="RQI4" s="676"/>
      <c r="RQJ4" s="676"/>
      <c r="RQK4" s="676"/>
      <c r="RQL4" s="676"/>
      <c r="RQM4" s="676"/>
      <c r="RQN4" s="676"/>
      <c r="RQO4" s="676"/>
      <c r="RQP4" s="676"/>
      <c r="RQQ4" s="676"/>
      <c r="RQR4" s="676"/>
      <c r="RQS4" s="676"/>
      <c r="RQT4" s="676"/>
      <c r="RQU4" s="676"/>
      <c r="RQV4" s="676"/>
      <c r="RQW4" s="676"/>
      <c r="RQX4" s="676"/>
      <c r="RQY4" s="676"/>
      <c r="RQZ4" s="676"/>
      <c r="RRA4" s="676"/>
      <c r="RRB4" s="676"/>
      <c r="RRC4" s="676"/>
      <c r="RRD4" s="676"/>
      <c r="RRE4" s="676"/>
      <c r="RRF4" s="676"/>
      <c r="RRG4" s="676"/>
      <c r="RRH4" s="676"/>
      <c r="RRI4" s="676"/>
      <c r="RRJ4" s="676"/>
      <c r="RRK4" s="676"/>
      <c r="RRL4" s="676"/>
      <c r="RRM4" s="676"/>
      <c r="RRN4" s="676"/>
      <c r="RRO4" s="676"/>
      <c r="RRP4" s="676"/>
      <c r="RRQ4" s="676"/>
      <c r="RRR4" s="676"/>
      <c r="RRS4" s="676"/>
      <c r="RRT4" s="676"/>
      <c r="RRU4" s="676"/>
      <c r="RRV4" s="676"/>
      <c r="RRW4" s="676"/>
      <c r="RRX4" s="676"/>
      <c r="RRY4" s="676"/>
      <c r="RRZ4" s="676"/>
      <c r="RSA4" s="676"/>
      <c r="RSB4" s="676"/>
      <c r="RSC4" s="676"/>
      <c r="RSD4" s="676"/>
      <c r="RSE4" s="676"/>
      <c r="RSF4" s="676"/>
      <c r="RSG4" s="676"/>
      <c r="RSH4" s="676"/>
      <c r="RSI4" s="676"/>
      <c r="RSJ4" s="676"/>
      <c r="RSK4" s="676"/>
      <c r="RSL4" s="676"/>
      <c r="RSM4" s="676"/>
      <c r="RSN4" s="676"/>
      <c r="RSO4" s="676"/>
      <c r="RSP4" s="676"/>
      <c r="RSQ4" s="676"/>
      <c r="RSR4" s="676"/>
      <c r="RSS4" s="676"/>
      <c r="RST4" s="676"/>
      <c r="RSU4" s="676"/>
      <c r="RSV4" s="676"/>
      <c r="RSW4" s="676"/>
      <c r="RSX4" s="676"/>
      <c r="RSY4" s="676"/>
      <c r="RSZ4" s="676"/>
      <c r="RTA4" s="676"/>
      <c r="RTB4" s="676"/>
      <c r="RTC4" s="676"/>
      <c r="RTD4" s="676"/>
      <c r="RTE4" s="676"/>
      <c r="RTF4" s="676"/>
      <c r="RTG4" s="676"/>
      <c r="RTH4" s="676"/>
      <c r="RTI4" s="676"/>
      <c r="RTJ4" s="676"/>
      <c r="RTK4" s="676"/>
      <c r="RTL4" s="676"/>
      <c r="RTM4" s="676"/>
      <c r="RTN4" s="676"/>
      <c r="RTO4" s="676"/>
      <c r="RTP4" s="676"/>
      <c r="RTQ4" s="676"/>
      <c r="RTR4" s="676"/>
      <c r="RTS4" s="676"/>
      <c r="RTT4" s="676"/>
      <c r="RTU4" s="676"/>
      <c r="RTV4" s="676"/>
      <c r="RTW4" s="676"/>
      <c r="RTX4" s="676"/>
      <c r="RTY4" s="676"/>
      <c r="RTZ4" s="676"/>
      <c r="RUA4" s="676"/>
      <c r="RUB4" s="676"/>
      <c r="RUC4" s="676"/>
      <c r="RUD4" s="676"/>
      <c r="RUE4" s="676"/>
      <c r="RUF4" s="676"/>
      <c r="RUG4" s="676"/>
      <c r="RUH4" s="676"/>
      <c r="RUI4" s="676"/>
      <c r="RUJ4" s="676"/>
      <c r="RUK4" s="676"/>
      <c r="RUL4" s="676"/>
      <c r="RUM4" s="676"/>
      <c r="RUN4" s="676"/>
      <c r="RUO4" s="676"/>
      <c r="RUP4" s="676"/>
      <c r="RUQ4" s="676"/>
      <c r="RUR4" s="676"/>
      <c r="RUS4" s="676"/>
      <c r="RUT4" s="676"/>
      <c r="RUU4" s="676"/>
      <c r="RUV4" s="676"/>
      <c r="RUW4" s="676"/>
      <c r="RUX4" s="676"/>
      <c r="RUY4" s="676"/>
      <c r="RUZ4" s="676"/>
      <c r="RVA4" s="676"/>
      <c r="RVB4" s="676"/>
      <c r="RVC4" s="676"/>
      <c r="RVD4" s="676"/>
      <c r="RVE4" s="676"/>
      <c r="RVF4" s="676"/>
      <c r="RVG4" s="676"/>
      <c r="RVH4" s="676"/>
      <c r="RVI4" s="676"/>
      <c r="RVJ4" s="676"/>
      <c r="RVK4" s="676"/>
      <c r="RVL4" s="676"/>
      <c r="RVM4" s="676"/>
      <c r="RVN4" s="676"/>
      <c r="RVO4" s="676"/>
      <c r="RVP4" s="676"/>
      <c r="RVQ4" s="676"/>
      <c r="RVR4" s="676"/>
      <c r="RVS4" s="676"/>
      <c r="RVT4" s="676"/>
      <c r="RVU4" s="676"/>
      <c r="RVV4" s="676"/>
      <c r="RVW4" s="676"/>
      <c r="RVX4" s="676"/>
      <c r="RVY4" s="676"/>
      <c r="RVZ4" s="676"/>
      <c r="RWA4" s="676"/>
      <c r="RWB4" s="676"/>
      <c r="RWC4" s="676"/>
      <c r="RWD4" s="676"/>
      <c r="RWE4" s="676"/>
      <c r="RWF4" s="676"/>
      <c r="RWG4" s="676"/>
      <c r="RWH4" s="676"/>
      <c r="RWI4" s="676"/>
      <c r="RWJ4" s="676"/>
      <c r="RWK4" s="676"/>
      <c r="RWL4" s="676"/>
      <c r="RWM4" s="676"/>
      <c r="RWN4" s="676"/>
      <c r="RWO4" s="676"/>
      <c r="RWP4" s="676"/>
      <c r="RWQ4" s="676"/>
      <c r="RWR4" s="676"/>
      <c r="RWS4" s="676"/>
      <c r="RWT4" s="676"/>
      <c r="RWU4" s="676"/>
      <c r="RWV4" s="676"/>
      <c r="RWW4" s="676"/>
      <c r="RWX4" s="676"/>
      <c r="RWY4" s="676"/>
      <c r="RWZ4" s="676"/>
      <c r="RXA4" s="676"/>
      <c r="RXB4" s="676"/>
      <c r="RXC4" s="676"/>
      <c r="RXD4" s="676"/>
      <c r="RXE4" s="676"/>
      <c r="RXF4" s="676"/>
      <c r="RXG4" s="676"/>
      <c r="RXH4" s="676"/>
      <c r="RXI4" s="676"/>
      <c r="RXJ4" s="676"/>
      <c r="RXK4" s="676"/>
      <c r="RXL4" s="676"/>
      <c r="RXM4" s="676"/>
      <c r="RXN4" s="676"/>
      <c r="RXO4" s="676"/>
      <c r="RXP4" s="676"/>
      <c r="RXQ4" s="676"/>
      <c r="RXR4" s="676"/>
      <c r="RXS4" s="676"/>
      <c r="RXT4" s="676"/>
      <c r="RXU4" s="676"/>
      <c r="RXV4" s="676"/>
      <c r="RXW4" s="676"/>
      <c r="RXX4" s="676"/>
      <c r="RXY4" s="676"/>
      <c r="RXZ4" s="676"/>
      <c r="RYA4" s="676"/>
      <c r="RYB4" s="676"/>
      <c r="RYC4" s="676"/>
      <c r="RYD4" s="676"/>
      <c r="RYE4" s="676"/>
      <c r="RYF4" s="676"/>
      <c r="RYG4" s="676"/>
      <c r="RYH4" s="676"/>
      <c r="RYI4" s="676"/>
      <c r="RYJ4" s="676"/>
      <c r="RYK4" s="676"/>
      <c r="RYL4" s="676"/>
      <c r="RYM4" s="676"/>
      <c r="RYN4" s="676"/>
      <c r="RYO4" s="676"/>
      <c r="RYP4" s="676"/>
      <c r="RYQ4" s="676"/>
      <c r="RYR4" s="676"/>
      <c r="RYS4" s="676"/>
      <c r="RYT4" s="676"/>
      <c r="RYU4" s="676"/>
      <c r="RYV4" s="676"/>
      <c r="RYW4" s="676"/>
      <c r="RYX4" s="676"/>
      <c r="RYY4" s="676"/>
      <c r="RYZ4" s="676"/>
      <c r="RZA4" s="676"/>
      <c r="RZB4" s="676"/>
      <c r="RZC4" s="676"/>
      <c r="RZD4" s="676"/>
      <c r="RZE4" s="676"/>
      <c r="RZF4" s="676"/>
      <c r="RZG4" s="676"/>
      <c r="RZH4" s="676"/>
      <c r="RZI4" s="676"/>
      <c r="RZJ4" s="676"/>
      <c r="RZK4" s="676"/>
      <c r="RZL4" s="676"/>
      <c r="RZM4" s="676"/>
      <c r="RZN4" s="676"/>
      <c r="RZO4" s="676"/>
      <c r="RZP4" s="676"/>
      <c r="RZQ4" s="676"/>
      <c r="RZR4" s="676"/>
      <c r="RZS4" s="676"/>
      <c r="RZT4" s="676"/>
      <c r="RZU4" s="676"/>
      <c r="RZV4" s="676"/>
      <c r="RZW4" s="676"/>
      <c r="RZX4" s="676"/>
      <c r="RZY4" s="676"/>
      <c r="RZZ4" s="676"/>
      <c r="SAA4" s="676"/>
      <c r="SAB4" s="676"/>
      <c r="SAC4" s="676"/>
      <c r="SAD4" s="676"/>
      <c r="SAE4" s="676"/>
      <c r="SAF4" s="676"/>
      <c r="SAG4" s="676"/>
      <c r="SAH4" s="676"/>
      <c r="SAI4" s="676"/>
      <c r="SAJ4" s="676"/>
      <c r="SAK4" s="676"/>
      <c r="SAL4" s="676"/>
      <c r="SAM4" s="676"/>
      <c r="SAN4" s="676"/>
      <c r="SAO4" s="676"/>
      <c r="SAP4" s="676"/>
      <c r="SAQ4" s="676"/>
      <c r="SAR4" s="676"/>
      <c r="SAS4" s="676"/>
      <c r="SAT4" s="676"/>
      <c r="SAU4" s="676"/>
      <c r="SAV4" s="676"/>
      <c r="SAW4" s="676"/>
      <c r="SAX4" s="676"/>
      <c r="SAY4" s="676"/>
      <c r="SAZ4" s="676"/>
      <c r="SBA4" s="676"/>
      <c r="SBB4" s="676"/>
      <c r="SBC4" s="676"/>
      <c r="SBD4" s="676"/>
      <c r="SBE4" s="676"/>
      <c r="SBF4" s="676"/>
      <c r="SBG4" s="676"/>
      <c r="SBH4" s="676"/>
      <c r="SBI4" s="676"/>
      <c r="SBJ4" s="676"/>
      <c r="SBK4" s="676"/>
      <c r="SBL4" s="676"/>
      <c r="SBM4" s="676"/>
      <c r="SBN4" s="676"/>
      <c r="SBO4" s="676"/>
      <c r="SBP4" s="676"/>
      <c r="SBQ4" s="676"/>
      <c r="SBR4" s="676"/>
      <c r="SBS4" s="676"/>
      <c r="SBT4" s="676"/>
      <c r="SBU4" s="676"/>
      <c r="SBV4" s="676"/>
      <c r="SBW4" s="676"/>
      <c r="SBX4" s="676"/>
      <c r="SBY4" s="676"/>
      <c r="SBZ4" s="676"/>
      <c r="SCA4" s="676"/>
      <c r="SCB4" s="676"/>
      <c r="SCC4" s="676"/>
      <c r="SCD4" s="676"/>
      <c r="SCE4" s="676"/>
      <c r="SCF4" s="676"/>
      <c r="SCG4" s="676"/>
      <c r="SCH4" s="676"/>
      <c r="SCI4" s="676"/>
      <c r="SCJ4" s="676"/>
      <c r="SCK4" s="676"/>
      <c r="SCL4" s="676"/>
      <c r="SCM4" s="676"/>
      <c r="SCN4" s="676"/>
      <c r="SCO4" s="676"/>
      <c r="SCP4" s="676"/>
      <c r="SCQ4" s="676"/>
      <c r="SCR4" s="676"/>
      <c r="SCS4" s="676"/>
      <c r="SCT4" s="676"/>
      <c r="SCU4" s="676"/>
      <c r="SCV4" s="676"/>
      <c r="SCW4" s="676"/>
      <c r="SCX4" s="676"/>
      <c r="SCY4" s="676"/>
      <c r="SCZ4" s="676"/>
      <c r="SDA4" s="676"/>
      <c r="SDB4" s="676"/>
      <c r="SDC4" s="676"/>
      <c r="SDD4" s="676"/>
      <c r="SDE4" s="676"/>
      <c r="SDF4" s="676"/>
      <c r="SDG4" s="676"/>
      <c r="SDH4" s="676"/>
      <c r="SDI4" s="676"/>
      <c r="SDJ4" s="676"/>
      <c r="SDK4" s="676"/>
      <c r="SDL4" s="676"/>
      <c r="SDM4" s="676"/>
      <c r="SDN4" s="676"/>
      <c r="SDO4" s="676"/>
      <c r="SDP4" s="676"/>
      <c r="SDQ4" s="676"/>
      <c r="SDR4" s="676"/>
      <c r="SDS4" s="676"/>
      <c r="SDT4" s="676"/>
      <c r="SDU4" s="676"/>
      <c r="SDV4" s="676"/>
      <c r="SDW4" s="676"/>
      <c r="SDX4" s="676"/>
      <c r="SDY4" s="676"/>
      <c r="SDZ4" s="676"/>
      <c r="SEA4" s="676"/>
      <c r="SEB4" s="676"/>
      <c r="SEC4" s="676"/>
      <c r="SED4" s="676"/>
      <c r="SEE4" s="676"/>
      <c r="SEF4" s="676"/>
      <c r="SEG4" s="676"/>
      <c r="SEH4" s="676"/>
      <c r="SEI4" s="676"/>
      <c r="SEJ4" s="676"/>
      <c r="SEK4" s="676"/>
      <c r="SEL4" s="676"/>
      <c r="SEM4" s="676"/>
      <c r="SEN4" s="676"/>
      <c r="SEO4" s="676"/>
      <c r="SEP4" s="676"/>
      <c r="SEQ4" s="676"/>
      <c r="SER4" s="676"/>
      <c r="SES4" s="676"/>
      <c r="SET4" s="676"/>
      <c r="SEU4" s="676"/>
      <c r="SEV4" s="676"/>
      <c r="SEW4" s="676"/>
      <c r="SEX4" s="676"/>
      <c r="SEY4" s="676"/>
      <c r="SEZ4" s="676"/>
      <c r="SFA4" s="676"/>
      <c r="SFB4" s="676"/>
      <c r="SFC4" s="676"/>
      <c r="SFD4" s="676"/>
      <c r="SFE4" s="676"/>
      <c r="SFF4" s="676"/>
      <c r="SFG4" s="676"/>
      <c r="SFH4" s="676"/>
      <c r="SFI4" s="676"/>
      <c r="SFJ4" s="676"/>
      <c r="SFK4" s="676"/>
      <c r="SFL4" s="676"/>
      <c r="SFM4" s="676"/>
      <c r="SFN4" s="676"/>
      <c r="SFO4" s="676"/>
      <c r="SFP4" s="676"/>
      <c r="SFQ4" s="676"/>
      <c r="SFR4" s="676"/>
      <c r="SFS4" s="676"/>
      <c r="SFT4" s="676"/>
      <c r="SFU4" s="676"/>
      <c r="SFV4" s="676"/>
      <c r="SFW4" s="676"/>
      <c r="SFX4" s="676"/>
      <c r="SFY4" s="676"/>
      <c r="SFZ4" s="676"/>
      <c r="SGA4" s="676"/>
      <c r="SGB4" s="676"/>
      <c r="SGC4" s="676"/>
      <c r="SGD4" s="676"/>
      <c r="SGE4" s="676"/>
      <c r="SGF4" s="676"/>
      <c r="SGG4" s="676"/>
      <c r="SGH4" s="676"/>
      <c r="SGI4" s="676"/>
      <c r="SGJ4" s="676"/>
      <c r="SGK4" s="676"/>
      <c r="SGL4" s="676"/>
      <c r="SGM4" s="676"/>
      <c r="SGN4" s="676"/>
      <c r="SGO4" s="676"/>
      <c r="SGP4" s="676"/>
      <c r="SGQ4" s="676"/>
      <c r="SGR4" s="676"/>
      <c r="SGS4" s="676"/>
      <c r="SGT4" s="676"/>
      <c r="SGU4" s="676"/>
      <c r="SGV4" s="676"/>
      <c r="SGW4" s="676"/>
      <c r="SGX4" s="676"/>
      <c r="SGY4" s="676"/>
      <c r="SGZ4" s="676"/>
      <c r="SHA4" s="676"/>
      <c r="SHB4" s="676"/>
      <c r="SHC4" s="676"/>
      <c r="SHD4" s="676"/>
      <c r="SHE4" s="676"/>
      <c r="SHF4" s="676"/>
      <c r="SHG4" s="676"/>
      <c r="SHH4" s="676"/>
      <c r="SHI4" s="676"/>
      <c r="SHJ4" s="676"/>
      <c r="SHK4" s="676"/>
      <c r="SHL4" s="676"/>
      <c r="SHM4" s="676"/>
      <c r="SHN4" s="676"/>
      <c r="SHO4" s="676"/>
      <c r="SHP4" s="676"/>
      <c r="SHQ4" s="676"/>
      <c r="SHR4" s="676"/>
      <c r="SHS4" s="676"/>
      <c r="SHT4" s="676"/>
      <c r="SHU4" s="676"/>
      <c r="SHV4" s="676"/>
      <c r="SHW4" s="676"/>
      <c r="SHX4" s="676"/>
      <c r="SHY4" s="676"/>
      <c r="SHZ4" s="676"/>
      <c r="SIA4" s="676"/>
      <c r="SIB4" s="676"/>
      <c r="SIC4" s="676"/>
      <c r="SID4" s="676"/>
      <c r="SIE4" s="676"/>
      <c r="SIF4" s="676"/>
      <c r="SIG4" s="676"/>
      <c r="SIH4" s="676"/>
      <c r="SII4" s="676"/>
      <c r="SIJ4" s="676"/>
      <c r="SIK4" s="676"/>
      <c r="SIL4" s="676"/>
      <c r="SIM4" s="676"/>
      <c r="SIN4" s="676"/>
      <c r="SIO4" s="676"/>
      <c r="SIP4" s="676"/>
      <c r="SIQ4" s="676"/>
      <c r="SIR4" s="676"/>
      <c r="SIS4" s="676"/>
      <c r="SIT4" s="676"/>
      <c r="SIU4" s="676"/>
      <c r="SIV4" s="676"/>
      <c r="SIW4" s="676"/>
      <c r="SIX4" s="676"/>
      <c r="SIY4" s="676"/>
      <c r="SIZ4" s="676"/>
      <c r="SJA4" s="676"/>
      <c r="SJB4" s="676"/>
      <c r="SJC4" s="676"/>
      <c r="SJD4" s="676"/>
      <c r="SJE4" s="676"/>
      <c r="SJF4" s="676"/>
      <c r="SJG4" s="676"/>
      <c r="SJH4" s="676"/>
      <c r="SJI4" s="676"/>
      <c r="SJJ4" s="676"/>
      <c r="SJK4" s="676"/>
      <c r="SJL4" s="676"/>
      <c r="SJM4" s="676"/>
      <c r="SJN4" s="676"/>
      <c r="SJO4" s="676"/>
      <c r="SJP4" s="676"/>
      <c r="SJQ4" s="676"/>
      <c r="SJR4" s="676"/>
      <c r="SJS4" s="676"/>
      <c r="SJT4" s="676"/>
      <c r="SJU4" s="676"/>
      <c r="SJV4" s="676"/>
      <c r="SJW4" s="676"/>
      <c r="SJX4" s="676"/>
      <c r="SJY4" s="676"/>
      <c r="SJZ4" s="676"/>
      <c r="SKA4" s="676"/>
      <c r="SKB4" s="676"/>
      <c r="SKC4" s="676"/>
      <c r="SKD4" s="676"/>
      <c r="SKE4" s="676"/>
      <c r="SKF4" s="676"/>
      <c r="SKG4" s="676"/>
      <c r="SKH4" s="676"/>
      <c r="SKI4" s="676"/>
      <c r="SKJ4" s="676"/>
      <c r="SKK4" s="676"/>
      <c r="SKL4" s="676"/>
      <c r="SKM4" s="676"/>
      <c r="SKN4" s="676"/>
      <c r="SKO4" s="676"/>
      <c r="SKP4" s="676"/>
      <c r="SKQ4" s="676"/>
      <c r="SKR4" s="676"/>
      <c r="SKS4" s="676"/>
      <c r="SKT4" s="676"/>
      <c r="SKU4" s="676"/>
      <c r="SKV4" s="676"/>
      <c r="SKW4" s="676"/>
      <c r="SKX4" s="676"/>
      <c r="SKY4" s="676"/>
      <c r="SKZ4" s="676"/>
      <c r="SLA4" s="676"/>
      <c r="SLB4" s="676"/>
      <c r="SLC4" s="676"/>
      <c r="SLD4" s="676"/>
      <c r="SLE4" s="676"/>
      <c r="SLF4" s="676"/>
      <c r="SLG4" s="676"/>
      <c r="SLH4" s="676"/>
      <c r="SLI4" s="676"/>
      <c r="SLJ4" s="676"/>
      <c r="SLK4" s="676"/>
      <c r="SLL4" s="676"/>
      <c r="SLM4" s="676"/>
      <c r="SLN4" s="676"/>
      <c r="SLO4" s="676"/>
      <c r="SLP4" s="676"/>
      <c r="SLQ4" s="676"/>
      <c r="SLR4" s="676"/>
      <c r="SLS4" s="676"/>
      <c r="SLT4" s="676"/>
      <c r="SLU4" s="676"/>
      <c r="SLV4" s="676"/>
      <c r="SLW4" s="676"/>
      <c r="SLX4" s="676"/>
      <c r="SLY4" s="676"/>
      <c r="SLZ4" s="676"/>
      <c r="SMA4" s="676"/>
      <c r="SMB4" s="676"/>
      <c r="SMC4" s="676"/>
      <c r="SMD4" s="676"/>
      <c r="SME4" s="676"/>
      <c r="SMF4" s="676"/>
      <c r="SMG4" s="676"/>
      <c r="SMH4" s="676"/>
      <c r="SMI4" s="676"/>
      <c r="SMJ4" s="676"/>
      <c r="SMK4" s="676"/>
      <c r="SML4" s="676"/>
      <c r="SMM4" s="676"/>
      <c r="SMN4" s="676"/>
      <c r="SMO4" s="676"/>
      <c r="SMP4" s="676"/>
      <c r="SMQ4" s="676"/>
      <c r="SMR4" s="676"/>
      <c r="SMS4" s="676"/>
      <c r="SMT4" s="676"/>
      <c r="SMU4" s="676"/>
      <c r="SMV4" s="676"/>
      <c r="SMW4" s="676"/>
      <c r="SMX4" s="676"/>
      <c r="SMY4" s="676"/>
      <c r="SMZ4" s="676"/>
      <c r="SNA4" s="676"/>
      <c r="SNB4" s="676"/>
      <c r="SNC4" s="676"/>
      <c r="SND4" s="676"/>
      <c r="SNE4" s="676"/>
      <c r="SNF4" s="676"/>
      <c r="SNG4" s="676"/>
      <c r="SNH4" s="676"/>
      <c r="SNI4" s="676"/>
      <c r="SNJ4" s="676"/>
      <c r="SNK4" s="676"/>
      <c r="SNL4" s="676"/>
      <c r="SNM4" s="676"/>
      <c r="SNN4" s="676"/>
      <c r="SNO4" s="676"/>
      <c r="SNP4" s="676"/>
      <c r="SNQ4" s="676"/>
      <c r="SNR4" s="676"/>
      <c r="SNS4" s="676"/>
      <c r="SNT4" s="676"/>
      <c r="SNU4" s="676"/>
      <c r="SNV4" s="676"/>
      <c r="SNW4" s="676"/>
      <c r="SNX4" s="676"/>
      <c r="SNY4" s="676"/>
      <c r="SNZ4" s="676"/>
      <c r="SOA4" s="676"/>
      <c r="SOB4" s="676"/>
      <c r="SOC4" s="676"/>
      <c r="SOD4" s="676"/>
      <c r="SOE4" s="676"/>
      <c r="SOF4" s="676"/>
      <c r="SOG4" s="676"/>
      <c r="SOH4" s="676"/>
      <c r="SOI4" s="676"/>
      <c r="SOJ4" s="676"/>
      <c r="SOK4" s="676"/>
      <c r="SOL4" s="676"/>
      <c r="SOM4" s="676"/>
      <c r="SON4" s="676"/>
      <c r="SOO4" s="676"/>
      <c r="SOP4" s="676"/>
      <c r="SOQ4" s="676"/>
      <c r="SOR4" s="676"/>
      <c r="SOS4" s="676"/>
      <c r="SOT4" s="676"/>
      <c r="SOU4" s="676"/>
      <c r="SOV4" s="676"/>
      <c r="SOW4" s="676"/>
      <c r="SOX4" s="676"/>
      <c r="SOY4" s="676"/>
      <c r="SOZ4" s="676"/>
      <c r="SPA4" s="676"/>
      <c r="SPB4" s="676"/>
      <c r="SPC4" s="676"/>
      <c r="SPD4" s="676"/>
      <c r="SPE4" s="676"/>
      <c r="SPF4" s="676"/>
      <c r="SPG4" s="676"/>
      <c r="SPH4" s="676"/>
      <c r="SPI4" s="676"/>
      <c r="SPJ4" s="676"/>
      <c r="SPK4" s="676"/>
      <c r="SPL4" s="676"/>
      <c r="SPM4" s="676"/>
      <c r="SPN4" s="676"/>
      <c r="SPO4" s="676"/>
      <c r="SPP4" s="676"/>
      <c r="SPQ4" s="676"/>
      <c r="SPR4" s="676"/>
      <c r="SPS4" s="676"/>
      <c r="SPT4" s="676"/>
      <c r="SPU4" s="676"/>
      <c r="SPV4" s="676"/>
      <c r="SPW4" s="676"/>
      <c r="SPX4" s="676"/>
      <c r="SPY4" s="676"/>
      <c r="SPZ4" s="676"/>
      <c r="SQA4" s="676"/>
      <c r="SQB4" s="676"/>
      <c r="SQC4" s="676"/>
      <c r="SQD4" s="676"/>
      <c r="SQE4" s="676"/>
      <c r="SQF4" s="676"/>
      <c r="SQG4" s="676"/>
      <c r="SQH4" s="676"/>
      <c r="SQI4" s="676"/>
      <c r="SQJ4" s="676"/>
      <c r="SQK4" s="676"/>
      <c r="SQL4" s="676"/>
      <c r="SQM4" s="676"/>
      <c r="SQN4" s="676"/>
      <c r="SQO4" s="676"/>
      <c r="SQP4" s="676"/>
      <c r="SQQ4" s="676"/>
      <c r="SQR4" s="676"/>
      <c r="SQS4" s="676"/>
      <c r="SQT4" s="676"/>
      <c r="SQU4" s="676"/>
      <c r="SQV4" s="676"/>
      <c r="SQW4" s="676"/>
      <c r="SQX4" s="676"/>
      <c r="SQY4" s="676"/>
      <c r="SQZ4" s="676"/>
      <c r="SRA4" s="676"/>
      <c r="SRB4" s="676"/>
      <c r="SRC4" s="676"/>
      <c r="SRD4" s="676"/>
      <c r="SRE4" s="676"/>
      <c r="SRF4" s="676"/>
      <c r="SRG4" s="676"/>
      <c r="SRH4" s="676"/>
      <c r="SRI4" s="676"/>
      <c r="SRJ4" s="676"/>
      <c r="SRK4" s="676"/>
      <c r="SRL4" s="676"/>
      <c r="SRM4" s="676"/>
      <c r="SRN4" s="676"/>
      <c r="SRO4" s="676"/>
      <c r="SRP4" s="676"/>
      <c r="SRQ4" s="676"/>
      <c r="SRR4" s="676"/>
      <c r="SRS4" s="676"/>
      <c r="SRT4" s="676"/>
      <c r="SRU4" s="676"/>
      <c r="SRV4" s="676"/>
      <c r="SRW4" s="676"/>
      <c r="SRX4" s="676"/>
      <c r="SRY4" s="676"/>
      <c r="SRZ4" s="676"/>
      <c r="SSA4" s="676"/>
      <c r="SSB4" s="676"/>
      <c r="SSC4" s="676"/>
      <c r="SSD4" s="676"/>
      <c r="SSE4" s="676"/>
      <c r="SSF4" s="676"/>
      <c r="SSG4" s="676"/>
      <c r="SSH4" s="676"/>
      <c r="SSI4" s="676"/>
      <c r="SSJ4" s="676"/>
      <c r="SSK4" s="676"/>
      <c r="SSL4" s="676"/>
      <c r="SSM4" s="676"/>
      <c r="SSN4" s="676"/>
      <c r="SSO4" s="676"/>
      <c r="SSP4" s="676"/>
      <c r="SSQ4" s="676"/>
      <c r="SSR4" s="676"/>
      <c r="SSS4" s="676"/>
      <c r="SST4" s="676"/>
      <c r="SSU4" s="676"/>
      <c r="SSV4" s="676"/>
      <c r="SSW4" s="676"/>
      <c r="SSX4" s="676"/>
      <c r="SSY4" s="676"/>
      <c r="SSZ4" s="676"/>
      <c r="STA4" s="676"/>
      <c r="STB4" s="676"/>
      <c r="STC4" s="676"/>
      <c r="STD4" s="676"/>
      <c r="STE4" s="676"/>
      <c r="STF4" s="676"/>
      <c r="STG4" s="676"/>
      <c r="STH4" s="676"/>
      <c r="STI4" s="676"/>
      <c r="STJ4" s="676"/>
      <c r="STK4" s="676"/>
      <c r="STL4" s="676"/>
      <c r="STM4" s="676"/>
      <c r="STN4" s="676"/>
      <c r="STO4" s="676"/>
      <c r="STP4" s="676"/>
      <c r="STQ4" s="676"/>
      <c r="STR4" s="676"/>
      <c r="STS4" s="676"/>
      <c r="STT4" s="676"/>
      <c r="STU4" s="676"/>
      <c r="STV4" s="676"/>
      <c r="STW4" s="676"/>
      <c r="STX4" s="676"/>
      <c r="STY4" s="676"/>
      <c r="STZ4" s="676"/>
      <c r="SUA4" s="676"/>
      <c r="SUB4" s="676"/>
      <c r="SUC4" s="676"/>
      <c r="SUD4" s="676"/>
      <c r="SUE4" s="676"/>
      <c r="SUF4" s="676"/>
      <c r="SUG4" s="676"/>
      <c r="SUH4" s="676"/>
      <c r="SUI4" s="676"/>
      <c r="SUJ4" s="676"/>
      <c r="SUK4" s="676"/>
      <c r="SUL4" s="676"/>
      <c r="SUM4" s="676"/>
      <c r="SUN4" s="676"/>
      <c r="SUO4" s="676"/>
      <c r="SUP4" s="676"/>
      <c r="SUQ4" s="676"/>
      <c r="SUR4" s="676"/>
      <c r="SUS4" s="676"/>
      <c r="SUT4" s="676"/>
      <c r="SUU4" s="676"/>
      <c r="SUV4" s="676"/>
      <c r="SUW4" s="676"/>
      <c r="SUX4" s="676"/>
      <c r="SUY4" s="676"/>
      <c r="SUZ4" s="676"/>
      <c r="SVA4" s="676"/>
      <c r="SVB4" s="676"/>
      <c r="SVC4" s="676"/>
      <c r="SVD4" s="676"/>
      <c r="SVE4" s="676"/>
      <c r="SVF4" s="676"/>
      <c r="SVG4" s="676"/>
      <c r="SVH4" s="676"/>
      <c r="SVI4" s="676"/>
      <c r="SVJ4" s="676"/>
      <c r="SVK4" s="676"/>
      <c r="SVL4" s="676"/>
      <c r="SVM4" s="676"/>
      <c r="SVN4" s="676"/>
      <c r="SVO4" s="676"/>
      <c r="SVP4" s="676"/>
      <c r="SVQ4" s="676"/>
      <c r="SVR4" s="676"/>
      <c r="SVS4" s="676"/>
      <c r="SVT4" s="676"/>
      <c r="SVU4" s="676"/>
      <c r="SVV4" s="676"/>
      <c r="SVW4" s="676"/>
      <c r="SVX4" s="676"/>
      <c r="SVY4" s="676"/>
      <c r="SVZ4" s="676"/>
      <c r="SWA4" s="676"/>
      <c r="SWB4" s="676"/>
      <c r="SWC4" s="676"/>
      <c r="SWD4" s="676"/>
      <c r="SWE4" s="676"/>
      <c r="SWF4" s="676"/>
      <c r="SWG4" s="676"/>
      <c r="SWH4" s="676"/>
      <c r="SWI4" s="676"/>
      <c r="SWJ4" s="676"/>
      <c r="SWK4" s="676"/>
      <c r="SWL4" s="676"/>
      <c r="SWM4" s="676"/>
      <c r="SWN4" s="676"/>
      <c r="SWO4" s="676"/>
      <c r="SWP4" s="676"/>
      <c r="SWQ4" s="676"/>
      <c r="SWR4" s="676"/>
      <c r="SWS4" s="676"/>
      <c r="SWT4" s="676"/>
      <c r="SWU4" s="676"/>
      <c r="SWV4" s="676"/>
      <c r="SWW4" s="676"/>
      <c r="SWX4" s="676"/>
      <c r="SWY4" s="676"/>
      <c r="SWZ4" s="676"/>
      <c r="SXA4" s="676"/>
      <c r="SXB4" s="676"/>
      <c r="SXC4" s="676"/>
      <c r="SXD4" s="676"/>
      <c r="SXE4" s="676"/>
      <c r="SXF4" s="676"/>
      <c r="SXG4" s="676"/>
      <c r="SXH4" s="676"/>
      <c r="SXI4" s="676"/>
      <c r="SXJ4" s="676"/>
      <c r="SXK4" s="676"/>
      <c r="SXL4" s="676"/>
      <c r="SXM4" s="676"/>
      <c r="SXN4" s="676"/>
      <c r="SXO4" s="676"/>
      <c r="SXP4" s="676"/>
      <c r="SXQ4" s="676"/>
      <c r="SXR4" s="676"/>
      <c r="SXS4" s="676"/>
      <c r="SXT4" s="676"/>
      <c r="SXU4" s="676"/>
      <c r="SXV4" s="676"/>
      <c r="SXW4" s="676"/>
      <c r="SXX4" s="676"/>
      <c r="SXY4" s="676"/>
      <c r="SXZ4" s="676"/>
      <c r="SYA4" s="676"/>
      <c r="SYB4" s="676"/>
      <c r="SYC4" s="676"/>
      <c r="SYD4" s="676"/>
      <c r="SYE4" s="676"/>
      <c r="SYF4" s="676"/>
      <c r="SYG4" s="676"/>
      <c r="SYH4" s="676"/>
      <c r="SYI4" s="676"/>
      <c r="SYJ4" s="676"/>
      <c r="SYK4" s="676"/>
      <c r="SYL4" s="676"/>
      <c r="SYM4" s="676"/>
      <c r="SYN4" s="676"/>
      <c r="SYO4" s="676"/>
      <c r="SYP4" s="676"/>
      <c r="SYQ4" s="676"/>
      <c r="SYR4" s="676"/>
      <c r="SYS4" s="676"/>
      <c r="SYT4" s="676"/>
      <c r="SYU4" s="676"/>
      <c r="SYV4" s="676"/>
      <c r="SYW4" s="676"/>
      <c r="SYX4" s="676"/>
      <c r="SYY4" s="676"/>
      <c r="SYZ4" s="676"/>
      <c r="SZA4" s="676"/>
      <c r="SZB4" s="676"/>
      <c r="SZC4" s="676"/>
      <c r="SZD4" s="676"/>
      <c r="SZE4" s="676"/>
      <c r="SZF4" s="676"/>
      <c r="SZG4" s="676"/>
      <c r="SZH4" s="676"/>
      <c r="SZI4" s="676"/>
      <c r="SZJ4" s="676"/>
      <c r="SZK4" s="676"/>
      <c r="SZL4" s="676"/>
      <c r="SZM4" s="676"/>
      <c r="SZN4" s="676"/>
      <c r="SZO4" s="676"/>
      <c r="SZP4" s="676"/>
      <c r="SZQ4" s="676"/>
      <c r="SZR4" s="676"/>
      <c r="SZS4" s="676"/>
      <c r="SZT4" s="676"/>
      <c r="SZU4" s="676"/>
      <c r="SZV4" s="676"/>
      <c r="SZW4" s="676"/>
      <c r="SZX4" s="676"/>
      <c r="SZY4" s="676"/>
      <c r="SZZ4" s="676"/>
      <c r="TAA4" s="676"/>
      <c r="TAB4" s="676"/>
      <c r="TAC4" s="676"/>
      <c r="TAD4" s="676"/>
      <c r="TAE4" s="676"/>
      <c r="TAF4" s="676"/>
      <c r="TAG4" s="676"/>
      <c r="TAH4" s="676"/>
      <c r="TAI4" s="676"/>
      <c r="TAJ4" s="676"/>
      <c r="TAK4" s="676"/>
      <c r="TAL4" s="676"/>
      <c r="TAM4" s="676"/>
      <c r="TAN4" s="676"/>
      <c r="TAO4" s="676"/>
      <c r="TAP4" s="676"/>
      <c r="TAQ4" s="676"/>
      <c r="TAR4" s="676"/>
      <c r="TAS4" s="676"/>
      <c r="TAT4" s="676"/>
      <c r="TAU4" s="676"/>
      <c r="TAV4" s="676"/>
      <c r="TAW4" s="676"/>
      <c r="TAX4" s="676"/>
      <c r="TAY4" s="676"/>
      <c r="TAZ4" s="676"/>
      <c r="TBA4" s="676"/>
      <c r="TBB4" s="676"/>
      <c r="TBC4" s="676"/>
      <c r="TBD4" s="676"/>
      <c r="TBE4" s="676"/>
      <c r="TBF4" s="676"/>
      <c r="TBG4" s="676"/>
      <c r="TBH4" s="676"/>
      <c r="TBI4" s="676"/>
      <c r="TBJ4" s="676"/>
      <c r="TBK4" s="676"/>
      <c r="TBL4" s="676"/>
      <c r="TBM4" s="676"/>
      <c r="TBN4" s="676"/>
      <c r="TBO4" s="676"/>
      <c r="TBP4" s="676"/>
      <c r="TBQ4" s="676"/>
      <c r="TBR4" s="676"/>
      <c r="TBS4" s="676"/>
      <c r="TBT4" s="676"/>
      <c r="TBU4" s="676"/>
      <c r="TBV4" s="676"/>
      <c r="TBW4" s="676"/>
      <c r="TBX4" s="676"/>
      <c r="TBY4" s="676"/>
      <c r="TBZ4" s="676"/>
      <c r="TCA4" s="676"/>
      <c r="TCB4" s="676"/>
      <c r="TCC4" s="676"/>
      <c r="TCD4" s="676"/>
      <c r="TCE4" s="676"/>
      <c r="TCF4" s="676"/>
      <c r="TCG4" s="676"/>
      <c r="TCH4" s="676"/>
      <c r="TCI4" s="676"/>
      <c r="TCJ4" s="676"/>
      <c r="TCK4" s="676"/>
      <c r="TCL4" s="676"/>
      <c r="TCM4" s="676"/>
      <c r="TCN4" s="676"/>
      <c r="TCO4" s="676"/>
      <c r="TCP4" s="676"/>
      <c r="TCQ4" s="676"/>
      <c r="TCR4" s="676"/>
      <c r="TCS4" s="676"/>
      <c r="TCT4" s="676"/>
      <c r="TCU4" s="676"/>
      <c r="TCV4" s="676"/>
      <c r="TCW4" s="676"/>
      <c r="TCX4" s="676"/>
      <c r="TCY4" s="676"/>
      <c r="TCZ4" s="676"/>
      <c r="TDA4" s="676"/>
      <c r="TDB4" s="676"/>
      <c r="TDC4" s="676"/>
      <c r="TDD4" s="676"/>
      <c r="TDE4" s="676"/>
      <c r="TDF4" s="676"/>
      <c r="TDG4" s="676"/>
      <c r="TDH4" s="676"/>
      <c r="TDI4" s="676"/>
      <c r="TDJ4" s="676"/>
      <c r="TDK4" s="676"/>
      <c r="TDL4" s="676"/>
      <c r="TDM4" s="676"/>
      <c r="TDN4" s="676"/>
      <c r="TDO4" s="676"/>
      <c r="TDP4" s="676"/>
      <c r="TDQ4" s="676"/>
      <c r="TDR4" s="676"/>
      <c r="TDS4" s="676"/>
      <c r="TDT4" s="676"/>
      <c r="TDU4" s="676"/>
      <c r="TDV4" s="676"/>
      <c r="TDW4" s="676"/>
      <c r="TDX4" s="676"/>
      <c r="TDY4" s="676"/>
      <c r="TDZ4" s="676"/>
      <c r="TEA4" s="676"/>
      <c r="TEB4" s="676"/>
      <c r="TEC4" s="676"/>
      <c r="TED4" s="676"/>
      <c r="TEE4" s="676"/>
      <c r="TEF4" s="676"/>
      <c r="TEG4" s="676"/>
      <c r="TEH4" s="676"/>
      <c r="TEI4" s="676"/>
      <c r="TEJ4" s="676"/>
      <c r="TEK4" s="676"/>
      <c r="TEL4" s="676"/>
      <c r="TEM4" s="676"/>
      <c r="TEN4" s="676"/>
      <c r="TEO4" s="676"/>
      <c r="TEP4" s="676"/>
      <c r="TEQ4" s="676"/>
      <c r="TER4" s="676"/>
      <c r="TES4" s="676"/>
      <c r="TET4" s="676"/>
      <c r="TEU4" s="676"/>
      <c r="TEV4" s="676"/>
      <c r="TEW4" s="676"/>
      <c r="TEX4" s="676"/>
      <c r="TEY4" s="676"/>
      <c r="TEZ4" s="676"/>
      <c r="TFA4" s="676"/>
      <c r="TFB4" s="676"/>
      <c r="TFC4" s="676"/>
      <c r="TFD4" s="676"/>
      <c r="TFE4" s="676"/>
      <c r="TFF4" s="676"/>
      <c r="TFG4" s="676"/>
      <c r="TFH4" s="676"/>
      <c r="TFI4" s="676"/>
      <c r="TFJ4" s="676"/>
      <c r="TFK4" s="676"/>
      <c r="TFL4" s="676"/>
      <c r="TFM4" s="676"/>
      <c r="TFN4" s="676"/>
      <c r="TFO4" s="676"/>
      <c r="TFP4" s="676"/>
      <c r="TFQ4" s="676"/>
      <c r="TFR4" s="676"/>
      <c r="TFS4" s="676"/>
      <c r="TFT4" s="676"/>
      <c r="TFU4" s="676"/>
      <c r="TFV4" s="676"/>
      <c r="TFW4" s="676"/>
      <c r="TFX4" s="676"/>
      <c r="TFY4" s="676"/>
      <c r="TFZ4" s="676"/>
      <c r="TGA4" s="676"/>
      <c r="TGB4" s="676"/>
      <c r="TGC4" s="676"/>
      <c r="TGD4" s="676"/>
      <c r="TGE4" s="676"/>
      <c r="TGF4" s="676"/>
      <c r="TGG4" s="676"/>
      <c r="TGH4" s="676"/>
      <c r="TGI4" s="676"/>
      <c r="TGJ4" s="676"/>
      <c r="TGK4" s="676"/>
      <c r="TGL4" s="676"/>
      <c r="TGM4" s="676"/>
      <c r="TGN4" s="676"/>
      <c r="TGO4" s="676"/>
      <c r="TGP4" s="676"/>
      <c r="TGQ4" s="676"/>
      <c r="TGR4" s="676"/>
      <c r="TGS4" s="676"/>
      <c r="TGT4" s="676"/>
      <c r="TGU4" s="676"/>
      <c r="TGV4" s="676"/>
      <c r="TGW4" s="676"/>
      <c r="TGX4" s="676"/>
      <c r="TGY4" s="676"/>
      <c r="TGZ4" s="676"/>
      <c r="THA4" s="676"/>
      <c r="THB4" s="676"/>
      <c r="THC4" s="676"/>
      <c r="THD4" s="676"/>
      <c r="THE4" s="676"/>
      <c r="THF4" s="676"/>
      <c r="THG4" s="676"/>
      <c r="THH4" s="676"/>
      <c r="THI4" s="676"/>
      <c r="THJ4" s="676"/>
      <c r="THK4" s="676"/>
      <c r="THL4" s="676"/>
      <c r="THM4" s="676"/>
      <c r="THN4" s="676"/>
      <c r="THO4" s="676"/>
      <c r="THP4" s="676"/>
      <c r="THQ4" s="676"/>
      <c r="THR4" s="676"/>
      <c r="THS4" s="676"/>
      <c r="THT4" s="676"/>
      <c r="THU4" s="676"/>
      <c r="THV4" s="676"/>
      <c r="THW4" s="676"/>
      <c r="THX4" s="676"/>
      <c r="THY4" s="676"/>
      <c r="THZ4" s="676"/>
      <c r="TIA4" s="676"/>
      <c r="TIB4" s="676"/>
      <c r="TIC4" s="676"/>
      <c r="TID4" s="676"/>
      <c r="TIE4" s="676"/>
      <c r="TIF4" s="676"/>
      <c r="TIG4" s="676"/>
      <c r="TIH4" s="676"/>
      <c r="TII4" s="676"/>
      <c r="TIJ4" s="676"/>
      <c r="TIK4" s="676"/>
      <c r="TIL4" s="676"/>
      <c r="TIM4" s="676"/>
      <c r="TIN4" s="676"/>
      <c r="TIO4" s="676"/>
      <c r="TIP4" s="676"/>
      <c r="TIQ4" s="676"/>
      <c r="TIR4" s="676"/>
      <c r="TIS4" s="676"/>
      <c r="TIT4" s="676"/>
      <c r="TIU4" s="676"/>
      <c r="TIV4" s="676"/>
      <c r="TIW4" s="676"/>
      <c r="TIX4" s="676"/>
      <c r="TIY4" s="676"/>
      <c r="TIZ4" s="676"/>
      <c r="TJA4" s="676"/>
      <c r="TJB4" s="676"/>
      <c r="TJC4" s="676"/>
      <c r="TJD4" s="676"/>
      <c r="TJE4" s="676"/>
      <c r="TJF4" s="676"/>
      <c r="TJG4" s="676"/>
      <c r="TJH4" s="676"/>
      <c r="TJI4" s="676"/>
      <c r="TJJ4" s="676"/>
      <c r="TJK4" s="676"/>
      <c r="TJL4" s="676"/>
      <c r="TJM4" s="676"/>
      <c r="TJN4" s="676"/>
      <c r="TJO4" s="676"/>
      <c r="TJP4" s="676"/>
      <c r="TJQ4" s="676"/>
      <c r="TJR4" s="676"/>
      <c r="TJS4" s="676"/>
      <c r="TJT4" s="676"/>
      <c r="TJU4" s="676"/>
      <c r="TJV4" s="676"/>
      <c r="TJW4" s="676"/>
      <c r="TJX4" s="676"/>
      <c r="TJY4" s="676"/>
      <c r="TJZ4" s="676"/>
      <c r="TKA4" s="676"/>
      <c r="TKB4" s="676"/>
      <c r="TKC4" s="676"/>
      <c r="TKD4" s="676"/>
      <c r="TKE4" s="676"/>
      <c r="TKF4" s="676"/>
      <c r="TKG4" s="676"/>
      <c r="TKH4" s="676"/>
      <c r="TKI4" s="676"/>
      <c r="TKJ4" s="676"/>
      <c r="TKK4" s="676"/>
      <c r="TKL4" s="676"/>
      <c r="TKM4" s="676"/>
      <c r="TKN4" s="676"/>
      <c r="TKO4" s="676"/>
      <c r="TKP4" s="676"/>
      <c r="TKQ4" s="676"/>
      <c r="TKR4" s="676"/>
      <c r="TKS4" s="676"/>
      <c r="TKT4" s="676"/>
      <c r="TKU4" s="676"/>
      <c r="TKV4" s="676"/>
      <c r="TKW4" s="676"/>
      <c r="TKX4" s="676"/>
      <c r="TKY4" s="676"/>
      <c r="TKZ4" s="676"/>
      <c r="TLA4" s="676"/>
      <c r="TLB4" s="676"/>
      <c r="TLC4" s="676"/>
      <c r="TLD4" s="676"/>
      <c r="TLE4" s="676"/>
      <c r="TLF4" s="676"/>
      <c r="TLG4" s="676"/>
      <c r="TLH4" s="676"/>
      <c r="TLI4" s="676"/>
      <c r="TLJ4" s="676"/>
      <c r="TLK4" s="676"/>
      <c r="TLL4" s="676"/>
      <c r="TLM4" s="676"/>
      <c r="TLN4" s="676"/>
      <c r="TLO4" s="676"/>
      <c r="TLP4" s="676"/>
      <c r="TLQ4" s="676"/>
      <c r="TLR4" s="676"/>
      <c r="TLS4" s="676"/>
      <c r="TLT4" s="676"/>
      <c r="TLU4" s="676"/>
      <c r="TLV4" s="676"/>
      <c r="TLW4" s="676"/>
      <c r="TLX4" s="676"/>
      <c r="TLY4" s="676"/>
      <c r="TLZ4" s="676"/>
      <c r="TMA4" s="676"/>
      <c r="TMB4" s="676"/>
      <c r="TMC4" s="676"/>
      <c r="TMD4" s="676"/>
      <c r="TME4" s="676"/>
      <c r="TMF4" s="676"/>
      <c r="TMG4" s="676"/>
      <c r="TMH4" s="676"/>
      <c r="TMI4" s="676"/>
      <c r="TMJ4" s="676"/>
      <c r="TMK4" s="676"/>
      <c r="TML4" s="676"/>
      <c r="TMM4" s="676"/>
      <c r="TMN4" s="676"/>
      <c r="TMO4" s="676"/>
      <c r="TMP4" s="676"/>
      <c r="TMQ4" s="676"/>
      <c r="TMR4" s="676"/>
      <c r="TMS4" s="676"/>
      <c r="TMT4" s="676"/>
      <c r="TMU4" s="676"/>
      <c r="TMV4" s="676"/>
      <c r="TMW4" s="676"/>
      <c r="TMX4" s="676"/>
      <c r="TMY4" s="676"/>
      <c r="TMZ4" s="676"/>
      <c r="TNA4" s="676"/>
      <c r="TNB4" s="676"/>
      <c r="TNC4" s="676"/>
      <c r="TND4" s="676"/>
      <c r="TNE4" s="676"/>
      <c r="TNF4" s="676"/>
      <c r="TNG4" s="676"/>
      <c r="TNH4" s="676"/>
      <c r="TNI4" s="676"/>
      <c r="TNJ4" s="676"/>
      <c r="TNK4" s="676"/>
      <c r="TNL4" s="676"/>
      <c r="TNM4" s="676"/>
      <c r="TNN4" s="676"/>
      <c r="TNO4" s="676"/>
      <c r="TNP4" s="676"/>
      <c r="TNQ4" s="676"/>
      <c r="TNR4" s="676"/>
      <c r="TNS4" s="676"/>
      <c r="TNT4" s="676"/>
      <c r="TNU4" s="676"/>
      <c r="TNV4" s="676"/>
      <c r="TNW4" s="676"/>
      <c r="TNX4" s="676"/>
      <c r="TNY4" s="676"/>
      <c r="TNZ4" s="676"/>
      <c r="TOA4" s="676"/>
      <c r="TOB4" s="676"/>
      <c r="TOC4" s="676"/>
      <c r="TOD4" s="676"/>
      <c r="TOE4" s="676"/>
      <c r="TOF4" s="676"/>
      <c r="TOG4" s="676"/>
      <c r="TOH4" s="676"/>
      <c r="TOI4" s="676"/>
      <c r="TOJ4" s="676"/>
      <c r="TOK4" s="676"/>
      <c r="TOL4" s="676"/>
      <c r="TOM4" s="676"/>
      <c r="TON4" s="676"/>
      <c r="TOO4" s="676"/>
      <c r="TOP4" s="676"/>
      <c r="TOQ4" s="676"/>
      <c r="TOR4" s="676"/>
      <c r="TOS4" s="676"/>
      <c r="TOT4" s="676"/>
      <c r="TOU4" s="676"/>
      <c r="TOV4" s="676"/>
      <c r="TOW4" s="676"/>
      <c r="TOX4" s="676"/>
      <c r="TOY4" s="676"/>
      <c r="TOZ4" s="676"/>
      <c r="TPA4" s="676"/>
      <c r="TPB4" s="676"/>
      <c r="TPC4" s="676"/>
      <c r="TPD4" s="676"/>
      <c r="TPE4" s="676"/>
      <c r="TPF4" s="676"/>
      <c r="TPG4" s="676"/>
      <c r="TPH4" s="676"/>
      <c r="TPI4" s="676"/>
      <c r="TPJ4" s="676"/>
      <c r="TPK4" s="676"/>
      <c r="TPL4" s="676"/>
      <c r="TPM4" s="676"/>
      <c r="TPN4" s="676"/>
      <c r="TPO4" s="676"/>
      <c r="TPP4" s="676"/>
      <c r="TPQ4" s="676"/>
      <c r="TPR4" s="676"/>
      <c r="TPS4" s="676"/>
      <c r="TPT4" s="676"/>
      <c r="TPU4" s="676"/>
      <c r="TPV4" s="676"/>
      <c r="TPW4" s="676"/>
      <c r="TPX4" s="676"/>
      <c r="TPY4" s="676"/>
      <c r="TPZ4" s="676"/>
      <c r="TQA4" s="676"/>
      <c r="TQB4" s="676"/>
      <c r="TQC4" s="676"/>
      <c r="TQD4" s="676"/>
      <c r="TQE4" s="676"/>
      <c r="TQF4" s="676"/>
      <c r="TQG4" s="676"/>
      <c r="TQH4" s="676"/>
      <c r="TQI4" s="676"/>
      <c r="TQJ4" s="676"/>
      <c r="TQK4" s="676"/>
      <c r="TQL4" s="676"/>
      <c r="TQM4" s="676"/>
      <c r="TQN4" s="676"/>
      <c r="TQO4" s="676"/>
      <c r="TQP4" s="676"/>
      <c r="TQQ4" s="676"/>
      <c r="TQR4" s="676"/>
      <c r="TQS4" s="676"/>
      <c r="TQT4" s="676"/>
      <c r="TQU4" s="676"/>
      <c r="TQV4" s="676"/>
      <c r="TQW4" s="676"/>
      <c r="TQX4" s="676"/>
      <c r="TQY4" s="676"/>
      <c r="TQZ4" s="676"/>
      <c r="TRA4" s="676"/>
      <c r="TRB4" s="676"/>
      <c r="TRC4" s="676"/>
      <c r="TRD4" s="676"/>
      <c r="TRE4" s="676"/>
      <c r="TRF4" s="676"/>
      <c r="TRG4" s="676"/>
      <c r="TRH4" s="676"/>
      <c r="TRI4" s="676"/>
      <c r="TRJ4" s="676"/>
      <c r="TRK4" s="676"/>
      <c r="TRL4" s="676"/>
      <c r="TRM4" s="676"/>
      <c r="TRN4" s="676"/>
      <c r="TRO4" s="676"/>
      <c r="TRP4" s="676"/>
      <c r="TRQ4" s="676"/>
      <c r="TRR4" s="676"/>
      <c r="TRS4" s="676"/>
      <c r="TRT4" s="676"/>
      <c r="TRU4" s="676"/>
      <c r="TRV4" s="676"/>
      <c r="TRW4" s="676"/>
      <c r="TRX4" s="676"/>
      <c r="TRY4" s="676"/>
      <c r="TRZ4" s="676"/>
      <c r="TSA4" s="676"/>
      <c r="TSB4" s="676"/>
      <c r="TSC4" s="676"/>
      <c r="TSD4" s="676"/>
      <c r="TSE4" s="676"/>
      <c r="TSF4" s="676"/>
      <c r="TSG4" s="676"/>
      <c r="TSH4" s="676"/>
      <c r="TSI4" s="676"/>
      <c r="TSJ4" s="676"/>
      <c r="TSK4" s="676"/>
      <c r="TSL4" s="676"/>
      <c r="TSM4" s="676"/>
      <c r="TSN4" s="676"/>
      <c r="TSO4" s="676"/>
      <c r="TSP4" s="676"/>
      <c r="TSQ4" s="676"/>
      <c r="TSR4" s="676"/>
      <c r="TSS4" s="676"/>
      <c r="TST4" s="676"/>
      <c r="TSU4" s="676"/>
      <c r="TSV4" s="676"/>
      <c r="TSW4" s="676"/>
      <c r="TSX4" s="676"/>
      <c r="TSY4" s="676"/>
      <c r="TSZ4" s="676"/>
      <c r="TTA4" s="676"/>
      <c r="TTB4" s="676"/>
      <c r="TTC4" s="676"/>
      <c r="TTD4" s="676"/>
      <c r="TTE4" s="676"/>
      <c r="TTF4" s="676"/>
      <c r="TTG4" s="676"/>
      <c r="TTH4" s="676"/>
      <c r="TTI4" s="676"/>
      <c r="TTJ4" s="676"/>
      <c r="TTK4" s="676"/>
      <c r="TTL4" s="676"/>
      <c r="TTM4" s="676"/>
      <c r="TTN4" s="676"/>
      <c r="TTO4" s="676"/>
      <c r="TTP4" s="676"/>
      <c r="TTQ4" s="676"/>
      <c r="TTR4" s="676"/>
      <c r="TTS4" s="676"/>
      <c r="TTT4" s="676"/>
      <c r="TTU4" s="676"/>
      <c r="TTV4" s="676"/>
      <c r="TTW4" s="676"/>
      <c r="TTX4" s="676"/>
      <c r="TTY4" s="676"/>
      <c r="TTZ4" s="676"/>
      <c r="TUA4" s="676"/>
      <c r="TUB4" s="676"/>
      <c r="TUC4" s="676"/>
      <c r="TUD4" s="676"/>
      <c r="TUE4" s="676"/>
      <c r="TUF4" s="676"/>
      <c r="TUG4" s="676"/>
      <c r="TUH4" s="676"/>
      <c r="TUI4" s="676"/>
      <c r="TUJ4" s="676"/>
      <c r="TUK4" s="676"/>
      <c r="TUL4" s="676"/>
      <c r="TUM4" s="676"/>
      <c r="TUN4" s="676"/>
      <c r="TUO4" s="676"/>
      <c r="TUP4" s="676"/>
      <c r="TUQ4" s="676"/>
      <c r="TUR4" s="676"/>
      <c r="TUS4" s="676"/>
      <c r="TUT4" s="676"/>
      <c r="TUU4" s="676"/>
      <c r="TUV4" s="676"/>
      <c r="TUW4" s="676"/>
      <c r="TUX4" s="676"/>
      <c r="TUY4" s="676"/>
      <c r="TUZ4" s="676"/>
      <c r="TVA4" s="676"/>
      <c r="TVB4" s="676"/>
      <c r="TVC4" s="676"/>
      <c r="TVD4" s="676"/>
      <c r="TVE4" s="676"/>
      <c r="TVF4" s="676"/>
      <c r="TVG4" s="676"/>
      <c r="TVH4" s="676"/>
      <c r="TVI4" s="676"/>
      <c r="TVJ4" s="676"/>
      <c r="TVK4" s="676"/>
      <c r="TVL4" s="676"/>
      <c r="TVM4" s="676"/>
      <c r="TVN4" s="676"/>
      <c r="TVO4" s="676"/>
      <c r="TVP4" s="676"/>
      <c r="TVQ4" s="676"/>
      <c r="TVR4" s="676"/>
      <c r="TVS4" s="676"/>
      <c r="TVT4" s="676"/>
      <c r="TVU4" s="676"/>
      <c r="TVV4" s="676"/>
      <c r="TVW4" s="676"/>
      <c r="TVX4" s="676"/>
      <c r="TVY4" s="676"/>
      <c r="TVZ4" s="676"/>
      <c r="TWA4" s="676"/>
      <c r="TWB4" s="676"/>
      <c r="TWC4" s="676"/>
      <c r="TWD4" s="676"/>
      <c r="TWE4" s="676"/>
      <c r="TWF4" s="676"/>
      <c r="TWG4" s="676"/>
      <c r="TWH4" s="676"/>
      <c r="TWI4" s="676"/>
      <c r="TWJ4" s="676"/>
      <c r="TWK4" s="676"/>
      <c r="TWL4" s="676"/>
      <c r="TWM4" s="676"/>
      <c r="TWN4" s="676"/>
      <c r="TWO4" s="676"/>
      <c r="TWP4" s="676"/>
      <c r="TWQ4" s="676"/>
      <c r="TWR4" s="676"/>
      <c r="TWS4" s="676"/>
      <c r="TWT4" s="676"/>
      <c r="TWU4" s="676"/>
      <c r="TWV4" s="676"/>
      <c r="TWW4" s="676"/>
      <c r="TWX4" s="676"/>
      <c r="TWY4" s="676"/>
      <c r="TWZ4" s="676"/>
      <c r="TXA4" s="676"/>
      <c r="TXB4" s="676"/>
      <c r="TXC4" s="676"/>
      <c r="TXD4" s="676"/>
      <c r="TXE4" s="676"/>
      <c r="TXF4" s="676"/>
      <c r="TXG4" s="676"/>
      <c r="TXH4" s="676"/>
      <c r="TXI4" s="676"/>
      <c r="TXJ4" s="676"/>
      <c r="TXK4" s="676"/>
      <c r="TXL4" s="676"/>
      <c r="TXM4" s="676"/>
      <c r="TXN4" s="676"/>
      <c r="TXO4" s="676"/>
      <c r="TXP4" s="676"/>
      <c r="TXQ4" s="676"/>
      <c r="TXR4" s="676"/>
      <c r="TXS4" s="676"/>
      <c r="TXT4" s="676"/>
      <c r="TXU4" s="676"/>
      <c r="TXV4" s="676"/>
      <c r="TXW4" s="676"/>
      <c r="TXX4" s="676"/>
      <c r="TXY4" s="676"/>
      <c r="TXZ4" s="676"/>
      <c r="TYA4" s="676"/>
      <c r="TYB4" s="676"/>
      <c r="TYC4" s="676"/>
      <c r="TYD4" s="676"/>
      <c r="TYE4" s="676"/>
      <c r="TYF4" s="676"/>
      <c r="TYG4" s="676"/>
      <c r="TYH4" s="676"/>
      <c r="TYI4" s="676"/>
      <c r="TYJ4" s="676"/>
      <c r="TYK4" s="676"/>
      <c r="TYL4" s="676"/>
      <c r="TYM4" s="676"/>
      <c r="TYN4" s="676"/>
      <c r="TYO4" s="676"/>
      <c r="TYP4" s="676"/>
      <c r="TYQ4" s="676"/>
      <c r="TYR4" s="676"/>
      <c r="TYS4" s="676"/>
      <c r="TYT4" s="676"/>
      <c r="TYU4" s="676"/>
      <c r="TYV4" s="676"/>
      <c r="TYW4" s="676"/>
      <c r="TYX4" s="676"/>
      <c r="TYY4" s="676"/>
      <c r="TYZ4" s="676"/>
      <c r="TZA4" s="676"/>
      <c r="TZB4" s="676"/>
      <c r="TZC4" s="676"/>
      <c r="TZD4" s="676"/>
      <c r="TZE4" s="676"/>
      <c r="TZF4" s="676"/>
      <c r="TZG4" s="676"/>
      <c r="TZH4" s="676"/>
      <c r="TZI4" s="676"/>
      <c r="TZJ4" s="676"/>
      <c r="TZK4" s="676"/>
      <c r="TZL4" s="676"/>
      <c r="TZM4" s="676"/>
      <c r="TZN4" s="676"/>
      <c r="TZO4" s="676"/>
      <c r="TZP4" s="676"/>
      <c r="TZQ4" s="676"/>
      <c r="TZR4" s="676"/>
      <c r="TZS4" s="676"/>
      <c r="TZT4" s="676"/>
      <c r="TZU4" s="676"/>
      <c r="TZV4" s="676"/>
      <c r="TZW4" s="676"/>
      <c r="TZX4" s="676"/>
      <c r="TZY4" s="676"/>
      <c r="TZZ4" s="676"/>
      <c r="UAA4" s="676"/>
      <c r="UAB4" s="676"/>
      <c r="UAC4" s="676"/>
      <c r="UAD4" s="676"/>
      <c r="UAE4" s="676"/>
      <c r="UAF4" s="676"/>
      <c r="UAG4" s="676"/>
      <c r="UAH4" s="676"/>
      <c r="UAI4" s="676"/>
      <c r="UAJ4" s="676"/>
      <c r="UAK4" s="676"/>
      <c r="UAL4" s="676"/>
      <c r="UAM4" s="676"/>
      <c r="UAN4" s="676"/>
      <c r="UAO4" s="676"/>
      <c r="UAP4" s="676"/>
      <c r="UAQ4" s="676"/>
      <c r="UAR4" s="676"/>
      <c r="UAS4" s="676"/>
      <c r="UAT4" s="676"/>
      <c r="UAU4" s="676"/>
      <c r="UAV4" s="676"/>
      <c r="UAW4" s="676"/>
      <c r="UAX4" s="676"/>
      <c r="UAY4" s="676"/>
      <c r="UAZ4" s="676"/>
      <c r="UBA4" s="676"/>
      <c r="UBB4" s="676"/>
      <c r="UBC4" s="676"/>
      <c r="UBD4" s="676"/>
      <c r="UBE4" s="676"/>
      <c r="UBF4" s="676"/>
      <c r="UBG4" s="676"/>
      <c r="UBH4" s="676"/>
      <c r="UBI4" s="676"/>
      <c r="UBJ4" s="676"/>
      <c r="UBK4" s="676"/>
      <c r="UBL4" s="676"/>
      <c r="UBM4" s="676"/>
      <c r="UBN4" s="676"/>
      <c r="UBO4" s="676"/>
      <c r="UBP4" s="676"/>
      <c r="UBQ4" s="676"/>
      <c r="UBR4" s="676"/>
      <c r="UBS4" s="676"/>
      <c r="UBT4" s="676"/>
      <c r="UBU4" s="676"/>
      <c r="UBV4" s="676"/>
      <c r="UBW4" s="676"/>
      <c r="UBX4" s="676"/>
      <c r="UBY4" s="676"/>
      <c r="UBZ4" s="676"/>
      <c r="UCA4" s="676"/>
      <c r="UCB4" s="676"/>
      <c r="UCC4" s="676"/>
      <c r="UCD4" s="676"/>
      <c r="UCE4" s="676"/>
      <c r="UCF4" s="676"/>
      <c r="UCG4" s="676"/>
      <c r="UCH4" s="676"/>
      <c r="UCI4" s="676"/>
      <c r="UCJ4" s="676"/>
      <c r="UCK4" s="676"/>
      <c r="UCL4" s="676"/>
      <c r="UCM4" s="676"/>
      <c r="UCN4" s="676"/>
      <c r="UCO4" s="676"/>
      <c r="UCP4" s="676"/>
      <c r="UCQ4" s="676"/>
      <c r="UCR4" s="676"/>
      <c r="UCS4" s="676"/>
      <c r="UCT4" s="676"/>
      <c r="UCU4" s="676"/>
      <c r="UCV4" s="676"/>
      <c r="UCW4" s="676"/>
      <c r="UCX4" s="676"/>
      <c r="UCY4" s="676"/>
      <c r="UCZ4" s="676"/>
      <c r="UDA4" s="676"/>
      <c r="UDB4" s="676"/>
      <c r="UDC4" s="676"/>
      <c r="UDD4" s="676"/>
      <c r="UDE4" s="676"/>
      <c r="UDF4" s="676"/>
      <c r="UDG4" s="676"/>
      <c r="UDH4" s="676"/>
      <c r="UDI4" s="676"/>
      <c r="UDJ4" s="676"/>
      <c r="UDK4" s="676"/>
      <c r="UDL4" s="676"/>
      <c r="UDM4" s="676"/>
      <c r="UDN4" s="676"/>
      <c r="UDO4" s="676"/>
      <c r="UDP4" s="676"/>
      <c r="UDQ4" s="676"/>
      <c r="UDR4" s="676"/>
      <c r="UDS4" s="676"/>
      <c r="UDT4" s="676"/>
      <c r="UDU4" s="676"/>
      <c r="UDV4" s="676"/>
      <c r="UDW4" s="676"/>
      <c r="UDX4" s="676"/>
      <c r="UDY4" s="676"/>
      <c r="UDZ4" s="676"/>
      <c r="UEA4" s="676"/>
      <c r="UEB4" s="676"/>
      <c r="UEC4" s="676"/>
      <c r="UED4" s="676"/>
      <c r="UEE4" s="676"/>
      <c r="UEF4" s="676"/>
      <c r="UEG4" s="676"/>
      <c r="UEH4" s="676"/>
      <c r="UEI4" s="676"/>
      <c r="UEJ4" s="676"/>
      <c r="UEK4" s="676"/>
      <c r="UEL4" s="676"/>
      <c r="UEM4" s="676"/>
      <c r="UEN4" s="676"/>
      <c r="UEO4" s="676"/>
      <c r="UEP4" s="676"/>
      <c r="UEQ4" s="676"/>
      <c r="UER4" s="676"/>
      <c r="UES4" s="676"/>
      <c r="UET4" s="676"/>
      <c r="UEU4" s="676"/>
      <c r="UEV4" s="676"/>
      <c r="UEW4" s="676"/>
      <c r="UEX4" s="676"/>
      <c r="UEY4" s="676"/>
      <c r="UEZ4" s="676"/>
      <c r="UFA4" s="676"/>
      <c r="UFB4" s="676"/>
      <c r="UFC4" s="676"/>
      <c r="UFD4" s="676"/>
      <c r="UFE4" s="676"/>
      <c r="UFF4" s="676"/>
      <c r="UFG4" s="676"/>
      <c r="UFH4" s="676"/>
      <c r="UFI4" s="676"/>
      <c r="UFJ4" s="676"/>
      <c r="UFK4" s="676"/>
      <c r="UFL4" s="676"/>
      <c r="UFM4" s="676"/>
      <c r="UFN4" s="676"/>
      <c r="UFO4" s="676"/>
      <c r="UFP4" s="676"/>
      <c r="UFQ4" s="676"/>
      <c r="UFR4" s="676"/>
      <c r="UFS4" s="676"/>
      <c r="UFT4" s="676"/>
      <c r="UFU4" s="676"/>
      <c r="UFV4" s="676"/>
      <c r="UFW4" s="676"/>
      <c r="UFX4" s="676"/>
      <c r="UFY4" s="676"/>
      <c r="UFZ4" s="676"/>
      <c r="UGA4" s="676"/>
      <c r="UGB4" s="676"/>
      <c r="UGC4" s="676"/>
      <c r="UGD4" s="676"/>
      <c r="UGE4" s="676"/>
      <c r="UGF4" s="676"/>
      <c r="UGG4" s="676"/>
      <c r="UGH4" s="676"/>
      <c r="UGI4" s="676"/>
      <c r="UGJ4" s="676"/>
      <c r="UGK4" s="676"/>
      <c r="UGL4" s="676"/>
      <c r="UGM4" s="676"/>
      <c r="UGN4" s="676"/>
      <c r="UGO4" s="676"/>
      <c r="UGP4" s="676"/>
      <c r="UGQ4" s="676"/>
      <c r="UGR4" s="676"/>
      <c r="UGS4" s="676"/>
      <c r="UGT4" s="676"/>
      <c r="UGU4" s="676"/>
      <c r="UGV4" s="676"/>
      <c r="UGW4" s="676"/>
      <c r="UGX4" s="676"/>
      <c r="UGY4" s="676"/>
      <c r="UGZ4" s="676"/>
      <c r="UHA4" s="676"/>
      <c r="UHB4" s="676"/>
      <c r="UHC4" s="676"/>
      <c r="UHD4" s="676"/>
      <c r="UHE4" s="676"/>
      <c r="UHF4" s="676"/>
      <c r="UHG4" s="676"/>
      <c r="UHH4" s="676"/>
      <c r="UHI4" s="676"/>
      <c r="UHJ4" s="676"/>
      <c r="UHK4" s="676"/>
      <c r="UHL4" s="676"/>
      <c r="UHM4" s="676"/>
      <c r="UHN4" s="676"/>
      <c r="UHO4" s="676"/>
      <c r="UHP4" s="676"/>
      <c r="UHQ4" s="676"/>
      <c r="UHR4" s="676"/>
      <c r="UHS4" s="676"/>
      <c r="UHT4" s="676"/>
      <c r="UHU4" s="676"/>
      <c r="UHV4" s="676"/>
      <c r="UHW4" s="676"/>
      <c r="UHX4" s="676"/>
      <c r="UHY4" s="676"/>
      <c r="UHZ4" s="676"/>
      <c r="UIA4" s="676"/>
      <c r="UIB4" s="676"/>
      <c r="UIC4" s="676"/>
      <c r="UID4" s="676"/>
      <c r="UIE4" s="676"/>
      <c r="UIF4" s="676"/>
      <c r="UIG4" s="676"/>
      <c r="UIH4" s="676"/>
      <c r="UII4" s="676"/>
      <c r="UIJ4" s="676"/>
      <c r="UIK4" s="676"/>
      <c r="UIL4" s="676"/>
      <c r="UIM4" s="676"/>
      <c r="UIN4" s="676"/>
      <c r="UIO4" s="676"/>
      <c r="UIP4" s="676"/>
      <c r="UIQ4" s="676"/>
      <c r="UIR4" s="676"/>
      <c r="UIS4" s="676"/>
      <c r="UIT4" s="676"/>
      <c r="UIU4" s="676"/>
      <c r="UIV4" s="676"/>
      <c r="UIW4" s="676"/>
      <c r="UIX4" s="676"/>
      <c r="UIY4" s="676"/>
      <c r="UIZ4" s="676"/>
      <c r="UJA4" s="676"/>
      <c r="UJB4" s="676"/>
      <c r="UJC4" s="676"/>
      <c r="UJD4" s="676"/>
      <c r="UJE4" s="676"/>
      <c r="UJF4" s="676"/>
      <c r="UJG4" s="676"/>
      <c r="UJH4" s="676"/>
      <c r="UJI4" s="676"/>
      <c r="UJJ4" s="676"/>
      <c r="UJK4" s="676"/>
      <c r="UJL4" s="676"/>
      <c r="UJM4" s="676"/>
      <c r="UJN4" s="676"/>
      <c r="UJO4" s="676"/>
      <c r="UJP4" s="676"/>
      <c r="UJQ4" s="676"/>
      <c r="UJR4" s="676"/>
      <c r="UJS4" s="676"/>
      <c r="UJT4" s="676"/>
      <c r="UJU4" s="676"/>
      <c r="UJV4" s="676"/>
      <c r="UJW4" s="676"/>
      <c r="UJX4" s="676"/>
      <c r="UJY4" s="676"/>
      <c r="UJZ4" s="676"/>
      <c r="UKA4" s="676"/>
      <c r="UKB4" s="676"/>
      <c r="UKC4" s="676"/>
      <c r="UKD4" s="676"/>
      <c r="UKE4" s="676"/>
      <c r="UKF4" s="676"/>
      <c r="UKG4" s="676"/>
      <c r="UKH4" s="676"/>
      <c r="UKI4" s="676"/>
      <c r="UKJ4" s="676"/>
      <c r="UKK4" s="676"/>
      <c r="UKL4" s="676"/>
      <c r="UKM4" s="676"/>
      <c r="UKN4" s="676"/>
      <c r="UKO4" s="676"/>
      <c r="UKP4" s="676"/>
      <c r="UKQ4" s="676"/>
      <c r="UKR4" s="676"/>
      <c r="UKS4" s="676"/>
      <c r="UKT4" s="676"/>
      <c r="UKU4" s="676"/>
      <c r="UKV4" s="676"/>
      <c r="UKW4" s="676"/>
      <c r="UKX4" s="676"/>
      <c r="UKY4" s="676"/>
      <c r="UKZ4" s="676"/>
      <c r="ULA4" s="676"/>
      <c r="ULB4" s="676"/>
      <c r="ULC4" s="676"/>
      <c r="ULD4" s="676"/>
      <c r="ULE4" s="676"/>
      <c r="ULF4" s="676"/>
      <c r="ULG4" s="676"/>
      <c r="ULH4" s="676"/>
      <c r="ULI4" s="676"/>
      <c r="ULJ4" s="676"/>
      <c r="ULK4" s="676"/>
      <c r="ULL4" s="676"/>
      <c r="ULM4" s="676"/>
      <c r="ULN4" s="676"/>
      <c r="ULO4" s="676"/>
      <c r="ULP4" s="676"/>
      <c r="ULQ4" s="676"/>
      <c r="ULR4" s="676"/>
      <c r="ULS4" s="676"/>
      <c r="ULT4" s="676"/>
      <c r="ULU4" s="676"/>
      <c r="ULV4" s="676"/>
      <c r="ULW4" s="676"/>
      <c r="ULX4" s="676"/>
      <c r="ULY4" s="676"/>
      <c r="ULZ4" s="676"/>
      <c r="UMA4" s="676"/>
      <c r="UMB4" s="676"/>
      <c r="UMC4" s="676"/>
      <c r="UMD4" s="676"/>
      <c r="UME4" s="676"/>
      <c r="UMF4" s="676"/>
      <c r="UMG4" s="676"/>
      <c r="UMH4" s="676"/>
      <c r="UMI4" s="676"/>
      <c r="UMJ4" s="676"/>
      <c r="UMK4" s="676"/>
      <c r="UML4" s="676"/>
      <c r="UMM4" s="676"/>
      <c r="UMN4" s="676"/>
      <c r="UMO4" s="676"/>
      <c r="UMP4" s="676"/>
      <c r="UMQ4" s="676"/>
      <c r="UMR4" s="676"/>
      <c r="UMS4" s="676"/>
      <c r="UMT4" s="676"/>
      <c r="UMU4" s="676"/>
      <c r="UMV4" s="676"/>
      <c r="UMW4" s="676"/>
      <c r="UMX4" s="676"/>
      <c r="UMY4" s="676"/>
      <c r="UMZ4" s="676"/>
      <c r="UNA4" s="676"/>
      <c r="UNB4" s="676"/>
      <c r="UNC4" s="676"/>
      <c r="UND4" s="676"/>
      <c r="UNE4" s="676"/>
      <c r="UNF4" s="676"/>
      <c r="UNG4" s="676"/>
      <c r="UNH4" s="676"/>
      <c r="UNI4" s="676"/>
      <c r="UNJ4" s="676"/>
      <c r="UNK4" s="676"/>
      <c r="UNL4" s="676"/>
      <c r="UNM4" s="676"/>
      <c r="UNN4" s="676"/>
      <c r="UNO4" s="676"/>
      <c r="UNP4" s="676"/>
      <c r="UNQ4" s="676"/>
      <c r="UNR4" s="676"/>
      <c r="UNS4" s="676"/>
      <c r="UNT4" s="676"/>
      <c r="UNU4" s="676"/>
      <c r="UNV4" s="676"/>
      <c r="UNW4" s="676"/>
      <c r="UNX4" s="676"/>
      <c r="UNY4" s="676"/>
      <c r="UNZ4" s="676"/>
      <c r="UOA4" s="676"/>
      <c r="UOB4" s="676"/>
      <c r="UOC4" s="676"/>
      <c r="UOD4" s="676"/>
      <c r="UOE4" s="676"/>
      <c r="UOF4" s="676"/>
      <c r="UOG4" s="676"/>
      <c r="UOH4" s="676"/>
      <c r="UOI4" s="676"/>
      <c r="UOJ4" s="676"/>
      <c r="UOK4" s="676"/>
      <c r="UOL4" s="676"/>
      <c r="UOM4" s="676"/>
      <c r="UON4" s="676"/>
      <c r="UOO4" s="676"/>
      <c r="UOP4" s="676"/>
      <c r="UOQ4" s="676"/>
      <c r="UOR4" s="676"/>
      <c r="UOS4" s="676"/>
      <c r="UOT4" s="676"/>
      <c r="UOU4" s="676"/>
      <c r="UOV4" s="676"/>
      <c r="UOW4" s="676"/>
      <c r="UOX4" s="676"/>
      <c r="UOY4" s="676"/>
      <c r="UOZ4" s="676"/>
      <c r="UPA4" s="676"/>
      <c r="UPB4" s="676"/>
      <c r="UPC4" s="676"/>
      <c r="UPD4" s="676"/>
      <c r="UPE4" s="676"/>
      <c r="UPF4" s="676"/>
      <c r="UPG4" s="676"/>
      <c r="UPH4" s="676"/>
      <c r="UPI4" s="676"/>
      <c r="UPJ4" s="676"/>
      <c r="UPK4" s="676"/>
      <c r="UPL4" s="676"/>
      <c r="UPM4" s="676"/>
      <c r="UPN4" s="676"/>
      <c r="UPO4" s="676"/>
      <c r="UPP4" s="676"/>
      <c r="UPQ4" s="676"/>
      <c r="UPR4" s="676"/>
      <c r="UPS4" s="676"/>
      <c r="UPT4" s="676"/>
      <c r="UPU4" s="676"/>
      <c r="UPV4" s="676"/>
      <c r="UPW4" s="676"/>
      <c r="UPX4" s="676"/>
      <c r="UPY4" s="676"/>
      <c r="UPZ4" s="676"/>
      <c r="UQA4" s="676"/>
      <c r="UQB4" s="676"/>
      <c r="UQC4" s="676"/>
      <c r="UQD4" s="676"/>
      <c r="UQE4" s="676"/>
      <c r="UQF4" s="676"/>
      <c r="UQG4" s="676"/>
      <c r="UQH4" s="676"/>
      <c r="UQI4" s="676"/>
      <c r="UQJ4" s="676"/>
      <c r="UQK4" s="676"/>
      <c r="UQL4" s="676"/>
      <c r="UQM4" s="676"/>
      <c r="UQN4" s="676"/>
      <c r="UQO4" s="676"/>
      <c r="UQP4" s="676"/>
      <c r="UQQ4" s="676"/>
      <c r="UQR4" s="676"/>
      <c r="UQS4" s="676"/>
      <c r="UQT4" s="676"/>
      <c r="UQU4" s="676"/>
      <c r="UQV4" s="676"/>
      <c r="UQW4" s="676"/>
      <c r="UQX4" s="676"/>
      <c r="UQY4" s="676"/>
      <c r="UQZ4" s="676"/>
      <c r="URA4" s="676"/>
      <c r="URB4" s="676"/>
      <c r="URC4" s="676"/>
      <c r="URD4" s="676"/>
      <c r="URE4" s="676"/>
      <c r="URF4" s="676"/>
      <c r="URG4" s="676"/>
      <c r="URH4" s="676"/>
      <c r="URI4" s="676"/>
      <c r="URJ4" s="676"/>
      <c r="URK4" s="676"/>
      <c r="URL4" s="676"/>
      <c r="URM4" s="676"/>
      <c r="URN4" s="676"/>
      <c r="URO4" s="676"/>
      <c r="URP4" s="676"/>
      <c r="URQ4" s="676"/>
      <c r="URR4" s="676"/>
      <c r="URS4" s="676"/>
      <c r="URT4" s="676"/>
      <c r="URU4" s="676"/>
      <c r="URV4" s="676"/>
      <c r="URW4" s="676"/>
      <c r="URX4" s="676"/>
      <c r="URY4" s="676"/>
      <c r="URZ4" s="676"/>
      <c r="USA4" s="676"/>
      <c r="USB4" s="676"/>
      <c r="USC4" s="676"/>
      <c r="USD4" s="676"/>
      <c r="USE4" s="676"/>
      <c r="USF4" s="676"/>
      <c r="USG4" s="676"/>
      <c r="USH4" s="676"/>
      <c r="USI4" s="676"/>
      <c r="USJ4" s="676"/>
      <c r="USK4" s="676"/>
      <c r="USL4" s="676"/>
      <c r="USM4" s="676"/>
      <c r="USN4" s="676"/>
      <c r="USO4" s="676"/>
      <c r="USP4" s="676"/>
      <c r="USQ4" s="676"/>
      <c r="USR4" s="676"/>
      <c r="USS4" s="676"/>
      <c r="UST4" s="676"/>
      <c r="USU4" s="676"/>
      <c r="USV4" s="676"/>
      <c r="USW4" s="676"/>
      <c r="USX4" s="676"/>
      <c r="USY4" s="676"/>
      <c r="USZ4" s="676"/>
      <c r="UTA4" s="676"/>
      <c r="UTB4" s="676"/>
      <c r="UTC4" s="676"/>
      <c r="UTD4" s="676"/>
      <c r="UTE4" s="676"/>
      <c r="UTF4" s="676"/>
      <c r="UTG4" s="676"/>
      <c r="UTH4" s="676"/>
      <c r="UTI4" s="676"/>
      <c r="UTJ4" s="676"/>
      <c r="UTK4" s="676"/>
      <c r="UTL4" s="676"/>
      <c r="UTM4" s="676"/>
      <c r="UTN4" s="676"/>
      <c r="UTO4" s="676"/>
      <c r="UTP4" s="676"/>
      <c r="UTQ4" s="676"/>
      <c r="UTR4" s="676"/>
      <c r="UTS4" s="676"/>
      <c r="UTT4" s="676"/>
      <c r="UTU4" s="676"/>
      <c r="UTV4" s="676"/>
      <c r="UTW4" s="676"/>
      <c r="UTX4" s="676"/>
      <c r="UTY4" s="676"/>
      <c r="UTZ4" s="676"/>
      <c r="UUA4" s="676"/>
      <c r="UUB4" s="676"/>
      <c r="UUC4" s="676"/>
      <c r="UUD4" s="676"/>
      <c r="UUE4" s="676"/>
      <c r="UUF4" s="676"/>
      <c r="UUG4" s="676"/>
      <c r="UUH4" s="676"/>
      <c r="UUI4" s="676"/>
      <c r="UUJ4" s="676"/>
      <c r="UUK4" s="676"/>
      <c r="UUL4" s="676"/>
      <c r="UUM4" s="676"/>
      <c r="UUN4" s="676"/>
      <c r="UUO4" s="676"/>
      <c r="UUP4" s="676"/>
      <c r="UUQ4" s="676"/>
      <c r="UUR4" s="676"/>
      <c r="UUS4" s="676"/>
      <c r="UUT4" s="676"/>
      <c r="UUU4" s="676"/>
      <c r="UUV4" s="676"/>
      <c r="UUW4" s="676"/>
      <c r="UUX4" s="676"/>
      <c r="UUY4" s="676"/>
      <c r="UUZ4" s="676"/>
      <c r="UVA4" s="676"/>
      <c r="UVB4" s="676"/>
      <c r="UVC4" s="676"/>
      <c r="UVD4" s="676"/>
      <c r="UVE4" s="676"/>
      <c r="UVF4" s="676"/>
      <c r="UVG4" s="676"/>
      <c r="UVH4" s="676"/>
      <c r="UVI4" s="676"/>
      <c r="UVJ4" s="676"/>
      <c r="UVK4" s="676"/>
      <c r="UVL4" s="676"/>
      <c r="UVM4" s="676"/>
      <c r="UVN4" s="676"/>
      <c r="UVO4" s="676"/>
      <c r="UVP4" s="676"/>
      <c r="UVQ4" s="676"/>
      <c r="UVR4" s="676"/>
      <c r="UVS4" s="676"/>
      <c r="UVT4" s="676"/>
      <c r="UVU4" s="676"/>
      <c r="UVV4" s="676"/>
      <c r="UVW4" s="676"/>
      <c r="UVX4" s="676"/>
      <c r="UVY4" s="676"/>
      <c r="UVZ4" s="676"/>
      <c r="UWA4" s="676"/>
      <c r="UWB4" s="676"/>
      <c r="UWC4" s="676"/>
      <c r="UWD4" s="676"/>
      <c r="UWE4" s="676"/>
      <c r="UWF4" s="676"/>
      <c r="UWG4" s="676"/>
      <c r="UWH4" s="676"/>
      <c r="UWI4" s="676"/>
      <c r="UWJ4" s="676"/>
      <c r="UWK4" s="676"/>
      <c r="UWL4" s="676"/>
      <c r="UWM4" s="676"/>
      <c r="UWN4" s="676"/>
      <c r="UWO4" s="676"/>
      <c r="UWP4" s="676"/>
      <c r="UWQ4" s="676"/>
      <c r="UWR4" s="676"/>
      <c r="UWS4" s="676"/>
      <c r="UWT4" s="676"/>
      <c r="UWU4" s="676"/>
      <c r="UWV4" s="676"/>
      <c r="UWW4" s="676"/>
      <c r="UWX4" s="676"/>
      <c r="UWY4" s="676"/>
      <c r="UWZ4" s="676"/>
      <c r="UXA4" s="676"/>
      <c r="UXB4" s="676"/>
      <c r="UXC4" s="676"/>
      <c r="UXD4" s="676"/>
      <c r="UXE4" s="676"/>
      <c r="UXF4" s="676"/>
      <c r="UXG4" s="676"/>
      <c r="UXH4" s="676"/>
      <c r="UXI4" s="676"/>
      <c r="UXJ4" s="676"/>
      <c r="UXK4" s="676"/>
      <c r="UXL4" s="676"/>
      <c r="UXM4" s="676"/>
      <c r="UXN4" s="676"/>
      <c r="UXO4" s="676"/>
      <c r="UXP4" s="676"/>
      <c r="UXQ4" s="676"/>
      <c r="UXR4" s="676"/>
      <c r="UXS4" s="676"/>
      <c r="UXT4" s="676"/>
      <c r="UXU4" s="676"/>
      <c r="UXV4" s="676"/>
      <c r="UXW4" s="676"/>
      <c r="UXX4" s="676"/>
      <c r="UXY4" s="676"/>
      <c r="UXZ4" s="676"/>
      <c r="UYA4" s="676"/>
      <c r="UYB4" s="676"/>
      <c r="UYC4" s="676"/>
      <c r="UYD4" s="676"/>
      <c r="UYE4" s="676"/>
      <c r="UYF4" s="676"/>
      <c r="UYG4" s="676"/>
      <c r="UYH4" s="676"/>
      <c r="UYI4" s="676"/>
      <c r="UYJ4" s="676"/>
      <c r="UYK4" s="676"/>
      <c r="UYL4" s="676"/>
      <c r="UYM4" s="676"/>
      <c r="UYN4" s="676"/>
      <c r="UYO4" s="676"/>
      <c r="UYP4" s="676"/>
      <c r="UYQ4" s="676"/>
      <c r="UYR4" s="676"/>
      <c r="UYS4" s="676"/>
      <c r="UYT4" s="676"/>
      <c r="UYU4" s="676"/>
      <c r="UYV4" s="676"/>
      <c r="UYW4" s="676"/>
      <c r="UYX4" s="676"/>
      <c r="UYY4" s="676"/>
      <c r="UYZ4" s="676"/>
      <c r="UZA4" s="676"/>
      <c r="UZB4" s="676"/>
      <c r="UZC4" s="676"/>
      <c r="UZD4" s="676"/>
      <c r="UZE4" s="676"/>
      <c r="UZF4" s="676"/>
      <c r="UZG4" s="676"/>
      <c r="UZH4" s="676"/>
      <c r="UZI4" s="676"/>
      <c r="UZJ4" s="676"/>
      <c r="UZK4" s="676"/>
      <c r="UZL4" s="676"/>
      <c r="UZM4" s="676"/>
      <c r="UZN4" s="676"/>
      <c r="UZO4" s="676"/>
      <c r="UZP4" s="676"/>
      <c r="UZQ4" s="676"/>
      <c r="UZR4" s="676"/>
      <c r="UZS4" s="676"/>
      <c r="UZT4" s="676"/>
      <c r="UZU4" s="676"/>
      <c r="UZV4" s="676"/>
      <c r="UZW4" s="676"/>
      <c r="UZX4" s="676"/>
      <c r="UZY4" s="676"/>
      <c r="UZZ4" s="676"/>
      <c r="VAA4" s="676"/>
      <c r="VAB4" s="676"/>
      <c r="VAC4" s="676"/>
      <c r="VAD4" s="676"/>
      <c r="VAE4" s="676"/>
      <c r="VAF4" s="676"/>
      <c r="VAG4" s="676"/>
      <c r="VAH4" s="676"/>
      <c r="VAI4" s="676"/>
      <c r="VAJ4" s="676"/>
      <c r="VAK4" s="676"/>
      <c r="VAL4" s="676"/>
      <c r="VAM4" s="676"/>
      <c r="VAN4" s="676"/>
      <c r="VAO4" s="676"/>
      <c r="VAP4" s="676"/>
      <c r="VAQ4" s="676"/>
      <c r="VAR4" s="676"/>
      <c r="VAS4" s="676"/>
      <c r="VAT4" s="676"/>
      <c r="VAU4" s="676"/>
      <c r="VAV4" s="676"/>
      <c r="VAW4" s="676"/>
      <c r="VAX4" s="676"/>
      <c r="VAY4" s="676"/>
      <c r="VAZ4" s="676"/>
      <c r="VBA4" s="676"/>
      <c r="VBB4" s="676"/>
      <c r="VBC4" s="676"/>
      <c r="VBD4" s="676"/>
      <c r="VBE4" s="676"/>
      <c r="VBF4" s="676"/>
      <c r="VBG4" s="676"/>
      <c r="VBH4" s="676"/>
      <c r="VBI4" s="676"/>
      <c r="VBJ4" s="676"/>
      <c r="VBK4" s="676"/>
      <c r="VBL4" s="676"/>
      <c r="VBM4" s="676"/>
      <c r="VBN4" s="676"/>
      <c r="VBO4" s="676"/>
      <c r="VBP4" s="676"/>
      <c r="VBQ4" s="676"/>
      <c r="VBR4" s="676"/>
      <c r="VBS4" s="676"/>
      <c r="VBT4" s="676"/>
      <c r="VBU4" s="676"/>
      <c r="VBV4" s="676"/>
      <c r="VBW4" s="676"/>
      <c r="VBX4" s="676"/>
      <c r="VBY4" s="676"/>
      <c r="VBZ4" s="676"/>
      <c r="VCA4" s="676"/>
      <c r="VCB4" s="676"/>
      <c r="VCC4" s="676"/>
      <c r="VCD4" s="676"/>
      <c r="VCE4" s="676"/>
      <c r="VCF4" s="676"/>
      <c r="VCG4" s="676"/>
      <c r="VCH4" s="676"/>
      <c r="VCI4" s="676"/>
      <c r="VCJ4" s="676"/>
      <c r="VCK4" s="676"/>
      <c r="VCL4" s="676"/>
      <c r="VCM4" s="676"/>
      <c r="VCN4" s="676"/>
      <c r="VCO4" s="676"/>
      <c r="VCP4" s="676"/>
      <c r="VCQ4" s="676"/>
      <c r="VCR4" s="676"/>
      <c r="VCS4" s="676"/>
      <c r="VCT4" s="676"/>
      <c r="VCU4" s="676"/>
      <c r="VCV4" s="676"/>
      <c r="VCW4" s="676"/>
      <c r="VCX4" s="676"/>
      <c r="VCY4" s="676"/>
      <c r="VCZ4" s="676"/>
      <c r="VDA4" s="676"/>
      <c r="VDB4" s="676"/>
      <c r="VDC4" s="676"/>
      <c r="VDD4" s="676"/>
      <c r="VDE4" s="676"/>
      <c r="VDF4" s="676"/>
      <c r="VDG4" s="676"/>
      <c r="VDH4" s="676"/>
      <c r="VDI4" s="676"/>
      <c r="VDJ4" s="676"/>
      <c r="VDK4" s="676"/>
      <c r="VDL4" s="676"/>
      <c r="VDM4" s="676"/>
      <c r="VDN4" s="676"/>
      <c r="VDO4" s="676"/>
      <c r="VDP4" s="676"/>
      <c r="VDQ4" s="676"/>
      <c r="VDR4" s="676"/>
      <c r="VDS4" s="676"/>
      <c r="VDT4" s="676"/>
      <c r="VDU4" s="676"/>
      <c r="VDV4" s="676"/>
      <c r="VDW4" s="676"/>
      <c r="VDX4" s="676"/>
      <c r="VDY4" s="676"/>
      <c r="VDZ4" s="676"/>
      <c r="VEA4" s="676"/>
      <c r="VEB4" s="676"/>
      <c r="VEC4" s="676"/>
      <c r="VED4" s="676"/>
      <c r="VEE4" s="676"/>
      <c r="VEF4" s="676"/>
      <c r="VEG4" s="676"/>
      <c r="VEH4" s="676"/>
      <c r="VEI4" s="676"/>
      <c r="VEJ4" s="676"/>
      <c r="VEK4" s="676"/>
      <c r="VEL4" s="676"/>
      <c r="VEM4" s="676"/>
      <c r="VEN4" s="676"/>
      <c r="VEO4" s="676"/>
      <c r="VEP4" s="676"/>
      <c r="VEQ4" s="676"/>
      <c r="VER4" s="676"/>
      <c r="VES4" s="676"/>
      <c r="VET4" s="676"/>
      <c r="VEU4" s="676"/>
      <c r="VEV4" s="676"/>
      <c r="VEW4" s="676"/>
      <c r="VEX4" s="676"/>
      <c r="VEY4" s="676"/>
      <c r="VEZ4" s="676"/>
      <c r="VFA4" s="676"/>
      <c r="VFB4" s="676"/>
      <c r="VFC4" s="676"/>
      <c r="VFD4" s="676"/>
      <c r="VFE4" s="676"/>
      <c r="VFF4" s="676"/>
      <c r="VFG4" s="676"/>
      <c r="VFH4" s="676"/>
      <c r="VFI4" s="676"/>
      <c r="VFJ4" s="676"/>
      <c r="VFK4" s="676"/>
      <c r="VFL4" s="676"/>
      <c r="VFM4" s="676"/>
      <c r="VFN4" s="676"/>
      <c r="VFO4" s="676"/>
      <c r="VFP4" s="676"/>
      <c r="VFQ4" s="676"/>
      <c r="VFR4" s="676"/>
      <c r="VFS4" s="676"/>
      <c r="VFT4" s="676"/>
      <c r="VFU4" s="676"/>
      <c r="VFV4" s="676"/>
      <c r="VFW4" s="676"/>
      <c r="VFX4" s="676"/>
      <c r="VFY4" s="676"/>
      <c r="VFZ4" s="676"/>
      <c r="VGA4" s="676"/>
      <c r="VGB4" s="676"/>
      <c r="VGC4" s="676"/>
      <c r="VGD4" s="676"/>
      <c r="VGE4" s="676"/>
      <c r="VGF4" s="676"/>
      <c r="VGG4" s="676"/>
      <c r="VGH4" s="676"/>
      <c r="VGI4" s="676"/>
      <c r="VGJ4" s="676"/>
      <c r="VGK4" s="676"/>
      <c r="VGL4" s="676"/>
      <c r="VGM4" s="676"/>
      <c r="VGN4" s="676"/>
      <c r="VGO4" s="676"/>
      <c r="VGP4" s="676"/>
      <c r="VGQ4" s="676"/>
      <c r="VGR4" s="676"/>
      <c r="VGS4" s="676"/>
      <c r="VGT4" s="676"/>
      <c r="VGU4" s="676"/>
      <c r="VGV4" s="676"/>
      <c r="VGW4" s="676"/>
      <c r="VGX4" s="676"/>
      <c r="VGY4" s="676"/>
      <c r="VGZ4" s="676"/>
      <c r="VHA4" s="676"/>
      <c r="VHB4" s="676"/>
      <c r="VHC4" s="676"/>
      <c r="VHD4" s="676"/>
      <c r="VHE4" s="676"/>
      <c r="VHF4" s="676"/>
      <c r="VHG4" s="676"/>
      <c r="VHH4" s="676"/>
      <c r="VHI4" s="676"/>
      <c r="VHJ4" s="676"/>
      <c r="VHK4" s="676"/>
      <c r="VHL4" s="676"/>
      <c r="VHM4" s="676"/>
      <c r="VHN4" s="676"/>
      <c r="VHO4" s="676"/>
      <c r="VHP4" s="676"/>
      <c r="VHQ4" s="676"/>
      <c r="VHR4" s="676"/>
      <c r="VHS4" s="676"/>
      <c r="VHT4" s="676"/>
      <c r="VHU4" s="676"/>
      <c r="VHV4" s="676"/>
      <c r="VHW4" s="676"/>
      <c r="VHX4" s="676"/>
      <c r="VHY4" s="676"/>
      <c r="VHZ4" s="676"/>
      <c r="VIA4" s="676"/>
      <c r="VIB4" s="676"/>
      <c r="VIC4" s="676"/>
      <c r="VID4" s="676"/>
      <c r="VIE4" s="676"/>
      <c r="VIF4" s="676"/>
      <c r="VIG4" s="676"/>
      <c r="VIH4" s="676"/>
      <c r="VII4" s="676"/>
      <c r="VIJ4" s="676"/>
      <c r="VIK4" s="676"/>
      <c r="VIL4" s="676"/>
      <c r="VIM4" s="676"/>
      <c r="VIN4" s="676"/>
      <c r="VIO4" s="676"/>
      <c r="VIP4" s="676"/>
      <c r="VIQ4" s="676"/>
      <c r="VIR4" s="676"/>
      <c r="VIS4" s="676"/>
      <c r="VIT4" s="676"/>
      <c r="VIU4" s="676"/>
      <c r="VIV4" s="676"/>
      <c r="VIW4" s="676"/>
      <c r="VIX4" s="676"/>
      <c r="VIY4" s="676"/>
      <c r="VIZ4" s="676"/>
      <c r="VJA4" s="676"/>
      <c r="VJB4" s="676"/>
      <c r="VJC4" s="676"/>
      <c r="VJD4" s="676"/>
      <c r="VJE4" s="676"/>
      <c r="VJF4" s="676"/>
      <c r="VJG4" s="676"/>
      <c r="VJH4" s="676"/>
      <c r="VJI4" s="676"/>
      <c r="VJJ4" s="676"/>
      <c r="VJK4" s="676"/>
      <c r="VJL4" s="676"/>
      <c r="VJM4" s="676"/>
      <c r="VJN4" s="676"/>
      <c r="VJO4" s="676"/>
      <c r="VJP4" s="676"/>
      <c r="VJQ4" s="676"/>
      <c r="VJR4" s="676"/>
      <c r="VJS4" s="676"/>
      <c r="VJT4" s="676"/>
      <c r="VJU4" s="676"/>
      <c r="VJV4" s="676"/>
      <c r="VJW4" s="676"/>
      <c r="VJX4" s="676"/>
      <c r="VJY4" s="676"/>
      <c r="VJZ4" s="676"/>
      <c r="VKA4" s="676"/>
      <c r="VKB4" s="676"/>
      <c r="VKC4" s="676"/>
      <c r="VKD4" s="676"/>
      <c r="VKE4" s="676"/>
      <c r="VKF4" s="676"/>
      <c r="VKG4" s="676"/>
      <c r="VKH4" s="676"/>
      <c r="VKI4" s="676"/>
      <c r="VKJ4" s="676"/>
      <c r="VKK4" s="676"/>
      <c r="VKL4" s="676"/>
      <c r="VKM4" s="676"/>
      <c r="VKN4" s="676"/>
      <c r="VKO4" s="676"/>
      <c r="VKP4" s="676"/>
      <c r="VKQ4" s="676"/>
      <c r="VKR4" s="676"/>
      <c r="VKS4" s="676"/>
      <c r="VKT4" s="676"/>
      <c r="VKU4" s="676"/>
      <c r="VKV4" s="676"/>
      <c r="VKW4" s="676"/>
      <c r="VKX4" s="676"/>
      <c r="VKY4" s="676"/>
      <c r="VKZ4" s="676"/>
      <c r="VLA4" s="676"/>
      <c r="VLB4" s="676"/>
      <c r="VLC4" s="676"/>
      <c r="VLD4" s="676"/>
      <c r="VLE4" s="676"/>
      <c r="VLF4" s="676"/>
      <c r="VLG4" s="676"/>
      <c r="VLH4" s="676"/>
      <c r="VLI4" s="676"/>
      <c r="VLJ4" s="676"/>
      <c r="VLK4" s="676"/>
      <c r="VLL4" s="676"/>
      <c r="VLM4" s="676"/>
      <c r="VLN4" s="676"/>
      <c r="VLO4" s="676"/>
      <c r="VLP4" s="676"/>
      <c r="VLQ4" s="676"/>
      <c r="VLR4" s="676"/>
      <c r="VLS4" s="676"/>
      <c r="VLT4" s="676"/>
      <c r="VLU4" s="676"/>
      <c r="VLV4" s="676"/>
      <c r="VLW4" s="676"/>
      <c r="VLX4" s="676"/>
      <c r="VLY4" s="676"/>
      <c r="VLZ4" s="676"/>
      <c r="VMA4" s="676"/>
      <c r="VMB4" s="676"/>
      <c r="VMC4" s="676"/>
      <c r="VMD4" s="676"/>
      <c r="VME4" s="676"/>
      <c r="VMF4" s="676"/>
      <c r="VMG4" s="676"/>
      <c r="VMH4" s="676"/>
      <c r="VMI4" s="676"/>
      <c r="VMJ4" s="676"/>
      <c r="VMK4" s="676"/>
      <c r="VML4" s="676"/>
      <c r="VMM4" s="676"/>
      <c r="VMN4" s="676"/>
      <c r="VMO4" s="676"/>
      <c r="VMP4" s="676"/>
      <c r="VMQ4" s="676"/>
      <c r="VMR4" s="676"/>
      <c r="VMS4" s="676"/>
      <c r="VMT4" s="676"/>
      <c r="VMU4" s="676"/>
      <c r="VMV4" s="676"/>
      <c r="VMW4" s="676"/>
      <c r="VMX4" s="676"/>
      <c r="VMY4" s="676"/>
      <c r="VMZ4" s="676"/>
      <c r="VNA4" s="676"/>
      <c r="VNB4" s="676"/>
      <c r="VNC4" s="676"/>
      <c r="VND4" s="676"/>
      <c r="VNE4" s="676"/>
      <c r="VNF4" s="676"/>
      <c r="VNG4" s="676"/>
      <c r="VNH4" s="676"/>
      <c r="VNI4" s="676"/>
      <c r="VNJ4" s="676"/>
      <c r="VNK4" s="676"/>
      <c r="VNL4" s="676"/>
      <c r="VNM4" s="676"/>
      <c r="VNN4" s="676"/>
      <c r="VNO4" s="676"/>
      <c r="VNP4" s="676"/>
      <c r="VNQ4" s="676"/>
      <c r="VNR4" s="676"/>
      <c r="VNS4" s="676"/>
      <c r="VNT4" s="676"/>
      <c r="VNU4" s="676"/>
      <c r="VNV4" s="676"/>
      <c r="VNW4" s="676"/>
      <c r="VNX4" s="676"/>
      <c r="VNY4" s="676"/>
      <c r="VNZ4" s="676"/>
      <c r="VOA4" s="676"/>
      <c r="VOB4" s="676"/>
      <c r="VOC4" s="676"/>
      <c r="VOD4" s="676"/>
      <c r="VOE4" s="676"/>
      <c r="VOF4" s="676"/>
      <c r="VOG4" s="676"/>
      <c r="VOH4" s="676"/>
      <c r="VOI4" s="676"/>
      <c r="VOJ4" s="676"/>
      <c r="VOK4" s="676"/>
      <c r="VOL4" s="676"/>
      <c r="VOM4" s="676"/>
      <c r="VON4" s="676"/>
      <c r="VOO4" s="676"/>
      <c r="VOP4" s="676"/>
      <c r="VOQ4" s="676"/>
      <c r="VOR4" s="676"/>
      <c r="VOS4" s="676"/>
      <c r="VOT4" s="676"/>
      <c r="VOU4" s="676"/>
      <c r="VOV4" s="676"/>
      <c r="VOW4" s="676"/>
      <c r="VOX4" s="676"/>
      <c r="VOY4" s="676"/>
      <c r="VOZ4" s="676"/>
      <c r="VPA4" s="676"/>
      <c r="VPB4" s="676"/>
      <c r="VPC4" s="676"/>
      <c r="VPD4" s="676"/>
      <c r="VPE4" s="676"/>
      <c r="VPF4" s="676"/>
      <c r="VPG4" s="676"/>
      <c r="VPH4" s="676"/>
      <c r="VPI4" s="676"/>
      <c r="VPJ4" s="676"/>
      <c r="VPK4" s="676"/>
      <c r="VPL4" s="676"/>
      <c r="VPM4" s="676"/>
      <c r="VPN4" s="676"/>
      <c r="VPO4" s="676"/>
      <c r="VPP4" s="676"/>
      <c r="VPQ4" s="676"/>
      <c r="VPR4" s="676"/>
      <c r="VPS4" s="676"/>
      <c r="VPT4" s="676"/>
      <c r="VPU4" s="676"/>
      <c r="VPV4" s="676"/>
      <c r="VPW4" s="676"/>
      <c r="VPX4" s="676"/>
      <c r="VPY4" s="676"/>
      <c r="VPZ4" s="676"/>
      <c r="VQA4" s="676"/>
      <c r="VQB4" s="676"/>
      <c r="VQC4" s="676"/>
      <c r="VQD4" s="676"/>
      <c r="VQE4" s="676"/>
      <c r="VQF4" s="676"/>
      <c r="VQG4" s="676"/>
      <c r="VQH4" s="676"/>
      <c r="VQI4" s="676"/>
      <c r="VQJ4" s="676"/>
      <c r="VQK4" s="676"/>
      <c r="VQL4" s="676"/>
      <c r="VQM4" s="676"/>
      <c r="VQN4" s="676"/>
      <c r="VQO4" s="676"/>
      <c r="VQP4" s="676"/>
      <c r="VQQ4" s="676"/>
      <c r="VQR4" s="676"/>
      <c r="VQS4" s="676"/>
      <c r="VQT4" s="676"/>
      <c r="VQU4" s="676"/>
      <c r="VQV4" s="676"/>
      <c r="VQW4" s="676"/>
      <c r="VQX4" s="676"/>
      <c r="VQY4" s="676"/>
      <c r="VQZ4" s="676"/>
      <c r="VRA4" s="676"/>
      <c r="VRB4" s="676"/>
      <c r="VRC4" s="676"/>
      <c r="VRD4" s="676"/>
      <c r="VRE4" s="676"/>
      <c r="VRF4" s="676"/>
      <c r="VRG4" s="676"/>
      <c r="VRH4" s="676"/>
      <c r="VRI4" s="676"/>
      <c r="VRJ4" s="676"/>
      <c r="VRK4" s="676"/>
      <c r="VRL4" s="676"/>
      <c r="VRM4" s="676"/>
      <c r="VRN4" s="676"/>
      <c r="VRO4" s="676"/>
      <c r="VRP4" s="676"/>
      <c r="VRQ4" s="676"/>
      <c r="VRR4" s="676"/>
      <c r="VRS4" s="676"/>
      <c r="VRT4" s="676"/>
      <c r="VRU4" s="676"/>
      <c r="VRV4" s="676"/>
      <c r="VRW4" s="676"/>
      <c r="VRX4" s="676"/>
      <c r="VRY4" s="676"/>
      <c r="VRZ4" s="676"/>
      <c r="VSA4" s="676"/>
      <c r="VSB4" s="676"/>
      <c r="VSC4" s="676"/>
      <c r="VSD4" s="676"/>
      <c r="VSE4" s="676"/>
      <c r="VSF4" s="676"/>
      <c r="VSG4" s="676"/>
      <c r="VSH4" s="676"/>
      <c r="VSI4" s="676"/>
      <c r="VSJ4" s="676"/>
      <c r="VSK4" s="676"/>
      <c r="VSL4" s="676"/>
      <c r="VSM4" s="676"/>
      <c r="VSN4" s="676"/>
      <c r="VSO4" s="676"/>
      <c r="VSP4" s="676"/>
      <c r="VSQ4" s="676"/>
      <c r="VSR4" s="676"/>
      <c r="VSS4" s="676"/>
      <c r="VST4" s="676"/>
      <c r="VSU4" s="676"/>
      <c r="VSV4" s="676"/>
      <c r="VSW4" s="676"/>
      <c r="VSX4" s="676"/>
      <c r="VSY4" s="676"/>
      <c r="VSZ4" s="676"/>
      <c r="VTA4" s="676"/>
      <c r="VTB4" s="676"/>
      <c r="VTC4" s="676"/>
      <c r="VTD4" s="676"/>
      <c r="VTE4" s="676"/>
      <c r="VTF4" s="676"/>
      <c r="VTG4" s="676"/>
      <c r="VTH4" s="676"/>
      <c r="VTI4" s="676"/>
      <c r="VTJ4" s="676"/>
      <c r="VTK4" s="676"/>
      <c r="VTL4" s="676"/>
      <c r="VTM4" s="676"/>
      <c r="VTN4" s="676"/>
      <c r="VTO4" s="676"/>
      <c r="VTP4" s="676"/>
      <c r="VTQ4" s="676"/>
      <c r="VTR4" s="676"/>
      <c r="VTS4" s="676"/>
      <c r="VTT4" s="676"/>
      <c r="VTU4" s="676"/>
      <c r="VTV4" s="676"/>
      <c r="VTW4" s="676"/>
      <c r="VTX4" s="676"/>
      <c r="VTY4" s="676"/>
      <c r="VTZ4" s="676"/>
      <c r="VUA4" s="676"/>
      <c r="VUB4" s="676"/>
      <c r="VUC4" s="676"/>
      <c r="VUD4" s="676"/>
      <c r="VUE4" s="676"/>
      <c r="VUF4" s="676"/>
      <c r="VUG4" s="676"/>
      <c r="VUH4" s="676"/>
      <c r="VUI4" s="676"/>
      <c r="VUJ4" s="676"/>
      <c r="VUK4" s="676"/>
      <c r="VUL4" s="676"/>
      <c r="VUM4" s="676"/>
      <c r="VUN4" s="676"/>
      <c r="VUO4" s="676"/>
      <c r="VUP4" s="676"/>
      <c r="VUQ4" s="676"/>
      <c r="VUR4" s="676"/>
      <c r="VUS4" s="676"/>
      <c r="VUT4" s="676"/>
      <c r="VUU4" s="676"/>
      <c r="VUV4" s="676"/>
      <c r="VUW4" s="676"/>
      <c r="VUX4" s="676"/>
      <c r="VUY4" s="676"/>
      <c r="VUZ4" s="676"/>
      <c r="VVA4" s="676"/>
      <c r="VVB4" s="676"/>
      <c r="VVC4" s="676"/>
      <c r="VVD4" s="676"/>
      <c r="VVE4" s="676"/>
      <c r="VVF4" s="676"/>
      <c r="VVG4" s="676"/>
      <c r="VVH4" s="676"/>
      <c r="VVI4" s="676"/>
      <c r="VVJ4" s="676"/>
      <c r="VVK4" s="676"/>
      <c r="VVL4" s="676"/>
      <c r="VVM4" s="676"/>
      <c r="VVN4" s="676"/>
      <c r="VVO4" s="676"/>
      <c r="VVP4" s="676"/>
      <c r="VVQ4" s="676"/>
      <c r="VVR4" s="676"/>
      <c r="VVS4" s="676"/>
      <c r="VVT4" s="676"/>
      <c r="VVU4" s="676"/>
      <c r="VVV4" s="676"/>
      <c r="VVW4" s="676"/>
      <c r="VVX4" s="676"/>
      <c r="VVY4" s="676"/>
      <c r="VVZ4" s="676"/>
      <c r="VWA4" s="676"/>
      <c r="VWB4" s="676"/>
      <c r="VWC4" s="676"/>
      <c r="VWD4" s="676"/>
      <c r="VWE4" s="676"/>
      <c r="VWF4" s="676"/>
      <c r="VWG4" s="676"/>
      <c r="VWH4" s="676"/>
      <c r="VWI4" s="676"/>
      <c r="VWJ4" s="676"/>
      <c r="VWK4" s="676"/>
      <c r="VWL4" s="676"/>
      <c r="VWM4" s="676"/>
      <c r="VWN4" s="676"/>
      <c r="VWO4" s="676"/>
      <c r="VWP4" s="676"/>
      <c r="VWQ4" s="676"/>
      <c r="VWR4" s="676"/>
      <c r="VWS4" s="676"/>
      <c r="VWT4" s="676"/>
      <c r="VWU4" s="676"/>
      <c r="VWV4" s="676"/>
      <c r="VWW4" s="676"/>
      <c r="VWX4" s="676"/>
      <c r="VWY4" s="676"/>
      <c r="VWZ4" s="676"/>
      <c r="VXA4" s="676"/>
      <c r="VXB4" s="676"/>
      <c r="VXC4" s="676"/>
      <c r="VXD4" s="676"/>
      <c r="VXE4" s="676"/>
      <c r="VXF4" s="676"/>
      <c r="VXG4" s="676"/>
      <c r="VXH4" s="676"/>
      <c r="VXI4" s="676"/>
      <c r="VXJ4" s="676"/>
      <c r="VXK4" s="676"/>
      <c r="VXL4" s="676"/>
      <c r="VXM4" s="676"/>
      <c r="VXN4" s="676"/>
      <c r="VXO4" s="676"/>
      <c r="VXP4" s="676"/>
      <c r="VXQ4" s="676"/>
      <c r="VXR4" s="676"/>
      <c r="VXS4" s="676"/>
      <c r="VXT4" s="676"/>
      <c r="VXU4" s="676"/>
      <c r="VXV4" s="676"/>
      <c r="VXW4" s="676"/>
      <c r="VXX4" s="676"/>
      <c r="VXY4" s="676"/>
      <c r="VXZ4" s="676"/>
      <c r="VYA4" s="676"/>
      <c r="VYB4" s="676"/>
      <c r="VYC4" s="676"/>
      <c r="VYD4" s="676"/>
      <c r="VYE4" s="676"/>
      <c r="VYF4" s="676"/>
      <c r="VYG4" s="676"/>
      <c r="VYH4" s="676"/>
      <c r="VYI4" s="676"/>
      <c r="VYJ4" s="676"/>
      <c r="VYK4" s="676"/>
      <c r="VYL4" s="676"/>
      <c r="VYM4" s="676"/>
      <c r="VYN4" s="676"/>
      <c r="VYO4" s="676"/>
      <c r="VYP4" s="676"/>
      <c r="VYQ4" s="676"/>
      <c r="VYR4" s="676"/>
      <c r="VYS4" s="676"/>
      <c r="VYT4" s="676"/>
      <c r="VYU4" s="676"/>
      <c r="VYV4" s="676"/>
      <c r="VYW4" s="676"/>
      <c r="VYX4" s="676"/>
      <c r="VYY4" s="676"/>
      <c r="VYZ4" s="676"/>
      <c r="VZA4" s="676"/>
      <c r="VZB4" s="676"/>
      <c r="VZC4" s="676"/>
      <c r="VZD4" s="676"/>
      <c r="VZE4" s="676"/>
      <c r="VZF4" s="676"/>
      <c r="VZG4" s="676"/>
      <c r="VZH4" s="676"/>
      <c r="VZI4" s="676"/>
      <c r="VZJ4" s="676"/>
      <c r="VZK4" s="676"/>
      <c r="VZL4" s="676"/>
      <c r="VZM4" s="676"/>
      <c r="VZN4" s="676"/>
      <c r="VZO4" s="676"/>
      <c r="VZP4" s="676"/>
      <c r="VZQ4" s="676"/>
      <c r="VZR4" s="676"/>
      <c r="VZS4" s="676"/>
      <c r="VZT4" s="676"/>
      <c r="VZU4" s="676"/>
      <c r="VZV4" s="676"/>
      <c r="VZW4" s="676"/>
      <c r="VZX4" s="676"/>
      <c r="VZY4" s="676"/>
      <c r="VZZ4" s="676"/>
      <c r="WAA4" s="676"/>
      <c r="WAB4" s="676"/>
      <c r="WAC4" s="676"/>
      <c r="WAD4" s="676"/>
      <c r="WAE4" s="676"/>
      <c r="WAF4" s="676"/>
      <c r="WAG4" s="676"/>
      <c r="WAH4" s="676"/>
      <c r="WAI4" s="676"/>
      <c r="WAJ4" s="676"/>
      <c r="WAK4" s="676"/>
      <c r="WAL4" s="676"/>
      <c r="WAM4" s="676"/>
      <c r="WAN4" s="676"/>
      <c r="WAO4" s="676"/>
      <c r="WAP4" s="676"/>
      <c r="WAQ4" s="676"/>
      <c r="WAR4" s="676"/>
      <c r="WAS4" s="676"/>
      <c r="WAT4" s="676"/>
      <c r="WAU4" s="676"/>
      <c r="WAV4" s="676"/>
      <c r="WAW4" s="676"/>
      <c r="WAX4" s="676"/>
      <c r="WAY4" s="676"/>
      <c r="WAZ4" s="676"/>
      <c r="WBA4" s="676"/>
      <c r="WBB4" s="676"/>
      <c r="WBC4" s="676"/>
      <c r="WBD4" s="676"/>
      <c r="WBE4" s="676"/>
      <c r="WBF4" s="676"/>
      <c r="WBG4" s="676"/>
      <c r="WBH4" s="676"/>
      <c r="WBI4" s="676"/>
      <c r="WBJ4" s="676"/>
      <c r="WBK4" s="676"/>
      <c r="WBL4" s="676"/>
      <c r="WBM4" s="676"/>
      <c r="WBN4" s="676"/>
      <c r="WBO4" s="676"/>
      <c r="WBP4" s="676"/>
      <c r="WBQ4" s="676"/>
      <c r="WBR4" s="676"/>
      <c r="WBS4" s="676"/>
      <c r="WBT4" s="676"/>
      <c r="WBU4" s="676"/>
      <c r="WBV4" s="676"/>
      <c r="WBW4" s="676"/>
      <c r="WBX4" s="676"/>
      <c r="WBY4" s="676"/>
      <c r="WBZ4" s="676"/>
      <c r="WCA4" s="676"/>
      <c r="WCB4" s="676"/>
      <c r="WCC4" s="676"/>
      <c r="WCD4" s="676"/>
      <c r="WCE4" s="676"/>
      <c r="WCF4" s="676"/>
      <c r="WCG4" s="676"/>
      <c r="WCH4" s="676"/>
      <c r="WCI4" s="676"/>
      <c r="WCJ4" s="676"/>
      <c r="WCK4" s="676"/>
      <c r="WCL4" s="676"/>
      <c r="WCM4" s="676"/>
      <c r="WCN4" s="676"/>
      <c r="WCO4" s="676"/>
      <c r="WCP4" s="676"/>
      <c r="WCQ4" s="676"/>
      <c r="WCR4" s="676"/>
      <c r="WCS4" s="676"/>
      <c r="WCT4" s="676"/>
      <c r="WCU4" s="676"/>
      <c r="WCV4" s="676"/>
      <c r="WCW4" s="676"/>
      <c r="WCX4" s="676"/>
      <c r="WCY4" s="676"/>
      <c r="WCZ4" s="676"/>
      <c r="WDA4" s="676"/>
      <c r="WDB4" s="676"/>
      <c r="WDC4" s="676"/>
      <c r="WDD4" s="676"/>
      <c r="WDE4" s="676"/>
      <c r="WDF4" s="676"/>
      <c r="WDG4" s="676"/>
      <c r="WDH4" s="676"/>
      <c r="WDI4" s="676"/>
      <c r="WDJ4" s="676"/>
      <c r="WDK4" s="676"/>
      <c r="WDL4" s="676"/>
      <c r="WDM4" s="676"/>
      <c r="WDN4" s="676"/>
      <c r="WDO4" s="676"/>
      <c r="WDP4" s="676"/>
      <c r="WDQ4" s="676"/>
      <c r="WDR4" s="676"/>
      <c r="WDS4" s="676"/>
      <c r="WDT4" s="676"/>
      <c r="WDU4" s="676"/>
      <c r="WDV4" s="676"/>
      <c r="WDW4" s="676"/>
      <c r="WDX4" s="676"/>
      <c r="WDY4" s="676"/>
      <c r="WDZ4" s="676"/>
      <c r="WEA4" s="676"/>
      <c r="WEB4" s="676"/>
      <c r="WEC4" s="676"/>
      <c r="WED4" s="676"/>
      <c r="WEE4" s="676"/>
      <c r="WEF4" s="676"/>
      <c r="WEG4" s="676"/>
      <c r="WEH4" s="676"/>
      <c r="WEI4" s="676"/>
      <c r="WEJ4" s="676"/>
      <c r="WEK4" s="676"/>
      <c r="WEL4" s="676"/>
      <c r="WEM4" s="676"/>
      <c r="WEN4" s="676"/>
      <c r="WEO4" s="676"/>
      <c r="WEP4" s="676"/>
      <c r="WEQ4" s="676"/>
      <c r="WER4" s="676"/>
      <c r="WES4" s="676"/>
      <c r="WET4" s="676"/>
      <c r="WEU4" s="676"/>
      <c r="WEV4" s="676"/>
      <c r="WEW4" s="676"/>
      <c r="WEX4" s="676"/>
      <c r="WEY4" s="676"/>
      <c r="WEZ4" s="676"/>
      <c r="WFA4" s="676"/>
      <c r="WFB4" s="676"/>
      <c r="WFC4" s="676"/>
      <c r="WFD4" s="676"/>
      <c r="WFE4" s="676"/>
      <c r="WFF4" s="676"/>
      <c r="WFG4" s="676"/>
      <c r="WFH4" s="676"/>
      <c r="WFI4" s="676"/>
      <c r="WFJ4" s="676"/>
      <c r="WFK4" s="676"/>
      <c r="WFL4" s="676"/>
      <c r="WFM4" s="676"/>
      <c r="WFN4" s="676"/>
      <c r="WFO4" s="676"/>
      <c r="WFP4" s="676"/>
      <c r="WFQ4" s="676"/>
      <c r="WFR4" s="676"/>
      <c r="WFS4" s="676"/>
      <c r="WFT4" s="676"/>
      <c r="WFU4" s="676"/>
      <c r="WFV4" s="676"/>
      <c r="WFW4" s="676"/>
      <c r="WFX4" s="676"/>
      <c r="WFY4" s="676"/>
      <c r="WFZ4" s="676"/>
      <c r="WGA4" s="676"/>
      <c r="WGB4" s="676"/>
      <c r="WGC4" s="676"/>
      <c r="WGD4" s="676"/>
      <c r="WGE4" s="676"/>
      <c r="WGF4" s="676"/>
      <c r="WGG4" s="676"/>
      <c r="WGH4" s="676"/>
      <c r="WGI4" s="676"/>
      <c r="WGJ4" s="676"/>
      <c r="WGK4" s="676"/>
      <c r="WGL4" s="676"/>
      <c r="WGM4" s="676"/>
      <c r="WGN4" s="676"/>
      <c r="WGO4" s="676"/>
      <c r="WGP4" s="676"/>
      <c r="WGQ4" s="676"/>
      <c r="WGR4" s="676"/>
      <c r="WGS4" s="676"/>
      <c r="WGT4" s="676"/>
      <c r="WGU4" s="676"/>
      <c r="WGV4" s="676"/>
      <c r="WGW4" s="676"/>
      <c r="WGX4" s="676"/>
      <c r="WGY4" s="676"/>
      <c r="WGZ4" s="676"/>
      <c r="WHA4" s="676"/>
      <c r="WHB4" s="676"/>
      <c r="WHC4" s="676"/>
      <c r="WHD4" s="676"/>
      <c r="WHE4" s="676"/>
      <c r="WHF4" s="676"/>
      <c r="WHG4" s="676"/>
      <c r="WHH4" s="676"/>
      <c r="WHI4" s="676"/>
      <c r="WHJ4" s="676"/>
      <c r="WHK4" s="676"/>
      <c r="WHL4" s="676"/>
      <c r="WHM4" s="676"/>
      <c r="WHN4" s="676"/>
      <c r="WHO4" s="676"/>
      <c r="WHP4" s="676"/>
      <c r="WHQ4" s="676"/>
      <c r="WHR4" s="676"/>
      <c r="WHS4" s="676"/>
      <c r="WHT4" s="676"/>
      <c r="WHU4" s="676"/>
      <c r="WHV4" s="676"/>
      <c r="WHW4" s="676"/>
      <c r="WHX4" s="676"/>
      <c r="WHY4" s="676"/>
      <c r="WHZ4" s="676"/>
      <c r="WIA4" s="676"/>
      <c r="WIB4" s="676"/>
      <c r="WIC4" s="676"/>
      <c r="WID4" s="676"/>
      <c r="WIE4" s="676"/>
      <c r="WIF4" s="676"/>
      <c r="WIG4" s="676"/>
      <c r="WIH4" s="676"/>
      <c r="WII4" s="676"/>
      <c r="WIJ4" s="676"/>
      <c r="WIK4" s="676"/>
      <c r="WIL4" s="676"/>
      <c r="WIM4" s="676"/>
      <c r="WIN4" s="676"/>
      <c r="WIO4" s="676"/>
      <c r="WIP4" s="676"/>
      <c r="WIQ4" s="676"/>
      <c r="WIR4" s="676"/>
      <c r="WIS4" s="676"/>
      <c r="WIT4" s="676"/>
      <c r="WIU4" s="676"/>
      <c r="WIV4" s="676"/>
      <c r="WIW4" s="676"/>
      <c r="WIX4" s="676"/>
      <c r="WIY4" s="676"/>
      <c r="WIZ4" s="676"/>
      <c r="WJA4" s="676"/>
      <c r="WJB4" s="676"/>
      <c r="WJC4" s="676"/>
      <c r="WJD4" s="676"/>
      <c r="WJE4" s="676"/>
      <c r="WJF4" s="676"/>
      <c r="WJG4" s="676"/>
      <c r="WJH4" s="676"/>
      <c r="WJI4" s="676"/>
      <c r="WJJ4" s="676"/>
      <c r="WJK4" s="676"/>
      <c r="WJL4" s="676"/>
      <c r="WJM4" s="676"/>
      <c r="WJN4" s="676"/>
      <c r="WJO4" s="676"/>
      <c r="WJP4" s="676"/>
      <c r="WJQ4" s="676"/>
      <c r="WJR4" s="676"/>
      <c r="WJS4" s="676"/>
      <c r="WJT4" s="676"/>
      <c r="WJU4" s="676"/>
      <c r="WJV4" s="676"/>
      <c r="WJW4" s="676"/>
      <c r="WJX4" s="676"/>
      <c r="WJY4" s="676"/>
      <c r="WJZ4" s="676"/>
      <c r="WKA4" s="676"/>
      <c r="WKB4" s="676"/>
      <c r="WKC4" s="676"/>
      <c r="WKD4" s="676"/>
      <c r="WKE4" s="676"/>
      <c r="WKF4" s="676"/>
      <c r="WKG4" s="676"/>
      <c r="WKH4" s="676"/>
      <c r="WKI4" s="676"/>
      <c r="WKJ4" s="676"/>
      <c r="WKK4" s="676"/>
      <c r="WKL4" s="676"/>
      <c r="WKM4" s="676"/>
      <c r="WKN4" s="676"/>
      <c r="WKO4" s="676"/>
      <c r="WKP4" s="676"/>
      <c r="WKQ4" s="676"/>
      <c r="WKR4" s="676"/>
      <c r="WKS4" s="676"/>
      <c r="WKT4" s="676"/>
      <c r="WKU4" s="676"/>
      <c r="WKV4" s="676"/>
      <c r="WKW4" s="676"/>
      <c r="WKX4" s="676"/>
      <c r="WKY4" s="676"/>
      <c r="WKZ4" s="676"/>
      <c r="WLA4" s="676"/>
      <c r="WLB4" s="676"/>
      <c r="WLC4" s="676"/>
      <c r="WLD4" s="676"/>
      <c r="WLE4" s="676"/>
      <c r="WLF4" s="676"/>
      <c r="WLG4" s="676"/>
      <c r="WLH4" s="676"/>
      <c r="WLI4" s="676"/>
      <c r="WLJ4" s="676"/>
      <c r="WLK4" s="676"/>
      <c r="WLL4" s="676"/>
      <c r="WLM4" s="676"/>
      <c r="WLN4" s="676"/>
      <c r="WLO4" s="676"/>
      <c r="WLP4" s="676"/>
      <c r="WLQ4" s="676"/>
      <c r="WLR4" s="676"/>
      <c r="WLS4" s="676"/>
      <c r="WLT4" s="676"/>
      <c r="WLU4" s="676"/>
      <c r="WLV4" s="676"/>
      <c r="WLW4" s="676"/>
      <c r="WLX4" s="676"/>
      <c r="WLY4" s="676"/>
      <c r="WLZ4" s="676"/>
      <c r="WMA4" s="676"/>
      <c r="WMB4" s="676"/>
      <c r="WMC4" s="676"/>
      <c r="WMD4" s="676"/>
      <c r="WME4" s="676"/>
      <c r="WMF4" s="676"/>
      <c r="WMG4" s="676"/>
      <c r="WMH4" s="676"/>
      <c r="WMI4" s="676"/>
      <c r="WMJ4" s="676"/>
      <c r="WMK4" s="676"/>
      <c r="WML4" s="676"/>
      <c r="WMM4" s="676"/>
      <c r="WMN4" s="676"/>
      <c r="WMO4" s="676"/>
      <c r="WMP4" s="676"/>
      <c r="WMQ4" s="676"/>
      <c r="WMR4" s="676"/>
      <c r="WMS4" s="676"/>
      <c r="WMT4" s="676"/>
      <c r="WMU4" s="676"/>
      <c r="WMV4" s="676"/>
      <c r="WMW4" s="676"/>
      <c r="WMX4" s="676"/>
      <c r="WMY4" s="676"/>
      <c r="WMZ4" s="676"/>
      <c r="WNA4" s="676"/>
      <c r="WNB4" s="676"/>
      <c r="WNC4" s="676"/>
      <c r="WND4" s="676"/>
      <c r="WNE4" s="676"/>
      <c r="WNF4" s="676"/>
      <c r="WNG4" s="676"/>
      <c r="WNH4" s="676"/>
      <c r="WNI4" s="676"/>
      <c r="WNJ4" s="676"/>
      <c r="WNK4" s="676"/>
      <c r="WNL4" s="676"/>
      <c r="WNM4" s="676"/>
      <c r="WNN4" s="676"/>
      <c r="WNO4" s="676"/>
      <c r="WNP4" s="676"/>
      <c r="WNQ4" s="676"/>
      <c r="WNR4" s="676"/>
      <c r="WNS4" s="676"/>
      <c r="WNT4" s="676"/>
      <c r="WNU4" s="676"/>
      <c r="WNV4" s="676"/>
      <c r="WNW4" s="676"/>
      <c r="WNX4" s="676"/>
      <c r="WNY4" s="676"/>
      <c r="WNZ4" s="676"/>
      <c r="WOA4" s="676"/>
      <c r="WOB4" s="676"/>
      <c r="WOC4" s="676"/>
      <c r="WOD4" s="676"/>
      <c r="WOE4" s="676"/>
      <c r="WOF4" s="676"/>
      <c r="WOG4" s="676"/>
      <c r="WOH4" s="676"/>
      <c r="WOI4" s="676"/>
      <c r="WOJ4" s="676"/>
      <c r="WOK4" s="676"/>
      <c r="WOL4" s="676"/>
      <c r="WOM4" s="676"/>
      <c r="WON4" s="676"/>
      <c r="WOO4" s="676"/>
      <c r="WOP4" s="676"/>
      <c r="WOQ4" s="676"/>
      <c r="WOR4" s="676"/>
      <c r="WOS4" s="676"/>
      <c r="WOT4" s="676"/>
      <c r="WOU4" s="676"/>
      <c r="WOV4" s="676"/>
      <c r="WOW4" s="676"/>
      <c r="WOX4" s="676"/>
      <c r="WOY4" s="676"/>
      <c r="WOZ4" s="676"/>
      <c r="WPA4" s="676"/>
      <c r="WPB4" s="676"/>
      <c r="WPC4" s="676"/>
      <c r="WPD4" s="676"/>
      <c r="WPE4" s="676"/>
      <c r="WPF4" s="676"/>
      <c r="WPG4" s="676"/>
      <c r="WPH4" s="676"/>
      <c r="WPI4" s="676"/>
      <c r="WPJ4" s="676"/>
      <c r="WPK4" s="676"/>
      <c r="WPL4" s="676"/>
      <c r="WPM4" s="676"/>
      <c r="WPN4" s="676"/>
      <c r="WPO4" s="676"/>
      <c r="WPP4" s="676"/>
      <c r="WPQ4" s="676"/>
      <c r="WPR4" s="676"/>
      <c r="WPS4" s="676"/>
      <c r="WPT4" s="676"/>
      <c r="WPU4" s="676"/>
      <c r="WPV4" s="676"/>
      <c r="WPW4" s="676"/>
      <c r="WPX4" s="676"/>
      <c r="WPY4" s="676"/>
      <c r="WPZ4" s="676"/>
      <c r="WQA4" s="676"/>
      <c r="WQB4" s="676"/>
      <c r="WQC4" s="676"/>
      <c r="WQD4" s="676"/>
      <c r="WQE4" s="676"/>
      <c r="WQF4" s="676"/>
      <c r="WQG4" s="676"/>
      <c r="WQH4" s="676"/>
      <c r="WQI4" s="676"/>
      <c r="WQJ4" s="676"/>
      <c r="WQK4" s="676"/>
      <c r="WQL4" s="676"/>
      <c r="WQM4" s="676"/>
      <c r="WQN4" s="676"/>
      <c r="WQO4" s="676"/>
      <c r="WQP4" s="676"/>
      <c r="WQQ4" s="676"/>
      <c r="WQR4" s="676"/>
      <c r="WQS4" s="676"/>
      <c r="WQT4" s="676"/>
      <c r="WQU4" s="676"/>
      <c r="WQV4" s="676"/>
      <c r="WQW4" s="676"/>
      <c r="WQX4" s="676"/>
      <c r="WQY4" s="676"/>
      <c r="WQZ4" s="676"/>
      <c r="WRA4" s="676"/>
      <c r="WRB4" s="676"/>
      <c r="WRC4" s="676"/>
      <c r="WRD4" s="676"/>
      <c r="WRE4" s="676"/>
      <c r="WRF4" s="676"/>
      <c r="WRG4" s="676"/>
      <c r="WRH4" s="676"/>
      <c r="WRI4" s="676"/>
      <c r="WRJ4" s="676"/>
      <c r="WRK4" s="676"/>
      <c r="WRL4" s="676"/>
      <c r="WRM4" s="676"/>
      <c r="WRN4" s="676"/>
      <c r="WRO4" s="676"/>
      <c r="WRP4" s="676"/>
      <c r="WRQ4" s="676"/>
      <c r="WRR4" s="676"/>
      <c r="WRS4" s="676"/>
      <c r="WRT4" s="676"/>
      <c r="WRU4" s="676"/>
      <c r="WRV4" s="676"/>
      <c r="WRW4" s="676"/>
      <c r="WRX4" s="676"/>
      <c r="WRY4" s="676"/>
      <c r="WRZ4" s="676"/>
      <c r="WSA4" s="676"/>
      <c r="WSB4" s="676"/>
      <c r="WSC4" s="676"/>
      <c r="WSD4" s="676"/>
      <c r="WSE4" s="676"/>
      <c r="WSF4" s="676"/>
      <c r="WSG4" s="676"/>
      <c r="WSH4" s="676"/>
      <c r="WSI4" s="676"/>
      <c r="WSJ4" s="676"/>
      <c r="WSK4" s="676"/>
      <c r="WSL4" s="676"/>
      <c r="WSM4" s="676"/>
      <c r="WSN4" s="676"/>
      <c r="WSO4" s="676"/>
      <c r="WSP4" s="676"/>
      <c r="WSQ4" s="676"/>
      <c r="WSR4" s="676"/>
      <c r="WSS4" s="676"/>
      <c r="WST4" s="676"/>
      <c r="WSU4" s="676"/>
      <c r="WSV4" s="676"/>
      <c r="WSW4" s="676"/>
      <c r="WSX4" s="676"/>
      <c r="WSY4" s="676"/>
      <c r="WSZ4" s="676"/>
      <c r="WTA4" s="676"/>
      <c r="WTB4" s="676"/>
      <c r="WTC4" s="676"/>
      <c r="WTD4" s="676"/>
      <c r="WTE4" s="676"/>
      <c r="WTF4" s="676"/>
      <c r="WTG4" s="676"/>
      <c r="WTH4" s="676"/>
      <c r="WTI4" s="676"/>
      <c r="WTJ4" s="676"/>
      <c r="WTK4" s="676"/>
      <c r="WTL4" s="676"/>
      <c r="WTM4" s="676"/>
      <c r="WTN4" s="676"/>
      <c r="WTO4" s="676"/>
      <c r="WTP4" s="676"/>
      <c r="WTQ4" s="676"/>
      <c r="WTR4" s="676"/>
      <c r="WTS4" s="676"/>
      <c r="WTT4" s="676"/>
      <c r="WTU4" s="676"/>
      <c r="WTV4" s="676"/>
      <c r="WTW4" s="676"/>
      <c r="WTX4" s="676"/>
      <c r="WTY4" s="676"/>
      <c r="WTZ4" s="676"/>
      <c r="WUA4" s="676"/>
      <c r="WUB4" s="676"/>
      <c r="WUC4" s="676"/>
      <c r="WUD4" s="676"/>
      <c r="WUE4" s="676"/>
      <c r="WUF4" s="676"/>
      <c r="WUG4" s="676"/>
      <c r="WUH4" s="676"/>
      <c r="WUI4" s="676"/>
      <c r="WUJ4" s="676"/>
      <c r="WUK4" s="676"/>
      <c r="WUL4" s="676"/>
      <c r="WUM4" s="676"/>
      <c r="WUN4" s="676"/>
      <c r="WUO4" s="676"/>
      <c r="WUP4" s="676"/>
      <c r="WUQ4" s="676"/>
      <c r="WUR4" s="676"/>
      <c r="WUS4" s="676"/>
      <c r="WUT4" s="676"/>
      <c r="WUU4" s="676"/>
      <c r="WUV4" s="676"/>
      <c r="WUW4" s="676"/>
      <c r="WUX4" s="676"/>
      <c r="WUY4" s="676"/>
      <c r="WUZ4" s="676"/>
      <c r="WVA4" s="676"/>
      <c r="WVB4" s="676"/>
      <c r="WVC4" s="676"/>
      <c r="WVD4" s="676"/>
      <c r="WVE4" s="676"/>
      <c r="WVF4" s="676"/>
      <c r="WVG4" s="676"/>
      <c r="WVH4" s="676"/>
      <c r="WVI4" s="676"/>
      <c r="WVJ4" s="676"/>
      <c r="WVK4" s="676"/>
      <c r="WVL4" s="676"/>
      <c r="WVM4" s="676"/>
      <c r="WVN4" s="676"/>
      <c r="WVO4" s="676"/>
      <c r="WVP4" s="676"/>
      <c r="WVQ4" s="676"/>
      <c r="WVR4" s="676"/>
      <c r="WVS4" s="676"/>
      <c r="WVT4" s="676"/>
      <c r="WVU4" s="676"/>
      <c r="WVV4" s="676"/>
      <c r="WVW4" s="676"/>
      <c r="WVX4" s="676"/>
      <c r="WVY4" s="676"/>
      <c r="WVZ4" s="676"/>
      <c r="WWA4" s="676"/>
      <c r="WWB4" s="676"/>
      <c r="WWC4" s="676"/>
      <c r="WWD4" s="676"/>
      <c r="WWE4" s="676"/>
      <c r="WWF4" s="676"/>
      <c r="WWG4" s="676"/>
      <c r="WWH4" s="676"/>
      <c r="WWI4" s="676"/>
      <c r="WWJ4" s="676"/>
      <c r="WWK4" s="676"/>
      <c r="WWL4" s="676"/>
      <c r="WWM4" s="676"/>
      <c r="WWN4" s="676"/>
      <c r="WWO4" s="676"/>
      <c r="WWP4" s="676"/>
      <c r="WWQ4" s="676"/>
      <c r="WWR4" s="676"/>
      <c r="WWS4" s="676"/>
      <c r="WWT4" s="676"/>
      <c r="WWU4" s="676"/>
      <c r="WWV4" s="676"/>
      <c r="WWW4" s="676"/>
      <c r="WWX4" s="676"/>
      <c r="WWY4" s="676"/>
      <c r="WWZ4" s="676"/>
      <c r="WXA4" s="676"/>
      <c r="WXB4" s="676"/>
      <c r="WXC4" s="676"/>
      <c r="WXD4" s="676"/>
      <c r="WXE4" s="676"/>
      <c r="WXF4" s="676"/>
      <c r="WXG4" s="676"/>
      <c r="WXH4" s="676"/>
      <c r="WXI4" s="676"/>
      <c r="WXJ4" s="676"/>
      <c r="WXK4" s="676"/>
      <c r="WXL4" s="676"/>
      <c r="WXM4" s="676"/>
      <c r="WXN4" s="676"/>
      <c r="WXO4" s="676"/>
      <c r="WXP4" s="676"/>
      <c r="WXQ4" s="676"/>
      <c r="WXR4" s="676"/>
      <c r="WXS4" s="676"/>
      <c r="WXT4" s="676"/>
      <c r="WXU4" s="676"/>
      <c r="WXV4" s="676"/>
      <c r="WXW4" s="676"/>
      <c r="WXX4" s="676"/>
      <c r="WXY4" s="676"/>
      <c r="WXZ4" s="676"/>
      <c r="WYA4" s="676"/>
      <c r="WYB4" s="676"/>
      <c r="WYC4" s="676"/>
      <c r="WYD4" s="676"/>
      <c r="WYE4" s="676"/>
      <c r="WYF4" s="676"/>
      <c r="WYG4" s="676"/>
      <c r="WYH4" s="676"/>
      <c r="WYI4" s="676"/>
      <c r="WYJ4" s="676"/>
      <c r="WYK4" s="676"/>
      <c r="WYL4" s="676"/>
      <c r="WYM4" s="676"/>
      <c r="WYN4" s="676"/>
      <c r="WYO4" s="676"/>
      <c r="WYP4" s="676"/>
      <c r="WYQ4" s="676"/>
      <c r="WYR4" s="676"/>
      <c r="WYS4" s="676"/>
      <c r="WYT4" s="676"/>
      <c r="WYU4" s="676"/>
      <c r="WYV4" s="676"/>
      <c r="WYW4" s="676"/>
      <c r="WYX4" s="676"/>
      <c r="WYY4" s="676"/>
      <c r="WYZ4" s="676"/>
      <c r="WZA4" s="676"/>
      <c r="WZB4" s="676"/>
      <c r="WZC4" s="676"/>
      <c r="WZD4" s="676"/>
      <c r="WZE4" s="676"/>
      <c r="WZF4" s="676"/>
      <c r="WZG4" s="676"/>
      <c r="WZH4" s="676"/>
      <c r="WZI4" s="676"/>
      <c r="WZJ4" s="676"/>
      <c r="WZK4" s="676"/>
      <c r="WZL4" s="676"/>
      <c r="WZM4" s="676"/>
      <c r="WZN4" s="676"/>
      <c r="WZO4" s="676"/>
      <c r="WZP4" s="676"/>
      <c r="WZQ4" s="676"/>
      <c r="WZR4" s="676"/>
      <c r="WZS4" s="676"/>
      <c r="WZT4" s="676"/>
      <c r="WZU4" s="676"/>
      <c r="WZV4" s="676"/>
      <c r="WZW4" s="676"/>
      <c r="WZX4" s="676"/>
      <c r="WZY4" s="676"/>
      <c r="WZZ4" s="676"/>
      <c r="XAA4" s="676"/>
      <c r="XAB4" s="676"/>
      <c r="XAC4" s="676"/>
      <c r="XAD4" s="676"/>
      <c r="XAE4" s="676"/>
      <c r="XAF4" s="676"/>
      <c r="XAG4" s="676"/>
      <c r="XAH4" s="676"/>
      <c r="XAI4" s="676"/>
      <c r="XAJ4" s="676"/>
      <c r="XAK4" s="676"/>
      <c r="XAL4" s="676"/>
      <c r="XAM4" s="676"/>
      <c r="XAN4" s="676"/>
      <c r="XAO4" s="676"/>
      <c r="XAP4" s="676"/>
      <c r="XAQ4" s="676"/>
      <c r="XAR4" s="676"/>
      <c r="XAS4" s="676"/>
      <c r="XAT4" s="676"/>
      <c r="XAU4" s="676"/>
      <c r="XAV4" s="676"/>
      <c r="XAW4" s="676"/>
      <c r="XAX4" s="676"/>
      <c r="XAY4" s="676"/>
      <c r="XAZ4" s="676"/>
      <c r="XBA4" s="676"/>
      <c r="XBB4" s="676"/>
      <c r="XBC4" s="676"/>
      <c r="XBD4" s="676"/>
      <c r="XBE4" s="676"/>
      <c r="XBF4" s="676"/>
      <c r="XBG4" s="676"/>
      <c r="XBH4" s="676"/>
      <c r="XBI4" s="676"/>
      <c r="XBJ4" s="676"/>
      <c r="XBK4" s="676"/>
      <c r="XBL4" s="676"/>
      <c r="XBM4" s="676"/>
      <c r="XBN4" s="676"/>
      <c r="XBO4" s="676"/>
      <c r="XBP4" s="676"/>
      <c r="XBQ4" s="676"/>
      <c r="XBR4" s="676"/>
      <c r="XBS4" s="676"/>
      <c r="XBT4" s="676"/>
      <c r="XBU4" s="676"/>
      <c r="XBV4" s="676"/>
      <c r="XBW4" s="676"/>
      <c r="XBX4" s="676"/>
      <c r="XBY4" s="676"/>
      <c r="XBZ4" s="676"/>
      <c r="XCA4" s="676"/>
      <c r="XCB4" s="676"/>
      <c r="XCC4" s="676"/>
      <c r="XCD4" s="676"/>
      <c r="XCE4" s="676"/>
      <c r="XCF4" s="676"/>
      <c r="XCG4" s="676"/>
      <c r="XCH4" s="676"/>
      <c r="XCI4" s="676"/>
      <c r="XCJ4" s="676"/>
      <c r="XCK4" s="676"/>
      <c r="XCL4" s="676"/>
      <c r="XCM4" s="676"/>
      <c r="XCN4" s="676"/>
      <c r="XCO4" s="676"/>
      <c r="XCP4" s="676"/>
      <c r="XCQ4" s="676"/>
      <c r="XCR4" s="676"/>
      <c r="XCS4" s="676"/>
      <c r="XCT4" s="676"/>
      <c r="XCU4" s="676"/>
      <c r="XCV4" s="676"/>
      <c r="XCW4" s="676"/>
      <c r="XCX4" s="676"/>
      <c r="XCY4" s="676"/>
      <c r="XCZ4" s="676"/>
      <c r="XDA4" s="676"/>
      <c r="XDB4" s="676"/>
      <c r="XDC4" s="676"/>
      <c r="XDD4" s="676"/>
      <c r="XDE4" s="676"/>
      <c r="XDF4" s="676"/>
      <c r="XDG4" s="676"/>
      <c r="XDH4" s="676"/>
      <c r="XDI4" s="676"/>
      <c r="XDJ4" s="676"/>
      <c r="XDK4" s="676"/>
      <c r="XDL4" s="676"/>
      <c r="XDM4" s="676"/>
      <c r="XDN4" s="676"/>
      <c r="XDO4" s="676"/>
      <c r="XDP4" s="676"/>
      <c r="XDQ4" s="676"/>
      <c r="XDR4" s="676"/>
      <c r="XDS4" s="676"/>
      <c r="XDT4" s="676"/>
      <c r="XDU4" s="676"/>
      <c r="XDV4" s="676"/>
      <c r="XDW4" s="676"/>
      <c r="XDX4" s="676"/>
      <c r="XDY4" s="676"/>
      <c r="XDZ4" s="676"/>
      <c r="XEA4" s="676"/>
      <c r="XEB4" s="676"/>
      <c r="XEC4" s="676"/>
      <c r="XED4" s="676"/>
      <c r="XEE4" s="676"/>
      <c r="XEF4" s="676"/>
      <c r="XEG4" s="676"/>
      <c r="XEH4" s="676"/>
      <c r="XEI4" s="676"/>
      <c r="XEJ4" s="676"/>
      <c r="XEK4" s="676"/>
      <c r="XEL4" s="676"/>
      <c r="XEM4" s="676"/>
      <c r="XEN4" s="676"/>
      <c r="XEO4" s="676"/>
      <c r="XEP4" s="676"/>
      <c r="XEQ4" s="676"/>
      <c r="XER4" s="676"/>
      <c r="XES4" s="676"/>
      <c r="XET4" s="676"/>
      <c r="XEU4" s="676"/>
      <c r="XEV4" s="676"/>
      <c r="XEW4" s="676"/>
      <c r="XEX4" s="676"/>
      <c r="XEY4" s="676"/>
      <c r="XEZ4" s="676"/>
      <c r="XFA4" s="676"/>
      <c r="XFB4" s="676"/>
      <c r="XFC4" s="676"/>
    </row>
    <row r="5" spans="1:16383" ht="15" customHeight="1">
      <c r="A5" s="1005" t="s">
        <v>3009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O5" s="676"/>
      <c r="P5" s="676"/>
      <c r="Q5" s="676"/>
      <c r="R5" s="676"/>
      <c r="S5" s="676"/>
      <c r="T5" s="676"/>
      <c r="U5" s="676"/>
      <c r="V5" s="676"/>
      <c r="W5" s="676"/>
      <c r="X5" s="676"/>
      <c r="Y5" s="676"/>
      <c r="Z5" s="676"/>
      <c r="AA5" s="676"/>
      <c r="AB5" s="676"/>
      <c r="AC5" s="676"/>
      <c r="AD5" s="676"/>
      <c r="AE5" s="676"/>
      <c r="AF5" s="676"/>
      <c r="AG5" s="676"/>
      <c r="AH5" s="676"/>
      <c r="AI5" s="676"/>
      <c r="AJ5" s="676"/>
      <c r="AK5" s="676"/>
      <c r="AL5" s="676"/>
      <c r="AM5" s="676"/>
      <c r="AN5" s="676"/>
      <c r="AO5" s="676"/>
      <c r="AP5" s="676"/>
      <c r="AQ5" s="676"/>
      <c r="AR5" s="676"/>
      <c r="AS5" s="676"/>
      <c r="AT5" s="676"/>
      <c r="AU5" s="676"/>
      <c r="AV5" s="676"/>
      <c r="AW5" s="676"/>
      <c r="AX5" s="676"/>
      <c r="AY5" s="676"/>
      <c r="AZ5" s="676"/>
      <c r="BA5" s="676"/>
      <c r="BB5" s="676"/>
      <c r="BC5" s="676"/>
      <c r="BD5" s="676"/>
      <c r="BE5" s="676"/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6"/>
      <c r="BS5" s="676"/>
      <c r="BT5" s="676"/>
      <c r="BU5" s="676"/>
      <c r="BV5" s="676"/>
      <c r="BW5" s="676"/>
      <c r="BX5" s="676"/>
      <c r="BY5" s="676"/>
      <c r="BZ5" s="676"/>
      <c r="CA5" s="676"/>
      <c r="CB5" s="676"/>
      <c r="CC5" s="676"/>
      <c r="CD5" s="676"/>
      <c r="CE5" s="676"/>
      <c r="CF5" s="676"/>
      <c r="CG5" s="676"/>
      <c r="CH5" s="676"/>
      <c r="CI5" s="676"/>
      <c r="CJ5" s="676"/>
      <c r="CK5" s="676"/>
      <c r="CL5" s="676"/>
      <c r="CM5" s="676"/>
      <c r="CN5" s="676"/>
      <c r="CO5" s="676"/>
      <c r="CP5" s="676"/>
      <c r="CQ5" s="676"/>
      <c r="CR5" s="676"/>
      <c r="CS5" s="676"/>
      <c r="CT5" s="676"/>
      <c r="CU5" s="676"/>
      <c r="CV5" s="676"/>
      <c r="CW5" s="676"/>
      <c r="CX5" s="676"/>
      <c r="CY5" s="676"/>
      <c r="CZ5" s="676"/>
      <c r="DA5" s="676"/>
      <c r="DB5" s="676"/>
      <c r="DC5" s="676"/>
      <c r="DD5" s="676"/>
      <c r="DE5" s="676"/>
      <c r="DF5" s="676"/>
      <c r="DG5" s="676"/>
      <c r="DH5" s="676"/>
      <c r="DI5" s="676"/>
      <c r="DJ5" s="676"/>
      <c r="DK5" s="676"/>
      <c r="DL5" s="676"/>
      <c r="DM5" s="676"/>
      <c r="DN5" s="676"/>
      <c r="DO5" s="676"/>
      <c r="DP5" s="676"/>
      <c r="DQ5" s="676"/>
      <c r="DR5" s="676"/>
      <c r="DS5" s="676"/>
      <c r="DT5" s="676"/>
      <c r="DU5" s="676"/>
      <c r="DV5" s="676"/>
      <c r="DW5" s="676"/>
      <c r="DX5" s="676"/>
      <c r="DY5" s="676"/>
      <c r="DZ5" s="676"/>
      <c r="EA5" s="676"/>
      <c r="EB5" s="676"/>
      <c r="EC5" s="676"/>
      <c r="ED5" s="676"/>
      <c r="EE5" s="676"/>
      <c r="EF5" s="676"/>
      <c r="EG5" s="676"/>
      <c r="EH5" s="676"/>
      <c r="EI5" s="676"/>
      <c r="EJ5" s="676"/>
      <c r="EK5" s="676"/>
      <c r="EL5" s="676"/>
      <c r="EM5" s="676"/>
      <c r="EN5" s="676"/>
      <c r="EO5" s="676"/>
      <c r="EP5" s="676"/>
      <c r="EQ5" s="676"/>
      <c r="ER5" s="676"/>
      <c r="ES5" s="676"/>
      <c r="ET5" s="676"/>
      <c r="EU5" s="676"/>
      <c r="EV5" s="676"/>
      <c r="EW5" s="676"/>
      <c r="EX5" s="676"/>
      <c r="EY5" s="676"/>
      <c r="EZ5" s="676"/>
      <c r="FA5" s="676"/>
      <c r="FB5" s="676"/>
      <c r="FC5" s="676"/>
      <c r="FD5" s="676"/>
      <c r="FE5" s="676"/>
      <c r="FF5" s="676"/>
      <c r="FG5" s="676"/>
      <c r="FH5" s="676"/>
      <c r="FI5" s="676"/>
      <c r="FJ5" s="676"/>
      <c r="FK5" s="676"/>
      <c r="FL5" s="676"/>
      <c r="FM5" s="676"/>
      <c r="FN5" s="676"/>
      <c r="FO5" s="676"/>
      <c r="FP5" s="676"/>
      <c r="FQ5" s="676"/>
      <c r="FR5" s="676"/>
      <c r="FS5" s="676"/>
      <c r="FT5" s="676"/>
      <c r="FU5" s="676"/>
      <c r="FV5" s="676"/>
      <c r="FW5" s="676"/>
      <c r="FX5" s="676"/>
      <c r="FY5" s="676"/>
      <c r="FZ5" s="676"/>
      <c r="GA5" s="676"/>
      <c r="GB5" s="676"/>
      <c r="GC5" s="676"/>
      <c r="GD5" s="676"/>
      <c r="GE5" s="676"/>
      <c r="GF5" s="676"/>
      <c r="GG5" s="676"/>
      <c r="GH5" s="676"/>
      <c r="GI5" s="676"/>
      <c r="GJ5" s="676"/>
      <c r="GK5" s="676"/>
      <c r="GL5" s="676"/>
      <c r="GM5" s="676"/>
      <c r="GN5" s="676"/>
      <c r="GO5" s="676"/>
      <c r="GP5" s="676"/>
      <c r="GQ5" s="676"/>
      <c r="GR5" s="676"/>
      <c r="GS5" s="676"/>
      <c r="GT5" s="676"/>
      <c r="GU5" s="676"/>
      <c r="GV5" s="676"/>
      <c r="GW5" s="676"/>
      <c r="GX5" s="676"/>
      <c r="GY5" s="676"/>
      <c r="GZ5" s="676"/>
      <c r="HA5" s="676"/>
      <c r="HB5" s="676"/>
      <c r="HC5" s="676"/>
      <c r="HD5" s="676"/>
      <c r="HE5" s="676"/>
      <c r="HF5" s="676"/>
      <c r="HG5" s="676"/>
      <c r="HH5" s="676"/>
      <c r="HI5" s="676"/>
      <c r="HJ5" s="676"/>
      <c r="HK5" s="676"/>
      <c r="HL5" s="676"/>
      <c r="HM5" s="676"/>
      <c r="HN5" s="676"/>
      <c r="HO5" s="676"/>
      <c r="HP5" s="676"/>
      <c r="HQ5" s="676"/>
      <c r="HR5" s="676"/>
      <c r="HS5" s="676"/>
      <c r="HT5" s="676"/>
      <c r="HU5" s="676"/>
      <c r="HV5" s="676"/>
      <c r="HW5" s="676"/>
      <c r="HX5" s="676"/>
      <c r="HY5" s="676"/>
      <c r="HZ5" s="676"/>
      <c r="IA5" s="676"/>
      <c r="IB5" s="676"/>
      <c r="IC5" s="676"/>
      <c r="ID5" s="676"/>
      <c r="IE5" s="676"/>
      <c r="IF5" s="676"/>
      <c r="IG5" s="676"/>
      <c r="IH5" s="676"/>
      <c r="II5" s="676"/>
      <c r="IJ5" s="676"/>
      <c r="IK5" s="676"/>
      <c r="IL5" s="676"/>
      <c r="IM5" s="676"/>
      <c r="IN5" s="676"/>
      <c r="IO5" s="676"/>
      <c r="IP5" s="676"/>
      <c r="IQ5" s="676"/>
      <c r="IR5" s="676"/>
      <c r="IS5" s="676"/>
      <c r="IT5" s="676"/>
      <c r="IU5" s="676"/>
      <c r="IV5" s="676"/>
      <c r="IW5" s="676"/>
      <c r="IX5" s="676"/>
      <c r="IY5" s="676"/>
      <c r="IZ5" s="676"/>
      <c r="JA5" s="676"/>
      <c r="JB5" s="676"/>
      <c r="JC5" s="676"/>
      <c r="JD5" s="676"/>
      <c r="JE5" s="676"/>
      <c r="JF5" s="676"/>
      <c r="JG5" s="676"/>
      <c r="JH5" s="676"/>
      <c r="JI5" s="676"/>
      <c r="JJ5" s="676"/>
      <c r="JK5" s="676"/>
      <c r="JL5" s="676"/>
      <c r="JM5" s="676"/>
      <c r="JN5" s="676"/>
      <c r="JO5" s="676"/>
      <c r="JP5" s="676"/>
      <c r="JQ5" s="676"/>
      <c r="JR5" s="676"/>
      <c r="JS5" s="676"/>
      <c r="JT5" s="676"/>
      <c r="JU5" s="676"/>
      <c r="JV5" s="676"/>
      <c r="JW5" s="676"/>
      <c r="JX5" s="676"/>
      <c r="JY5" s="676"/>
      <c r="JZ5" s="676"/>
      <c r="KA5" s="676"/>
      <c r="KB5" s="676"/>
      <c r="KC5" s="676"/>
      <c r="KD5" s="676"/>
      <c r="KE5" s="676"/>
      <c r="KF5" s="676"/>
      <c r="KG5" s="676"/>
      <c r="KH5" s="676"/>
      <c r="KI5" s="676"/>
      <c r="KJ5" s="676"/>
      <c r="KK5" s="676"/>
      <c r="KL5" s="676"/>
      <c r="KM5" s="676"/>
      <c r="KN5" s="676"/>
      <c r="KO5" s="676"/>
      <c r="KP5" s="676"/>
      <c r="KQ5" s="676"/>
      <c r="KR5" s="676"/>
      <c r="KS5" s="676"/>
      <c r="KT5" s="676"/>
      <c r="KU5" s="676"/>
      <c r="KV5" s="676"/>
      <c r="KW5" s="676"/>
      <c r="KX5" s="676"/>
      <c r="KY5" s="676"/>
      <c r="KZ5" s="676"/>
      <c r="LA5" s="676"/>
      <c r="LB5" s="676"/>
      <c r="LC5" s="676"/>
      <c r="LD5" s="676"/>
      <c r="LE5" s="676"/>
      <c r="LF5" s="676"/>
      <c r="LG5" s="676"/>
      <c r="LH5" s="676"/>
      <c r="LI5" s="676"/>
      <c r="LJ5" s="676"/>
      <c r="LK5" s="676"/>
      <c r="LL5" s="676"/>
      <c r="LM5" s="676"/>
      <c r="LN5" s="676"/>
      <c r="LO5" s="676"/>
      <c r="LP5" s="676"/>
      <c r="LQ5" s="676"/>
      <c r="LR5" s="676"/>
      <c r="LS5" s="676"/>
      <c r="LT5" s="676"/>
      <c r="LU5" s="676"/>
      <c r="LV5" s="676"/>
      <c r="LW5" s="676"/>
      <c r="LX5" s="676"/>
      <c r="LY5" s="676"/>
      <c r="LZ5" s="676"/>
      <c r="MA5" s="676"/>
      <c r="MB5" s="676"/>
      <c r="MC5" s="676"/>
      <c r="MD5" s="676"/>
      <c r="ME5" s="676"/>
      <c r="MF5" s="676"/>
      <c r="MG5" s="676"/>
      <c r="MH5" s="676"/>
      <c r="MI5" s="676"/>
      <c r="MJ5" s="676"/>
      <c r="MK5" s="676"/>
      <c r="ML5" s="676"/>
      <c r="MM5" s="676"/>
      <c r="MN5" s="676"/>
      <c r="MO5" s="676"/>
      <c r="MP5" s="676"/>
      <c r="MQ5" s="676"/>
      <c r="MR5" s="676"/>
      <c r="MS5" s="676"/>
      <c r="MT5" s="676"/>
      <c r="MU5" s="676"/>
      <c r="MV5" s="676"/>
      <c r="MW5" s="676"/>
      <c r="MX5" s="676"/>
      <c r="MY5" s="676"/>
      <c r="MZ5" s="676"/>
      <c r="NA5" s="676"/>
      <c r="NB5" s="676"/>
      <c r="NC5" s="676"/>
      <c r="ND5" s="676"/>
      <c r="NE5" s="676"/>
      <c r="NF5" s="676"/>
      <c r="NG5" s="676"/>
      <c r="NH5" s="676"/>
      <c r="NI5" s="676"/>
      <c r="NJ5" s="676"/>
      <c r="NK5" s="676"/>
      <c r="NL5" s="676"/>
      <c r="NM5" s="676"/>
      <c r="NN5" s="676"/>
      <c r="NO5" s="676"/>
      <c r="NP5" s="676"/>
      <c r="NQ5" s="676"/>
      <c r="NR5" s="676"/>
      <c r="NS5" s="676"/>
      <c r="NT5" s="676"/>
      <c r="NU5" s="676"/>
      <c r="NV5" s="676"/>
      <c r="NW5" s="676"/>
      <c r="NX5" s="676"/>
      <c r="NY5" s="676"/>
      <c r="NZ5" s="676"/>
      <c r="OA5" s="676"/>
      <c r="OB5" s="676"/>
      <c r="OC5" s="676"/>
      <c r="OD5" s="676"/>
      <c r="OE5" s="676"/>
      <c r="OF5" s="676"/>
      <c r="OG5" s="676"/>
      <c r="OH5" s="676"/>
      <c r="OI5" s="676"/>
      <c r="OJ5" s="676"/>
      <c r="OK5" s="676"/>
      <c r="OL5" s="676"/>
      <c r="OM5" s="676"/>
      <c r="ON5" s="676"/>
      <c r="OO5" s="676"/>
      <c r="OP5" s="676"/>
      <c r="OQ5" s="676"/>
      <c r="OR5" s="676"/>
      <c r="OS5" s="676"/>
      <c r="OT5" s="676"/>
      <c r="OU5" s="676"/>
      <c r="OV5" s="676"/>
      <c r="OW5" s="676"/>
      <c r="OX5" s="676"/>
      <c r="OY5" s="676"/>
      <c r="OZ5" s="676"/>
      <c r="PA5" s="676"/>
      <c r="PB5" s="676"/>
      <c r="PC5" s="676"/>
      <c r="PD5" s="676"/>
      <c r="PE5" s="676"/>
      <c r="PF5" s="676"/>
      <c r="PG5" s="676"/>
      <c r="PH5" s="676"/>
      <c r="PI5" s="676"/>
      <c r="PJ5" s="676"/>
      <c r="PK5" s="676"/>
      <c r="PL5" s="676"/>
      <c r="PM5" s="676"/>
      <c r="PN5" s="676"/>
      <c r="PO5" s="676"/>
      <c r="PP5" s="676"/>
      <c r="PQ5" s="676"/>
      <c r="PR5" s="676"/>
      <c r="PS5" s="676"/>
      <c r="PT5" s="676"/>
      <c r="PU5" s="676"/>
      <c r="PV5" s="676"/>
      <c r="PW5" s="676"/>
      <c r="PX5" s="676"/>
      <c r="PY5" s="676"/>
      <c r="PZ5" s="676"/>
      <c r="QA5" s="676"/>
      <c r="QB5" s="676"/>
      <c r="QC5" s="676"/>
      <c r="QD5" s="676"/>
      <c r="QE5" s="676"/>
      <c r="QF5" s="676"/>
      <c r="QG5" s="676"/>
      <c r="QH5" s="676"/>
      <c r="QI5" s="676"/>
      <c r="QJ5" s="676"/>
      <c r="QK5" s="676"/>
      <c r="QL5" s="676"/>
      <c r="QM5" s="676"/>
      <c r="QN5" s="676"/>
      <c r="QO5" s="676"/>
      <c r="QP5" s="676"/>
      <c r="QQ5" s="676"/>
      <c r="QR5" s="676"/>
      <c r="QS5" s="676"/>
      <c r="QT5" s="676"/>
      <c r="QU5" s="676"/>
      <c r="QV5" s="676"/>
      <c r="QW5" s="676"/>
      <c r="QX5" s="676"/>
      <c r="QY5" s="676"/>
      <c r="QZ5" s="676"/>
      <c r="RA5" s="676"/>
      <c r="RB5" s="676"/>
      <c r="RC5" s="676"/>
      <c r="RD5" s="676"/>
      <c r="RE5" s="676"/>
      <c r="RF5" s="676"/>
      <c r="RG5" s="676"/>
      <c r="RH5" s="676"/>
      <c r="RI5" s="676"/>
      <c r="RJ5" s="676"/>
      <c r="RK5" s="676"/>
      <c r="RL5" s="676"/>
      <c r="RM5" s="676"/>
      <c r="RN5" s="676"/>
      <c r="RO5" s="676"/>
      <c r="RP5" s="676"/>
      <c r="RQ5" s="676"/>
      <c r="RR5" s="676"/>
      <c r="RS5" s="676"/>
      <c r="RT5" s="676"/>
      <c r="RU5" s="676"/>
      <c r="RV5" s="676"/>
      <c r="RW5" s="676"/>
      <c r="RX5" s="676"/>
      <c r="RY5" s="676"/>
      <c r="RZ5" s="676"/>
      <c r="SA5" s="676"/>
      <c r="SB5" s="676"/>
      <c r="SC5" s="676"/>
      <c r="SD5" s="676"/>
      <c r="SE5" s="676"/>
      <c r="SF5" s="676"/>
      <c r="SG5" s="676"/>
      <c r="SH5" s="676"/>
      <c r="SI5" s="676"/>
      <c r="SJ5" s="676"/>
      <c r="SK5" s="676"/>
      <c r="SL5" s="676"/>
      <c r="SM5" s="676"/>
      <c r="SN5" s="676"/>
      <c r="SO5" s="676"/>
      <c r="SP5" s="676"/>
      <c r="SQ5" s="676"/>
      <c r="SR5" s="676"/>
      <c r="SS5" s="676"/>
      <c r="ST5" s="676"/>
      <c r="SU5" s="676"/>
      <c r="SV5" s="676"/>
      <c r="SW5" s="676"/>
      <c r="SX5" s="676"/>
      <c r="SY5" s="676"/>
      <c r="SZ5" s="676"/>
      <c r="TA5" s="676"/>
      <c r="TB5" s="676"/>
      <c r="TC5" s="676"/>
      <c r="TD5" s="676"/>
      <c r="TE5" s="676"/>
      <c r="TF5" s="676"/>
      <c r="TG5" s="676"/>
      <c r="TH5" s="676"/>
      <c r="TI5" s="676"/>
      <c r="TJ5" s="676"/>
      <c r="TK5" s="676"/>
      <c r="TL5" s="676"/>
      <c r="TM5" s="676"/>
      <c r="TN5" s="676"/>
      <c r="TO5" s="676"/>
      <c r="TP5" s="676"/>
      <c r="TQ5" s="676"/>
      <c r="TR5" s="676"/>
      <c r="TS5" s="676"/>
      <c r="TT5" s="676"/>
      <c r="TU5" s="676"/>
      <c r="TV5" s="676"/>
      <c r="TW5" s="676"/>
      <c r="TX5" s="676"/>
      <c r="TY5" s="676"/>
      <c r="TZ5" s="676"/>
      <c r="UA5" s="676"/>
      <c r="UB5" s="676"/>
      <c r="UC5" s="676"/>
      <c r="UD5" s="676"/>
      <c r="UE5" s="676"/>
      <c r="UF5" s="676"/>
      <c r="UG5" s="676"/>
      <c r="UH5" s="676"/>
      <c r="UI5" s="676"/>
      <c r="UJ5" s="676"/>
      <c r="UK5" s="676"/>
      <c r="UL5" s="676"/>
      <c r="UM5" s="676"/>
      <c r="UN5" s="676"/>
      <c r="UO5" s="676"/>
      <c r="UP5" s="676"/>
      <c r="UQ5" s="676"/>
      <c r="UR5" s="676"/>
      <c r="US5" s="676"/>
      <c r="UT5" s="676"/>
      <c r="UU5" s="676"/>
      <c r="UV5" s="676"/>
      <c r="UW5" s="676"/>
      <c r="UX5" s="676"/>
      <c r="UY5" s="676"/>
      <c r="UZ5" s="676"/>
      <c r="VA5" s="676"/>
      <c r="VB5" s="676"/>
      <c r="VC5" s="676"/>
      <c r="VD5" s="676"/>
      <c r="VE5" s="676"/>
      <c r="VF5" s="676"/>
      <c r="VG5" s="676"/>
      <c r="VH5" s="676"/>
      <c r="VI5" s="676"/>
      <c r="VJ5" s="676"/>
      <c r="VK5" s="676"/>
      <c r="VL5" s="676"/>
      <c r="VM5" s="676"/>
      <c r="VN5" s="676"/>
      <c r="VO5" s="676"/>
      <c r="VP5" s="676"/>
      <c r="VQ5" s="676"/>
      <c r="VR5" s="676"/>
      <c r="VS5" s="676"/>
      <c r="VT5" s="676"/>
      <c r="VU5" s="676"/>
      <c r="VV5" s="676"/>
      <c r="VW5" s="676"/>
      <c r="VX5" s="676"/>
      <c r="VY5" s="676"/>
      <c r="VZ5" s="676"/>
      <c r="WA5" s="676"/>
      <c r="WB5" s="676"/>
      <c r="WC5" s="676"/>
      <c r="WD5" s="676"/>
      <c r="WE5" s="676"/>
      <c r="WF5" s="676"/>
      <c r="WG5" s="676"/>
      <c r="WH5" s="676"/>
      <c r="WI5" s="676"/>
      <c r="WJ5" s="676"/>
      <c r="WK5" s="676"/>
      <c r="WL5" s="676"/>
      <c r="WM5" s="676"/>
      <c r="WN5" s="676"/>
      <c r="WO5" s="676"/>
      <c r="WP5" s="676"/>
      <c r="WQ5" s="676"/>
      <c r="WR5" s="676"/>
      <c r="WS5" s="676"/>
      <c r="WT5" s="676"/>
      <c r="WU5" s="676"/>
      <c r="WV5" s="676"/>
      <c r="WW5" s="676"/>
      <c r="WX5" s="676"/>
      <c r="WY5" s="676"/>
      <c r="WZ5" s="676"/>
      <c r="XA5" s="676"/>
      <c r="XB5" s="676"/>
      <c r="XC5" s="676"/>
      <c r="XD5" s="676"/>
      <c r="XE5" s="676"/>
      <c r="XF5" s="676"/>
      <c r="XG5" s="676"/>
      <c r="XH5" s="676"/>
      <c r="XI5" s="676"/>
      <c r="XJ5" s="676"/>
      <c r="XK5" s="676"/>
      <c r="XL5" s="676"/>
      <c r="XM5" s="676"/>
      <c r="XN5" s="676"/>
      <c r="XO5" s="676"/>
      <c r="XP5" s="676"/>
      <c r="XQ5" s="676"/>
      <c r="XR5" s="676"/>
      <c r="XS5" s="676"/>
      <c r="XT5" s="676"/>
      <c r="XU5" s="676"/>
      <c r="XV5" s="676"/>
      <c r="XW5" s="676"/>
      <c r="XX5" s="676"/>
      <c r="XY5" s="676"/>
      <c r="XZ5" s="676"/>
      <c r="YA5" s="676"/>
      <c r="YB5" s="676"/>
      <c r="YC5" s="676"/>
      <c r="YD5" s="676"/>
      <c r="YE5" s="676"/>
      <c r="YF5" s="676"/>
      <c r="YG5" s="676"/>
      <c r="YH5" s="676"/>
      <c r="YI5" s="676"/>
      <c r="YJ5" s="676"/>
      <c r="YK5" s="676"/>
      <c r="YL5" s="676"/>
      <c r="YM5" s="676"/>
      <c r="YN5" s="676"/>
      <c r="YO5" s="676"/>
      <c r="YP5" s="676"/>
      <c r="YQ5" s="676"/>
      <c r="YR5" s="676"/>
      <c r="YS5" s="676"/>
      <c r="YT5" s="676"/>
      <c r="YU5" s="676"/>
      <c r="YV5" s="676"/>
      <c r="YW5" s="676"/>
      <c r="YX5" s="676"/>
      <c r="YY5" s="676"/>
      <c r="YZ5" s="676"/>
      <c r="ZA5" s="676"/>
      <c r="ZB5" s="676"/>
      <c r="ZC5" s="676"/>
      <c r="ZD5" s="676"/>
      <c r="ZE5" s="676"/>
      <c r="ZF5" s="676"/>
      <c r="ZG5" s="676"/>
      <c r="ZH5" s="676"/>
      <c r="ZI5" s="676"/>
      <c r="ZJ5" s="676"/>
      <c r="ZK5" s="676"/>
      <c r="ZL5" s="676"/>
      <c r="ZM5" s="676"/>
      <c r="ZN5" s="676"/>
      <c r="ZO5" s="676"/>
      <c r="ZP5" s="676"/>
      <c r="ZQ5" s="676"/>
      <c r="ZR5" s="676"/>
      <c r="ZS5" s="676"/>
      <c r="ZT5" s="676"/>
      <c r="ZU5" s="676"/>
      <c r="ZV5" s="676"/>
      <c r="ZW5" s="676"/>
      <c r="ZX5" s="676"/>
      <c r="ZY5" s="676"/>
      <c r="ZZ5" s="676"/>
      <c r="AAA5" s="676"/>
      <c r="AAB5" s="676"/>
      <c r="AAC5" s="676"/>
      <c r="AAD5" s="676"/>
      <c r="AAE5" s="676"/>
      <c r="AAF5" s="676"/>
      <c r="AAG5" s="676"/>
      <c r="AAH5" s="676"/>
      <c r="AAI5" s="676"/>
      <c r="AAJ5" s="676"/>
      <c r="AAK5" s="676"/>
      <c r="AAL5" s="676"/>
      <c r="AAM5" s="676"/>
      <c r="AAN5" s="676"/>
      <c r="AAO5" s="676"/>
      <c r="AAP5" s="676"/>
      <c r="AAQ5" s="676"/>
      <c r="AAR5" s="676"/>
      <c r="AAS5" s="676"/>
      <c r="AAT5" s="676"/>
      <c r="AAU5" s="676"/>
      <c r="AAV5" s="676"/>
      <c r="AAW5" s="676"/>
      <c r="AAX5" s="676"/>
      <c r="AAY5" s="676"/>
      <c r="AAZ5" s="676"/>
      <c r="ABA5" s="676"/>
      <c r="ABB5" s="676"/>
      <c r="ABC5" s="676"/>
      <c r="ABD5" s="676"/>
      <c r="ABE5" s="676"/>
      <c r="ABF5" s="676"/>
      <c r="ABG5" s="676"/>
      <c r="ABH5" s="676"/>
      <c r="ABI5" s="676"/>
      <c r="ABJ5" s="676"/>
      <c r="ABK5" s="676"/>
      <c r="ABL5" s="676"/>
      <c r="ABM5" s="676"/>
      <c r="ABN5" s="676"/>
      <c r="ABO5" s="676"/>
      <c r="ABP5" s="676"/>
      <c r="ABQ5" s="676"/>
      <c r="ABR5" s="676"/>
      <c r="ABS5" s="676"/>
      <c r="ABT5" s="676"/>
      <c r="ABU5" s="676"/>
      <c r="ABV5" s="676"/>
      <c r="ABW5" s="676"/>
      <c r="ABX5" s="676"/>
      <c r="ABY5" s="676"/>
      <c r="ABZ5" s="676"/>
      <c r="ACA5" s="676"/>
      <c r="ACB5" s="676"/>
      <c r="ACC5" s="676"/>
      <c r="ACD5" s="676"/>
      <c r="ACE5" s="676"/>
      <c r="ACF5" s="676"/>
      <c r="ACG5" s="676"/>
      <c r="ACH5" s="676"/>
      <c r="ACI5" s="676"/>
      <c r="ACJ5" s="676"/>
      <c r="ACK5" s="676"/>
      <c r="ACL5" s="676"/>
      <c r="ACM5" s="676"/>
      <c r="ACN5" s="676"/>
      <c r="ACO5" s="676"/>
      <c r="ACP5" s="676"/>
      <c r="ACQ5" s="676"/>
      <c r="ACR5" s="676"/>
      <c r="ACS5" s="676"/>
      <c r="ACT5" s="676"/>
      <c r="ACU5" s="676"/>
      <c r="ACV5" s="676"/>
      <c r="ACW5" s="676"/>
      <c r="ACX5" s="676"/>
      <c r="ACY5" s="676"/>
      <c r="ACZ5" s="676"/>
      <c r="ADA5" s="676"/>
      <c r="ADB5" s="676"/>
      <c r="ADC5" s="676"/>
      <c r="ADD5" s="676"/>
      <c r="ADE5" s="676"/>
      <c r="ADF5" s="676"/>
      <c r="ADG5" s="676"/>
      <c r="ADH5" s="676"/>
      <c r="ADI5" s="676"/>
      <c r="ADJ5" s="676"/>
      <c r="ADK5" s="676"/>
      <c r="ADL5" s="676"/>
      <c r="ADM5" s="676"/>
      <c r="ADN5" s="676"/>
      <c r="ADO5" s="676"/>
      <c r="ADP5" s="676"/>
      <c r="ADQ5" s="676"/>
      <c r="ADR5" s="676"/>
      <c r="ADS5" s="676"/>
      <c r="ADT5" s="676"/>
      <c r="ADU5" s="676"/>
      <c r="ADV5" s="676"/>
      <c r="ADW5" s="676"/>
      <c r="ADX5" s="676"/>
      <c r="ADY5" s="676"/>
      <c r="ADZ5" s="676"/>
      <c r="AEA5" s="676"/>
      <c r="AEB5" s="676"/>
      <c r="AEC5" s="676"/>
      <c r="AED5" s="676"/>
      <c r="AEE5" s="676"/>
      <c r="AEF5" s="676"/>
      <c r="AEG5" s="676"/>
      <c r="AEH5" s="676"/>
      <c r="AEI5" s="676"/>
      <c r="AEJ5" s="676"/>
      <c r="AEK5" s="676"/>
      <c r="AEL5" s="676"/>
      <c r="AEM5" s="676"/>
      <c r="AEN5" s="676"/>
      <c r="AEO5" s="676"/>
      <c r="AEP5" s="676"/>
      <c r="AEQ5" s="676"/>
      <c r="AER5" s="676"/>
      <c r="AES5" s="676"/>
      <c r="AET5" s="676"/>
      <c r="AEU5" s="676"/>
      <c r="AEV5" s="676"/>
      <c r="AEW5" s="676"/>
      <c r="AEX5" s="676"/>
      <c r="AEY5" s="676"/>
      <c r="AEZ5" s="676"/>
      <c r="AFA5" s="676"/>
      <c r="AFB5" s="676"/>
      <c r="AFC5" s="676"/>
      <c r="AFD5" s="676"/>
      <c r="AFE5" s="676"/>
      <c r="AFF5" s="676"/>
      <c r="AFG5" s="676"/>
      <c r="AFH5" s="676"/>
      <c r="AFI5" s="676"/>
      <c r="AFJ5" s="676"/>
      <c r="AFK5" s="676"/>
      <c r="AFL5" s="676"/>
      <c r="AFM5" s="676"/>
      <c r="AFN5" s="676"/>
      <c r="AFO5" s="676"/>
      <c r="AFP5" s="676"/>
      <c r="AFQ5" s="676"/>
      <c r="AFR5" s="676"/>
      <c r="AFS5" s="676"/>
      <c r="AFT5" s="676"/>
      <c r="AFU5" s="676"/>
      <c r="AFV5" s="676"/>
      <c r="AFW5" s="676"/>
      <c r="AFX5" s="676"/>
      <c r="AFY5" s="676"/>
      <c r="AFZ5" s="676"/>
      <c r="AGA5" s="676"/>
      <c r="AGB5" s="676"/>
      <c r="AGC5" s="676"/>
      <c r="AGD5" s="676"/>
      <c r="AGE5" s="676"/>
      <c r="AGF5" s="676"/>
      <c r="AGG5" s="676"/>
      <c r="AGH5" s="676"/>
      <c r="AGI5" s="676"/>
      <c r="AGJ5" s="676"/>
      <c r="AGK5" s="676"/>
      <c r="AGL5" s="676"/>
      <c r="AGM5" s="676"/>
      <c r="AGN5" s="676"/>
      <c r="AGO5" s="676"/>
      <c r="AGP5" s="676"/>
      <c r="AGQ5" s="676"/>
      <c r="AGR5" s="676"/>
      <c r="AGS5" s="676"/>
      <c r="AGT5" s="676"/>
      <c r="AGU5" s="676"/>
      <c r="AGV5" s="676"/>
      <c r="AGW5" s="676"/>
      <c r="AGX5" s="676"/>
      <c r="AGY5" s="676"/>
      <c r="AGZ5" s="676"/>
      <c r="AHA5" s="676"/>
      <c r="AHB5" s="676"/>
      <c r="AHC5" s="676"/>
      <c r="AHD5" s="676"/>
      <c r="AHE5" s="676"/>
      <c r="AHF5" s="676"/>
      <c r="AHG5" s="676"/>
      <c r="AHH5" s="676"/>
      <c r="AHI5" s="676"/>
      <c r="AHJ5" s="676"/>
      <c r="AHK5" s="676"/>
      <c r="AHL5" s="676"/>
      <c r="AHM5" s="676"/>
      <c r="AHN5" s="676"/>
      <c r="AHO5" s="676"/>
      <c r="AHP5" s="676"/>
      <c r="AHQ5" s="676"/>
      <c r="AHR5" s="676"/>
      <c r="AHS5" s="676"/>
      <c r="AHT5" s="676"/>
      <c r="AHU5" s="676"/>
      <c r="AHV5" s="676"/>
      <c r="AHW5" s="676"/>
      <c r="AHX5" s="676"/>
      <c r="AHY5" s="676"/>
      <c r="AHZ5" s="676"/>
      <c r="AIA5" s="676"/>
      <c r="AIB5" s="676"/>
      <c r="AIC5" s="676"/>
      <c r="AID5" s="676"/>
      <c r="AIE5" s="676"/>
      <c r="AIF5" s="676"/>
      <c r="AIG5" s="676"/>
      <c r="AIH5" s="676"/>
      <c r="AII5" s="676"/>
      <c r="AIJ5" s="676"/>
      <c r="AIK5" s="676"/>
      <c r="AIL5" s="676"/>
      <c r="AIM5" s="676"/>
      <c r="AIN5" s="676"/>
      <c r="AIO5" s="676"/>
      <c r="AIP5" s="676"/>
      <c r="AIQ5" s="676"/>
      <c r="AIR5" s="676"/>
      <c r="AIS5" s="676"/>
      <c r="AIT5" s="676"/>
      <c r="AIU5" s="676"/>
      <c r="AIV5" s="676"/>
      <c r="AIW5" s="676"/>
      <c r="AIX5" s="676"/>
      <c r="AIY5" s="676"/>
      <c r="AIZ5" s="676"/>
      <c r="AJA5" s="676"/>
      <c r="AJB5" s="676"/>
      <c r="AJC5" s="676"/>
      <c r="AJD5" s="676"/>
      <c r="AJE5" s="676"/>
      <c r="AJF5" s="676"/>
      <c r="AJG5" s="676"/>
      <c r="AJH5" s="676"/>
      <c r="AJI5" s="676"/>
      <c r="AJJ5" s="676"/>
      <c r="AJK5" s="676"/>
      <c r="AJL5" s="676"/>
      <c r="AJM5" s="676"/>
      <c r="AJN5" s="676"/>
      <c r="AJO5" s="676"/>
      <c r="AJP5" s="676"/>
      <c r="AJQ5" s="676"/>
      <c r="AJR5" s="676"/>
      <c r="AJS5" s="676"/>
      <c r="AJT5" s="676"/>
      <c r="AJU5" s="676"/>
      <c r="AJV5" s="676"/>
      <c r="AJW5" s="676"/>
      <c r="AJX5" s="676"/>
      <c r="AJY5" s="676"/>
      <c r="AJZ5" s="676"/>
      <c r="AKA5" s="676"/>
      <c r="AKB5" s="676"/>
      <c r="AKC5" s="676"/>
      <c r="AKD5" s="676"/>
      <c r="AKE5" s="676"/>
      <c r="AKF5" s="676"/>
      <c r="AKG5" s="676"/>
      <c r="AKH5" s="676"/>
      <c r="AKI5" s="676"/>
      <c r="AKJ5" s="676"/>
      <c r="AKK5" s="676"/>
      <c r="AKL5" s="676"/>
      <c r="AKM5" s="676"/>
      <c r="AKN5" s="676"/>
      <c r="AKO5" s="676"/>
      <c r="AKP5" s="676"/>
      <c r="AKQ5" s="676"/>
      <c r="AKR5" s="676"/>
      <c r="AKS5" s="676"/>
      <c r="AKT5" s="676"/>
      <c r="AKU5" s="676"/>
      <c r="AKV5" s="676"/>
      <c r="AKW5" s="676"/>
      <c r="AKX5" s="676"/>
      <c r="AKY5" s="676"/>
      <c r="AKZ5" s="676"/>
      <c r="ALA5" s="676"/>
      <c r="ALB5" s="676"/>
      <c r="ALC5" s="676"/>
      <c r="ALD5" s="676"/>
      <c r="ALE5" s="676"/>
      <c r="ALF5" s="676"/>
      <c r="ALG5" s="676"/>
      <c r="ALH5" s="676"/>
      <c r="ALI5" s="676"/>
      <c r="ALJ5" s="676"/>
      <c r="ALK5" s="676"/>
      <c r="ALL5" s="676"/>
      <c r="ALM5" s="676"/>
      <c r="ALN5" s="676"/>
      <c r="ALO5" s="676"/>
      <c r="ALP5" s="676"/>
      <c r="ALQ5" s="676"/>
      <c r="ALR5" s="676"/>
      <c r="ALS5" s="676"/>
      <c r="ALT5" s="676"/>
      <c r="ALU5" s="676"/>
      <c r="ALV5" s="676"/>
      <c r="ALW5" s="676"/>
      <c r="ALX5" s="676"/>
      <c r="ALY5" s="676"/>
      <c r="ALZ5" s="676"/>
      <c r="AMA5" s="676"/>
      <c r="AMB5" s="676"/>
      <c r="AMC5" s="676"/>
      <c r="AMD5" s="676"/>
      <c r="AME5" s="676"/>
      <c r="AMF5" s="676"/>
      <c r="AMG5" s="676"/>
      <c r="AMH5" s="676"/>
      <c r="AMI5" s="676"/>
      <c r="AMJ5" s="676"/>
      <c r="AMK5" s="676"/>
      <c r="AML5" s="676"/>
      <c r="AMM5" s="676"/>
      <c r="AMN5" s="676"/>
      <c r="AMO5" s="676"/>
      <c r="AMP5" s="676"/>
      <c r="AMQ5" s="676"/>
      <c r="AMR5" s="676"/>
      <c r="AMS5" s="676"/>
      <c r="AMT5" s="676"/>
      <c r="AMU5" s="676"/>
      <c r="AMV5" s="676"/>
      <c r="AMW5" s="676"/>
      <c r="AMX5" s="676"/>
      <c r="AMY5" s="676"/>
      <c r="AMZ5" s="676"/>
      <c r="ANA5" s="676"/>
      <c r="ANB5" s="676"/>
      <c r="ANC5" s="676"/>
      <c r="AND5" s="676"/>
      <c r="ANE5" s="676"/>
      <c r="ANF5" s="676"/>
      <c r="ANG5" s="676"/>
      <c r="ANH5" s="676"/>
      <c r="ANI5" s="676"/>
      <c r="ANJ5" s="676"/>
      <c r="ANK5" s="676"/>
      <c r="ANL5" s="676"/>
      <c r="ANM5" s="676"/>
      <c r="ANN5" s="676"/>
      <c r="ANO5" s="676"/>
      <c r="ANP5" s="676"/>
      <c r="ANQ5" s="676"/>
      <c r="ANR5" s="676"/>
      <c r="ANS5" s="676"/>
      <c r="ANT5" s="676"/>
      <c r="ANU5" s="676"/>
      <c r="ANV5" s="676"/>
      <c r="ANW5" s="676"/>
      <c r="ANX5" s="676"/>
      <c r="ANY5" s="676"/>
      <c r="ANZ5" s="676"/>
      <c r="AOA5" s="676"/>
      <c r="AOB5" s="676"/>
      <c r="AOC5" s="676"/>
      <c r="AOD5" s="676"/>
      <c r="AOE5" s="676"/>
      <c r="AOF5" s="676"/>
      <c r="AOG5" s="676"/>
      <c r="AOH5" s="676"/>
      <c r="AOI5" s="676"/>
      <c r="AOJ5" s="676"/>
      <c r="AOK5" s="676"/>
      <c r="AOL5" s="676"/>
      <c r="AOM5" s="676"/>
      <c r="AON5" s="676"/>
      <c r="AOO5" s="676"/>
      <c r="AOP5" s="676"/>
      <c r="AOQ5" s="676"/>
      <c r="AOR5" s="676"/>
      <c r="AOS5" s="676"/>
      <c r="AOT5" s="676"/>
      <c r="AOU5" s="676"/>
      <c r="AOV5" s="676"/>
      <c r="AOW5" s="676"/>
      <c r="AOX5" s="676"/>
      <c r="AOY5" s="676"/>
      <c r="AOZ5" s="676"/>
      <c r="APA5" s="676"/>
      <c r="APB5" s="676"/>
      <c r="APC5" s="676"/>
      <c r="APD5" s="676"/>
      <c r="APE5" s="676"/>
      <c r="APF5" s="676"/>
      <c r="APG5" s="676"/>
      <c r="APH5" s="676"/>
      <c r="API5" s="676"/>
      <c r="APJ5" s="676"/>
      <c r="APK5" s="676"/>
      <c r="APL5" s="676"/>
      <c r="APM5" s="676"/>
      <c r="APN5" s="676"/>
      <c r="APO5" s="676"/>
      <c r="APP5" s="676"/>
      <c r="APQ5" s="676"/>
      <c r="APR5" s="676"/>
      <c r="APS5" s="676"/>
      <c r="APT5" s="676"/>
      <c r="APU5" s="676"/>
      <c r="APV5" s="676"/>
      <c r="APW5" s="676"/>
      <c r="APX5" s="676"/>
      <c r="APY5" s="676"/>
      <c r="APZ5" s="676"/>
      <c r="AQA5" s="676"/>
      <c r="AQB5" s="676"/>
      <c r="AQC5" s="676"/>
      <c r="AQD5" s="676"/>
      <c r="AQE5" s="676"/>
      <c r="AQF5" s="676"/>
      <c r="AQG5" s="676"/>
      <c r="AQH5" s="676"/>
      <c r="AQI5" s="676"/>
      <c r="AQJ5" s="676"/>
      <c r="AQK5" s="676"/>
      <c r="AQL5" s="676"/>
      <c r="AQM5" s="676"/>
      <c r="AQN5" s="676"/>
      <c r="AQO5" s="676"/>
      <c r="AQP5" s="676"/>
      <c r="AQQ5" s="676"/>
      <c r="AQR5" s="676"/>
      <c r="AQS5" s="676"/>
      <c r="AQT5" s="676"/>
      <c r="AQU5" s="676"/>
      <c r="AQV5" s="676"/>
      <c r="AQW5" s="676"/>
      <c r="AQX5" s="676"/>
      <c r="AQY5" s="676"/>
      <c r="AQZ5" s="676"/>
      <c r="ARA5" s="676"/>
      <c r="ARB5" s="676"/>
      <c r="ARC5" s="676"/>
      <c r="ARD5" s="676"/>
      <c r="ARE5" s="676"/>
      <c r="ARF5" s="676"/>
      <c r="ARG5" s="676"/>
      <c r="ARH5" s="676"/>
      <c r="ARI5" s="676"/>
      <c r="ARJ5" s="676"/>
      <c r="ARK5" s="676"/>
      <c r="ARL5" s="676"/>
      <c r="ARM5" s="676"/>
      <c r="ARN5" s="676"/>
      <c r="ARO5" s="676"/>
      <c r="ARP5" s="676"/>
      <c r="ARQ5" s="676"/>
      <c r="ARR5" s="676"/>
      <c r="ARS5" s="676"/>
      <c r="ART5" s="676"/>
      <c r="ARU5" s="676"/>
      <c r="ARV5" s="676"/>
      <c r="ARW5" s="676"/>
      <c r="ARX5" s="676"/>
      <c r="ARY5" s="676"/>
      <c r="ARZ5" s="676"/>
      <c r="ASA5" s="676"/>
      <c r="ASB5" s="676"/>
      <c r="ASC5" s="676"/>
      <c r="ASD5" s="676"/>
      <c r="ASE5" s="676"/>
      <c r="ASF5" s="676"/>
      <c r="ASG5" s="676"/>
      <c r="ASH5" s="676"/>
      <c r="ASI5" s="676"/>
      <c r="ASJ5" s="676"/>
      <c r="ASK5" s="676"/>
      <c r="ASL5" s="676"/>
      <c r="ASM5" s="676"/>
      <c r="ASN5" s="676"/>
      <c r="ASO5" s="676"/>
      <c r="ASP5" s="676"/>
      <c r="ASQ5" s="676"/>
      <c r="ASR5" s="676"/>
      <c r="ASS5" s="676"/>
      <c r="AST5" s="676"/>
      <c r="ASU5" s="676"/>
      <c r="ASV5" s="676"/>
      <c r="ASW5" s="676"/>
      <c r="ASX5" s="676"/>
      <c r="ASY5" s="676"/>
      <c r="ASZ5" s="676"/>
      <c r="ATA5" s="676"/>
      <c r="ATB5" s="676"/>
      <c r="ATC5" s="676"/>
      <c r="ATD5" s="676"/>
      <c r="ATE5" s="676"/>
      <c r="ATF5" s="676"/>
      <c r="ATG5" s="676"/>
      <c r="ATH5" s="676"/>
      <c r="ATI5" s="676"/>
      <c r="ATJ5" s="676"/>
      <c r="ATK5" s="676"/>
      <c r="ATL5" s="676"/>
      <c r="ATM5" s="676"/>
      <c r="ATN5" s="676"/>
      <c r="ATO5" s="676"/>
      <c r="ATP5" s="676"/>
      <c r="ATQ5" s="676"/>
      <c r="ATR5" s="676"/>
      <c r="ATS5" s="676"/>
      <c r="ATT5" s="676"/>
      <c r="ATU5" s="676"/>
      <c r="ATV5" s="676"/>
      <c r="ATW5" s="676"/>
      <c r="ATX5" s="676"/>
      <c r="ATY5" s="676"/>
      <c r="ATZ5" s="676"/>
      <c r="AUA5" s="676"/>
      <c r="AUB5" s="676"/>
      <c r="AUC5" s="676"/>
      <c r="AUD5" s="676"/>
      <c r="AUE5" s="676"/>
      <c r="AUF5" s="676"/>
      <c r="AUG5" s="676"/>
      <c r="AUH5" s="676"/>
      <c r="AUI5" s="676"/>
      <c r="AUJ5" s="676"/>
      <c r="AUK5" s="676"/>
      <c r="AUL5" s="676"/>
      <c r="AUM5" s="676"/>
      <c r="AUN5" s="676"/>
      <c r="AUO5" s="676"/>
      <c r="AUP5" s="676"/>
      <c r="AUQ5" s="676"/>
      <c r="AUR5" s="676"/>
      <c r="AUS5" s="676"/>
      <c r="AUT5" s="676"/>
      <c r="AUU5" s="676"/>
      <c r="AUV5" s="676"/>
      <c r="AUW5" s="676"/>
      <c r="AUX5" s="676"/>
      <c r="AUY5" s="676"/>
      <c r="AUZ5" s="676"/>
      <c r="AVA5" s="676"/>
      <c r="AVB5" s="676"/>
      <c r="AVC5" s="676"/>
      <c r="AVD5" s="676"/>
      <c r="AVE5" s="676"/>
      <c r="AVF5" s="676"/>
      <c r="AVG5" s="676"/>
      <c r="AVH5" s="676"/>
      <c r="AVI5" s="676"/>
      <c r="AVJ5" s="676"/>
      <c r="AVK5" s="676"/>
      <c r="AVL5" s="676"/>
      <c r="AVM5" s="676"/>
      <c r="AVN5" s="676"/>
      <c r="AVO5" s="676"/>
      <c r="AVP5" s="676"/>
      <c r="AVQ5" s="676"/>
      <c r="AVR5" s="676"/>
      <c r="AVS5" s="676"/>
      <c r="AVT5" s="676"/>
      <c r="AVU5" s="676"/>
      <c r="AVV5" s="676"/>
      <c r="AVW5" s="676"/>
      <c r="AVX5" s="676"/>
      <c r="AVY5" s="676"/>
      <c r="AVZ5" s="676"/>
      <c r="AWA5" s="676"/>
      <c r="AWB5" s="676"/>
      <c r="AWC5" s="676"/>
      <c r="AWD5" s="676"/>
      <c r="AWE5" s="676"/>
      <c r="AWF5" s="676"/>
      <c r="AWG5" s="676"/>
      <c r="AWH5" s="676"/>
      <c r="AWI5" s="676"/>
      <c r="AWJ5" s="676"/>
      <c r="AWK5" s="676"/>
      <c r="AWL5" s="676"/>
      <c r="AWM5" s="676"/>
      <c r="AWN5" s="676"/>
      <c r="AWO5" s="676"/>
      <c r="AWP5" s="676"/>
      <c r="AWQ5" s="676"/>
      <c r="AWR5" s="676"/>
      <c r="AWS5" s="676"/>
      <c r="AWT5" s="676"/>
      <c r="AWU5" s="676"/>
      <c r="AWV5" s="676"/>
      <c r="AWW5" s="676"/>
      <c r="AWX5" s="676"/>
      <c r="AWY5" s="676"/>
      <c r="AWZ5" s="676"/>
      <c r="AXA5" s="676"/>
      <c r="AXB5" s="676"/>
      <c r="AXC5" s="676"/>
      <c r="AXD5" s="676"/>
      <c r="AXE5" s="676"/>
      <c r="AXF5" s="676"/>
      <c r="AXG5" s="676"/>
      <c r="AXH5" s="676"/>
      <c r="AXI5" s="676"/>
      <c r="AXJ5" s="676"/>
      <c r="AXK5" s="676"/>
      <c r="AXL5" s="676"/>
      <c r="AXM5" s="676"/>
      <c r="AXN5" s="676"/>
      <c r="AXO5" s="676"/>
      <c r="AXP5" s="676"/>
      <c r="AXQ5" s="676"/>
      <c r="AXR5" s="676"/>
      <c r="AXS5" s="676"/>
      <c r="AXT5" s="676"/>
      <c r="AXU5" s="676"/>
      <c r="AXV5" s="676"/>
      <c r="AXW5" s="676"/>
      <c r="AXX5" s="676"/>
      <c r="AXY5" s="676"/>
      <c r="AXZ5" s="676"/>
      <c r="AYA5" s="676"/>
      <c r="AYB5" s="676"/>
      <c r="AYC5" s="676"/>
      <c r="AYD5" s="676"/>
      <c r="AYE5" s="676"/>
      <c r="AYF5" s="676"/>
      <c r="AYG5" s="676"/>
      <c r="AYH5" s="676"/>
      <c r="AYI5" s="676"/>
      <c r="AYJ5" s="676"/>
      <c r="AYK5" s="676"/>
      <c r="AYL5" s="676"/>
      <c r="AYM5" s="676"/>
      <c r="AYN5" s="676"/>
      <c r="AYO5" s="676"/>
      <c r="AYP5" s="676"/>
      <c r="AYQ5" s="676"/>
      <c r="AYR5" s="676"/>
      <c r="AYS5" s="676"/>
      <c r="AYT5" s="676"/>
      <c r="AYU5" s="676"/>
      <c r="AYV5" s="676"/>
      <c r="AYW5" s="676"/>
      <c r="AYX5" s="676"/>
      <c r="AYY5" s="676"/>
      <c r="AYZ5" s="676"/>
      <c r="AZA5" s="676"/>
      <c r="AZB5" s="676"/>
      <c r="AZC5" s="676"/>
      <c r="AZD5" s="676"/>
      <c r="AZE5" s="676"/>
      <c r="AZF5" s="676"/>
      <c r="AZG5" s="676"/>
      <c r="AZH5" s="676"/>
      <c r="AZI5" s="676"/>
      <c r="AZJ5" s="676"/>
      <c r="AZK5" s="676"/>
      <c r="AZL5" s="676"/>
      <c r="AZM5" s="676"/>
      <c r="AZN5" s="676"/>
      <c r="AZO5" s="676"/>
      <c r="AZP5" s="676"/>
      <c r="AZQ5" s="676"/>
      <c r="AZR5" s="676"/>
      <c r="AZS5" s="676"/>
      <c r="AZT5" s="676"/>
      <c r="AZU5" s="676"/>
      <c r="AZV5" s="676"/>
      <c r="AZW5" s="676"/>
      <c r="AZX5" s="676"/>
      <c r="AZY5" s="676"/>
      <c r="AZZ5" s="676"/>
      <c r="BAA5" s="676"/>
      <c r="BAB5" s="676"/>
      <c r="BAC5" s="676"/>
      <c r="BAD5" s="676"/>
      <c r="BAE5" s="676"/>
      <c r="BAF5" s="676"/>
      <c r="BAG5" s="676"/>
      <c r="BAH5" s="676"/>
      <c r="BAI5" s="676"/>
      <c r="BAJ5" s="676"/>
      <c r="BAK5" s="676"/>
      <c r="BAL5" s="676"/>
      <c r="BAM5" s="676"/>
      <c r="BAN5" s="676"/>
      <c r="BAO5" s="676"/>
      <c r="BAP5" s="676"/>
      <c r="BAQ5" s="676"/>
      <c r="BAR5" s="676"/>
      <c r="BAS5" s="676"/>
      <c r="BAT5" s="676"/>
      <c r="BAU5" s="676"/>
      <c r="BAV5" s="676"/>
      <c r="BAW5" s="676"/>
      <c r="BAX5" s="676"/>
      <c r="BAY5" s="676"/>
      <c r="BAZ5" s="676"/>
      <c r="BBA5" s="676"/>
      <c r="BBB5" s="676"/>
      <c r="BBC5" s="676"/>
      <c r="BBD5" s="676"/>
      <c r="BBE5" s="676"/>
      <c r="BBF5" s="676"/>
      <c r="BBG5" s="676"/>
      <c r="BBH5" s="676"/>
      <c r="BBI5" s="676"/>
      <c r="BBJ5" s="676"/>
      <c r="BBK5" s="676"/>
      <c r="BBL5" s="676"/>
      <c r="BBM5" s="676"/>
      <c r="BBN5" s="676"/>
      <c r="BBO5" s="676"/>
      <c r="BBP5" s="676"/>
      <c r="BBQ5" s="676"/>
      <c r="BBR5" s="676"/>
      <c r="BBS5" s="676"/>
      <c r="BBT5" s="676"/>
      <c r="BBU5" s="676"/>
      <c r="BBV5" s="676"/>
      <c r="BBW5" s="676"/>
      <c r="BBX5" s="676"/>
      <c r="BBY5" s="676"/>
      <c r="BBZ5" s="676"/>
      <c r="BCA5" s="676"/>
      <c r="BCB5" s="676"/>
      <c r="BCC5" s="676"/>
      <c r="BCD5" s="676"/>
      <c r="BCE5" s="676"/>
      <c r="BCF5" s="676"/>
      <c r="BCG5" s="676"/>
      <c r="BCH5" s="676"/>
      <c r="BCI5" s="676"/>
      <c r="BCJ5" s="676"/>
      <c r="BCK5" s="676"/>
      <c r="BCL5" s="676"/>
      <c r="BCM5" s="676"/>
      <c r="BCN5" s="676"/>
      <c r="BCO5" s="676"/>
      <c r="BCP5" s="676"/>
      <c r="BCQ5" s="676"/>
      <c r="BCR5" s="676"/>
      <c r="BCS5" s="676"/>
      <c r="BCT5" s="676"/>
      <c r="BCU5" s="676"/>
      <c r="BCV5" s="676"/>
      <c r="BCW5" s="676"/>
      <c r="BCX5" s="676"/>
      <c r="BCY5" s="676"/>
      <c r="BCZ5" s="676"/>
      <c r="BDA5" s="676"/>
      <c r="BDB5" s="676"/>
      <c r="BDC5" s="676"/>
      <c r="BDD5" s="676"/>
      <c r="BDE5" s="676"/>
      <c r="BDF5" s="676"/>
      <c r="BDG5" s="676"/>
      <c r="BDH5" s="676"/>
      <c r="BDI5" s="676"/>
      <c r="BDJ5" s="676"/>
      <c r="BDK5" s="676"/>
      <c r="BDL5" s="676"/>
      <c r="BDM5" s="676"/>
      <c r="BDN5" s="676"/>
      <c r="BDO5" s="676"/>
      <c r="BDP5" s="676"/>
      <c r="BDQ5" s="676"/>
      <c r="BDR5" s="676"/>
      <c r="BDS5" s="676"/>
      <c r="BDT5" s="676"/>
      <c r="BDU5" s="676"/>
      <c r="BDV5" s="676"/>
      <c r="BDW5" s="676"/>
      <c r="BDX5" s="676"/>
      <c r="BDY5" s="676"/>
      <c r="BDZ5" s="676"/>
      <c r="BEA5" s="676"/>
      <c r="BEB5" s="676"/>
      <c r="BEC5" s="676"/>
      <c r="BED5" s="676"/>
      <c r="BEE5" s="676"/>
      <c r="BEF5" s="676"/>
      <c r="BEG5" s="676"/>
      <c r="BEH5" s="676"/>
      <c r="BEI5" s="676"/>
      <c r="BEJ5" s="676"/>
      <c r="BEK5" s="676"/>
      <c r="BEL5" s="676"/>
      <c r="BEM5" s="676"/>
      <c r="BEN5" s="676"/>
      <c r="BEO5" s="676"/>
      <c r="BEP5" s="676"/>
      <c r="BEQ5" s="676"/>
      <c r="BER5" s="676"/>
      <c r="BES5" s="676"/>
      <c r="BET5" s="676"/>
      <c r="BEU5" s="676"/>
      <c r="BEV5" s="676"/>
      <c r="BEW5" s="676"/>
      <c r="BEX5" s="676"/>
      <c r="BEY5" s="676"/>
      <c r="BEZ5" s="676"/>
      <c r="BFA5" s="676"/>
      <c r="BFB5" s="676"/>
      <c r="BFC5" s="676"/>
      <c r="BFD5" s="676"/>
      <c r="BFE5" s="676"/>
      <c r="BFF5" s="676"/>
      <c r="BFG5" s="676"/>
      <c r="BFH5" s="676"/>
      <c r="BFI5" s="676"/>
      <c r="BFJ5" s="676"/>
      <c r="BFK5" s="676"/>
      <c r="BFL5" s="676"/>
      <c r="BFM5" s="676"/>
      <c r="BFN5" s="676"/>
      <c r="BFO5" s="676"/>
      <c r="BFP5" s="676"/>
      <c r="BFQ5" s="676"/>
      <c r="BFR5" s="676"/>
      <c r="BFS5" s="676"/>
      <c r="BFT5" s="676"/>
      <c r="BFU5" s="676"/>
      <c r="BFV5" s="676"/>
      <c r="BFW5" s="676"/>
      <c r="BFX5" s="676"/>
      <c r="BFY5" s="676"/>
      <c r="BFZ5" s="676"/>
      <c r="BGA5" s="676"/>
      <c r="BGB5" s="676"/>
      <c r="BGC5" s="676"/>
      <c r="BGD5" s="676"/>
      <c r="BGE5" s="676"/>
      <c r="BGF5" s="676"/>
      <c r="BGG5" s="676"/>
      <c r="BGH5" s="676"/>
      <c r="BGI5" s="676"/>
      <c r="BGJ5" s="676"/>
      <c r="BGK5" s="676"/>
      <c r="BGL5" s="676"/>
      <c r="BGM5" s="676"/>
      <c r="BGN5" s="676"/>
      <c r="BGO5" s="676"/>
      <c r="BGP5" s="676"/>
      <c r="BGQ5" s="676"/>
      <c r="BGR5" s="676"/>
      <c r="BGS5" s="676"/>
      <c r="BGT5" s="676"/>
      <c r="BGU5" s="676"/>
      <c r="BGV5" s="676"/>
      <c r="BGW5" s="676"/>
      <c r="BGX5" s="676"/>
      <c r="BGY5" s="676"/>
      <c r="BGZ5" s="676"/>
      <c r="BHA5" s="676"/>
      <c r="BHB5" s="676"/>
      <c r="BHC5" s="676"/>
      <c r="BHD5" s="676"/>
      <c r="BHE5" s="676"/>
      <c r="BHF5" s="676"/>
      <c r="BHG5" s="676"/>
      <c r="BHH5" s="676"/>
      <c r="BHI5" s="676"/>
      <c r="BHJ5" s="676"/>
      <c r="BHK5" s="676"/>
      <c r="BHL5" s="676"/>
      <c r="BHM5" s="676"/>
      <c r="BHN5" s="676"/>
      <c r="BHO5" s="676"/>
      <c r="BHP5" s="676"/>
      <c r="BHQ5" s="676"/>
      <c r="BHR5" s="676"/>
      <c r="BHS5" s="676"/>
      <c r="BHT5" s="676"/>
      <c r="BHU5" s="676"/>
      <c r="BHV5" s="676"/>
      <c r="BHW5" s="676"/>
      <c r="BHX5" s="676"/>
      <c r="BHY5" s="676"/>
      <c r="BHZ5" s="676"/>
      <c r="BIA5" s="676"/>
      <c r="BIB5" s="676"/>
      <c r="BIC5" s="676"/>
      <c r="BID5" s="676"/>
      <c r="BIE5" s="676"/>
      <c r="BIF5" s="676"/>
      <c r="BIG5" s="676"/>
      <c r="BIH5" s="676"/>
      <c r="BII5" s="676"/>
      <c r="BIJ5" s="676"/>
      <c r="BIK5" s="676"/>
      <c r="BIL5" s="676"/>
      <c r="BIM5" s="676"/>
      <c r="BIN5" s="676"/>
      <c r="BIO5" s="676"/>
      <c r="BIP5" s="676"/>
      <c r="BIQ5" s="676"/>
      <c r="BIR5" s="676"/>
      <c r="BIS5" s="676"/>
      <c r="BIT5" s="676"/>
      <c r="BIU5" s="676"/>
      <c r="BIV5" s="676"/>
      <c r="BIW5" s="676"/>
      <c r="BIX5" s="676"/>
      <c r="BIY5" s="676"/>
      <c r="BIZ5" s="676"/>
      <c r="BJA5" s="676"/>
      <c r="BJB5" s="676"/>
      <c r="BJC5" s="676"/>
      <c r="BJD5" s="676"/>
      <c r="BJE5" s="676"/>
      <c r="BJF5" s="676"/>
      <c r="BJG5" s="676"/>
      <c r="BJH5" s="676"/>
      <c r="BJI5" s="676"/>
      <c r="BJJ5" s="676"/>
      <c r="BJK5" s="676"/>
      <c r="BJL5" s="676"/>
      <c r="BJM5" s="676"/>
      <c r="BJN5" s="676"/>
      <c r="BJO5" s="676"/>
      <c r="BJP5" s="676"/>
      <c r="BJQ5" s="676"/>
      <c r="BJR5" s="676"/>
      <c r="BJS5" s="676"/>
      <c r="BJT5" s="676"/>
      <c r="BJU5" s="676"/>
      <c r="BJV5" s="676"/>
      <c r="BJW5" s="676"/>
      <c r="BJX5" s="676"/>
      <c r="BJY5" s="676"/>
      <c r="BJZ5" s="676"/>
      <c r="BKA5" s="676"/>
      <c r="BKB5" s="676"/>
      <c r="BKC5" s="676"/>
      <c r="BKD5" s="676"/>
      <c r="BKE5" s="676"/>
      <c r="BKF5" s="676"/>
      <c r="BKG5" s="676"/>
      <c r="BKH5" s="676"/>
      <c r="BKI5" s="676"/>
      <c r="BKJ5" s="676"/>
      <c r="BKK5" s="676"/>
      <c r="BKL5" s="676"/>
      <c r="BKM5" s="676"/>
      <c r="BKN5" s="676"/>
      <c r="BKO5" s="676"/>
      <c r="BKP5" s="676"/>
      <c r="BKQ5" s="676"/>
      <c r="BKR5" s="676"/>
      <c r="BKS5" s="676"/>
      <c r="BKT5" s="676"/>
      <c r="BKU5" s="676"/>
      <c r="BKV5" s="676"/>
      <c r="BKW5" s="676"/>
      <c r="BKX5" s="676"/>
      <c r="BKY5" s="676"/>
      <c r="BKZ5" s="676"/>
      <c r="BLA5" s="676"/>
      <c r="BLB5" s="676"/>
      <c r="BLC5" s="676"/>
      <c r="BLD5" s="676"/>
      <c r="BLE5" s="676"/>
      <c r="BLF5" s="676"/>
      <c r="BLG5" s="676"/>
      <c r="BLH5" s="676"/>
      <c r="BLI5" s="676"/>
      <c r="BLJ5" s="676"/>
      <c r="BLK5" s="676"/>
      <c r="BLL5" s="676"/>
      <c r="BLM5" s="676"/>
      <c r="BLN5" s="676"/>
      <c r="BLO5" s="676"/>
      <c r="BLP5" s="676"/>
      <c r="BLQ5" s="676"/>
      <c r="BLR5" s="676"/>
      <c r="BLS5" s="676"/>
      <c r="BLT5" s="676"/>
      <c r="BLU5" s="676"/>
      <c r="BLV5" s="676"/>
      <c r="BLW5" s="676"/>
      <c r="BLX5" s="676"/>
      <c r="BLY5" s="676"/>
      <c r="BLZ5" s="676"/>
      <c r="BMA5" s="676"/>
      <c r="BMB5" s="676"/>
      <c r="BMC5" s="676"/>
      <c r="BMD5" s="676"/>
      <c r="BME5" s="676"/>
      <c r="BMF5" s="676"/>
      <c r="BMG5" s="676"/>
      <c r="BMH5" s="676"/>
      <c r="BMI5" s="676"/>
      <c r="BMJ5" s="676"/>
      <c r="BMK5" s="676"/>
      <c r="BML5" s="676"/>
      <c r="BMM5" s="676"/>
      <c r="BMN5" s="676"/>
      <c r="BMO5" s="676"/>
      <c r="BMP5" s="676"/>
      <c r="BMQ5" s="676"/>
      <c r="BMR5" s="676"/>
      <c r="BMS5" s="676"/>
      <c r="BMT5" s="676"/>
      <c r="BMU5" s="676"/>
      <c r="BMV5" s="676"/>
      <c r="BMW5" s="676"/>
      <c r="BMX5" s="676"/>
      <c r="BMY5" s="676"/>
      <c r="BMZ5" s="676"/>
      <c r="BNA5" s="676"/>
      <c r="BNB5" s="676"/>
      <c r="BNC5" s="676"/>
      <c r="BND5" s="676"/>
      <c r="BNE5" s="676"/>
      <c r="BNF5" s="676"/>
      <c r="BNG5" s="676"/>
      <c r="BNH5" s="676"/>
      <c r="BNI5" s="676"/>
      <c r="BNJ5" s="676"/>
      <c r="BNK5" s="676"/>
      <c r="BNL5" s="676"/>
      <c r="BNM5" s="676"/>
      <c r="BNN5" s="676"/>
      <c r="BNO5" s="676"/>
      <c r="BNP5" s="676"/>
      <c r="BNQ5" s="676"/>
      <c r="BNR5" s="676"/>
      <c r="BNS5" s="676"/>
      <c r="BNT5" s="676"/>
      <c r="BNU5" s="676"/>
      <c r="BNV5" s="676"/>
      <c r="BNW5" s="676"/>
      <c r="BNX5" s="676"/>
      <c r="BNY5" s="676"/>
      <c r="BNZ5" s="676"/>
      <c r="BOA5" s="676"/>
      <c r="BOB5" s="676"/>
      <c r="BOC5" s="676"/>
      <c r="BOD5" s="676"/>
      <c r="BOE5" s="676"/>
      <c r="BOF5" s="676"/>
      <c r="BOG5" s="676"/>
      <c r="BOH5" s="676"/>
      <c r="BOI5" s="676"/>
      <c r="BOJ5" s="676"/>
      <c r="BOK5" s="676"/>
      <c r="BOL5" s="676"/>
      <c r="BOM5" s="676"/>
      <c r="BON5" s="676"/>
      <c r="BOO5" s="676"/>
      <c r="BOP5" s="676"/>
      <c r="BOQ5" s="676"/>
      <c r="BOR5" s="676"/>
      <c r="BOS5" s="676"/>
      <c r="BOT5" s="676"/>
      <c r="BOU5" s="676"/>
      <c r="BOV5" s="676"/>
      <c r="BOW5" s="676"/>
      <c r="BOX5" s="676"/>
      <c r="BOY5" s="676"/>
      <c r="BOZ5" s="676"/>
      <c r="BPA5" s="676"/>
      <c r="BPB5" s="676"/>
      <c r="BPC5" s="676"/>
      <c r="BPD5" s="676"/>
      <c r="BPE5" s="676"/>
      <c r="BPF5" s="676"/>
      <c r="BPG5" s="676"/>
      <c r="BPH5" s="676"/>
      <c r="BPI5" s="676"/>
      <c r="BPJ5" s="676"/>
      <c r="BPK5" s="676"/>
      <c r="BPL5" s="676"/>
      <c r="BPM5" s="676"/>
      <c r="BPN5" s="676"/>
      <c r="BPO5" s="676"/>
      <c r="BPP5" s="676"/>
      <c r="BPQ5" s="676"/>
      <c r="BPR5" s="676"/>
      <c r="BPS5" s="676"/>
      <c r="BPT5" s="676"/>
      <c r="BPU5" s="676"/>
      <c r="BPV5" s="676"/>
      <c r="BPW5" s="676"/>
      <c r="BPX5" s="676"/>
      <c r="BPY5" s="676"/>
      <c r="BPZ5" s="676"/>
      <c r="BQA5" s="676"/>
      <c r="BQB5" s="676"/>
      <c r="BQC5" s="676"/>
      <c r="BQD5" s="676"/>
      <c r="BQE5" s="676"/>
      <c r="BQF5" s="676"/>
      <c r="BQG5" s="676"/>
      <c r="BQH5" s="676"/>
      <c r="BQI5" s="676"/>
      <c r="BQJ5" s="676"/>
      <c r="BQK5" s="676"/>
      <c r="BQL5" s="676"/>
      <c r="BQM5" s="676"/>
      <c r="BQN5" s="676"/>
      <c r="BQO5" s="676"/>
      <c r="BQP5" s="676"/>
      <c r="BQQ5" s="676"/>
      <c r="BQR5" s="676"/>
      <c r="BQS5" s="676"/>
      <c r="BQT5" s="676"/>
      <c r="BQU5" s="676"/>
      <c r="BQV5" s="676"/>
      <c r="BQW5" s="676"/>
      <c r="BQX5" s="676"/>
      <c r="BQY5" s="676"/>
      <c r="BQZ5" s="676"/>
      <c r="BRA5" s="676"/>
      <c r="BRB5" s="676"/>
      <c r="BRC5" s="676"/>
      <c r="BRD5" s="676"/>
      <c r="BRE5" s="676"/>
      <c r="BRF5" s="676"/>
      <c r="BRG5" s="676"/>
      <c r="BRH5" s="676"/>
      <c r="BRI5" s="676"/>
      <c r="BRJ5" s="676"/>
      <c r="BRK5" s="676"/>
      <c r="BRL5" s="676"/>
      <c r="BRM5" s="676"/>
      <c r="BRN5" s="676"/>
      <c r="BRO5" s="676"/>
      <c r="BRP5" s="676"/>
      <c r="BRQ5" s="676"/>
      <c r="BRR5" s="676"/>
      <c r="BRS5" s="676"/>
      <c r="BRT5" s="676"/>
      <c r="BRU5" s="676"/>
      <c r="BRV5" s="676"/>
      <c r="BRW5" s="676"/>
      <c r="BRX5" s="676"/>
      <c r="BRY5" s="676"/>
      <c r="BRZ5" s="676"/>
      <c r="BSA5" s="676"/>
      <c r="BSB5" s="676"/>
      <c r="BSC5" s="676"/>
      <c r="BSD5" s="676"/>
      <c r="BSE5" s="676"/>
      <c r="BSF5" s="676"/>
      <c r="BSG5" s="676"/>
      <c r="BSH5" s="676"/>
      <c r="BSI5" s="676"/>
      <c r="BSJ5" s="676"/>
      <c r="BSK5" s="676"/>
      <c r="BSL5" s="676"/>
      <c r="BSM5" s="676"/>
      <c r="BSN5" s="676"/>
      <c r="BSO5" s="676"/>
      <c r="BSP5" s="676"/>
      <c r="BSQ5" s="676"/>
      <c r="BSR5" s="676"/>
      <c r="BSS5" s="676"/>
      <c r="BST5" s="676"/>
      <c r="BSU5" s="676"/>
      <c r="BSV5" s="676"/>
      <c r="BSW5" s="676"/>
      <c r="BSX5" s="676"/>
      <c r="BSY5" s="676"/>
      <c r="BSZ5" s="676"/>
      <c r="BTA5" s="676"/>
      <c r="BTB5" s="676"/>
      <c r="BTC5" s="676"/>
      <c r="BTD5" s="676"/>
      <c r="BTE5" s="676"/>
      <c r="BTF5" s="676"/>
      <c r="BTG5" s="676"/>
      <c r="BTH5" s="676"/>
      <c r="BTI5" s="676"/>
      <c r="BTJ5" s="676"/>
      <c r="BTK5" s="676"/>
      <c r="BTL5" s="676"/>
      <c r="BTM5" s="676"/>
      <c r="BTN5" s="676"/>
      <c r="BTO5" s="676"/>
      <c r="BTP5" s="676"/>
      <c r="BTQ5" s="676"/>
      <c r="BTR5" s="676"/>
      <c r="BTS5" s="676"/>
      <c r="BTT5" s="676"/>
      <c r="BTU5" s="676"/>
      <c r="BTV5" s="676"/>
      <c r="BTW5" s="676"/>
      <c r="BTX5" s="676"/>
      <c r="BTY5" s="676"/>
      <c r="BTZ5" s="676"/>
      <c r="BUA5" s="676"/>
      <c r="BUB5" s="676"/>
      <c r="BUC5" s="676"/>
      <c r="BUD5" s="676"/>
      <c r="BUE5" s="676"/>
      <c r="BUF5" s="676"/>
      <c r="BUG5" s="676"/>
      <c r="BUH5" s="676"/>
      <c r="BUI5" s="676"/>
      <c r="BUJ5" s="676"/>
      <c r="BUK5" s="676"/>
      <c r="BUL5" s="676"/>
      <c r="BUM5" s="676"/>
      <c r="BUN5" s="676"/>
      <c r="BUO5" s="676"/>
      <c r="BUP5" s="676"/>
      <c r="BUQ5" s="676"/>
      <c r="BUR5" s="676"/>
      <c r="BUS5" s="676"/>
      <c r="BUT5" s="676"/>
      <c r="BUU5" s="676"/>
      <c r="BUV5" s="676"/>
      <c r="BUW5" s="676"/>
      <c r="BUX5" s="676"/>
      <c r="BUY5" s="676"/>
      <c r="BUZ5" s="676"/>
      <c r="BVA5" s="676"/>
      <c r="BVB5" s="676"/>
      <c r="BVC5" s="676"/>
      <c r="BVD5" s="676"/>
      <c r="BVE5" s="676"/>
      <c r="BVF5" s="676"/>
      <c r="BVG5" s="676"/>
      <c r="BVH5" s="676"/>
      <c r="BVI5" s="676"/>
      <c r="BVJ5" s="676"/>
      <c r="BVK5" s="676"/>
      <c r="BVL5" s="676"/>
      <c r="BVM5" s="676"/>
      <c r="BVN5" s="676"/>
      <c r="BVO5" s="676"/>
      <c r="BVP5" s="676"/>
      <c r="BVQ5" s="676"/>
      <c r="BVR5" s="676"/>
      <c r="BVS5" s="676"/>
      <c r="BVT5" s="676"/>
      <c r="BVU5" s="676"/>
      <c r="BVV5" s="676"/>
      <c r="BVW5" s="676"/>
      <c r="BVX5" s="676"/>
      <c r="BVY5" s="676"/>
      <c r="BVZ5" s="676"/>
      <c r="BWA5" s="676"/>
      <c r="BWB5" s="676"/>
      <c r="BWC5" s="676"/>
      <c r="BWD5" s="676"/>
      <c r="BWE5" s="676"/>
      <c r="BWF5" s="676"/>
      <c r="BWG5" s="676"/>
      <c r="BWH5" s="676"/>
      <c r="BWI5" s="676"/>
      <c r="BWJ5" s="676"/>
      <c r="BWK5" s="676"/>
      <c r="BWL5" s="676"/>
      <c r="BWM5" s="676"/>
      <c r="BWN5" s="676"/>
      <c r="BWO5" s="676"/>
      <c r="BWP5" s="676"/>
      <c r="BWQ5" s="676"/>
      <c r="BWR5" s="676"/>
      <c r="BWS5" s="676"/>
      <c r="BWT5" s="676"/>
      <c r="BWU5" s="676"/>
      <c r="BWV5" s="676"/>
      <c r="BWW5" s="676"/>
      <c r="BWX5" s="676"/>
      <c r="BWY5" s="676"/>
      <c r="BWZ5" s="676"/>
      <c r="BXA5" s="676"/>
      <c r="BXB5" s="676"/>
      <c r="BXC5" s="676"/>
      <c r="BXD5" s="676"/>
      <c r="BXE5" s="676"/>
      <c r="BXF5" s="676"/>
      <c r="BXG5" s="676"/>
      <c r="BXH5" s="676"/>
      <c r="BXI5" s="676"/>
      <c r="BXJ5" s="676"/>
      <c r="BXK5" s="676"/>
      <c r="BXL5" s="676"/>
      <c r="BXM5" s="676"/>
      <c r="BXN5" s="676"/>
      <c r="BXO5" s="676"/>
      <c r="BXP5" s="676"/>
      <c r="BXQ5" s="676"/>
      <c r="BXR5" s="676"/>
      <c r="BXS5" s="676"/>
      <c r="BXT5" s="676"/>
      <c r="BXU5" s="676"/>
      <c r="BXV5" s="676"/>
      <c r="BXW5" s="676"/>
      <c r="BXX5" s="676"/>
      <c r="BXY5" s="676"/>
      <c r="BXZ5" s="676"/>
      <c r="BYA5" s="676"/>
      <c r="BYB5" s="676"/>
      <c r="BYC5" s="676"/>
      <c r="BYD5" s="676"/>
      <c r="BYE5" s="676"/>
      <c r="BYF5" s="676"/>
      <c r="BYG5" s="676"/>
      <c r="BYH5" s="676"/>
      <c r="BYI5" s="676"/>
      <c r="BYJ5" s="676"/>
      <c r="BYK5" s="676"/>
      <c r="BYL5" s="676"/>
      <c r="BYM5" s="676"/>
      <c r="BYN5" s="676"/>
      <c r="BYO5" s="676"/>
      <c r="BYP5" s="676"/>
      <c r="BYQ5" s="676"/>
      <c r="BYR5" s="676"/>
      <c r="BYS5" s="676"/>
      <c r="BYT5" s="676"/>
      <c r="BYU5" s="676"/>
      <c r="BYV5" s="676"/>
      <c r="BYW5" s="676"/>
      <c r="BYX5" s="676"/>
      <c r="BYY5" s="676"/>
      <c r="BYZ5" s="676"/>
      <c r="BZA5" s="676"/>
      <c r="BZB5" s="676"/>
      <c r="BZC5" s="676"/>
      <c r="BZD5" s="676"/>
      <c r="BZE5" s="676"/>
      <c r="BZF5" s="676"/>
      <c r="BZG5" s="676"/>
      <c r="BZH5" s="676"/>
      <c r="BZI5" s="676"/>
      <c r="BZJ5" s="676"/>
      <c r="BZK5" s="676"/>
      <c r="BZL5" s="676"/>
      <c r="BZM5" s="676"/>
      <c r="BZN5" s="676"/>
      <c r="BZO5" s="676"/>
      <c r="BZP5" s="676"/>
      <c r="BZQ5" s="676"/>
      <c r="BZR5" s="676"/>
      <c r="BZS5" s="676"/>
      <c r="BZT5" s="676"/>
      <c r="BZU5" s="676"/>
      <c r="BZV5" s="676"/>
      <c r="BZW5" s="676"/>
      <c r="BZX5" s="676"/>
      <c r="BZY5" s="676"/>
      <c r="BZZ5" s="676"/>
      <c r="CAA5" s="676"/>
      <c r="CAB5" s="676"/>
      <c r="CAC5" s="676"/>
      <c r="CAD5" s="676"/>
      <c r="CAE5" s="676"/>
      <c r="CAF5" s="676"/>
      <c r="CAG5" s="676"/>
      <c r="CAH5" s="676"/>
      <c r="CAI5" s="676"/>
      <c r="CAJ5" s="676"/>
      <c r="CAK5" s="676"/>
      <c r="CAL5" s="676"/>
      <c r="CAM5" s="676"/>
      <c r="CAN5" s="676"/>
      <c r="CAO5" s="676"/>
      <c r="CAP5" s="676"/>
      <c r="CAQ5" s="676"/>
      <c r="CAR5" s="676"/>
      <c r="CAS5" s="676"/>
      <c r="CAT5" s="676"/>
      <c r="CAU5" s="676"/>
      <c r="CAV5" s="676"/>
      <c r="CAW5" s="676"/>
      <c r="CAX5" s="676"/>
      <c r="CAY5" s="676"/>
      <c r="CAZ5" s="676"/>
      <c r="CBA5" s="676"/>
      <c r="CBB5" s="676"/>
      <c r="CBC5" s="676"/>
      <c r="CBD5" s="676"/>
      <c r="CBE5" s="676"/>
      <c r="CBF5" s="676"/>
      <c r="CBG5" s="676"/>
      <c r="CBH5" s="676"/>
      <c r="CBI5" s="676"/>
      <c r="CBJ5" s="676"/>
      <c r="CBK5" s="676"/>
      <c r="CBL5" s="676"/>
      <c r="CBM5" s="676"/>
      <c r="CBN5" s="676"/>
      <c r="CBO5" s="676"/>
      <c r="CBP5" s="676"/>
      <c r="CBQ5" s="676"/>
      <c r="CBR5" s="676"/>
      <c r="CBS5" s="676"/>
      <c r="CBT5" s="676"/>
      <c r="CBU5" s="676"/>
      <c r="CBV5" s="676"/>
      <c r="CBW5" s="676"/>
      <c r="CBX5" s="676"/>
      <c r="CBY5" s="676"/>
      <c r="CBZ5" s="676"/>
      <c r="CCA5" s="676"/>
      <c r="CCB5" s="676"/>
      <c r="CCC5" s="676"/>
      <c r="CCD5" s="676"/>
      <c r="CCE5" s="676"/>
      <c r="CCF5" s="676"/>
      <c r="CCG5" s="676"/>
      <c r="CCH5" s="676"/>
      <c r="CCI5" s="676"/>
      <c r="CCJ5" s="676"/>
      <c r="CCK5" s="676"/>
      <c r="CCL5" s="676"/>
      <c r="CCM5" s="676"/>
      <c r="CCN5" s="676"/>
      <c r="CCO5" s="676"/>
      <c r="CCP5" s="676"/>
      <c r="CCQ5" s="676"/>
      <c r="CCR5" s="676"/>
      <c r="CCS5" s="676"/>
      <c r="CCT5" s="676"/>
      <c r="CCU5" s="676"/>
      <c r="CCV5" s="676"/>
      <c r="CCW5" s="676"/>
      <c r="CCX5" s="676"/>
      <c r="CCY5" s="676"/>
      <c r="CCZ5" s="676"/>
      <c r="CDA5" s="676"/>
      <c r="CDB5" s="676"/>
      <c r="CDC5" s="676"/>
      <c r="CDD5" s="676"/>
      <c r="CDE5" s="676"/>
      <c r="CDF5" s="676"/>
      <c r="CDG5" s="676"/>
      <c r="CDH5" s="676"/>
      <c r="CDI5" s="676"/>
      <c r="CDJ5" s="676"/>
      <c r="CDK5" s="676"/>
      <c r="CDL5" s="676"/>
      <c r="CDM5" s="676"/>
      <c r="CDN5" s="676"/>
      <c r="CDO5" s="676"/>
      <c r="CDP5" s="676"/>
      <c r="CDQ5" s="676"/>
      <c r="CDR5" s="676"/>
      <c r="CDS5" s="676"/>
      <c r="CDT5" s="676"/>
      <c r="CDU5" s="676"/>
      <c r="CDV5" s="676"/>
      <c r="CDW5" s="676"/>
      <c r="CDX5" s="676"/>
      <c r="CDY5" s="676"/>
      <c r="CDZ5" s="676"/>
      <c r="CEA5" s="676"/>
      <c r="CEB5" s="676"/>
      <c r="CEC5" s="676"/>
      <c r="CED5" s="676"/>
      <c r="CEE5" s="676"/>
      <c r="CEF5" s="676"/>
      <c r="CEG5" s="676"/>
      <c r="CEH5" s="676"/>
      <c r="CEI5" s="676"/>
      <c r="CEJ5" s="676"/>
      <c r="CEK5" s="676"/>
      <c r="CEL5" s="676"/>
      <c r="CEM5" s="676"/>
      <c r="CEN5" s="676"/>
      <c r="CEO5" s="676"/>
      <c r="CEP5" s="676"/>
      <c r="CEQ5" s="676"/>
      <c r="CER5" s="676"/>
      <c r="CES5" s="676"/>
      <c r="CET5" s="676"/>
      <c r="CEU5" s="676"/>
      <c r="CEV5" s="676"/>
      <c r="CEW5" s="676"/>
      <c r="CEX5" s="676"/>
      <c r="CEY5" s="676"/>
      <c r="CEZ5" s="676"/>
      <c r="CFA5" s="676"/>
      <c r="CFB5" s="676"/>
      <c r="CFC5" s="676"/>
      <c r="CFD5" s="676"/>
      <c r="CFE5" s="676"/>
      <c r="CFF5" s="676"/>
      <c r="CFG5" s="676"/>
      <c r="CFH5" s="676"/>
      <c r="CFI5" s="676"/>
      <c r="CFJ5" s="676"/>
      <c r="CFK5" s="676"/>
      <c r="CFL5" s="676"/>
      <c r="CFM5" s="676"/>
      <c r="CFN5" s="676"/>
      <c r="CFO5" s="676"/>
      <c r="CFP5" s="676"/>
      <c r="CFQ5" s="676"/>
      <c r="CFR5" s="676"/>
      <c r="CFS5" s="676"/>
      <c r="CFT5" s="676"/>
      <c r="CFU5" s="676"/>
      <c r="CFV5" s="676"/>
      <c r="CFW5" s="676"/>
      <c r="CFX5" s="676"/>
      <c r="CFY5" s="676"/>
      <c r="CFZ5" s="676"/>
      <c r="CGA5" s="676"/>
      <c r="CGB5" s="676"/>
      <c r="CGC5" s="676"/>
      <c r="CGD5" s="676"/>
      <c r="CGE5" s="676"/>
      <c r="CGF5" s="676"/>
      <c r="CGG5" s="676"/>
      <c r="CGH5" s="676"/>
      <c r="CGI5" s="676"/>
      <c r="CGJ5" s="676"/>
      <c r="CGK5" s="676"/>
      <c r="CGL5" s="676"/>
      <c r="CGM5" s="676"/>
      <c r="CGN5" s="676"/>
      <c r="CGO5" s="676"/>
      <c r="CGP5" s="676"/>
      <c r="CGQ5" s="676"/>
      <c r="CGR5" s="676"/>
      <c r="CGS5" s="676"/>
      <c r="CGT5" s="676"/>
      <c r="CGU5" s="676"/>
      <c r="CGV5" s="676"/>
      <c r="CGW5" s="676"/>
      <c r="CGX5" s="676"/>
      <c r="CGY5" s="676"/>
      <c r="CGZ5" s="676"/>
      <c r="CHA5" s="676"/>
      <c r="CHB5" s="676"/>
      <c r="CHC5" s="676"/>
      <c r="CHD5" s="676"/>
      <c r="CHE5" s="676"/>
      <c r="CHF5" s="676"/>
      <c r="CHG5" s="676"/>
      <c r="CHH5" s="676"/>
      <c r="CHI5" s="676"/>
      <c r="CHJ5" s="676"/>
      <c r="CHK5" s="676"/>
      <c r="CHL5" s="676"/>
      <c r="CHM5" s="676"/>
      <c r="CHN5" s="676"/>
      <c r="CHO5" s="676"/>
      <c r="CHP5" s="676"/>
      <c r="CHQ5" s="676"/>
      <c r="CHR5" s="676"/>
      <c r="CHS5" s="676"/>
      <c r="CHT5" s="676"/>
      <c r="CHU5" s="676"/>
      <c r="CHV5" s="676"/>
      <c r="CHW5" s="676"/>
      <c r="CHX5" s="676"/>
      <c r="CHY5" s="676"/>
      <c r="CHZ5" s="676"/>
      <c r="CIA5" s="676"/>
      <c r="CIB5" s="676"/>
      <c r="CIC5" s="676"/>
      <c r="CID5" s="676"/>
      <c r="CIE5" s="676"/>
      <c r="CIF5" s="676"/>
      <c r="CIG5" s="676"/>
      <c r="CIH5" s="676"/>
      <c r="CII5" s="676"/>
      <c r="CIJ5" s="676"/>
      <c r="CIK5" s="676"/>
      <c r="CIL5" s="676"/>
      <c r="CIM5" s="676"/>
      <c r="CIN5" s="676"/>
      <c r="CIO5" s="676"/>
      <c r="CIP5" s="676"/>
      <c r="CIQ5" s="676"/>
      <c r="CIR5" s="676"/>
      <c r="CIS5" s="676"/>
      <c r="CIT5" s="676"/>
      <c r="CIU5" s="676"/>
      <c r="CIV5" s="676"/>
      <c r="CIW5" s="676"/>
      <c r="CIX5" s="676"/>
      <c r="CIY5" s="676"/>
      <c r="CIZ5" s="676"/>
      <c r="CJA5" s="676"/>
      <c r="CJB5" s="676"/>
      <c r="CJC5" s="676"/>
      <c r="CJD5" s="676"/>
      <c r="CJE5" s="676"/>
      <c r="CJF5" s="676"/>
      <c r="CJG5" s="676"/>
      <c r="CJH5" s="676"/>
      <c r="CJI5" s="676"/>
      <c r="CJJ5" s="676"/>
      <c r="CJK5" s="676"/>
      <c r="CJL5" s="676"/>
      <c r="CJM5" s="676"/>
      <c r="CJN5" s="676"/>
      <c r="CJO5" s="676"/>
      <c r="CJP5" s="676"/>
      <c r="CJQ5" s="676"/>
      <c r="CJR5" s="676"/>
      <c r="CJS5" s="676"/>
      <c r="CJT5" s="676"/>
      <c r="CJU5" s="676"/>
      <c r="CJV5" s="676"/>
      <c r="CJW5" s="676"/>
      <c r="CJX5" s="676"/>
      <c r="CJY5" s="676"/>
      <c r="CJZ5" s="676"/>
      <c r="CKA5" s="676"/>
      <c r="CKB5" s="676"/>
      <c r="CKC5" s="676"/>
      <c r="CKD5" s="676"/>
      <c r="CKE5" s="676"/>
      <c r="CKF5" s="676"/>
      <c r="CKG5" s="676"/>
      <c r="CKH5" s="676"/>
      <c r="CKI5" s="676"/>
      <c r="CKJ5" s="676"/>
      <c r="CKK5" s="676"/>
      <c r="CKL5" s="676"/>
      <c r="CKM5" s="676"/>
      <c r="CKN5" s="676"/>
      <c r="CKO5" s="676"/>
      <c r="CKP5" s="676"/>
      <c r="CKQ5" s="676"/>
      <c r="CKR5" s="676"/>
      <c r="CKS5" s="676"/>
      <c r="CKT5" s="676"/>
      <c r="CKU5" s="676"/>
      <c r="CKV5" s="676"/>
      <c r="CKW5" s="676"/>
      <c r="CKX5" s="676"/>
      <c r="CKY5" s="676"/>
      <c r="CKZ5" s="676"/>
      <c r="CLA5" s="676"/>
      <c r="CLB5" s="676"/>
      <c r="CLC5" s="676"/>
      <c r="CLD5" s="676"/>
      <c r="CLE5" s="676"/>
      <c r="CLF5" s="676"/>
      <c r="CLG5" s="676"/>
      <c r="CLH5" s="676"/>
      <c r="CLI5" s="676"/>
      <c r="CLJ5" s="676"/>
      <c r="CLK5" s="676"/>
      <c r="CLL5" s="676"/>
      <c r="CLM5" s="676"/>
      <c r="CLN5" s="676"/>
      <c r="CLO5" s="676"/>
      <c r="CLP5" s="676"/>
      <c r="CLQ5" s="676"/>
      <c r="CLR5" s="676"/>
      <c r="CLS5" s="676"/>
      <c r="CLT5" s="676"/>
      <c r="CLU5" s="676"/>
      <c r="CLV5" s="676"/>
      <c r="CLW5" s="676"/>
      <c r="CLX5" s="676"/>
      <c r="CLY5" s="676"/>
      <c r="CLZ5" s="676"/>
      <c r="CMA5" s="676"/>
      <c r="CMB5" s="676"/>
      <c r="CMC5" s="676"/>
      <c r="CMD5" s="676"/>
      <c r="CME5" s="676"/>
      <c r="CMF5" s="676"/>
      <c r="CMG5" s="676"/>
      <c r="CMH5" s="676"/>
      <c r="CMI5" s="676"/>
      <c r="CMJ5" s="676"/>
      <c r="CMK5" s="676"/>
      <c r="CML5" s="676"/>
      <c r="CMM5" s="676"/>
      <c r="CMN5" s="676"/>
      <c r="CMO5" s="676"/>
      <c r="CMP5" s="676"/>
      <c r="CMQ5" s="676"/>
      <c r="CMR5" s="676"/>
      <c r="CMS5" s="676"/>
      <c r="CMT5" s="676"/>
      <c r="CMU5" s="676"/>
      <c r="CMV5" s="676"/>
      <c r="CMW5" s="676"/>
      <c r="CMX5" s="676"/>
      <c r="CMY5" s="676"/>
      <c r="CMZ5" s="676"/>
      <c r="CNA5" s="676"/>
      <c r="CNB5" s="676"/>
      <c r="CNC5" s="676"/>
      <c r="CND5" s="676"/>
      <c r="CNE5" s="676"/>
      <c r="CNF5" s="676"/>
      <c r="CNG5" s="676"/>
      <c r="CNH5" s="676"/>
      <c r="CNI5" s="676"/>
      <c r="CNJ5" s="676"/>
      <c r="CNK5" s="676"/>
      <c r="CNL5" s="676"/>
      <c r="CNM5" s="676"/>
      <c r="CNN5" s="676"/>
      <c r="CNO5" s="676"/>
      <c r="CNP5" s="676"/>
      <c r="CNQ5" s="676"/>
      <c r="CNR5" s="676"/>
      <c r="CNS5" s="676"/>
      <c r="CNT5" s="676"/>
      <c r="CNU5" s="676"/>
      <c r="CNV5" s="676"/>
      <c r="CNW5" s="676"/>
      <c r="CNX5" s="676"/>
      <c r="CNY5" s="676"/>
      <c r="CNZ5" s="676"/>
      <c r="COA5" s="676"/>
      <c r="COB5" s="676"/>
      <c r="COC5" s="676"/>
      <c r="COD5" s="676"/>
      <c r="COE5" s="676"/>
      <c r="COF5" s="676"/>
      <c r="COG5" s="676"/>
      <c r="COH5" s="676"/>
      <c r="COI5" s="676"/>
      <c r="COJ5" s="676"/>
      <c r="COK5" s="676"/>
      <c r="COL5" s="676"/>
      <c r="COM5" s="676"/>
      <c r="CON5" s="676"/>
      <c r="COO5" s="676"/>
      <c r="COP5" s="676"/>
      <c r="COQ5" s="676"/>
      <c r="COR5" s="676"/>
      <c r="COS5" s="676"/>
      <c r="COT5" s="676"/>
      <c r="COU5" s="676"/>
      <c r="COV5" s="676"/>
      <c r="COW5" s="676"/>
      <c r="COX5" s="676"/>
      <c r="COY5" s="676"/>
      <c r="COZ5" s="676"/>
      <c r="CPA5" s="676"/>
      <c r="CPB5" s="676"/>
      <c r="CPC5" s="676"/>
      <c r="CPD5" s="676"/>
      <c r="CPE5" s="676"/>
      <c r="CPF5" s="676"/>
      <c r="CPG5" s="676"/>
      <c r="CPH5" s="676"/>
      <c r="CPI5" s="676"/>
      <c r="CPJ5" s="676"/>
      <c r="CPK5" s="676"/>
      <c r="CPL5" s="676"/>
      <c r="CPM5" s="676"/>
      <c r="CPN5" s="676"/>
      <c r="CPO5" s="676"/>
      <c r="CPP5" s="676"/>
      <c r="CPQ5" s="676"/>
      <c r="CPR5" s="676"/>
      <c r="CPS5" s="676"/>
      <c r="CPT5" s="676"/>
      <c r="CPU5" s="676"/>
      <c r="CPV5" s="676"/>
      <c r="CPW5" s="676"/>
      <c r="CPX5" s="676"/>
      <c r="CPY5" s="676"/>
      <c r="CPZ5" s="676"/>
      <c r="CQA5" s="676"/>
      <c r="CQB5" s="676"/>
      <c r="CQC5" s="676"/>
      <c r="CQD5" s="676"/>
      <c r="CQE5" s="676"/>
      <c r="CQF5" s="676"/>
      <c r="CQG5" s="676"/>
      <c r="CQH5" s="676"/>
      <c r="CQI5" s="676"/>
      <c r="CQJ5" s="676"/>
      <c r="CQK5" s="676"/>
      <c r="CQL5" s="676"/>
      <c r="CQM5" s="676"/>
      <c r="CQN5" s="676"/>
      <c r="CQO5" s="676"/>
      <c r="CQP5" s="676"/>
      <c r="CQQ5" s="676"/>
      <c r="CQR5" s="676"/>
      <c r="CQS5" s="676"/>
      <c r="CQT5" s="676"/>
      <c r="CQU5" s="676"/>
      <c r="CQV5" s="676"/>
      <c r="CQW5" s="676"/>
      <c r="CQX5" s="676"/>
      <c r="CQY5" s="676"/>
      <c r="CQZ5" s="676"/>
      <c r="CRA5" s="676"/>
      <c r="CRB5" s="676"/>
      <c r="CRC5" s="676"/>
      <c r="CRD5" s="676"/>
      <c r="CRE5" s="676"/>
      <c r="CRF5" s="676"/>
      <c r="CRG5" s="676"/>
      <c r="CRH5" s="676"/>
      <c r="CRI5" s="676"/>
      <c r="CRJ5" s="676"/>
      <c r="CRK5" s="676"/>
      <c r="CRL5" s="676"/>
      <c r="CRM5" s="676"/>
      <c r="CRN5" s="676"/>
      <c r="CRO5" s="676"/>
      <c r="CRP5" s="676"/>
      <c r="CRQ5" s="676"/>
      <c r="CRR5" s="676"/>
      <c r="CRS5" s="676"/>
      <c r="CRT5" s="676"/>
      <c r="CRU5" s="676"/>
      <c r="CRV5" s="676"/>
      <c r="CRW5" s="676"/>
      <c r="CRX5" s="676"/>
      <c r="CRY5" s="676"/>
      <c r="CRZ5" s="676"/>
      <c r="CSA5" s="676"/>
      <c r="CSB5" s="676"/>
      <c r="CSC5" s="676"/>
      <c r="CSD5" s="676"/>
      <c r="CSE5" s="676"/>
      <c r="CSF5" s="676"/>
      <c r="CSG5" s="676"/>
      <c r="CSH5" s="676"/>
      <c r="CSI5" s="676"/>
      <c r="CSJ5" s="676"/>
      <c r="CSK5" s="676"/>
      <c r="CSL5" s="676"/>
      <c r="CSM5" s="676"/>
      <c r="CSN5" s="676"/>
      <c r="CSO5" s="676"/>
      <c r="CSP5" s="676"/>
      <c r="CSQ5" s="676"/>
      <c r="CSR5" s="676"/>
      <c r="CSS5" s="676"/>
      <c r="CST5" s="676"/>
      <c r="CSU5" s="676"/>
      <c r="CSV5" s="676"/>
      <c r="CSW5" s="676"/>
      <c r="CSX5" s="676"/>
      <c r="CSY5" s="676"/>
      <c r="CSZ5" s="676"/>
      <c r="CTA5" s="676"/>
      <c r="CTB5" s="676"/>
      <c r="CTC5" s="676"/>
      <c r="CTD5" s="676"/>
      <c r="CTE5" s="676"/>
      <c r="CTF5" s="676"/>
      <c r="CTG5" s="676"/>
      <c r="CTH5" s="676"/>
      <c r="CTI5" s="676"/>
      <c r="CTJ5" s="676"/>
      <c r="CTK5" s="676"/>
      <c r="CTL5" s="676"/>
      <c r="CTM5" s="676"/>
      <c r="CTN5" s="676"/>
      <c r="CTO5" s="676"/>
      <c r="CTP5" s="676"/>
      <c r="CTQ5" s="676"/>
      <c r="CTR5" s="676"/>
      <c r="CTS5" s="676"/>
      <c r="CTT5" s="676"/>
      <c r="CTU5" s="676"/>
      <c r="CTV5" s="676"/>
      <c r="CTW5" s="676"/>
      <c r="CTX5" s="676"/>
      <c r="CTY5" s="676"/>
      <c r="CTZ5" s="676"/>
      <c r="CUA5" s="676"/>
      <c r="CUB5" s="676"/>
      <c r="CUC5" s="676"/>
      <c r="CUD5" s="676"/>
      <c r="CUE5" s="676"/>
      <c r="CUF5" s="676"/>
      <c r="CUG5" s="676"/>
      <c r="CUH5" s="676"/>
      <c r="CUI5" s="676"/>
      <c r="CUJ5" s="676"/>
      <c r="CUK5" s="676"/>
      <c r="CUL5" s="676"/>
      <c r="CUM5" s="676"/>
      <c r="CUN5" s="676"/>
      <c r="CUO5" s="676"/>
      <c r="CUP5" s="676"/>
      <c r="CUQ5" s="676"/>
      <c r="CUR5" s="676"/>
      <c r="CUS5" s="676"/>
      <c r="CUT5" s="676"/>
      <c r="CUU5" s="676"/>
      <c r="CUV5" s="676"/>
      <c r="CUW5" s="676"/>
      <c r="CUX5" s="676"/>
      <c r="CUY5" s="676"/>
      <c r="CUZ5" s="676"/>
      <c r="CVA5" s="676"/>
      <c r="CVB5" s="676"/>
      <c r="CVC5" s="676"/>
      <c r="CVD5" s="676"/>
      <c r="CVE5" s="676"/>
      <c r="CVF5" s="676"/>
      <c r="CVG5" s="676"/>
      <c r="CVH5" s="676"/>
      <c r="CVI5" s="676"/>
      <c r="CVJ5" s="676"/>
      <c r="CVK5" s="676"/>
      <c r="CVL5" s="676"/>
      <c r="CVM5" s="676"/>
      <c r="CVN5" s="676"/>
      <c r="CVO5" s="676"/>
      <c r="CVP5" s="676"/>
      <c r="CVQ5" s="676"/>
      <c r="CVR5" s="676"/>
      <c r="CVS5" s="676"/>
      <c r="CVT5" s="676"/>
      <c r="CVU5" s="676"/>
      <c r="CVV5" s="676"/>
      <c r="CVW5" s="676"/>
      <c r="CVX5" s="676"/>
      <c r="CVY5" s="676"/>
      <c r="CVZ5" s="676"/>
      <c r="CWA5" s="676"/>
      <c r="CWB5" s="676"/>
      <c r="CWC5" s="676"/>
      <c r="CWD5" s="676"/>
      <c r="CWE5" s="676"/>
      <c r="CWF5" s="676"/>
      <c r="CWG5" s="676"/>
      <c r="CWH5" s="676"/>
      <c r="CWI5" s="676"/>
      <c r="CWJ5" s="676"/>
      <c r="CWK5" s="676"/>
      <c r="CWL5" s="676"/>
      <c r="CWM5" s="676"/>
      <c r="CWN5" s="676"/>
      <c r="CWO5" s="676"/>
      <c r="CWP5" s="676"/>
      <c r="CWQ5" s="676"/>
      <c r="CWR5" s="676"/>
      <c r="CWS5" s="676"/>
      <c r="CWT5" s="676"/>
      <c r="CWU5" s="676"/>
      <c r="CWV5" s="676"/>
      <c r="CWW5" s="676"/>
      <c r="CWX5" s="676"/>
      <c r="CWY5" s="676"/>
      <c r="CWZ5" s="676"/>
      <c r="CXA5" s="676"/>
      <c r="CXB5" s="676"/>
      <c r="CXC5" s="676"/>
      <c r="CXD5" s="676"/>
      <c r="CXE5" s="676"/>
      <c r="CXF5" s="676"/>
      <c r="CXG5" s="676"/>
      <c r="CXH5" s="676"/>
      <c r="CXI5" s="676"/>
      <c r="CXJ5" s="676"/>
      <c r="CXK5" s="676"/>
      <c r="CXL5" s="676"/>
      <c r="CXM5" s="676"/>
      <c r="CXN5" s="676"/>
      <c r="CXO5" s="676"/>
      <c r="CXP5" s="676"/>
      <c r="CXQ5" s="676"/>
      <c r="CXR5" s="676"/>
      <c r="CXS5" s="676"/>
      <c r="CXT5" s="676"/>
      <c r="CXU5" s="676"/>
      <c r="CXV5" s="676"/>
      <c r="CXW5" s="676"/>
      <c r="CXX5" s="676"/>
      <c r="CXY5" s="676"/>
      <c r="CXZ5" s="676"/>
      <c r="CYA5" s="676"/>
      <c r="CYB5" s="676"/>
      <c r="CYC5" s="676"/>
      <c r="CYD5" s="676"/>
      <c r="CYE5" s="676"/>
      <c r="CYF5" s="676"/>
      <c r="CYG5" s="676"/>
      <c r="CYH5" s="676"/>
      <c r="CYI5" s="676"/>
      <c r="CYJ5" s="676"/>
      <c r="CYK5" s="676"/>
      <c r="CYL5" s="676"/>
      <c r="CYM5" s="676"/>
      <c r="CYN5" s="676"/>
      <c r="CYO5" s="676"/>
      <c r="CYP5" s="676"/>
      <c r="CYQ5" s="676"/>
      <c r="CYR5" s="676"/>
      <c r="CYS5" s="676"/>
      <c r="CYT5" s="676"/>
      <c r="CYU5" s="676"/>
      <c r="CYV5" s="676"/>
      <c r="CYW5" s="676"/>
      <c r="CYX5" s="676"/>
      <c r="CYY5" s="676"/>
      <c r="CYZ5" s="676"/>
      <c r="CZA5" s="676"/>
      <c r="CZB5" s="676"/>
      <c r="CZC5" s="676"/>
      <c r="CZD5" s="676"/>
      <c r="CZE5" s="676"/>
      <c r="CZF5" s="676"/>
      <c r="CZG5" s="676"/>
      <c r="CZH5" s="676"/>
      <c r="CZI5" s="676"/>
      <c r="CZJ5" s="676"/>
      <c r="CZK5" s="676"/>
      <c r="CZL5" s="676"/>
      <c r="CZM5" s="676"/>
      <c r="CZN5" s="676"/>
      <c r="CZO5" s="676"/>
      <c r="CZP5" s="676"/>
      <c r="CZQ5" s="676"/>
      <c r="CZR5" s="676"/>
      <c r="CZS5" s="676"/>
      <c r="CZT5" s="676"/>
      <c r="CZU5" s="676"/>
      <c r="CZV5" s="676"/>
      <c r="CZW5" s="676"/>
      <c r="CZX5" s="676"/>
      <c r="CZY5" s="676"/>
      <c r="CZZ5" s="676"/>
      <c r="DAA5" s="676"/>
      <c r="DAB5" s="676"/>
      <c r="DAC5" s="676"/>
      <c r="DAD5" s="676"/>
      <c r="DAE5" s="676"/>
      <c r="DAF5" s="676"/>
      <c r="DAG5" s="676"/>
      <c r="DAH5" s="676"/>
      <c r="DAI5" s="676"/>
      <c r="DAJ5" s="676"/>
      <c r="DAK5" s="676"/>
      <c r="DAL5" s="676"/>
      <c r="DAM5" s="676"/>
      <c r="DAN5" s="676"/>
      <c r="DAO5" s="676"/>
      <c r="DAP5" s="676"/>
      <c r="DAQ5" s="676"/>
      <c r="DAR5" s="676"/>
      <c r="DAS5" s="676"/>
      <c r="DAT5" s="676"/>
      <c r="DAU5" s="676"/>
      <c r="DAV5" s="676"/>
      <c r="DAW5" s="676"/>
      <c r="DAX5" s="676"/>
      <c r="DAY5" s="676"/>
      <c r="DAZ5" s="676"/>
      <c r="DBA5" s="676"/>
      <c r="DBB5" s="676"/>
      <c r="DBC5" s="676"/>
      <c r="DBD5" s="676"/>
      <c r="DBE5" s="676"/>
      <c r="DBF5" s="676"/>
      <c r="DBG5" s="676"/>
      <c r="DBH5" s="676"/>
      <c r="DBI5" s="676"/>
      <c r="DBJ5" s="676"/>
      <c r="DBK5" s="676"/>
      <c r="DBL5" s="676"/>
      <c r="DBM5" s="676"/>
      <c r="DBN5" s="676"/>
      <c r="DBO5" s="676"/>
      <c r="DBP5" s="676"/>
      <c r="DBQ5" s="676"/>
      <c r="DBR5" s="676"/>
      <c r="DBS5" s="676"/>
      <c r="DBT5" s="676"/>
      <c r="DBU5" s="676"/>
      <c r="DBV5" s="676"/>
      <c r="DBW5" s="676"/>
      <c r="DBX5" s="676"/>
      <c r="DBY5" s="676"/>
      <c r="DBZ5" s="676"/>
      <c r="DCA5" s="676"/>
      <c r="DCB5" s="676"/>
      <c r="DCC5" s="676"/>
      <c r="DCD5" s="676"/>
      <c r="DCE5" s="676"/>
      <c r="DCF5" s="676"/>
      <c r="DCG5" s="676"/>
      <c r="DCH5" s="676"/>
      <c r="DCI5" s="676"/>
      <c r="DCJ5" s="676"/>
      <c r="DCK5" s="676"/>
      <c r="DCL5" s="676"/>
      <c r="DCM5" s="676"/>
      <c r="DCN5" s="676"/>
      <c r="DCO5" s="676"/>
      <c r="DCP5" s="676"/>
      <c r="DCQ5" s="676"/>
      <c r="DCR5" s="676"/>
      <c r="DCS5" s="676"/>
      <c r="DCT5" s="676"/>
      <c r="DCU5" s="676"/>
      <c r="DCV5" s="676"/>
      <c r="DCW5" s="676"/>
      <c r="DCX5" s="676"/>
      <c r="DCY5" s="676"/>
      <c r="DCZ5" s="676"/>
      <c r="DDA5" s="676"/>
      <c r="DDB5" s="676"/>
      <c r="DDC5" s="676"/>
      <c r="DDD5" s="676"/>
      <c r="DDE5" s="676"/>
      <c r="DDF5" s="676"/>
      <c r="DDG5" s="676"/>
      <c r="DDH5" s="676"/>
      <c r="DDI5" s="676"/>
      <c r="DDJ5" s="676"/>
      <c r="DDK5" s="676"/>
      <c r="DDL5" s="676"/>
      <c r="DDM5" s="676"/>
      <c r="DDN5" s="676"/>
      <c r="DDO5" s="676"/>
      <c r="DDP5" s="676"/>
      <c r="DDQ5" s="676"/>
      <c r="DDR5" s="676"/>
      <c r="DDS5" s="676"/>
      <c r="DDT5" s="676"/>
      <c r="DDU5" s="676"/>
      <c r="DDV5" s="676"/>
      <c r="DDW5" s="676"/>
      <c r="DDX5" s="676"/>
      <c r="DDY5" s="676"/>
      <c r="DDZ5" s="676"/>
      <c r="DEA5" s="676"/>
      <c r="DEB5" s="676"/>
      <c r="DEC5" s="676"/>
      <c r="DED5" s="676"/>
      <c r="DEE5" s="676"/>
      <c r="DEF5" s="676"/>
      <c r="DEG5" s="676"/>
      <c r="DEH5" s="676"/>
      <c r="DEI5" s="676"/>
      <c r="DEJ5" s="676"/>
      <c r="DEK5" s="676"/>
      <c r="DEL5" s="676"/>
      <c r="DEM5" s="676"/>
      <c r="DEN5" s="676"/>
      <c r="DEO5" s="676"/>
      <c r="DEP5" s="676"/>
      <c r="DEQ5" s="676"/>
      <c r="DER5" s="676"/>
      <c r="DES5" s="676"/>
      <c r="DET5" s="676"/>
      <c r="DEU5" s="676"/>
      <c r="DEV5" s="676"/>
      <c r="DEW5" s="676"/>
      <c r="DEX5" s="676"/>
      <c r="DEY5" s="676"/>
      <c r="DEZ5" s="676"/>
      <c r="DFA5" s="676"/>
      <c r="DFB5" s="676"/>
      <c r="DFC5" s="676"/>
      <c r="DFD5" s="676"/>
      <c r="DFE5" s="676"/>
      <c r="DFF5" s="676"/>
      <c r="DFG5" s="676"/>
      <c r="DFH5" s="676"/>
      <c r="DFI5" s="676"/>
      <c r="DFJ5" s="676"/>
      <c r="DFK5" s="676"/>
      <c r="DFL5" s="676"/>
      <c r="DFM5" s="676"/>
      <c r="DFN5" s="676"/>
      <c r="DFO5" s="676"/>
      <c r="DFP5" s="676"/>
      <c r="DFQ5" s="676"/>
      <c r="DFR5" s="676"/>
      <c r="DFS5" s="676"/>
      <c r="DFT5" s="676"/>
      <c r="DFU5" s="676"/>
      <c r="DFV5" s="676"/>
      <c r="DFW5" s="676"/>
      <c r="DFX5" s="676"/>
      <c r="DFY5" s="676"/>
      <c r="DFZ5" s="676"/>
      <c r="DGA5" s="676"/>
      <c r="DGB5" s="676"/>
      <c r="DGC5" s="676"/>
      <c r="DGD5" s="676"/>
      <c r="DGE5" s="676"/>
      <c r="DGF5" s="676"/>
      <c r="DGG5" s="676"/>
      <c r="DGH5" s="676"/>
      <c r="DGI5" s="676"/>
      <c r="DGJ5" s="676"/>
      <c r="DGK5" s="676"/>
      <c r="DGL5" s="676"/>
      <c r="DGM5" s="676"/>
      <c r="DGN5" s="676"/>
      <c r="DGO5" s="676"/>
      <c r="DGP5" s="676"/>
      <c r="DGQ5" s="676"/>
      <c r="DGR5" s="676"/>
      <c r="DGS5" s="676"/>
      <c r="DGT5" s="676"/>
      <c r="DGU5" s="676"/>
      <c r="DGV5" s="676"/>
      <c r="DGW5" s="676"/>
      <c r="DGX5" s="676"/>
      <c r="DGY5" s="676"/>
      <c r="DGZ5" s="676"/>
      <c r="DHA5" s="676"/>
      <c r="DHB5" s="676"/>
      <c r="DHC5" s="676"/>
      <c r="DHD5" s="676"/>
      <c r="DHE5" s="676"/>
      <c r="DHF5" s="676"/>
      <c r="DHG5" s="676"/>
      <c r="DHH5" s="676"/>
      <c r="DHI5" s="676"/>
      <c r="DHJ5" s="676"/>
      <c r="DHK5" s="676"/>
      <c r="DHL5" s="676"/>
      <c r="DHM5" s="676"/>
      <c r="DHN5" s="676"/>
      <c r="DHO5" s="676"/>
      <c r="DHP5" s="676"/>
      <c r="DHQ5" s="676"/>
      <c r="DHR5" s="676"/>
      <c r="DHS5" s="676"/>
      <c r="DHT5" s="676"/>
      <c r="DHU5" s="676"/>
      <c r="DHV5" s="676"/>
      <c r="DHW5" s="676"/>
      <c r="DHX5" s="676"/>
      <c r="DHY5" s="676"/>
      <c r="DHZ5" s="676"/>
      <c r="DIA5" s="676"/>
      <c r="DIB5" s="676"/>
      <c r="DIC5" s="676"/>
      <c r="DID5" s="676"/>
      <c r="DIE5" s="676"/>
      <c r="DIF5" s="676"/>
      <c r="DIG5" s="676"/>
      <c r="DIH5" s="676"/>
      <c r="DII5" s="676"/>
      <c r="DIJ5" s="676"/>
      <c r="DIK5" s="676"/>
      <c r="DIL5" s="676"/>
      <c r="DIM5" s="676"/>
      <c r="DIN5" s="676"/>
      <c r="DIO5" s="676"/>
      <c r="DIP5" s="676"/>
      <c r="DIQ5" s="676"/>
      <c r="DIR5" s="676"/>
      <c r="DIS5" s="676"/>
      <c r="DIT5" s="676"/>
      <c r="DIU5" s="676"/>
      <c r="DIV5" s="676"/>
      <c r="DIW5" s="676"/>
      <c r="DIX5" s="676"/>
      <c r="DIY5" s="676"/>
      <c r="DIZ5" s="676"/>
      <c r="DJA5" s="676"/>
      <c r="DJB5" s="676"/>
      <c r="DJC5" s="676"/>
      <c r="DJD5" s="676"/>
      <c r="DJE5" s="676"/>
      <c r="DJF5" s="676"/>
      <c r="DJG5" s="676"/>
      <c r="DJH5" s="676"/>
      <c r="DJI5" s="676"/>
      <c r="DJJ5" s="676"/>
      <c r="DJK5" s="676"/>
      <c r="DJL5" s="676"/>
      <c r="DJM5" s="676"/>
      <c r="DJN5" s="676"/>
      <c r="DJO5" s="676"/>
      <c r="DJP5" s="676"/>
      <c r="DJQ5" s="676"/>
      <c r="DJR5" s="676"/>
      <c r="DJS5" s="676"/>
      <c r="DJT5" s="676"/>
      <c r="DJU5" s="676"/>
      <c r="DJV5" s="676"/>
      <c r="DJW5" s="676"/>
      <c r="DJX5" s="676"/>
      <c r="DJY5" s="676"/>
      <c r="DJZ5" s="676"/>
      <c r="DKA5" s="676"/>
      <c r="DKB5" s="676"/>
      <c r="DKC5" s="676"/>
      <c r="DKD5" s="676"/>
      <c r="DKE5" s="676"/>
      <c r="DKF5" s="676"/>
      <c r="DKG5" s="676"/>
      <c r="DKH5" s="676"/>
      <c r="DKI5" s="676"/>
      <c r="DKJ5" s="676"/>
      <c r="DKK5" s="676"/>
      <c r="DKL5" s="676"/>
      <c r="DKM5" s="676"/>
      <c r="DKN5" s="676"/>
      <c r="DKO5" s="676"/>
      <c r="DKP5" s="676"/>
      <c r="DKQ5" s="676"/>
      <c r="DKR5" s="676"/>
      <c r="DKS5" s="676"/>
      <c r="DKT5" s="676"/>
      <c r="DKU5" s="676"/>
      <c r="DKV5" s="676"/>
      <c r="DKW5" s="676"/>
      <c r="DKX5" s="676"/>
      <c r="DKY5" s="676"/>
      <c r="DKZ5" s="676"/>
      <c r="DLA5" s="676"/>
      <c r="DLB5" s="676"/>
      <c r="DLC5" s="676"/>
      <c r="DLD5" s="676"/>
      <c r="DLE5" s="676"/>
      <c r="DLF5" s="676"/>
      <c r="DLG5" s="676"/>
      <c r="DLH5" s="676"/>
      <c r="DLI5" s="676"/>
      <c r="DLJ5" s="676"/>
      <c r="DLK5" s="676"/>
      <c r="DLL5" s="676"/>
      <c r="DLM5" s="676"/>
      <c r="DLN5" s="676"/>
      <c r="DLO5" s="676"/>
      <c r="DLP5" s="676"/>
      <c r="DLQ5" s="676"/>
      <c r="DLR5" s="676"/>
      <c r="DLS5" s="676"/>
      <c r="DLT5" s="676"/>
      <c r="DLU5" s="676"/>
      <c r="DLV5" s="676"/>
      <c r="DLW5" s="676"/>
      <c r="DLX5" s="676"/>
      <c r="DLY5" s="676"/>
      <c r="DLZ5" s="676"/>
      <c r="DMA5" s="676"/>
      <c r="DMB5" s="676"/>
      <c r="DMC5" s="676"/>
      <c r="DMD5" s="676"/>
      <c r="DME5" s="676"/>
      <c r="DMF5" s="676"/>
      <c r="DMG5" s="676"/>
      <c r="DMH5" s="676"/>
      <c r="DMI5" s="676"/>
      <c r="DMJ5" s="676"/>
      <c r="DMK5" s="676"/>
      <c r="DML5" s="676"/>
      <c r="DMM5" s="676"/>
      <c r="DMN5" s="676"/>
      <c r="DMO5" s="676"/>
      <c r="DMP5" s="676"/>
      <c r="DMQ5" s="676"/>
      <c r="DMR5" s="676"/>
      <c r="DMS5" s="676"/>
      <c r="DMT5" s="676"/>
      <c r="DMU5" s="676"/>
      <c r="DMV5" s="676"/>
      <c r="DMW5" s="676"/>
      <c r="DMX5" s="676"/>
      <c r="DMY5" s="676"/>
      <c r="DMZ5" s="676"/>
      <c r="DNA5" s="676"/>
      <c r="DNB5" s="676"/>
      <c r="DNC5" s="676"/>
      <c r="DND5" s="676"/>
      <c r="DNE5" s="676"/>
      <c r="DNF5" s="676"/>
      <c r="DNG5" s="676"/>
      <c r="DNH5" s="676"/>
      <c r="DNI5" s="676"/>
      <c r="DNJ5" s="676"/>
      <c r="DNK5" s="676"/>
      <c r="DNL5" s="676"/>
      <c r="DNM5" s="676"/>
      <c r="DNN5" s="676"/>
      <c r="DNO5" s="676"/>
      <c r="DNP5" s="676"/>
      <c r="DNQ5" s="676"/>
      <c r="DNR5" s="676"/>
      <c r="DNS5" s="676"/>
      <c r="DNT5" s="676"/>
      <c r="DNU5" s="676"/>
      <c r="DNV5" s="676"/>
      <c r="DNW5" s="676"/>
      <c r="DNX5" s="676"/>
      <c r="DNY5" s="676"/>
      <c r="DNZ5" s="676"/>
      <c r="DOA5" s="676"/>
      <c r="DOB5" s="676"/>
      <c r="DOC5" s="676"/>
      <c r="DOD5" s="676"/>
      <c r="DOE5" s="676"/>
      <c r="DOF5" s="676"/>
      <c r="DOG5" s="676"/>
      <c r="DOH5" s="676"/>
      <c r="DOI5" s="676"/>
      <c r="DOJ5" s="676"/>
      <c r="DOK5" s="676"/>
      <c r="DOL5" s="676"/>
      <c r="DOM5" s="676"/>
      <c r="DON5" s="676"/>
      <c r="DOO5" s="676"/>
      <c r="DOP5" s="676"/>
      <c r="DOQ5" s="676"/>
      <c r="DOR5" s="676"/>
      <c r="DOS5" s="676"/>
      <c r="DOT5" s="676"/>
      <c r="DOU5" s="676"/>
      <c r="DOV5" s="676"/>
      <c r="DOW5" s="676"/>
      <c r="DOX5" s="676"/>
      <c r="DOY5" s="676"/>
      <c r="DOZ5" s="676"/>
      <c r="DPA5" s="676"/>
      <c r="DPB5" s="676"/>
      <c r="DPC5" s="676"/>
      <c r="DPD5" s="676"/>
      <c r="DPE5" s="676"/>
      <c r="DPF5" s="676"/>
      <c r="DPG5" s="676"/>
      <c r="DPH5" s="676"/>
      <c r="DPI5" s="676"/>
      <c r="DPJ5" s="676"/>
      <c r="DPK5" s="676"/>
      <c r="DPL5" s="676"/>
      <c r="DPM5" s="676"/>
      <c r="DPN5" s="676"/>
      <c r="DPO5" s="676"/>
      <c r="DPP5" s="676"/>
      <c r="DPQ5" s="676"/>
      <c r="DPR5" s="676"/>
      <c r="DPS5" s="676"/>
      <c r="DPT5" s="676"/>
      <c r="DPU5" s="676"/>
      <c r="DPV5" s="676"/>
      <c r="DPW5" s="676"/>
      <c r="DPX5" s="676"/>
      <c r="DPY5" s="676"/>
      <c r="DPZ5" s="676"/>
      <c r="DQA5" s="676"/>
      <c r="DQB5" s="676"/>
      <c r="DQC5" s="676"/>
      <c r="DQD5" s="676"/>
      <c r="DQE5" s="676"/>
      <c r="DQF5" s="676"/>
      <c r="DQG5" s="676"/>
      <c r="DQH5" s="676"/>
      <c r="DQI5" s="676"/>
      <c r="DQJ5" s="676"/>
      <c r="DQK5" s="676"/>
      <c r="DQL5" s="676"/>
      <c r="DQM5" s="676"/>
      <c r="DQN5" s="676"/>
      <c r="DQO5" s="676"/>
      <c r="DQP5" s="676"/>
      <c r="DQQ5" s="676"/>
      <c r="DQR5" s="676"/>
      <c r="DQS5" s="676"/>
      <c r="DQT5" s="676"/>
      <c r="DQU5" s="676"/>
      <c r="DQV5" s="676"/>
      <c r="DQW5" s="676"/>
      <c r="DQX5" s="676"/>
      <c r="DQY5" s="676"/>
      <c r="DQZ5" s="676"/>
      <c r="DRA5" s="676"/>
      <c r="DRB5" s="676"/>
      <c r="DRC5" s="676"/>
      <c r="DRD5" s="676"/>
      <c r="DRE5" s="676"/>
      <c r="DRF5" s="676"/>
      <c r="DRG5" s="676"/>
      <c r="DRH5" s="676"/>
      <c r="DRI5" s="676"/>
      <c r="DRJ5" s="676"/>
      <c r="DRK5" s="676"/>
      <c r="DRL5" s="676"/>
      <c r="DRM5" s="676"/>
      <c r="DRN5" s="676"/>
      <c r="DRO5" s="676"/>
      <c r="DRP5" s="676"/>
      <c r="DRQ5" s="676"/>
      <c r="DRR5" s="676"/>
      <c r="DRS5" s="676"/>
      <c r="DRT5" s="676"/>
      <c r="DRU5" s="676"/>
      <c r="DRV5" s="676"/>
      <c r="DRW5" s="676"/>
      <c r="DRX5" s="676"/>
      <c r="DRY5" s="676"/>
      <c r="DRZ5" s="676"/>
      <c r="DSA5" s="676"/>
      <c r="DSB5" s="676"/>
      <c r="DSC5" s="676"/>
      <c r="DSD5" s="676"/>
      <c r="DSE5" s="676"/>
      <c r="DSF5" s="676"/>
      <c r="DSG5" s="676"/>
      <c r="DSH5" s="676"/>
      <c r="DSI5" s="676"/>
      <c r="DSJ5" s="676"/>
      <c r="DSK5" s="676"/>
      <c r="DSL5" s="676"/>
      <c r="DSM5" s="676"/>
      <c r="DSN5" s="676"/>
      <c r="DSO5" s="676"/>
      <c r="DSP5" s="676"/>
      <c r="DSQ5" s="676"/>
      <c r="DSR5" s="676"/>
      <c r="DSS5" s="676"/>
      <c r="DST5" s="676"/>
      <c r="DSU5" s="676"/>
      <c r="DSV5" s="676"/>
      <c r="DSW5" s="676"/>
      <c r="DSX5" s="676"/>
      <c r="DSY5" s="676"/>
      <c r="DSZ5" s="676"/>
      <c r="DTA5" s="676"/>
      <c r="DTB5" s="676"/>
      <c r="DTC5" s="676"/>
      <c r="DTD5" s="676"/>
      <c r="DTE5" s="676"/>
      <c r="DTF5" s="676"/>
      <c r="DTG5" s="676"/>
      <c r="DTH5" s="676"/>
      <c r="DTI5" s="676"/>
      <c r="DTJ5" s="676"/>
      <c r="DTK5" s="676"/>
      <c r="DTL5" s="676"/>
      <c r="DTM5" s="676"/>
      <c r="DTN5" s="676"/>
      <c r="DTO5" s="676"/>
      <c r="DTP5" s="676"/>
      <c r="DTQ5" s="676"/>
      <c r="DTR5" s="676"/>
      <c r="DTS5" s="676"/>
      <c r="DTT5" s="676"/>
      <c r="DTU5" s="676"/>
      <c r="DTV5" s="676"/>
      <c r="DTW5" s="676"/>
      <c r="DTX5" s="676"/>
      <c r="DTY5" s="676"/>
      <c r="DTZ5" s="676"/>
      <c r="DUA5" s="676"/>
      <c r="DUB5" s="676"/>
      <c r="DUC5" s="676"/>
      <c r="DUD5" s="676"/>
      <c r="DUE5" s="676"/>
      <c r="DUF5" s="676"/>
      <c r="DUG5" s="676"/>
      <c r="DUH5" s="676"/>
      <c r="DUI5" s="676"/>
      <c r="DUJ5" s="676"/>
      <c r="DUK5" s="676"/>
      <c r="DUL5" s="676"/>
      <c r="DUM5" s="676"/>
      <c r="DUN5" s="676"/>
      <c r="DUO5" s="676"/>
      <c r="DUP5" s="676"/>
      <c r="DUQ5" s="676"/>
      <c r="DUR5" s="676"/>
      <c r="DUS5" s="676"/>
      <c r="DUT5" s="676"/>
      <c r="DUU5" s="676"/>
      <c r="DUV5" s="676"/>
      <c r="DUW5" s="676"/>
      <c r="DUX5" s="676"/>
      <c r="DUY5" s="676"/>
      <c r="DUZ5" s="676"/>
      <c r="DVA5" s="676"/>
      <c r="DVB5" s="676"/>
      <c r="DVC5" s="676"/>
      <c r="DVD5" s="676"/>
      <c r="DVE5" s="676"/>
      <c r="DVF5" s="676"/>
      <c r="DVG5" s="676"/>
      <c r="DVH5" s="676"/>
      <c r="DVI5" s="676"/>
      <c r="DVJ5" s="676"/>
      <c r="DVK5" s="676"/>
      <c r="DVL5" s="676"/>
      <c r="DVM5" s="676"/>
      <c r="DVN5" s="676"/>
      <c r="DVO5" s="676"/>
      <c r="DVP5" s="676"/>
      <c r="DVQ5" s="676"/>
      <c r="DVR5" s="676"/>
      <c r="DVS5" s="676"/>
      <c r="DVT5" s="676"/>
      <c r="DVU5" s="676"/>
      <c r="DVV5" s="676"/>
      <c r="DVW5" s="676"/>
      <c r="DVX5" s="676"/>
      <c r="DVY5" s="676"/>
      <c r="DVZ5" s="676"/>
      <c r="DWA5" s="676"/>
      <c r="DWB5" s="676"/>
      <c r="DWC5" s="676"/>
      <c r="DWD5" s="676"/>
      <c r="DWE5" s="676"/>
      <c r="DWF5" s="676"/>
      <c r="DWG5" s="676"/>
      <c r="DWH5" s="676"/>
      <c r="DWI5" s="676"/>
      <c r="DWJ5" s="676"/>
      <c r="DWK5" s="676"/>
      <c r="DWL5" s="676"/>
      <c r="DWM5" s="676"/>
      <c r="DWN5" s="676"/>
      <c r="DWO5" s="676"/>
      <c r="DWP5" s="676"/>
      <c r="DWQ5" s="676"/>
      <c r="DWR5" s="676"/>
      <c r="DWS5" s="676"/>
      <c r="DWT5" s="676"/>
      <c r="DWU5" s="676"/>
      <c r="DWV5" s="676"/>
      <c r="DWW5" s="676"/>
      <c r="DWX5" s="676"/>
      <c r="DWY5" s="676"/>
      <c r="DWZ5" s="676"/>
      <c r="DXA5" s="676"/>
      <c r="DXB5" s="676"/>
      <c r="DXC5" s="676"/>
      <c r="DXD5" s="676"/>
      <c r="DXE5" s="676"/>
      <c r="DXF5" s="676"/>
      <c r="DXG5" s="676"/>
      <c r="DXH5" s="676"/>
      <c r="DXI5" s="676"/>
      <c r="DXJ5" s="676"/>
      <c r="DXK5" s="676"/>
      <c r="DXL5" s="676"/>
      <c r="DXM5" s="676"/>
      <c r="DXN5" s="676"/>
      <c r="DXO5" s="676"/>
      <c r="DXP5" s="676"/>
      <c r="DXQ5" s="676"/>
      <c r="DXR5" s="676"/>
      <c r="DXS5" s="676"/>
      <c r="DXT5" s="676"/>
      <c r="DXU5" s="676"/>
      <c r="DXV5" s="676"/>
      <c r="DXW5" s="676"/>
      <c r="DXX5" s="676"/>
      <c r="DXY5" s="676"/>
      <c r="DXZ5" s="676"/>
      <c r="DYA5" s="676"/>
      <c r="DYB5" s="676"/>
      <c r="DYC5" s="676"/>
      <c r="DYD5" s="676"/>
      <c r="DYE5" s="676"/>
      <c r="DYF5" s="676"/>
      <c r="DYG5" s="676"/>
      <c r="DYH5" s="676"/>
      <c r="DYI5" s="676"/>
      <c r="DYJ5" s="676"/>
      <c r="DYK5" s="676"/>
      <c r="DYL5" s="676"/>
      <c r="DYM5" s="676"/>
      <c r="DYN5" s="676"/>
      <c r="DYO5" s="676"/>
      <c r="DYP5" s="676"/>
      <c r="DYQ5" s="676"/>
      <c r="DYR5" s="676"/>
      <c r="DYS5" s="676"/>
      <c r="DYT5" s="676"/>
      <c r="DYU5" s="676"/>
      <c r="DYV5" s="676"/>
      <c r="DYW5" s="676"/>
      <c r="DYX5" s="676"/>
      <c r="DYY5" s="676"/>
      <c r="DYZ5" s="676"/>
      <c r="DZA5" s="676"/>
      <c r="DZB5" s="676"/>
      <c r="DZC5" s="676"/>
      <c r="DZD5" s="676"/>
      <c r="DZE5" s="676"/>
      <c r="DZF5" s="676"/>
      <c r="DZG5" s="676"/>
      <c r="DZH5" s="676"/>
      <c r="DZI5" s="676"/>
      <c r="DZJ5" s="676"/>
      <c r="DZK5" s="676"/>
      <c r="DZL5" s="676"/>
      <c r="DZM5" s="676"/>
      <c r="DZN5" s="676"/>
      <c r="DZO5" s="676"/>
      <c r="DZP5" s="676"/>
      <c r="DZQ5" s="676"/>
      <c r="DZR5" s="676"/>
      <c r="DZS5" s="676"/>
      <c r="DZT5" s="676"/>
      <c r="DZU5" s="676"/>
      <c r="DZV5" s="676"/>
      <c r="DZW5" s="676"/>
      <c r="DZX5" s="676"/>
      <c r="DZY5" s="676"/>
      <c r="DZZ5" s="676"/>
      <c r="EAA5" s="676"/>
      <c r="EAB5" s="676"/>
      <c r="EAC5" s="676"/>
      <c r="EAD5" s="676"/>
      <c r="EAE5" s="676"/>
      <c r="EAF5" s="676"/>
      <c r="EAG5" s="676"/>
      <c r="EAH5" s="676"/>
      <c r="EAI5" s="676"/>
      <c r="EAJ5" s="676"/>
      <c r="EAK5" s="676"/>
      <c r="EAL5" s="676"/>
      <c r="EAM5" s="676"/>
      <c r="EAN5" s="676"/>
      <c r="EAO5" s="676"/>
      <c r="EAP5" s="676"/>
      <c r="EAQ5" s="676"/>
      <c r="EAR5" s="676"/>
      <c r="EAS5" s="676"/>
      <c r="EAT5" s="676"/>
      <c r="EAU5" s="676"/>
      <c r="EAV5" s="676"/>
      <c r="EAW5" s="676"/>
      <c r="EAX5" s="676"/>
      <c r="EAY5" s="676"/>
      <c r="EAZ5" s="676"/>
      <c r="EBA5" s="676"/>
      <c r="EBB5" s="676"/>
      <c r="EBC5" s="676"/>
      <c r="EBD5" s="676"/>
      <c r="EBE5" s="676"/>
      <c r="EBF5" s="676"/>
      <c r="EBG5" s="676"/>
      <c r="EBH5" s="676"/>
      <c r="EBI5" s="676"/>
      <c r="EBJ5" s="676"/>
      <c r="EBK5" s="676"/>
      <c r="EBL5" s="676"/>
      <c r="EBM5" s="676"/>
      <c r="EBN5" s="676"/>
      <c r="EBO5" s="676"/>
      <c r="EBP5" s="676"/>
      <c r="EBQ5" s="676"/>
      <c r="EBR5" s="676"/>
      <c r="EBS5" s="676"/>
      <c r="EBT5" s="676"/>
      <c r="EBU5" s="676"/>
      <c r="EBV5" s="676"/>
      <c r="EBW5" s="676"/>
      <c r="EBX5" s="676"/>
      <c r="EBY5" s="676"/>
      <c r="EBZ5" s="676"/>
      <c r="ECA5" s="676"/>
      <c r="ECB5" s="676"/>
      <c r="ECC5" s="676"/>
      <c r="ECD5" s="676"/>
      <c r="ECE5" s="676"/>
      <c r="ECF5" s="676"/>
      <c r="ECG5" s="676"/>
      <c r="ECH5" s="676"/>
      <c r="ECI5" s="676"/>
      <c r="ECJ5" s="676"/>
      <c r="ECK5" s="676"/>
      <c r="ECL5" s="676"/>
      <c r="ECM5" s="676"/>
      <c r="ECN5" s="676"/>
      <c r="ECO5" s="676"/>
      <c r="ECP5" s="676"/>
      <c r="ECQ5" s="676"/>
      <c r="ECR5" s="676"/>
      <c r="ECS5" s="676"/>
      <c r="ECT5" s="676"/>
      <c r="ECU5" s="676"/>
      <c r="ECV5" s="676"/>
      <c r="ECW5" s="676"/>
      <c r="ECX5" s="676"/>
      <c r="ECY5" s="676"/>
      <c r="ECZ5" s="676"/>
      <c r="EDA5" s="676"/>
      <c r="EDB5" s="676"/>
      <c r="EDC5" s="676"/>
      <c r="EDD5" s="676"/>
      <c r="EDE5" s="676"/>
      <c r="EDF5" s="676"/>
      <c r="EDG5" s="676"/>
      <c r="EDH5" s="676"/>
      <c r="EDI5" s="676"/>
      <c r="EDJ5" s="676"/>
      <c r="EDK5" s="676"/>
      <c r="EDL5" s="676"/>
      <c r="EDM5" s="676"/>
      <c r="EDN5" s="676"/>
      <c r="EDO5" s="676"/>
      <c r="EDP5" s="676"/>
      <c r="EDQ5" s="676"/>
      <c r="EDR5" s="676"/>
      <c r="EDS5" s="676"/>
      <c r="EDT5" s="676"/>
      <c r="EDU5" s="676"/>
      <c r="EDV5" s="676"/>
      <c r="EDW5" s="676"/>
      <c r="EDX5" s="676"/>
      <c r="EDY5" s="676"/>
      <c r="EDZ5" s="676"/>
      <c r="EEA5" s="676"/>
      <c r="EEB5" s="676"/>
      <c r="EEC5" s="676"/>
      <c r="EED5" s="676"/>
      <c r="EEE5" s="676"/>
      <c r="EEF5" s="676"/>
      <c r="EEG5" s="676"/>
      <c r="EEH5" s="676"/>
      <c r="EEI5" s="676"/>
      <c r="EEJ5" s="676"/>
      <c r="EEK5" s="676"/>
      <c r="EEL5" s="676"/>
      <c r="EEM5" s="676"/>
      <c r="EEN5" s="676"/>
      <c r="EEO5" s="676"/>
      <c r="EEP5" s="676"/>
      <c r="EEQ5" s="676"/>
      <c r="EER5" s="676"/>
      <c r="EES5" s="676"/>
      <c r="EET5" s="676"/>
      <c r="EEU5" s="676"/>
      <c r="EEV5" s="676"/>
      <c r="EEW5" s="676"/>
      <c r="EEX5" s="676"/>
      <c r="EEY5" s="676"/>
      <c r="EEZ5" s="676"/>
      <c r="EFA5" s="676"/>
      <c r="EFB5" s="676"/>
      <c r="EFC5" s="676"/>
      <c r="EFD5" s="676"/>
      <c r="EFE5" s="676"/>
      <c r="EFF5" s="676"/>
      <c r="EFG5" s="676"/>
      <c r="EFH5" s="676"/>
      <c r="EFI5" s="676"/>
      <c r="EFJ5" s="676"/>
      <c r="EFK5" s="676"/>
      <c r="EFL5" s="676"/>
      <c r="EFM5" s="676"/>
      <c r="EFN5" s="676"/>
      <c r="EFO5" s="676"/>
      <c r="EFP5" s="676"/>
      <c r="EFQ5" s="676"/>
      <c r="EFR5" s="676"/>
      <c r="EFS5" s="676"/>
      <c r="EFT5" s="676"/>
      <c r="EFU5" s="676"/>
      <c r="EFV5" s="676"/>
      <c r="EFW5" s="676"/>
      <c r="EFX5" s="676"/>
      <c r="EFY5" s="676"/>
      <c r="EFZ5" s="676"/>
      <c r="EGA5" s="676"/>
      <c r="EGB5" s="676"/>
      <c r="EGC5" s="676"/>
      <c r="EGD5" s="676"/>
      <c r="EGE5" s="676"/>
      <c r="EGF5" s="676"/>
      <c r="EGG5" s="676"/>
      <c r="EGH5" s="676"/>
      <c r="EGI5" s="676"/>
      <c r="EGJ5" s="676"/>
      <c r="EGK5" s="676"/>
      <c r="EGL5" s="676"/>
      <c r="EGM5" s="676"/>
      <c r="EGN5" s="676"/>
      <c r="EGO5" s="676"/>
      <c r="EGP5" s="676"/>
      <c r="EGQ5" s="676"/>
      <c r="EGR5" s="676"/>
      <c r="EGS5" s="676"/>
      <c r="EGT5" s="676"/>
      <c r="EGU5" s="676"/>
      <c r="EGV5" s="676"/>
      <c r="EGW5" s="676"/>
      <c r="EGX5" s="676"/>
      <c r="EGY5" s="676"/>
      <c r="EGZ5" s="676"/>
      <c r="EHA5" s="676"/>
      <c r="EHB5" s="676"/>
      <c r="EHC5" s="676"/>
      <c r="EHD5" s="676"/>
      <c r="EHE5" s="676"/>
      <c r="EHF5" s="676"/>
      <c r="EHG5" s="676"/>
      <c r="EHH5" s="676"/>
      <c r="EHI5" s="676"/>
      <c r="EHJ5" s="676"/>
      <c r="EHK5" s="676"/>
      <c r="EHL5" s="676"/>
      <c r="EHM5" s="676"/>
      <c r="EHN5" s="676"/>
      <c r="EHO5" s="676"/>
      <c r="EHP5" s="676"/>
      <c r="EHQ5" s="676"/>
      <c r="EHR5" s="676"/>
      <c r="EHS5" s="676"/>
      <c r="EHT5" s="676"/>
      <c r="EHU5" s="676"/>
      <c r="EHV5" s="676"/>
      <c r="EHW5" s="676"/>
      <c r="EHX5" s="676"/>
      <c r="EHY5" s="676"/>
      <c r="EHZ5" s="676"/>
      <c r="EIA5" s="676"/>
      <c r="EIB5" s="676"/>
      <c r="EIC5" s="676"/>
      <c r="EID5" s="676"/>
      <c r="EIE5" s="676"/>
      <c r="EIF5" s="676"/>
      <c r="EIG5" s="676"/>
      <c r="EIH5" s="676"/>
      <c r="EII5" s="676"/>
      <c r="EIJ5" s="676"/>
      <c r="EIK5" s="676"/>
      <c r="EIL5" s="676"/>
      <c r="EIM5" s="676"/>
      <c r="EIN5" s="676"/>
      <c r="EIO5" s="676"/>
      <c r="EIP5" s="676"/>
      <c r="EIQ5" s="676"/>
      <c r="EIR5" s="676"/>
      <c r="EIS5" s="676"/>
      <c r="EIT5" s="676"/>
      <c r="EIU5" s="676"/>
      <c r="EIV5" s="676"/>
      <c r="EIW5" s="676"/>
      <c r="EIX5" s="676"/>
      <c r="EIY5" s="676"/>
      <c r="EIZ5" s="676"/>
      <c r="EJA5" s="676"/>
      <c r="EJB5" s="676"/>
      <c r="EJC5" s="676"/>
      <c r="EJD5" s="676"/>
      <c r="EJE5" s="676"/>
      <c r="EJF5" s="676"/>
      <c r="EJG5" s="676"/>
      <c r="EJH5" s="676"/>
      <c r="EJI5" s="676"/>
      <c r="EJJ5" s="676"/>
      <c r="EJK5" s="676"/>
      <c r="EJL5" s="676"/>
      <c r="EJM5" s="676"/>
      <c r="EJN5" s="676"/>
      <c r="EJO5" s="676"/>
      <c r="EJP5" s="676"/>
      <c r="EJQ5" s="676"/>
      <c r="EJR5" s="676"/>
      <c r="EJS5" s="676"/>
      <c r="EJT5" s="676"/>
      <c r="EJU5" s="676"/>
      <c r="EJV5" s="676"/>
      <c r="EJW5" s="676"/>
      <c r="EJX5" s="676"/>
      <c r="EJY5" s="676"/>
      <c r="EJZ5" s="676"/>
      <c r="EKA5" s="676"/>
      <c r="EKB5" s="676"/>
      <c r="EKC5" s="676"/>
      <c r="EKD5" s="676"/>
      <c r="EKE5" s="676"/>
      <c r="EKF5" s="676"/>
      <c r="EKG5" s="676"/>
      <c r="EKH5" s="676"/>
      <c r="EKI5" s="676"/>
      <c r="EKJ5" s="676"/>
      <c r="EKK5" s="676"/>
      <c r="EKL5" s="676"/>
      <c r="EKM5" s="676"/>
      <c r="EKN5" s="676"/>
      <c r="EKO5" s="676"/>
      <c r="EKP5" s="676"/>
      <c r="EKQ5" s="676"/>
      <c r="EKR5" s="676"/>
      <c r="EKS5" s="676"/>
      <c r="EKT5" s="676"/>
      <c r="EKU5" s="676"/>
      <c r="EKV5" s="676"/>
      <c r="EKW5" s="676"/>
      <c r="EKX5" s="676"/>
      <c r="EKY5" s="676"/>
      <c r="EKZ5" s="676"/>
      <c r="ELA5" s="676"/>
      <c r="ELB5" s="676"/>
      <c r="ELC5" s="676"/>
      <c r="ELD5" s="676"/>
      <c r="ELE5" s="676"/>
      <c r="ELF5" s="676"/>
      <c r="ELG5" s="676"/>
      <c r="ELH5" s="676"/>
      <c r="ELI5" s="676"/>
      <c r="ELJ5" s="676"/>
      <c r="ELK5" s="676"/>
      <c r="ELL5" s="676"/>
      <c r="ELM5" s="676"/>
      <c r="ELN5" s="676"/>
      <c r="ELO5" s="676"/>
      <c r="ELP5" s="676"/>
      <c r="ELQ5" s="676"/>
      <c r="ELR5" s="676"/>
      <c r="ELS5" s="676"/>
      <c r="ELT5" s="676"/>
      <c r="ELU5" s="676"/>
      <c r="ELV5" s="676"/>
      <c r="ELW5" s="676"/>
      <c r="ELX5" s="676"/>
      <c r="ELY5" s="676"/>
      <c r="ELZ5" s="676"/>
      <c r="EMA5" s="676"/>
      <c r="EMB5" s="676"/>
      <c r="EMC5" s="676"/>
      <c r="EMD5" s="676"/>
      <c r="EME5" s="676"/>
      <c r="EMF5" s="676"/>
      <c r="EMG5" s="676"/>
      <c r="EMH5" s="676"/>
      <c r="EMI5" s="676"/>
      <c r="EMJ5" s="676"/>
      <c r="EMK5" s="676"/>
      <c r="EML5" s="676"/>
      <c r="EMM5" s="676"/>
      <c r="EMN5" s="676"/>
      <c r="EMO5" s="676"/>
      <c r="EMP5" s="676"/>
      <c r="EMQ5" s="676"/>
      <c r="EMR5" s="676"/>
      <c r="EMS5" s="676"/>
      <c r="EMT5" s="676"/>
      <c r="EMU5" s="676"/>
      <c r="EMV5" s="676"/>
      <c r="EMW5" s="676"/>
      <c r="EMX5" s="676"/>
      <c r="EMY5" s="676"/>
      <c r="EMZ5" s="676"/>
      <c r="ENA5" s="676"/>
      <c r="ENB5" s="676"/>
      <c r="ENC5" s="676"/>
      <c r="END5" s="676"/>
      <c r="ENE5" s="676"/>
      <c r="ENF5" s="676"/>
      <c r="ENG5" s="676"/>
      <c r="ENH5" s="676"/>
      <c r="ENI5" s="676"/>
      <c r="ENJ5" s="676"/>
      <c r="ENK5" s="676"/>
      <c r="ENL5" s="676"/>
      <c r="ENM5" s="676"/>
      <c r="ENN5" s="676"/>
      <c r="ENO5" s="676"/>
      <c r="ENP5" s="676"/>
      <c r="ENQ5" s="676"/>
      <c r="ENR5" s="676"/>
      <c r="ENS5" s="676"/>
      <c r="ENT5" s="676"/>
      <c r="ENU5" s="676"/>
      <c r="ENV5" s="676"/>
      <c r="ENW5" s="676"/>
      <c r="ENX5" s="676"/>
      <c r="ENY5" s="676"/>
      <c r="ENZ5" s="676"/>
      <c r="EOA5" s="676"/>
      <c r="EOB5" s="676"/>
      <c r="EOC5" s="676"/>
      <c r="EOD5" s="676"/>
      <c r="EOE5" s="676"/>
      <c r="EOF5" s="676"/>
      <c r="EOG5" s="676"/>
      <c r="EOH5" s="676"/>
      <c r="EOI5" s="676"/>
      <c r="EOJ5" s="676"/>
      <c r="EOK5" s="676"/>
      <c r="EOL5" s="676"/>
      <c r="EOM5" s="676"/>
      <c r="EON5" s="676"/>
      <c r="EOO5" s="676"/>
      <c r="EOP5" s="676"/>
      <c r="EOQ5" s="676"/>
      <c r="EOR5" s="676"/>
      <c r="EOS5" s="676"/>
      <c r="EOT5" s="676"/>
      <c r="EOU5" s="676"/>
      <c r="EOV5" s="676"/>
      <c r="EOW5" s="676"/>
      <c r="EOX5" s="676"/>
      <c r="EOY5" s="676"/>
      <c r="EOZ5" s="676"/>
      <c r="EPA5" s="676"/>
      <c r="EPB5" s="676"/>
      <c r="EPC5" s="676"/>
      <c r="EPD5" s="676"/>
      <c r="EPE5" s="676"/>
      <c r="EPF5" s="676"/>
      <c r="EPG5" s="676"/>
      <c r="EPH5" s="676"/>
      <c r="EPI5" s="676"/>
      <c r="EPJ5" s="676"/>
      <c r="EPK5" s="676"/>
      <c r="EPL5" s="676"/>
      <c r="EPM5" s="676"/>
      <c r="EPN5" s="676"/>
      <c r="EPO5" s="676"/>
      <c r="EPP5" s="676"/>
      <c r="EPQ5" s="676"/>
      <c r="EPR5" s="676"/>
      <c r="EPS5" s="676"/>
      <c r="EPT5" s="676"/>
      <c r="EPU5" s="676"/>
      <c r="EPV5" s="676"/>
      <c r="EPW5" s="676"/>
      <c r="EPX5" s="676"/>
      <c r="EPY5" s="676"/>
      <c r="EPZ5" s="676"/>
      <c r="EQA5" s="676"/>
      <c r="EQB5" s="676"/>
      <c r="EQC5" s="676"/>
      <c r="EQD5" s="676"/>
      <c r="EQE5" s="676"/>
      <c r="EQF5" s="676"/>
      <c r="EQG5" s="676"/>
      <c r="EQH5" s="676"/>
      <c r="EQI5" s="676"/>
      <c r="EQJ5" s="676"/>
      <c r="EQK5" s="676"/>
      <c r="EQL5" s="676"/>
      <c r="EQM5" s="676"/>
      <c r="EQN5" s="676"/>
      <c r="EQO5" s="676"/>
      <c r="EQP5" s="676"/>
      <c r="EQQ5" s="676"/>
      <c r="EQR5" s="676"/>
      <c r="EQS5" s="676"/>
      <c r="EQT5" s="676"/>
      <c r="EQU5" s="676"/>
      <c r="EQV5" s="676"/>
      <c r="EQW5" s="676"/>
      <c r="EQX5" s="676"/>
      <c r="EQY5" s="676"/>
      <c r="EQZ5" s="676"/>
      <c r="ERA5" s="676"/>
      <c r="ERB5" s="676"/>
      <c r="ERC5" s="676"/>
      <c r="ERD5" s="676"/>
      <c r="ERE5" s="676"/>
      <c r="ERF5" s="676"/>
      <c r="ERG5" s="676"/>
      <c r="ERH5" s="676"/>
      <c r="ERI5" s="676"/>
      <c r="ERJ5" s="676"/>
      <c r="ERK5" s="676"/>
      <c r="ERL5" s="676"/>
      <c r="ERM5" s="676"/>
      <c r="ERN5" s="676"/>
      <c r="ERO5" s="676"/>
      <c r="ERP5" s="676"/>
      <c r="ERQ5" s="676"/>
      <c r="ERR5" s="676"/>
      <c r="ERS5" s="676"/>
      <c r="ERT5" s="676"/>
      <c r="ERU5" s="676"/>
      <c r="ERV5" s="676"/>
      <c r="ERW5" s="676"/>
      <c r="ERX5" s="676"/>
      <c r="ERY5" s="676"/>
      <c r="ERZ5" s="676"/>
      <c r="ESA5" s="676"/>
      <c r="ESB5" s="676"/>
      <c r="ESC5" s="676"/>
      <c r="ESD5" s="676"/>
      <c r="ESE5" s="676"/>
      <c r="ESF5" s="676"/>
      <c r="ESG5" s="676"/>
      <c r="ESH5" s="676"/>
      <c r="ESI5" s="676"/>
      <c r="ESJ5" s="676"/>
      <c r="ESK5" s="676"/>
      <c r="ESL5" s="676"/>
      <c r="ESM5" s="676"/>
      <c r="ESN5" s="676"/>
      <c r="ESO5" s="676"/>
      <c r="ESP5" s="676"/>
      <c r="ESQ5" s="676"/>
      <c r="ESR5" s="676"/>
      <c r="ESS5" s="676"/>
      <c r="EST5" s="676"/>
      <c r="ESU5" s="676"/>
      <c r="ESV5" s="676"/>
      <c r="ESW5" s="676"/>
      <c r="ESX5" s="676"/>
      <c r="ESY5" s="676"/>
      <c r="ESZ5" s="676"/>
      <c r="ETA5" s="676"/>
      <c r="ETB5" s="676"/>
      <c r="ETC5" s="676"/>
      <c r="ETD5" s="676"/>
      <c r="ETE5" s="676"/>
      <c r="ETF5" s="676"/>
      <c r="ETG5" s="676"/>
      <c r="ETH5" s="676"/>
      <c r="ETI5" s="676"/>
      <c r="ETJ5" s="676"/>
      <c r="ETK5" s="676"/>
      <c r="ETL5" s="676"/>
      <c r="ETM5" s="676"/>
      <c r="ETN5" s="676"/>
      <c r="ETO5" s="676"/>
      <c r="ETP5" s="676"/>
      <c r="ETQ5" s="676"/>
      <c r="ETR5" s="676"/>
      <c r="ETS5" s="676"/>
      <c r="ETT5" s="676"/>
      <c r="ETU5" s="676"/>
      <c r="ETV5" s="676"/>
      <c r="ETW5" s="676"/>
      <c r="ETX5" s="676"/>
      <c r="ETY5" s="676"/>
      <c r="ETZ5" s="676"/>
      <c r="EUA5" s="676"/>
      <c r="EUB5" s="676"/>
      <c r="EUC5" s="676"/>
      <c r="EUD5" s="676"/>
      <c r="EUE5" s="676"/>
      <c r="EUF5" s="676"/>
      <c r="EUG5" s="676"/>
      <c r="EUH5" s="676"/>
      <c r="EUI5" s="676"/>
      <c r="EUJ5" s="676"/>
      <c r="EUK5" s="676"/>
      <c r="EUL5" s="676"/>
      <c r="EUM5" s="676"/>
      <c r="EUN5" s="676"/>
      <c r="EUO5" s="676"/>
      <c r="EUP5" s="676"/>
      <c r="EUQ5" s="676"/>
      <c r="EUR5" s="676"/>
      <c r="EUS5" s="676"/>
      <c r="EUT5" s="676"/>
      <c r="EUU5" s="676"/>
      <c r="EUV5" s="676"/>
      <c r="EUW5" s="676"/>
      <c r="EUX5" s="676"/>
      <c r="EUY5" s="676"/>
      <c r="EUZ5" s="676"/>
      <c r="EVA5" s="676"/>
      <c r="EVB5" s="676"/>
      <c r="EVC5" s="676"/>
      <c r="EVD5" s="676"/>
      <c r="EVE5" s="676"/>
      <c r="EVF5" s="676"/>
      <c r="EVG5" s="676"/>
      <c r="EVH5" s="676"/>
      <c r="EVI5" s="676"/>
      <c r="EVJ5" s="676"/>
      <c r="EVK5" s="676"/>
      <c r="EVL5" s="676"/>
      <c r="EVM5" s="676"/>
      <c r="EVN5" s="676"/>
      <c r="EVO5" s="676"/>
      <c r="EVP5" s="676"/>
      <c r="EVQ5" s="676"/>
      <c r="EVR5" s="676"/>
      <c r="EVS5" s="676"/>
      <c r="EVT5" s="676"/>
      <c r="EVU5" s="676"/>
      <c r="EVV5" s="676"/>
      <c r="EVW5" s="676"/>
      <c r="EVX5" s="676"/>
      <c r="EVY5" s="676"/>
      <c r="EVZ5" s="676"/>
      <c r="EWA5" s="676"/>
      <c r="EWB5" s="676"/>
      <c r="EWC5" s="676"/>
      <c r="EWD5" s="676"/>
      <c r="EWE5" s="676"/>
      <c r="EWF5" s="676"/>
      <c r="EWG5" s="676"/>
      <c r="EWH5" s="676"/>
      <c r="EWI5" s="676"/>
      <c r="EWJ5" s="676"/>
      <c r="EWK5" s="676"/>
      <c r="EWL5" s="676"/>
      <c r="EWM5" s="676"/>
      <c r="EWN5" s="676"/>
      <c r="EWO5" s="676"/>
      <c r="EWP5" s="676"/>
      <c r="EWQ5" s="676"/>
      <c r="EWR5" s="676"/>
      <c r="EWS5" s="676"/>
      <c r="EWT5" s="676"/>
      <c r="EWU5" s="676"/>
      <c r="EWV5" s="676"/>
      <c r="EWW5" s="676"/>
      <c r="EWX5" s="676"/>
      <c r="EWY5" s="676"/>
      <c r="EWZ5" s="676"/>
      <c r="EXA5" s="676"/>
      <c r="EXB5" s="676"/>
      <c r="EXC5" s="676"/>
      <c r="EXD5" s="676"/>
      <c r="EXE5" s="676"/>
      <c r="EXF5" s="676"/>
      <c r="EXG5" s="676"/>
      <c r="EXH5" s="676"/>
      <c r="EXI5" s="676"/>
      <c r="EXJ5" s="676"/>
      <c r="EXK5" s="676"/>
      <c r="EXL5" s="676"/>
      <c r="EXM5" s="676"/>
      <c r="EXN5" s="676"/>
      <c r="EXO5" s="676"/>
      <c r="EXP5" s="676"/>
      <c r="EXQ5" s="676"/>
      <c r="EXR5" s="676"/>
      <c r="EXS5" s="676"/>
      <c r="EXT5" s="676"/>
      <c r="EXU5" s="676"/>
      <c r="EXV5" s="676"/>
      <c r="EXW5" s="676"/>
      <c r="EXX5" s="676"/>
      <c r="EXY5" s="676"/>
      <c r="EXZ5" s="676"/>
      <c r="EYA5" s="676"/>
      <c r="EYB5" s="676"/>
      <c r="EYC5" s="676"/>
      <c r="EYD5" s="676"/>
      <c r="EYE5" s="676"/>
      <c r="EYF5" s="676"/>
      <c r="EYG5" s="676"/>
      <c r="EYH5" s="676"/>
      <c r="EYI5" s="676"/>
      <c r="EYJ5" s="676"/>
      <c r="EYK5" s="676"/>
      <c r="EYL5" s="676"/>
      <c r="EYM5" s="676"/>
      <c r="EYN5" s="676"/>
      <c r="EYO5" s="676"/>
      <c r="EYP5" s="676"/>
      <c r="EYQ5" s="676"/>
      <c r="EYR5" s="676"/>
      <c r="EYS5" s="676"/>
      <c r="EYT5" s="676"/>
      <c r="EYU5" s="676"/>
      <c r="EYV5" s="676"/>
      <c r="EYW5" s="676"/>
      <c r="EYX5" s="676"/>
      <c r="EYY5" s="676"/>
      <c r="EYZ5" s="676"/>
      <c r="EZA5" s="676"/>
      <c r="EZB5" s="676"/>
      <c r="EZC5" s="676"/>
      <c r="EZD5" s="676"/>
      <c r="EZE5" s="676"/>
      <c r="EZF5" s="676"/>
      <c r="EZG5" s="676"/>
      <c r="EZH5" s="676"/>
      <c r="EZI5" s="676"/>
      <c r="EZJ5" s="676"/>
      <c r="EZK5" s="676"/>
      <c r="EZL5" s="676"/>
      <c r="EZM5" s="676"/>
      <c r="EZN5" s="676"/>
      <c r="EZO5" s="676"/>
      <c r="EZP5" s="676"/>
      <c r="EZQ5" s="676"/>
      <c r="EZR5" s="676"/>
      <c r="EZS5" s="676"/>
      <c r="EZT5" s="676"/>
      <c r="EZU5" s="676"/>
      <c r="EZV5" s="676"/>
      <c r="EZW5" s="676"/>
      <c r="EZX5" s="676"/>
      <c r="EZY5" s="676"/>
      <c r="EZZ5" s="676"/>
      <c r="FAA5" s="676"/>
      <c r="FAB5" s="676"/>
      <c r="FAC5" s="676"/>
      <c r="FAD5" s="676"/>
      <c r="FAE5" s="676"/>
      <c r="FAF5" s="676"/>
      <c r="FAG5" s="676"/>
      <c r="FAH5" s="676"/>
      <c r="FAI5" s="676"/>
      <c r="FAJ5" s="676"/>
      <c r="FAK5" s="676"/>
      <c r="FAL5" s="676"/>
      <c r="FAM5" s="676"/>
      <c r="FAN5" s="676"/>
      <c r="FAO5" s="676"/>
      <c r="FAP5" s="676"/>
      <c r="FAQ5" s="676"/>
      <c r="FAR5" s="676"/>
      <c r="FAS5" s="676"/>
      <c r="FAT5" s="676"/>
      <c r="FAU5" s="676"/>
      <c r="FAV5" s="676"/>
      <c r="FAW5" s="676"/>
      <c r="FAX5" s="676"/>
      <c r="FAY5" s="676"/>
      <c r="FAZ5" s="676"/>
      <c r="FBA5" s="676"/>
      <c r="FBB5" s="676"/>
      <c r="FBC5" s="676"/>
      <c r="FBD5" s="676"/>
      <c r="FBE5" s="676"/>
      <c r="FBF5" s="676"/>
      <c r="FBG5" s="676"/>
      <c r="FBH5" s="676"/>
      <c r="FBI5" s="676"/>
      <c r="FBJ5" s="676"/>
      <c r="FBK5" s="676"/>
      <c r="FBL5" s="676"/>
      <c r="FBM5" s="676"/>
      <c r="FBN5" s="676"/>
      <c r="FBO5" s="676"/>
      <c r="FBP5" s="676"/>
      <c r="FBQ5" s="676"/>
      <c r="FBR5" s="676"/>
      <c r="FBS5" s="676"/>
      <c r="FBT5" s="676"/>
      <c r="FBU5" s="676"/>
      <c r="FBV5" s="676"/>
      <c r="FBW5" s="676"/>
      <c r="FBX5" s="676"/>
      <c r="FBY5" s="676"/>
      <c r="FBZ5" s="676"/>
      <c r="FCA5" s="676"/>
      <c r="FCB5" s="676"/>
      <c r="FCC5" s="676"/>
      <c r="FCD5" s="676"/>
      <c r="FCE5" s="676"/>
      <c r="FCF5" s="676"/>
      <c r="FCG5" s="676"/>
      <c r="FCH5" s="676"/>
      <c r="FCI5" s="676"/>
      <c r="FCJ5" s="676"/>
      <c r="FCK5" s="676"/>
      <c r="FCL5" s="676"/>
      <c r="FCM5" s="676"/>
      <c r="FCN5" s="676"/>
      <c r="FCO5" s="676"/>
      <c r="FCP5" s="676"/>
      <c r="FCQ5" s="676"/>
      <c r="FCR5" s="676"/>
      <c r="FCS5" s="676"/>
      <c r="FCT5" s="676"/>
      <c r="FCU5" s="676"/>
      <c r="FCV5" s="676"/>
      <c r="FCW5" s="676"/>
      <c r="FCX5" s="676"/>
      <c r="FCY5" s="676"/>
      <c r="FCZ5" s="676"/>
      <c r="FDA5" s="676"/>
      <c r="FDB5" s="676"/>
      <c r="FDC5" s="676"/>
      <c r="FDD5" s="676"/>
      <c r="FDE5" s="676"/>
      <c r="FDF5" s="676"/>
      <c r="FDG5" s="676"/>
      <c r="FDH5" s="676"/>
      <c r="FDI5" s="676"/>
      <c r="FDJ5" s="676"/>
      <c r="FDK5" s="676"/>
      <c r="FDL5" s="676"/>
      <c r="FDM5" s="676"/>
      <c r="FDN5" s="676"/>
      <c r="FDO5" s="676"/>
      <c r="FDP5" s="676"/>
      <c r="FDQ5" s="676"/>
      <c r="FDR5" s="676"/>
      <c r="FDS5" s="676"/>
      <c r="FDT5" s="676"/>
      <c r="FDU5" s="676"/>
      <c r="FDV5" s="676"/>
      <c r="FDW5" s="676"/>
      <c r="FDX5" s="676"/>
      <c r="FDY5" s="676"/>
      <c r="FDZ5" s="676"/>
      <c r="FEA5" s="676"/>
      <c r="FEB5" s="676"/>
      <c r="FEC5" s="676"/>
      <c r="FED5" s="676"/>
      <c r="FEE5" s="676"/>
      <c r="FEF5" s="676"/>
      <c r="FEG5" s="676"/>
      <c r="FEH5" s="676"/>
      <c r="FEI5" s="676"/>
      <c r="FEJ5" s="676"/>
      <c r="FEK5" s="676"/>
      <c r="FEL5" s="676"/>
      <c r="FEM5" s="676"/>
      <c r="FEN5" s="676"/>
      <c r="FEO5" s="676"/>
      <c r="FEP5" s="676"/>
      <c r="FEQ5" s="676"/>
      <c r="FER5" s="676"/>
      <c r="FES5" s="676"/>
      <c r="FET5" s="676"/>
      <c r="FEU5" s="676"/>
      <c r="FEV5" s="676"/>
      <c r="FEW5" s="676"/>
      <c r="FEX5" s="676"/>
      <c r="FEY5" s="676"/>
      <c r="FEZ5" s="676"/>
      <c r="FFA5" s="676"/>
      <c r="FFB5" s="676"/>
      <c r="FFC5" s="676"/>
      <c r="FFD5" s="676"/>
      <c r="FFE5" s="676"/>
      <c r="FFF5" s="676"/>
      <c r="FFG5" s="676"/>
      <c r="FFH5" s="676"/>
      <c r="FFI5" s="676"/>
      <c r="FFJ5" s="676"/>
      <c r="FFK5" s="676"/>
      <c r="FFL5" s="676"/>
      <c r="FFM5" s="676"/>
      <c r="FFN5" s="676"/>
      <c r="FFO5" s="676"/>
      <c r="FFP5" s="676"/>
      <c r="FFQ5" s="676"/>
      <c r="FFR5" s="676"/>
      <c r="FFS5" s="676"/>
      <c r="FFT5" s="676"/>
      <c r="FFU5" s="676"/>
      <c r="FFV5" s="676"/>
      <c r="FFW5" s="676"/>
      <c r="FFX5" s="676"/>
      <c r="FFY5" s="676"/>
      <c r="FFZ5" s="676"/>
      <c r="FGA5" s="676"/>
      <c r="FGB5" s="676"/>
      <c r="FGC5" s="676"/>
      <c r="FGD5" s="676"/>
      <c r="FGE5" s="676"/>
      <c r="FGF5" s="676"/>
      <c r="FGG5" s="676"/>
      <c r="FGH5" s="676"/>
      <c r="FGI5" s="676"/>
      <c r="FGJ5" s="676"/>
      <c r="FGK5" s="676"/>
      <c r="FGL5" s="676"/>
      <c r="FGM5" s="676"/>
      <c r="FGN5" s="676"/>
      <c r="FGO5" s="676"/>
      <c r="FGP5" s="676"/>
      <c r="FGQ5" s="676"/>
      <c r="FGR5" s="676"/>
      <c r="FGS5" s="676"/>
      <c r="FGT5" s="676"/>
      <c r="FGU5" s="676"/>
      <c r="FGV5" s="676"/>
      <c r="FGW5" s="676"/>
      <c r="FGX5" s="676"/>
      <c r="FGY5" s="676"/>
      <c r="FGZ5" s="676"/>
      <c r="FHA5" s="676"/>
      <c r="FHB5" s="676"/>
      <c r="FHC5" s="676"/>
      <c r="FHD5" s="676"/>
      <c r="FHE5" s="676"/>
      <c r="FHF5" s="676"/>
      <c r="FHG5" s="676"/>
      <c r="FHH5" s="676"/>
      <c r="FHI5" s="676"/>
      <c r="FHJ5" s="676"/>
      <c r="FHK5" s="676"/>
      <c r="FHL5" s="676"/>
      <c r="FHM5" s="676"/>
      <c r="FHN5" s="676"/>
      <c r="FHO5" s="676"/>
      <c r="FHP5" s="676"/>
      <c r="FHQ5" s="676"/>
      <c r="FHR5" s="676"/>
      <c r="FHS5" s="676"/>
      <c r="FHT5" s="676"/>
      <c r="FHU5" s="676"/>
      <c r="FHV5" s="676"/>
      <c r="FHW5" s="676"/>
      <c r="FHX5" s="676"/>
      <c r="FHY5" s="676"/>
      <c r="FHZ5" s="676"/>
      <c r="FIA5" s="676"/>
      <c r="FIB5" s="676"/>
      <c r="FIC5" s="676"/>
      <c r="FID5" s="676"/>
      <c r="FIE5" s="676"/>
      <c r="FIF5" s="676"/>
      <c r="FIG5" s="676"/>
      <c r="FIH5" s="676"/>
      <c r="FII5" s="676"/>
      <c r="FIJ5" s="676"/>
      <c r="FIK5" s="676"/>
      <c r="FIL5" s="676"/>
      <c r="FIM5" s="676"/>
      <c r="FIN5" s="676"/>
      <c r="FIO5" s="676"/>
      <c r="FIP5" s="676"/>
      <c r="FIQ5" s="676"/>
      <c r="FIR5" s="676"/>
      <c r="FIS5" s="676"/>
      <c r="FIT5" s="676"/>
      <c r="FIU5" s="676"/>
      <c r="FIV5" s="676"/>
      <c r="FIW5" s="676"/>
      <c r="FIX5" s="676"/>
      <c r="FIY5" s="676"/>
      <c r="FIZ5" s="676"/>
      <c r="FJA5" s="676"/>
      <c r="FJB5" s="676"/>
      <c r="FJC5" s="676"/>
      <c r="FJD5" s="676"/>
      <c r="FJE5" s="676"/>
      <c r="FJF5" s="676"/>
      <c r="FJG5" s="676"/>
      <c r="FJH5" s="676"/>
      <c r="FJI5" s="676"/>
      <c r="FJJ5" s="676"/>
      <c r="FJK5" s="676"/>
      <c r="FJL5" s="676"/>
      <c r="FJM5" s="676"/>
      <c r="FJN5" s="676"/>
      <c r="FJO5" s="676"/>
      <c r="FJP5" s="676"/>
      <c r="FJQ5" s="676"/>
      <c r="FJR5" s="676"/>
      <c r="FJS5" s="676"/>
      <c r="FJT5" s="676"/>
      <c r="FJU5" s="676"/>
      <c r="FJV5" s="676"/>
      <c r="FJW5" s="676"/>
      <c r="FJX5" s="676"/>
      <c r="FJY5" s="676"/>
      <c r="FJZ5" s="676"/>
      <c r="FKA5" s="676"/>
      <c r="FKB5" s="676"/>
      <c r="FKC5" s="676"/>
      <c r="FKD5" s="676"/>
      <c r="FKE5" s="676"/>
      <c r="FKF5" s="676"/>
      <c r="FKG5" s="676"/>
      <c r="FKH5" s="676"/>
      <c r="FKI5" s="676"/>
      <c r="FKJ5" s="676"/>
      <c r="FKK5" s="676"/>
      <c r="FKL5" s="676"/>
      <c r="FKM5" s="676"/>
      <c r="FKN5" s="676"/>
      <c r="FKO5" s="676"/>
      <c r="FKP5" s="676"/>
      <c r="FKQ5" s="676"/>
      <c r="FKR5" s="676"/>
      <c r="FKS5" s="676"/>
      <c r="FKT5" s="676"/>
      <c r="FKU5" s="676"/>
      <c r="FKV5" s="676"/>
      <c r="FKW5" s="676"/>
      <c r="FKX5" s="676"/>
      <c r="FKY5" s="676"/>
      <c r="FKZ5" s="676"/>
      <c r="FLA5" s="676"/>
      <c r="FLB5" s="676"/>
      <c r="FLC5" s="676"/>
      <c r="FLD5" s="676"/>
      <c r="FLE5" s="676"/>
      <c r="FLF5" s="676"/>
      <c r="FLG5" s="676"/>
      <c r="FLH5" s="676"/>
      <c r="FLI5" s="676"/>
      <c r="FLJ5" s="676"/>
      <c r="FLK5" s="676"/>
      <c r="FLL5" s="676"/>
      <c r="FLM5" s="676"/>
      <c r="FLN5" s="676"/>
      <c r="FLO5" s="676"/>
      <c r="FLP5" s="676"/>
      <c r="FLQ5" s="676"/>
      <c r="FLR5" s="676"/>
      <c r="FLS5" s="676"/>
      <c r="FLT5" s="676"/>
      <c r="FLU5" s="676"/>
      <c r="FLV5" s="676"/>
      <c r="FLW5" s="676"/>
      <c r="FLX5" s="676"/>
      <c r="FLY5" s="676"/>
      <c r="FLZ5" s="676"/>
      <c r="FMA5" s="676"/>
      <c r="FMB5" s="676"/>
      <c r="FMC5" s="676"/>
      <c r="FMD5" s="676"/>
      <c r="FME5" s="676"/>
      <c r="FMF5" s="676"/>
      <c r="FMG5" s="676"/>
      <c r="FMH5" s="676"/>
      <c r="FMI5" s="676"/>
      <c r="FMJ5" s="676"/>
      <c r="FMK5" s="676"/>
      <c r="FML5" s="676"/>
      <c r="FMM5" s="676"/>
      <c r="FMN5" s="676"/>
      <c r="FMO5" s="676"/>
      <c r="FMP5" s="676"/>
      <c r="FMQ5" s="676"/>
      <c r="FMR5" s="676"/>
      <c r="FMS5" s="676"/>
      <c r="FMT5" s="676"/>
      <c r="FMU5" s="676"/>
      <c r="FMV5" s="676"/>
      <c r="FMW5" s="676"/>
      <c r="FMX5" s="676"/>
      <c r="FMY5" s="676"/>
      <c r="FMZ5" s="676"/>
      <c r="FNA5" s="676"/>
      <c r="FNB5" s="676"/>
      <c r="FNC5" s="676"/>
      <c r="FND5" s="676"/>
      <c r="FNE5" s="676"/>
      <c r="FNF5" s="676"/>
      <c r="FNG5" s="676"/>
      <c r="FNH5" s="676"/>
      <c r="FNI5" s="676"/>
      <c r="FNJ5" s="676"/>
      <c r="FNK5" s="676"/>
      <c r="FNL5" s="676"/>
      <c r="FNM5" s="676"/>
      <c r="FNN5" s="676"/>
      <c r="FNO5" s="676"/>
      <c r="FNP5" s="676"/>
      <c r="FNQ5" s="676"/>
      <c r="FNR5" s="676"/>
      <c r="FNS5" s="676"/>
      <c r="FNT5" s="676"/>
      <c r="FNU5" s="676"/>
      <c r="FNV5" s="676"/>
      <c r="FNW5" s="676"/>
      <c r="FNX5" s="676"/>
      <c r="FNY5" s="676"/>
      <c r="FNZ5" s="676"/>
      <c r="FOA5" s="676"/>
      <c r="FOB5" s="676"/>
      <c r="FOC5" s="676"/>
      <c r="FOD5" s="676"/>
      <c r="FOE5" s="676"/>
      <c r="FOF5" s="676"/>
      <c r="FOG5" s="676"/>
      <c r="FOH5" s="676"/>
      <c r="FOI5" s="676"/>
      <c r="FOJ5" s="676"/>
      <c r="FOK5" s="676"/>
      <c r="FOL5" s="676"/>
      <c r="FOM5" s="676"/>
      <c r="FON5" s="676"/>
      <c r="FOO5" s="676"/>
      <c r="FOP5" s="676"/>
      <c r="FOQ5" s="676"/>
      <c r="FOR5" s="676"/>
      <c r="FOS5" s="676"/>
      <c r="FOT5" s="676"/>
      <c r="FOU5" s="676"/>
      <c r="FOV5" s="676"/>
      <c r="FOW5" s="676"/>
      <c r="FOX5" s="676"/>
      <c r="FOY5" s="676"/>
      <c r="FOZ5" s="676"/>
      <c r="FPA5" s="676"/>
      <c r="FPB5" s="676"/>
      <c r="FPC5" s="676"/>
      <c r="FPD5" s="676"/>
      <c r="FPE5" s="676"/>
      <c r="FPF5" s="676"/>
      <c r="FPG5" s="676"/>
      <c r="FPH5" s="676"/>
      <c r="FPI5" s="676"/>
      <c r="FPJ5" s="676"/>
      <c r="FPK5" s="676"/>
      <c r="FPL5" s="676"/>
      <c r="FPM5" s="676"/>
      <c r="FPN5" s="676"/>
      <c r="FPO5" s="676"/>
      <c r="FPP5" s="676"/>
      <c r="FPQ5" s="676"/>
      <c r="FPR5" s="676"/>
      <c r="FPS5" s="676"/>
      <c r="FPT5" s="676"/>
      <c r="FPU5" s="676"/>
      <c r="FPV5" s="676"/>
      <c r="FPW5" s="676"/>
      <c r="FPX5" s="676"/>
      <c r="FPY5" s="676"/>
      <c r="FPZ5" s="676"/>
      <c r="FQA5" s="676"/>
      <c r="FQB5" s="676"/>
      <c r="FQC5" s="676"/>
      <c r="FQD5" s="676"/>
      <c r="FQE5" s="676"/>
      <c r="FQF5" s="676"/>
      <c r="FQG5" s="676"/>
      <c r="FQH5" s="676"/>
      <c r="FQI5" s="676"/>
      <c r="FQJ5" s="676"/>
      <c r="FQK5" s="676"/>
      <c r="FQL5" s="676"/>
      <c r="FQM5" s="676"/>
      <c r="FQN5" s="676"/>
      <c r="FQO5" s="676"/>
      <c r="FQP5" s="676"/>
      <c r="FQQ5" s="676"/>
      <c r="FQR5" s="676"/>
      <c r="FQS5" s="676"/>
      <c r="FQT5" s="676"/>
      <c r="FQU5" s="676"/>
      <c r="FQV5" s="676"/>
      <c r="FQW5" s="676"/>
      <c r="FQX5" s="676"/>
      <c r="FQY5" s="676"/>
      <c r="FQZ5" s="676"/>
      <c r="FRA5" s="676"/>
      <c r="FRB5" s="676"/>
      <c r="FRC5" s="676"/>
      <c r="FRD5" s="676"/>
      <c r="FRE5" s="676"/>
      <c r="FRF5" s="676"/>
      <c r="FRG5" s="676"/>
      <c r="FRH5" s="676"/>
      <c r="FRI5" s="676"/>
      <c r="FRJ5" s="676"/>
      <c r="FRK5" s="676"/>
      <c r="FRL5" s="676"/>
      <c r="FRM5" s="676"/>
      <c r="FRN5" s="676"/>
      <c r="FRO5" s="676"/>
      <c r="FRP5" s="676"/>
      <c r="FRQ5" s="676"/>
      <c r="FRR5" s="676"/>
      <c r="FRS5" s="676"/>
      <c r="FRT5" s="676"/>
      <c r="FRU5" s="676"/>
      <c r="FRV5" s="676"/>
      <c r="FRW5" s="676"/>
      <c r="FRX5" s="676"/>
      <c r="FRY5" s="676"/>
      <c r="FRZ5" s="676"/>
      <c r="FSA5" s="676"/>
      <c r="FSB5" s="676"/>
      <c r="FSC5" s="676"/>
      <c r="FSD5" s="676"/>
      <c r="FSE5" s="676"/>
      <c r="FSF5" s="676"/>
      <c r="FSG5" s="676"/>
      <c r="FSH5" s="676"/>
      <c r="FSI5" s="676"/>
      <c r="FSJ5" s="676"/>
      <c r="FSK5" s="676"/>
      <c r="FSL5" s="676"/>
      <c r="FSM5" s="676"/>
      <c r="FSN5" s="676"/>
      <c r="FSO5" s="676"/>
      <c r="FSP5" s="676"/>
      <c r="FSQ5" s="676"/>
      <c r="FSR5" s="676"/>
      <c r="FSS5" s="676"/>
      <c r="FST5" s="676"/>
      <c r="FSU5" s="676"/>
      <c r="FSV5" s="676"/>
      <c r="FSW5" s="676"/>
      <c r="FSX5" s="676"/>
      <c r="FSY5" s="676"/>
      <c r="FSZ5" s="676"/>
      <c r="FTA5" s="676"/>
      <c r="FTB5" s="676"/>
      <c r="FTC5" s="676"/>
      <c r="FTD5" s="676"/>
      <c r="FTE5" s="676"/>
      <c r="FTF5" s="676"/>
      <c r="FTG5" s="676"/>
      <c r="FTH5" s="676"/>
      <c r="FTI5" s="676"/>
      <c r="FTJ5" s="676"/>
      <c r="FTK5" s="676"/>
      <c r="FTL5" s="676"/>
      <c r="FTM5" s="676"/>
      <c r="FTN5" s="676"/>
      <c r="FTO5" s="676"/>
      <c r="FTP5" s="676"/>
      <c r="FTQ5" s="676"/>
      <c r="FTR5" s="676"/>
      <c r="FTS5" s="676"/>
      <c r="FTT5" s="676"/>
      <c r="FTU5" s="676"/>
      <c r="FTV5" s="676"/>
      <c r="FTW5" s="676"/>
      <c r="FTX5" s="676"/>
      <c r="FTY5" s="676"/>
      <c r="FTZ5" s="676"/>
      <c r="FUA5" s="676"/>
      <c r="FUB5" s="676"/>
      <c r="FUC5" s="676"/>
      <c r="FUD5" s="676"/>
      <c r="FUE5" s="676"/>
      <c r="FUF5" s="676"/>
      <c r="FUG5" s="676"/>
      <c r="FUH5" s="676"/>
      <c r="FUI5" s="676"/>
      <c r="FUJ5" s="676"/>
      <c r="FUK5" s="676"/>
      <c r="FUL5" s="676"/>
      <c r="FUM5" s="676"/>
      <c r="FUN5" s="676"/>
      <c r="FUO5" s="676"/>
      <c r="FUP5" s="676"/>
      <c r="FUQ5" s="676"/>
      <c r="FUR5" s="676"/>
      <c r="FUS5" s="676"/>
      <c r="FUT5" s="676"/>
      <c r="FUU5" s="676"/>
      <c r="FUV5" s="676"/>
      <c r="FUW5" s="676"/>
      <c r="FUX5" s="676"/>
      <c r="FUY5" s="676"/>
      <c r="FUZ5" s="676"/>
      <c r="FVA5" s="676"/>
      <c r="FVB5" s="676"/>
      <c r="FVC5" s="676"/>
      <c r="FVD5" s="676"/>
      <c r="FVE5" s="676"/>
      <c r="FVF5" s="676"/>
      <c r="FVG5" s="676"/>
      <c r="FVH5" s="676"/>
      <c r="FVI5" s="676"/>
      <c r="FVJ5" s="676"/>
      <c r="FVK5" s="676"/>
      <c r="FVL5" s="676"/>
      <c r="FVM5" s="676"/>
      <c r="FVN5" s="676"/>
      <c r="FVO5" s="676"/>
      <c r="FVP5" s="676"/>
      <c r="FVQ5" s="676"/>
      <c r="FVR5" s="676"/>
      <c r="FVS5" s="676"/>
      <c r="FVT5" s="676"/>
      <c r="FVU5" s="676"/>
      <c r="FVV5" s="676"/>
      <c r="FVW5" s="676"/>
      <c r="FVX5" s="676"/>
      <c r="FVY5" s="676"/>
      <c r="FVZ5" s="676"/>
      <c r="FWA5" s="676"/>
      <c r="FWB5" s="676"/>
      <c r="FWC5" s="676"/>
      <c r="FWD5" s="676"/>
      <c r="FWE5" s="676"/>
      <c r="FWF5" s="676"/>
      <c r="FWG5" s="676"/>
      <c r="FWH5" s="676"/>
      <c r="FWI5" s="676"/>
      <c r="FWJ5" s="676"/>
      <c r="FWK5" s="676"/>
      <c r="FWL5" s="676"/>
      <c r="FWM5" s="676"/>
      <c r="FWN5" s="676"/>
      <c r="FWO5" s="676"/>
      <c r="FWP5" s="676"/>
      <c r="FWQ5" s="676"/>
      <c r="FWR5" s="676"/>
      <c r="FWS5" s="676"/>
      <c r="FWT5" s="676"/>
      <c r="FWU5" s="676"/>
      <c r="FWV5" s="676"/>
      <c r="FWW5" s="676"/>
      <c r="FWX5" s="676"/>
      <c r="FWY5" s="676"/>
      <c r="FWZ5" s="676"/>
      <c r="FXA5" s="676"/>
      <c r="FXB5" s="676"/>
      <c r="FXC5" s="676"/>
      <c r="FXD5" s="676"/>
      <c r="FXE5" s="676"/>
      <c r="FXF5" s="676"/>
      <c r="FXG5" s="676"/>
      <c r="FXH5" s="676"/>
      <c r="FXI5" s="676"/>
      <c r="FXJ5" s="676"/>
      <c r="FXK5" s="676"/>
      <c r="FXL5" s="676"/>
      <c r="FXM5" s="676"/>
      <c r="FXN5" s="676"/>
      <c r="FXO5" s="676"/>
      <c r="FXP5" s="676"/>
      <c r="FXQ5" s="676"/>
      <c r="FXR5" s="676"/>
      <c r="FXS5" s="676"/>
      <c r="FXT5" s="676"/>
      <c r="FXU5" s="676"/>
      <c r="FXV5" s="676"/>
      <c r="FXW5" s="676"/>
      <c r="FXX5" s="676"/>
      <c r="FXY5" s="676"/>
      <c r="FXZ5" s="676"/>
      <c r="FYA5" s="676"/>
      <c r="FYB5" s="676"/>
      <c r="FYC5" s="676"/>
      <c r="FYD5" s="676"/>
      <c r="FYE5" s="676"/>
      <c r="FYF5" s="676"/>
      <c r="FYG5" s="676"/>
      <c r="FYH5" s="676"/>
      <c r="FYI5" s="676"/>
      <c r="FYJ5" s="676"/>
      <c r="FYK5" s="676"/>
      <c r="FYL5" s="676"/>
      <c r="FYM5" s="676"/>
      <c r="FYN5" s="676"/>
      <c r="FYO5" s="676"/>
      <c r="FYP5" s="676"/>
      <c r="FYQ5" s="676"/>
      <c r="FYR5" s="676"/>
      <c r="FYS5" s="676"/>
      <c r="FYT5" s="676"/>
      <c r="FYU5" s="676"/>
      <c r="FYV5" s="676"/>
      <c r="FYW5" s="676"/>
      <c r="FYX5" s="676"/>
      <c r="FYY5" s="676"/>
      <c r="FYZ5" s="676"/>
      <c r="FZA5" s="676"/>
      <c r="FZB5" s="676"/>
      <c r="FZC5" s="676"/>
      <c r="FZD5" s="676"/>
      <c r="FZE5" s="676"/>
      <c r="FZF5" s="676"/>
      <c r="FZG5" s="676"/>
      <c r="FZH5" s="676"/>
      <c r="FZI5" s="676"/>
      <c r="FZJ5" s="676"/>
      <c r="FZK5" s="676"/>
      <c r="FZL5" s="676"/>
      <c r="FZM5" s="676"/>
      <c r="FZN5" s="676"/>
      <c r="FZO5" s="676"/>
      <c r="FZP5" s="676"/>
      <c r="FZQ5" s="676"/>
      <c r="FZR5" s="676"/>
      <c r="FZS5" s="676"/>
      <c r="FZT5" s="676"/>
      <c r="FZU5" s="676"/>
      <c r="FZV5" s="676"/>
      <c r="FZW5" s="676"/>
      <c r="FZX5" s="676"/>
      <c r="FZY5" s="676"/>
      <c r="FZZ5" s="676"/>
      <c r="GAA5" s="676"/>
      <c r="GAB5" s="676"/>
      <c r="GAC5" s="676"/>
      <c r="GAD5" s="676"/>
      <c r="GAE5" s="676"/>
      <c r="GAF5" s="676"/>
      <c r="GAG5" s="676"/>
      <c r="GAH5" s="676"/>
      <c r="GAI5" s="676"/>
      <c r="GAJ5" s="676"/>
      <c r="GAK5" s="676"/>
      <c r="GAL5" s="676"/>
      <c r="GAM5" s="676"/>
      <c r="GAN5" s="676"/>
      <c r="GAO5" s="676"/>
      <c r="GAP5" s="676"/>
      <c r="GAQ5" s="676"/>
      <c r="GAR5" s="676"/>
      <c r="GAS5" s="676"/>
      <c r="GAT5" s="676"/>
      <c r="GAU5" s="676"/>
      <c r="GAV5" s="676"/>
      <c r="GAW5" s="676"/>
      <c r="GAX5" s="676"/>
      <c r="GAY5" s="676"/>
      <c r="GAZ5" s="676"/>
      <c r="GBA5" s="676"/>
      <c r="GBB5" s="676"/>
      <c r="GBC5" s="676"/>
      <c r="GBD5" s="676"/>
      <c r="GBE5" s="676"/>
      <c r="GBF5" s="676"/>
      <c r="GBG5" s="676"/>
      <c r="GBH5" s="676"/>
      <c r="GBI5" s="676"/>
      <c r="GBJ5" s="676"/>
      <c r="GBK5" s="676"/>
      <c r="GBL5" s="676"/>
      <c r="GBM5" s="676"/>
      <c r="GBN5" s="676"/>
      <c r="GBO5" s="676"/>
      <c r="GBP5" s="676"/>
      <c r="GBQ5" s="676"/>
      <c r="GBR5" s="676"/>
      <c r="GBS5" s="676"/>
      <c r="GBT5" s="676"/>
      <c r="GBU5" s="676"/>
      <c r="GBV5" s="676"/>
      <c r="GBW5" s="676"/>
      <c r="GBX5" s="676"/>
      <c r="GBY5" s="676"/>
      <c r="GBZ5" s="676"/>
      <c r="GCA5" s="676"/>
      <c r="GCB5" s="676"/>
      <c r="GCC5" s="676"/>
      <c r="GCD5" s="676"/>
      <c r="GCE5" s="676"/>
      <c r="GCF5" s="676"/>
      <c r="GCG5" s="676"/>
      <c r="GCH5" s="676"/>
      <c r="GCI5" s="676"/>
      <c r="GCJ5" s="676"/>
      <c r="GCK5" s="676"/>
      <c r="GCL5" s="676"/>
      <c r="GCM5" s="676"/>
      <c r="GCN5" s="676"/>
      <c r="GCO5" s="676"/>
      <c r="GCP5" s="676"/>
      <c r="GCQ5" s="676"/>
      <c r="GCR5" s="676"/>
      <c r="GCS5" s="676"/>
      <c r="GCT5" s="676"/>
      <c r="GCU5" s="676"/>
      <c r="GCV5" s="676"/>
      <c r="GCW5" s="676"/>
      <c r="GCX5" s="676"/>
      <c r="GCY5" s="676"/>
      <c r="GCZ5" s="676"/>
      <c r="GDA5" s="676"/>
      <c r="GDB5" s="676"/>
      <c r="GDC5" s="676"/>
      <c r="GDD5" s="676"/>
      <c r="GDE5" s="676"/>
      <c r="GDF5" s="676"/>
      <c r="GDG5" s="676"/>
      <c r="GDH5" s="676"/>
      <c r="GDI5" s="676"/>
      <c r="GDJ5" s="676"/>
      <c r="GDK5" s="676"/>
      <c r="GDL5" s="676"/>
      <c r="GDM5" s="676"/>
      <c r="GDN5" s="676"/>
      <c r="GDO5" s="676"/>
      <c r="GDP5" s="676"/>
      <c r="GDQ5" s="676"/>
      <c r="GDR5" s="676"/>
      <c r="GDS5" s="676"/>
      <c r="GDT5" s="676"/>
      <c r="GDU5" s="676"/>
      <c r="GDV5" s="676"/>
      <c r="GDW5" s="676"/>
      <c r="GDX5" s="676"/>
      <c r="GDY5" s="676"/>
      <c r="GDZ5" s="676"/>
      <c r="GEA5" s="676"/>
      <c r="GEB5" s="676"/>
      <c r="GEC5" s="676"/>
      <c r="GED5" s="676"/>
      <c r="GEE5" s="676"/>
      <c r="GEF5" s="676"/>
      <c r="GEG5" s="676"/>
      <c r="GEH5" s="676"/>
      <c r="GEI5" s="676"/>
      <c r="GEJ5" s="676"/>
      <c r="GEK5" s="676"/>
      <c r="GEL5" s="676"/>
      <c r="GEM5" s="676"/>
      <c r="GEN5" s="676"/>
      <c r="GEO5" s="676"/>
      <c r="GEP5" s="676"/>
      <c r="GEQ5" s="676"/>
      <c r="GER5" s="676"/>
      <c r="GES5" s="676"/>
      <c r="GET5" s="676"/>
      <c r="GEU5" s="676"/>
      <c r="GEV5" s="676"/>
      <c r="GEW5" s="676"/>
      <c r="GEX5" s="676"/>
      <c r="GEY5" s="676"/>
      <c r="GEZ5" s="676"/>
      <c r="GFA5" s="676"/>
      <c r="GFB5" s="676"/>
      <c r="GFC5" s="676"/>
      <c r="GFD5" s="676"/>
      <c r="GFE5" s="676"/>
      <c r="GFF5" s="676"/>
      <c r="GFG5" s="676"/>
      <c r="GFH5" s="676"/>
      <c r="GFI5" s="676"/>
      <c r="GFJ5" s="676"/>
      <c r="GFK5" s="676"/>
      <c r="GFL5" s="676"/>
      <c r="GFM5" s="676"/>
      <c r="GFN5" s="676"/>
      <c r="GFO5" s="676"/>
      <c r="GFP5" s="676"/>
      <c r="GFQ5" s="676"/>
      <c r="GFR5" s="676"/>
      <c r="GFS5" s="676"/>
      <c r="GFT5" s="676"/>
      <c r="GFU5" s="676"/>
      <c r="GFV5" s="676"/>
      <c r="GFW5" s="676"/>
      <c r="GFX5" s="676"/>
      <c r="GFY5" s="676"/>
      <c r="GFZ5" s="676"/>
      <c r="GGA5" s="676"/>
      <c r="GGB5" s="676"/>
      <c r="GGC5" s="676"/>
      <c r="GGD5" s="676"/>
      <c r="GGE5" s="676"/>
      <c r="GGF5" s="676"/>
      <c r="GGG5" s="676"/>
      <c r="GGH5" s="676"/>
      <c r="GGI5" s="676"/>
      <c r="GGJ5" s="676"/>
      <c r="GGK5" s="676"/>
      <c r="GGL5" s="676"/>
      <c r="GGM5" s="676"/>
      <c r="GGN5" s="676"/>
      <c r="GGO5" s="676"/>
      <c r="GGP5" s="676"/>
      <c r="GGQ5" s="676"/>
      <c r="GGR5" s="676"/>
      <c r="GGS5" s="676"/>
      <c r="GGT5" s="676"/>
      <c r="GGU5" s="676"/>
      <c r="GGV5" s="676"/>
      <c r="GGW5" s="676"/>
      <c r="GGX5" s="676"/>
      <c r="GGY5" s="676"/>
      <c r="GGZ5" s="676"/>
      <c r="GHA5" s="676"/>
      <c r="GHB5" s="676"/>
      <c r="GHC5" s="676"/>
      <c r="GHD5" s="676"/>
      <c r="GHE5" s="676"/>
      <c r="GHF5" s="676"/>
      <c r="GHG5" s="676"/>
      <c r="GHH5" s="676"/>
      <c r="GHI5" s="676"/>
      <c r="GHJ5" s="676"/>
      <c r="GHK5" s="676"/>
      <c r="GHL5" s="676"/>
      <c r="GHM5" s="676"/>
      <c r="GHN5" s="676"/>
      <c r="GHO5" s="676"/>
      <c r="GHP5" s="676"/>
      <c r="GHQ5" s="676"/>
      <c r="GHR5" s="676"/>
      <c r="GHS5" s="676"/>
      <c r="GHT5" s="676"/>
      <c r="GHU5" s="676"/>
      <c r="GHV5" s="676"/>
      <c r="GHW5" s="676"/>
      <c r="GHX5" s="676"/>
      <c r="GHY5" s="676"/>
      <c r="GHZ5" s="676"/>
      <c r="GIA5" s="676"/>
      <c r="GIB5" s="676"/>
      <c r="GIC5" s="676"/>
      <c r="GID5" s="676"/>
      <c r="GIE5" s="676"/>
      <c r="GIF5" s="676"/>
      <c r="GIG5" s="676"/>
      <c r="GIH5" s="676"/>
      <c r="GII5" s="676"/>
      <c r="GIJ5" s="676"/>
      <c r="GIK5" s="676"/>
      <c r="GIL5" s="676"/>
      <c r="GIM5" s="676"/>
      <c r="GIN5" s="676"/>
      <c r="GIO5" s="676"/>
      <c r="GIP5" s="676"/>
      <c r="GIQ5" s="676"/>
      <c r="GIR5" s="676"/>
      <c r="GIS5" s="676"/>
      <c r="GIT5" s="676"/>
      <c r="GIU5" s="676"/>
      <c r="GIV5" s="676"/>
      <c r="GIW5" s="676"/>
      <c r="GIX5" s="676"/>
      <c r="GIY5" s="676"/>
      <c r="GIZ5" s="676"/>
      <c r="GJA5" s="676"/>
      <c r="GJB5" s="676"/>
      <c r="GJC5" s="676"/>
      <c r="GJD5" s="676"/>
      <c r="GJE5" s="676"/>
      <c r="GJF5" s="676"/>
      <c r="GJG5" s="676"/>
      <c r="GJH5" s="676"/>
      <c r="GJI5" s="676"/>
      <c r="GJJ5" s="676"/>
      <c r="GJK5" s="676"/>
      <c r="GJL5" s="676"/>
      <c r="GJM5" s="676"/>
      <c r="GJN5" s="676"/>
      <c r="GJO5" s="676"/>
      <c r="GJP5" s="676"/>
      <c r="GJQ5" s="676"/>
      <c r="GJR5" s="676"/>
      <c r="GJS5" s="676"/>
      <c r="GJT5" s="676"/>
      <c r="GJU5" s="676"/>
      <c r="GJV5" s="676"/>
      <c r="GJW5" s="676"/>
      <c r="GJX5" s="676"/>
      <c r="GJY5" s="676"/>
      <c r="GJZ5" s="676"/>
      <c r="GKA5" s="676"/>
      <c r="GKB5" s="676"/>
      <c r="GKC5" s="676"/>
      <c r="GKD5" s="676"/>
      <c r="GKE5" s="676"/>
      <c r="GKF5" s="676"/>
      <c r="GKG5" s="676"/>
      <c r="GKH5" s="676"/>
      <c r="GKI5" s="676"/>
      <c r="GKJ5" s="676"/>
      <c r="GKK5" s="676"/>
      <c r="GKL5" s="676"/>
      <c r="GKM5" s="676"/>
      <c r="GKN5" s="676"/>
      <c r="GKO5" s="676"/>
      <c r="GKP5" s="676"/>
      <c r="GKQ5" s="676"/>
      <c r="GKR5" s="676"/>
      <c r="GKS5" s="676"/>
      <c r="GKT5" s="676"/>
      <c r="GKU5" s="676"/>
      <c r="GKV5" s="676"/>
      <c r="GKW5" s="676"/>
      <c r="GKX5" s="676"/>
      <c r="GKY5" s="676"/>
      <c r="GKZ5" s="676"/>
      <c r="GLA5" s="676"/>
      <c r="GLB5" s="676"/>
      <c r="GLC5" s="676"/>
      <c r="GLD5" s="676"/>
      <c r="GLE5" s="676"/>
      <c r="GLF5" s="676"/>
      <c r="GLG5" s="676"/>
      <c r="GLH5" s="676"/>
      <c r="GLI5" s="676"/>
      <c r="GLJ5" s="676"/>
      <c r="GLK5" s="676"/>
      <c r="GLL5" s="676"/>
      <c r="GLM5" s="676"/>
      <c r="GLN5" s="676"/>
      <c r="GLO5" s="676"/>
      <c r="GLP5" s="676"/>
      <c r="GLQ5" s="676"/>
      <c r="GLR5" s="676"/>
      <c r="GLS5" s="676"/>
      <c r="GLT5" s="676"/>
      <c r="GLU5" s="676"/>
      <c r="GLV5" s="676"/>
      <c r="GLW5" s="676"/>
      <c r="GLX5" s="676"/>
      <c r="GLY5" s="676"/>
      <c r="GLZ5" s="676"/>
      <c r="GMA5" s="676"/>
      <c r="GMB5" s="676"/>
      <c r="GMC5" s="676"/>
      <c r="GMD5" s="676"/>
      <c r="GME5" s="676"/>
      <c r="GMF5" s="676"/>
      <c r="GMG5" s="676"/>
      <c r="GMH5" s="676"/>
      <c r="GMI5" s="676"/>
      <c r="GMJ5" s="676"/>
      <c r="GMK5" s="676"/>
      <c r="GML5" s="676"/>
      <c r="GMM5" s="676"/>
      <c r="GMN5" s="676"/>
      <c r="GMO5" s="676"/>
      <c r="GMP5" s="676"/>
      <c r="GMQ5" s="676"/>
      <c r="GMR5" s="676"/>
      <c r="GMS5" s="676"/>
      <c r="GMT5" s="676"/>
      <c r="GMU5" s="676"/>
      <c r="GMV5" s="676"/>
      <c r="GMW5" s="676"/>
      <c r="GMX5" s="676"/>
      <c r="GMY5" s="676"/>
      <c r="GMZ5" s="676"/>
      <c r="GNA5" s="676"/>
      <c r="GNB5" s="676"/>
      <c r="GNC5" s="676"/>
      <c r="GND5" s="676"/>
      <c r="GNE5" s="676"/>
      <c r="GNF5" s="676"/>
      <c r="GNG5" s="676"/>
      <c r="GNH5" s="676"/>
      <c r="GNI5" s="676"/>
      <c r="GNJ5" s="676"/>
      <c r="GNK5" s="676"/>
      <c r="GNL5" s="676"/>
      <c r="GNM5" s="676"/>
      <c r="GNN5" s="676"/>
      <c r="GNO5" s="676"/>
      <c r="GNP5" s="676"/>
      <c r="GNQ5" s="676"/>
      <c r="GNR5" s="676"/>
      <c r="GNS5" s="676"/>
      <c r="GNT5" s="676"/>
      <c r="GNU5" s="676"/>
      <c r="GNV5" s="676"/>
      <c r="GNW5" s="676"/>
      <c r="GNX5" s="676"/>
      <c r="GNY5" s="676"/>
      <c r="GNZ5" s="676"/>
      <c r="GOA5" s="676"/>
      <c r="GOB5" s="676"/>
      <c r="GOC5" s="676"/>
      <c r="GOD5" s="676"/>
      <c r="GOE5" s="676"/>
      <c r="GOF5" s="676"/>
      <c r="GOG5" s="676"/>
      <c r="GOH5" s="676"/>
      <c r="GOI5" s="676"/>
      <c r="GOJ5" s="676"/>
      <c r="GOK5" s="676"/>
      <c r="GOL5" s="676"/>
      <c r="GOM5" s="676"/>
      <c r="GON5" s="676"/>
      <c r="GOO5" s="676"/>
      <c r="GOP5" s="676"/>
      <c r="GOQ5" s="676"/>
      <c r="GOR5" s="676"/>
      <c r="GOS5" s="676"/>
      <c r="GOT5" s="676"/>
      <c r="GOU5" s="676"/>
      <c r="GOV5" s="676"/>
      <c r="GOW5" s="676"/>
      <c r="GOX5" s="676"/>
      <c r="GOY5" s="676"/>
      <c r="GOZ5" s="676"/>
      <c r="GPA5" s="676"/>
      <c r="GPB5" s="676"/>
      <c r="GPC5" s="676"/>
      <c r="GPD5" s="676"/>
      <c r="GPE5" s="676"/>
      <c r="GPF5" s="676"/>
      <c r="GPG5" s="676"/>
      <c r="GPH5" s="676"/>
      <c r="GPI5" s="676"/>
      <c r="GPJ5" s="676"/>
      <c r="GPK5" s="676"/>
      <c r="GPL5" s="676"/>
      <c r="GPM5" s="676"/>
      <c r="GPN5" s="676"/>
      <c r="GPO5" s="676"/>
      <c r="GPP5" s="676"/>
      <c r="GPQ5" s="676"/>
      <c r="GPR5" s="676"/>
      <c r="GPS5" s="676"/>
      <c r="GPT5" s="676"/>
      <c r="GPU5" s="676"/>
      <c r="GPV5" s="676"/>
      <c r="GPW5" s="676"/>
      <c r="GPX5" s="676"/>
      <c r="GPY5" s="676"/>
      <c r="GPZ5" s="676"/>
      <c r="GQA5" s="676"/>
      <c r="GQB5" s="676"/>
      <c r="GQC5" s="676"/>
      <c r="GQD5" s="676"/>
      <c r="GQE5" s="676"/>
      <c r="GQF5" s="676"/>
      <c r="GQG5" s="676"/>
      <c r="GQH5" s="676"/>
      <c r="GQI5" s="676"/>
      <c r="GQJ5" s="676"/>
      <c r="GQK5" s="676"/>
      <c r="GQL5" s="676"/>
      <c r="GQM5" s="676"/>
      <c r="GQN5" s="676"/>
      <c r="GQO5" s="676"/>
      <c r="GQP5" s="676"/>
      <c r="GQQ5" s="676"/>
      <c r="GQR5" s="676"/>
      <c r="GQS5" s="676"/>
      <c r="GQT5" s="676"/>
      <c r="GQU5" s="676"/>
      <c r="GQV5" s="676"/>
      <c r="GQW5" s="676"/>
      <c r="GQX5" s="676"/>
      <c r="GQY5" s="676"/>
      <c r="GQZ5" s="676"/>
      <c r="GRA5" s="676"/>
      <c r="GRB5" s="676"/>
      <c r="GRC5" s="676"/>
      <c r="GRD5" s="676"/>
      <c r="GRE5" s="676"/>
      <c r="GRF5" s="676"/>
      <c r="GRG5" s="676"/>
      <c r="GRH5" s="676"/>
      <c r="GRI5" s="676"/>
      <c r="GRJ5" s="676"/>
      <c r="GRK5" s="676"/>
      <c r="GRL5" s="676"/>
      <c r="GRM5" s="676"/>
      <c r="GRN5" s="676"/>
      <c r="GRO5" s="676"/>
      <c r="GRP5" s="676"/>
      <c r="GRQ5" s="676"/>
      <c r="GRR5" s="676"/>
      <c r="GRS5" s="676"/>
      <c r="GRT5" s="676"/>
      <c r="GRU5" s="676"/>
      <c r="GRV5" s="676"/>
      <c r="GRW5" s="676"/>
      <c r="GRX5" s="676"/>
      <c r="GRY5" s="676"/>
      <c r="GRZ5" s="676"/>
      <c r="GSA5" s="676"/>
      <c r="GSB5" s="676"/>
      <c r="GSC5" s="676"/>
      <c r="GSD5" s="676"/>
      <c r="GSE5" s="676"/>
      <c r="GSF5" s="676"/>
      <c r="GSG5" s="676"/>
      <c r="GSH5" s="676"/>
      <c r="GSI5" s="676"/>
      <c r="GSJ5" s="676"/>
      <c r="GSK5" s="676"/>
      <c r="GSL5" s="676"/>
      <c r="GSM5" s="676"/>
      <c r="GSN5" s="676"/>
      <c r="GSO5" s="676"/>
      <c r="GSP5" s="676"/>
      <c r="GSQ5" s="676"/>
      <c r="GSR5" s="676"/>
      <c r="GSS5" s="676"/>
      <c r="GST5" s="676"/>
      <c r="GSU5" s="676"/>
      <c r="GSV5" s="676"/>
      <c r="GSW5" s="676"/>
      <c r="GSX5" s="676"/>
      <c r="GSY5" s="676"/>
      <c r="GSZ5" s="676"/>
      <c r="GTA5" s="676"/>
      <c r="GTB5" s="676"/>
      <c r="GTC5" s="676"/>
      <c r="GTD5" s="676"/>
      <c r="GTE5" s="676"/>
      <c r="GTF5" s="676"/>
      <c r="GTG5" s="676"/>
      <c r="GTH5" s="676"/>
      <c r="GTI5" s="676"/>
      <c r="GTJ5" s="676"/>
      <c r="GTK5" s="676"/>
      <c r="GTL5" s="676"/>
      <c r="GTM5" s="676"/>
      <c r="GTN5" s="676"/>
      <c r="GTO5" s="676"/>
      <c r="GTP5" s="676"/>
      <c r="GTQ5" s="676"/>
      <c r="GTR5" s="676"/>
      <c r="GTS5" s="676"/>
      <c r="GTT5" s="676"/>
      <c r="GTU5" s="676"/>
      <c r="GTV5" s="676"/>
      <c r="GTW5" s="676"/>
      <c r="GTX5" s="676"/>
      <c r="GTY5" s="676"/>
      <c r="GTZ5" s="676"/>
      <c r="GUA5" s="676"/>
      <c r="GUB5" s="676"/>
      <c r="GUC5" s="676"/>
      <c r="GUD5" s="676"/>
      <c r="GUE5" s="676"/>
      <c r="GUF5" s="676"/>
      <c r="GUG5" s="676"/>
      <c r="GUH5" s="676"/>
      <c r="GUI5" s="676"/>
      <c r="GUJ5" s="676"/>
      <c r="GUK5" s="676"/>
      <c r="GUL5" s="676"/>
      <c r="GUM5" s="676"/>
      <c r="GUN5" s="676"/>
      <c r="GUO5" s="676"/>
      <c r="GUP5" s="676"/>
      <c r="GUQ5" s="676"/>
      <c r="GUR5" s="676"/>
      <c r="GUS5" s="676"/>
      <c r="GUT5" s="676"/>
      <c r="GUU5" s="676"/>
      <c r="GUV5" s="676"/>
      <c r="GUW5" s="676"/>
      <c r="GUX5" s="676"/>
      <c r="GUY5" s="676"/>
      <c r="GUZ5" s="676"/>
      <c r="GVA5" s="676"/>
      <c r="GVB5" s="676"/>
      <c r="GVC5" s="676"/>
      <c r="GVD5" s="676"/>
      <c r="GVE5" s="676"/>
      <c r="GVF5" s="676"/>
      <c r="GVG5" s="676"/>
      <c r="GVH5" s="676"/>
      <c r="GVI5" s="676"/>
      <c r="GVJ5" s="676"/>
      <c r="GVK5" s="676"/>
      <c r="GVL5" s="676"/>
      <c r="GVM5" s="676"/>
      <c r="GVN5" s="676"/>
      <c r="GVO5" s="676"/>
      <c r="GVP5" s="676"/>
      <c r="GVQ5" s="676"/>
      <c r="GVR5" s="676"/>
      <c r="GVS5" s="676"/>
      <c r="GVT5" s="676"/>
      <c r="GVU5" s="676"/>
      <c r="GVV5" s="676"/>
      <c r="GVW5" s="676"/>
      <c r="GVX5" s="676"/>
      <c r="GVY5" s="676"/>
      <c r="GVZ5" s="676"/>
      <c r="GWA5" s="676"/>
      <c r="GWB5" s="676"/>
      <c r="GWC5" s="676"/>
      <c r="GWD5" s="676"/>
      <c r="GWE5" s="676"/>
      <c r="GWF5" s="676"/>
      <c r="GWG5" s="676"/>
      <c r="GWH5" s="676"/>
      <c r="GWI5" s="676"/>
      <c r="GWJ5" s="676"/>
      <c r="GWK5" s="676"/>
      <c r="GWL5" s="676"/>
      <c r="GWM5" s="676"/>
      <c r="GWN5" s="676"/>
      <c r="GWO5" s="676"/>
      <c r="GWP5" s="676"/>
      <c r="GWQ5" s="676"/>
      <c r="GWR5" s="676"/>
      <c r="GWS5" s="676"/>
      <c r="GWT5" s="676"/>
      <c r="GWU5" s="676"/>
      <c r="GWV5" s="676"/>
      <c r="GWW5" s="676"/>
      <c r="GWX5" s="676"/>
      <c r="GWY5" s="676"/>
      <c r="GWZ5" s="676"/>
      <c r="GXA5" s="676"/>
      <c r="GXB5" s="676"/>
      <c r="GXC5" s="676"/>
      <c r="GXD5" s="676"/>
      <c r="GXE5" s="676"/>
      <c r="GXF5" s="676"/>
      <c r="GXG5" s="676"/>
      <c r="GXH5" s="676"/>
      <c r="GXI5" s="676"/>
      <c r="GXJ5" s="676"/>
      <c r="GXK5" s="676"/>
      <c r="GXL5" s="676"/>
      <c r="GXM5" s="676"/>
      <c r="GXN5" s="676"/>
      <c r="GXO5" s="676"/>
      <c r="GXP5" s="676"/>
      <c r="GXQ5" s="676"/>
      <c r="GXR5" s="676"/>
      <c r="GXS5" s="676"/>
      <c r="GXT5" s="676"/>
      <c r="GXU5" s="676"/>
      <c r="GXV5" s="676"/>
      <c r="GXW5" s="676"/>
      <c r="GXX5" s="676"/>
      <c r="GXY5" s="676"/>
      <c r="GXZ5" s="676"/>
      <c r="GYA5" s="676"/>
      <c r="GYB5" s="676"/>
      <c r="GYC5" s="676"/>
      <c r="GYD5" s="676"/>
      <c r="GYE5" s="676"/>
      <c r="GYF5" s="676"/>
      <c r="GYG5" s="676"/>
      <c r="GYH5" s="676"/>
      <c r="GYI5" s="676"/>
      <c r="GYJ5" s="676"/>
      <c r="GYK5" s="676"/>
      <c r="GYL5" s="676"/>
      <c r="GYM5" s="676"/>
      <c r="GYN5" s="676"/>
      <c r="GYO5" s="676"/>
      <c r="GYP5" s="676"/>
      <c r="GYQ5" s="676"/>
      <c r="GYR5" s="676"/>
      <c r="GYS5" s="676"/>
      <c r="GYT5" s="676"/>
      <c r="GYU5" s="676"/>
      <c r="GYV5" s="676"/>
      <c r="GYW5" s="676"/>
      <c r="GYX5" s="676"/>
      <c r="GYY5" s="676"/>
      <c r="GYZ5" s="676"/>
      <c r="GZA5" s="676"/>
      <c r="GZB5" s="676"/>
      <c r="GZC5" s="676"/>
      <c r="GZD5" s="676"/>
      <c r="GZE5" s="676"/>
      <c r="GZF5" s="676"/>
      <c r="GZG5" s="676"/>
      <c r="GZH5" s="676"/>
      <c r="GZI5" s="676"/>
      <c r="GZJ5" s="676"/>
      <c r="GZK5" s="676"/>
      <c r="GZL5" s="676"/>
      <c r="GZM5" s="676"/>
      <c r="GZN5" s="676"/>
      <c r="GZO5" s="676"/>
      <c r="GZP5" s="676"/>
      <c r="GZQ5" s="676"/>
      <c r="GZR5" s="676"/>
      <c r="GZS5" s="676"/>
      <c r="GZT5" s="676"/>
      <c r="GZU5" s="676"/>
      <c r="GZV5" s="676"/>
      <c r="GZW5" s="676"/>
      <c r="GZX5" s="676"/>
      <c r="GZY5" s="676"/>
      <c r="GZZ5" s="676"/>
      <c r="HAA5" s="676"/>
      <c r="HAB5" s="676"/>
      <c r="HAC5" s="676"/>
      <c r="HAD5" s="676"/>
      <c r="HAE5" s="676"/>
      <c r="HAF5" s="676"/>
      <c r="HAG5" s="676"/>
      <c r="HAH5" s="676"/>
      <c r="HAI5" s="676"/>
      <c r="HAJ5" s="676"/>
      <c r="HAK5" s="676"/>
      <c r="HAL5" s="676"/>
      <c r="HAM5" s="676"/>
      <c r="HAN5" s="676"/>
      <c r="HAO5" s="676"/>
      <c r="HAP5" s="676"/>
      <c r="HAQ5" s="676"/>
      <c r="HAR5" s="676"/>
      <c r="HAS5" s="676"/>
      <c r="HAT5" s="676"/>
      <c r="HAU5" s="676"/>
      <c r="HAV5" s="676"/>
      <c r="HAW5" s="676"/>
      <c r="HAX5" s="676"/>
      <c r="HAY5" s="676"/>
      <c r="HAZ5" s="676"/>
      <c r="HBA5" s="676"/>
      <c r="HBB5" s="676"/>
      <c r="HBC5" s="676"/>
      <c r="HBD5" s="676"/>
      <c r="HBE5" s="676"/>
      <c r="HBF5" s="676"/>
      <c r="HBG5" s="676"/>
      <c r="HBH5" s="676"/>
      <c r="HBI5" s="676"/>
      <c r="HBJ5" s="676"/>
      <c r="HBK5" s="676"/>
      <c r="HBL5" s="676"/>
      <c r="HBM5" s="676"/>
      <c r="HBN5" s="676"/>
      <c r="HBO5" s="676"/>
      <c r="HBP5" s="676"/>
      <c r="HBQ5" s="676"/>
      <c r="HBR5" s="676"/>
      <c r="HBS5" s="676"/>
      <c r="HBT5" s="676"/>
      <c r="HBU5" s="676"/>
      <c r="HBV5" s="676"/>
      <c r="HBW5" s="676"/>
      <c r="HBX5" s="676"/>
      <c r="HBY5" s="676"/>
      <c r="HBZ5" s="676"/>
      <c r="HCA5" s="676"/>
      <c r="HCB5" s="676"/>
      <c r="HCC5" s="676"/>
      <c r="HCD5" s="676"/>
      <c r="HCE5" s="676"/>
      <c r="HCF5" s="676"/>
      <c r="HCG5" s="676"/>
      <c r="HCH5" s="676"/>
      <c r="HCI5" s="676"/>
      <c r="HCJ5" s="676"/>
      <c r="HCK5" s="676"/>
      <c r="HCL5" s="676"/>
      <c r="HCM5" s="676"/>
      <c r="HCN5" s="676"/>
      <c r="HCO5" s="676"/>
      <c r="HCP5" s="676"/>
      <c r="HCQ5" s="676"/>
      <c r="HCR5" s="676"/>
      <c r="HCS5" s="676"/>
      <c r="HCT5" s="676"/>
      <c r="HCU5" s="676"/>
      <c r="HCV5" s="676"/>
      <c r="HCW5" s="676"/>
      <c r="HCX5" s="676"/>
      <c r="HCY5" s="676"/>
      <c r="HCZ5" s="676"/>
      <c r="HDA5" s="676"/>
      <c r="HDB5" s="676"/>
      <c r="HDC5" s="676"/>
      <c r="HDD5" s="676"/>
      <c r="HDE5" s="676"/>
      <c r="HDF5" s="676"/>
      <c r="HDG5" s="676"/>
      <c r="HDH5" s="676"/>
      <c r="HDI5" s="676"/>
      <c r="HDJ5" s="676"/>
      <c r="HDK5" s="676"/>
      <c r="HDL5" s="676"/>
      <c r="HDM5" s="676"/>
      <c r="HDN5" s="676"/>
      <c r="HDO5" s="676"/>
      <c r="HDP5" s="676"/>
      <c r="HDQ5" s="676"/>
      <c r="HDR5" s="676"/>
      <c r="HDS5" s="676"/>
      <c r="HDT5" s="676"/>
      <c r="HDU5" s="676"/>
      <c r="HDV5" s="676"/>
      <c r="HDW5" s="676"/>
      <c r="HDX5" s="676"/>
      <c r="HDY5" s="676"/>
      <c r="HDZ5" s="676"/>
      <c r="HEA5" s="676"/>
      <c r="HEB5" s="676"/>
      <c r="HEC5" s="676"/>
      <c r="HED5" s="676"/>
      <c r="HEE5" s="676"/>
      <c r="HEF5" s="676"/>
      <c r="HEG5" s="676"/>
      <c r="HEH5" s="676"/>
      <c r="HEI5" s="676"/>
      <c r="HEJ5" s="676"/>
      <c r="HEK5" s="676"/>
      <c r="HEL5" s="676"/>
      <c r="HEM5" s="676"/>
      <c r="HEN5" s="676"/>
      <c r="HEO5" s="676"/>
      <c r="HEP5" s="676"/>
      <c r="HEQ5" s="676"/>
      <c r="HER5" s="676"/>
      <c r="HES5" s="676"/>
      <c r="HET5" s="676"/>
      <c r="HEU5" s="676"/>
      <c r="HEV5" s="676"/>
      <c r="HEW5" s="676"/>
      <c r="HEX5" s="676"/>
      <c r="HEY5" s="676"/>
      <c r="HEZ5" s="676"/>
      <c r="HFA5" s="676"/>
      <c r="HFB5" s="676"/>
      <c r="HFC5" s="676"/>
      <c r="HFD5" s="676"/>
      <c r="HFE5" s="676"/>
      <c r="HFF5" s="676"/>
      <c r="HFG5" s="676"/>
      <c r="HFH5" s="676"/>
      <c r="HFI5" s="676"/>
      <c r="HFJ5" s="676"/>
      <c r="HFK5" s="676"/>
      <c r="HFL5" s="676"/>
      <c r="HFM5" s="676"/>
      <c r="HFN5" s="676"/>
      <c r="HFO5" s="676"/>
      <c r="HFP5" s="676"/>
      <c r="HFQ5" s="676"/>
      <c r="HFR5" s="676"/>
      <c r="HFS5" s="676"/>
      <c r="HFT5" s="676"/>
      <c r="HFU5" s="676"/>
      <c r="HFV5" s="676"/>
      <c r="HFW5" s="676"/>
      <c r="HFX5" s="676"/>
      <c r="HFY5" s="676"/>
      <c r="HFZ5" s="676"/>
      <c r="HGA5" s="676"/>
      <c r="HGB5" s="676"/>
      <c r="HGC5" s="676"/>
      <c r="HGD5" s="676"/>
      <c r="HGE5" s="676"/>
      <c r="HGF5" s="676"/>
      <c r="HGG5" s="676"/>
      <c r="HGH5" s="676"/>
      <c r="HGI5" s="676"/>
      <c r="HGJ5" s="676"/>
      <c r="HGK5" s="676"/>
      <c r="HGL5" s="676"/>
      <c r="HGM5" s="676"/>
      <c r="HGN5" s="676"/>
      <c r="HGO5" s="676"/>
      <c r="HGP5" s="676"/>
      <c r="HGQ5" s="676"/>
      <c r="HGR5" s="676"/>
      <c r="HGS5" s="676"/>
      <c r="HGT5" s="676"/>
      <c r="HGU5" s="676"/>
      <c r="HGV5" s="676"/>
      <c r="HGW5" s="676"/>
      <c r="HGX5" s="676"/>
      <c r="HGY5" s="676"/>
      <c r="HGZ5" s="676"/>
      <c r="HHA5" s="676"/>
      <c r="HHB5" s="676"/>
      <c r="HHC5" s="676"/>
      <c r="HHD5" s="676"/>
      <c r="HHE5" s="676"/>
      <c r="HHF5" s="676"/>
      <c r="HHG5" s="676"/>
      <c r="HHH5" s="676"/>
      <c r="HHI5" s="676"/>
      <c r="HHJ5" s="676"/>
      <c r="HHK5" s="676"/>
      <c r="HHL5" s="676"/>
      <c r="HHM5" s="676"/>
      <c r="HHN5" s="676"/>
      <c r="HHO5" s="676"/>
      <c r="HHP5" s="676"/>
      <c r="HHQ5" s="676"/>
      <c r="HHR5" s="676"/>
      <c r="HHS5" s="676"/>
      <c r="HHT5" s="676"/>
      <c r="HHU5" s="676"/>
      <c r="HHV5" s="676"/>
      <c r="HHW5" s="676"/>
      <c r="HHX5" s="676"/>
      <c r="HHY5" s="676"/>
      <c r="HHZ5" s="676"/>
      <c r="HIA5" s="676"/>
      <c r="HIB5" s="676"/>
      <c r="HIC5" s="676"/>
      <c r="HID5" s="676"/>
      <c r="HIE5" s="676"/>
      <c r="HIF5" s="676"/>
      <c r="HIG5" s="676"/>
      <c r="HIH5" s="676"/>
      <c r="HII5" s="676"/>
      <c r="HIJ5" s="676"/>
      <c r="HIK5" s="676"/>
      <c r="HIL5" s="676"/>
      <c r="HIM5" s="676"/>
      <c r="HIN5" s="676"/>
      <c r="HIO5" s="676"/>
      <c r="HIP5" s="676"/>
      <c r="HIQ5" s="676"/>
      <c r="HIR5" s="676"/>
      <c r="HIS5" s="676"/>
      <c r="HIT5" s="676"/>
      <c r="HIU5" s="676"/>
      <c r="HIV5" s="676"/>
      <c r="HIW5" s="676"/>
      <c r="HIX5" s="676"/>
      <c r="HIY5" s="676"/>
      <c r="HIZ5" s="676"/>
      <c r="HJA5" s="676"/>
      <c r="HJB5" s="676"/>
      <c r="HJC5" s="676"/>
      <c r="HJD5" s="676"/>
      <c r="HJE5" s="676"/>
      <c r="HJF5" s="676"/>
      <c r="HJG5" s="676"/>
      <c r="HJH5" s="676"/>
      <c r="HJI5" s="676"/>
      <c r="HJJ5" s="676"/>
      <c r="HJK5" s="676"/>
      <c r="HJL5" s="676"/>
      <c r="HJM5" s="676"/>
      <c r="HJN5" s="676"/>
      <c r="HJO5" s="676"/>
      <c r="HJP5" s="676"/>
      <c r="HJQ5" s="676"/>
      <c r="HJR5" s="676"/>
      <c r="HJS5" s="676"/>
      <c r="HJT5" s="676"/>
      <c r="HJU5" s="676"/>
      <c r="HJV5" s="676"/>
      <c r="HJW5" s="676"/>
      <c r="HJX5" s="676"/>
      <c r="HJY5" s="676"/>
      <c r="HJZ5" s="676"/>
      <c r="HKA5" s="676"/>
      <c r="HKB5" s="676"/>
      <c r="HKC5" s="676"/>
      <c r="HKD5" s="676"/>
      <c r="HKE5" s="676"/>
      <c r="HKF5" s="676"/>
      <c r="HKG5" s="676"/>
      <c r="HKH5" s="676"/>
      <c r="HKI5" s="676"/>
      <c r="HKJ5" s="676"/>
      <c r="HKK5" s="676"/>
      <c r="HKL5" s="676"/>
      <c r="HKM5" s="676"/>
      <c r="HKN5" s="676"/>
      <c r="HKO5" s="676"/>
      <c r="HKP5" s="676"/>
      <c r="HKQ5" s="676"/>
      <c r="HKR5" s="676"/>
      <c r="HKS5" s="676"/>
      <c r="HKT5" s="676"/>
      <c r="HKU5" s="676"/>
      <c r="HKV5" s="676"/>
      <c r="HKW5" s="676"/>
      <c r="HKX5" s="676"/>
      <c r="HKY5" s="676"/>
      <c r="HKZ5" s="676"/>
      <c r="HLA5" s="676"/>
      <c r="HLB5" s="676"/>
      <c r="HLC5" s="676"/>
      <c r="HLD5" s="676"/>
      <c r="HLE5" s="676"/>
      <c r="HLF5" s="676"/>
      <c r="HLG5" s="676"/>
      <c r="HLH5" s="676"/>
      <c r="HLI5" s="676"/>
      <c r="HLJ5" s="676"/>
      <c r="HLK5" s="676"/>
      <c r="HLL5" s="676"/>
      <c r="HLM5" s="676"/>
      <c r="HLN5" s="676"/>
      <c r="HLO5" s="676"/>
      <c r="HLP5" s="676"/>
      <c r="HLQ5" s="676"/>
      <c r="HLR5" s="676"/>
      <c r="HLS5" s="676"/>
      <c r="HLT5" s="676"/>
      <c r="HLU5" s="676"/>
      <c r="HLV5" s="676"/>
      <c r="HLW5" s="676"/>
      <c r="HLX5" s="676"/>
      <c r="HLY5" s="676"/>
      <c r="HLZ5" s="676"/>
      <c r="HMA5" s="676"/>
      <c r="HMB5" s="676"/>
      <c r="HMC5" s="676"/>
      <c r="HMD5" s="676"/>
      <c r="HME5" s="676"/>
      <c r="HMF5" s="676"/>
      <c r="HMG5" s="676"/>
      <c r="HMH5" s="676"/>
      <c r="HMI5" s="676"/>
      <c r="HMJ5" s="676"/>
      <c r="HMK5" s="676"/>
      <c r="HML5" s="676"/>
      <c r="HMM5" s="676"/>
      <c r="HMN5" s="676"/>
      <c r="HMO5" s="676"/>
      <c r="HMP5" s="676"/>
      <c r="HMQ5" s="676"/>
      <c r="HMR5" s="676"/>
      <c r="HMS5" s="676"/>
      <c r="HMT5" s="676"/>
      <c r="HMU5" s="676"/>
      <c r="HMV5" s="676"/>
      <c r="HMW5" s="676"/>
      <c r="HMX5" s="676"/>
      <c r="HMY5" s="676"/>
      <c r="HMZ5" s="676"/>
      <c r="HNA5" s="676"/>
      <c r="HNB5" s="676"/>
      <c r="HNC5" s="676"/>
      <c r="HND5" s="676"/>
      <c r="HNE5" s="676"/>
      <c r="HNF5" s="676"/>
      <c r="HNG5" s="676"/>
      <c r="HNH5" s="676"/>
      <c r="HNI5" s="676"/>
      <c r="HNJ5" s="676"/>
      <c r="HNK5" s="676"/>
      <c r="HNL5" s="676"/>
      <c r="HNM5" s="676"/>
      <c r="HNN5" s="676"/>
      <c r="HNO5" s="676"/>
      <c r="HNP5" s="676"/>
      <c r="HNQ5" s="676"/>
      <c r="HNR5" s="676"/>
      <c r="HNS5" s="676"/>
      <c r="HNT5" s="676"/>
      <c r="HNU5" s="676"/>
      <c r="HNV5" s="676"/>
      <c r="HNW5" s="676"/>
      <c r="HNX5" s="676"/>
      <c r="HNY5" s="676"/>
      <c r="HNZ5" s="676"/>
      <c r="HOA5" s="676"/>
      <c r="HOB5" s="676"/>
      <c r="HOC5" s="676"/>
      <c r="HOD5" s="676"/>
      <c r="HOE5" s="676"/>
      <c r="HOF5" s="676"/>
      <c r="HOG5" s="676"/>
      <c r="HOH5" s="676"/>
      <c r="HOI5" s="676"/>
      <c r="HOJ5" s="676"/>
      <c r="HOK5" s="676"/>
      <c r="HOL5" s="676"/>
      <c r="HOM5" s="676"/>
      <c r="HON5" s="676"/>
      <c r="HOO5" s="676"/>
      <c r="HOP5" s="676"/>
      <c r="HOQ5" s="676"/>
      <c r="HOR5" s="676"/>
      <c r="HOS5" s="676"/>
      <c r="HOT5" s="676"/>
      <c r="HOU5" s="676"/>
      <c r="HOV5" s="676"/>
      <c r="HOW5" s="676"/>
      <c r="HOX5" s="676"/>
      <c r="HOY5" s="676"/>
      <c r="HOZ5" s="676"/>
      <c r="HPA5" s="676"/>
      <c r="HPB5" s="676"/>
      <c r="HPC5" s="676"/>
      <c r="HPD5" s="676"/>
      <c r="HPE5" s="676"/>
      <c r="HPF5" s="676"/>
      <c r="HPG5" s="676"/>
      <c r="HPH5" s="676"/>
      <c r="HPI5" s="676"/>
      <c r="HPJ5" s="676"/>
      <c r="HPK5" s="676"/>
      <c r="HPL5" s="676"/>
      <c r="HPM5" s="676"/>
      <c r="HPN5" s="676"/>
      <c r="HPO5" s="676"/>
      <c r="HPP5" s="676"/>
      <c r="HPQ5" s="676"/>
      <c r="HPR5" s="676"/>
      <c r="HPS5" s="676"/>
      <c r="HPT5" s="676"/>
      <c r="HPU5" s="676"/>
      <c r="HPV5" s="676"/>
      <c r="HPW5" s="676"/>
      <c r="HPX5" s="676"/>
      <c r="HPY5" s="676"/>
      <c r="HPZ5" s="676"/>
      <c r="HQA5" s="676"/>
      <c r="HQB5" s="676"/>
      <c r="HQC5" s="676"/>
      <c r="HQD5" s="676"/>
      <c r="HQE5" s="676"/>
      <c r="HQF5" s="676"/>
      <c r="HQG5" s="676"/>
      <c r="HQH5" s="676"/>
      <c r="HQI5" s="676"/>
      <c r="HQJ5" s="676"/>
      <c r="HQK5" s="676"/>
      <c r="HQL5" s="676"/>
      <c r="HQM5" s="676"/>
      <c r="HQN5" s="676"/>
      <c r="HQO5" s="676"/>
      <c r="HQP5" s="676"/>
      <c r="HQQ5" s="676"/>
      <c r="HQR5" s="676"/>
      <c r="HQS5" s="676"/>
      <c r="HQT5" s="676"/>
      <c r="HQU5" s="676"/>
      <c r="HQV5" s="676"/>
      <c r="HQW5" s="676"/>
      <c r="HQX5" s="676"/>
      <c r="HQY5" s="676"/>
      <c r="HQZ5" s="676"/>
      <c r="HRA5" s="676"/>
      <c r="HRB5" s="676"/>
      <c r="HRC5" s="676"/>
      <c r="HRD5" s="676"/>
      <c r="HRE5" s="676"/>
      <c r="HRF5" s="676"/>
      <c r="HRG5" s="676"/>
      <c r="HRH5" s="676"/>
      <c r="HRI5" s="676"/>
      <c r="HRJ5" s="676"/>
      <c r="HRK5" s="676"/>
      <c r="HRL5" s="676"/>
      <c r="HRM5" s="676"/>
      <c r="HRN5" s="676"/>
      <c r="HRO5" s="676"/>
      <c r="HRP5" s="676"/>
      <c r="HRQ5" s="676"/>
      <c r="HRR5" s="676"/>
      <c r="HRS5" s="676"/>
      <c r="HRT5" s="676"/>
      <c r="HRU5" s="676"/>
      <c r="HRV5" s="676"/>
      <c r="HRW5" s="676"/>
      <c r="HRX5" s="676"/>
      <c r="HRY5" s="676"/>
      <c r="HRZ5" s="676"/>
      <c r="HSA5" s="676"/>
      <c r="HSB5" s="676"/>
      <c r="HSC5" s="676"/>
      <c r="HSD5" s="676"/>
      <c r="HSE5" s="676"/>
      <c r="HSF5" s="676"/>
      <c r="HSG5" s="676"/>
      <c r="HSH5" s="676"/>
      <c r="HSI5" s="676"/>
      <c r="HSJ5" s="676"/>
      <c r="HSK5" s="676"/>
      <c r="HSL5" s="676"/>
      <c r="HSM5" s="676"/>
      <c r="HSN5" s="676"/>
      <c r="HSO5" s="676"/>
      <c r="HSP5" s="676"/>
      <c r="HSQ5" s="676"/>
      <c r="HSR5" s="676"/>
      <c r="HSS5" s="676"/>
      <c r="HST5" s="676"/>
      <c r="HSU5" s="676"/>
      <c r="HSV5" s="676"/>
      <c r="HSW5" s="676"/>
      <c r="HSX5" s="676"/>
      <c r="HSY5" s="676"/>
      <c r="HSZ5" s="676"/>
      <c r="HTA5" s="676"/>
      <c r="HTB5" s="676"/>
      <c r="HTC5" s="676"/>
      <c r="HTD5" s="676"/>
      <c r="HTE5" s="676"/>
      <c r="HTF5" s="676"/>
      <c r="HTG5" s="676"/>
      <c r="HTH5" s="676"/>
      <c r="HTI5" s="676"/>
      <c r="HTJ5" s="676"/>
      <c r="HTK5" s="676"/>
      <c r="HTL5" s="676"/>
      <c r="HTM5" s="676"/>
      <c r="HTN5" s="676"/>
      <c r="HTO5" s="676"/>
      <c r="HTP5" s="676"/>
      <c r="HTQ5" s="676"/>
      <c r="HTR5" s="676"/>
      <c r="HTS5" s="676"/>
      <c r="HTT5" s="676"/>
      <c r="HTU5" s="676"/>
      <c r="HTV5" s="676"/>
      <c r="HTW5" s="676"/>
      <c r="HTX5" s="676"/>
      <c r="HTY5" s="676"/>
      <c r="HTZ5" s="676"/>
      <c r="HUA5" s="676"/>
      <c r="HUB5" s="676"/>
      <c r="HUC5" s="676"/>
      <c r="HUD5" s="676"/>
      <c r="HUE5" s="676"/>
      <c r="HUF5" s="676"/>
      <c r="HUG5" s="676"/>
      <c r="HUH5" s="676"/>
      <c r="HUI5" s="676"/>
      <c r="HUJ5" s="676"/>
      <c r="HUK5" s="676"/>
      <c r="HUL5" s="676"/>
      <c r="HUM5" s="676"/>
      <c r="HUN5" s="676"/>
      <c r="HUO5" s="676"/>
      <c r="HUP5" s="676"/>
      <c r="HUQ5" s="676"/>
      <c r="HUR5" s="676"/>
      <c r="HUS5" s="676"/>
      <c r="HUT5" s="676"/>
      <c r="HUU5" s="676"/>
      <c r="HUV5" s="676"/>
      <c r="HUW5" s="676"/>
      <c r="HUX5" s="676"/>
      <c r="HUY5" s="676"/>
      <c r="HUZ5" s="676"/>
      <c r="HVA5" s="676"/>
      <c r="HVB5" s="676"/>
      <c r="HVC5" s="676"/>
      <c r="HVD5" s="676"/>
      <c r="HVE5" s="676"/>
      <c r="HVF5" s="676"/>
      <c r="HVG5" s="676"/>
      <c r="HVH5" s="676"/>
      <c r="HVI5" s="676"/>
      <c r="HVJ5" s="676"/>
      <c r="HVK5" s="676"/>
      <c r="HVL5" s="676"/>
      <c r="HVM5" s="676"/>
      <c r="HVN5" s="676"/>
      <c r="HVO5" s="676"/>
      <c r="HVP5" s="676"/>
      <c r="HVQ5" s="676"/>
      <c r="HVR5" s="676"/>
      <c r="HVS5" s="676"/>
      <c r="HVT5" s="676"/>
      <c r="HVU5" s="676"/>
      <c r="HVV5" s="676"/>
      <c r="HVW5" s="676"/>
      <c r="HVX5" s="676"/>
      <c r="HVY5" s="676"/>
      <c r="HVZ5" s="676"/>
      <c r="HWA5" s="676"/>
      <c r="HWB5" s="676"/>
      <c r="HWC5" s="676"/>
      <c r="HWD5" s="676"/>
      <c r="HWE5" s="676"/>
      <c r="HWF5" s="676"/>
      <c r="HWG5" s="676"/>
      <c r="HWH5" s="676"/>
      <c r="HWI5" s="676"/>
      <c r="HWJ5" s="676"/>
      <c r="HWK5" s="676"/>
      <c r="HWL5" s="676"/>
      <c r="HWM5" s="676"/>
      <c r="HWN5" s="676"/>
      <c r="HWO5" s="676"/>
      <c r="HWP5" s="676"/>
      <c r="HWQ5" s="676"/>
      <c r="HWR5" s="676"/>
      <c r="HWS5" s="676"/>
      <c r="HWT5" s="676"/>
      <c r="HWU5" s="676"/>
      <c r="HWV5" s="676"/>
      <c r="HWW5" s="676"/>
      <c r="HWX5" s="676"/>
      <c r="HWY5" s="676"/>
      <c r="HWZ5" s="676"/>
      <c r="HXA5" s="676"/>
      <c r="HXB5" s="676"/>
      <c r="HXC5" s="676"/>
      <c r="HXD5" s="676"/>
      <c r="HXE5" s="676"/>
      <c r="HXF5" s="676"/>
      <c r="HXG5" s="676"/>
      <c r="HXH5" s="676"/>
      <c r="HXI5" s="676"/>
      <c r="HXJ5" s="676"/>
      <c r="HXK5" s="676"/>
      <c r="HXL5" s="676"/>
      <c r="HXM5" s="676"/>
      <c r="HXN5" s="676"/>
      <c r="HXO5" s="676"/>
      <c r="HXP5" s="676"/>
      <c r="HXQ5" s="676"/>
      <c r="HXR5" s="676"/>
      <c r="HXS5" s="676"/>
      <c r="HXT5" s="676"/>
      <c r="HXU5" s="676"/>
      <c r="HXV5" s="676"/>
      <c r="HXW5" s="676"/>
      <c r="HXX5" s="676"/>
      <c r="HXY5" s="676"/>
      <c r="HXZ5" s="676"/>
      <c r="HYA5" s="676"/>
      <c r="HYB5" s="676"/>
      <c r="HYC5" s="676"/>
      <c r="HYD5" s="676"/>
      <c r="HYE5" s="676"/>
      <c r="HYF5" s="676"/>
      <c r="HYG5" s="676"/>
      <c r="HYH5" s="676"/>
      <c r="HYI5" s="676"/>
      <c r="HYJ5" s="676"/>
      <c r="HYK5" s="676"/>
      <c r="HYL5" s="676"/>
      <c r="HYM5" s="676"/>
      <c r="HYN5" s="676"/>
      <c r="HYO5" s="676"/>
      <c r="HYP5" s="676"/>
      <c r="HYQ5" s="676"/>
      <c r="HYR5" s="676"/>
      <c r="HYS5" s="676"/>
      <c r="HYT5" s="676"/>
      <c r="HYU5" s="676"/>
      <c r="HYV5" s="676"/>
      <c r="HYW5" s="676"/>
      <c r="HYX5" s="676"/>
      <c r="HYY5" s="676"/>
      <c r="HYZ5" s="676"/>
      <c r="HZA5" s="676"/>
      <c r="HZB5" s="676"/>
      <c r="HZC5" s="676"/>
      <c r="HZD5" s="676"/>
      <c r="HZE5" s="676"/>
      <c r="HZF5" s="676"/>
      <c r="HZG5" s="676"/>
      <c r="HZH5" s="676"/>
      <c r="HZI5" s="676"/>
      <c r="HZJ5" s="676"/>
      <c r="HZK5" s="676"/>
      <c r="HZL5" s="676"/>
      <c r="HZM5" s="676"/>
      <c r="HZN5" s="676"/>
      <c r="HZO5" s="676"/>
      <c r="HZP5" s="676"/>
      <c r="HZQ5" s="676"/>
      <c r="HZR5" s="676"/>
      <c r="HZS5" s="676"/>
      <c r="HZT5" s="676"/>
      <c r="HZU5" s="676"/>
      <c r="HZV5" s="676"/>
      <c r="HZW5" s="676"/>
      <c r="HZX5" s="676"/>
      <c r="HZY5" s="676"/>
      <c r="HZZ5" s="676"/>
      <c r="IAA5" s="676"/>
      <c r="IAB5" s="676"/>
      <c r="IAC5" s="676"/>
      <c r="IAD5" s="676"/>
      <c r="IAE5" s="676"/>
      <c r="IAF5" s="676"/>
      <c r="IAG5" s="676"/>
      <c r="IAH5" s="676"/>
      <c r="IAI5" s="676"/>
      <c r="IAJ5" s="676"/>
      <c r="IAK5" s="676"/>
      <c r="IAL5" s="676"/>
      <c r="IAM5" s="676"/>
      <c r="IAN5" s="676"/>
      <c r="IAO5" s="676"/>
      <c r="IAP5" s="676"/>
      <c r="IAQ5" s="676"/>
      <c r="IAR5" s="676"/>
      <c r="IAS5" s="676"/>
      <c r="IAT5" s="676"/>
      <c r="IAU5" s="676"/>
      <c r="IAV5" s="676"/>
      <c r="IAW5" s="676"/>
      <c r="IAX5" s="676"/>
      <c r="IAY5" s="676"/>
      <c r="IAZ5" s="676"/>
      <c r="IBA5" s="676"/>
      <c r="IBB5" s="676"/>
      <c r="IBC5" s="676"/>
      <c r="IBD5" s="676"/>
      <c r="IBE5" s="676"/>
      <c r="IBF5" s="676"/>
      <c r="IBG5" s="676"/>
      <c r="IBH5" s="676"/>
      <c r="IBI5" s="676"/>
      <c r="IBJ5" s="676"/>
      <c r="IBK5" s="676"/>
      <c r="IBL5" s="676"/>
      <c r="IBM5" s="676"/>
      <c r="IBN5" s="676"/>
      <c r="IBO5" s="676"/>
      <c r="IBP5" s="676"/>
      <c r="IBQ5" s="676"/>
      <c r="IBR5" s="676"/>
      <c r="IBS5" s="676"/>
      <c r="IBT5" s="676"/>
      <c r="IBU5" s="676"/>
      <c r="IBV5" s="676"/>
      <c r="IBW5" s="676"/>
      <c r="IBX5" s="676"/>
      <c r="IBY5" s="676"/>
      <c r="IBZ5" s="676"/>
      <c r="ICA5" s="676"/>
      <c r="ICB5" s="676"/>
      <c r="ICC5" s="676"/>
      <c r="ICD5" s="676"/>
      <c r="ICE5" s="676"/>
      <c r="ICF5" s="676"/>
      <c r="ICG5" s="676"/>
      <c r="ICH5" s="676"/>
      <c r="ICI5" s="676"/>
      <c r="ICJ5" s="676"/>
      <c r="ICK5" s="676"/>
      <c r="ICL5" s="676"/>
      <c r="ICM5" s="676"/>
      <c r="ICN5" s="676"/>
      <c r="ICO5" s="676"/>
      <c r="ICP5" s="676"/>
      <c r="ICQ5" s="676"/>
      <c r="ICR5" s="676"/>
      <c r="ICS5" s="676"/>
      <c r="ICT5" s="676"/>
      <c r="ICU5" s="676"/>
      <c r="ICV5" s="676"/>
      <c r="ICW5" s="676"/>
      <c r="ICX5" s="676"/>
      <c r="ICY5" s="676"/>
      <c r="ICZ5" s="676"/>
      <c r="IDA5" s="676"/>
      <c r="IDB5" s="676"/>
      <c r="IDC5" s="676"/>
      <c r="IDD5" s="676"/>
      <c r="IDE5" s="676"/>
      <c r="IDF5" s="676"/>
      <c r="IDG5" s="676"/>
      <c r="IDH5" s="676"/>
      <c r="IDI5" s="676"/>
      <c r="IDJ5" s="676"/>
      <c r="IDK5" s="676"/>
      <c r="IDL5" s="676"/>
      <c r="IDM5" s="676"/>
      <c r="IDN5" s="676"/>
      <c r="IDO5" s="676"/>
      <c r="IDP5" s="676"/>
      <c r="IDQ5" s="676"/>
      <c r="IDR5" s="676"/>
      <c r="IDS5" s="676"/>
      <c r="IDT5" s="676"/>
      <c r="IDU5" s="676"/>
      <c r="IDV5" s="676"/>
      <c r="IDW5" s="676"/>
      <c r="IDX5" s="676"/>
      <c r="IDY5" s="676"/>
      <c r="IDZ5" s="676"/>
      <c r="IEA5" s="676"/>
      <c r="IEB5" s="676"/>
      <c r="IEC5" s="676"/>
      <c r="IED5" s="676"/>
      <c r="IEE5" s="676"/>
      <c r="IEF5" s="676"/>
      <c r="IEG5" s="676"/>
      <c r="IEH5" s="676"/>
      <c r="IEI5" s="676"/>
      <c r="IEJ5" s="676"/>
      <c r="IEK5" s="676"/>
      <c r="IEL5" s="676"/>
      <c r="IEM5" s="676"/>
      <c r="IEN5" s="676"/>
      <c r="IEO5" s="676"/>
      <c r="IEP5" s="676"/>
      <c r="IEQ5" s="676"/>
      <c r="IER5" s="676"/>
      <c r="IES5" s="676"/>
      <c r="IET5" s="676"/>
      <c r="IEU5" s="676"/>
      <c r="IEV5" s="676"/>
      <c r="IEW5" s="676"/>
      <c r="IEX5" s="676"/>
      <c r="IEY5" s="676"/>
      <c r="IEZ5" s="676"/>
      <c r="IFA5" s="676"/>
      <c r="IFB5" s="676"/>
      <c r="IFC5" s="676"/>
      <c r="IFD5" s="676"/>
      <c r="IFE5" s="676"/>
      <c r="IFF5" s="676"/>
      <c r="IFG5" s="676"/>
      <c r="IFH5" s="676"/>
      <c r="IFI5" s="676"/>
      <c r="IFJ5" s="676"/>
      <c r="IFK5" s="676"/>
      <c r="IFL5" s="676"/>
      <c r="IFM5" s="676"/>
      <c r="IFN5" s="676"/>
      <c r="IFO5" s="676"/>
      <c r="IFP5" s="676"/>
      <c r="IFQ5" s="676"/>
      <c r="IFR5" s="676"/>
      <c r="IFS5" s="676"/>
      <c r="IFT5" s="676"/>
      <c r="IFU5" s="676"/>
      <c r="IFV5" s="676"/>
      <c r="IFW5" s="676"/>
      <c r="IFX5" s="676"/>
      <c r="IFY5" s="676"/>
      <c r="IFZ5" s="676"/>
      <c r="IGA5" s="676"/>
      <c r="IGB5" s="676"/>
      <c r="IGC5" s="676"/>
      <c r="IGD5" s="676"/>
      <c r="IGE5" s="676"/>
      <c r="IGF5" s="676"/>
      <c r="IGG5" s="676"/>
      <c r="IGH5" s="676"/>
      <c r="IGI5" s="676"/>
      <c r="IGJ5" s="676"/>
      <c r="IGK5" s="676"/>
      <c r="IGL5" s="676"/>
      <c r="IGM5" s="676"/>
      <c r="IGN5" s="676"/>
      <c r="IGO5" s="676"/>
      <c r="IGP5" s="676"/>
      <c r="IGQ5" s="676"/>
      <c r="IGR5" s="676"/>
      <c r="IGS5" s="676"/>
      <c r="IGT5" s="676"/>
      <c r="IGU5" s="676"/>
      <c r="IGV5" s="676"/>
      <c r="IGW5" s="676"/>
      <c r="IGX5" s="676"/>
      <c r="IGY5" s="676"/>
      <c r="IGZ5" s="676"/>
      <c r="IHA5" s="676"/>
      <c r="IHB5" s="676"/>
      <c r="IHC5" s="676"/>
      <c r="IHD5" s="676"/>
      <c r="IHE5" s="676"/>
      <c r="IHF5" s="676"/>
      <c r="IHG5" s="676"/>
      <c r="IHH5" s="676"/>
      <c r="IHI5" s="676"/>
      <c r="IHJ5" s="676"/>
      <c r="IHK5" s="676"/>
      <c r="IHL5" s="676"/>
      <c r="IHM5" s="676"/>
      <c r="IHN5" s="676"/>
      <c r="IHO5" s="676"/>
      <c r="IHP5" s="676"/>
      <c r="IHQ5" s="676"/>
      <c r="IHR5" s="676"/>
      <c r="IHS5" s="676"/>
      <c r="IHT5" s="676"/>
      <c r="IHU5" s="676"/>
      <c r="IHV5" s="676"/>
      <c r="IHW5" s="676"/>
      <c r="IHX5" s="676"/>
      <c r="IHY5" s="676"/>
      <c r="IHZ5" s="676"/>
      <c r="IIA5" s="676"/>
      <c r="IIB5" s="676"/>
      <c r="IIC5" s="676"/>
      <c r="IID5" s="676"/>
      <c r="IIE5" s="676"/>
      <c r="IIF5" s="676"/>
      <c r="IIG5" s="676"/>
      <c r="IIH5" s="676"/>
      <c r="III5" s="676"/>
      <c r="IIJ5" s="676"/>
      <c r="IIK5" s="676"/>
      <c r="IIL5" s="676"/>
      <c r="IIM5" s="676"/>
      <c r="IIN5" s="676"/>
      <c r="IIO5" s="676"/>
      <c r="IIP5" s="676"/>
      <c r="IIQ5" s="676"/>
      <c r="IIR5" s="676"/>
      <c r="IIS5" s="676"/>
      <c r="IIT5" s="676"/>
      <c r="IIU5" s="676"/>
      <c r="IIV5" s="676"/>
      <c r="IIW5" s="676"/>
      <c r="IIX5" s="676"/>
      <c r="IIY5" s="676"/>
      <c r="IIZ5" s="676"/>
      <c r="IJA5" s="676"/>
      <c r="IJB5" s="676"/>
      <c r="IJC5" s="676"/>
      <c r="IJD5" s="676"/>
      <c r="IJE5" s="676"/>
      <c r="IJF5" s="676"/>
      <c r="IJG5" s="676"/>
      <c r="IJH5" s="676"/>
      <c r="IJI5" s="676"/>
      <c r="IJJ5" s="676"/>
      <c r="IJK5" s="676"/>
      <c r="IJL5" s="676"/>
      <c r="IJM5" s="676"/>
      <c r="IJN5" s="676"/>
      <c r="IJO5" s="676"/>
      <c r="IJP5" s="676"/>
      <c r="IJQ5" s="676"/>
      <c r="IJR5" s="676"/>
      <c r="IJS5" s="676"/>
      <c r="IJT5" s="676"/>
      <c r="IJU5" s="676"/>
      <c r="IJV5" s="676"/>
      <c r="IJW5" s="676"/>
      <c r="IJX5" s="676"/>
      <c r="IJY5" s="676"/>
      <c r="IJZ5" s="676"/>
      <c r="IKA5" s="676"/>
      <c r="IKB5" s="676"/>
      <c r="IKC5" s="676"/>
      <c r="IKD5" s="676"/>
      <c r="IKE5" s="676"/>
      <c r="IKF5" s="676"/>
      <c r="IKG5" s="676"/>
      <c r="IKH5" s="676"/>
      <c r="IKI5" s="676"/>
      <c r="IKJ5" s="676"/>
      <c r="IKK5" s="676"/>
      <c r="IKL5" s="676"/>
      <c r="IKM5" s="676"/>
      <c r="IKN5" s="676"/>
      <c r="IKO5" s="676"/>
      <c r="IKP5" s="676"/>
      <c r="IKQ5" s="676"/>
      <c r="IKR5" s="676"/>
      <c r="IKS5" s="676"/>
      <c r="IKT5" s="676"/>
      <c r="IKU5" s="676"/>
      <c r="IKV5" s="676"/>
      <c r="IKW5" s="676"/>
      <c r="IKX5" s="676"/>
      <c r="IKY5" s="676"/>
      <c r="IKZ5" s="676"/>
      <c r="ILA5" s="676"/>
      <c r="ILB5" s="676"/>
      <c r="ILC5" s="676"/>
      <c r="ILD5" s="676"/>
      <c r="ILE5" s="676"/>
      <c r="ILF5" s="676"/>
      <c r="ILG5" s="676"/>
      <c r="ILH5" s="676"/>
      <c r="ILI5" s="676"/>
      <c r="ILJ5" s="676"/>
      <c r="ILK5" s="676"/>
      <c r="ILL5" s="676"/>
      <c r="ILM5" s="676"/>
      <c r="ILN5" s="676"/>
      <c r="ILO5" s="676"/>
      <c r="ILP5" s="676"/>
      <c r="ILQ5" s="676"/>
      <c r="ILR5" s="676"/>
      <c r="ILS5" s="676"/>
      <c r="ILT5" s="676"/>
      <c r="ILU5" s="676"/>
      <c r="ILV5" s="676"/>
      <c r="ILW5" s="676"/>
      <c r="ILX5" s="676"/>
      <c r="ILY5" s="676"/>
      <c r="ILZ5" s="676"/>
      <c r="IMA5" s="676"/>
      <c r="IMB5" s="676"/>
      <c r="IMC5" s="676"/>
      <c r="IMD5" s="676"/>
      <c r="IME5" s="676"/>
      <c r="IMF5" s="676"/>
      <c r="IMG5" s="676"/>
      <c r="IMH5" s="676"/>
      <c r="IMI5" s="676"/>
      <c r="IMJ5" s="676"/>
      <c r="IMK5" s="676"/>
      <c r="IML5" s="676"/>
      <c r="IMM5" s="676"/>
      <c r="IMN5" s="676"/>
      <c r="IMO5" s="676"/>
      <c r="IMP5" s="676"/>
      <c r="IMQ5" s="676"/>
      <c r="IMR5" s="676"/>
      <c r="IMS5" s="676"/>
      <c r="IMT5" s="676"/>
      <c r="IMU5" s="676"/>
      <c r="IMV5" s="676"/>
      <c r="IMW5" s="676"/>
      <c r="IMX5" s="676"/>
      <c r="IMY5" s="676"/>
      <c r="IMZ5" s="676"/>
      <c r="INA5" s="676"/>
      <c r="INB5" s="676"/>
      <c r="INC5" s="676"/>
      <c r="IND5" s="676"/>
      <c r="INE5" s="676"/>
      <c r="INF5" s="676"/>
      <c r="ING5" s="676"/>
      <c r="INH5" s="676"/>
      <c r="INI5" s="676"/>
      <c r="INJ5" s="676"/>
      <c r="INK5" s="676"/>
      <c r="INL5" s="676"/>
      <c r="INM5" s="676"/>
      <c r="INN5" s="676"/>
      <c r="INO5" s="676"/>
      <c r="INP5" s="676"/>
      <c r="INQ5" s="676"/>
      <c r="INR5" s="676"/>
      <c r="INS5" s="676"/>
      <c r="INT5" s="676"/>
      <c r="INU5" s="676"/>
      <c r="INV5" s="676"/>
      <c r="INW5" s="676"/>
      <c r="INX5" s="676"/>
      <c r="INY5" s="676"/>
      <c r="INZ5" s="676"/>
      <c r="IOA5" s="676"/>
      <c r="IOB5" s="676"/>
      <c r="IOC5" s="676"/>
      <c r="IOD5" s="676"/>
      <c r="IOE5" s="676"/>
      <c r="IOF5" s="676"/>
      <c r="IOG5" s="676"/>
      <c r="IOH5" s="676"/>
      <c r="IOI5" s="676"/>
      <c r="IOJ5" s="676"/>
      <c r="IOK5" s="676"/>
      <c r="IOL5" s="676"/>
      <c r="IOM5" s="676"/>
      <c r="ION5" s="676"/>
      <c r="IOO5" s="676"/>
      <c r="IOP5" s="676"/>
      <c r="IOQ5" s="676"/>
      <c r="IOR5" s="676"/>
      <c r="IOS5" s="676"/>
      <c r="IOT5" s="676"/>
      <c r="IOU5" s="676"/>
      <c r="IOV5" s="676"/>
      <c r="IOW5" s="676"/>
      <c r="IOX5" s="676"/>
      <c r="IOY5" s="676"/>
      <c r="IOZ5" s="676"/>
      <c r="IPA5" s="676"/>
      <c r="IPB5" s="676"/>
      <c r="IPC5" s="676"/>
      <c r="IPD5" s="676"/>
      <c r="IPE5" s="676"/>
      <c r="IPF5" s="676"/>
      <c r="IPG5" s="676"/>
      <c r="IPH5" s="676"/>
      <c r="IPI5" s="676"/>
      <c r="IPJ5" s="676"/>
      <c r="IPK5" s="676"/>
      <c r="IPL5" s="676"/>
      <c r="IPM5" s="676"/>
      <c r="IPN5" s="676"/>
      <c r="IPO5" s="676"/>
      <c r="IPP5" s="676"/>
      <c r="IPQ5" s="676"/>
      <c r="IPR5" s="676"/>
      <c r="IPS5" s="676"/>
      <c r="IPT5" s="676"/>
      <c r="IPU5" s="676"/>
      <c r="IPV5" s="676"/>
      <c r="IPW5" s="676"/>
      <c r="IPX5" s="676"/>
      <c r="IPY5" s="676"/>
      <c r="IPZ5" s="676"/>
      <c r="IQA5" s="676"/>
      <c r="IQB5" s="676"/>
      <c r="IQC5" s="676"/>
      <c r="IQD5" s="676"/>
      <c r="IQE5" s="676"/>
      <c r="IQF5" s="676"/>
      <c r="IQG5" s="676"/>
      <c r="IQH5" s="676"/>
      <c r="IQI5" s="676"/>
      <c r="IQJ5" s="676"/>
      <c r="IQK5" s="676"/>
      <c r="IQL5" s="676"/>
      <c r="IQM5" s="676"/>
      <c r="IQN5" s="676"/>
      <c r="IQO5" s="676"/>
      <c r="IQP5" s="676"/>
      <c r="IQQ5" s="676"/>
      <c r="IQR5" s="676"/>
      <c r="IQS5" s="676"/>
      <c r="IQT5" s="676"/>
      <c r="IQU5" s="676"/>
      <c r="IQV5" s="676"/>
      <c r="IQW5" s="676"/>
      <c r="IQX5" s="676"/>
      <c r="IQY5" s="676"/>
      <c r="IQZ5" s="676"/>
      <c r="IRA5" s="676"/>
      <c r="IRB5" s="676"/>
      <c r="IRC5" s="676"/>
      <c r="IRD5" s="676"/>
      <c r="IRE5" s="676"/>
      <c r="IRF5" s="676"/>
      <c r="IRG5" s="676"/>
      <c r="IRH5" s="676"/>
      <c r="IRI5" s="676"/>
      <c r="IRJ5" s="676"/>
      <c r="IRK5" s="676"/>
      <c r="IRL5" s="676"/>
      <c r="IRM5" s="676"/>
      <c r="IRN5" s="676"/>
      <c r="IRO5" s="676"/>
      <c r="IRP5" s="676"/>
      <c r="IRQ5" s="676"/>
      <c r="IRR5" s="676"/>
      <c r="IRS5" s="676"/>
      <c r="IRT5" s="676"/>
      <c r="IRU5" s="676"/>
      <c r="IRV5" s="676"/>
      <c r="IRW5" s="676"/>
      <c r="IRX5" s="676"/>
      <c r="IRY5" s="676"/>
      <c r="IRZ5" s="676"/>
      <c r="ISA5" s="676"/>
      <c r="ISB5" s="676"/>
      <c r="ISC5" s="676"/>
      <c r="ISD5" s="676"/>
      <c r="ISE5" s="676"/>
      <c r="ISF5" s="676"/>
      <c r="ISG5" s="676"/>
      <c r="ISH5" s="676"/>
      <c r="ISI5" s="676"/>
      <c r="ISJ5" s="676"/>
      <c r="ISK5" s="676"/>
      <c r="ISL5" s="676"/>
      <c r="ISM5" s="676"/>
      <c r="ISN5" s="676"/>
      <c r="ISO5" s="676"/>
      <c r="ISP5" s="676"/>
      <c r="ISQ5" s="676"/>
      <c r="ISR5" s="676"/>
      <c r="ISS5" s="676"/>
      <c r="IST5" s="676"/>
      <c r="ISU5" s="676"/>
      <c r="ISV5" s="676"/>
      <c r="ISW5" s="676"/>
      <c r="ISX5" s="676"/>
      <c r="ISY5" s="676"/>
      <c r="ISZ5" s="676"/>
      <c r="ITA5" s="676"/>
      <c r="ITB5" s="676"/>
      <c r="ITC5" s="676"/>
      <c r="ITD5" s="676"/>
      <c r="ITE5" s="676"/>
      <c r="ITF5" s="676"/>
      <c r="ITG5" s="676"/>
      <c r="ITH5" s="676"/>
      <c r="ITI5" s="676"/>
      <c r="ITJ5" s="676"/>
      <c r="ITK5" s="676"/>
      <c r="ITL5" s="676"/>
      <c r="ITM5" s="676"/>
      <c r="ITN5" s="676"/>
      <c r="ITO5" s="676"/>
      <c r="ITP5" s="676"/>
      <c r="ITQ5" s="676"/>
      <c r="ITR5" s="676"/>
      <c r="ITS5" s="676"/>
      <c r="ITT5" s="676"/>
      <c r="ITU5" s="676"/>
      <c r="ITV5" s="676"/>
      <c r="ITW5" s="676"/>
      <c r="ITX5" s="676"/>
      <c r="ITY5" s="676"/>
      <c r="ITZ5" s="676"/>
      <c r="IUA5" s="676"/>
      <c r="IUB5" s="676"/>
      <c r="IUC5" s="676"/>
      <c r="IUD5" s="676"/>
      <c r="IUE5" s="676"/>
      <c r="IUF5" s="676"/>
      <c r="IUG5" s="676"/>
      <c r="IUH5" s="676"/>
      <c r="IUI5" s="676"/>
      <c r="IUJ5" s="676"/>
      <c r="IUK5" s="676"/>
      <c r="IUL5" s="676"/>
      <c r="IUM5" s="676"/>
      <c r="IUN5" s="676"/>
      <c r="IUO5" s="676"/>
      <c r="IUP5" s="676"/>
      <c r="IUQ5" s="676"/>
      <c r="IUR5" s="676"/>
      <c r="IUS5" s="676"/>
      <c r="IUT5" s="676"/>
      <c r="IUU5" s="676"/>
      <c r="IUV5" s="676"/>
      <c r="IUW5" s="676"/>
      <c r="IUX5" s="676"/>
      <c r="IUY5" s="676"/>
      <c r="IUZ5" s="676"/>
      <c r="IVA5" s="676"/>
      <c r="IVB5" s="676"/>
      <c r="IVC5" s="676"/>
      <c r="IVD5" s="676"/>
      <c r="IVE5" s="676"/>
      <c r="IVF5" s="676"/>
      <c r="IVG5" s="676"/>
      <c r="IVH5" s="676"/>
      <c r="IVI5" s="676"/>
      <c r="IVJ5" s="676"/>
      <c r="IVK5" s="676"/>
      <c r="IVL5" s="676"/>
      <c r="IVM5" s="676"/>
      <c r="IVN5" s="676"/>
      <c r="IVO5" s="676"/>
      <c r="IVP5" s="676"/>
      <c r="IVQ5" s="676"/>
      <c r="IVR5" s="676"/>
      <c r="IVS5" s="676"/>
      <c r="IVT5" s="676"/>
      <c r="IVU5" s="676"/>
      <c r="IVV5" s="676"/>
      <c r="IVW5" s="676"/>
      <c r="IVX5" s="676"/>
      <c r="IVY5" s="676"/>
      <c r="IVZ5" s="676"/>
      <c r="IWA5" s="676"/>
      <c r="IWB5" s="676"/>
      <c r="IWC5" s="676"/>
      <c r="IWD5" s="676"/>
      <c r="IWE5" s="676"/>
      <c r="IWF5" s="676"/>
      <c r="IWG5" s="676"/>
      <c r="IWH5" s="676"/>
      <c r="IWI5" s="676"/>
      <c r="IWJ5" s="676"/>
      <c r="IWK5" s="676"/>
      <c r="IWL5" s="676"/>
      <c r="IWM5" s="676"/>
      <c r="IWN5" s="676"/>
      <c r="IWO5" s="676"/>
      <c r="IWP5" s="676"/>
      <c r="IWQ5" s="676"/>
      <c r="IWR5" s="676"/>
      <c r="IWS5" s="676"/>
      <c r="IWT5" s="676"/>
      <c r="IWU5" s="676"/>
      <c r="IWV5" s="676"/>
      <c r="IWW5" s="676"/>
      <c r="IWX5" s="676"/>
      <c r="IWY5" s="676"/>
      <c r="IWZ5" s="676"/>
      <c r="IXA5" s="676"/>
      <c r="IXB5" s="676"/>
      <c r="IXC5" s="676"/>
      <c r="IXD5" s="676"/>
      <c r="IXE5" s="676"/>
      <c r="IXF5" s="676"/>
      <c r="IXG5" s="676"/>
      <c r="IXH5" s="676"/>
      <c r="IXI5" s="676"/>
      <c r="IXJ5" s="676"/>
      <c r="IXK5" s="676"/>
      <c r="IXL5" s="676"/>
      <c r="IXM5" s="676"/>
      <c r="IXN5" s="676"/>
      <c r="IXO5" s="676"/>
      <c r="IXP5" s="676"/>
      <c r="IXQ5" s="676"/>
      <c r="IXR5" s="676"/>
      <c r="IXS5" s="676"/>
      <c r="IXT5" s="676"/>
      <c r="IXU5" s="676"/>
      <c r="IXV5" s="676"/>
      <c r="IXW5" s="676"/>
      <c r="IXX5" s="676"/>
      <c r="IXY5" s="676"/>
      <c r="IXZ5" s="676"/>
      <c r="IYA5" s="676"/>
      <c r="IYB5" s="676"/>
      <c r="IYC5" s="676"/>
      <c r="IYD5" s="676"/>
      <c r="IYE5" s="676"/>
      <c r="IYF5" s="676"/>
      <c r="IYG5" s="676"/>
      <c r="IYH5" s="676"/>
      <c r="IYI5" s="676"/>
      <c r="IYJ5" s="676"/>
      <c r="IYK5" s="676"/>
      <c r="IYL5" s="676"/>
      <c r="IYM5" s="676"/>
      <c r="IYN5" s="676"/>
      <c r="IYO5" s="676"/>
      <c r="IYP5" s="676"/>
      <c r="IYQ5" s="676"/>
      <c r="IYR5" s="676"/>
      <c r="IYS5" s="676"/>
      <c r="IYT5" s="676"/>
      <c r="IYU5" s="676"/>
      <c r="IYV5" s="676"/>
      <c r="IYW5" s="676"/>
      <c r="IYX5" s="676"/>
      <c r="IYY5" s="676"/>
      <c r="IYZ5" s="676"/>
      <c r="IZA5" s="676"/>
      <c r="IZB5" s="676"/>
      <c r="IZC5" s="676"/>
      <c r="IZD5" s="676"/>
      <c r="IZE5" s="676"/>
      <c r="IZF5" s="676"/>
      <c r="IZG5" s="676"/>
      <c r="IZH5" s="676"/>
      <c r="IZI5" s="676"/>
      <c r="IZJ5" s="676"/>
      <c r="IZK5" s="676"/>
      <c r="IZL5" s="676"/>
      <c r="IZM5" s="676"/>
      <c r="IZN5" s="676"/>
      <c r="IZO5" s="676"/>
      <c r="IZP5" s="676"/>
      <c r="IZQ5" s="676"/>
      <c r="IZR5" s="676"/>
      <c r="IZS5" s="676"/>
      <c r="IZT5" s="676"/>
      <c r="IZU5" s="676"/>
      <c r="IZV5" s="676"/>
      <c r="IZW5" s="676"/>
      <c r="IZX5" s="676"/>
      <c r="IZY5" s="676"/>
      <c r="IZZ5" s="676"/>
      <c r="JAA5" s="676"/>
      <c r="JAB5" s="676"/>
      <c r="JAC5" s="676"/>
      <c r="JAD5" s="676"/>
      <c r="JAE5" s="676"/>
      <c r="JAF5" s="676"/>
      <c r="JAG5" s="676"/>
      <c r="JAH5" s="676"/>
      <c r="JAI5" s="676"/>
      <c r="JAJ5" s="676"/>
      <c r="JAK5" s="676"/>
      <c r="JAL5" s="676"/>
      <c r="JAM5" s="676"/>
      <c r="JAN5" s="676"/>
      <c r="JAO5" s="676"/>
      <c r="JAP5" s="676"/>
      <c r="JAQ5" s="676"/>
      <c r="JAR5" s="676"/>
      <c r="JAS5" s="676"/>
      <c r="JAT5" s="676"/>
      <c r="JAU5" s="676"/>
      <c r="JAV5" s="676"/>
      <c r="JAW5" s="676"/>
      <c r="JAX5" s="676"/>
      <c r="JAY5" s="676"/>
      <c r="JAZ5" s="676"/>
      <c r="JBA5" s="676"/>
      <c r="JBB5" s="676"/>
      <c r="JBC5" s="676"/>
      <c r="JBD5" s="676"/>
      <c r="JBE5" s="676"/>
      <c r="JBF5" s="676"/>
      <c r="JBG5" s="676"/>
      <c r="JBH5" s="676"/>
      <c r="JBI5" s="676"/>
      <c r="JBJ5" s="676"/>
      <c r="JBK5" s="676"/>
      <c r="JBL5" s="676"/>
      <c r="JBM5" s="676"/>
      <c r="JBN5" s="676"/>
      <c r="JBO5" s="676"/>
      <c r="JBP5" s="676"/>
      <c r="JBQ5" s="676"/>
      <c r="JBR5" s="676"/>
      <c r="JBS5" s="676"/>
      <c r="JBT5" s="676"/>
      <c r="JBU5" s="676"/>
      <c r="JBV5" s="676"/>
      <c r="JBW5" s="676"/>
      <c r="JBX5" s="676"/>
      <c r="JBY5" s="676"/>
      <c r="JBZ5" s="676"/>
      <c r="JCA5" s="676"/>
      <c r="JCB5" s="676"/>
      <c r="JCC5" s="676"/>
      <c r="JCD5" s="676"/>
      <c r="JCE5" s="676"/>
      <c r="JCF5" s="676"/>
      <c r="JCG5" s="676"/>
      <c r="JCH5" s="676"/>
      <c r="JCI5" s="676"/>
      <c r="JCJ5" s="676"/>
      <c r="JCK5" s="676"/>
      <c r="JCL5" s="676"/>
      <c r="JCM5" s="676"/>
      <c r="JCN5" s="676"/>
      <c r="JCO5" s="676"/>
      <c r="JCP5" s="676"/>
      <c r="JCQ5" s="676"/>
      <c r="JCR5" s="676"/>
      <c r="JCS5" s="676"/>
      <c r="JCT5" s="676"/>
      <c r="JCU5" s="676"/>
      <c r="JCV5" s="676"/>
      <c r="JCW5" s="676"/>
      <c r="JCX5" s="676"/>
      <c r="JCY5" s="676"/>
      <c r="JCZ5" s="676"/>
      <c r="JDA5" s="676"/>
      <c r="JDB5" s="676"/>
      <c r="JDC5" s="676"/>
      <c r="JDD5" s="676"/>
      <c r="JDE5" s="676"/>
      <c r="JDF5" s="676"/>
      <c r="JDG5" s="676"/>
      <c r="JDH5" s="676"/>
      <c r="JDI5" s="676"/>
      <c r="JDJ5" s="676"/>
      <c r="JDK5" s="676"/>
      <c r="JDL5" s="676"/>
      <c r="JDM5" s="676"/>
      <c r="JDN5" s="676"/>
      <c r="JDO5" s="676"/>
      <c r="JDP5" s="676"/>
      <c r="JDQ5" s="676"/>
      <c r="JDR5" s="676"/>
      <c r="JDS5" s="676"/>
      <c r="JDT5" s="676"/>
      <c r="JDU5" s="676"/>
      <c r="JDV5" s="676"/>
      <c r="JDW5" s="676"/>
      <c r="JDX5" s="676"/>
      <c r="JDY5" s="676"/>
      <c r="JDZ5" s="676"/>
      <c r="JEA5" s="676"/>
      <c r="JEB5" s="676"/>
      <c r="JEC5" s="676"/>
      <c r="JED5" s="676"/>
      <c r="JEE5" s="676"/>
      <c r="JEF5" s="676"/>
      <c r="JEG5" s="676"/>
      <c r="JEH5" s="676"/>
      <c r="JEI5" s="676"/>
      <c r="JEJ5" s="676"/>
      <c r="JEK5" s="676"/>
      <c r="JEL5" s="676"/>
      <c r="JEM5" s="676"/>
      <c r="JEN5" s="676"/>
      <c r="JEO5" s="676"/>
      <c r="JEP5" s="676"/>
      <c r="JEQ5" s="676"/>
      <c r="JER5" s="676"/>
      <c r="JES5" s="676"/>
      <c r="JET5" s="676"/>
      <c r="JEU5" s="676"/>
      <c r="JEV5" s="676"/>
      <c r="JEW5" s="676"/>
      <c r="JEX5" s="676"/>
      <c r="JEY5" s="676"/>
      <c r="JEZ5" s="676"/>
      <c r="JFA5" s="676"/>
      <c r="JFB5" s="676"/>
      <c r="JFC5" s="676"/>
      <c r="JFD5" s="676"/>
      <c r="JFE5" s="676"/>
      <c r="JFF5" s="676"/>
      <c r="JFG5" s="676"/>
      <c r="JFH5" s="676"/>
      <c r="JFI5" s="676"/>
      <c r="JFJ5" s="676"/>
      <c r="JFK5" s="676"/>
      <c r="JFL5" s="676"/>
      <c r="JFM5" s="676"/>
      <c r="JFN5" s="676"/>
      <c r="JFO5" s="676"/>
      <c r="JFP5" s="676"/>
      <c r="JFQ5" s="676"/>
      <c r="JFR5" s="676"/>
      <c r="JFS5" s="676"/>
      <c r="JFT5" s="676"/>
      <c r="JFU5" s="676"/>
      <c r="JFV5" s="676"/>
      <c r="JFW5" s="676"/>
      <c r="JFX5" s="676"/>
      <c r="JFY5" s="676"/>
      <c r="JFZ5" s="676"/>
      <c r="JGA5" s="676"/>
      <c r="JGB5" s="676"/>
      <c r="JGC5" s="676"/>
      <c r="JGD5" s="676"/>
      <c r="JGE5" s="676"/>
      <c r="JGF5" s="676"/>
      <c r="JGG5" s="676"/>
      <c r="JGH5" s="676"/>
      <c r="JGI5" s="676"/>
      <c r="JGJ5" s="676"/>
      <c r="JGK5" s="676"/>
      <c r="JGL5" s="676"/>
      <c r="JGM5" s="676"/>
      <c r="JGN5" s="676"/>
      <c r="JGO5" s="676"/>
      <c r="JGP5" s="676"/>
      <c r="JGQ5" s="676"/>
      <c r="JGR5" s="676"/>
      <c r="JGS5" s="676"/>
      <c r="JGT5" s="676"/>
      <c r="JGU5" s="676"/>
      <c r="JGV5" s="676"/>
      <c r="JGW5" s="676"/>
      <c r="JGX5" s="676"/>
      <c r="JGY5" s="676"/>
      <c r="JGZ5" s="676"/>
      <c r="JHA5" s="676"/>
      <c r="JHB5" s="676"/>
      <c r="JHC5" s="676"/>
      <c r="JHD5" s="676"/>
      <c r="JHE5" s="676"/>
      <c r="JHF5" s="676"/>
      <c r="JHG5" s="676"/>
      <c r="JHH5" s="676"/>
      <c r="JHI5" s="676"/>
      <c r="JHJ5" s="676"/>
      <c r="JHK5" s="676"/>
      <c r="JHL5" s="676"/>
      <c r="JHM5" s="676"/>
      <c r="JHN5" s="676"/>
      <c r="JHO5" s="676"/>
      <c r="JHP5" s="676"/>
      <c r="JHQ5" s="676"/>
      <c r="JHR5" s="676"/>
      <c r="JHS5" s="676"/>
      <c r="JHT5" s="676"/>
      <c r="JHU5" s="676"/>
      <c r="JHV5" s="676"/>
      <c r="JHW5" s="676"/>
      <c r="JHX5" s="676"/>
      <c r="JHY5" s="676"/>
      <c r="JHZ5" s="676"/>
      <c r="JIA5" s="676"/>
      <c r="JIB5" s="676"/>
      <c r="JIC5" s="676"/>
      <c r="JID5" s="676"/>
      <c r="JIE5" s="676"/>
      <c r="JIF5" s="676"/>
      <c r="JIG5" s="676"/>
      <c r="JIH5" s="676"/>
      <c r="JII5" s="676"/>
      <c r="JIJ5" s="676"/>
      <c r="JIK5" s="676"/>
      <c r="JIL5" s="676"/>
      <c r="JIM5" s="676"/>
      <c r="JIN5" s="676"/>
      <c r="JIO5" s="676"/>
      <c r="JIP5" s="676"/>
      <c r="JIQ5" s="676"/>
      <c r="JIR5" s="676"/>
      <c r="JIS5" s="676"/>
      <c r="JIT5" s="676"/>
      <c r="JIU5" s="676"/>
      <c r="JIV5" s="676"/>
      <c r="JIW5" s="676"/>
      <c r="JIX5" s="676"/>
      <c r="JIY5" s="676"/>
      <c r="JIZ5" s="676"/>
      <c r="JJA5" s="676"/>
      <c r="JJB5" s="676"/>
      <c r="JJC5" s="676"/>
      <c r="JJD5" s="676"/>
      <c r="JJE5" s="676"/>
      <c r="JJF5" s="676"/>
      <c r="JJG5" s="676"/>
      <c r="JJH5" s="676"/>
      <c r="JJI5" s="676"/>
      <c r="JJJ5" s="676"/>
      <c r="JJK5" s="676"/>
      <c r="JJL5" s="676"/>
      <c r="JJM5" s="676"/>
      <c r="JJN5" s="676"/>
      <c r="JJO5" s="676"/>
      <c r="JJP5" s="676"/>
      <c r="JJQ5" s="676"/>
      <c r="JJR5" s="676"/>
      <c r="JJS5" s="676"/>
      <c r="JJT5" s="676"/>
      <c r="JJU5" s="676"/>
      <c r="JJV5" s="676"/>
      <c r="JJW5" s="676"/>
      <c r="JJX5" s="676"/>
      <c r="JJY5" s="676"/>
      <c r="JJZ5" s="676"/>
      <c r="JKA5" s="676"/>
      <c r="JKB5" s="676"/>
      <c r="JKC5" s="676"/>
      <c r="JKD5" s="676"/>
      <c r="JKE5" s="676"/>
      <c r="JKF5" s="676"/>
      <c r="JKG5" s="676"/>
      <c r="JKH5" s="676"/>
      <c r="JKI5" s="676"/>
      <c r="JKJ5" s="676"/>
      <c r="JKK5" s="676"/>
      <c r="JKL5" s="676"/>
      <c r="JKM5" s="676"/>
      <c r="JKN5" s="676"/>
      <c r="JKO5" s="676"/>
      <c r="JKP5" s="676"/>
      <c r="JKQ5" s="676"/>
      <c r="JKR5" s="676"/>
      <c r="JKS5" s="676"/>
      <c r="JKT5" s="676"/>
      <c r="JKU5" s="676"/>
      <c r="JKV5" s="676"/>
      <c r="JKW5" s="676"/>
      <c r="JKX5" s="676"/>
      <c r="JKY5" s="676"/>
      <c r="JKZ5" s="676"/>
      <c r="JLA5" s="676"/>
      <c r="JLB5" s="676"/>
      <c r="JLC5" s="676"/>
      <c r="JLD5" s="676"/>
      <c r="JLE5" s="676"/>
      <c r="JLF5" s="676"/>
      <c r="JLG5" s="676"/>
      <c r="JLH5" s="676"/>
      <c r="JLI5" s="676"/>
      <c r="JLJ5" s="676"/>
      <c r="JLK5" s="676"/>
      <c r="JLL5" s="676"/>
      <c r="JLM5" s="676"/>
      <c r="JLN5" s="676"/>
      <c r="JLO5" s="676"/>
      <c r="JLP5" s="676"/>
      <c r="JLQ5" s="676"/>
      <c r="JLR5" s="676"/>
      <c r="JLS5" s="676"/>
      <c r="JLT5" s="676"/>
      <c r="JLU5" s="676"/>
      <c r="JLV5" s="676"/>
      <c r="JLW5" s="676"/>
      <c r="JLX5" s="676"/>
      <c r="JLY5" s="676"/>
      <c r="JLZ5" s="676"/>
      <c r="JMA5" s="676"/>
      <c r="JMB5" s="676"/>
      <c r="JMC5" s="676"/>
      <c r="JMD5" s="676"/>
      <c r="JME5" s="676"/>
      <c r="JMF5" s="676"/>
      <c r="JMG5" s="676"/>
      <c r="JMH5" s="676"/>
      <c r="JMI5" s="676"/>
      <c r="JMJ5" s="676"/>
      <c r="JMK5" s="676"/>
      <c r="JML5" s="676"/>
      <c r="JMM5" s="676"/>
      <c r="JMN5" s="676"/>
      <c r="JMO5" s="676"/>
      <c r="JMP5" s="676"/>
      <c r="JMQ5" s="676"/>
      <c r="JMR5" s="676"/>
      <c r="JMS5" s="676"/>
      <c r="JMT5" s="676"/>
      <c r="JMU5" s="676"/>
      <c r="JMV5" s="676"/>
      <c r="JMW5" s="676"/>
      <c r="JMX5" s="676"/>
      <c r="JMY5" s="676"/>
      <c r="JMZ5" s="676"/>
      <c r="JNA5" s="676"/>
      <c r="JNB5" s="676"/>
      <c r="JNC5" s="676"/>
      <c r="JND5" s="676"/>
      <c r="JNE5" s="676"/>
      <c r="JNF5" s="676"/>
      <c r="JNG5" s="676"/>
      <c r="JNH5" s="676"/>
      <c r="JNI5" s="676"/>
      <c r="JNJ5" s="676"/>
      <c r="JNK5" s="676"/>
      <c r="JNL5" s="676"/>
      <c r="JNM5" s="676"/>
      <c r="JNN5" s="676"/>
      <c r="JNO5" s="676"/>
      <c r="JNP5" s="676"/>
      <c r="JNQ5" s="676"/>
      <c r="JNR5" s="676"/>
      <c r="JNS5" s="676"/>
      <c r="JNT5" s="676"/>
      <c r="JNU5" s="676"/>
      <c r="JNV5" s="676"/>
      <c r="JNW5" s="676"/>
      <c r="JNX5" s="676"/>
      <c r="JNY5" s="676"/>
      <c r="JNZ5" s="676"/>
      <c r="JOA5" s="676"/>
      <c r="JOB5" s="676"/>
      <c r="JOC5" s="676"/>
      <c r="JOD5" s="676"/>
      <c r="JOE5" s="676"/>
      <c r="JOF5" s="676"/>
      <c r="JOG5" s="676"/>
      <c r="JOH5" s="676"/>
      <c r="JOI5" s="676"/>
      <c r="JOJ5" s="676"/>
      <c r="JOK5" s="676"/>
      <c r="JOL5" s="676"/>
      <c r="JOM5" s="676"/>
      <c r="JON5" s="676"/>
      <c r="JOO5" s="676"/>
      <c r="JOP5" s="676"/>
      <c r="JOQ5" s="676"/>
      <c r="JOR5" s="676"/>
      <c r="JOS5" s="676"/>
      <c r="JOT5" s="676"/>
      <c r="JOU5" s="676"/>
      <c r="JOV5" s="676"/>
      <c r="JOW5" s="676"/>
      <c r="JOX5" s="676"/>
      <c r="JOY5" s="676"/>
      <c r="JOZ5" s="676"/>
      <c r="JPA5" s="676"/>
      <c r="JPB5" s="676"/>
      <c r="JPC5" s="676"/>
      <c r="JPD5" s="676"/>
      <c r="JPE5" s="676"/>
      <c r="JPF5" s="676"/>
      <c r="JPG5" s="676"/>
      <c r="JPH5" s="676"/>
      <c r="JPI5" s="676"/>
      <c r="JPJ5" s="676"/>
      <c r="JPK5" s="676"/>
      <c r="JPL5" s="676"/>
      <c r="JPM5" s="676"/>
      <c r="JPN5" s="676"/>
      <c r="JPO5" s="676"/>
      <c r="JPP5" s="676"/>
      <c r="JPQ5" s="676"/>
      <c r="JPR5" s="676"/>
      <c r="JPS5" s="676"/>
      <c r="JPT5" s="676"/>
      <c r="JPU5" s="676"/>
      <c r="JPV5" s="676"/>
      <c r="JPW5" s="676"/>
      <c r="JPX5" s="676"/>
      <c r="JPY5" s="676"/>
      <c r="JPZ5" s="676"/>
      <c r="JQA5" s="676"/>
      <c r="JQB5" s="676"/>
      <c r="JQC5" s="676"/>
      <c r="JQD5" s="676"/>
      <c r="JQE5" s="676"/>
      <c r="JQF5" s="676"/>
      <c r="JQG5" s="676"/>
      <c r="JQH5" s="676"/>
      <c r="JQI5" s="676"/>
      <c r="JQJ5" s="676"/>
      <c r="JQK5" s="676"/>
      <c r="JQL5" s="676"/>
      <c r="JQM5" s="676"/>
      <c r="JQN5" s="676"/>
      <c r="JQO5" s="676"/>
      <c r="JQP5" s="676"/>
      <c r="JQQ5" s="676"/>
      <c r="JQR5" s="676"/>
      <c r="JQS5" s="676"/>
      <c r="JQT5" s="676"/>
      <c r="JQU5" s="676"/>
      <c r="JQV5" s="676"/>
      <c r="JQW5" s="676"/>
      <c r="JQX5" s="676"/>
      <c r="JQY5" s="676"/>
      <c r="JQZ5" s="676"/>
      <c r="JRA5" s="676"/>
      <c r="JRB5" s="676"/>
      <c r="JRC5" s="676"/>
      <c r="JRD5" s="676"/>
      <c r="JRE5" s="676"/>
      <c r="JRF5" s="676"/>
      <c r="JRG5" s="676"/>
      <c r="JRH5" s="676"/>
      <c r="JRI5" s="676"/>
      <c r="JRJ5" s="676"/>
      <c r="JRK5" s="676"/>
      <c r="JRL5" s="676"/>
      <c r="JRM5" s="676"/>
      <c r="JRN5" s="676"/>
      <c r="JRO5" s="676"/>
      <c r="JRP5" s="676"/>
      <c r="JRQ5" s="676"/>
      <c r="JRR5" s="676"/>
      <c r="JRS5" s="676"/>
      <c r="JRT5" s="676"/>
      <c r="JRU5" s="676"/>
      <c r="JRV5" s="676"/>
      <c r="JRW5" s="676"/>
      <c r="JRX5" s="676"/>
      <c r="JRY5" s="676"/>
      <c r="JRZ5" s="676"/>
      <c r="JSA5" s="676"/>
      <c r="JSB5" s="676"/>
      <c r="JSC5" s="676"/>
      <c r="JSD5" s="676"/>
      <c r="JSE5" s="676"/>
      <c r="JSF5" s="676"/>
      <c r="JSG5" s="676"/>
      <c r="JSH5" s="676"/>
      <c r="JSI5" s="676"/>
      <c r="JSJ5" s="676"/>
      <c r="JSK5" s="676"/>
      <c r="JSL5" s="676"/>
      <c r="JSM5" s="676"/>
      <c r="JSN5" s="676"/>
      <c r="JSO5" s="676"/>
      <c r="JSP5" s="676"/>
      <c r="JSQ5" s="676"/>
      <c r="JSR5" s="676"/>
      <c r="JSS5" s="676"/>
      <c r="JST5" s="676"/>
      <c r="JSU5" s="676"/>
      <c r="JSV5" s="676"/>
      <c r="JSW5" s="676"/>
      <c r="JSX5" s="676"/>
      <c r="JSY5" s="676"/>
      <c r="JSZ5" s="676"/>
      <c r="JTA5" s="676"/>
      <c r="JTB5" s="676"/>
      <c r="JTC5" s="676"/>
      <c r="JTD5" s="676"/>
      <c r="JTE5" s="676"/>
      <c r="JTF5" s="676"/>
      <c r="JTG5" s="676"/>
      <c r="JTH5" s="676"/>
      <c r="JTI5" s="676"/>
      <c r="JTJ5" s="676"/>
      <c r="JTK5" s="676"/>
      <c r="JTL5" s="676"/>
      <c r="JTM5" s="676"/>
      <c r="JTN5" s="676"/>
      <c r="JTO5" s="676"/>
      <c r="JTP5" s="676"/>
      <c r="JTQ5" s="676"/>
      <c r="JTR5" s="676"/>
      <c r="JTS5" s="676"/>
      <c r="JTT5" s="676"/>
      <c r="JTU5" s="676"/>
      <c r="JTV5" s="676"/>
      <c r="JTW5" s="676"/>
      <c r="JTX5" s="676"/>
      <c r="JTY5" s="676"/>
      <c r="JTZ5" s="676"/>
      <c r="JUA5" s="676"/>
      <c r="JUB5" s="676"/>
      <c r="JUC5" s="676"/>
      <c r="JUD5" s="676"/>
      <c r="JUE5" s="676"/>
      <c r="JUF5" s="676"/>
      <c r="JUG5" s="676"/>
      <c r="JUH5" s="676"/>
      <c r="JUI5" s="676"/>
      <c r="JUJ5" s="676"/>
      <c r="JUK5" s="676"/>
      <c r="JUL5" s="676"/>
      <c r="JUM5" s="676"/>
      <c r="JUN5" s="676"/>
      <c r="JUO5" s="676"/>
      <c r="JUP5" s="676"/>
      <c r="JUQ5" s="676"/>
      <c r="JUR5" s="676"/>
      <c r="JUS5" s="676"/>
      <c r="JUT5" s="676"/>
      <c r="JUU5" s="676"/>
      <c r="JUV5" s="676"/>
      <c r="JUW5" s="676"/>
      <c r="JUX5" s="676"/>
      <c r="JUY5" s="676"/>
      <c r="JUZ5" s="676"/>
      <c r="JVA5" s="676"/>
      <c r="JVB5" s="676"/>
      <c r="JVC5" s="676"/>
      <c r="JVD5" s="676"/>
      <c r="JVE5" s="676"/>
      <c r="JVF5" s="676"/>
      <c r="JVG5" s="676"/>
      <c r="JVH5" s="676"/>
      <c r="JVI5" s="676"/>
      <c r="JVJ5" s="676"/>
      <c r="JVK5" s="676"/>
      <c r="JVL5" s="676"/>
      <c r="JVM5" s="676"/>
      <c r="JVN5" s="676"/>
      <c r="JVO5" s="676"/>
      <c r="JVP5" s="676"/>
      <c r="JVQ5" s="676"/>
      <c r="JVR5" s="676"/>
      <c r="JVS5" s="676"/>
      <c r="JVT5" s="676"/>
      <c r="JVU5" s="676"/>
      <c r="JVV5" s="676"/>
      <c r="JVW5" s="676"/>
      <c r="JVX5" s="676"/>
      <c r="JVY5" s="676"/>
      <c r="JVZ5" s="676"/>
      <c r="JWA5" s="676"/>
      <c r="JWB5" s="676"/>
      <c r="JWC5" s="676"/>
      <c r="JWD5" s="676"/>
      <c r="JWE5" s="676"/>
      <c r="JWF5" s="676"/>
      <c r="JWG5" s="676"/>
      <c r="JWH5" s="676"/>
      <c r="JWI5" s="676"/>
      <c r="JWJ5" s="676"/>
      <c r="JWK5" s="676"/>
      <c r="JWL5" s="676"/>
      <c r="JWM5" s="676"/>
      <c r="JWN5" s="676"/>
      <c r="JWO5" s="676"/>
      <c r="JWP5" s="676"/>
      <c r="JWQ5" s="676"/>
      <c r="JWR5" s="676"/>
      <c r="JWS5" s="676"/>
      <c r="JWT5" s="676"/>
      <c r="JWU5" s="676"/>
      <c r="JWV5" s="676"/>
      <c r="JWW5" s="676"/>
      <c r="JWX5" s="676"/>
      <c r="JWY5" s="676"/>
      <c r="JWZ5" s="676"/>
      <c r="JXA5" s="676"/>
      <c r="JXB5" s="676"/>
      <c r="JXC5" s="676"/>
      <c r="JXD5" s="676"/>
      <c r="JXE5" s="676"/>
      <c r="JXF5" s="676"/>
      <c r="JXG5" s="676"/>
      <c r="JXH5" s="676"/>
      <c r="JXI5" s="676"/>
      <c r="JXJ5" s="676"/>
      <c r="JXK5" s="676"/>
      <c r="JXL5" s="676"/>
      <c r="JXM5" s="676"/>
      <c r="JXN5" s="676"/>
      <c r="JXO5" s="676"/>
      <c r="JXP5" s="676"/>
      <c r="JXQ5" s="676"/>
      <c r="JXR5" s="676"/>
      <c r="JXS5" s="676"/>
      <c r="JXT5" s="676"/>
      <c r="JXU5" s="676"/>
      <c r="JXV5" s="676"/>
      <c r="JXW5" s="676"/>
      <c r="JXX5" s="676"/>
      <c r="JXY5" s="676"/>
      <c r="JXZ5" s="676"/>
      <c r="JYA5" s="676"/>
      <c r="JYB5" s="676"/>
      <c r="JYC5" s="676"/>
      <c r="JYD5" s="676"/>
      <c r="JYE5" s="676"/>
      <c r="JYF5" s="676"/>
      <c r="JYG5" s="676"/>
      <c r="JYH5" s="676"/>
      <c r="JYI5" s="676"/>
      <c r="JYJ5" s="676"/>
      <c r="JYK5" s="676"/>
      <c r="JYL5" s="676"/>
      <c r="JYM5" s="676"/>
      <c r="JYN5" s="676"/>
      <c r="JYO5" s="676"/>
      <c r="JYP5" s="676"/>
      <c r="JYQ5" s="676"/>
      <c r="JYR5" s="676"/>
      <c r="JYS5" s="676"/>
      <c r="JYT5" s="676"/>
      <c r="JYU5" s="676"/>
      <c r="JYV5" s="676"/>
      <c r="JYW5" s="676"/>
      <c r="JYX5" s="676"/>
      <c r="JYY5" s="676"/>
      <c r="JYZ5" s="676"/>
      <c r="JZA5" s="676"/>
      <c r="JZB5" s="676"/>
      <c r="JZC5" s="676"/>
      <c r="JZD5" s="676"/>
      <c r="JZE5" s="676"/>
      <c r="JZF5" s="676"/>
      <c r="JZG5" s="676"/>
      <c r="JZH5" s="676"/>
      <c r="JZI5" s="676"/>
      <c r="JZJ5" s="676"/>
      <c r="JZK5" s="676"/>
      <c r="JZL5" s="676"/>
      <c r="JZM5" s="676"/>
      <c r="JZN5" s="676"/>
      <c r="JZO5" s="676"/>
      <c r="JZP5" s="676"/>
      <c r="JZQ5" s="676"/>
      <c r="JZR5" s="676"/>
      <c r="JZS5" s="676"/>
      <c r="JZT5" s="676"/>
      <c r="JZU5" s="676"/>
      <c r="JZV5" s="676"/>
      <c r="JZW5" s="676"/>
      <c r="JZX5" s="676"/>
      <c r="JZY5" s="676"/>
      <c r="JZZ5" s="676"/>
      <c r="KAA5" s="676"/>
      <c r="KAB5" s="676"/>
      <c r="KAC5" s="676"/>
      <c r="KAD5" s="676"/>
      <c r="KAE5" s="676"/>
      <c r="KAF5" s="676"/>
      <c r="KAG5" s="676"/>
      <c r="KAH5" s="676"/>
      <c r="KAI5" s="676"/>
      <c r="KAJ5" s="676"/>
      <c r="KAK5" s="676"/>
      <c r="KAL5" s="676"/>
      <c r="KAM5" s="676"/>
      <c r="KAN5" s="676"/>
      <c r="KAO5" s="676"/>
      <c r="KAP5" s="676"/>
      <c r="KAQ5" s="676"/>
      <c r="KAR5" s="676"/>
      <c r="KAS5" s="676"/>
      <c r="KAT5" s="676"/>
      <c r="KAU5" s="676"/>
      <c r="KAV5" s="676"/>
      <c r="KAW5" s="676"/>
      <c r="KAX5" s="676"/>
      <c r="KAY5" s="676"/>
      <c r="KAZ5" s="676"/>
      <c r="KBA5" s="676"/>
      <c r="KBB5" s="676"/>
      <c r="KBC5" s="676"/>
      <c r="KBD5" s="676"/>
      <c r="KBE5" s="676"/>
      <c r="KBF5" s="676"/>
      <c r="KBG5" s="676"/>
      <c r="KBH5" s="676"/>
      <c r="KBI5" s="676"/>
      <c r="KBJ5" s="676"/>
      <c r="KBK5" s="676"/>
      <c r="KBL5" s="676"/>
      <c r="KBM5" s="676"/>
      <c r="KBN5" s="676"/>
      <c r="KBO5" s="676"/>
      <c r="KBP5" s="676"/>
      <c r="KBQ5" s="676"/>
      <c r="KBR5" s="676"/>
      <c r="KBS5" s="676"/>
      <c r="KBT5" s="676"/>
      <c r="KBU5" s="676"/>
      <c r="KBV5" s="676"/>
      <c r="KBW5" s="676"/>
      <c r="KBX5" s="676"/>
      <c r="KBY5" s="676"/>
      <c r="KBZ5" s="676"/>
      <c r="KCA5" s="676"/>
      <c r="KCB5" s="676"/>
      <c r="KCC5" s="676"/>
      <c r="KCD5" s="676"/>
      <c r="KCE5" s="676"/>
      <c r="KCF5" s="676"/>
      <c r="KCG5" s="676"/>
      <c r="KCH5" s="676"/>
      <c r="KCI5" s="676"/>
      <c r="KCJ5" s="676"/>
      <c r="KCK5" s="676"/>
      <c r="KCL5" s="676"/>
      <c r="KCM5" s="676"/>
      <c r="KCN5" s="676"/>
      <c r="KCO5" s="676"/>
      <c r="KCP5" s="676"/>
      <c r="KCQ5" s="676"/>
      <c r="KCR5" s="676"/>
      <c r="KCS5" s="676"/>
      <c r="KCT5" s="676"/>
      <c r="KCU5" s="676"/>
      <c r="KCV5" s="676"/>
      <c r="KCW5" s="676"/>
      <c r="KCX5" s="676"/>
      <c r="KCY5" s="676"/>
      <c r="KCZ5" s="676"/>
      <c r="KDA5" s="676"/>
      <c r="KDB5" s="676"/>
      <c r="KDC5" s="676"/>
      <c r="KDD5" s="676"/>
      <c r="KDE5" s="676"/>
      <c r="KDF5" s="676"/>
      <c r="KDG5" s="676"/>
      <c r="KDH5" s="676"/>
      <c r="KDI5" s="676"/>
      <c r="KDJ5" s="676"/>
      <c r="KDK5" s="676"/>
      <c r="KDL5" s="676"/>
      <c r="KDM5" s="676"/>
      <c r="KDN5" s="676"/>
      <c r="KDO5" s="676"/>
      <c r="KDP5" s="676"/>
      <c r="KDQ5" s="676"/>
      <c r="KDR5" s="676"/>
      <c r="KDS5" s="676"/>
      <c r="KDT5" s="676"/>
      <c r="KDU5" s="676"/>
      <c r="KDV5" s="676"/>
      <c r="KDW5" s="676"/>
      <c r="KDX5" s="676"/>
      <c r="KDY5" s="676"/>
      <c r="KDZ5" s="676"/>
      <c r="KEA5" s="676"/>
      <c r="KEB5" s="676"/>
      <c r="KEC5" s="676"/>
      <c r="KED5" s="676"/>
      <c r="KEE5" s="676"/>
      <c r="KEF5" s="676"/>
      <c r="KEG5" s="676"/>
      <c r="KEH5" s="676"/>
      <c r="KEI5" s="676"/>
      <c r="KEJ5" s="676"/>
      <c r="KEK5" s="676"/>
      <c r="KEL5" s="676"/>
      <c r="KEM5" s="676"/>
      <c r="KEN5" s="676"/>
      <c r="KEO5" s="676"/>
      <c r="KEP5" s="676"/>
      <c r="KEQ5" s="676"/>
      <c r="KER5" s="676"/>
      <c r="KES5" s="676"/>
      <c r="KET5" s="676"/>
      <c r="KEU5" s="676"/>
      <c r="KEV5" s="676"/>
      <c r="KEW5" s="676"/>
      <c r="KEX5" s="676"/>
      <c r="KEY5" s="676"/>
      <c r="KEZ5" s="676"/>
      <c r="KFA5" s="676"/>
      <c r="KFB5" s="676"/>
      <c r="KFC5" s="676"/>
      <c r="KFD5" s="676"/>
      <c r="KFE5" s="676"/>
      <c r="KFF5" s="676"/>
      <c r="KFG5" s="676"/>
      <c r="KFH5" s="676"/>
      <c r="KFI5" s="676"/>
      <c r="KFJ5" s="676"/>
      <c r="KFK5" s="676"/>
      <c r="KFL5" s="676"/>
      <c r="KFM5" s="676"/>
      <c r="KFN5" s="676"/>
      <c r="KFO5" s="676"/>
      <c r="KFP5" s="676"/>
      <c r="KFQ5" s="676"/>
      <c r="KFR5" s="676"/>
      <c r="KFS5" s="676"/>
      <c r="KFT5" s="676"/>
      <c r="KFU5" s="676"/>
      <c r="KFV5" s="676"/>
      <c r="KFW5" s="676"/>
      <c r="KFX5" s="676"/>
      <c r="KFY5" s="676"/>
      <c r="KFZ5" s="676"/>
      <c r="KGA5" s="676"/>
      <c r="KGB5" s="676"/>
      <c r="KGC5" s="676"/>
      <c r="KGD5" s="676"/>
      <c r="KGE5" s="676"/>
      <c r="KGF5" s="676"/>
      <c r="KGG5" s="676"/>
      <c r="KGH5" s="676"/>
      <c r="KGI5" s="676"/>
      <c r="KGJ5" s="676"/>
      <c r="KGK5" s="676"/>
      <c r="KGL5" s="676"/>
      <c r="KGM5" s="676"/>
      <c r="KGN5" s="676"/>
      <c r="KGO5" s="676"/>
      <c r="KGP5" s="676"/>
      <c r="KGQ5" s="676"/>
      <c r="KGR5" s="676"/>
      <c r="KGS5" s="676"/>
      <c r="KGT5" s="676"/>
      <c r="KGU5" s="676"/>
      <c r="KGV5" s="676"/>
      <c r="KGW5" s="676"/>
      <c r="KGX5" s="676"/>
      <c r="KGY5" s="676"/>
      <c r="KGZ5" s="676"/>
      <c r="KHA5" s="676"/>
      <c r="KHB5" s="676"/>
      <c r="KHC5" s="676"/>
      <c r="KHD5" s="676"/>
      <c r="KHE5" s="676"/>
      <c r="KHF5" s="676"/>
      <c r="KHG5" s="676"/>
      <c r="KHH5" s="676"/>
      <c r="KHI5" s="676"/>
      <c r="KHJ5" s="676"/>
      <c r="KHK5" s="676"/>
      <c r="KHL5" s="676"/>
      <c r="KHM5" s="676"/>
      <c r="KHN5" s="676"/>
      <c r="KHO5" s="676"/>
      <c r="KHP5" s="676"/>
      <c r="KHQ5" s="676"/>
      <c r="KHR5" s="676"/>
      <c r="KHS5" s="676"/>
      <c r="KHT5" s="676"/>
      <c r="KHU5" s="676"/>
      <c r="KHV5" s="676"/>
      <c r="KHW5" s="676"/>
      <c r="KHX5" s="676"/>
      <c r="KHY5" s="676"/>
      <c r="KHZ5" s="676"/>
      <c r="KIA5" s="676"/>
      <c r="KIB5" s="676"/>
      <c r="KIC5" s="676"/>
      <c r="KID5" s="676"/>
      <c r="KIE5" s="676"/>
      <c r="KIF5" s="676"/>
      <c r="KIG5" s="676"/>
      <c r="KIH5" s="676"/>
      <c r="KII5" s="676"/>
      <c r="KIJ5" s="676"/>
      <c r="KIK5" s="676"/>
      <c r="KIL5" s="676"/>
      <c r="KIM5" s="676"/>
      <c r="KIN5" s="676"/>
      <c r="KIO5" s="676"/>
      <c r="KIP5" s="676"/>
      <c r="KIQ5" s="676"/>
      <c r="KIR5" s="676"/>
      <c r="KIS5" s="676"/>
      <c r="KIT5" s="676"/>
      <c r="KIU5" s="676"/>
      <c r="KIV5" s="676"/>
      <c r="KIW5" s="676"/>
      <c r="KIX5" s="676"/>
      <c r="KIY5" s="676"/>
      <c r="KIZ5" s="676"/>
      <c r="KJA5" s="676"/>
      <c r="KJB5" s="676"/>
      <c r="KJC5" s="676"/>
      <c r="KJD5" s="676"/>
      <c r="KJE5" s="676"/>
      <c r="KJF5" s="676"/>
      <c r="KJG5" s="676"/>
      <c r="KJH5" s="676"/>
      <c r="KJI5" s="676"/>
      <c r="KJJ5" s="676"/>
      <c r="KJK5" s="676"/>
      <c r="KJL5" s="676"/>
      <c r="KJM5" s="676"/>
      <c r="KJN5" s="676"/>
      <c r="KJO5" s="676"/>
      <c r="KJP5" s="676"/>
      <c r="KJQ5" s="676"/>
      <c r="KJR5" s="676"/>
      <c r="KJS5" s="676"/>
      <c r="KJT5" s="676"/>
      <c r="KJU5" s="676"/>
      <c r="KJV5" s="676"/>
      <c r="KJW5" s="676"/>
      <c r="KJX5" s="676"/>
      <c r="KJY5" s="676"/>
      <c r="KJZ5" s="676"/>
      <c r="KKA5" s="676"/>
      <c r="KKB5" s="676"/>
      <c r="KKC5" s="676"/>
      <c r="KKD5" s="676"/>
      <c r="KKE5" s="676"/>
      <c r="KKF5" s="676"/>
      <c r="KKG5" s="676"/>
      <c r="KKH5" s="676"/>
      <c r="KKI5" s="676"/>
      <c r="KKJ5" s="676"/>
      <c r="KKK5" s="676"/>
      <c r="KKL5" s="676"/>
      <c r="KKM5" s="676"/>
      <c r="KKN5" s="676"/>
      <c r="KKO5" s="676"/>
      <c r="KKP5" s="676"/>
      <c r="KKQ5" s="676"/>
      <c r="KKR5" s="676"/>
      <c r="KKS5" s="676"/>
      <c r="KKT5" s="676"/>
      <c r="KKU5" s="676"/>
      <c r="KKV5" s="676"/>
      <c r="KKW5" s="676"/>
      <c r="KKX5" s="676"/>
      <c r="KKY5" s="676"/>
      <c r="KKZ5" s="676"/>
      <c r="KLA5" s="676"/>
      <c r="KLB5" s="676"/>
      <c r="KLC5" s="676"/>
      <c r="KLD5" s="676"/>
      <c r="KLE5" s="676"/>
      <c r="KLF5" s="676"/>
      <c r="KLG5" s="676"/>
      <c r="KLH5" s="676"/>
      <c r="KLI5" s="676"/>
      <c r="KLJ5" s="676"/>
      <c r="KLK5" s="676"/>
      <c r="KLL5" s="676"/>
      <c r="KLM5" s="676"/>
      <c r="KLN5" s="676"/>
      <c r="KLO5" s="676"/>
      <c r="KLP5" s="676"/>
      <c r="KLQ5" s="676"/>
      <c r="KLR5" s="676"/>
      <c r="KLS5" s="676"/>
      <c r="KLT5" s="676"/>
      <c r="KLU5" s="676"/>
      <c r="KLV5" s="676"/>
      <c r="KLW5" s="676"/>
      <c r="KLX5" s="676"/>
      <c r="KLY5" s="676"/>
      <c r="KLZ5" s="676"/>
      <c r="KMA5" s="676"/>
      <c r="KMB5" s="676"/>
      <c r="KMC5" s="676"/>
      <c r="KMD5" s="676"/>
      <c r="KME5" s="676"/>
      <c r="KMF5" s="676"/>
      <c r="KMG5" s="676"/>
      <c r="KMH5" s="676"/>
      <c r="KMI5" s="676"/>
      <c r="KMJ5" s="676"/>
      <c r="KMK5" s="676"/>
      <c r="KML5" s="676"/>
      <c r="KMM5" s="676"/>
      <c r="KMN5" s="676"/>
      <c r="KMO5" s="676"/>
      <c r="KMP5" s="676"/>
      <c r="KMQ5" s="676"/>
      <c r="KMR5" s="676"/>
      <c r="KMS5" s="676"/>
      <c r="KMT5" s="676"/>
      <c r="KMU5" s="676"/>
      <c r="KMV5" s="676"/>
      <c r="KMW5" s="676"/>
      <c r="KMX5" s="676"/>
      <c r="KMY5" s="676"/>
      <c r="KMZ5" s="676"/>
      <c r="KNA5" s="676"/>
      <c r="KNB5" s="676"/>
      <c r="KNC5" s="676"/>
      <c r="KND5" s="676"/>
      <c r="KNE5" s="676"/>
      <c r="KNF5" s="676"/>
      <c r="KNG5" s="676"/>
      <c r="KNH5" s="676"/>
      <c r="KNI5" s="676"/>
      <c r="KNJ5" s="676"/>
      <c r="KNK5" s="676"/>
      <c r="KNL5" s="676"/>
      <c r="KNM5" s="676"/>
      <c r="KNN5" s="676"/>
      <c r="KNO5" s="676"/>
      <c r="KNP5" s="676"/>
      <c r="KNQ5" s="676"/>
      <c r="KNR5" s="676"/>
      <c r="KNS5" s="676"/>
      <c r="KNT5" s="676"/>
      <c r="KNU5" s="676"/>
      <c r="KNV5" s="676"/>
      <c r="KNW5" s="676"/>
      <c r="KNX5" s="676"/>
      <c r="KNY5" s="676"/>
      <c r="KNZ5" s="676"/>
      <c r="KOA5" s="676"/>
      <c r="KOB5" s="676"/>
      <c r="KOC5" s="676"/>
      <c r="KOD5" s="676"/>
      <c r="KOE5" s="676"/>
      <c r="KOF5" s="676"/>
      <c r="KOG5" s="676"/>
      <c r="KOH5" s="676"/>
      <c r="KOI5" s="676"/>
      <c r="KOJ5" s="676"/>
      <c r="KOK5" s="676"/>
      <c r="KOL5" s="676"/>
      <c r="KOM5" s="676"/>
      <c r="KON5" s="676"/>
      <c r="KOO5" s="676"/>
      <c r="KOP5" s="676"/>
      <c r="KOQ5" s="676"/>
      <c r="KOR5" s="676"/>
      <c r="KOS5" s="676"/>
      <c r="KOT5" s="676"/>
      <c r="KOU5" s="676"/>
      <c r="KOV5" s="676"/>
      <c r="KOW5" s="676"/>
      <c r="KOX5" s="676"/>
      <c r="KOY5" s="676"/>
      <c r="KOZ5" s="676"/>
      <c r="KPA5" s="676"/>
      <c r="KPB5" s="676"/>
      <c r="KPC5" s="676"/>
      <c r="KPD5" s="676"/>
      <c r="KPE5" s="676"/>
      <c r="KPF5" s="676"/>
      <c r="KPG5" s="676"/>
      <c r="KPH5" s="676"/>
      <c r="KPI5" s="676"/>
      <c r="KPJ5" s="676"/>
      <c r="KPK5" s="676"/>
      <c r="KPL5" s="676"/>
      <c r="KPM5" s="676"/>
      <c r="KPN5" s="676"/>
      <c r="KPO5" s="676"/>
      <c r="KPP5" s="676"/>
      <c r="KPQ5" s="676"/>
      <c r="KPR5" s="676"/>
      <c r="KPS5" s="676"/>
      <c r="KPT5" s="676"/>
      <c r="KPU5" s="676"/>
      <c r="KPV5" s="676"/>
      <c r="KPW5" s="676"/>
      <c r="KPX5" s="676"/>
      <c r="KPY5" s="676"/>
      <c r="KPZ5" s="676"/>
      <c r="KQA5" s="676"/>
      <c r="KQB5" s="676"/>
      <c r="KQC5" s="676"/>
      <c r="KQD5" s="676"/>
      <c r="KQE5" s="676"/>
      <c r="KQF5" s="676"/>
      <c r="KQG5" s="676"/>
      <c r="KQH5" s="676"/>
      <c r="KQI5" s="676"/>
      <c r="KQJ5" s="676"/>
      <c r="KQK5" s="676"/>
      <c r="KQL5" s="676"/>
      <c r="KQM5" s="676"/>
      <c r="KQN5" s="676"/>
      <c r="KQO5" s="676"/>
      <c r="KQP5" s="676"/>
      <c r="KQQ5" s="676"/>
      <c r="KQR5" s="676"/>
      <c r="KQS5" s="676"/>
      <c r="KQT5" s="676"/>
      <c r="KQU5" s="676"/>
      <c r="KQV5" s="676"/>
      <c r="KQW5" s="676"/>
      <c r="KQX5" s="676"/>
      <c r="KQY5" s="676"/>
      <c r="KQZ5" s="676"/>
      <c r="KRA5" s="676"/>
      <c r="KRB5" s="676"/>
      <c r="KRC5" s="676"/>
      <c r="KRD5" s="676"/>
      <c r="KRE5" s="676"/>
      <c r="KRF5" s="676"/>
      <c r="KRG5" s="676"/>
      <c r="KRH5" s="676"/>
      <c r="KRI5" s="676"/>
      <c r="KRJ5" s="676"/>
      <c r="KRK5" s="676"/>
      <c r="KRL5" s="676"/>
      <c r="KRM5" s="676"/>
      <c r="KRN5" s="676"/>
      <c r="KRO5" s="676"/>
      <c r="KRP5" s="676"/>
      <c r="KRQ5" s="676"/>
      <c r="KRR5" s="676"/>
      <c r="KRS5" s="676"/>
      <c r="KRT5" s="676"/>
      <c r="KRU5" s="676"/>
      <c r="KRV5" s="676"/>
      <c r="KRW5" s="676"/>
      <c r="KRX5" s="676"/>
      <c r="KRY5" s="676"/>
      <c r="KRZ5" s="676"/>
      <c r="KSA5" s="676"/>
      <c r="KSB5" s="676"/>
      <c r="KSC5" s="676"/>
      <c r="KSD5" s="676"/>
      <c r="KSE5" s="676"/>
      <c r="KSF5" s="676"/>
      <c r="KSG5" s="676"/>
      <c r="KSH5" s="676"/>
      <c r="KSI5" s="676"/>
      <c r="KSJ5" s="676"/>
      <c r="KSK5" s="676"/>
      <c r="KSL5" s="676"/>
      <c r="KSM5" s="676"/>
      <c r="KSN5" s="676"/>
      <c r="KSO5" s="676"/>
      <c r="KSP5" s="676"/>
      <c r="KSQ5" s="676"/>
      <c r="KSR5" s="676"/>
      <c r="KSS5" s="676"/>
      <c r="KST5" s="676"/>
      <c r="KSU5" s="676"/>
      <c r="KSV5" s="676"/>
      <c r="KSW5" s="676"/>
      <c r="KSX5" s="676"/>
      <c r="KSY5" s="676"/>
      <c r="KSZ5" s="676"/>
      <c r="KTA5" s="676"/>
      <c r="KTB5" s="676"/>
      <c r="KTC5" s="676"/>
      <c r="KTD5" s="676"/>
      <c r="KTE5" s="676"/>
      <c r="KTF5" s="676"/>
      <c r="KTG5" s="676"/>
      <c r="KTH5" s="676"/>
      <c r="KTI5" s="676"/>
      <c r="KTJ5" s="676"/>
      <c r="KTK5" s="676"/>
      <c r="KTL5" s="676"/>
      <c r="KTM5" s="676"/>
      <c r="KTN5" s="676"/>
      <c r="KTO5" s="676"/>
      <c r="KTP5" s="676"/>
      <c r="KTQ5" s="676"/>
      <c r="KTR5" s="676"/>
      <c r="KTS5" s="676"/>
      <c r="KTT5" s="676"/>
      <c r="KTU5" s="676"/>
      <c r="KTV5" s="676"/>
      <c r="KTW5" s="676"/>
      <c r="KTX5" s="676"/>
      <c r="KTY5" s="676"/>
      <c r="KTZ5" s="676"/>
      <c r="KUA5" s="676"/>
      <c r="KUB5" s="676"/>
      <c r="KUC5" s="676"/>
      <c r="KUD5" s="676"/>
      <c r="KUE5" s="676"/>
      <c r="KUF5" s="676"/>
      <c r="KUG5" s="676"/>
      <c r="KUH5" s="676"/>
      <c r="KUI5" s="676"/>
      <c r="KUJ5" s="676"/>
      <c r="KUK5" s="676"/>
      <c r="KUL5" s="676"/>
      <c r="KUM5" s="676"/>
      <c r="KUN5" s="676"/>
      <c r="KUO5" s="676"/>
      <c r="KUP5" s="676"/>
      <c r="KUQ5" s="676"/>
      <c r="KUR5" s="676"/>
      <c r="KUS5" s="676"/>
      <c r="KUT5" s="676"/>
      <c r="KUU5" s="676"/>
      <c r="KUV5" s="676"/>
      <c r="KUW5" s="676"/>
      <c r="KUX5" s="676"/>
      <c r="KUY5" s="676"/>
      <c r="KUZ5" s="676"/>
      <c r="KVA5" s="676"/>
      <c r="KVB5" s="676"/>
      <c r="KVC5" s="676"/>
      <c r="KVD5" s="676"/>
      <c r="KVE5" s="676"/>
      <c r="KVF5" s="676"/>
      <c r="KVG5" s="676"/>
      <c r="KVH5" s="676"/>
      <c r="KVI5" s="676"/>
      <c r="KVJ5" s="676"/>
      <c r="KVK5" s="676"/>
      <c r="KVL5" s="676"/>
      <c r="KVM5" s="676"/>
      <c r="KVN5" s="676"/>
      <c r="KVO5" s="676"/>
      <c r="KVP5" s="676"/>
      <c r="KVQ5" s="676"/>
      <c r="KVR5" s="676"/>
      <c r="KVS5" s="676"/>
      <c r="KVT5" s="676"/>
      <c r="KVU5" s="676"/>
      <c r="KVV5" s="676"/>
      <c r="KVW5" s="676"/>
      <c r="KVX5" s="676"/>
      <c r="KVY5" s="676"/>
      <c r="KVZ5" s="676"/>
      <c r="KWA5" s="676"/>
      <c r="KWB5" s="676"/>
      <c r="KWC5" s="676"/>
      <c r="KWD5" s="676"/>
      <c r="KWE5" s="676"/>
      <c r="KWF5" s="676"/>
      <c r="KWG5" s="676"/>
      <c r="KWH5" s="676"/>
      <c r="KWI5" s="676"/>
      <c r="KWJ5" s="676"/>
      <c r="KWK5" s="676"/>
      <c r="KWL5" s="676"/>
      <c r="KWM5" s="676"/>
      <c r="KWN5" s="676"/>
      <c r="KWO5" s="676"/>
      <c r="KWP5" s="676"/>
      <c r="KWQ5" s="676"/>
      <c r="KWR5" s="676"/>
      <c r="KWS5" s="676"/>
      <c r="KWT5" s="676"/>
      <c r="KWU5" s="676"/>
      <c r="KWV5" s="676"/>
      <c r="KWW5" s="676"/>
      <c r="KWX5" s="676"/>
      <c r="KWY5" s="676"/>
      <c r="KWZ5" s="676"/>
      <c r="KXA5" s="676"/>
      <c r="KXB5" s="676"/>
      <c r="KXC5" s="676"/>
      <c r="KXD5" s="676"/>
      <c r="KXE5" s="676"/>
      <c r="KXF5" s="676"/>
      <c r="KXG5" s="676"/>
      <c r="KXH5" s="676"/>
      <c r="KXI5" s="676"/>
      <c r="KXJ5" s="676"/>
      <c r="KXK5" s="676"/>
      <c r="KXL5" s="676"/>
      <c r="KXM5" s="676"/>
      <c r="KXN5" s="676"/>
      <c r="KXO5" s="676"/>
      <c r="KXP5" s="676"/>
      <c r="KXQ5" s="676"/>
      <c r="KXR5" s="676"/>
      <c r="KXS5" s="676"/>
      <c r="KXT5" s="676"/>
      <c r="KXU5" s="676"/>
      <c r="KXV5" s="676"/>
      <c r="KXW5" s="676"/>
      <c r="KXX5" s="676"/>
      <c r="KXY5" s="676"/>
      <c r="KXZ5" s="676"/>
      <c r="KYA5" s="676"/>
      <c r="KYB5" s="676"/>
      <c r="KYC5" s="676"/>
      <c r="KYD5" s="676"/>
      <c r="KYE5" s="676"/>
      <c r="KYF5" s="676"/>
      <c r="KYG5" s="676"/>
      <c r="KYH5" s="676"/>
      <c r="KYI5" s="676"/>
      <c r="KYJ5" s="676"/>
      <c r="KYK5" s="676"/>
      <c r="KYL5" s="676"/>
      <c r="KYM5" s="676"/>
      <c r="KYN5" s="676"/>
      <c r="KYO5" s="676"/>
      <c r="KYP5" s="676"/>
      <c r="KYQ5" s="676"/>
      <c r="KYR5" s="676"/>
      <c r="KYS5" s="676"/>
      <c r="KYT5" s="676"/>
      <c r="KYU5" s="676"/>
      <c r="KYV5" s="676"/>
      <c r="KYW5" s="676"/>
      <c r="KYX5" s="676"/>
      <c r="KYY5" s="676"/>
      <c r="KYZ5" s="676"/>
      <c r="KZA5" s="676"/>
      <c r="KZB5" s="676"/>
      <c r="KZC5" s="676"/>
      <c r="KZD5" s="676"/>
      <c r="KZE5" s="676"/>
      <c r="KZF5" s="676"/>
      <c r="KZG5" s="676"/>
      <c r="KZH5" s="676"/>
      <c r="KZI5" s="676"/>
      <c r="KZJ5" s="676"/>
      <c r="KZK5" s="676"/>
      <c r="KZL5" s="676"/>
      <c r="KZM5" s="676"/>
      <c r="KZN5" s="676"/>
      <c r="KZO5" s="676"/>
      <c r="KZP5" s="676"/>
      <c r="KZQ5" s="676"/>
      <c r="KZR5" s="676"/>
      <c r="KZS5" s="676"/>
      <c r="KZT5" s="676"/>
      <c r="KZU5" s="676"/>
      <c r="KZV5" s="676"/>
      <c r="KZW5" s="676"/>
      <c r="KZX5" s="676"/>
      <c r="KZY5" s="676"/>
      <c r="KZZ5" s="676"/>
      <c r="LAA5" s="676"/>
      <c r="LAB5" s="676"/>
      <c r="LAC5" s="676"/>
      <c r="LAD5" s="676"/>
      <c r="LAE5" s="676"/>
      <c r="LAF5" s="676"/>
      <c r="LAG5" s="676"/>
      <c r="LAH5" s="676"/>
      <c r="LAI5" s="676"/>
      <c r="LAJ5" s="676"/>
      <c r="LAK5" s="676"/>
      <c r="LAL5" s="676"/>
      <c r="LAM5" s="676"/>
      <c r="LAN5" s="676"/>
      <c r="LAO5" s="676"/>
      <c r="LAP5" s="676"/>
      <c r="LAQ5" s="676"/>
      <c r="LAR5" s="676"/>
      <c r="LAS5" s="676"/>
      <c r="LAT5" s="676"/>
      <c r="LAU5" s="676"/>
      <c r="LAV5" s="676"/>
      <c r="LAW5" s="676"/>
      <c r="LAX5" s="676"/>
      <c r="LAY5" s="676"/>
      <c r="LAZ5" s="676"/>
      <c r="LBA5" s="676"/>
      <c r="LBB5" s="676"/>
      <c r="LBC5" s="676"/>
      <c r="LBD5" s="676"/>
      <c r="LBE5" s="676"/>
      <c r="LBF5" s="676"/>
      <c r="LBG5" s="676"/>
      <c r="LBH5" s="676"/>
      <c r="LBI5" s="676"/>
      <c r="LBJ5" s="676"/>
      <c r="LBK5" s="676"/>
      <c r="LBL5" s="676"/>
      <c r="LBM5" s="676"/>
      <c r="LBN5" s="676"/>
      <c r="LBO5" s="676"/>
      <c r="LBP5" s="676"/>
      <c r="LBQ5" s="676"/>
      <c r="LBR5" s="676"/>
      <c r="LBS5" s="676"/>
      <c r="LBT5" s="676"/>
      <c r="LBU5" s="676"/>
      <c r="LBV5" s="676"/>
      <c r="LBW5" s="676"/>
      <c r="LBX5" s="676"/>
      <c r="LBY5" s="676"/>
      <c r="LBZ5" s="676"/>
      <c r="LCA5" s="676"/>
      <c r="LCB5" s="676"/>
      <c r="LCC5" s="676"/>
      <c r="LCD5" s="676"/>
      <c r="LCE5" s="676"/>
      <c r="LCF5" s="676"/>
      <c r="LCG5" s="676"/>
      <c r="LCH5" s="676"/>
      <c r="LCI5" s="676"/>
      <c r="LCJ5" s="676"/>
      <c r="LCK5" s="676"/>
      <c r="LCL5" s="676"/>
      <c r="LCM5" s="676"/>
      <c r="LCN5" s="676"/>
      <c r="LCO5" s="676"/>
      <c r="LCP5" s="676"/>
      <c r="LCQ5" s="676"/>
      <c r="LCR5" s="676"/>
      <c r="LCS5" s="676"/>
      <c r="LCT5" s="676"/>
      <c r="LCU5" s="676"/>
      <c r="LCV5" s="676"/>
      <c r="LCW5" s="676"/>
      <c r="LCX5" s="676"/>
      <c r="LCY5" s="676"/>
      <c r="LCZ5" s="676"/>
      <c r="LDA5" s="676"/>
      <c r="LDB5" s="676"/>
      <c r="LDC5" s="676"/>
      <c r="LDD5" s="676"/>
      <c r="LDE5" s="676"/>
      <c r="LDF5" s="676"/>
      <c r="LDG5" s="676"/>
      <c r="LDH5" s="676"/>
      <c r="LDI5" s="676"/>
      <c r="LDJ5" s="676"/>
      <c r="LDK5" s="676"/>
      <c r="LDL5" s="676"/>
      <c r="LDM5" s="676"/>
      <c r="LDN5" s="676"/>
      <c r="LDO5" s="676"/>
      <c r="LDP5" s="676"/>
      <c r="LDQ5" s="676"/>
      <c r="LDR5" s="676"/>
      <c r="LDS5" s="676"/>
      <c r="LDT5" s="676"/>
      <c r="LDU5" s="676"/>
      <c r="LDV5" s="676"/>
      <c r="LDW5" s="676"/>
      <c r="LDX5" s="676"/>
      <c r="LDY5" s="676"/>
      <c r="LDZ5" s="676"/>
      <c r="LEA5" s="676"/>
      <c r="LEB5" s="676"/>
      <c r="LEC5" s="676"/>
      <c r="LED5" s="676"/>
      <c r="LEE5" s="676"/>
      <c r="LEF5" s="676"/>
      <c r="LEG5" s="676"/>
      <c r="LEH5" s="676"/>
      <c r="LEI5" s="676"/>
      <c r="LEJ5" s="676"/>
      <c r="LEK5" s="676"/>
      <c r="LEL5" s="676"/>
      <c r="LEM5" s="676"/>
      <c r="LEN5" s="676"/>
      <c r="LEO5" s="676"/>
      <c r="LEP5" s="676"/>
      <c r="LEQ5" s="676"/>
      <c r="LER5" s="676"/>
      <c r="LES5" s="676"/>
      <c r="LET5" s="676"/>
      <c r="LEU5" s="676"/>
      <c r="LEV5" s="676"/>
      <c r="LEW5" s="676"/>
      <c r="LEX5" s="676"/>
      <c r="LEY5" s="676"/>
      <c r="LEZ5" s="676"/>
      <c r="LFA5" s="676"/>
      <c r="LFB5" s="676"/>
      <c r="LFC5" s="676"/>
      <c r="LFD5" s="676"/>
      <c r="LFE5" s="676"/>
      <c r="LFF5" s="676"/>
      <c r="LFG5" s="676"/>
      <c r="LFH5" s="676"/>
      <c r="LFI5" s="676"/>
      <c r="LFJ5" s="676"/>
      <c r="LFK5" s="676"/>
      <c r="LFL5" s="676"/>
      <c r="LFM5" s="676"/>
      <c r="LFN5" s="676"/>
      <c r="LFO5" s="676"/>
      <c r="LFP5" s="676"/>
      <c r="LFQ5" s="676"/>
      <c r="LFR5" s="676"/>
      <c r="LFS5" s="676"/>
      <c r="LFT5" s="676"/>
      <c r="LFU5" s="676"/>
      <c r="LFV5" s="676"/>
      <c r="LFW5" s="676"/>
      <c r="LFX5" s="676"/>
      <c r="LFY5" s="676"/>
      <c r="LFZ5" s="676"/>
      <c r="LGA5" s="676"/>
      <c r="LGB5" s="676"/>
      <c r="LGC5" s="676"/>
      <c r="LGD5" s="676"/>
      <c r="LGE5" s="676"/>
      <c r="LGF5" s="676"/>
      <c r="LGG5" s="676"/>
      <c r="LGH5" s="676"/>
      <c r="LGI5" s="676"/>
      <c r="LGJ5" s="676"/>
      <c r="LGK5" s="676"/>
      <c r="LGL5" s="676"/>
      <c r="LGM5" s="676"/>
      <c r="LGN5" s="676"/>
      <c r="LGO5" s="676"/>
      <c r="LGP5" s="676"/>
      <c r="LGQ5" s="676"/>
      <c r="LGR5" s="676"/>
      <c r="LGS5" s="676"/>
      <c r="LGT5" s="676"/>
      <c r="LGU5" s="676"/>
      <c r="LGV5" s="676"/>
      <c r="LGW5" s="676"/>
      <c r="LGX5" s="676"/>
      <c r="LGY5" s="676"/>
      <c r="LGZ5" s="676"/>
      <c r="LHA5" s="676"/>
      <c r="LHB5" s="676"/>
      <c r="LHC5" s="676"/>
      <c r="LHD5" s="676"/>
      <c r="LHE5" s="676"/>
      <c r="LHF5" s="676"/>
      <c r="LHG5" s="676"/>
      <c r="LHH5" s="676"/>
      <c r="LHI5" s="676"/>
      <c r="LHJ5" s="676"/>
      <c r="LHK5" s="676"/>
      <c r="LHL5" s="676"/>
      <c r="LHM5" s="676"/>
      <c r="LHN5" s="676"/>
      <c r="LHO5" s="676"/>
      <c r="LHP5" s="676"/>
      <c r="LHQ5" s="676"/>
      <c r="LHR5" s="676"/>
      <c r="LHS5" s="676"/>
      <c r="LHT5" s="676"/>
      <c r="LHU5" s="676"/>
      <c r="LHV5" s="676"/>
      <c r="LHW5" s="676"/>
      <c r="LHX5" s="676"/>
      <c r="LHY5" s="676"/>
      <c r="LHZ5" s="676"/>
      <c r="LIA5" s="676"/>
      <c r="LIB5" s="676"/>
      <c r="LIC5" s="676"/>
      <c r="LID5" s="676"/>
      <c r="LIE5" s="676"/>
      <c r="LIF5" s="676"/>
      <c r="LIG5" s="676"/>
      <c r="LIH5" s="676"/>
      <c r="LII5" s="676"/>
      <c r="LIJ5" s="676"/>
      <c r="LIK5" s="676"/>
      <c r="LIL5" s="676"/>
      <c r="LIM5" s="676"/>
      <c r="LIN5" s="676"/>
      <c r="LIO5" s="676"/>
      <c r="LIP5" s="676"/>
      <c r="LIQ5" s="676"/>
      <c r="LIR5" s="676"/>
      <c r="LIS5" s="676"/>
      <c r="LIT5" s="676"/>
      <c r="LIU5" s="676"/>
      <c r="LIV5" s="676"/>
      <c r="LIW5" s="676"/>
      <c r="LIX5" s="676"/>
      <c r="LIY5" s="676"/>
      <c r="LIZ5" s="676"/>
      <c r="LJA5" s="676"/>
      <c r="LJB5" s="676"/>
      <c r="LJC5" s="676"/>
      <c r="LJD5" s="676"/>
      <c r="LJE5" s="676"/>
      <c r="LJF5" s="676"/>
      <c r="LJG5" s="676"/>
      <c r="LJH5" s="676"/>
      <c r="LJI5" s="676"/>
      <c r="LJJ5" s="676"/>
      <c r="LJK5" s="676"/>
      <c r="LJL5" s="676"/>
      <c r="LJM5" s="676"/>
      <c r="LJN5" s="676"/>
      <c r="LJO5" s="676"/>
      <c r="LJP5" s="676"/>
      <c r="LJQ5" s="676"/>
      <c r="LJR5" s="676"/>
      <c r="LJS5" s="676"/>
      <c r="LJT5" s="676"/>
      <c r="LJU5" s="676"/>
      <c r="LJV5" s="676"/>
      <c r="LJW5" s="676"/>
      <c r="LJX5" s="676"/>
      <c r="LJY5" s="676"/>
      <c r="LJZ5" s="676"/>
      <c r="LKA5" s="676"/>
      <c r="LKB5" s="676"/>
      <c r="LKC5" s="676"/>
      <c r="LKD5" s="676"/>
      <c r="LKE5" s="676"/>
      <c r="LKF5" s="676"/>
      <c r="LKG5" s="676"/>
      <c r="LKH5" s="676"/>
      <c r="LKI5" s="676"/>
      <c r="LKJ5" s="676"/>
      <c r="LKK5" s="676"/>
      <c r="LKL5" s="676"/>
      <c r="LKM5" s="676"/>
      <c r="LKN5" s="676"/>
      <c r="LKO5" s="676"/>
      <c r="LKP5" s="676"/>
      <c r="LKQ5" s="676"/>
      <c r="LKR5" s="676"/>
      <c r="LKS5" s="676"/>
      <c r="LKT5" s="676"/>
      <c r="LKU5" s="676"/>
      <c r="LKV5" s="676"/>
      <c r="LKW5" s="676"/>
      <c r="LKX5" s="676"/>
      <c r="LKY5" s="676"/>
      <c r="LKZ5" s="676"/>
      <c r="LLA5" s="676"/>
      <c r="LLB5" s="676"/>
      <c r="LLC5" s="676"/>
      <c r="LLD5" s="676"/>
      <c r="LLE5" s="676"/>
      <c r="LLF5" s="676"/>
      <c r="LLG5" s="676"/>
      <c r="LLH5" s="676"/>
      <c r="LLI5" s="676"/>
      <c r="LLJ5" s="676"/>
      <c r="LLK5" s="676"/>
      <c r="LLL5" s="676"/>
      <c r="LLM5" s="676"/>
      <c r="LLN5" s="676"/>
      <c r="LLO5" s="676"/>
      <c r="LLP5" s="676"/>
      <c r="LLQ5" s="676"/>
      <c r="LLR5" s="676"/>
      <c r="LLS5" s="676"/>
      <c r="LLT5" s="676"/>
      <c r="LLU5" s="676"/>
      <c r="LLV5" s="676"/>
      <c r="LLW5" s="676"/>
      <c r="LLX5" s="676"/>
      <c r="LLY5" s="676"/>
      <c r="LLZ5" s="676"/>
      <c r="LMA5" s="676"/>
      <c r="LMB5" s="676"/>
      <c r="LMC5" s="676"/>
      <c r="LMD5" s="676"/>
      <c r="LME5" s="676"/>
      <c r="LMF5" s="676"/>
      <c r="LMG5" s="676"/>
      <c r="LMH5" s="676"/>
      <c r="LMI5" s="676"/>
      <c r="LMJ5" s="676"/>
      <c r="LMK5" s="676"/>
      <c r="LML5" s="676"/>
      <c r="LMM5" s="676"/>
      <c r="LMN5" s="676"/>
      <c r="LMO5" s="676"/>
      <c r="LMP5" s="676"/>
      <c r="LMQ5" s="676"/>
      <c r="LMR5" s="676"/>
      <c r="LMS5" s="676"/>
      <c r="LMT5" s="676"/>
      <c r="LMU5" s="676"/>
      <c r="LMV5" s="676"/>
      <c r="LMW5" s="676"/>
      <c r="LMX5" s="676"/>
      <c r="LMY5" s="676"/>
      <c r="LMZ5" s="676"/>
      <c r="LNA5" s="676"/>
      <c r="LNB5" s="676"/>
      <c r="LNC5" s="676"/>
      <c r="LND5" s="676"/>
      <c r="LNE5" s="676"/>
      <c r="LNF5" s="676"/>
      <c r="LNG5" s="676"/>
      <c r="LNH5" s="676"/>
      <c r="LNI5" s="676"/>
      <c r="LNJ5" s="676"/>
      <c r="LNK5" s="676"/>
      <c r="LNL5" s="676"/>
      <c r="LNM5" s="676"/>
      <c r="LNN5" s="676"/>
      <c r="LNO5" s="676"/>
      <c r="LNP5" s="676"/>
      <c r="LNQ5" s="676"/>
      <c r="LNR5" s="676"/>
      <c r="LNS5" s="676"/>
      <c r="LNT5" s="676"/>
      <c r="LNU5" s="676"/>
      <c r="LNV5" s="676"/>
      <c r="LNW5" s="676"/>
      <c r="LNX5" s="676"/>
      <c r="LNY5" s="676"/>
      <c r="LNZ5" s="676"/>
      <c r="LOA5" s="676"/>
      <c r="LOB5" s="676"/>
      <c r="LOC5" s="676"/>
      <c r="LOD5" s="676"/>
      <c r="LOE5" s="676"/>
      <c r="LOF5" s="676"/>
      <c r="LOG5" s="676"/>
      <c r="LOH5" s="676"/>
      <c r="LOI5" s="676"/>
      <c r="LOJ5" s="676"/>
      <c r="LOK5" s="676"/>
      <c r="LOL5" s="676"/>
      <c r="LOM5" s="676"/>
      <c r="LON5" s="676"/>
      <c r="LOO5" s="676"/>
      <c r="LOP5" s="676"/>
      <c r="LOQ5" s="676"/>
      <c r="LOR5" s="676"/>
      <c r="LOS5" s="676"/>
      <c r="LOT5" s="676"/>
      <c r="LOU5" s="676"/>
      <c r="LOV5" s="676"/>
      <c r="LOW5" s="676"/>
      <c r="LOX5" s="676"/>
      <c r="LOY5" s="676"/>
      <c r="LOZ5" s="676"/>
      <c r="LPA5" s="676"/>
      <c r="LPB5" s="676"/>
      <c r="LPC5" s="676"/>
      <c r="LPD5" s="676"/>
      <c r="LPE5" s="676"/>
      <c r="LPF5" s="676"/>
      <c r="LPG5" s="676"/>
      <c r="LPH5" s="676"/>
      <c r="LPI5" s="676"/>
      <c r="LPJ5" s="676"/>
      <c r="LPK5" s="676"/>
      <c r="LPL5" s="676"/>
      <c r="LPM5" s="676"/>
      <c r="LPN5" s="676"/>
      <c r="LPO5" s="676"/>
      <c r="LPP5" s="676"/>
      <c r="LPQ5" s="676"/>
      <c r="LPR5" s="676"/>
      <c r="LPS5" s="676"/>
      <c r="LPT5" s="676"/>
      <c r="LPU5" s="676"/>
      <c r="LPV5" s="676"/>
      <c r="LPW5" s="676"/>
      <c r="LPX5" s="676"/>
      <c r="LPY5" s="676"/>
      <c r="LPZ5" s="676"/>
      <c r="LQA5" s="676"/>
      <c r="LQB5" s="676"/>
      <c r="LQC5" s="676"/>
      <c r="LQD5" s="676"/>
      <c r="LQE5" s="676"/>
      <c r="LQF5" s="676"/>
      <c r="LQG5" s="676"/>
      <c r="LQH5" s="676"/>
      <c r="LQI5" s="676"/>
      <c r="LQJ5" s="676"/>
      <c r="LQK5" s="676"/>
      <c r="LQL5" s="676"/>
      <c r="LQM5" s="676"/>
      <c r="LQN5" s="676"/>
      <c r="LQO5" s="676"/>
      <c r="LQP5" s="676"/>
      <c r="LQQ5" s="676"/>
      <c r="LQR5" s="676"/>
      <c r="LQS5" s="676"/>
      <c r="LQT5" s="676"/>
      <c r="LQU5" s="676"/>
      <c r="LQV5" s="676"/>
      <c r="LQW5" s="676"/>
      <c r="LQX5" s="676"/>
      <c r="LQY5" s="676"/>
      <c r="LQZ5" s="676"/>
      <c r="LRA5" s="676"/>
      <c r="LRB5" s="676"/>
      <c r="LRC5" s="676"/>
      <c r="LRD5" s="676"/>
      <c r="LRE5" s="676"/>
      <c r="LRF5" s="676"/>
      <c r="LRG5" s="676"/>
      <c r="LRH5" s="676"/>
      <c r="LRI5" s="676"/>
      <c r="LRJ5" s="676"/>
      <c r="LRK5" s="676"/>
      <c r="LRL5" s="676"/>
      <c r="LRM5" s="676"/>
      <c r="LRN5" s="676"/>
      <c r="LRO5" s="676"/>
      <c r="LRP5" s="676"/>
      <c r="LRQ5" s="676"/>
      <c r="LRR5" s="676"/>
      <c r="LRS5" s="676"/>
      <c r="LRT5" s="676"/>
      <c r="LRU5" s="676"/>
      <c r="LRV5" s="676"/>
      <c r="LRW5" s="676"/>
      <c r="LRX5" s="676"/>
      <c r="LRY5" s="676"/>
      <c r="LRZ5" s="676"/>
      <c r="LSA5" s="676"/>
      <c r="LSB5" s="676"/>
      <c r="LSC5" s="676"/>
      <c r="LSD5" s="676"/>
      <c r="LSE5" s="676"/>
      <c r="LSF5" s="676"/>
      <c r="LSG5" s="676"/>
      <c r="LSH5" s="676"/>
      <c r="LSI5" s="676"/>
      <c r="LSJ5" s="676"/>
      <c r="LSK5" s="676"/>
      <c r="LSL5" s="676"/>
      <c r="LSM5" s="676"/>
      <c r="LSN5" s="676"/>
      <c r="LSO5" s="676"/>
      <c r="LSP5" s="676"/>
      <c r="LSQ5" s="676"/>
      <c r="LSR5" s="676"/>
      <c r="LSS5" s="676"/>
      <c r="LST5" s="676"/>
      <c r="LSU5" s="676"/>
      <c r="LSV5" s="676"/>
      <c r="LSW5" s="676"/>
      <c r="LSX5" s="676"/>
      <c r="LSY5" s="676"/>
      <c r="LSZ5" s="676"/>
      <c r="LTA5" s="676"/>
      <c r="LTB5" s="676"/>
      <c r="LTC5" s="676"/>
      <c r="LTD5" s="676"/>
      <c r="LTE5" s="676"/>
      <c r="LTF5" s="676"/>
      <c r="LTG5" s="676"/>
      <c r="LTH5" s="676"/>
      <c r="LTI5" s="676"/>
      <c r="LTJ5" s="676"/>
      <c r="LTK5" s="676"/>
      <c r="LTL5" s="676"/>
      <c r="LTM5" s="676"/>
      <c r="LTN5" s="676"/>
      <c r="LTO5" s="676"/>
      <c r="LTP5" s="676"/>
      <c r="LTQ5" s="676"/>
      <c r="LTR5" s="676"/>
      <c r="LTS5" s="676"/>
      <c r="LTT5" s="676"/>
      <c r="LTU5" s="676"/>
      <c r="LTV5" s="676"/>
      <c r="LTW5" s="676"/>
      <c r="LTX5" s="676"/>
      <c r="LTY5" s="676"/>
      <c r="LTZ5" s="676"/>
      <c r="LUA5" s="676"/>
      <c r="LUB5" s="676"/>
      <c r="LUC5" s="676"/>
      <c r="LUD5" s="676"/>
      <c r="LUE5" s="676"/>
      <c r="LUF5" s="676"/>
      <c r="LUG5" s="676"/>
      <c r="LUH5" s="676"/>
      <c r="LUI5" s="676"/>
      <c r="LUJ5" s="676"/>
      <c r="LUK5" s="676"/>
      <c r="LUL5" s="676"/>
      <c r="LUM5" s="676"/>
      <c r="LUN5" s="676"/>
      <c r="LUO5" s="676"/>
      <c r="LUP5" s="676"/>
      <c r="LUQ5" s="676"/>
      <c r="LUR5" s="676"/>
      <c r="LUS5" s="676"/>
      <c r="LUT5" s="676"/>
      <c r="LUU5" s="676"/>
      <c r="LUV5" s="676"/>
      <c r="LUW5" s="676"/>
      <c r="LUX5" s="676"/>
      <c r="LUY5" s="676"/>
      <c r="LUZ5" s="676"/>
      <c r="LVA5" s="676"/>
      <c r="LVB5" s="676"/>
      <c r="LVC5" s="676"/>
      <c r="LVD5" s="676"/>
      <c r="LVE5" s="676"/>
      <c r="LVF5" s="676"/>
      <c r="LVG5" s="676"/>
      <c r="LVH5" s="676"/>
      <c r="LVI5" s="676"/>
      <c r="LVJ5" s="676"/>
      <c r="LVK5" s="676"/>
      <c r="LVL5" s="676"/>
      <c r="LVM5" s="676"/>
      <c r="LVN5" s="676"/>
      <c r="LVO5" s="676"/>
      <c r="LVP5" s="676"/>
      <c r="LVQ5" s="676"/>
      <c r="LVR5" s="676"/>
      <c r="LVS5" s="676"/>
      <c r="LVT5" s="676"/>
      <c r="LVU5" s="676"/>
      <c r="LVV5" s="676"/>
      <c r="LVW5" s="676"/>
      <c r="LVX5" s="676"/>
      <c r="LVY5" s="676"/>
      <c r="LVZ5" s="676"/>
      <c r="LWA5" s="676"/>
      <c r="LWB5" s="676"/>
      <c r="LWC5" s="676"/>
      <c r="LWD5" s="676"/>
      <c r="LWE5" s="676"/>
      <c r="LWF5" s="676"/>
      <c r="LWG5" s="676"/>
      <c r="LWH5" s="676"/>
      <c r="LWI5" s="676"/>
      <c r="LWJ5" s="676"/>
      <c r="LWK5" s="676"/>
      <c r="LWL5" s="676"/>
      <c r="LWM5" s="676"/>
      <c r="LWN5" s="676"/>
      <c r="LWO5" s="676"/>
      <c r="LWP5" s="676"/>
      <c r="LWQ5" s="676"/>
      <c r="LWR5" s="676"/>
      <c r="LWS5" s="676"/>
      <c r="LWT5" s="676"/>
      <c r="LWU5" s="676"/>
      <c r="LWV5" s="676"/>
      <c r="LWW5" s="676"/>
      <c r="LWX5" s="676"/>
      <c r="LWY5" s="676"/>
      <c r="LWZ5" s="676"/>
      <c r="LXA5" s="676"/>
      <c r="LXB5" s="676"/>
      <c r="LXC5" s="676"/>
      <c r="LXD5" s="676"/>
      <c r="LXE5" s="676"/>
      <c r="LXF5" s="676"/>
      <c r="LXG5" s="676"/>
      <c r="LXH5" s="676"/>
      <c r="LXI5" s="676"/>
      <c r="LXJ5" s="676"/>
      <c r="LXK5" s="676"/>
      <c r="LXL5" s="676"/>
      <c r="LXM5" s="676"/>
      <c r="LXN5" s="676"/>
      <c r="LXO5" s="676"/>
      <c r="LXP5" s="676"/>
      <c r="LXQ5" s="676"/>
      <c r="LXR5" s="676"/>
      <c r="LXS5" s="676"/>
      <c r="LXT5" s="676"/>
      <c r="LXU5" s="676"/>
      <c r="LXV5" s="676"/>
      <c r="LXW5" s="676"/>
      <c r="LXX5" s="676"/>
      <c r="LXY5" s="676"/>
      <c r="LXZ5" s="676"/>
      <c r="LYA5" s="676"/>
      <c r="LYB5" s="676"/>
      <c r="LYC5" s="676"/>
      <c r="LYD5" s="676"/>
      <c r="LYE5" s="676"/>
      <c r="LYF5" s="676"/>
      <c r="LYG5" s="676"/>
      <c r="LYH5" s="676"/>
      <c r="LYI5" s="676"/>
      <c r="LYJ5" s="676"/>
      <c r="LYK5" s="676"/>
      <c r="LYL5" s="676"/>
      <c r="LYM5" s="676"/>
      <c r="LYN5" s="676"/>
      <c r="LYO5" s="676"/>
      <c r="LYP5" s="676"/>
      <c r="LYQ5" s="676"/>
      <c r="LYR5" s="676"/>
      <c r="LYS5" s="676"/>
      <c r="LYT5" s="676"/>
      <c r="LYU5" s="676"/>
      <c r="LYV5" s="676"/>
      <c r="LYW5" s="676"/>
      <c r="LYX5" s="676"/>
      <c r="LYY5" s="676"/>
      <c r="LYZ5" s="676"/>
      <c r="LZA5" s="676"/>
      <c r="LZB5" s="676"/>
      <c r="LZC5" s="676"/>
      <c r="LZD5" s="676"/>
      <c r="LZE5" s="676"/>
      <c r="LZF5" s="676"/>
      <c r="LZG5" s="676"/>
      <c r="LZH5" s="676"/>
      <c r="LZI5" s="676"/>
      <c r="LZJ5" s="676"/>
      <c r="LZK5" s="676"/>
      <c r="LZL5" s="676"/>
      <c r="LZM5" s="676"/>
      <c r="LZN5" s="676"/>
      <c r="LZO5" s="676"/>
      <c r="LZP5" s="676"/>
      <c r="LZQ5" s="676"/>
      <c r="LZR5" s="676"/>
      <c r="LZS5" s="676"/>
      <c r="LZT5" s="676"/>
      <c r="LZU5" s="676"/>
      <c r="LZV5" s="676"/>
      <c r="LZW5" s="676"/>
      <c r="LZX5" s="676"/>
      <c r="LZY5" s="676"/>
      <c r="LZZ5" s="676"/>
      <c r="MAA5" s="676"/>
      <c r="MAB5" s="676"/>
      <c r="MAC5" s="676"/>
      <c r="MAD5" s="676"/>
      <c r="MAE5" s="676"/>
      <c r="MAF5" s="676"/>
      <c r="MAG5" s="676"/>
      <c r="MAH5" s="676"/>
      <c r="MAI5" s="676"/>
      <c r="MAJ5" s="676"/>
      <c r="MAK5" s="676"/>
      <c r="MAL5" s="676"/>
      <c r="MAM5" s="676"/>
      <c r="MAN5" s="676"/>
      <c r="MAO5" s="676"/>
      <c r="MAP5" s="676"/>
      <c r="MAQ5" s="676"/>
      <c r="MAR5" s="676"/>
      <c r="MAS5" s="676"/>
      <c r="MAT5" s="676"/>
      <c r="MAU5" s="676"/>
      <c r="MAV5" s="676"/>
      <c r="MAW5" s="676"/>
      <c r="MAX5" s="676"/>
      <c r="MAY5" s="676"/>
      <c r="MAZ5" s="676"/>
      <c r="MBA5" s="676"/>
      <c r="MBB5" s="676"/>
      <c r="MBC5" s="676"/>
      <c r="MBD5" s="676"/>
      <c r="MBE5" s="676"/>
      <c r="MBF5" s="676"/>
      <c r="MBG5" s="676"/>
      <c r="MBH5" s="676"/>
      <c r="MBI5" s="676"/>
      <c r="MBJ5" s="676"/>
      <c r="MBK5" s="676"/>
      <c r="MBL5" s="676"/>
      <c r="MBM5" s="676"/>
      <c r="MBN5" s="676"/>
      <c r="MBO5" s="676"/>
      <c r="MBP5" s="676"/>
      <c r="MBQ5" s="676"/>
      <c r="MBR5" s="676"/>
      <c r="MBS5" s="676"/>
      <c r="MBT5" s="676"/>
      <c r="MBU5" s="676"/>
      <c r="MBV5" s="676"/>
      <c r="MBW5" s="676"/>
      <c r="MBX5" s="676"/>
      <c r="MBY5" s="676"/>
      <c r="MBZ5" s="676"/>
      <c r="MCA5" s="676"/>
      <c r="MCB5" s="676"/>
      <c r="MCC5" s="676"/>
      <c r="MCD5" s="676"/>
      <c r="MCE5" s="676"/>
      <c r="MCF5" s="676"/>
      <c r="MCG5" s="676"/>
      <c r="MCH5" s="676"/>
      <c r="MCI5" s="676"/>
      <c r="MCJ5" s="676"/>
      <c r="MCK5" s="676"/>
      <c r="MCL5" s="676"/>
      <c r="MCM5" s="676"/>
      <c r="MCN5" s="676"/>
      <c r="MCO5" s="676"/>
      <c r="MCP5" s="676"/>
      <c r="MCQ5" s="676"/>
      <c r="MCR5" s="676"/>
      <c r="MCS5" s="676"/>
      <c r="MCT5" s="676"/>
      <c r="MCU5" s="676"/>
      <c r="MCV5" s="676"/>
      <c r="MCW5" s="676"/>
      <c r="MCX5" s="676"/>
      <c r="MCY5" s="676"/>
      <c r="MCZ5" s="676"/>
      <c r="MDA5" s="676"/>
      <c r="MDB5" s="676"/>
      <c r="MDC5" s="676"/>
      <c r="MDD5" s="676"/>
      <c r="MDE5" s="676"/>
      <c r="MDF5" s="676"/>
      <c r="MDG5" s="676"/>
      <c r="MDH5" s="676"/>
      <c r="MDI5" s="676"/>
      <c r="MDJ5" s="676"/>
      <c r="MDK5" s="676"/>
      <c r="MDL5" s="676"/>
      <c r="MDM5" s="676"/>
      <c r="MDN5" s="676"/>
      <c r="MDO5" s="676"/>
      <c r="MDP5" s="676"/>
      <c r="MDQ5" s="676"/>
      <c r="MDR5" s="676"/>
      <c r="MDS5" s="676"/>
      <c r="MDT5" s="676"/>
      <c r="MDU5" s="676"/>
      <c r="MDV5" s="676"/>
      <c r="MDW5" s="676"/>
      <c r="MDX5" s="676"/>
      <c r="MDY5" s="676"/>
      <c r="MDZ5" s="676"/>
      <c r="MEA5" s="676"/>
      <c r="MEB5" s="676"/>
      <c r="MEC5" s="676"/>
      <c r="MED5" s="676"/>
      <c r="MEE5" s="676"/>
      <c r="MEF5" s="676"/>
      <c r="MEG5" s="676"/>
      <c r="MEH5" s="676"/>
      <c r="MEI5" s="676"/>
      <c r="MEJ5" s="676"/>
      <c r="MEK5" s="676"/>
      <c r="MEL5" s="676"/>
      <c r="MEM5" s="676"/>
      <c r="MEN5" s="676"/>
      <c r="MEO5" s="676"/>
      <c r="MEP5" s="676"/>
      <c r="MEQ5" s="676"/>
      <c r="MER5" s="676"/>
      <c r="MES5" s="676"/>
      <c r="MET5" s="676"/>
      <c r="MEU5" s="676"/>
      <c r="MEV5" s="676"/>
      <c r="MEW5" s="676"/>
      <c r="MEX5" s="676"/>
      <c r="MEY5" s="676"/>
      <c r="MEZ5" s="676"/>
      <c r="MFA5" s="676"/>
      <c r="MFB5" s="676"/>
      <c r="MFC5" s="676"/>
      <c r="MFD5" s="676"/>
      <c r="MFE5" s="676"/>
      <c r="MFF5" s="676"/>
      <c r="MFG5" s="676"/>
      <c r="MFH5" s="676"/>
      <c r="MFI5" s="676"/>
      <c r="MFJ5" s="676"/>
      <c r="MFK5" s="676"/>
      <c r="MFL5" s="676"/>
      <c r="MFM5" s="676"/>
      <c r="MFN5" s="676"/>
      <c r="MFO5" s="676"/>
      <c r="MFP5" s="676"/>
      <c r="MFQ5" s="676"/>
      <c r="MFR5" s="676"/>
      <c r="MFS5" s="676"/>
      <c r="MFT5" s="676"/>
      <c r="MFU5" s="676"/>
      <c r="MFV5" s="676"/>
      <c r="MFW5" s="676"/>
      <c r="MFX5" s="676"/>
      <c r="MFY5" s="676"/>
      <c r="MFZ5" s="676"/>
      <c r="MGA5" s="676"/>
      <c r="MGB5" s="676"/>
      <c r="MGC5" s="676"/>
      <c r="MGD5" s="676"/>
      <c r="MGE5" s="676"/>
      <c r="MGF5" s="676"/>
      <c r="MGG5" s="676"/>
      <c r="MGH5" s="676"/>
      <c r="MGI5" s="676"/>
      <c r="MGJ5" s="676"/>
      <c r="MGK5" s="676"/>
      <c r="MGL5" s="676"/>
      <c r="MGM5" s="676"/>
      <c r="MGN5" s="676"/>
      <c r="MGO5" s="676"/>
      <c r="MGP5" s="676"/>
      <c r="MGQ5" s="676"/>
      <c r="MGR5" s="676"/>
      <c r="MGS5" s="676"/>
      <c r="MGT5" s="676"/>
      <c r="MGU5" s="676"/>
      <c r="MGV5" s="676"/>
      <c r="MGW5" s="676"/>
      <c r="MGX5" s="676"/>
      <c r="MGY5" s="676"/>
      <c r="MGZ5" s="676"/>
      <c r="MHA5" s="676"/>
      <c r="MHB5" s="676"/>
      <c r="MHC5" s="676"/>
      <c r="MHD5" s="676"/>
      <c r="MHE5" s="676"/>
      <c r="MHF5" s="676"/>
      <c r="MHG5" s="676"/>
      <c r="MHH5" s="676"/>
      <c r="MHI5" s="676"/>
      <c r="MHJ5" s="676"/>
      <c r="MHK5" s="676"/>
      <c r="MHL5" s="676"/>
      <c r="MHM5" s="676"/>
      <c r="MHN5" s="676"/>
      <c r="MHO5" s="676"/>
      <c r="MHP5" s="676"/>
      <c r="MHQ5" s="676"/>
      <c r="MHR5" s="676"/>
      <c r="MHS5" s="676"/>
      <c r="MHT5" s="676"/>
      <c r="MHU5" s="676"/>
      <c r="MHV5" s="676"/>
      <c r="MHW5" s="676"/>
      <c r="MHX5" s="676"/>
      <c r="MHY5" s="676"/>
      <c r="MHZ5" s="676"/>
      <c r="MIA5" s="676"/>
      <c r="MIB5" s="676"/>
      <c r="MIC5" s="676"/>
      <c r="MID5" s="676"/>
      <c r="MIE5" s="676"/>
      <c r="MIF5" s="676"/>
      <c r="MIG5" s="676"/>
      <c r="MIH5" s="676"/>
      <c r="MII5" s="676"/>
      <c r="MIJ5" s="676"/>
      <c r="MIK5" s="676"/>
      <c r="MIL5" s="676"/>
      <c r="MIM5" s="676"/>
      <c r="MIN5" s="676"/>
      <c r="MIO5" s="676"/>
      <c r="MIP5" s="676"/>
      <c r="MIQ5" s="676"/>
      <c r="MIR5" s="676"/>
      <c r="MIS5" s="676"/>
      <c r="MIT5" s="676"/>
      <c r="MIU5" s="676"/>
      <c r="MIV5" s="676"/>
      <c r="MIW5" s="676"/>
      <c r="MIX5" s="676"/>
      <c r="MIY5" s="676"/>
      <c r="MIZ5" s="676"/>
      <c r="MJA5" s="676"/>
      <c r="MJB5" s="676"/>
      <c r="MJC5" s="676"/>
      <c r="MJD5" s="676"/>
      <c r="MJE5" s="676"/>
      <c r="MJF5" s="676"/>
      <c r="MJG5" s="676"/>
      <c r="MJH5" s="676"/>
      <c r="MJI5" s="676"/>
      <c r="MJJ5" s="676"/>
      <c r="MJK5" s="676"/>
      <c r="MJL5" s="676"/>
      <c r="MJM5" s="676"/>
      <c r="MJN5" s="676"/>
      <c r="MJO5" s="676"/>
      <c r="MJP5" s="676"/>
      <c r="MJQ5" s="676"/>
      <c r="MJR5" s="676"/>
      <c r="MJS5" s="676"/>
      <c r="MJT5" s="676"/>
      <c r="MJU5" s="676"/>
      <c r="MJV5" s="676"/>
      <c r="MJW5" s="676"/>
      <c r="MJX5" s="676"/>
      <c r="MJY5" s="676"/>
      <c r="MJZ5" s="676"/>
      <c r="MKA5" s="676"/>
      <c r="MKB5" s="676"/>
      <c r="MKC5" s="676"/>
      <c r="MKD5" s="676"/>
      <c r="MKE5" s="676"/>
      <c r="MKF5" s="676"/>
      <c r="MKG5" s="676"/>
      <c r="MKH5" s="676"/>
      <c r="MKI5" s="676"/>
      <c r="MKJ5" s="676"/>
      <c r="MKK5" s="676"/>
      <c r="MKL5" s="676"/>
      <c r="MKM5" s="676"/>
      <c r="MKN5" s="676"/>
      <c r="MKO5" s="676"/>
      <c r="MKP5" s="676"/>
      <c r="MKQ5" s="676"/>
      <c r="MKR5" s="676"/>
      <c r="MKS5" s="676"/>
      <c r="MKT5" s="676"/>
      <c r="MKU5" s="676"/>
      <c r="MKV5" s="676"/>
      <c r="MKW5" s="676"/>
      <c r="MKX5" s="676"/>
      <c r="MKY5" s="676"/>
      <c r="MKZ5" s="676"/>
      <c r="MLA5" s="676"/>
      <c r="MLB5" s="676"/>
      <c r="MLC5" s="676"/>
      <c r="MLD5" s="676"/>
      <c r="MLE5" s="676"/>
      <c r="MLF5" s="676"/>
      <c r="MLG5" s="676"/>
      <c r="MLH5" s="676"/>
      <c r="MLI5" s="676"/>
      <c r="MLJ5" s="676"/>
      <c r="MLK5" s="676"/>
      <c r="MLL5" s="676"/>
      <c r="MLM5" s="676"/>
      <c r="MLN5" s="676"/>
      <c r="MLO5" s="676"/>
      <c r="MLP5" s="676"/>
      <c r="MLQ5" s="676"/>
      <c r="MLR5" s="676"/>
      <c r="MLS5" s="676"/>
      <c r="MLT5" s="676"/>
      <c r="MLU5" s="676"/>
      <c r="MLV5" s="676"/>
      <c r="MLW5" s="676"/>
      <c r="MLX5" s="676"/>
      <c r="MLY5" s="676"/>
      <c r="MLZ5" s="676"/>
      <c r="MMA5" s="676"/>
      <c r="MMB5" s="676"/>
      <c r="MMC5" s="676"/>
      <c r="MMD5" s="676"/>
      <c r="MME5" s="676"/>
      <c r="MMF5" s="676"/>
      <c r="MMG5" s="676"/>
      <c r="MMH5" s="676"/>
      <c r="MMI5" s="676"/>
      <c r="MMJ5" s="676"/>
      <c r="MMK5" s="676"/>
      <c r="MML5" s="676"/>
      <c r="MMM5" s="676"/>
      <c r="MMN5" s="676"/>
      <c r="MMO5" s="676"/>
      <c r="MMP5" s="676"/>
      <c r="MMQ5" s="676"/>
      <c r="MMR5" s="676"/>
      <c r="MMS5" s="676"/>
      <c r="MMT5" s="676"/>
      <c r="MMU5" s="676"/>
      <c r="MMV5" s="676"/>
      <c r="MMW5" s="676"/>
      <c r="MMX5" s="676"/>
      <c r="MMY5" s="676"/>
      <c r="MMZ5" s="676"/>
      <c r="MNA5" s="676"/>
      <c r="MNB5" s="676"/>
      <c r="MNC5" s="676"/>
      <c r="MND5" s="676"/>
      <c r="MNE5" s="676"/>
      <c r="MNF5" s="676"/>
      <c r="MNG5" s="676"/>
      <c r="MNH5" s="676"/>
      <c r="MNI5" s="676"/>
      <c r="MNJ5" s="676"/>
      <c r="MNK5" s="676"/>
      <c r="MNL5" s="676"/>
      <c r="MNM5" s="676"/>
      <c r="MNN5" s="676"/>
      <c r="MNO5" s="676"/>
      <c r="MNP5" s="676"/>
      <c r="MNQ5" s="676"/>
      <c r="MNR5" s="676"/>
      <c r="MNS5" s="676"/>
      <c r="MNT5" s="676"/>
      <c r="MNU5" s="676"/>
      <c r="MNV5" s="676"/>
      <c r="MNW5" s="676"/>
      <c r="MNX5" s="676"/>
      <c r="MNY5" s="676"/>
      <c r="MNZ5" s="676"/>
      <c r="MOA5" s="676"/>
      <c r="MOB5" s="676"/>
      <c r="MOC5" s="676"/>
      <c r="MOD5" s="676"/>
      <c r="MOE5" s="676"/>
      <c r="MOF5" s="676"/>
      <c r="MOG5" s="676"/>
      <c r="MOH5" s="676"/>
      <c r="MOI5" s="676"/>
      <c r="MOJ5" s="676"/>
      <c r="MOK5" s="676"/>
      <c r="MOL5" s="676"/>
      <c r="MOM5" s="676"/>
      <c r="MON5" s="676"/>
      <c r="MOO5" s="676"/>
      <c r="MOP5" s="676"/>
      <c r="MOQ5" s="676"/>
      <c r="MOR5" s="676"/>
      <c r="MOS5" s="676"/>
      <c r="MOT5" s="676"/>
      <c r="MOU5" s="676"/>
      <c r="MOV5" s="676"/>
      <c r="MOW5" s="676"/>
      <c r="MOX5" s="676"/>
      <c r="MOY5" s="676"/>
      <c r="MOZ5" s="676"/>
      <c r="MPA5" s="676"/>
      <c r="MPB5" s="676"/>
      <c r="MPC5" s="676"/>
      <c r="MPD5" s="676"/>
      <c r="MPE5" s="676"/>
      <c r="MPF5" s="676"/>
      <c r="MPG5" s="676"/>
      <c r="MPH5" s="676"/>
      <c r="MPI5" s="676"/>
      <c r="MPJ5" s="676"/>
      <c r="MPK5" s="676"/>
      <c r="MPL5" s="676"/>
      <c r="MPM5" s="676"/>
      <c r="MPN5" s="676"/>
      <c r="MPO5" s="676"/>
      <c r="MPP5" s="676"/>
      <c r="MPQ5" s="676"/>
      <c r="MPR5" s="676"/>
      <c r="MPS5" s="676"/>
      <c r="MPT5" s="676"/>
      <c r="MPU5" s="676"/>
      <c r="MPV5" s="676"/>
      <c r="MPW5" s="676"/>
      <c r="MPX5" s="676"/>
      <c r="MPY5" s="676"/>
      <c r="MPZ5" s="676"/>
      <c r="MQA5" s="676"/>
      <c r="MQB5" s="676"/>
      <c r="MQC5" s="676"/>
      <c r="MQD5" s="676"/>
      <c r="MQE5" s="676"/>
      <c r="MQF5" s="676"/>
      <c r="MQG5" s="676"/>
      <c r="MQH5" s="676"/>
      <c r="MQI5" s="676"/>
      <c r="MQJ5" s="676"/>
      <c r="MQK5" s="676"/>
      <c r="MQL5" s="676"/>
      <c r="MQM5" s="676"/>
      <c r="MQN5" s="676"/>
      <c r="MQO5" s="676"/>
      <c r="MQP5" s="676"/>
      <c r="MQQ5" s="676"/>
      <c r="MQR5" s="676"/>
      <c r="MQS5" s="676"/>
      <c r="MQT5" s="676"/>
      <c r="MQU5" s="676"/>
      <c r="MQV5" s="676"/>
      <c r="MQW5" s="676"/>
      <c r="MQX5" s="676"/>
      <c r="MQY5" s="676"/>
      <c r="MQZ5" s="676"/>
      <c r="MRA5" s="676"/>
      <c r="MRB5" s="676"/>
      <c r="MRC5" s="676"/>
      <c r="MRD5" s="676"/>
      <c r="MRE5" s="676"/>
      <c r="MRF5" s="676"/>
      <c r="MRG5" s="676"/>
      <c r="MRH5" s="676"/>
      <c r="MRI5" s="676"/>
      <c r="MRJ5" s="676"/>
      <c r="MRK5" s="676"/>
      <c r="MRL5" s="676"/>
      <c r="MRM5" s="676"/>
      <c r="MRN5" s="676"/>
      <c r="MRO5" s="676"/>
      <c r="MRP5" s="676"/>
      <c r="MRQ5" s="676"/>
      <c r="MRR5" s="676"/>
      <c r="MRS5" s="676"/>
      <c r="MRT5" s="676"/>
      <c r="MRU5" s="676"/>
      <c r="MRV5" s="676"/>
      <c r="MRW5" s="676"/>
      <c r="MRX5" s="676"/>
      <c r="MRY5" s="676"/>
      <c r="MRZ5" s="676"/>
      <c r="MSA5" s="676"/>
      <c r="MSB5" s="676"/>
      <c r="MSC5" s="676"/>
      <c r="MSD5" s="676"/>
      <c r="MSE5" s="676"/>
      <c r="MSF5" s="676"/>
      <c r="MSG5" s="676"/>
      <c r="MSH5" s="676"/>
      <c r="MSI5" s="676"/>
      <c r="MSJ5" s="676"/>
      <c r="MSK5" s="676"/>
      <c r="MSL5" s="676"/>
      <c r="MSM5" s="676"/>
      <c r="MSN5" s="676"/>
      <c r="MSO5" s="676"/>
      <c r="MSP5" s="676"/>
      <c r="MSQ5" s="676"/>
      <c r="MSR5" s="676"/>
      <c r="MSS5" s="676"/>
      <c r="MST5" s="676"/>
      <c r="MSU5" s="676"/>
      <c r="MSV5" s="676"/>
      <c r="MSW5" s="676"/>
      <c r="MSX5" s="676"/>
      <c r="MSY5" s="676"/>
      <c r="MSZ5" s="676"/>
      <c r="MTA5" s="676"/>
      <c r="MTB5" s="676"/>
      <c r="MTC5" s="676"/>
      <c r="MTD5" s="676"/>
      <c r="MTE5" s="676"/>
      <c r="MTF5" s="676"/>
      <c r="MTG5" s="676"/>
      <c r="MTH5" s="676"/>
      <c r="MTI5" s="676"/>
      <c r="MTJ5" s="676"/>
      <c r="MTK5" s="676"/>
      <c r="MTL5" s="676"/>
      <c r="MTM5" s="676"/>
      <c r="MTN5" s="676"/>
      <c r="MTO5" s="676"/>
      <c r="MTP5" s="676"/>
      <c r="MTQ5" s="676"/>
      <c r="MTR5" s="676"/>
      <c r="MTS5" s="676"/>
      <c r="MTT5" s="676"/>
      <c r="MTU5" s="676"/>
      <c r="MTV5" s="676"/>
      <c r="MTW5" s="676"/>
      <c r="MTX5" s="676"/>
      <c r="MTY5" s="676"/>
      <c r="MTZ5" s="676"/>
      <c r="MUA5" s="676"/>
      <c r="MUB5" s="676"/>
      <c r="MUC5" s="676"/>
      <c r="MUD5" s="676"/>
      <c r="MUE5" s="676"/>
      <c r="MUF5" s="676"/>
      <c r="MUG5" s="676"/>
      <c r="MUH5" s="676"/>
      <c r="MUI5" s="676"/>
      <c r="MUJ5" s="676"/>
      <c r="MUK5" s="676"/>
      <c r="MUL5" s="676"/>
      <c r="MUM5" s="676"/>
      <c r="MUN5" s="676"/>
      <c r="MUO5" s="676"/>
      <c r="MUP5" s="676"/>
      <c r="MUQ5" s="676"/>
      <c r="MUR5" s="676"/>
      <c r="MUS5" s="676"/>
      <c r="MUT5" s="676"/>
      <c r="MUU5" s="676"/>
      <c r="MUV5" s="676"/>
      <c r="MUW5" s="676"/>
      <c r="MUX5" s="676"/>
      <c r="MUY5" s="676"/>
      <c r="MUZ5" s="676"/>
      <c r="MVA5" s="676"/>
      <c r="MVB5" s="676"/>
      <c r="MVC5" s="676"/>
      <c r="MVD5" s="676"/>
      <c r="MVE5" s="676"/>
      <c r="MVF5" s="676"/>
      <c r="MVG5" s="676"/>
      <c r="MVH5" s="676"/>
      <c r="MVI5" s="676"/>
      <c r="MVJ5" s="676"/>
      <c r="MVK5" s="676"/>
      <c r="MVL5" s="676"/>
      <c r="MVM5" s="676"/>
      <c r="MVN5" s="676"/>
      <c r="MVO5" s="676"/>
      <c r="MVP5" s="676"/>
      <c r="MVQ5" s="676"/>
      <c r="MVR5" s="676"/>
      <c r="MVS5" s="676"/>
      <c r="MVT5" s="676"/>
      <c r="MVU5" s="676"/>
      <c r="MVV5" s="676"/>
      <c r="MVW5" s="676"/>
      <c r="MVX5" s="676"/>
      <c r="MVY5" s="676"/>
      <c r="MVZ5" s="676"/>
      <c r="MWA5" s="676"/>
      <c r="MWB5" s="676"/>
      <c r="MWC5" s="676"/>
      <c r="MWD5" s="676"/>
      <c r="MWE5" s="676"/>
      <c r="MWF5" s="676"/>
      <c r="MWG5" s="676"/>
      <c r="MWH5" s="676"/>
      <c r="MWI5" s="676"/>
      <c r="MWJ5" s="676"/>
      <c r="MWK5" s="676"/>
      <c r="MWL5" s="676"/>
      <c r="MWM5" s="676"/>
      <c r="MWN5" s="676"/>
      <c r="MWO5" s="676"/>
      <c r="MWP5" s="676"/>
      <c r="MWQ5" s="676"/>
      <c r="MWR5" s="676"/>
      <c r="MWS5" s="676"/>
      <c r="MWT5" s="676"/>
      <c r="MWU5" s="676"/>
      <c r="MWV5" s="676"/>
      <c r="MWW5" s="676"/>
      <c r="MWX5" s="676"/>
      <c r="MWY5" s="676"/>
      <c r="MWZ5" s="676"/>
      <c r="MXA5" s="676"/>
      <c r="MXB5" s="676"/>
      <c r="MXC5" s="676"/>
      <c r="MXD5" s="676"/>
      <c r="MXE5" s="676"/>
      <c r="MXF5" s="676"/>
      <c r="MXG5" s="676"/>
      <c r="MXH5" s="676"/>
      <c r="MXI5" s="676"/>
      <c r="MXJ5" s="676"/>
      <c r="MXK5" s="676"/>
      <c r="MXL5" s="676"/>
      <c r="MXM5" s="676"/>
      <c r="MXN5" s="676"/>
      <c r="MXO5" s="676"/>
      <c r="MXP5" s="676"/>
      <c r="MXQ5" s="676"/>
      <c r="MXR5" s="676"/>
      <c r="MXS5" s="676"/>
      <c r="MXT5" s="676"/>
      <c r="MXU5" s="676"/>
      <c r="MXV5" s="676"/>
      <c r="MXW5" s="676"/>
      <c r="MXX5" s="676"/>
      <c r="MXY5" s="676"/>
      <c r="MXZ5" s="676"/>
      <c r="MYA5" s="676"/>
      <c r="MYB5" s="676"/>
      <c r="MYC5" s="676"/>
      <c r="MYD5" s="676"/>
      <c r="MYE5" s="676"/>
      <c r="MYF5" s="676"/>
      <c r="MYG5" s="676"/>
      <c r="MYH5" s="676"/>
      <c r="MYI5" s="676"/>
      <c r="MYJ5" s="676"/>
      <c r="MYK5" s="676"/>
      <c r="MYL5" s="676"/>
      <c r="MYM5" s="676"/>
      <c r="MYN5" s="676"/>
      <c r="MYO5" s="676"/>
      <c r="MYP5" s="676"/>
      <c r="MYQ5" s="676"/>
      <c r="MYR5" s="676"/>
      <c r="MYS5" s="676"/>
      <c r="MYT5" s="676"/>
      <c r="MYU5" s="676"/>
      <c r="MYV5" s="676"/>
      <c r="MYW5" s="676"/>
      <c r="MYX5" s="676"/>
      <c r="MYY5" s="676"/>
      <c r="MYZ5" s="676"/>
      <c r="MZA5" s="676"/>
      <c r="MZB5" s="676"/>
      <c r="MZC5" s="676"/>
      <c r="MZD5" s="676"/>
      <c r="MZE5" s="676"/>
      <c r="MZF5" s="676"/>
      <c r="MZG5" s="676"/>
      <c r="MZH5" s="676"/>
      <c r="MZI5" s="676"/>
      <c r="MZJ5" s="676"/>
      <c r="MZK5" s="676"/>
      <c r="MZL5" s="676"/>
      <c r="MZM5" s="676"/>
      <c r="MZN5" s="676"/>
      <c r="MZO5" s="676"/>
      <c r="MZP5" s="676"/>
      <c r="MZQ5" s="676"/>
      <c r="MZR5" s="676"/>
      <c r="MZS5" s="676"/>
      <c r="MZT5" s="676"/>
      <c r="MZU5" s="676"/>
      <c r="MZV5" s="676"/>
      <c r="MZW5" s="676"/>
      <c r="MZX5" s="676"/>
      <c r="MZY5" s="676"/>
      <c r="MZZ5" s="676"/>
      <c r="NAA5" s="676"/>
      <c r="NAB5" s="676"/>
      <c r="NAC5" s="676"/>
      <c r="NAD5" s="676"/>
      <c r="NAE5" s="676"/>
      <c r="NAF5" s="676"/>
      <c r="NAG5" s="676"/>
      <c r="NAH5" s="676"/>
      <c r="NAI5" s="676"/>
      <c r="NAJ5" s="676"/>
      <c r="NAK5" s="676"/>
      <c r="NAL5" s="676"/>
      <c r="NAM5" s="676"/>
      <c r="NAN5" s="676"/>
      <c r="NAO5" s="676"/>
      <c r="NAP5" s="676"/>
      <c r="NAQ5" s="676"/>
      <c r="NAR5" s="676"/>
      <c r="NAS5" s="676"/>
      <c r="NAT5" s="676"/>
      <c r="NAU5" s="676"/>
      <c r="NAV5" s="676"/>
      <c r="NAW5" s="676"/>
      <c r="NAX5" s="676"/>
      <c r="NAY5" s="676"/>
      <c r="NAZ5" s="676"/>
      <c r="NBA5" s="676"/>
      <c r="NBB5" s="676"/>
      <c r="NBC5" s="676"/>
      <c r="NBD5" s="676"/>
      <c r="NBE5" s="676"/>
      <c r="NBF5" s="676"/>
      <c r="NBG5" s="676"/>
      <c r="NBH5" s="676"/>
      <c r="NBI5" s="676"/>
      <c r="NBJ5" s="676"/>
      <c r="NBK5" s="676"/>
      <c r="NBL5" s="676"/>
      <c r="NBM5" s="676"/>
      <c r="NBN5" s="676"/>
      <c r="NBO5" s="676"/>
      <c r="NBP5" s="676"/>
      <c r="NBQ5" s="676"/>
      <c r="NBR5" s="676"/>
      <c r="NBS5" s="676"/>
      <c r="NBT5" s="676"/>
      <c r="NBU5" s="676"/>
      <c r="NBV5" s="676"/>
      <c r="NBW5" s="676"/>
      <c r="NBX5" s="676"/>
      <c r="NBY5" s="676"/>
      <c r="NBZ5" s="676"/>
      <c r="NCA5" s="676"/>
      <c r="NCB5" s="676"/>
      <c r="NCC5" s="676"/>
      <c r="NCD5" s="676"/>
      <c r="NCE5" s="676"/>
      <c r="NCF5" s="676"/>
      <c r="NCG5" s="676"/>
      <c r="NCH5" s="676"/>
      <c r="NCI5" s="676"/>
      <c r="NCJ5" s="676"/>
      <c r="NCK5" s="676"/>
      <c r="NCL5" s="676"/>
      <c r="NCM5" s="676"/>
      <c r="NCN5" s="676"/>
      <c r="NCO5" s="676"/>
      <c r="NCP5" s="676"/>
      <c r="NCQ5" s="676"/>
      <c r="NCR5" s="676"/>
      <c r="NCS5" s="676"/>
      <c r="NCT5" s="676"/>
      <c r="NCU5" s="676"/>
      <c r="NCV5" s="676"/>
      <c r="NCW5" s="676"/>
      <c r="NCX5" s="676"/>
      <c r="NCY5" s="676"/>
      <c r="NCZ5" s="676"/>
      <c r="NDA5" s="676"/>
      <c r="NDB5" s="676"/>
      <c r="NDC5" s="676"/>
      <c r="NDD5" s="676"/>
      <c r="NDE5" s="676"/>
      <c r="NDF5" s="676"/>
      <c r="NDG5" s="676"/>
      <c r="NDH5" s="676"/>
      <c r="NDI5" s="676"/>
      <c r="NDJ5" s="676"/>
      <c r="NDK5" s="676"/>
      <c r="NDL5" s="676"/>
      <c r="NDM5" s="676"/>
      <c r="NDN5" s="676"/>
      <c r="NDO5" s="676"/>
      <c r="NDP5" s="676"/>
      <c r="NDQ5" s="676"/>
      <c r="NDR5" s="676"/>
      <c r="NDS5" s="676"/>
      <c r="NDT5" s="676"/>
      <c r="NDU5" s="676"/>
      <c r="NDV5" s="676"/>
      <c r="NDW5" s="676"/>
      <c r="NDX5" s="676"/>
      <c r="NDY5" s="676"/>
      <c r="NDZ5" s="676"/>
      <c r="NEA5" s="676"/>
      <c r="NEB5" s="676"/>
      <c r="NEC5" s="676"/>
      <c r="NED5" s="676"/>
      <c r="NEE5" s="676"/>
      <c r="NEF5" s="676"/>
      <c r="NEG5" s="676"/>
      <c r="NEH5" s="676"/>
      <c r="NEI5" s="676"/>
      <c r="NEJ5" s="676"/>
      <c r="NEK5" s="676"/>
      <c r="NEL5" s="676"/>
      <c r="NEM5" s="676"/>
      <c r="NEN5" s="676"/>
      <c r="NEO5" s="676"/>
      <c r="NEP5" s="676"/>
      <c r="NEQ5" s="676"/>
      <c r="NER5" s="676"/>
      <c r="NES5" s="676"/>
      <c r="NET5" s="676"/>
      <c r="NEU5" s="676"/>
      <c r="NEV5" s="676"/>
      <c r="NEW5" s="676"/>
      <c r="NEX5" s="676"/>
      <c r="NEY5" s="676"/>
      <c r="NEZ5" s="676"/>
      <c r="NFA5" s="676"/>
      <c r="NFB5" s="676"/>
      <c r="NFC5" s="676"/>
      <c r="NFD5" s="676"/>
      <c r="NFE5" s="676"/>
      <c r="NFF5" s="676"/>
      <c r="NFG5" s="676"/>
      <c r="NFH5" s="676"/>
      <c r="NFI5" s="676"/>
      <c r="NFJ5" s="676"/>
      <c r="NFK5" s="676"/>
      <c r="NFL5" s="676"/>
      <c r="NFM5" s="676"/>
      <c r="NFN5" s="676"/>
      <c r="NFO5" s="676"/>
      <c r="NFP5" s="676"/>
      <c r="NFQ5" s="676"/>
      <c r="NFR5" s="676"/>
      <c r="NFS5" s="676"/>
      <c r="NFT5" s="676"/>
      <c r="NFU5" s="676"/>
      <c r="NFV5" s="676"/>
      <c r="NFW5" s="676"/>
      <c r="NFX5" s="676"/>
      <c r="NFY5" s="676"/>
      <c r="NFZ5" s="676"/>
      <c r="NGA5" s="676"/>
      <c r="NGB5" s="676"/>
      <c r="NGC5" s="676"/>
      <c r="NGD5" s="676"/>
      <c r="NGE5" s="676"/>
      <c r="NGF5" s="676"/>
      <c r="NGG5" s="676"/>
      <c r="NGH5" s="676"/>
      <c r="NGI5" s="676"/>
      <c r="NGJ5" s="676"/>
      <c r="NGK5" s="676"/>
      <c r="NGL5" s="676"/>
      <c r="NGM5" s="676"/>
      <c r="NGN5" s="676"/>
      <c r="NGO5" s="676"/>
      <c r="NGP5" s="676"/>
      <c r="NGQ5" s="676"/>
      <c r="NGR5" s="676"/>
      <c r="NGS5" s="676"/>
      <c r="NGT5" s="676"/>
      <c r="NGU5" s="676"/>
      <c r="NGV5" s="676"/>
      <c r="NGW5" s="676"/>
      <c r="NGX5" s="676"/>
      <c r="NGY5" s="676"/>
      <c r="NGZ5" s="676"/>
      <c r="NHA5" s="676"/>
      <c r="NHB5" s="676"/>
      <c r="NHC5" s="676"/>
      <c r="NHD5" s="676"/>
      <c r="NHE5" s="676"/>
      <c r="NHF5" s="676"/>
      <c r="NHG5" s="676"/>
      <c r="NHH5" s="676"/>
      <c r="NHI5" s="676"/>
      <c r="NHJ5" s="676"/>
      <c r="NHK5" s="676"/>
      <c r="NHL5" s="676"/>
      <c r="NHM5" s="676"/>
      <c r="NHN5" s="676"/>
      <c r="NHO5" s="676"/>
      <c r="NHP5" s="676"/>
      <c r="NHQ5" s="676"/>
      <c r="NHR5" s="676"/>
      <c r="NHS5" s="676"/>
      <c r="NHT5" s="676"/>
      <c r="NHU5" s="676"/>
      <c r="NHV5" s="676"/>
      <c r="NHW5" s="676"/>
      <c r="NHX5" s="676"/>
      <c r="NHY5" s="676"/>
      <c r="NHZ5" s="676"/>
      <c r="NIA5" s="676"/>
      <c r="NIB5" s="676"/>
      <c r="NIC5" s="676"/>
      <c r="NID5" s="676"/>
      <c r="NIE5" s="676"/>
      <c r="NIF5" s="676"/>
      <c r="NIG5" s="676"/>
      <c r="NIH5" s="676"/>
      <c r="NII5" s="676"/>
      <c r="NIJ5" s="676"/>
      <c r="NIK5" s="676"/>
      <c r="NIL5" s="676"/>
      <c r="NIM5" s="676"/>
      <c r="NIN5" s="676"/>
      <c r="NIO5" s="676"/>
      <c r="NIP5" s="676"/>
      <c r="NIQ5" s="676"/>
      <c r="NIR5" s="676"/>
      <c r="NIS5" s="676"/>
      <c r="NIT5" s="676"/>
      <c r="NIU5" s="676"/>
      <c r="NIV5" s="676"/>
      <c r="NIW5" s="676"/>
      <c r="NIX5" s="676"/>
      <c r="NIY5" s="676"/>
      <c r="NIZ5" s="676"/>
      <c r="NJA5" s="676"/>
      <c r="NJB5" s="676"/>
      <c r="NJC5" s="676"/>
      <c r="NJD5" s="676"/>
      <c r="NJE5" s="676"/>
      <c r="NJF5" s="676"/>
      <c r="NJG5" s="676"/>
      <c r="NJH5" s="676"/>
      <c r="NJI5" s="676"/>
      <c r="NJJ5" s="676"/>
      <c r="NJK5" s="676"/>
      <c r="NJL5" s="676"/>
      <c r="NJM5" s="676"/>
      <c r="NJN5" s="676"/>
      <c r="NJO5" s="676"/>
      <c r="NJP5" s="676"/>
      <c r="NJQ5" s="676"/>
      <c r="NJR5" s="676"/>
      <c r="NJS5" s="676"/>
      <c r="NJT5" s="676"/>
      <c r="NJU5" s="676"/>
      <c r="NJV5" s="676"/>
      <c r="NJW5" s="676"/>
      <c r="NJX5" s="676"/>
      <c r="NJY5" s="676"/>
      <c r="NJZ5" s="676"/>
      <c r="NKA5" s="676"/>
      <c r="NKB5" s="676"/>
      <c r="NKC5" s="676"/>
      <c r="NKD5" s="676"/>
      <c r="NKE5" s="676"/>
      <c r="NKF5" s="676"/>
      <c r="NKG5" s="676"/>
      <c r="NKH5" s="676"/>
      <c r="NKI5" s="676"/>
      <c r="NKJ5" s="676"/>
      <c r="NKK5" s="676"/>
      <c r="NKL5" s="676"/>
      <c r="NKM5" s="676"/>
      <c r="NKN5" s="676"/>
      <c r="NKO5" s="676"/>
      <c r="NKP5" s="676"/>
      <c r="NKQ5" s="676"/>
      <c r="NKR5" s="676"/>
      <c r="NKS5" s="676"/>
      <c r="NKT5" s="676"/>
      <c r="NKU5" s="676"/>
      <c r="NKV5" s="676"/>
      <c r="NKW5" s="676"/>
      <c r="NKX5" s="676"/>
      <c r="NKY5" s="676"/>
      <c r="NKZ5" s="676"/>
      <c r="NLA5" s="676"/>
      <c r="NLB5" s="676"/>
      <c r="NLC5" s="676"/>
      <c r="NLD5" s="676"/>
      <c r="NLE5" s="676"/>
      <c r="NLF5" s="676"/>
      <c r="NLG5" s="676"/>
      <c r="NLH5" s="676"/>
      <c r="NLI5" s="676"/>
      <c r="NLJ5" s="676"/>
      <c r="NLK5" s="676"/>
      <c r="NLL5" s="676"/>
      <c r="NLM5" s="676"/>
      <c r="NLN5" s="676"/>
      <c r="NLO5" s="676"/>
      <c r="NLP5" s="676"/>
      <c r="NLQ5" s="676"/>
      <c r="NLR5" s="676"/>
      <c r="NLS5" s="676"/>
      <c r="NLT5" s="676"/>
      <c r="NLU5" s="676"/>
      <c r="NLV5" s="676"/>
      <c r="NLW5" s="676"/>
      <c r="NLX5" s="676"/>
      <c r="NLY5" s="676"/>
      <c r="NLZ5" s="676"/>
      <c r="NMA5" s="676"/>
      <c r="NMB5" s="676"/>
      <c r="NMC5" s="676"/>
      <c r="NMD5" s="676"/>
      <c r="NME5" s="676"/>
      <c r="NMF5" s="676"/>
      <c r="NMG5" s="676"/>
      <c r="NMH5" s="676"/>
      <c r="NMI5" s="676"/>
      <c r="NMJ5" s="676"/>
      <c r="NMK5" s="676"/>
      <c r="NML5" s="676"/>
      <c r="NMM5" s="676"/>
      <c r="NMN5" s="676"/>
      <c r="NMO5" s="676"/>
      <c r="NMP5" s="676"/>
      <c r="NMQ5" s="676"/>
      <c r="NMR5" s="676"/>
      <c r="NMS5" s="676"/>
      <c r="NMT5" s="676"/>
      <c r="NMU5" s="676"/>
      <c r="NMV5" s="676"/>
      <c r="NMW5" s="676"/>
      <c r="NMX5" s="676"/>
      <c r="NMY5" s="676"/>
      <c r="NMZ5" s="676"/>
      <c r="NNA5" s="676"/>
      <c r="NNB5" s="676"/>
      <c r="NNC5" s="676"/>
      <c r="NND5" s="676"/>
      <c r="NNE5" s="676"/>
      <c r="NNF5" s="676"/>
      <c r="NNG5" s="676"/>
      <c r="NNH5" s="676"/>
      <c r="NNI5" s="676"/>
      <c r="NNJ5" s="676"/>
      <c r="NNK5" s="676"/>
      <c r="NNL5" s="676"/>
      <c r="NNM5" s="676"/>
      <c r="NNN5" s="676"/>
      <c r="NNO5" s="676"/>
      <c r="NNP5" s="676"/>
      <c r="NNQ5" s="676"/>
      <c r="NNR5" s="676"/>
      <c r="NNS5" s="676"/>
      <c r="NNT5" s="676"/>
      <c r="NNU5" s="676"/>
      <c r="NNV5" s="676"/>
      <c r="NNW5" s="676"/>
      <c r="NNX5" s="676"/>
      <c r="NNY5" s="676"/>
      <c r="NNZ5" s="676"/>
      <c r="NOA5" s="676"/>
      <c r="NOB5" s="676"/>
      <c r="NOC5" s="676"/>
      <c r="NOD5" s="676"/>
      <c r="NOE5" s="676"/>
      <c r="NOF5" s="676"/>
      <c r="NOG5" s="676"/>
      <c r="NOH5" s="676"/>
      <c r="NOI5" s="676"/>
      <c r="NOJ5" s="676"/>
      <c r="NOK5" s="676"/>
      <c r="NOL5" s="676"/>
      <c r="NOM5" s="676"/>
      <c r="NON5" s="676"/>
      <c r="NOO5" s="676"/>
      <c r="NOP5" s="676"/>
      <c r="NOQ5" s="676"/>
      <c r="NOR5" s="676"/>
      <c r="NOS5" s="676"/>
      <c r="NOT5" s="676"/>
      <c r="NOU5" s="676"/>
      <c r="NOV5" s="676"/>
      <c r="NOW5" s="676"/>
      <c r="NOX5" s="676"/>
      <c r="NOY5" s="676"/>
      <c r="NOZ5" s="676"/>
      <c r="NPA5" s="676"/>
      <c r="NPB5" s="676"/>
      <c r="NPC5" s="676"/>
      <c r="NPD5" s="676"/>
      <c r="NPE5" s="676"/>
      <c r="NPF5" s="676"/>
      <c r="NPG5" s="676"/>
      <c r="NPH5" s="676"/>
      <c r="NPI5" s="676"/>
      <c r="NPJ5" s="676"/>
      <c r="NPK5" s="676"/>
      <c r="NPL5" s="676"/>
      <c r="NPM5" s="676"/>
      <c r="NPN5" s="676"/>
      <c r="NPO5" s="676"/>
      <c r="NPP5" s="676"/>
      <c r="NPQ5" s="676"/>
      <c r="NPR5" s="676"/>
      <c r="NPS5" s="676"/>
      <c r="NPT5" s="676"/>
      <c r="NPU5" s="676"/>
      <c r="NPV5" s="676"/>
      <c r="NPW5" s="676"/>
      <c r="NPX5" s="676"/>
      <c r="NPY5" s="676"/>
      <c r="NPZ5" s="676"/>
      <c r="NQA5" s="676"/>
      <c r="NQB5" s="676"/>
      <c r="NQC5" s="676"/>
      <c r="NQD5" s="676"/>
      <c r="NQE5" s="676"/>
      <c r="NQF5" s="676"/>
      <c r="NQG5" s="676"/>
      <c r="NQH5" s="676"/>
      <c r="NQI5" s="676"/>
      <c r="NQJ5" s="676"/>
      <c r="NQK5" s="676"/>
      <c r="NQL5" s="676"/>
      <c r="NQM5" s="676"/>
      <c r="NQN5" s="676"/>
      <c r="NQO5" s="676"/>
      <c r="NQP5" s="676"/>
      <c r="NQQ5" s="676"/>
      <c r="NQR5" s="676"/>
      <c r="NQS5" s="676"/>
      <c r="NQT5" s="676"/>
      <c r="NQU5" s="676"/>
      <c r="NQV5" s="676"/>
      <c r="NQW5" s="676"/>
      <c r="NQX5" s="676"/>
      <c r="NQY5" s="676"/>
      <c r="NQZ5" s="676"/>
      <c r="NRA5" s="676"/>
      <c r="NRB5" s="676"/>
      <c r="NRC5" s="676"/>
      <c r="NRD5" s="676"/>
      <c r="NRE5" s="676"/>
      <c r="NRF5" s="676"/>
      <c r="NRG5" s="676"/>
      <c r="NRH5" s="676"/>
      <c r="NRI5" s="676"/>
      <c r="NRJ5" s="676"/>
      <c r="NRK5" s="676"/>
      <c r="NRL5" s="676"/>
      <c r="NRM5" s="676"/>
      <c r="NRN5" s="676"/>
      <c r="NRO5" s="676"/>
      <c r="NRP5" s="676"/>
      <c r="NRQ5" s="676"/>
      <c r="NRR5" s="676"/>
      <c r="NRS5" s="676"/>
      <c r="NRT5" s="676"/>
      <c r="NRU5" s="676"/>
      <c r="NRV5" s="676"/>
      <c r="NRW5" s="676"/>
      <c r="NRX5" s="676"/>
      <c r="NRY5" s="676"/>
      <c r="NRZ5" s="676"/>
      <c r="NSA5" s="676"/>
      <c r="NSB5" s="676"/>
      <c r="NSC5" s="676"/>
      <c r="NSD5" s="676"/>
      <c r="NSE5" s="676"/>
      <c r="NSF5" s="676"/>
      <c r="NSG5" s="676"/>
      <c r="NSH5" s="676"/>
      <c r="NSI5" s="676"/>
      <c r="NSJ5" s="676"/>
      <c r="NSK5" s="676"/>
      <c r="NSL5" s="676"/>
      <c r="NSM5" s="676"/>
      <c r="NSN5" s="676"/>
      <c r="NSO5" s="676"/>
      <c r="NSP5" s="676"/>
      <c r="NSQ5" s="676"/>
      <c r="NSR5" s="676"/>
      <c r="NSS5" s="676"/>
      <c r="NST5" s="676"/>
      <c r="NSU5" s="676"/>
      <c r="NSV5" s="676"/>
      <c r="NSW5" s="676"/>
      <c r="NSX5" s="676"/>
      <c r="NSY5" s="676"/>
      <c r="NSZ5" s="676"/>
      <c r="NTA5" s="676"/>
      <c r="NTB5" s="676"/>
      <c r="NTC5" s="676"/>
      <c r="NTD5" s="676"/>
      <c r="NTE5" s="676"/>
      <c r="NTF5" s="676"/>
      <c r="NTG5" s="676"/>
      <c r="NTH5" s="676"/>
      <c r="NTI5" s="676"/>
      <c r="NTJ5" s="676"/>
      <c r="NTK5" s="676"/>
      <c r="NTL5" s="676"/>
      <c r="NTM5" s="676"/>
      <c r="NTN5" s="676"/>
      <c r="NTO5" s="676"/>
      <c r="NTP5" s="676"/>
      <c r="NTQ5" s="676"/>
      <c r="NTR5" s="676"/>
      <c r="NTS5" s="676"/>
      <c r="NTT5" s="676"/>
      <c r="NTU5" s="676"/>
      <c r="NTV5" s="676"/>
      <c r="NTW5" s="676"/>
      <c r="NTX5" s="676"/>
      <c r="NTY5" s="676"/>
      <c r="NTZ5" s="676"/>
      <c r="NUA5" s="676"/>
      <c r="NUB5" s="676"/>
      <c r="NUC5" s="676"/>
      <c r="NUD5" s="676"/>
      <c r="NUE5" s="676"/>
      <c r="NUF5" s="676"/>
      <c r="NUG5" s="676"/>
      <c r="NUH5" s="676"/>
      <c r="NUI5" s="676"/>
      <c r="NUJ5" s="676"/>
      <c r="NUK5" s="676"/>
      <c r="NUL5" s="676"/>
      <c r="NUM5" s="676"/>
      <c r="NUN5" s="676"/>
      <c r="NUO5" s="676"/>
      <c r="NUP5" s="676"/>
      <c r="NUQ5" s="676"/>
      <c r="NUR5" s="676"/>
      <c r="NUS5" s="676"/>
      <c r="NUT5" s="676"/>
      <c r="NUU5" s="676"/>
      <c r="NUV5" s="676"/>
      <c r="NUW5" s="676"/>
      <c r="NUX5" s="676"/>
      <c r="NUY5" s="676"/>
      <c r="NUZ5" s="676"/>
      <c r="NVA5" s="676"/>
      <c r="NVB5" s="676"/>
      <c r="NVC5" s="676"/>
      <c r="NVD5" s="676"/>
      <c r="NVE5" s="676"/>
      <c r="NVF5" s="676"/>
      <c r="NVG5" s="676"/>
      <c r="NVH5" s="676"/>
      <c r="NVI5" s="676"/>
      <c r="NVJ5" s="676"/>
      <c r="NVK5" s="676"/>
      <c r="NVL5" s="676"/>
      <c r="NVM5" s="676"/>
      <c r="NVN5" s="676"/>
      <c r="NVO5" s="676"/>
      <c r="NVP5" s="676"/>
      <c r="NVQ5" s="676"/>
      <c r="NVR5" s="676"/>
      <c r="NVS5" s="676"/>
      <c r="NVT5" s="676"/>
      <c r="NVU5" s="676"/>
      <c r="NVV5" s="676"/>
      <c r="NVW5" s="676"/>
      <c r="NVX5" s="676"/>
      <c r="NVY5" s="676"/>
      <c r="NVZ5" s="676"/>
      <c r="NWA5" s="676"/>
      <c r="NWB5" s="676"/>
      <c r="NWC5" s="676"/>
      <c r="NWD5" s="676"/>
      <c r="NWE5" s="676"/>
      <c r="NWF5" s="676"/>
      <c r="NWG5" s="676"/>
      <c r="NWH5" s="676"/>
      <c r="NWI5" s="676"/>
      <c r="NWJ5" s="676"/>
      <c r="NWK5" s="676"/>
      <c r="NWL5" s="676"/>
      <c r="NWM5" s="676"/>
      <c r="NWN5" s="676"/>
      <c r="NWO5" s="676"/>
      <c r="NWP5" s="676"/>
      <c r="NWQ5" s="676"/>
      <c r="NWR5" s="676"/>
      <c r="NWS5" s="676"/>
      <c r="NWT5" s="676"/>
      <c r="NWU5" s="676"/>
      <c r="NWV5" s="676"/>
      <c r="NWW5" s="676"/>
      <c r="NWX5" s="676"/>
      <c r="NWY5" s="676"/>
      <c r="NWZ5" s="676"/>
      <c r="NXA5" s="676"/>
      <c r="NXB5" s="676"/>
      <c r="NXC5" s="676"/>
      <c r="NXD5" s="676"/>
      <c r="NXE5" s="676"/>
      <c r="NXF5" s="676"/>
      <c r="NXG5" s="676"/>
      <c r="NXH5" s="676"/>
      <c r="NXI5" s="676"/>
      <c r="NXJ5" s="676"/>
      <c r="NXK5" s="676"/>
      <c r="NXL5" s="676"/>
      <c r="NXM5" s="676"/>
      <c r="NXN5" s="676"/>
      <c r="NXO5" s="676"/>
      <c r="NXP5" s="676"/>
      <c r="NXQ5" s="676"/>
      <c r="NXR5" s="676"/>
      <c r="NXS5" s="676"/>
      <c r="NXT5" s="676"/>
      <c r="NXU5" s="676"/>
      <c r="NXV5" s="676"/>
      <c r="NXW5" s="676"/>
      <c r="NXX5" s="676"/>
      <c r="NXY5" s="676"/>
      <c r="NXZ5" s="676"/>
      <c r="NYA5" s="676"/>
      <c r="NYB5" s="676"/>
      <c r="NYC5" s="676"/>
      <c r="NYD5" s="676"/>
      <c r="NYE5" s="676"/>
      <c r="NYF5" s="676"/>
      <c r="NYG5" s="676"/>
      <c r="NYH5" s="676"/>
      <c r="NYI5" s="676"/>
      <c r="NYJ5" s="676"/>
      <c r="NYK5" s="676"/>
      <c r="NYL5" s="676"/>
      <c r="NYM5" s="676"/>
      <c r="NYN5" s="676"/>
      <c r="NYO5" s="676"/>
      <c r="NYP5" s="676"/>
      <c r="NYQ5" s="676"/>
      <c r="NYR5" s="676"/>
      <c r="NYS5" s="676"/>
      <c r="NYT5" s="676"/>
      <c r="NYU5" s="676"/>
      <c r="NYV5" s="676"/>
      <c r="NYW5" s="676"/>
      <c r="NYX5" s="676"/>
      <c r="NYY5" s="676"/>
      <c r="NYZ5" s="676"/>
      <c r="NZA5" s="676"/>
      <c r="NZB5" s="676"/>
      <c r="NZC5" s="676"/>
      <c r="NZD5" s="676"/>
      <c r="NZE5" s="676"/>
      <c r="NZF5" s="676"/>
      <c r="NZG5" s="676"/>
      <c r="NZH5" s="676"/>
      <c r="NZI5" s="676"/>
      <c r="NZJ5" s="676"/>
      <c r="NZK5" s="676"/>
      <c r="NZL5" s="676"/>
      <c r="NZM5" s="676"/>
      <c r="NZN5" s="676"/>
      <c r="NZO5" s="676"/>
      <c r="NZP5" s="676"/>
      <c r="NZQ5" s="676"/>
      <c r="NZR5" s="676"/>
      <c r="NZS5" s="676"/>
      <c r="NZT5" s="676"/>
      <c r="NZU5" s="676"/>
      <c r="NZV5" s="676"/>
      <c r="NZW5" s="676"/>
      <c r="NZX5" s="676"/>
      <c r="NZY5" s="676"/>
      <c r="NZZ5" s="676"/>
      <c r="OAA5" s="676"/>
      <c r="OAB5" s="676"/>
      <c r="OAC5" s="676"/>
      <c r="OAD5" s="676"/>
      <c r="OAE5" s="676"/>
      <c r="OAF5" s="676"/>
      <c r="OAG5" s="676"/>
      <c r="OAH5" s="676"/>
      <c r="OAI5" s="676"/>
      <c r="OAJ5" s="676"/>
      <c r="OAK5" s="676"/>
      <c r="OAL5" s="676"/>
      <c r="OAM5" s="676"/>
      <c r="OAN5" s="676"/>
      <c r="OAO5" s="676"/>
      <c r="OAP5" s="676"/>
      <c r="OAQ5" s="676"/>
      <c r="OAR5" s="676"/>
      <c r="OAS5" s="676"/>
      <c r="OAT5" s="676"/>
      <c r="OAU5" s="676"/>
      <c r="OAV5" s="676"/>
      <c r="OAW5" s="676"/>
      <c r="OAX5" s="676"/>
      <c r="OAY5" s="676"/>
      <c r="OAZ5" s="676"/>
      <c r="OBA5" s="676"/>
      <c r="OBB5" s="676"/>
      <c r="OBC5" s="676"/>
      <c r="OBD5" s="676"/>
      <c r="OBE5" s="676"/>
      <c r="OBF5" s="676"/>
      <c r="OBG5" s="676"/>
      <c r="OBH5" s="676"/>
      <c r="OBI5" s="676"/>
      <c r="OBJ5" s="676"/>
      <c r="OBK5" s="676"/>
      <c r="OBL5" s="676"/>
      <c r="OBM5" s="676"/>
      <c r="OBN5" s="676"/>
      <c r="OBO5" s="676"/>
      <c r="OBP5" s="676"/>
      <c r="OBQ5" s="676"/>
      <c r="OBR5" s="676"/>
      <c r="OBS5" s="676"/>
      <c r="OBT5" s="676"/>
      <c r="OBU5" s="676"/>
      <c r="OBV5" s="676"/>
      <c r="OBW5" s="676"/>
      <c r="OBX5" s="676"/>
      <c r="OBY5" s="676"/>
      <c r="OBZ5" s="676"/>
      <c r="OCA5" s="676"/>
      <c r="OCB5" s="676"/>
      <c r="OCC5" s="676"/>
      <c r="OCD5" s="676"/>
      <c r="OCE5" s="676"/>
      <c r="OCF5" s="676"/>
      <c r="OCG5" s="676"/>
      <c r="OCH5" s="676"/>
      <c r="OCI5" s="676"/>
      <c r="OCJ5" s="676"/>
      <c r="OCK5" s="676"/>
      <c r="OCL5" s="676"/>
      <c r="OCM5" s="676"/>
      <c r="OCN5" s="676"/>
      <c r="OCO5" s="676"/>
      <c r="OCP5" s="676"/>
      <c r="OCQ5" s="676"/>
      <c r="OCR5" s="676"/>
      <c r="OCS5" s="676"/>
      <c r="OCT5" s="676"/>
      <c r="OCU5" s="676"/>
      <c r="OCV5" s="676"/>
      <c r="OCW5" s="676"/>
      <c r="OCX5" s="676"/>
      <c r="OCY5" s="676"/>
      <c r="OCZ5" s="676"/>
      <c r="ODA5" s="676"/>
      <c r="ODB5" s="676"/>
      <c r="ODC5" s="676"/>
      <c r="ODD5" s="676"/>
      <c r="ODE5" s="676"/>
      <c r="ODF5" s="676"/>
      <c r="ODG5" s="676"/>
      <c r="ODH5" s="676"/>
      <c r="ODI5" s="676"/>
      <c r="ODJ5" s="676"/>
      <c r="ODK5" s="676"/>
      <c r="ODL5" s="676"/>
      <c r="ODM5" s="676"/>
      <c r="ODN5" s="676"/>
      <c r="ODO5" s="676"/>
      <c r="ODP5" s="676"/>
      <c r="ODQ5" s="676"/>
      <c r="ODR5" s="676"/>
      <c r="ODS5" s="676"/>
      <c r="ODT5" s="676"/>
      <c r="ODU5" s="676"/>
      <c r="ODV5" s="676"/>
      <c r="ODW5" s="676"/>
      <c r="ODX5" s="676"/>
      <c r="ODY5" s="676"/>
      <c r="ODZ5" s="676"/>
      <c r="OEA5" s="676"/>
      <c r="OEB5" s="676"/>
      <c r="OEC5" s="676"/>
      <c r="OED5" s="676"/>
      <c r="OEE5" s="676"/>
      <c r="OEF5" s="676"/>
      <c r="OEG5" s="676"/>
      <c r="OEH5" s="676"/>
      <c r="OEI5" s="676"/>
      <c r="OEJ5" s="676"/>
      <c r="OEK5" s="676"/>
      <c r="OEL5" s="676"/>
      <c r="OEM5" s="676"/>
      <c r="OEN5" s="676"/>
      <c r="OEO5" s="676"/>
      <c r="OEP5" s="676"/>
      <c r="OEQ5" s="676"/>
      <c r="OER5" s="676"/>
      <c r="OES5" s="676"/>
      <c r="OET5" s="676"/>
      <c r="OEU5" s="676"/>
      <c r="OEV5" s="676"/>
      <c r="OEW5" s="676"/>
      <c r="OEX5" s="676"/>
      <c r="OEY5" s="676"/>
      <c r="OEZ5" s="676"/>
      <c r="OFA5" s="676"/>
      <c r="OFB5" s="676"/>
      <c r="OFC5" s="676"/>
      <c r="OFD5" s="676"/>
      <c r="OFE5" s="676"/>
      <c r="OFF5" s="676"/>
      <c r="OFG5" s="676"/>
      <c r="OFH5" s="676"/>
      <c r="OFI5" s="676"/>
      <c r="OFJ5" s="676"/>
      <c r="OFK5" s="676"/>
      <c r="OFL5" s="676"/>
      <c r="OFM5" s="676"/>
      <c r="OFN5" s="676"/>
      <c r="OFO5" s="676"/>
      <c r="OFP5" s="676"/>
      <c r="OFQ5" s="676"/>
      <c r="OFR5" s="676"/>
      <c r="OFS5" s="676"/>
      <c r="OFT5" s="676"/>
      <c r="OFU5" s="676"/>
      <c r="OFV5" s="676"/>
      <c r="OFW5" s="676"/>
      <c r="OFX5" s="676"/>
      <c r="OFY5" s="676"/>
      <c r="OFZ5" s="676"/>
      <c r="OGA5" s="676"/>
      <c r="OGB5" s="676"/>
      <c r="OGC5" s="676"/>
      <c r="OGD5" s="676"/>
      <c r="OGE5" s="676"/>
      <c r="OGF5" s="676"/>
      <c r="OGG5" s="676"/>
      <c r="OGH5" s="676"/>
      <c r="OGI5" s="676"/>
      <c r="OGJ5" s="676"/>
      <c r="OGK5" s="676"/>
      <c r="OGL5" s="676"/>
      <c r="OGM5" s="676"/>
      <c r="OGN5" s="676"/>
      <c r="OGO5" s="676"/>
      <c r="OGP5" s="676"/>
      <c r="OGQ5" s="676"/>
      <c r="OGR5" s="676"/>
      <c r="OGS5" s="676"/>
      <c r="OGT5" s="676"/>
      <c r="OGU5" s="676"/>
      <c r="OGV5" s="676"/>
      <c r="OGW5" s="676"/>
      <c r="OGX5" s="676"/>
      <c r="OGY5" s="676"/>
      <c r="OGZ5" s="676"/>
      <c r="OHA5" s="676"/>
      <c r="OHB5" s="676"/>
      <c r="OHC5" s="676"/>
      <c r="OHD5" s="676"/>
      <c r="OHE5" s="676"/>
      <c r="OHF5" s="676"/>
      <c r="OHG5" s="676"/>
      <c r="OHH5" s="676"/>
      <c r="OHI5" s="676"/>
      <c r="OHJ5" s="676"/>
      <c r="OHK5" s="676"/>
      <c r="OHL5" s="676"/>
      <c r="OHM5" s="676"/>
      <c r="OHN5" s="676"/>
      <c r="OHO5" s="676"/>
      <c r="OHP5" s="676"/>
      <c r="OHQ5" s="676"/>
      <c r="OHR5" s="676"/>
      <c r="OHS5" s="676"/>
      <c r="OHT5" s="676"/>
      <c r="OHU5" s="676"/>
      <c r="OHV5" s="676"/>
      <c r="OHW5" s="676"/>
      <c r="OHX5" s="676"/>
      <c r="OHY5" s="676"/>
      <c r="OHZ5" s="676"/>
      <c r="OIA5" s="676"/>
      <c r="OIB5" s="676"/>
      <c r="OIC5" s="676"/>
      <c r="OID5" s="676"/>
      <c r="OIE5" s="676"/>
      <c r="OIF5" s="676"/>
      <c r="OIG5" s="676"/>
      <c r="OIH5" s="676"/>
      <c r="OII5" s="676"/>
      <c r="OIJ5" s="676"/>
      <c r="OIK5" s="676"/>
      <c r="OIL5" s="676"/>
      <c r="OIM5" s="676"/>
      <c r="OIN5" s="676"/>
      <c r="OIO5" s="676"/>
      <c r="OIP5" s="676"/>
      <c r="OIQ5" s="676"/>
      <c r="OIR5" s="676"/>
      <c r="OIS5" s="676"/>
      <c r="OIT5" s="676"/>
      <c r="OIU5" s="676"/>
      <c r="OIV5" s="676"/>
      <c r="OIW5" s="676"/>
      <c r="OIX5" s="676"/>
      <c r="OIY5" s="676"/>
      <c r="OIZ5" s="676"/>
      <c r="OJA5" s="676"/>
      <c r="OJB5" s="676"/>
      <c r="OJC5" s="676"/>
      <c r="OJD5" s="676"/>
      <c r="OJE5" s="676"/>
      <c r="OJF5" s="676"/>
      <c r="OJG5" s="676"/>
      <c r="OJH5" s="676"/>
      <c r="OJI5" s="676"/>
      <c r="OJJ5" s="676"/>
      <c r="OJK5" s="676"/>
      <c r="OJL5" s="676"/>
      <c r="OJM5" s="676"/>
      <c r="OJN5" s="676"/>
      <c r="OJO5" s="676"/>
      <c r="OJP5" s="676"/>
      <c r="OJQ5" s="676"/>
      <c r="OJR5" s="676"/>
      <c r="OJS5" s="676"/>
      <c r="OJT5" s="676"/>
      <c r="OJU5" s="676"/>
      <c r="OJV5" s="676"/>
      <c r="OJW5" s="676"/>
      <c r="OJX5" s="676"/>
      <c r="OJY5" s="676"/>
      <c r="OJZ5" s="676"/>
      <c r="OKA5" s="676"/>
      <c r="OKB5" s="676"/>
      <c r="OKC5" s="676"/>
      <c r="OKD5" s="676"/>
      <c r="OKE5" s="676"/>
      <c r="OKF5" s="676"/>
      <c r="OKG5" s="676"/>
      <c r="OKH5" s="676"/>
      <c r="OKI5" s="676"/>
      <c r="OKJ5" s="676"/>
      <c r="OKK5" s="676"/>
      <c r="OKL5" s="676"/>
      <c r="OKM5" s="676"/>
      <c r="OKN5" s="676"/>
      <c r="OKO5" s="676"/>
      <c r="OKP5" s="676"/>
      <c r="OKQ5" s="676"/>
      <c r="OKR5" s="676"/>
      <c r="OKS5" s="676"/>
      <c r="OKT5" s="676"/>
      <c r="OKU5" s="676"/>
      <c r="OKV5" s="676"/>
      <c r="OKW5" s="676"/>
      <c r="OKX5" s="676"/>
      <c r="OKY5" s="676"/>
      <c r="OKZ5" s="676"/>
      <c r="OLA5" s="676"/>
      <c r="OLB5" s="676"/>
      <c r="OLC5" s="676"/>
      <c r="OLD5" s="676"/>
      <c r="OLE5" s="676"/>
      <c r="OLF5" s="676"/>
      <c r="OLG5" s="676"/>
      <c r="OLH5" s="676"/>
      <c r="OLI5" s="676"/>
      <c r="OLJ5" s="676"/>
      <c r="OLK5" s="676"/>
      <c r="OLL5" s="676"/>
      <c r="OLM5" s="676"/>
      <c r="OLN5" s="676"/>
      <c r="OLO5" s="676"/>
      <c r="OLP5" s="676"/>
      <c r="OLQ5" s="676"/>
      <c r="OLR5" s="676"/>
      <c r="OLS5" s="676"/>
      <c r="OLT5" s="676"/>
      <c r="OLU5" s="676"/>
      <c r="OLV5" s="676"/>
      <c r="OLW5" s="676"/>
      <c r="OLX5" s="676"/>
      <c r="OLY5" s="676"/>
      <c r="OLZ5" s="676"/>
      <c r="OMA5" s="676"/>
      <c r="OMB5" s="676"/>
      <c r="OMC5" s="676"/>
      <c r="OMD5" s="676"/>
      <c r="OME5" s="676"/>
      <c r="OMF5" s="676"/>
      <c r="OMG5" s="676"/>
      <c r="OMH5" s="676"/>
      <c r="OMI5" s="676"/>
      <c r="OMJ5" s="676"/>
      <c r="OMK5" s="676"/>
      <c r="OML5" s="676"/>
      <c r="OMM5" s="676"/>
      <c r="OMN5" s="676"/>
      <c r="OMO5" s="676"/>
      <c r="OMP5" s="676"/>
      <c r="OMQ5" s="676"/>
      <c r="OMR5" s="676"/>
      <c r="OMS5" s="676"/>
      <c r="OMT5" s="676"/>
      <c r="OMU5" s="676"/>
      <c r="OMV5" s="676"/>
      <c r="OMW5" s="676"/>
      <c r="OMX5" s="676"/>
      <c r="OMY5" s="676"/>
      <c r="OMZ5" s="676"/>
      <c r="ONA5" s="676"/>
      <c r="ONB5" s="676"/>
      <c r="ONC5" s="676"/>
      <c r="OND5" s="676"/>
      <c r="ONE5" s="676"/>
      <c r="ONF5" s="676"/>
      <c r="ONG5" s="676"/>
      <c r="ONH5" s="676"/>
      <c r="ONI5" s="676"/>
      <c r="ONJ5" s="676"/>
      <c r="ONK5" s="676"/>
      <c r="ONL5" s="676"/>
      <c r="ONM5" s="676"/>
      <c r="ONN5" s="676"/>
      <c r="ONO5" s="676"/>
      <c r="ONP5" s="676"/>
      <c r="ONQ5" s="676"/>
      <c r="ONR5" s="676"/>
      <c r="ONS5" s="676"/>
      <c r="ONT5" s="676"/>
      <c r="ONU5" s="676"/>
      <c r="ONV5" s="676"/>
      <c r="ONW5" s="676"/>
      <c r="ONX5" s="676"/>
      <c r="ONY5" s="676"/>
      <c r="ONZ5" s="676"/>
      <c r="OOA5" s="676"/>
      <c r="OOB5" s="676"/>
      <c r="OOC5" s="676"/>
      <c r="OOD5" s="676"/>
      <c r="OOE5" s="676"/>
      <c r="OOF5" s="676"/>
      <c r="OOG5" s="676"/>
      <c r="OOH5" s="676"/>
      <c r="OOI5" s="676"/>
      <c r="OOJ5" s="676"/>
      <c r="OOK5" s="676"/>
      <c r="OOL5" s="676"/>
      <c r="OOM5" s="676"/>
      <c r="OON5" s="676"/>
      <c r="OOO5" s="676"/>
      <c r="OOP5" s="676"/>
      <c r="OOQ5" s="676"/>
      <c r="OOR5" s="676"/>
      <c r="OOS5" s="676"/>
      <c r="OOT5" s="676"/>
      <c r="OOU5" s="676"/>
      <c r="OOV5" s="676"/>
      <c r="OOW5" s="676"/>
      <c r="OOX5" s="676"/>
      <c r="OOY5" s="676"/>
      <c r="OOZ5" s="676"/>
      <c r="OPA5" s="676"/>
      <c r="OPB5" s="676"/>
      <c r="OPC5" s="676"/>
      <c r="OPD5" s="676"/>
      <c r="OPE5" s="676"/>
      <c r="OPF5" s="676"/>
      <c r="OPG5" s="676"/>
      <c r="OPH5" s="676"/>
      <c r="OPI5" s="676"/>
      <c r="OPJ5" s="676"/>
      <c r="OPK5" s="676"/>
      <c r="OPL5" s="676"/>
      <c r="OPM5" s="676"/>
      <c r="OPN5" s="676"/>
      <c r="OPO5" s="676"/>
      <c r="OPP5" s="676"/>
      <c r="OPQ5" s="676"/>
      <c r="OPR5" s="676"/>
      <c r="OPS5" s="676"/>
      <c r="OPT5" s="676"/>
      <c r="OPU5" s="676"/>
      <c r="OPV5" s="676"/>
      <c r="OPW5" s="676"/>
      <c r="OPX5" s="676"/>
      <c r="OPY5" s="676"/>
      <c r="OPZ5" s="676"/>
      <c r="OQA5" s="676"/>
      <c r="OQB5" s="676"/>
      <c r="OQC5" s="676"/>
      <c r="OQD5" s="676"/>
      <c r="OQE5" s="676"/>
      <c r="OQF5" s="676"/>
      <c r="OQG5" s="676"/>
      <c r="OQH5" s="676"/>
      <c r="OQI5" s="676"/>
      <c r="OQJ5" s="676"/>
      <c r="OQK5" s="676"/>
      <c r="OQL5" s="676"/>
      <c r="OQM5" s="676"/>
      <c r="OQN5" s="676"/>
      <c r="OQO5" s="676"/>
      <c r="OQP5" s="676"/>
      <c r="OQQ5" s="676"/>
      <c r="OQR5" s="676"/>
      <c r="OQS5" s="676"/>
      <c r="OQT5" s="676"/>
      <c r="OQU5" s="676"/>
      <c r="OQV5" s="676"/>
      <c r="OQW5" s="676"/>
      <c r="OQX5" s="676"/>
      <c r="OQY5" s="676"/>
      <c r="OQZ5" s="676"/>
      <c r="ORA5" s="676"/>
      <c r="ORB5" s="676"/>
      <c r="ORC5" s="676"/>
      <c r="ORD5" s="676"/>
      <c r="ORE5" s="676"/>
      <c r="ORF5" s="676"/>
      <c r="ORG5" s="676"/>
      <c r="ORH5" s="676"/>
      <c r="ORI5" s="676"/>
      <c r="ORJ5" s="676"/>
      <c r="ORK5" s="676"/>
      <c r="ORL5" s="676"/>
      <c r="ORM5" s="676"/>
      <c r="ORN5" s="676"/>
      <c r="ORO5" s="676"/>
      <c r="ORP5" s="676"/>
      <c r="ORQ5" s="676"/>
      <c r="ORR5" s="676"/>
      <c r="ORS5" s="676"/>
      <c r="ORT5" s="676"/>
      <c r="ORU5" s="676"/>
      <c r="ORV5" s="676"/>
      <c r="ORW5" s="676"/>
      <c r="ORX5" s="676"/>
      <c r="ORY5" s="676"/>
      <c r="ORZ5" s="676"/>
      <c r="OSA5" s="676"/>
      <c r="OSB5" s="676"/>
      <c r="OSC5" s="676"/>
      <c r="OSD5" s="676"/>
      <c r="OSE5" s="676"/>
      <c r="OSF5" s="676"/>
      <c r="OSG5" s="676"/>
      <c r="OSH5" s="676"/>
      <c r="OSI5" s="676"/>
      <c r="OSJ5" s="676"/>
      <c r="OSK5" s="676"/>
      <c r="OSL5" s="676"/>
      <c r="OSM5" s="676"/>
      <c r="OSN5" s="676"/>
      <c r="OSO5" s="676"/>
      <c r="OSP5" s="676"/>
      <c r="OSQ5" s="676"/>
      <c r="OSR5" s="676"/>
      <c r="OSS5" s="676"/>
      <c r="OST5" s="676"/>
      <c r="OSU5" s="676"/>
      <c r="OSV5" s="676"/>
      <c r="OSW5" s="676"/>
      <c r="OSX5" s="676"/>
      <c r="OSY5" s="676"/>
      <c r="OSZ5" s="676"/>
      <c r="OTA5" s="676"/>
      <c r="OTB5" s="676"/>
      <c r="OTC5" s="676"/>
      <c r="OTD5" s="676"/>
      <c r="OTE5" s="676"/>
      <c r="OTF5" s="676"/>
      <c r="OTG5" s="676"/>
      <c r="OTH5" s="676"/>
      <c r="OTI5" s="676"/>
      <c r="OTJ5" s="676"/>
      <c r="OTK5" s="676"/>
      <c r="OTL5" s="676"/>
      <c r="OTM5" s="676"/>
      <c r="OTN5" s="676"/>
      <c r="OTO5" s="676"/>
      <c r="OTP5" s="676"/>
      <c r="OTQ5" s="676"/>
      <c r="OTR5" s="676"/>
      <c r="OTS5" s="676"/>
      <c r="OTT5" s="676"/>
      <c r="OTU5" s="676"/>
      <c r="OTV5" s="676"/>
      <c r="OTW5" s="676"/>
      <c r="OTX5" s="676"/>
      <c r="OTY5" s="676"/>
      <c r="OTZ5" s="676"/>
      <c r="OUA5" s="676"/>
      <c r="OUB5" s="676"/>
      <c r="OUC5" s="676"/>
      <c r="OUD5" s="676"/>
      <c r="OUE5" s="676"/>
      <c r="OUF5" s="676"/>
      <c r="OUG5" s="676"/>
      <c r="OUH5" s="676"/>
      <c r="OUI5" s="676"/>
      <c r="OUJ5" s="676"/>
      <c r="OUK5" s="676"/>
      <c r="OUL5" s="676"/>
      <c r="OUM5" s="676"/>
      <c r="OUN5" s="676"/>
      <c r="OUO5" s="676"/>
      <c r="OUP5" s="676"/>
      <c r="OUQ5" s="676"/>
      <c r="OUR5" s="676"/>
      <c r="OUS5" s="676"/>
      <c r="OUT5" s="676"/>
      <c r="OUU5" s="676"/>
      <c r="OUV5" s="676"/>
      <c r="OUW5" s="676"/>
      <c r="OUX5" s="676"/>
      <c r="OUY5" s="676"/>
      <c r="OUZ5" s="676"/>
      <c r="OVA5" s="676"/>
      <c r="OVB5" s="676"/>
      <c r="OVC5" s="676"/>
      <c r="OVD5" s="676"/>
      <c r="OVE5" s="676"/>
      <c r="OVF5" s="676"/>
      <c r="OVG5" s="676"/>
      <c r="OVH5" s="676"/>
      <c r="OVI5" s="676"/>
      <c r="OVJ5" s="676"/>
      <c r="OVK5" s="676"/>
      <c r="OVL5" s="676"/>
      <c r="OVM5" s="676"/>
      <c r="OVN5" s="676"/>
      <c r="OVO5" s="676"/>
      <c r="OVP5" s="676"/>
      <c r="OVQ5" s="676"/>
      <c r="OVR5" s="676"/>
      <c r="OVS5" s="676"/>
      <c r="OVT5" s="676"/>
      <c r="OVU5" s="676"/>
      <c r="OVV5" s="676"/>
      <c r="OVW5" s="676"/>
      <c r="OVX5" s="676"/>
      <c r="OVY5" s="676"/>
      <c r="OVZ5" s="676"/>
      <c r="OWA5" s="676"/>
      <c r="OWB5" s="676"/>
      <c r="OWC5" s="676"/>
      <c r="OWD5" s="676"/>
      <c r="OWE5" s="676"/>
      <c r="OWF5" s="676"/>
      <c r="OWG5" s="676"/>
      <c r="OWH5" s="676"/>
      <c r="OWI5" s="676"/>
      <c r="OWJ5" s="676"/>
      <c r="OWK5" s="676"/>
      <c r="OWL5" s="676"/>
      <c r="OWM5" s="676"/>
      <c r="OWN5" s="676"/>
      <c r="OWO5" s="676"/>
      <c r="OWP5" s="676"/>
      <c r="OWQ5" s="676"/>
      <c r="OWR5" s="676"/>
      <c r="OWS5" s="676"/>
      <c r="OWT5" s="676"/>
      <c r="OWU5" s="676"/>
      <c r="OWV5" s="676"/>
      <c r="OWW5" s="676"/>
      <c r="OWX5" s="676"/>
      <c r="OWY5" s="676"/>
      <c r="OWZ5" s="676"/>
      <c r="OXA5" s="676"/>
      <c r="OXB5" s="676"/>
      <c r="OXC5" s="676"/>
      <c r="OXD5" s="676"/>
      <c r="OXE5" s="676"/>
      <c r="OXF5" s="676"/>
      <c r="OXG5" s="676"/>
      <c r="OXH5" s="676"/>
      <c r="OXI5" s="676"/>
      <c r="OXJ5" s="676"/>
      <c r="OXK5" s="676"/>
      <c r="OXL5" s="676"/>
      <c r="OXM5" s="676"/>
      <c r="OXN5" s="676"/>
      <c r="OXO5" s="676"/>
      <c r="OXP5" s="676"/>
      <c r="OXQ5" s="676"/>
      <c r="OXR5" s="676"/>
      <c r="OXS5" s="676"/>
      <c r="OXT5" s="676"/>
      <c r="OXU5" s="676"/>
      <c r="OXV5" s="676"/>
      <c r="OXW5" s="676"/>
      <c r="OXX5" s="676"/>
      <c r="OXY5" s="676"/>
      <c r="OXZ5" s="676"/>
      <c r="OYA5" s="676"/>
      <c r="OYB5" s="676"/>
      <c r="OYC5" s="676"/>
      <c r="OYD5" s="676"/>
      <c r="OYE5" s="676"/>
      <c r="OYF5" s="676"/>
      <c r="OYG5" s="676"/>
      <c r="OYH5" s="676"/>
      <c r="OYI5" s="676"/>
      <c r="OYJ5" s="676"/>
      <c r="OYK5" s="676"/>
      <c r="OYL5" s="676"/>
      <c r="OYM5" s="676"/>
      <c r="OYN5" s="676"/>
      <c r="OYO5" s="676"/>
      <c r="OYP5" s="676"/>
      <c r="OYQ5" s="676"/>
      <c r="OYR5" s="676"/>
      <c r="OYS5" s="676"/>
      <c r="OYT5" s="676"/>
      <c r="OYU5" s="676"/>
      <c r="OYV5" s="676"/>
      <c r="OYW5" s="676"/>
      <c r="OYX5" s="676"/>
      <c r="OYY5" s="676"/>
      <c r="OYZ5" s="676"/>
      <c r="OZA5" s="676"/>
      <c r="OZB5" s="676"/>
      <c r="OZC5" s="676"/>
      <c r="OZD5" s="676"/>
      <c r="OZE5" s="676"/>
      <c r="OZF5" s="676"/>
      <c r="OZG5" s="676"/>
      <c r="OZH5" s="676"/>
      <c r="OZI5" s="676"/>
      <c r="OZJ5" s="676"/>
      <c r="OZK5" s="676"/>
      <c r="OZL5" s="676"/>
      <c r="OZM5" s="676"/>
      <c r="OZN5" s="676"/>
      <c r="OZO5" s="676"/>
      <c r="OZP5" s="676"/>
      <c r="OZQ5" s="676"/>
      <c r="OZR5" s="676"/>
      <c r="OZS5" s="676"/>
      <c r="OZT5" s="676"/>
      <c r="OZU5" s="676"/>
      <c r="OZV5" s="676"/>
      <c r="OZW5" s="676"/>
      <c r="OZX5" s="676"/>
      <c r="OZY5" s="676"/>
      <c r="OZZ5" s="676"/>
      <c r="PAA5" s="676"/>
      <c r="PAB5" s="676"/>
      <c r="PAC5" s="676"/>
      <c r="PAD5" s="676"/>
      <c r="PAE5" s="676"/>
      <c r="PAF5" s="676"/>
      <c r="PAG5" s="676"/>
      <c r="PAH5" s="676"/>
      <c r="PAI5" s="676"/>
      <c r="PAJ5" s="676"/>
      <c r="PAK5" s="676"/>
      <c r="PAL5" s="676"/>
      <c r="PAM5" s="676"/>
      <c r="PAN5" s="676"/>
      <c r="PAO5" s="676"/>
      <c r="PAP5" s="676"/>
      <c r="PAQ5" s="676"/>
      <c r="PAR5" s="676"/>
      <c r="PAS5" s="676"/>
      <c r="PAT5" s="676"/>
      <c r="PAU5" s="676"/>
      <c r="PAV5" s="676"/>
      <c r="PAW5" s="676"/>
      <c r="PAX5" s="676"/>
      <c r="PAY5" s="676"/>
      <c r="PAZ5" s="676"/>
      <c r="PBA5" s="676"/>
      <c r="PBB5" s="676"/>
      <c r="PBC5" s="676"/>
      <c r="PBD5" s="676"/>
      <c r="PBE5" s="676"/>
      <c r="PBF5" s="676"/>
      <c r="PBG5" s="676"/>
      <c r="PBH5" s="676"/>
      <c r="PBI5" s="676"/>
      <c r="PBJ5" s="676"/>
      <c r="PBK5" s="676"/>
      <c r="PBL5" s="676"/>
      <c r="PBM5" s="676"/>
      <c r="PBN5" s="676"/>
      <c r="PBO5" s="676"/>
      <c r="PBP5" s="676"/>
      <c r="PBQ5" s="676"/>
      <c r="PBR5" s="676"/>
      <c r="PBS5" s="676"/>
      <c r="PBT5" s="676"/>
      <c r="PBU5" s="676"/>
      <c r="PBV5" s="676"/>
      <c r="PBW5" s="676"/>
      <c r="PBX5" s="676"/>
      <c r="PBY5" s="676"/>
      <c r="PBZ5" s="676"/>
      <c r="PCA5" s="676"/>
      <c r="PCB5" s="676"/>
      <c r="PCC5" s="676"/>
      <c r="PCD5" s="676"/>
      <c r="PCE5" s="676"/>
      <c r="PCF5" s="676"/>
      <c r="PCG5" s="676"/>
      <c r="PCH5" s="676"/>
      <c r="PCI5" s="676"/>
      <c r="PCJ5" s="676"/>
      <c r="PCK5" s="676"/>
      <c r="PCL5" s="676"/>
      <c r="PCM5" s="676"/>
      <c r="PCN5" s="676"/>
      <c r="PCO5" s="676"/>
      <c r="PCP5" s="676"/>
      <c r="PCQ5" s="676"/>
      <c r="PCR5" s="676"/>
      <c r="PCS5" s="676"/>
      <c r="PCT5" s="676"/>
      <c r="PCU5" s="676"/>
      <c r="PCV5" s="676"/>
      <c r="PCW5" s="676"/>
      <c r="PCX5" s="676"/>
      <c r="PCY5" s="676"/>
      <c r="PCZ5" s="676"/>
      <c r="PDA5" s="676"/>
      <c r="PDB5" s="676"/>
      <c r="PDC5" s="676"/>
      <c r="PDD5" s="676"/>
      <c r="PDE5" s="676"/>
      <c r="PDF5" s="676"/>
      <c r="PDG5" s="676"/>
      <c r="PDH5" s="676"/>
      <c r="PDI5" s="676"/>
      <c r="PDJ5" s="676"/>
      <c r="PDK5" s="676"/>
      <c r="PDL5" s="676"/>
      <c r="PDM5" s="676"/>
      <c r="PDN5" s="676"/>
      <c r="PDO5" s="676"/>
      <c r="PDP5" s="676"/>
      <c r="PDQ5" s="676"/>
      <c r="PDR5" s="676"/>
      <c r="PDS5" s="676"/>
      <c r="PDT5" s="676"/>
      <c r="PDU5" s="676"/>
      <c r="PDV5" s="676"/>
      <c r="PDW5" s="676"/>
      <c r="PDX5" s="676"/>
      <c r="PDY5" s="676"/>
      <c r="PDZ5" s="676"/>
      <c r="PEA5" s="676"/>
      <c r="PEB5" s="676"/>
      <c r="PEC5" s="676"/>
      <c r="PED5" s="676"/>
      <c r="PEE5" s="676"/>
      <c r="PEF5" s="676"/>
      <c r="PEG5" s="676"/>
      <c r="PEH5" s="676"/>
      <c r="PEI5" s="676"/>
      <c r="PEJ5" s="676"/>
      <c r="PEK5" s="676"/>
      <c r="PEL5" s="676"/>
      <c r="PEM5" s="676"/>
      <c r="PEN5" s="676"/>
      <c r="PEO5" s="676"/>
      <c r="PEP5" s="676"/>
      <c r="PEQ5" s="676"/>
      <c r="PER5" s="676"/>
      <c r="PES5" s="676"/>
      <c r="PET5" s="676"/>
      <c r="PEU5" s="676"/>
      <c r="PEV5" s="676"/>
      <c r="PEW5" s="676"/>
      <c r="PEX5" s="676"/>
      <c r="PEY5" s="676"/>
      <c r="PEZ5" s="676"/>
      <c r="PFA5" s="676"/>
      <c r="PFB5" s="676"/>
      <c r="PFC5" s="676"/>
      <c r="PFD5" s="676"/>
      <c r="PFE5" s="676"/>
      <c r="PFF5" s="676"/>
      <c r="PFG5" s="676"/>
      <c r="PFH5" s="676"/>
      <c r="PFI5" s="676"/>
      <c r="PFJ5" s="676"/>
      <c r="PFK5" s="676"/>
      <c r="PFL5" s="676"/>
      <c r="PFM5" s="676"/>
      <c r="PFN5" s="676"/>
      <c r="PFO5" s="676"/>
      <c r="PFP5" s="676"/>
      <c r="PFQ5" s="676"/>
      <c r="PFR5" s="676"/>
      <c r="PFS5" s="676"/>
      <c r="PFT5" s="676"/>
      <c r="PFU5" s="676"/>
      <c r="PFV5" s="676"/>
      <c r="PFW5" s="676"/>
      <c r="PFX5" s="676"/>
      <c r="PFY5" s="676"/>
      <c r="PFZ5" s="676"/>
      <c r="PGA5" s="676"/>
      <c r="PGB5" s="676"/>
      <c r="PGC5" s="676"/>
      <c r="PGD5" s="676"/>
      <c r="PGE5" s="676"/>
      <c r="PGF5" s="676"/>
      <c r="PGG5" s="676"/>
      <c r="PGH5" s="676"/>
      <c r="PGI5" s="676"/>
      <c r="PGJ5" s="676"/>
      <c r="PGK5" s="676"/>
      <c r="PGL5" s="676"/>
      <c r="PGM5" s="676"/>
      <c r="PGN5" s="676"/>
      <c r="PGO5" s="676"/>
      <c r="PGP5" s="676"/>
      <c r="PGQ5" s="676"/>
      <c r="PGR5" s="676"/>
      <c r="PGS5" s="676"/>
      <c r="PGT5" s="676"/>
      <c r="PGU5" s="676"/>
      <c r="PGV5" s="676"/>
      <c r="PGW5" s="676"/>
      <c r="PGX5" s="676"/>
      <c r="PGY5" s="676"/>
      <c r="PGZ5" s="676"/>
      <c r="PHA5" s="676"/>
      <c r="PHB5" s="676"/>
      <c r="PHC5" s="676"/>
      <c r="PHD5" s="676"/>
      <c r="PHE5" s="676"/>
      <c r="PHF5" s="676"/>
      <c r="PHG5" s="676"/>
      <c r="PHH5" s="676"/>
      <c r="PHI5" s="676"/>
      <c r="PHJ5" s="676"/>
      <c r="PHK5" s="676"/>
      <c r="PHL5" s="676"/>
      <c r="PHM5" s="676"/>
      <c r="PHN5" s="676"/>
      <c r="PHO5" s="676"/>
      <c r="PHP5" s="676"/>
      <c r="PHQ5" s="676"/>
      <c r="PHR5" s="676"/>
      <c r="PHS5" s="676"/>
      <c r="PHT5" s="676"/>
      <c r="PHU5" s="676"/>
      <c r="PHV5" s="676"/>
      <c r="PHW5" s="676"/>
      <c r="PHX5" s="676"/>
      <c r="PHY5" s="676"/>
      <c r="PHZ5" s="676"/>
      <c r="PIA5" s="676"/>
      <c r="PIB5" s="676"/>
      <c r="PIC5" s="676"/>
      <c r="PID5" s="676"/>
      <c r="PIE5" s="676"/>
      <c r="PIF5" s="676"/>
      <c r="PIG5" s="676"/>
      <c r="PIH5" s="676"/>
      <c r="PII5" s="676"/>
      <c r="PIJ5" s="676"/>
      <c r="PIK5" s="676"/>
      <c r="PIL5" s="676"/>
      <c r="PIM5" s="676"/>
      <c r="PIN5" s="676"/>
      <c r="PIO5" s="676"/>
      <c r="PIP5" s="676"/>
      <c r="PIQ5" s="676"/>
      <c r="PIR5" s="676"/>
      <c r="PIS5" s="676"/>
      <c r="PIT5" s="676"/>
      <c r="PIU5" s="676"/>
      <c r="PIV5" s="676"/>
      <c r="PIW5" s="676"/>
      <c r="PIX5" s="676"/>
      <c r="PIY5" s="676"/>
      <c r="PIZ5" s="676"/>
      <c r="PJA5" s="676"/>
      <c r="PJB5" s="676"/>
      <c r="PJC5" s="676"/>
      <c r="PJD5" s="676"/>
      <c r="PJE5" s="676"/>
      <c r="PJF5" s="676"/>
      <c r="PJG5" s="676"/>
      <c r="PJH5" s="676"/>
      <c r="PJI5" s="676"/>
      <c r="PJJ5" s="676"/>
      <c r="PJK5" s="676"/>
      <c r="PJL5" s="676"/>
      <c r="PJM5" s="676"/>
      <c r="PJN5" s="676"/>
      <c r="PJO5" s="676"/>
      <c r="PJP5" s="676"/>
      <c r="PJQ5" s="676"/>
      <c r="PJR5" s="676"/>
      <c r="PJS5" s="676"/>
      <c r="PJT5" s="676"/>
      <c r="PJU5" s="676"/>
      <c r="PJV5" s="676"/>
      <c r="PJW5" s="676"/>
      <c r="PJX5" s="676"/>
      <c r="PJY5" s="676"/>
      <c r="PJZ5" s="676"/>
      <c r="PKA5" s="676"/>
      <c r="PKB5" s="676"/>
      <c r="PKC5" s="676"/>
      <c r="PKD5" s="676"/>
      <c r="PKE5" s="676"/>
      <c r="PKF5" s="676"/>
      <c r="PKG5" s="676"/>
      <c r="PKH5" s="676"/>
      <c r="PKI5" s="676"/>
      <c r="PKJ5" s="676"/>
      <c r="PKK5" s="676"/>
      <c r="PKL5" s="676"/>
      <c r="PKM5" s="676"/>
      <c r="PKN5" s="676"/>
      <c r="PKO5" s="676"/>
      <c r="PKP5" s="676"/>
      <c r="PKQ5" s="676"/>
      <c r="PKR5" s="676"/>
      <c r="PKS5" s="676"/>
      <c r="PKT5" s="676"/>
      <c r="PKU5" s="676"/>
      <c r="PKV5" s="676"/>
      <c r="PKW5" s="676"/>
      <c r="PKX5" s="676"/>
      <c r="PKY5" s="676"/>
      <c r="PKZ5" s="676"/>
      <c r="PLA5" s="676"/>
      <c r="PLB5" s="676"/>
      <c r="PLC5" s="676"/>
      <c r="PLD5" s="676"/>
      <c r="PLE5" s="676"/>
      <c r="PLF5" s="676"/>
      <c r="PLG5" s="676"/>
      <c r="PLH5" s="676"/>
      <c r="PLI5" s="676"/>
      <c r="PLJ5" s="676"/>
      <c r="PLK5" s="676"/>
      <c r="PLL5" s="676"/>
      <c r="PLM5" s="676"/>
      <c r="PLN5" s="676"/>
      <c r="PLO5" s="676"/>
      <c r="PLP5" s="676"/>
      <c r="PLQ5" s="676"/>
      <c r="PLR5" s="676"/>
      <c r="PLS5" s="676"/>
      <c r="PLT5" s="676"/>
      <c r="PLU5" s="676"/>
      <c r="PLV5" s="676"/>
      <c r="PLW5" s="676"/>
      <c r="PLX5" s="676"/>
      <c r="PLY5" s="676"/>
      <c r="PLZ5" s="676"/>
      <c r="PMA5" s="676"/>
      <c r="PMB5" s="676"/>
      <c r="PMC5" s="676"/>
      <c r="PMD5" s="676"/>
      <c r="PME5" s="676"/>
      <c r="PMF5" s="676"/>
      <c r="PMG5" s="676"/>
      <c r="PMH5" s="676"/>
      <c r="PMI5" s="676"/>
      <c r="PMJ5" s="676"/>
      <c r="PMK5" s="676"/>
      <c r="PML5" s="676"/>
      <c r="PMM5" s="676"/>
      <c r="PMN5" s="676"/>
      <c r="PMO5" s="676"/>
      <c r="PMP5" s="676"/>
      <c r="PMQ5" s="676"/>
      <c r="PMR5" s="676"/>
      <c r="PMS5" s="676"/>
      <c r="PMT5" s="676"/>
      <c r="PMU5" s="676"/>
      <c r="PMV5" s="676"/>
      <c r="PMW5" s="676"/>
      <c r="PMX5" s="676"/>
      <c r="PMY5" s="676"/>
      <c r="PMZ5" s="676"/>
      <c r="PNA5" s="676"/>
      <c r="PNB5" s="676"/>
      <c r="PNC5" s="676"/>
      <c r="PND5" s="676"/>
      <c r="PNE5" s="676"/>
      <c r="PNF5" s="676"/>
      <c r="PNG5" s="676"/>
      <c r="PNH5" s="676"/>
      <c r="PNI5" s="676"/>
      <c r="PNJ5" s="676"/>
      <c r="PNK5" s="676"/>
      <c r="PNL5" s="676"/>
      <c r="PNM5" s="676"/>
      <c r="PNN5" s="676"/>
      <c r="PNO5" s="676"/>
      <c r="PNP5" s="676"/>
      <c r="PNQ5" s="676"/>
      <c r="PNR5" s="676"/>
      <c r="PNS5" s="676"/>
      <c r="PNT5" s="676"/>
      <c r="PNU5" s="676"/>
      <c r="PNV5" s="676"/>
      <c r="PNW5" s="676"/>
      <c r="PNX5" s="676"/>
      <c r="PNY5" s="676"/>
      <c r="PNZ5" s="676"/>
      <c r="POA5" s="676"/>
      <c r="POB5" s="676"/>
      <c r="POC5" s="676"/>
      <c r="POD5" s="676"/>
      <c r="POE5" s="676"/>
      <c r="POF5" s="676"/>
      <c r="POG5" s="676"/>
      <c r="POH5" s="676"/>
      <c r="POI5" s="676"/>
      <c r="POJ5" s="676"/>
      <c r="POK5" s="676"/>
      <c r="POL5" s="676"/>
      <c r="POM5" s="676"/>
      <c r="PON5" s="676"/>
      <c r="POO5" s="676"/>
      <c r="POP5" s="676"/>
      <c r="POQ5" s="676"/>
      <c r="POR5" s="676"/>
      <c r="POS5" s="676"/>
      <c r="POT5" s="676"/>
      <c r="POU5" s="676"/>
      <c r="POV5" s="676"/>
      <c r="POW5" s="676"/>
      <c r="POX5" s="676"/>
      <c r="POY5" s="676"/>
      <c r="POZ5" s="676"/>
      <c r="PPA5" s="676"/>
      <c r="PPB5" s="676"/>
      <c r="PPC5" s="676"/>
      <c r="PPD5" s="676"/>
      <c r="PPE5" s="676"/>
      <c r="PPF5" s="676"/>
      <c r="PPG5" s="676"/>
      <c r="PPH5" s="676"/>
      <c r="PPI5" s="676"/>
      <c r="PPJ5" s="676"/>
      <c r="PPK5" s="676"/>
      <c r="PPL5" s="676"/>
      <c r="PPM5" s="676"/>
      <c r="PPN5" s="676"/>
      <c r="PPO5" s="676"/>
      <c r="PPP5" s="676"/>
      <c r="PPQ5" s="676"/>
      <c r="PPR5" s="676"/>
      <c r="PPS5" s="676"/>
      <c r="PPT5" s="676"/>
      <c r="PPU5" s="676"/>
      <c r="PPV5" s="676"/>
      <c r="PPW5" s="676"/>
      <c r="PPX5" s="676"/>
      <c r="PPY5" s="676"/>
      <c r="PPZ5" s="676"/>
      <c r="PQA5" s="676"/>
      <c r="PQB5" s="676"/>
      <c r="PQC5" s="676"/>
      <c r="PQD5" s="676"/>
      <c r="PQE5" s="676"/>
      <c r="PQF5" s="676"/>
      <c r="PQG5" s="676"/>
      <c r="PQH5" s="676"/>
      <c r="PQI5" s="676"/>
      <c r="PQJ5" s="676"/>
      <c r="PQK5" s="676"/>
      <c r="PQL5" s="676"/>
      <c r="PQM5" s="676"/>
      <c r="PQN5" s="676"/>
      <c r="PQO5" s="676"/>
      <c r="PQP5" s="676"/>
      <c r="PQQ5" s="676"/>
      <c r="PQR5" s="676"/>
      <c r="PQS5" s="676"/>
      <c r="PQT5" s="676"/>
      <c r="PQU5" s="676"/>
      <c r="PQV5" s="676"/>
      <c r="PQW5" s="676"/>
      <c r="PQX5" s="676"/>
      <c r="PQY5" s="676"/>
      <c r="PQZ5" s="676"/>
      <c r="PRA5" s="676"/>
      <c r="PRB5" s="676"/>
      <c r="PRC5" s="676"/>
      <c r="PRD5" s="676"/>
      <c r="PRE5" s="676"/>
      <c r="PRF5" s="676"/>
      <c r="PRG5" s="676"/>
      <c r="PRH5" s="676"/>
      <c r="PRI5" s="676"/>
      <c r="PRJ5" s="676"/>
      <c r="PRK5" s="676"/>
      <c r="PRL5" s="676"/>
      <c r="PRM5" s="676"/>
      <c r="PRN5" s="676"/>
      <c r="PRO5" s="676"/>
      <c r="PRP5" s="676"/>
      <c r="PRQ5" s="676"/>
      <c r="PRR5" s="676"/>
      <c r="PRS5" s="676"/>
      <c r="PRT5" s="676"/>
      <c r="PRU5" s="676"/>
      <c r="PRV5" s="676"/>
      <c r="PRW5" s="676"/>
      <c r="PRX5" s="676"/>
      <c r="PRY5" s="676"/>
      <c r="PRZ5" s="676"/>
      <c r="PSA5" s="676"/>
      <c r="PSB5" s="676"/>
      <c r="PSC5" s="676"/>
      <c r="PSD5" s="676"/>
      <c r="PSE5" s="676"/>
      <c r="PSF5" s="676"/>
      <c r="PSG5" s="676"/>
      <c r="PSH5" s="676"/>
      <c r="PSI5" s="676"/>
      <c r="PSJ5" s="676"/>
      <c r="PSK5" s="676"/>
      <c r="PSL5" s="676"/>
      <c r="PSM5" s="676"/>
      <c r="PSN5" s="676"/>
      <c r="PSO5" s="676"/>
      <c r="PSP5" s="676"/>
      <c r="PSQ5" s="676"/>
      <c r="PSR5" s="676"/>
      <c r="PSS5" s="676"/>
      <c r="PST5" s="676"/>
      <c r="PSU5" s="676"/>
      <c r="PSV5" s="676"/>
      <c r="PSW5" s="676"/>
      <c r="PSX5" s="676"/>
      <c r="PSY5" s="676"/>
      <c r="PSZ5" s="676"/>
      <c r="PTA5" s="676"/>
      <c r="PTB5" s="676"/>
      <c r="PTC5" s="676"/>
      <c r="PTD5" s="676"/>
      <c r="PTE5" s="676"/>
      <c r="PTF5" s="676"/>
      <c r="PTG5" s="676"/>
      <c r="PTH5" s="676"/>
      <c r="PTI5" s="676"/>
      <c r="PTJ5" s="676"/>
      <c r="PTK5" s="676"/>
      <c r="PTL5" s="676"/>
      <c r="PTM5" s="676"/>
      <c r="PTN5" s="676"/>
      <c r="PTO5" s="676"/>
      <c r="PTP5" s="676"/>
      <c r="PTQ5" s="676"/>
      <c r="PTR5" s="676"/>
      <c r="PTS5" s="676"/>
      <c r="PTT5" s="676"/>
      <c r="PTU5" s="676"/>
      <c r="PTV5" s="676"/>
      <c r="PTW5" s="676"/>
      <c r="PTX5" s="676"/>
      <c r="PTY5" s="676"/>
      <c r="PTZ5" s="676"/>
      <c r="PUA5" s="676"/>
      <c r="PUB5" s="676"/>
      <c r="PUC5" s="676"/>
      <c r="PUD5" s="676"/>
      <c r="PUE5" s="676"/>
      <c r="PUF5" s="676"/>
      <c r="PUG5" s="676"/>
      <c r="PUH5" s="676"/>
      <c r="PUI5" s="676"/>
      <c r="PUJ5" s="676"/>
      <c r="PUK5" s="676"/>
      <c r="PUL5" s="676"/>
      <c r="PUM5" s="676"/>
      <c r="PUN5" s="676"/>
      <c r="PUO5" s="676"/>
      <c r="PUP5" s="676"/>
      <c r="PUQ5" s="676"/>
      <c r="PUR5" s="676"/>
      <c r="PUS5" s="676"/>
      <c r="PUT5" s="676"/>
      <c r="PUU5" s="676"/>
      <c r="PUV5" s="676"/>
      <c r="PUW5" s="676"/>
      <c r="PUX5" s="676"/>
      <c r="PUY5" s="676"/>
      <c r="PUZ5" s="676"/>
      <c r="PVA5" s="676"/>
      <c r="PVB5" s="676"/>
      <c r="PVC5" s="676"/>
      <c r="PVD5" s="676"/>
      <c r="PVE5" s="676"/>
      <c r="PVF5" s="676"/>
      <c r="PVG5" s="676"/>
      <c r="PVH5" s="676"/>
      <c r="PVI5" s="676"/>
      <c r="PVJ5" s="676"/>
      <c r="PVK5" s="676"/>
      <c r="PVL5" s="676"/>
      <c r="PVM5" s="676"/>
      <c r="PVN5" s="676"/>
      <c r="PVO5" s="676"/>
      <c r="PVP5" s="676"/>
      <c r="PVQ5" s="676"/>
      <c r="PVR5" s="676"/>
      <c r="PVS5" s="676"/>
      <c r="PVT5" s="676"/>
      <c r="PVU5" s="676"/>
      <c r="PVV5" s="676"/>
      <c r="PVW5" s="676"/>
      <c r="PVX5" s="676"/>
      <c r="PVY5" s="676"/>
      <c r="PVZ5" s="676"/>
      <c r="PWA5" s="676"/>
      <c r="PWB5" s="676"/>
      <c r="PWC5" s="676"/>
      <c r="PWD5" s="676"/>
      <c r="PWE5" s="676"/>
      <c r="PWF5" s="676"/>
      <c r="PWG5" s="676"/>
      <c r="PWH5" s="676"/>
      <c r="PWI5" s="676"/>
      <c r="PWJ5" s="676"/>
      <c r="PWK5" s="676"/>
      <c r="PWL5" s="676"/>
      <c r="PWM5" s="676"/>
      <c r="PWN5" s="676"/>
      <c r="PWO5" s="676"/>
      <c r="PWP5" s="676"/>
      <c r="PWQ5" s="676"/>
      <c r="PWR5" s="676"/>
      <c r="PWS5" s="676"/>
      <c r="PWT5" s="676"/>
      <c r="PWU5" s="676"/>
      <c r="PWV5" s="676"/>
      <c r="PWW5" s="676"/>
      <c r="PWX5" s="676"/>
      <c r="PWY5" s="676"/>
      <c r="PWZ5" s="676"/>
      <c r="PXA5" s="676"/>
      <c r="PXB5" s="676"/>
      <c r="PXC5" s="676"/>
      <c r="PXD5" s="676"/>
      <c r="PXE5" s="676"/>
      <c r="PXF5" s="676"/>
      <c r="PXG5" s="676"/>
      <c r="PXH5" s="676"/>
      <c r="PXI5" s="676"/>
      <c r="PXJ5" s="676"/>
      <c r="PXK5" s="676"/>
      <c r="PXL5" s="676"/>
      <c r="PXM5" s="676"/>
      <c r="PXN5" s="676"/>
      <c r="PXO5" s="676"/>
      <c r="PXP5" s="676"/>
      <c r="PXQ5" s="676"/>
      <c r="PXR5" s="676"/>
      <c r="PXS5" s="676"/>
      <c r="PXT5" s="676"/>
      <c r="PXU5" s="676"/>
      <c r="PXV5" s="676"/>
      <c r="PXW5" s="676"/>
      <c r="PXX5" s="676"/>
      <c r="PXY5" s="676"/>
      <c r="PXZ5" s="676"/>
      <c r="PYA5" s="676"/>
      <c r="PYB5" s="676"/>
      <c r="PYC5" s="676"/>
      <c r="PYD5" s="676"/>
      <c r="PYE5" s="676"/>
      <c r="PYF5" s="676"/>
      <c r="PYG5" s="676"/>
      <c r="PYH5" s="676"/>
      <c r="PYI5" s="676"/>
      <c r="PYJ5" s="676"/>
      <c r="PYK5" s="676"/>
      <c r="PYL5" s="676"/>
      <c r="PYM5" s="676"/>
      <c r="PYN5" s="676"/>
      <c r="PYO5" s="676"/>
      <c r="PYP5" s="676"/>
      <c r="PYQ5" s="676"/>
      <c r="PYR5" s="676"/>
      <c r="PYS5" s="676"/>
      <c r="PYT5" s="676"/>
      <c r="PYU5" s="676"/>
      <c r="PYV5" s="676"/>
      <c r="PYW5" s="676"/>
      <c r="PYX5" s="676"/>
      <c r="PYY5" s="676"/>
      <c r="PYZ5" s="676"/>
      <c r="PZA5" s="676"/>
      <c r="PZB5" s="676"/>
      <c r="PZC5" s="676"/>
      <c r="PZD5" s="676"/>
      <c r="PZE5" s="676"/>
      <c r="PZF5" s="676"/>
      <c r="PZG5" s="676"/>
      <c r="PZH5" s="676"/>
      <c r="PZI5" s="676"/>
      <c r="PZJ5" s="676"/>
      <c r="PZK5" s="676"/>
      <c r="PZL5" s="676"/>
      <c r="PZM5" s="676"/>
      <c r="PZN5" s="676"/>
      <c r="PZO5" s="676"/>
      <c r="PZP5" s="676"/>
      <c r="PZQ5" s="676"/>
      <c r="PZR5" s="676"/>
      <c r="PZS5" s="676"/>
      <c r="PZT5" s="676"/>
      <c r="PZU5" s="676"/>
      <c r="PZV5" s="676"/>
      <c r="PZW5" s="676"/>
      <c r="PZX5" s="676"/>
      <c r="PZY5" s="676"/>
      <c r="PZZ5" s="676"/>
      <c r="QAA5" s="676"/>
      <c r="QAB5" s="676"/>
      <c r="QAC5" s="676"/>
      <c r="QAD5" s="676"/>
      <c r="QAE5" s="676"/>
      <c r="QAF5" s="676"/>
      <c r="QAG5" s="676"/>
      <c r="QAH5" s="676"/>
      <c r="QAI5" s="676"/>
      <c r="QAJ5" s="676"/>
      <c r="QAK5" s="676"/>
      <c r="QAL5" s="676"/>
      <c r="QAM5" s="676"/>
      <c r="QAN5" s="676"/>
      <c r="QAO5" s="676"/>
      <c r="QAP5" s="676"/>
      <c r="QAQ5" s="676"/>
      <c r="QAR5" s="676"/>
      <c r="QAS5" s="676"/>
      <c r="QAT5" s="676"/>
      <c r="QAU5" s="676"/>
      <c r="QAV5" s="676"/>
      <c r="QAW5" s="676"/>
      <c r="QAX5" s="676"/>
      <c r="QAY5" s="676"/>
      <c r="QAZ5" s="676"/>
      <c r="QBA5" s="676"/>
      <c r="QBB5" s="676"/>
      <c r="QBC5" s="676"/>
      <c r="QBD5" s="676"/>
      <c r="QBE5" s="676"/>
      <c r="QBF5" s="676"/>
      <c r="QBG5" s="676"/>
      <c r="QBH5" s="676"/>
      <c r="QBI5" s="676"/>
      <c r="QBJ5" s="676"/>
      <c r="QBK5" s="676"/>
      <c r="QBL5" s="676"/>
      <c r="QBM5" s="676"/>
      <c r="QBN5" s="676"/>
      <c r="QBO5" s="676"/>
      <c r="QBP5" s="676"/>
      <c r="QBQ5" s="676"/>
      <c r="QBR5" s="676"/>
      <c r="QBS5" s="676"/>
      <c r="QBT5" s="676"/>
      <c r="QBU5" s="676"/>
      <c r="QBV5" s="676"/>
      <c r="QBW5" s="676"/>
      <c r="QBX5" s="676"/>
      <c r="QBY5" s="676"/>
      <c r="QBZ5" s="676"/>
      <c r="QCA5" s="676"/>
      <c r="QCB5" s="676"/>
      <c r="QCC5" s="676"/>
      <c r="QCD5" s="676"/>
      <c r="QCE5" s="676"/>
      <c r="QCF5" s="676"/>
      <c r="QCG5" s="676"/>
      <c r="QCH5" s="676"/>
      <c r="QCI5" s="676"/>
      <c r="QCJ5" s="676"/>
      <c r="QCK5" s="676"/>
      <c r="QCL5" s="676"/>
      <c r="QCM5" s="676"/>
      <c r="QCN5" s="676"/>
      <c r="QCO5" s="676"/>
      <c r="QCP5" s="676"/>
      <c r="QCQ5" s="676"/>
      <c r="QCR5" s="676"/>
      <c r="QCS5" s="676"/>
      <c r="QCT5" s="676"/>
      <c r="QCU5" s="676"/>
      <c r="QCV5" s="676"/>
      <c r="QCW5" s="676"/>
      <c r="QCX5" s="676"/>
      <c r="QCY5" s="676"/>
      <c r="QCZ5" s="676"/>
      <c r="QDA5" s="676"/>
      <c r="QDB5" s="676"/>
      <c r="QDC5" s="676"/>
      <c r="QDD5" s="676"/>
      <c r="QDE5" s="676"/>
      <c r="QDF5" s="676"/>
      <c r="QDG5" s="676"/>
      <c r="QDH5" s="676"/>
      <c r="QDI5" s="676"/>
      <c r="QDJ5" s="676"/>
      <c r="QDK5" s="676"/>
      <c r="QDL5" s="676"/>
      <c r="QDM5" s="676"/>
      <c r="QDN5" s="676"/>
      <c r="QDO5" s="676"/>
      <c r="QDP5" s="676"/>
      <c r="QDQ5" s="676"/>
      <c r="QDR5" s="676"/>
      <c r="QDS5" s="676"/>
      <c r="QDT5" s="676"/>
      <c r="QDU5" s="676"/>
      <c r="QDV5" s="676"/>
      <c r="QDW5" s="676"/>
      <c r="QDX5" s="676"/>
      <c r="QDY5" s="676"/>
      <c r="QDZ5" s="676"/>
      <c r="QEA5" s="676"/>
      <c r="QEB5" s="676"/>
      <c r="QEC5" s="676"/>
      <c r="QED5" s="676"/>
      <c r="QEE5" s="676"/>
      <c r="QEF5" s="676"/>
      <c r="QEG5" s="676"/>
      <c r="QEH5" s="676"/>
      <c r="QEI5" s="676"/>
      <c r="QEJ5" s="676"/>
      <c r="QEK5" s="676"/>
      <c r="QEL5" s="676"/>
      <c r="QEM5" s="676"/>
      <c r="QEN5" s="676"/>
      <c r="QEO5" s="676"/>
      <c r="QEP5" s="676"/>
      <c r="QEQ5" s="676"/>
      <c r="QER5" s="676"/>
      <c r="QES5" s="676"/>
      <c r="QET5" s="676"/>
      <c r="QEU5" s="676"/>
      <c r="QEV5" s="676"/>
      <c r="QEW5" s="676"/>
      <c r="QEX5" s="676"/>
      <c r="QEY5" s="676"/>
      <c r="QEZ5" s="676"/>
      <c r="QFA5" s="676"/>
      <c r="QFB5" s="676"/>
      <c r="QFC5" s="676"/>
      <c r="QFD5" s="676"/>
      <c r="QFE5" s="676"/>
      <c r="QFF5" s="676"/>
      <c r="QFG5" s="676"/>
      <c r="QFH5" s="676"/>
      <c r="QFI5" s="676"/>
      <c r="QFJ5" s="676"/>
      <c r="QFK5" s="676"/>
      <c r="QFL5" s="676"/>
      <c r="QFM5" s="676"/>
      <c r="QFN5" s="676"/>
      <c r="QFO5" s="676"/>
      <c r="QFP5" s="676"/>
      <c r="QFQ5" s="676"/>
      <c r="QFR5" s="676"/>
      <c r="QFS5" s="676"/>
      <c r="QFT5" s="676"/>
      <c r="QFU5" s="676"/>
      <c r="QFV5" s="676"/>
      <c r="QFW5" s="676"/>
      <c r="QFX5" s="676"/>
      <c r="QFY5" s="676"/>
      <c r="QFZ5" s="676"/>
      <c r="QGA5" s="676"/>
      <c r="QGB5" s="676"/>
      <c r="QGC5" s="676"/>
      <c r="QGD5" s="676"/>
      <c r="QGE5" s="676"/>
      <c r="QGF5" s="676"/>
      <c r="QGG5" s="676"/>
      <c r="QGH5" s="676"/>
      <c r="QGI5" s="676"/>
      <c r="QGJ5" s="676"/>
      <c r="QGK5" s="676"/>
      <c r="QGL5" s="676"/>
      <c r="QGM5" s="676"/>
      <c r="QGN5" s="676"/>
      <c r="QGO5" s="676"/>
      <c r="QGP5" s="676"/>
      <c r="QGQ5" s="676"/>
      <c r="QGR5" s="676"/>
      <c r="QGS5" s="676"/>
      <c r="QGT5" s="676"/>
      <c r="QGU5" s="676"/>
      <c r="QGV5" s="676"/>
      <c r="QGW5" s="676"/>
      <c r="QGX5" s="676"/>
      <c r="QGY5" s="676"/>
      <c r="QGZ5" s="676"/>
      <c r="QHA5" s="676"/>
      <c r="QHB5" s="676"/>
      <c r="QHC5" s="676"/>
      <c r="QHD5" s="676"/>
      <c r="QHE5" s="676"/>
      <c r="QHF5" s="676"/>
      <c r="QHG5" s="676"/>
      <c r="QHH5" s="676"/>
      <c r="QHI5" s="676"/>
      <c r="QHJ5" s="676"/>
      <c r="QHK5" s="676"/>
      <c r="QHL5" s="676"/>
      <c r="QHM5" s="676"/>
      <c r="QHN5" s="676"/>
      <c r="QHO5" s="676"/>
      <c r="QHP5" s="676"/>
      <c r="QHQ5" s="676"/>
      <c r="QHR5" s="676"/>
      <c r="QHS5" s="676"/>
      <c r="QHT5" s="676"/>
      <c r="QHU5" s="676"/>
      <c r="QHV5" s="676"/>
      <c r="QHW5" s="676"/>
      <c r="QHX5" s="676"/>
      <c r="QHY5" s="676"/>
      <c r="QHZ5" s="676"/>
      <c r="QIA5" s="676"/>
      <c r="QIB5" s="676"/>
      <c r="QIC5" s="676"/>
      <c r="QID5" s="676"/>
      <c r="QIE5" s="676"/>
      <c r="QIF5" s="676"/>
      <c r="QIG5" s="676"/>
      <c r="QIH5" s="676"/>
      <c r="QII5" s="676"/>
      <c r="QIJ5" s="676"/>
      <c r="QIK5" s="676"/>
      <c r="QIL5" s="676"/>
      <c r="QIM5" s="676"/>
      <c r="QIN5" s="676"/>
      <c r="QIO5" s="676"/>
      <c r="QIP5" s="676"/>
      <c r="QIQ5" s="676"/>
      <c r="QIR5" s="676"/>
      <c r="QIS5" s="676"/>
      <c r="QIT5" s="676"/>
      <c r="QIU5" s="676"/>
      <c r="QIV5" s="676"/>
      <c r="QIW5" s="676"/>
      <c r="QIX5" s="676"/>
      <c r="QIY5" s="676"/>
      <c r="QIZ5" s="676"/>
      <c r="QJA5" s="676"/>
      <c r="QJB5" s="676"/>
      <c r="QJC5" s="676"/>
      <c r="QJD5" s="676"/>
      <c r="QJE5" s="676"/>
      <c r="QJF5" s="676"/>
      <c r="QJG5" s="676"/>
      <c r="QJH5" s="676"/>
      <c r="QJI5" s="676"/>
      <c r="QJJ5" s="676"/>
      <c r="QJK5" s="676"/>
      <c r="QJL5" s="676"/>
      <c r="QJM5" s="676"/>
      <c r="QJN5" s="676"/>
      <c r="QJO5" s="676"/>
      <c r="QJP5" s="676"/>
      <c r="QJQ5" s="676"/>
      <c r="QJR5" s="676"/>
      <c r="QJS5" s="676"/>
      <c r="QJT5" s="676"/>
      <c r="QJU5" s="676"/>
      <c r="QJV5" s="676"/>
      <c r="QJW5" s="676"/>
      <c r="QJX5" s="676"/>
      <c r="QJY5" s="676"/>
      <c r="QJZ5" s="676"/>
      <c r="QKA5" s="676"/>
      <c r="QKB5" s="676"/>
      <c r="QKC5" s="676"/>
      <c r="QKD5" s="676"/>
      <c r="QKE5" s="676"/>
      <c r="QKF5" s="676"/>
      <c r="QKG5" s="676"/>
      <c r="QKH5" s="676"/>
      <c r="QKI5" s="676"/>
      <c r="QKJ5" s="676"/>
      <c r="QKK5" s="676"/>
      <c r="QKL5" s="676"/>
      <c r="QKM5" s="676"/>
      <c r="QKN5" s="676"/>
      <c r="QKO5" s="676"/>
      <c r="QKP5" s="676"/>
      <c r="QKQ5" s="676"/>
      <c r="QKR5" s="676"/>
      <c r="QKS5" s="676"/>
      <c r="QKT5" s="676"/>
      <c r="QKU5" s="676"/>
      <c r="QKV5" s="676"/>
      <c r="QKW5" s="676"/>
      <c r="QKX5" s="676"/>
      <c r="QKY5" s="676"/>
      <c r="QKZ5" s="676"/>
      <c r="QLA5" s="676"/>
      <c r="QLB5" s="676"/>
      <c r="QLC5" s="676"/>
      <c r="QLD5" s="676"/>
      <c r="QLE5" s="676"/>
      <c r="QLF5" s="676"/>
      <c r="QLG5" s="676"/>
      <c r="QLH5" s="676"/>
      <c r="QLI5" s="676"/>
      <c r="QLJ5" s="676"/>
      <c r="QLK5" s="676"/>
      <c r="QLL5" s="676"/>
      <c r="QLM5" s="676"/>
      <c r="QLN5" s="676"/>
      <c r="QLO5" s="676"/>
      <c r="QLP5" s="676"/>
      <c r="QLQ5" s="676"/>
      <c r="QLR5" s="676"/>
      <c r="QLS5" s="676"/>
      <c r="QLT5" s="676"/>
      <c r="QLU5" s="676"/>
      <c r="QLV5" s="676"/>
      <c r="QLW5" s="676"/>
      <c r="QLX5" s="676"/>
      <c r="QLY5" s="676"/>
      <c r="QLZ5" s="676"/>
      <c r="QMA5" s="676"/>
      <c r="QMB5" s="676"/>
      <c r="QMC5" s="676"/>
      <c r="QMD5" s="676"/>
      <c r="QME5" s="676"/>
      <c r="QMF5" s="676"/>
      <c r="QMG5" s="676"/>
      <c r="QMH5" s="676"/>
      <c r="QMI5" s="676"/>
      <c r="QMJ5" s="676"/>
      <c r="QMK5" s="676"/>
      <c r="QML5" s="676"/>
      <c r="QMM5" s="676"/>
      <c r="QMN5" s="676"/>
      <c r="QMO5" s="676"/>
      <c r="QMP5" s="676"/>
      <c r="QMQ5" s="676"/>
      <c r="QMR5" s="676"/>
      <c r="QMS5" s="676"/>
      <c r="QMT5" s="676"/>
      <c r="QMU5" s="676"/>
      <c r="QMV5" s="676"/>
      <c r="QMW5" s="676"/>
      <c r="QMX5" s="676"/>
      <c r="QMY5" s="676"/>
      <c r="QMZ5" s="676"/>
      <c r="QNA5" s="676"/>
      <c r="QNB5" s="676"/>
      <c r="QNC5" s="676"/>
      <c r="QND5" s="676"/>
      <c r="QNE5" s="676"/>
      <c r="QNF5" s="676"/>
      <c r="QNG5" s="676"/>
      <c r="QNH5" s="676"/>
      <c r="QNI5" s="676"/>
      <c r="QNJ5" s="676"/>
      <c r="QNK5" s="676"/>
      <c r="QNL5" s="676"/>
      <c r="QNM5" s="676"/>
      <c r="QNN5" s="676"/>
      <c r="QNO5" s="676"/>
      <c r="QNP5" s="676"/>
      <c r="QNQ5" s="676"/>
      <c r="QNR5" s="676"/>
      <c r="QNS5" s="676"/>
      <c r="QNT5" s="676"/>
      <c r="QNU5" s="676"/>
      <c r="QNV5" s="676"/>
      <c r="QNW5" s="676"/>
      <c r="QNX5" s="676"/>
      <c r="QNY5" s="676"/>
      <c r="QNZ5" s="676"/>
      <c r="QOA5" s="676"/>
      <c r="QOB5" s="676"/>
      <c r="QOC5" s="676"/>
      <c r="QOD5" s="676"/>
      <c r="QOE5" s="676"/>
      <c r="QOF5" s="676"/>
      <c r="QOG5" s="676"/>
      <c r="QOH5" s="676"/>
      <c r="QOI5" s="676"/>
      <c r="QOJ5" s="676"/>
      <c r="QOK5" s="676"/>
      <c r="QOL5" s="676"/>
      <c r="QOM5" s="676"/>
      <c r="QON5" s="676"/>
      <c r="QOO5" s="676"/>
      <c r="QOP5" s="676"/>
      <c r="QOQ5" s="676"/>
      <c r="QOR5" s="676"/>
      <c r="QOS5" s="676"/>
      <c r="QOT5" s="676"/>
      <c r="QOU5" s="676"/>
      <c r="QOV5" s="676"/>
      <c r="QOW5" s="676"/>
      <c r="QOX5" s="676"/>
      <c r="QOY5" s="676"/>
      <c r="QOZ5" s="676"/>
      <c r="QPA5" s="676"/>
      <c r="QPB5" s="676"/>
      <c r="QPC5" s="676"/>
      <c r="QPD5" s="676"/>
      <c r="QPE5" s="676"/>
      <c r="QPF5" s="676"/>
      <c r="QPG5" s="676"/>
      <c r="QPH5" s="676"/>
      <c r="QPI5" s="676"/>
      <c r="QPJ5" s="676"/>
      <c r="QPK5" s="676"/>
      <c r="QPL5" s="676"/>
      <c r="QPM5" s="676"/>
      <c r="QPN5" s="676"/>
      <c r="QPO5" s="676"/>
      <c r="QPP5" s="676"/>
      <c r="QPQ5" s="676"/>
      <c r="QPR5" s="676"/>
      <c r="QPS5" s="676"/>
      <c r="QPT5" s="676"/>
      <c r="QPU5" s="676"/>
      <c r="QPV5" s="676"/>
      <c r="QPW5" s="676"/>
      <c r="QPX5" s="676"/>
      <c r="QPY5" s="676"/>
      <c r="QPZ5" s="676"/>
      <c r="QQA5" s="676"/>
      <c r="QQB5" s="676"/>
      <c r="QQC5" s="676"/>
      <c r="QQD5" s="676"/>
      <c r="QQE5" s="676"/>
      <c r="QQF5" s="676"/>
      <c r="QQG5" s="676"/>
      <c r="QQH5" s="676"/>
      <c r="QQI5" s="676"/>
      <c r="QQJ5" s="676"/>
      <c r="QQK5" s="676"/>
      <c r="QQL5" s="676"/>
      <c r="QQM5" s="676"/>
      <c r="QQN5" s="676"/>
      <c r="QQO5" s="676"/>
      <c r="QQP5" s="676"/>
      <c r="QQQ5" s="676"/>
      <c r="QQR5" s="676"/>
      <c r="QQS5" s="676"/>
      <c r="QQT5" s="676"/>
      <c r="QQU5" s="676"/>
      <c r="QQV5" s="676"/>
      <c r="QQW5" s="676"/>
      <c r="QQX5" s="676"/>
      <c r="QQY5" s="676"/>
      <c r="QQZ5" s="676"/>
      <c r="QRA5" s="676"/>
      <c r="QRB5" s="676"/>
      <c r="QRC5" s="676"/>
      <c r="QRD5" s="676"/>
      <c r="QRE5" s="676"/>
      <c r="QRF5" s="676"/>
      <c r="QRG5" s="676"/>
      <c r="QRH5" s="676"/>
      <c r="QRI5" s="676"/>
      <c r="QRJ5" s="676"/>
      <c r="QRK5" s="676"/>
      <c r="QRL5" s="676"/>
      <c r="QRM5" s="676"/>
      <c r="QRN5" s="676"/>
      <c r="QRO5" s="676"/>
      <c r="QRP5" s="676"/>
      <c r="QRQ5" s="676"/>
      <c r="QRR5" s="676"/>
      <c r="QRS5" s="676"/>
      <c r="QRT5" s="676"/>
      <c r="QRU5" s="676"/>
      <c r="QRV5" s="676"/>
      <c r="QRW5" s="676"/>
      <c r="QRX5" s="676"/>
      <c r="QRY5" s="676"/>
      <c r="QRZ5" s="676"/>
      <c r="QSA5" s="676"/>
      <c r="QSB5" s="676"/>
      <c r="QSC5" s="676"/>
      <c r="QSD5" s="676"/>
      <c r="QSE5" s="676"/>
      <c r="QSF5" s="676"/>
      <c r="QSG5" s="676"/>
      <c r="QSH5" s="676"/>
      <c r="QSI5" s="676"/>
      <c r="QSJ5" s="676"/>
      <c r="QSK5" s="676"/>
      <c r="QSL5" s="676"/>
      <c r="QSM5" s="676"/>
      <c r="QSN5" s="676"/>
      <c r="QSO5" s="676"/>
      <c r="QSP5" s="676"/>
      <c r="QSQ5" s="676"/>
      <c r="QSR5" s="676"/>
      <c r="QSS5" s="676"/>
      <c r="QST5" s="676"/>
      <c r="QSU5" s="676"/>
      <c r="QSV5" s="676"/>
      <c r="QSW5" s="676"/>
      <c r="QSX5" s="676"/>
      <c r="QSY5" s="676"/>
      <c r="QSZ5" s="676"/>
      <c r="QTA5" s="676"/>
      <c r="QTB5" s="676"/>
      <c r="QTC5" s="676"/>
      <c r="QTD5" s="676"/>
      <c r="QTE5" s="676"/>
      <c r="QTF5" s="676"/>
      <c r="QTG5" s="676"/>
      <c r="QTH5" s="676"/>
      <c r="QTI5" s="676"/>
      <c r="QTJ5" s="676"/>
      <c r="QTK5" s="676"/>
      <c r="QTL5" s="676"/>
      <c r="QTM5" s="676"/>
      <c r="QTN5" s="676"/>
      <c r="QTO5" s="676"/>
      <c r="QTP5" s="676"/>
      <c r="QTQ5" s="676"/>
      <c r="QTR5" s="676"/>
      <c r="QTS5" s="676"/>
      <c r="QTT5" s="676"/>
      <c r="QTU5" s="676"/>
      <c r="QTV5" s="676"/>
      <c r="QTW5" s="676"/>
      <c r="QTX5" s="676"/>
      <c r="QTY5" s="676"/>
      <c r="QTZ5" s="676"/>
      <c r="QUA5" s="676"/>
      <c r="QUB5" s="676"/>
      <c r="QUC5" s="676"/>
      <c r="QUD5" s="676"/>
      <c r="QUE5" s="676"/>
      <c r="QUF5" s="676"/>
      <c r="QUG5" s="676"/>
      <c r="QUH5" s="676"/>
      <c r="QUI5" s="676"/>
      <c r="QUJ5" s="676"/>
      <c r="QUK5" s="676"/>
      <c r="QUL5" s="676"/>
      <c r="QUM5" s="676"/>
      <c r="QUN5" s="676"/>
      <c r="QUO5" s="676"/>
      <c r="QUP5" s="676"/>
      <c r="QUQ5" s="676"/>
      <c r="QUR5" s="676"/>
      <c r="QUS5" s="676"/>
      <c r="QUT5" s="676"/>
      <c r="QUU5" s="676"/>
      <c r="QUV5" s="676"/>
      <c r="QUW5" s="676"/>
      <c r="QUX5" s="676"/>
      <c r="QUY5" s="676"/>
      <c r="QUZ5" s="676"/>
      <c r="QVA5" s="676"/>
      <c r="QVB5" s="676"/>
      <c r="QVC5" s="676"/>
      <c r="QVD5" s="676"/>
      <c r="QVE5" s="676"/>
      <c r="QVF5" s="676"/>
      <c r="QVG5" s="676"/>
      <c r="QVH5" s="676"/>
      <c r="QVI5" s="676"/>
      <c r="QVJ5" s="676"/>
      <c r="QVK5" s="676"/>
      <c r="QVL5" s="676"/>
      <c r="QVM5" s="676"/>
      <c r="QVN5" s="676"/>
      <c r="QVO5" s="676"/>
      <c r="QVP5" s="676"/>
      <c r="QVQ5" s="676"/>
      <c r="QVR5" s="676"/>
      <c r="QVS5" s="676"/>
      <c r="QVT5" s="676"/>
      <c r="QVU5" s="676"/>
      <c r="QVV5" s="676"/>
      <c r="QVW5" s="676"/>
      <c r="QVX5" s="676"/>
      <c r="QVY5" s="676"/>
      <c r="QVZ5" s="676"/>
      <c r="QWA5" s="676"/>
      <c r="QWB5" s="676"/>
      <c r="QWC5" s="676"/>
      <c r="QWD5" s="676"/>
      <c r="QWE5" s="676"/>
      <c r="QWF5" s="676"/>
      <c r="QWG5" s="676"/>
      <c r="QWH5" s="676"/>
      <c r="QWI5" s="676"/>
      <c r="QWJ5" s="676"/>
      <c r="QWK5" s="676"/>
      <c r="QWL5" s="676"/>
      <c r="QWM5" s="676"/>
      <c r="QWN5" s="676"/>
      <c r="QWO5" s="676"/>
      <c r="QWP5" s="676"/>
      <c r="QWQ5" s="676"/>
      <c r="QWR5" s="676"/>
      <c r="QWS5" s="676"/>
      <c r="QWT5" s="676"/>
      <c r="QWU5" s="676"/>
      <c r="QWV5" s="676"/>
      <c r="QWW5" s="676"/>
      <c r="QWX5" s="676"/>
      <c r="QWY5" s="676"/>
      <c r="QWZ5" s="676"/>
      <c r="QXA5" s="676"/>
      <c r="QXB5" s="676"/>
      <c r="QXC5" s="676"/>
      <c r="QXD5" s="676"/>
      <c r="QXE5" s="676"/>
      <c r="QXF5" s="676"/>
      <c r="QXG5" s="676"/>
      <c r="QXH5" s="676"/>
      <c r="QXI5" s="676"/>
      <c r="QXJ5" s="676"/>
      <c r="QXK5" s="676"/>
      <c r="QXL5" s="676"/>
      <c r="QXM5" s="676"/>
      <c r="QXN5" s="676"/>
      <c r="QXO5" s="676"/>
      <c r="QXP5" s="676"/>
      <c r="QXQ5" s="676"/>
      <c r="QXR5" s="676"/>
      <c r="QXS5" s="676"/>
      <c r="QXT5" s="676"/>
      <c r="QXU5" s="676"/>
      <c r="QXV5" s="676"/>
      <c r="QXW5" s="676"/>
      <c r="QXX5" s="676"/>
      <c r="QXY5" s="676"/>
      <c r="QXZ5" s="676"/>
      <c r="QYA5" s="676"/>
      <c r="QYB5" s="676"/>
      <c r="QYC5" s="676"/>
      <c r="QYD5" s="676"/>
      <c r="QYE5" s="676"/>
      <c r="QYF5" s="676"/>
      <c r="QYG5" s="676"/>
      <c r="QYH5" s="676"/>
      <c r="QYI5" s="676"/>
      <c r="QYJ5" s="676"/>
      <c r="QYK5" s="676"/>
      <c r="QYL5" s="676"/>
      <c r="QYM5" s="676"/>
      <c r="QYN5" s="676"/>
      <c r="QYO5" s="676"/>
      <c r="QYP5" s="676"/>
      <c r="QYQ5" s="676"/>
      <c r="QYR5" s="676"/>
      <c r="QYS5" s="676"/>
      <c r="QYT5" s="676"/>
      <c r="QYU5" s="676"/>
      <c r="QYV5" s="676"/>
      <c r="QYW5" s="676"/>
      <c r="QYX5" s="676"/>
      <c r="QYY5" s="676"/>
      <c r="QYZ5" s="676"/>
      <c r="QZA5" s="676"/>
      <c r="QZB5" s="676"/>
      <c r="QZC5" s="676"/>
      <c r="QZD5" s="676"/>
      <c r="QZE5" s="676"/>
      <c r="QZF5" s="676"/>
      <c r="QZG5" s="676"/>
      <c r="QZH5" s="676"/>
      <c r="QZI5" s="676"/>
      <c r="QZJ5" s="676"/>
      <c r="QZK5" s="676"/>
      <c r="QZL5" s="676"/>
      <c r="QZM5" s="676"/>
      <c r="QZN5" s="676"/>
      <c r="QZO5" s="676"/>
      <c r="QZP5" s="676"/>
      <c r="QZQ5" s="676"/>
      <c r="QZR5" s="676"/>
      <c r="QZS5" s="676"/>
      <c r="QZT5" s="676"/>
      <c r="QZU5" s="676"/>
      <c r="QZV5" s="676"/>
      <c r="QZW5" s="676"/>
      <c r="QZX5" s="676"/>
      <c r="QZY5" s="676"/>
      <c r="QZZ5" s="676"/>
      <c r="RAA5" s="676"/>
      <c r="RAB5" s="676"/>
      <c r="RAC5" s="676"/>
      <c r="RAD5" s="676"/>
      <c r="RAE5" s="676"/>
      <c r="RAF5" s="676"/>
      <c r="RAG5" s="676"/>
      <c r="RAH5" s="676"/>
      <c r="RAI5" s="676"/>
      <c r="RAJ5" s="676"/>
      <c r="RAK5" s="676"/>
      <c r="RAL5" s="676"/>
      <c r="RAM5" s="676"/>
      <c r="RAN5" s="676"/>
      <c r="RAO5" s="676"/>
      <c r="RAP5" s="676"/>
      <c r="RAQ5" s="676"/>
      <c r="RAR5" s="676"/>
      <c r="RAS5" s="676"/>
      <c r="RAT5" s="676"/>
      <c r="RAU5" s="676"/>
      <c r="RAV5" s="676"/>
      <c r="RAW5" s="676"/>
      <c r="RAX5" s="676"/>
      <c r="RAY5" s="676"/>
      <c r="RAZ5" s="676"/>
      <c r="RBA5" s="676"/>
      <c r="RBB5" s="676"/>
      <c r="RBC5" s="676"/>
      <c r="RBD5" s="676"/>
      <c r="RBE5" s="676"/>
      <c r="RBF5" s="676"/>
      <c r="RBG5" s="676"/>
      <c r="RBH5" s="676"/>
      <c r="RBI5" s="676"/>
      <c r="RBJ5" s="676"/>
      <c r="RBK5" s="676"/>
      <c r="RBL5" s="676"/>
      <c r="RBM5" s="676"/>
      <c r="RBN5" s="676"/>
      <c r="RBO5" s="676"/>
      <c r="RBP5" s="676"/>
      <c r="RBQ5" s="676"/>
      <c r="RBR5" s="676"/>
      <c r="RBS5" s="676"/>
      <c r="RBT5" s="676"/>
      <c r="RBU5" s="676"/>
      <c r="RBV5" s="676"/>
      <c r="RBW5" s="676"/>
      <c r="RBX5" s="676"/>
      <c r="RBY5" s="676"/>
      <c r="RBZ5" s="676"/>
      <c r="RCA5" s="676"/>
      <c r="RCB5" s="676"/>
      <c r="RCC5" s="676"/>
      <c r="RCD5" s="676"/>
      <c r="RCE5" s="676"/>
      <c r="RCF5" s="676"/>
      <c r="RCG5" s="676"/>
      <c r="RCH5" s="676"/>
      <c r="RCI5" s="676"/>
      <c r="RCJ5" s="676"/>
      <c r="RCK5" s="676"/>
      <c r="RCL5" s="676"/>
      <c r="RCM5" s="676"/>
      <c r="RCN5" s="676"/>
      <c r="RCO5" s="676"/>
      <c r="RCP5" s="676"/>
      <c r="RCQ5" s="676"/>
      <c r="RCR5" s="676"/>
      <c r="RCS5" s="676"/>
      <c r="RCT5" s="676"/>
      <c r="RCU5" s="676"/>
      <c r="RCV5" s="676"/>
      <c r="RCW5" s="676"/>
      <c r="RCX5" s="676"/>
      <c r="RCY5" s="676"/>
      <c r="RCZ5" s="676"/>
      <c r="RDA5" s="676"/>
      <c r="RDB5" s="676"/>
      <c r="RDC5" s="676"/>
      <c r="RDD5" s="676"/>
      <c r="RDE5" s="676"/>
      <c r="RDF5" s="676"/>
      <c r="RDG5" s="676"/>
      <c r="RDH5" s="676"/>
      <c r="RDI5" s="676"/>
      <c r="RDJ5" s="676"/>
      <c r="RDK5" s="676"/>
      <c r="RDL5" s="676"/>
      <c r="RDM5" s="676"/>
      <c r="RDN5" s="676"/>
      <c r="RDO5" s="676"/>
      <c r="RDP5" s="676"/>
      <c r="RDQ5" s="676"/>
      <c r="RDR5" s="676"/>
      <c r="RDS5" s="676"/>
      <c r="RDT5" s="676"/>
      <c r="RDU5" s="676"/>
      <c r="RDV5" s="676"/>
      <c r="RDW5" s="676"/>
      <c r="RDX5" s="676"/>
      <c r="RDY5" s="676"/>
      <c r="RDZ5" s="676"/>
      <c r="REA5" s="676"/>
      <c r="REB5" s="676"/>
      <c r="REC5" s="676"/>
      <c r="RED5" s="676"/>
      <c r="REE5" s="676"/>
      <c r="REF5" s="676"/>
      <c r="REG5" s="676"/>
      <c r="REH5" s="676"/>
      <c r="REI5" s="676"/>
      <c r="REJ5" s="676"/>
      <c r="REK5" s="676"/>
      <c r="REL5" s="676"/>
      <c r="REM5" s="676"/>
      <c r="REN5" s="676"/>
      <c r="REO5" s="676"/>
      <c r="REP5" s="676"/>
      <c r="REQ5" s="676"/>
      <c r="RER5" s="676"/>
      <c r="RES5" s="676"/>
      <c r="RET5" s="676"/>
      <c r="REU5" s="676"/>
      <c r="REV5" s="676"/>
      <c r="REW5" s="676"/>
      <c r="REX5" s="676"/>
      <c r="REY5" s="676"/>
      <c r="REZ5" s="676"/>
      <c r="RFA5" s="676"/>
      <c r="RFB5" s="676"/>
      <c r="RFC5" s="676"/>
      <c r="RFD5" s="676"/>
      <c r="RFE5" s="676"/>
      <c r="RFF5" s="676"/>
      <c r="RFG5" s="676"/>
      <c r="RFH5" s="676"/>
      <c r="RFI5" s="676"/>
      <c r="RFJ5" s="676"/>
      <c r="RFK5" s="676"/>
      <c r="RFL5" s="676"/>
      <c r="RFM5" s="676"/>
      <c r="RFN5" s="676"/>
      <c r="RFO5" s="676"/>
      <c r="RFP5" s="676"/>
      <c r="RFQ5" s="676"/>
      <c r="RFR5" s="676"/>
      <c r="RFS5" s="676"/>
      <c r="RFT5" s="676"/>
      <c r="RFU5" s="676"/>
      <c r="RFV5" s="676"/>
      <c r="RFW5" s="676"/>
      <c r="RFX5" s="676"/>
      <c r="RFY5" s="676"/>
      <c r="RFZ5" s="676"/>
      <c r="RGA5" s="676"/>
      <c r="RGB5" s="676"/>
      <c r="RGC5" s="676"/>
      <c r="RGD5" s="676"/>
      <c r="RGE5" s="676"/>
      <c r="RGF5" s="676"/>
      <c r="RGG5" s="676"/>
      <c r="RGH5" s="676"/>
      <c r="RGI5" s="676"/>
      <c r="RGJ5" s="676"/>
      <c r="RGK5" s="676"/>
      <c r="RGL5" s="676"/>
      <c r="RGM5" s="676"/>
      <c r="RGN5" s="676"/>
      <c r="RGO5" s="676"/>
      <c r="RGP5" s="676"/>
      <c r="RGQ5" s="676"/>
      <c r="RGR5" s="676"/>
      <c r="RGS5" s="676"/>
      <c r="RGT5" s="676"/>
      <c r="RGU5" s="676"/>
      <c r="RGV5" s="676"/>
      <c r="RGW5" s="676"/>
      <c r="RGX5" s="676"/>
      <c r="RGY5" s="676"/>
      <c r="RGZ5" s="676"/>
      <c r="RHA5" s="676"/>
      <c r="RHB5" s="676"/>
      <c r="RHC5" s="676"/>
      <c r="RHD5" s="676"/>
      <c r="RHE5" s="676"/>
      <c r="RHF5" s="676"/>
      <c r="RHG5" s="676"/>
      <c r="RHH5" s="676"/>
      <c r="RHI5" s="676"/>
      <c r="RHJ5" s="676"/>
      <c r="RHK5" s="676"/>
      <c r="RHL5" s="676"/>
      <c r="RHM5" s="676"/>
      <c r="RHN5" s="676"/>
      <c r="RHO5" s="676"/>
      <c r="RHP5" s="676"/>
      <c r="RHQ5" s="676"/>
      <c r="RHR5" s="676"/>
      <c r="RHS5" s="676"/>
      <c r="RHT5" s="676"/>
      <c r="RHU5" s="676"/>
      <c r="RHV5" s="676"/>
      <c r="RHW5" s="676"/>
      <c r="RHX5" s="676"/>
      <c r="RHY5" s="676"/>
      <c r="RHZ5" s="676"/>
      <c r="RIA5" s="676"/>
      <c r="RIB5" s="676"/>
      <c r="RIC5" s="676"/>
      <c r="RID5" s="676"/>
      <c r="RIE5" s="676"/>
      <c r="RIF5" s="676"/>
      <c r="RIG5" s="676"/>
      <c r="RIH5" s="676"/>
      <c r="RII5" s="676"/>
      <c r="RIJ5" s="676"/>
      <c r="RIK5" s="676"/>
      <c r="RIL5" s="676"/>
      <c r="RIM5" s="676"/>
      <c r="RIN5" s="676"/>
      <c r="RIO5" s="676"/>
      <c r="RIP5" s="676"/>
      <c r="RIQ5" s="676"/>
      <c r="RIR5" s="676"/>
      <c r="RIS5" s="676"/>
      <c r="RIT5" s="676"/>
      <c r="RIU5" s="676"/>
      <c r="RIV5" s="676"/>
      <c r="RIW5" s="676"/>
      <c r="RIX5" s="676"/>
      <c r="RIY5" s="676"/>
      <c r="RIZ5" s="676"/>
      <c r="RJA5" s="676"/>
      <c r="RJB5" s="676"/>
      <c r="RJC5" s="676"/>
      <c r="RJD5" s="676"/>
      <c r="RJE5" s="676"/>
      <c r="RJF5" s="676"/>
      <c r="RJG5" s="676"/>
      <c r="RJH5" s="676"/>
      <c r="RJI5" s="676"/>
      <c r="RJJ5" s="676"/>
      <c r="RJK5" s="676"/>
      <c r="RJL5" s="676"/>
      <c r="RJM5" s="676"/>
      <c r="RJN5" s="676"/>
      <c r="RJO5" s="676"/>
      <c r="RJP5" s="676"/>
      <c r="RJQ5" s="676"/>
      <c r="RJR5" s="676"/>
      <c r="RJS5" s="676"/>
      <c r="RJT5" s="676"/>
      <c r="RJU5" s="676"/>
      <c r="RJV5" s="676"/>
      <c r="RJW5" s="676"/>
      <c r="RJX5" s="676"/>
      <c r="RJY5" s="676"/>
      <c r="RJZ5" s="676"/>
      <c r="RKA5" s="676"/>
      <c r="RKB5" s="676"/>
      <c r="RKC5" s="676"/>
      <c r="RKD5" s="676"/>
      <c r="RKE5" s="676"/>
      <c r="RKF5" s="676"/>
      <c r="RKG5" s="676"/>
      <c r="RKH5" s="676"/>
      <c r="RKI5" s="676"/>
      <c r="RKJ5" s="676"/>
      <c r="RKK5" s="676"/>
      <c r="RKL5" s="676"/>
      <c r="RKM5" s="676"/>
      <c r="RKN5" s="676"/>
      <c r="RKO5" s="676"/>
      <c r="RKP5" s="676"/>
      <c r="RKQ5" s="676"/>
      <c r="RKR5" s="676"/>
      <c r="RKS5" s="676"/>
      <c r="RKT5" s="676"/>
      <c r="RKU5" s="676"/>
      <c r="RKV5" s="676"/>
      <c r="RKW5" s="676"/>
      <c r="RKX5" s="676"/>
      <c r="RKY5" s="676"/>
      <c r="RKZ5" s="676"/>
      <c r="RLA5" s="676"/>
      <c r="RLB5" s="676"/>
      <c r="RLC5" s="676"/>
      <c r="RLD5" s="676"/>
      <c r="RLE5" s="676"/>
      <c r="RLF5" s="676"/>
      <c r="RLG5" s="676"/>
      <c r="RLH5" s="676"/>
      <c r="RLI5" s="676"/>
      <c r="RLJ5" s="676"/>
      <c r="RLK5" s="676"/>
      <c r="RLL5" s="676"/>
      <c r="RLM5" s="676"/>
      <c r="RLN5" s="676"/>
      <c r="RLO5" s="676"/>
      <c r="RLP5" s="676"/>
      <c r="RLQ5" s="676"/>
      <c r="RLR5" s="676"/>
      <c r="RLS5" s="676"/>
      <c r="RLT5" s="676"/>
      <c r="RLU5" s="676"/>
      <c r="RLV5" s="676"/>
      <c r="RLW5" s="676"/>
      <c r="RLX5" s="676"/>
      <c r="RLY5" s="676"/>
      <c r="RLZ5" s="676"/>
      <c r="RMA5" s="676"/>
      <c r="RMB5" s="676"/>
      <c r="RMC5" s="676"/>
      <c r="RMD5" s="676"/>
      <c r="RME5" s="676"/>
      <c r="RMF5" s="676"/>
      <c r="RMG5" s="676"/>
      <c r="RMH5" s="676"/>
      <c r="RMI5" s="676"/>
      <c r="RMJ5" s="676"/>
      <c r="RMK5" s="676"/>
      <c r="RML5" s="676"/>
      <c r="RMM5" s="676"/>
      <c r="RMN5" s="676"/>
      <c r="RMO5" s="676"/>
      <c r="RMP5" s="676"/>
      <c r="RMQ5" s="676"/>
      <c r="RMR5" s="676"/>
      <c r="RMS5" s="676"/>
      <c r="RMT5" s="676"/>
      <c r="RMU5" s="676"/>
      <c r="RMV5" s="676"/>
      <c r="RMW5" s="676"/>
      <c r="RMX5" s="676"/>
      <c r="RMY5" s="676"/>
      <c r="RMZ5" s="676"/>
      <c r="RNA5" s="676"/>
      <c r="RNB5" s="676"/>
      <c r="RNC5" s="676"/>
      <c r="RND5" s="676"/>
      <c r="RNE5" s="676"/>
      <c r="RNF5" s="676"/>
      <c r="RNG5" s="676"/>
      <c r="RNH5" s="676"/>
      <c r="RNI5" s="676"/>
      <c r="RNJ5" s="676"/>
      <c r="RNK5" s="676"/>
      <c r="RNL5" s="676"/>
      <c r="RNM5" s="676"/>
      <c r="RNN5" s="676"/>
      <c r="RNO5" s="676"/>
      <c r="RNP5" s="676"/>
      <c r="RNQ5" s="676"/>
      <c r="RNR5" s="676"/>
      <c r="RNS5" s="676"/>
      <c r="RNT5" s="676"/>
      <c r="RNU5" s="676"/>
      <c r="RNV5" s="676"/>
      <c r="RNW5" s="676"/>
      <c r="RNX5" s="676"/>
      <c r="RNY5" s="676"/>
      <c r="RNZ5" s="676"/>
      <c r="ROA5" s="676"/>
      <c r="ROB5" s="676"/>
      <c r="ROC5" s="676"/>
      <c r="ROD5" s="676"/>
      <c r="ROE5" s="676"/>
      <c r="ROF5" s="676"/>
      <c r="ROG5" s="676"/>
      <c r="ROH5" s="676"/>
      <c r="ROI5" s="676"/>
      <c r="ROJ5" s="676"/>
      <c r="ROK5" s="676"/>
      <c r="ROL5" s="676"/>
      <c r="ROM5" s="676"/>
      <c r="RON5" s="676"/>
      <c r="ROO5" s="676"/>
      <c r="ROP5" s="676"/>
      <c r="ROQ5" s="676"/>
      <c r="ROR5" s="676"/>
      <c r="ROS5" s="676"/>
      <c r="ROT5" s="676"/>
      <c r="ROU5" s="676"/>
      <c r="ROV5" s="676"/>
      <c r="ROW5" s="676"/>
      <c r="ROX5" s="676"/>
      <c r="ROY5" s="676"/>
      <c r="ROZ5" s="676"/>
      <c r="RPA5" s="676"/>
      <c r="RPB5" s="676"/>
      <c r="RPC5" s="676"/>
      <c r="RPD5" s="676"/>
      <c r="RPE5" s="676"/>
      <c r="RPF5" s="676"/>
      <c r="RPG5" s="676"/>
      <c r="RPH5" s="676"/>
      <c r="RPI5" s="676"/>
      <c r="RPJ5" s="676"/>
      <c r="RPK5" s="676"/>
      <c r="RPL5" s="676"/>
      <c r="RPM5" s="676"/>
      <c r="RPN5" s="676"/>
      <c r="RPO5" s="676"/>
      <c r="RPP5" s="676"/>
      <c r="RPQ5" s="676"/>
      <c r="RPR5" s="676"/>
      <c r="RPS5" s="676"/>
      <c r="RPT5" s="676"/>
      <c r="RPU5" s="676"/>
      <c r="RPV5" s="676"/>
      <c r="RPW5" s="676"/>
      <c r="RPX5" s="676"/>
      <c r="RPY5" s="676"/>
      <c r="RPZ5" s="676"/>
      <c r="RQA5" s="676"/>
      <c r="RQB5" s="676"/>
      <c r="RQC5" s="676"/>
      <c r="RQD5" s="676"/>
      <c r="RQE5" s="676"/>
      <c r="RQF5" s="676"/>
      <c r="RQG5" s="676"/>
      <c r="RQH5" s="676"/>
      <c r="RQI5" s="676"/>
      <c r="RQJ5" s="676"/>
      <c r="RQK5" s="676"/>
      <c r="RQL5" s="676"/>
      <c r="RQM5" s="676"/>
      <c r="RQN5" s="676"/>
      <c r="RQO5" s="676"/>
      <c r="RQP5" s="676"/>
      <c r="RQQ5" s="676"/>
      <c r="RQR5" s="676"/>
      <c r="RQS5" s="676"/>
      <c r="RQT5" s="676"/>
      <c r="RQU5" s="676"/>
      <c r="RQV5" s="676"/>
      <c r="RQW5" s="676"/>
      <c r="RQX5" s="676"/>
      <c r="RQY5" s="676"/>
      <c r="RQZ5" s="676"/>
      <c r="RRA5" s="676"/>
      <c r="RRB5" s="676"/>
      <c r="RRC5" s="676"/>
      <c r="RRD5" s="676"/>
      <c r="RRE5" s="676"/>
      <c r="RRF5" s="676"/>
      <c r="RRG5" s="676"/>
      <c r="RRH5" s="676"/>
      <c r="RRI5" s="676"/>
      <c r="RRJ5" s="676"/>
      <c r="RRK5" s="676"/>
      <c r="RRL5" s="676"/>
      <c r="RRM5" s="676"/>
      <c r="RRN5" s="676"/>
      <c r="RRO5" s="676"/>
      <c r="RRP5" s="676"/>
      <c r="RRQ5" s="676"/>
      <c r="RRR5" s="676"/>
      <c r="RRS5" s="676"/>
      <c r="RRT5" s="676"/>
      <c r="RRU5" s="676"/>
      <c r="RRV5" s="676"/>
      <c r="RRW5" s="676"/>
      <c r="RRX5" s="676"/>
      <c r="RRY5" s="676"/>
      <c r="RRZ5" s="676"/>
      <c r="RSA5" s="676"/>
      <c r="RSB5" s="676"/>
      <c r="RSC5" s="676"/>
      <c r="RSD5" s="676"/>
      <c r="RSE5" s="676"/>
      <c r="RSF5" s="676"/>
      <c r="RSG5" s="676"/>
      <c r="RSH5" s="676"/>
      <c r="RSI5" s="676"/>
      <c r="RSJ5" s="676"/>
      <c r="RSK5" s="676"/>
      <c r="RSL5" s="676"/>
      <c r="RSM5" s="676"/>
      <c r="RSN5" s="676"/>
      <c r="RSO5" s="676"/>
      <c r="RSP5" s="676"/>
      <c r="RSQ5" s="676"/>
      <c r="RSR5" s="676"/>
      <c r="RSS5" s="676"/>
      <c r="RST5" s="676"/>
      <c r="RSU5" s="676"/>
      <c r="RSV5" s="676"/>
      <c r="RSW5" s="676"/>
      <c r="RSX5" s="676"/>
      <c r="RSY5" s="676"/>
      <c r="RSZ5" s="676"/>
      <c r="RTA5" s="676"/>
      <c r="RTB5" s="676"/>
      <c r="RTC5" s="676"/>
      <c r="RTD5" s="676"/>
      <c r="RTE5" s="676"/>
      <c r="RTF5" s="676"/>
      <c r="RTG5" s="676"/>
      <c r="RTH5" s="676"/>
      <c r="RTI5" s="676"/>
      <c r="RTJ5" s="676"/>
      <c r="RTK5" s="676"/>
      <c r="RTL5" s="676"/>
      <c r="RTM5" s="676"/>
      <c r="RTN5" s="676"/>
      <c r="RTO5" s="676"/>
      <c r="RTP5" s="676"/>
      <c r="RTQ5" s="676"/>
      <c r="RTR5" s="676"/>
      <c r="RTS5" s="676"/>
      <c r="RTT5" s="676"/>
      <c r="RTU5" s="676"/>
      <c r="RTV5" s="676"/>
      <c r="RTW5" s="676"/>
      <c r="RTX5" s="676"/>
      <c r="RTY5" s="676"/>
      <c r="RTZ5" s="676"/>
      <c r="RUA5" s="676"/>
      <c r="RUB5" s="676"/>
      <c r="RUC5" s="676"/>
      <c r="RUD5" s="676"/>
      <c r="RUE5" s="676"/>
      <c r="RUF5" s="676"/>
      <c r="RUG5" s="676"/>
      <c r="RUH5" s="676"/>
      <c r="RUI5" s="676"/>
      <c r="RUJ5" s="676"/>
      <c r="RUK5" s="676"/>
      <c r="RUL5" s="676"/>
      <c r="RUM5" s="676"/>
      <c r="RUN5" s="676"/>
      <c r="RUO5" s="676"/>
      <c r="RUP5" s="676"/>
      <c r="RUQ5" s="676"/>
      <c r="RUR5" s="676"/>
      <c r="RUS5" s="676"/>
      <c r="RUT5" s="676"/>
      <c r="RUU5" s="676"/>
      <c r="RUV5" s="676"/>
      <c r="RUW5" s="676"/>
      <c r="RUX5" s="676"/>
      <c r="RUY5" s="676"/>
      <c r="RUZ5" s="676"/>
      <c r="RVA5" s="676"/>
      <c r="RVB5" s="676"/>
      <c r="RVC5" s="676"/>
      <c r="RVD5" s="676"/>
      <c r="RVE5" s="676"/>
      <c r="RVF5" s="676"/>
      <c r="RVG5" s="676"/>
      <c r="RVH5" s="676"/>
      <c r="RVI5" s="676"/>
      <c r="RVJ5" s="676"/>
      <c r="RVK5" s="676"/>
      <c r="RVL5" s="676"/>
      <c r="RVM5" s="676"/>
      <c r="RVN5" s="676"/>
      <c r="RVO5" s="676"/>
      <c r="RVP5" s="676"/>
      <c r="RVQ5" s="676"/>
      <c r="RVR5" s="676"/>
      <c r="RVS5" s="676"/>
      <c r="RVT5" s="676"/>
      <c r="RVU5" s="676"/>
      <c r="RVV5" s="676"/>
      <c r="RVW5" s="676"/>
      <c r="RVX5" s="676"/>
      <c r="RVY5" s="676"/>
      <c r="RVZ5" s="676"/>
      <c r="RWA5" s="676"/>
      <c r="RWB5" s="676"/>
      <c r="RWC5" s="676"/>
      <c r="RWD5" s="676"/>
      <c r="RWE5" s="676"/>
      <c r="RWF5" s="676"/>
      <c r="RWG5" s="676"/>
      <c r="RWH5" s="676"/>
      <c r="RWI5" s="676"/>
      <c r="RWJ5" s="676"/>
      <c r="RWK5" s="676"/>
      <c r="RWL5" s="676"/>
      <c r="RWM5" s="676"/>
      <c r="RWN5" s="676"/>
      <c r="RWO5" s="676"/>
      <c r="RWP5" s="676"/>
      <c r="RWQ5" s="676"/>
      <c r="RWR5" s="676"/>
      <c r="RWS5" s="676"/>
      <c r="RWT5" s="676"/>
      <c r="RWU5" s="676"/>
      <c r="RWV5" s="676"/>
      <c r="RWW5" s="676"/>
      <c r="RWX5" s="676"/>
      <c r="RWY5" s="676"/>
      <c r="RWZ5" s="676"/>
      <c r="RXA5" s="676"/>
      <c r="RXB5" s="676"/>
      <c r="RXC5" s="676"/>
      <c r="RXD5" s="676"/>
      <c r="RXE5" s="676"/>
      <c r="RXF5" s="676"/>
      <c r="RXG5" s="676"/>
      <c r="RXH5" s="676"/>
      <c r="RXI5" s="676"/>
      <c r="RXJ5" s="676"/>
      <c r="RXK5" s="676"/>
      <c r="RXL5" s="676"/>
      <c r="RXM5" s="676"/>
      <c r="RXN5" s="676"/>
      <c r="RXO5" s="676"/>
      <c r="RXP5" s="676"/>
      <c r="RXQ5" s="676"/>
      <c r="RXR5" s="676"/>
      <c r="RXS5" s="676"/>
      <c r="RXT5" s="676"/>
      <c r="RXU5" s="676"/>
      <c r="RXV5" s="676"/>
      <c r="RXW5" s="676"/>
      <c r="RXX5" s="676"/>
      <c r="RXY5" s="676"/>
      <c r="RXZ5" s="676"/>
      <c r="RYA5" s="676"/>
      <c r="RYB5" s="676"/>
      <c r="RYC5" s="676"/>
      <c r="RYD5" s="676"/>
      <c r="RYE5" s="676"/>
      <c r="RYF5" s="676"/>
      <c r="RYG5" s="676"/>
      <c r="RYH5" s="676"/>
      <c r="RYI5" s="676"/>
      <c r="RYJ5" s="676"/>
      <c r="RYK5" s="676"/>
      <c r="RYL5" s="676"/>
      <c r="RYM5" s="676"/>
      <c r="RYN5" s="676"/>
      <c r="RYO5" s="676"/>
      <c r="RYP5" s="676"/>
      <c r="RYQ5" s="676"/>
      <c r="RYR5" s="676"/>
      <c r="RYS5" s="676"/>
      <c r="RYT5" s="676"/>
      <c r="RYU5" s="676"/>
      <c r="RYV5" s="676"/>
      <c r="RYW5" s="676"/>
      <c r="RYX5" s="676"/>
      <c r="RYY5" s="676"/>
      <c r="RYZ5" s="676"/>
      <c r="RZA5" s="676"/>
      <c r="RZB5" s="676"/>
      <c r="RZC5" s="676"/>
      <c r="RZD5" s="676"/>
      <c r="RZE5" s="676"/>
      <c r="RZF5" s="676"/>
      <c r="RZG5" s="676"/>
      <c r="RZH5" s="676"/>
      <c r="RZI5" s="676"/>
      <c r="RZJ5" s="676"/>
      <c r="RZK5" s="676"/>
      <c r="RZL5" s="676"/>
      <c r="RZM5" s="676"/>
      <c r="RZN5" s="676"/>
      <c r="RZO5" s="676"/>
      <c r="RZP5" s="676"/>
      <c r="RZQ5" s="676"/>
      <c r="RZR5" s="676"/>
      <c r="RZS5" s="676"/>
      <c r="RZT5" s="676"/>
      <c r="RZU5" s="676"/>
      <c r="RZV5" s="676"/>
      <c r="RZW5" s="676"/>
      <c r="RZX5" s="676"/>
      <c r="RZY5" s="676"/>
      <c r="RZZ5" s="676"/>
      <c r="SAA5" s="676"/>
      <c r="SAB5" s="676"/>
      <c r="SAC5" s="676"/>
      <c r="SAD5" s="676"/>
      <c r="SAE5" s="676"/>
      <c r="SAF5" s="676"/>
      <c r="SAG5" s="676"/>
      <c r="SAH5" s="676"/>
      <c r="SAI5" s="676"/>
      <c r="SAJ5" s="676"/>
      <c r="SAK5" s="676"/>
      <c r="SAL5" s="676"/>
      <c r="SAM5" s="676"/>
      <c r="SAN5" s="676"/>
      <c r="SAO5" s="676"/>
      <c r="SAP5" s="676"/>
      <c r="SAQ5" s="676"/>
      <c r="SAR5" s="676"/>
      <c r="SAS5" s="676"/>
      <c r="SAT5" s="676"/>
      <c r="SAU5" s="676"/>
      <c r="SAV5" s="676"/>
      <c r="SAW5" s="676"/>
      <c r="SAX5" s="676"/>
      <c r="SAY5" s="676"/>
      <c r="SAZ5" s="676"/>
      <c r="SBA5" s="676"/>
      <c r="SBB5" s="676"/>
      <c r="SBC5" s="676"/>
      <c r="SBD5" s="676"/>
      <c r="SBE5" s="676"/>
      <c r="SBF5" s="676"/>
      <c r="SBG5" s="676"/>
      <c r="SBH5" s="676"/>
      <c r="SBI5" s="676"/>
      <c r="SBJ5" s="676"/>
      <c r="SBK5" s="676"/>
      <c r="SBL5" s="676"/>
      <c r="SBM5" s="676"/>
      <c r="SBN5" s="676"/>
      <c r="SBO5" s="676"/>
      <c r="SBP5" s="676"/>
      <c r="SBQ5" s="676"/>
      <c r="SBR5" s="676"/>
      <c r="SBS5" s="676"/>
      <c r="SBT5" s="676"/>
      <c r="SBU5" s="676"/>
      <c r="SBV5" s="676"/>
      <c r="SBW5" s="676"/>
      <c r="SBX5" s="676"/>
      <c r="SBY5" s="676"/>
      <c r="SBZ5" s="676"/>
      <c r="SCA5" s="676"/>
      <c r="SCB5" s="676"/>
      <c r="SCC5" s="676"/>
      <c r="SCD5" s="676"/>
      <c r="SCE5" s="676"/>
      <c r="SCF5" s="676"/>
      <c r="SCG5" s="676"/>
      <c r="SCH5" s="676"/>
      <c r="SCI5" s="676"/>
      <c r="SCJ5" s="676"/>
      <c r="SCK5" s="676"/>
      <c r="SCL5" s="676"/>
      <c r="SCM5" s="676"/>
      <c r="SCN5" s="676"/>
      <c r="SCO5" s="676"/>
      <c r="SCP5" s="676"/>
      <c r="SCQ5" s="676"/>
      <c r="SCR5" s="676"/>
      <c r="SCS5" s="676"/>
      <c r="SCT5" s="676"/>
      <c r="SCU5" s="676"/>
      <c r="SCV5" s="676"/>
      <c r="SCW5" s="676"/>
      <c r="SCX5" s="676"/>
      <c r="SCY5" s="676"/>
      <c r="SCZ5" s="676"/>
      <c r="SDA5" s="676"/>
      <c r="SDB5" s="676"/>
      <c r="SDC5" s="676"/>
      <c r="SDD5" s="676"/>
      <c r="SDE5" s="676"/>
      <c r="SDF5" s="676"/>
      <c r="SDG5" s="676"/>
      <c r="SDH5" s="676"/>
      <c r="SDI5" s="676"/>
      <c r="SDJ5" s="676"/>
      <c r="SDK5" s="676"/>
      <c r="SDL5" s="676"/>
      <c r="SDM5" s="676"/>
      <c r="SDN5" s="676"/>
      <c r="SDO5" s="676"/>
      <c r="SDP5" s="676"/>
      <c r="SDQ5" s="676"/>
      <c r="SDR5" s="676"/>
      <c r="SDS5" s="676"/>
      <c r="SDT5" s="676"/>
      <c r="SDU5" s="676"/>
      <c r="SDV5" s="676"/>
      <c r="SDW5" s="676"/>
      <c r="SDX5" s="676"/>
      <c r="SDY5" s="676"/>
      <c r="SDZ5" s="676"/>
      <c r="SEA5" s="676"/>
      <c r="SEB5" s="676"/>
      <c r="SEC5" s="676"/>
      <c r="SED5" s="676"/>
      <c r="SEE5" s="676"/>
      <c r="SEF5" s="676"/>
      <c r="SEG5" s="676"/>
      <c r="SEH5" s="676"/>
      <c r="SEI5" s="676"/>
      <c r="SEJ5" s="676"/>
      <c r="SEK5" s="676"/>
      <c r="SEL5" s="676"/>
      <c r="SEM5" s="676"/>
      <c r="SEN5" s="676"/>
      <c r="SEO5" s="676"/>
      <c r="SEP5" s="676"/>
      <c r="SEQ5" s="676"/>
      <c r="SER5" s="676"/>
      <c r="SES5" s="676"/>
      <c r="SET5" s="676"/>
      <c r="SEU5" s="676"/>
      <c r="SEV5" s="676"/>
      <c r="SEW5" s="676"/>
      <c r="SEX5" s="676"/>
      <c r="SEY5" s="676"/>
      <c r="SEZ5" s="676"/>
      <c r="SFA5" s="676"/>
      <c r="SFB5" s="676"/>
      <c r="SFC5" s="676"/>
      <c r="SFD5" s="676"/>
      <c r="SFE5" s="676"/>
      <c r="SFF5" s="676"/>
      <c r="SFG5" s="676"/>
      <c r="SFH5" s="676"/>
      <c r="SFI5" s="676"/>
      <c r="SFJ5" s="676"/>
      <c r="SFK5" s="676"/>
      <c r="SFL5" s="676"/>
      <c r="SFM5" s="676"/>
      <c r="SFN5" s="676"/>
      <c r="SFO5" s="676"/>
      <c r="SFP5" s="676"/>
      <c r="SFQ5" s="676"/>
      <c r="SFR5" s="676"/>
      <c r="SFS5" s="676"/>
      <c r="SFT5" s="676"/>
      <c r="SFU5" s="676"/>
      <c r="SFV5" s="676"/>
      <c r="SFW5" s="676"/>
      <c r="SFX5" s="676"/>
      <c r="SFY5" s="676"/>
      <c r="SFZ5" s="676"/>
      <c r="SGA5" s="676"/>
      <c r="SGB5" s="676"/>
      <c r="SGC5" s="676"/>
      <c r="SGD5" s="676"/>
      <c r="SGE5" s="676"/>
      <c r="SGF5" s="676"/>
      <c r="SGG5" s="676"/>
      <c r="SGH5" s="676"/>
      <c r="SGI5" s="676"/>
      <c r="SGJ5" s="676"/>
      <c r="SGK5" s="676"/>
      <c r="SGL5" s="676"/>
      <c r="SGM5" s="676"/>
      <c r="SGN5" s="676"/>
      <c r="SGO5" s="676"/>
      <c r="SGP5" s="676"/>
      <c r="SGQ5" s="676"/>
      <c r="SGR5" s="676"/>
      <c r="SGS5" s="676"/>
      <c r="SGT5" s="676"/>
      <c r="SGU5" s="676"/>
      <c r="SGV5" s="676"/>
      <c r="SGW5" s="676"/>
      <c r="SGX5" s="676"/>
      <c r="SGY5" s="676"/>
      <c r="SGZ5" s="676"/>
      <c r="SHA5" s="676"/>
      <c r="SHB5" s="676"/>
      <c r="SHC5" s="676"/>
      <c r="SHD5" s="676"/>
      <c r="SHE5" s="676"/>
      <c r="SHF5" s="676"/>
      <c r="SHG5" s="676"/>
      <c r="SHH5" s="676"/>
      <c r="SHI5" s="676"/>
      <c r="SHJ5" s="676"/>
      <c r="SHK5" s="676"/>
      <c r="SHL5" s="676"/>
      <c r="SHM5" s="676"/>
      <c r="SHN5" s="676"/>
      <c r="SHO5" s="676"/>
      <c r="SHP5" s="676"/>
      <c r="SHQ5" s="676"/>
      <c r="SHR5" s="676"/>
      <c r="SHS5" s="676"/>
      <c r="SHT5" s="676"/>
      <c r="SHU5" s="676"/>
      <c r="SHV5" s="676"/>
      <c r="SHW5" s="676"/>
      <c r="SHX5" s="676"/>
      <c r="SHY5" s="676"/>
      <c r="SHZ5" s="676"/>
      <c r="SIA5" s="676"/>
      <c r="SIB5" s="676"/>
      <c r="SIC5" s="676"/>
      <c r="SID5" s="676"/>
      <c r="SIE5" s="676"/>
      <c r="SIF5" s="676"/>
      <c r="SIG5" s="676"/>
      <c r="SIH5" s="676"/>
      <c r="SII5" s="676"/>
      <c r="SIJ5" s="676"/>
      <c r="SIK5" s="676"/>
      <c r="SIL5" s="676"/>
      <c r="SIM5" s="676"/>
      <c r="SIN5" s="676"/>
      <c r="SIO5" s="676"/>
      <c r="SIP5" s="676"/>
      <c r="SIQ5" s="676"/>
      <c r="SIR5" s="676"/>
      <c r="SIS5" s="676"/>
      <c r="SIT5" s="676"/>
      <c r="SIU5" s="676"/>
      <c r="SIV5" s="676"/>
      <c r="SIW5" s="676"/>
      <c r="SIX5" s="676"/>
      <c r="SIY5" s="676"/>
      <c r="SIZ5" s="676"/>
      <c r="SJA5" s="676"/>
      <c r="SJB5" s="676"/>
      <c r="SJC5" s="676"/>
      <c r="SJD5" s="676"/>
      <c r="SJE5" s="676"/>
      <c r="SJF5" s="676"/>
      <c r="SJG5" s="676"/>
      <c r="SJH5" s="676"/>
      <c r="SJI5" s="676"/>
      <c r="SJJ5" s="676"/>
      <c r="SJK5" s="676"/>
      <c r="SJL5" s="676"/>
      <c r="SJM5" s="676"/>
      <c r="SJN5" s="676"/>
      <c r="SJO5" s="676"/>
      <c r="SJP5" s="676"/>
      <c r="SJQ5" s="676"/>
      <c r="SJR5" s="676"/>
      <c r="SJS5" s="676"/>
      <c r="SJT5" s="676"/>
      <c r="SJU5" s="676"/>
      <c r="SJV5" s="676"/>
      <c r="SJW5" s="676"/>
      <c r="SJX5" s="676"/>
      <c r="SJY5" s="676"/>
      <c r="SJZ5" s="676"/>
      <c r="SKA5" s="676"/>
      <c r="SKB5" s="676"/>
      <c r="SKC5" s="676"/>
      <c r="SKD5" s="676"/>
      <c r="SKE5" s="676"/>
      <c r="SKF5" s="676"/>
      <c r="SKG5" s="676"/>
      <c r="SKH5" s="676"/>
      <c r="SKI5" s="676"/>
      <c r="SKJ5" s="676"/>
      <c r="SKK5" s="676"/>
      <c r="SKL5" s="676"/>
      <c r="SKM5" s="676"/>
      <c r="SKN5" s="676"/>
      <c r="SKO5" s="676"/>
      <c r="SKP5" s="676"/>
      <c r="SKQ5" s="676"/>
      <c r="SKR5" s="676"/>
      <c r="SKS5" s="676"/>
      <c r="SKT5" s="676"/>
      <c r="SKU5" s="676"/>
      <c r="SKV5" s="676"/>
      <c r="SKW5" s="676"/>
      <c r="SKX5" s="676"/>
      <c r="SKY5" s="676"/>
      <c r="SKZ5" s="676"/>
      <c r="SLA5" s="676"/>
      <c r="SLB5" s="676"/>
      <c r="SLC5" s="676"/>
      <c r="SLD5" s="676"/>
      <c r="SLE5" s="676"/>
      <c r="SLF5" s="676"/>
      <c r="SLG5" s="676"/>
      <c r="SLH5" s="676"/>
      <c r="SLI5" s="676"/>
      <c r="SLJ5" s="676"/>
      <c r="SLK5" s="676"/>
      <c r="SLL5" s="676"/>
      <c r="SLM5" s="676"/>
      <c r="SLN5" s="676"/>
      <c r="SLO5" s="676"/>
      <c r="SLP5" s="676"/>
      <c r="SLQ5" s="676"/>
      <c r="SLR5" s="676"/>
      <c r="SLS5" s="676"/>
      <c r="SLT5" s="676"/>
      <c r="SLU5" s="676"/>
      <c r="SLV5" s="676"/>
      <c r="SLW5" s="676"/>
      <c r="SLX5" s="676"/>
      <c r="SLY5" s="676"/>
      <c r="SLZ5" s="676"/>
      <c r="SMA5" s="676"/>
      <c r="SMB5" s="676"/>
      <c r="SMC5" s="676"/>
      <c r="SMD5" s="676"/>
      <c r="SME5" s="676"/>
      <c r="SMF5" s="676"/>
      <c r="SMG5" s="676"/>
      <c r="SMH5" s="676"/>
      <c r="SMI5" s="676"/>
      <c r="SMJ5" s="676"/>
      <c r="SMK5" s="676"/>
      <c r="SML5" s="676"/>
      <c r="SMM5" s="676"/>
      <c r="SMN5" s="676"/>
      <c r="SMO5" s="676"/>
      <c r="SMP5" s="676"/>
      <c r="SMQ5" s="676"/>
      <c r="SMR5" s="676"/>
      <c r="SMS5" s="676"/>
      <c r="SMT5" s="676"/>
      <c r="SMU5" s="676"/>
      <c r="SMV5" s="676"/>
      <c r="SMW5" s="676"/>
      <c r="SMX5" s="676"/>
      <c r="SMY5" s="676"/>
      <c r="SMZ5" s="676"/>
      <c r="SNA5" s="676"/>
      <c r="SNB5" s="676"/>
      <c r="SNC5" s="676"/>
      <c r="SND5" s="676"/>
      <c r="SNE5" s="676"/>
      <c r="SNF5" s="676"/>
      <c r="SNG5" s="676"/>
      <c r="SNH5" s="676"/>
      <c r="SNI5" s="676"/>
      <c r="SNJ5" s="676"/>
      <c r="SNK5" s="676"/>
      <c r="SNL5" s="676"/>
      <c r="SNM5" s="676"/>
      <c r="SNN5" s="676"/>
      <c r="SNO5" s="676"/>
      <c r="SNP5" s="676"/>
      <c r="SNQ5" s="676"/>
      <c r="SNR5" s="676"/>
      <c r="SNS5" s="676"/>
      <c r="SNT5" s="676"/>
      <c r="SNU5" s="676"/>
      <c r="SNV5" s="676"/>
      <c r="SNW5" s="676"/>
      <c r="SNX5" s="676"/>
      <c r="SNY5" s="676"/>
      <c r="SNZ5" s="676"/>
      <c r="SOA5" s="676"/>
      <c r="SOB5" s="676"/>
      <c r="SOC5" s="676"/>
      <c r="SOD5" s="676"/>
      <c r="SOE5" s="676"/>
      <c r="SOF5" s="676"/>
      <c r="SOG5" s="676"/>
      <c r="SOH5" s="676"/>
      <c r="SOI5" s="676"/>
      <c r="SOJ5" s="676"/>
      <c r="SOK5" s="676"/>
      <c r="SOL5" s="676"/>
      <c r="SOM5" s="676"/>
      <c r="SON5" s="676"/>
      <c r="SOO5" s="676"/>
      <c r="SOP5" s="676"/>
      <c r="SOQ5" s="676"/>
      <c r="SOR5" s="676"/>
      <c r="SOS5" s="676"/>
      <c r="SOT5" s="676"/>
      <c r="SOU5" s="676"/>
      <c r="SOV5" s="676"/>
      <c r="SOW5" s="676"/>
      <c r="SOX5" s="676"/>
      <c r="SOY5" s="676"/>
      <c r="SOZ5" s="676"/>
      <c r="SPA5" s="676"/>
      <c r="SPB5" s="676"/>
      <c r="SPC5" s="676"/>
      <c r="SPD5" s="676"/>
      <c r="SPE5" s="676"/>
      <c r="SPF5" s="676"/>
      <c r="SPG5" s="676"/>
      <c r="SPH5" s="676"/>
      <c r="SPI5" s="676"/>
      <c r="SPJ5" s="676"/>
      <c r="SPK5" s="676"/>
      <c r="SPL5" s="676"/>
      <c r="SPM5" s="676"/>
      <c r="SPN5" s="676"/>
      <c r="SPO5" s="676"/>
      <c r="SPP5" s="676"/>
      <c r="SPQ5" s="676"/>
      <c r="SPR5" s="676"/>
      <c r="SPS5" s="676"/>
      <c r="SPT5" s="676"/>
      <c r="SPU5" s="676"/>
      <c r="SPV5" s="676"/>
      <c r="SPW5" s="676"/>
      <c r="SPX5" s="676"/>
      <c r="SPY5" s="676"/>
      <c r="SPZ5" s="676"/>
      <c r="SQA5" s="676"/>
      <c r="SQB5" s="676"/>
      <c r="SQC5" s="676"/>
      <c r="SQD5" s="676"/>
      <c r="SQE5" s="676"/>
      <c r="SQF5" s="676"/>
      <c r="SQG5" s="676"/>
      <c r="SQH5" s="676"/>
      <c r="SQI5" s="676"/>
      <c r="SQJ5" s="676"/>
      <c r="SQK5" s="676"/>
      <c r="SQL5" s="676"/>
      <c r="SQM5" s="676"/>
      <c r="SQN5" s="676"/>
      <c r="SQO5" s="676"/>
      <c r="SQP5" s="676"/>
      <c r="SQQ5" s="676"/>
      <c r="SQR5" s="676"/>
      <c r="SQS5" s="676"/>
      <c r="SQT5" s="676"/>
      <c r="SQU5" s="676"/>
      <c r="SQV5" s="676"/>
      <c r="SQW5" s="676"/>
      <c r="SQX5" s="676"/>
      <c r="SQY5" s="676"/>
      <c r="SQZ5" s="676"/>
      <c r="SRA5" s="676"/>
      <c r="SRB5" s="676"/>
      <c r="SRC5" s="676"/>
      <c r="SRD5" s="676"/>
      <c r="SRE5" s="676"/>
      <c r="SRF5" s="676"/>
      <c r="SRG5" s="676"/>
      <c r="SRH5" s="676"/>
      <c r="SRI5" s="676"/>
      <c r="SRJ5" s="676"/>
      <c r="SRK5" s="676"/>
      <c r="SRL5" s="676"/>
      <c r="SRM5" s="676"/>
      <c r="SRN5" s="676"/>
      <c r="SRO5" s="676"/>
      <c r="SRP5" s="676"/>
      <c r="SRQ5" s="676"/>
      <c r="SRR5" s="676"/>
      <c r="SRS5" s="676"/>
      <c r="SRT5" s="676"/>
      <c r="SRU5" s="676"/>
      <c r="SRV5" s="676"/>
      <c r="SRW5" s="676"/>
      <c r="SRX5" s="676"/>
      <c r="SRY5" s="676"/>
      <c r="SRZ5" s="676"/>
      <c r="SSA5" s="676"/>
      <c r="SSB5" s="676"/>
      <c r="SSC5" s="676"/>
      <c r="SSD5" s="676"/>
      <c r="SSE5" s="676"/>
      <c r="SSF5" s="676"/>
      <c r="SSG5" s="676"/>
      <c r="SSH5" s="676"/>
      <c r="SSI5" s="676"/>
      <c r="SSJ5" s="676"/>
      <c r="SSK5" s="676"/>
      <c r="SSL5" s="676"/>
      <c r="SSM5" s="676"/>
      <c r="SSN5" s="676"/>
      <c r="SSO5" s="676"/>
      <c r="SSP5" s="676"/>
      <c r="SSQ5" s="676"/>
      <c r="SSR5" s="676"/>
      <c r="SSS5" s="676"/>
      <c r="SST5" s="676"/>
      <c r="SSU5" s="676"/>
      <c r="SSV5" s="676"/>
      <c r="SSW5" s="676"/>
      <c r="SSX5" s="676"/>
      <c r="SSY5" s="676"/>
      <c r="SSZ5" s="676"/>
      <c r="STA5" s="676"/>
      <c r="STB5" s="676"/>
      <c r="STC5" s="676"/>
      <c r="STD5" s="676"/>
      <c r="STE5" s="676"/>
      <c r="STF5" s="676"/>
      <c r="STG5" s="676"/>
      <c r="STH5" s="676"/>
      <c r="STI5" s="676"/>
      <c r="STJ5" s="676"/>
      <c r="STK5" s="676"/>
      <c r="STL5" s="676"/>
      <c r="STM5" s="676"/>
      <c r="STN5" s="676"/>
      <c r="STO5" s="676"/>
      <c r="STP5" s="676"/>
      <c r="STQ5" s="676"/>
      <c r="STR5" s="676"/>
      <c r="STS5" s="676"/>
      <c r="STT5" s="676"/>
      <c r="STU5" s="676"/>
      <c r="STV5" s="676"/>
      <c r="STW5" s="676"/>
      <c r="STX5" s="676"/>
      <c r="STY5" s="676"/>
      <c r="STZ5" s="676"/>
      <c r="SUA5" s="676"/>
      <c r="SUB5" s="676"/>
      <c r="SUC5" s="676"/>
      <c r="SUD5" s="676"/>
      <c r="SUE5" s="676"/>
      <c r="SUF5" s="676"/>
      <c r="SUG5" s="676"/>
      <c r="SUH5" s="676"/>
      <c r="SUI5" s="676"/>
      <c r="SUJ5" s="676"/>
      <c r="SUK5" s="676"/>
      <c r="SUL5" s="676"/>
      <c r="SUM5" s="676"/>
      <c r="SUN5" s="676"/>
      <c r="SUO5" s="676"/>
      <c r="SUP5" s="676"/>
      <c r="SUQ5" s="676"/>
      <c r="SUR5" s="676"/>
      <c r="SUS5" s="676"/>
      <c r="SUT5" s="676"/>
      <c r="SUU5" s="676"/>
      <c r="SUV5" s="676"/>
      <c r="SUW5" s="676"/>
      <c r="SUX5" s="676"/>
      <c r="SUY5" s="676"/>
      <c r="SUZ5" s="676"/>
      <c r="SVA5" s="676"/>
      <c r="SVB5" s="676"/>
      <c r="SVC5" s="676"/>
      <c r="SVD5" s="676"/>
      <c r="SVE5" s="676"/>
      <c r="SVF5" s="676"/>
      <c r="SVG5" s="676"/>
      <c r="SVH5" s="676"/>
      <c r="SVI5" s="676"/>
      <c r="SVJ5" s="676"/>
      <c r="SVK5" s="676"/>
      <c r="SVL5" s="676"/>
      <c r="SVM5" s="676"/>
      <c r="SVN5" s="676"/>
      <c r="SVO5" s="676"/>
      <c r="SVP5" s="676"/>
      <c r="SVQ5" s="676"/>
      <c r="SVR5" s="676"/>
      <c r="SVS5" s="676"/>
      <c r="SVT5" s="676"/>
      <c r="SVU5" s="676"/>
      <c r="SVV5" s="676"/>
      <c r="SVW5" s="676"/>
      <c r="SVX5" s="676"/>
      <c r="SVY5" s="676"/>
      <c r="SVZ5" s="676"/>
      <c r="SWA5" s="676"/>
      <c r="SWB5" s="676"/>
      <c r="SWC5" s="676"/>
      <c r="SWD5" s="676"/>
      <c r="SWE5" s="676"/>
      <c r="SWF5" s="676"/>
      <c r="SWG5" s="676"/>
      <c r="SWH5" s="676"/>
      <c r="SWI5" s="676"/>
      <c r="SWJ5" s="676"/>
      <c r="SWK5" s="676"/>
      <c r="SWL5" s="676"/>
      <c r="SWM5" s="676"/>
      <c r="SWN5" s="676"/>
      <c r="SWO5" s="676"/>
      <c r="SWP5" s="676"/>
      <c r="SWQ5" s="676"/>
      <c r="SWR5" s="676"/>
      <c r="SWS5" s="676"/>
      <c r="SWT5" s="676"/>
      <c r="SWU5" s="676"/>
      <c r="SWV5" s="676"/>
      <c r="SWW5" s="676"/>
      <c r="SWX5" s="676"/>
      <c r="SWY5" s="676"/>
      <c r="SWZ5" s="676"/>
      <c r="SXA5" s="676"/>
      <c r="SXB5" s="676"/>
      <c r="SXC5" s="676"/>
      <c r="SXD5" s="676"/>
      <c r="SXE5" s="676"/>
      <c r="SXF5" s="676"/>
      <c r="SXG5" s="676"/>
      <c r="SXH5" s="676"/>
      <c r="SXI5" s="676"/>
      <c r="SXJ5" s="676"/>
      <c r="SXK5" s="676"/>
      <c r="SXL5" s="676"/>
      <c r="SXM5" s="676"/>
      <c r="SXN5" s="676"/>
      <c r="SXO5" s="676"/>
      <c r="SXP5" s="676"/>
      <c r="SXQ5" s="676"/>
      <c r="SXR5" s="676"/>
      <c r="SXS5" s="676"/>
      <c r="SXT5" s="676"/>
      <c r="SXU5" s="676"/>
      <c r="SXV5" s="676"/>
      <c r="SXW5" s="676"/>
      <c r="SXX5" s="676"/>
      <c r="SXY5" s="676"/>
      <c r="SXZ5" s="676"/>
      <c r="SYA5" s="676"/>
      <c r="SYB5" s="676"/>
      <c r="SYC5" s="676"/>
      <c r="SYD5" s="676"/>
      <c r="SYE5" s="676"/>
      <c r="SYF5" s="676"/>
      <c r="SYG5" s="676"/>
      <c r="SYH5" s="676"/>
      <c r="SYI5" s="676"/>
      <c r="SYJ5" s="676"/>
      <c r="SYK5" s="676"/>
      <c r="SYL5" s="676"/>
      <c r="SYM5" s="676"/>
      <c r="SYN5" s="676"/>
      <c r="SYO5" s="676"/>
      <c r="SYP5" s="676"/>
      <c r="SYQ5" s="676"/>
      <c r="SYR5" s="676"/>
      <c r="SYS5" s="676"/>
      <c r="SYT5" s="676"/>
      <c r="SYU5" s="676"/>
      <c r="SYV5" s="676"/>
      <c r="SYW5" s="676"/>
      <c r="SYX5" s="676"/>
      <c r="SYY5" s="676"/>
      <c r="SYZ5" s="676"/>
      <c r="SZA5" s="676"/>
      <c r="SZB5" s="676"/>
      <c r="SZC5" s="676"/>
      <c r="SZD5" s="676"/>
      <c r="SZE5" s="676"/>
      <c r="SZF5" s="676"/>
      <c r="SZG5" s="676"/>
      <c r="SZH5" s="676"/>
      <c r="SZI5" s="676"/>
      <c r="SZJ5" s="676"/>
      <c r="SZK5" s="676"/>
      <c r="SZL5" s="676"/>
      <c r="SZM5" s="676"/>
      <c r="SZN5" s="676"/>
      <c r="SZO5" s="676"/>
      <c r="SZP5" s="676"/>
      <c r="SZQ5" s="676"/>
      <c r="SZR5" s="676"/>
      <c r="SZS5" s="676"/>
      <c r="SZT5" s="676"/>
      <c r="SZU5" s="676"/>
      <c r="SZV5" s="676"/>
      <c r="SZW5" s="676"/>
      <c r="SZX5" s="676"/>
      <c r="SZY5" s="676"/>
      <c r="SZZ5" s="676"/>
      <c r="TAA5" s="676"/>
      <c r="TAB5" s="676"/>
      <c r="TAC5" s="676"/>
      <c r="TAD5" s="676"/>
      <c r="TAE5" s="676"/>
      <c r="TAF5" s="676"/>
      <c r="TAG5" s="676"/>
      <c r="TAH5" s="676"/>
      <c r="TAI5" s="676"/>
      <c r="TAJ5" s="676"/>
      <c r="TAK5" s="676"/>
      <c r="TAL5" s="676"/>
      <c r="TAM5" s="676"/>
      <c r="TAN5" s="676"/>
      <c r="TAO5" s="676"/>
      <c r="TAP5" s="676"/>
      <c r="TAQ5" s="676"/>
      <c r="TAR5" s="676"/>
      <c r="TAS5" s="676"/>
      <c r="TAT5" s="676"/>
      <c r="TAU5" s="676"/>
      <c r="TAV5" s="676"/>
      <c r="TAW5" s="676"/>
      <c r="TAX5" s="676"/>
      <c r="TAY5" s="676"/>
      <c r="TAZ5" s="676"/>
      <c r="TBA5" s="676"/>
      <c r="TBB5" s="676"/>
      <c r="TBC5" s="676"/>
      <c r="TBD5" s="676"/>
      <c r="TBE5" s="676"/>
      <c r="TBF5" s="676"/>
      <c r="TBG5" s="676"/>
      <c r="TBH5" s="676"/>
      <c r="TBI5" s="676"/>
      <c r="TBJ5" s="676"/>
      <c r="TBK5" s="676"/>
      <c r="TBL5" s="676"/>
      <c r="TBM5" s="676"/>
      <c r="TBN5" s="676"/>
      <c r="TBO5" s="676"/>
      <c r="TBP5" s="676"/>
      <c r="TBQ5" s="676"/>
      <c r="TBR5" s="676"/>
      <c r="TBS5" s="676"/>
      <c r="TBT5" s="676"/>
      <c r="TBU5" s="676"/>
      <c r="TBV5" s="676"/>
      <c r="TBW5" s="676"/>
      <c r="TBX5" s="676"/>
      <c r="TBY5" s="676"/>
      <c r="TBZ5" s="676"/>
      <c r="TCA5" s="676"/>
      <c r="TCB5" s="676"/>
      <c r="TCC5" s="676"/>
      <c r="TCD5" s="676"/>
      <c r="TCE5" s="676"/>
      <c r="TCF5" s="676"/>
      <c r="TCG5" s="676"/>
      <c r="TCH5" s="676"/>
      <c r="TCI5" s="676"/>
      <c r="TCJ5" s="676"/>
      <c r="TCK5" s="676"/>
      <c r="TCL5" s="676"/>
      <c r="TCM5" s="676"/>
      <c r="TCN5" s="676"/>
      <c r="TCO5" s="676"/>
      <c r="TCP5" s="676"/>
      <c r="TCQ5" s="676"/>
      <c r="TCR5" s="676"/>
      <c r="TCS5" s="676"/>
      <c r="TCT5" s="676"/>
      <c r="TCU5" s="676"/>
      <c r="TCV5" s="676"/>
      <c r="TCW5" s="676"/>
      <c r="TCX5" s="676"/>
      <c r="TCY5" s="676"/>
      <c r="TCZ5" s="676"/>
      <c r="TDA5" s="676"/>
      <c r="TDB5" s="676"/>
      <c r="TDC5" s="676"/>
      <c r="TDD5" s="676"/>
      <c r="TDE5" s="676"/>
      <c r="TDF5" s="676"/>
      <c r="TDG5" s="676"/>
      <c r="TDH5" s="676"/>
      <c r="TDI5" s="676"/>
      <c r="TDJ5" s="676"/>
      <c r="TDK5" s="676"/>
      <c r="TDL5" s="676"/>
      <c r="TDM5" s="676"/>
      <c r="TDN5" s="676"/>
      <c r="TDO5" s="676"/>
      <c r="TDP5" s="676"/>
      <c r="TDQ5" s="676"/>
      <c r="TDR5" s="676"/>
      <c r="TDS5" s="676"/>
      <c r="TDT5" s="676"/>
      <c r="TDU5" s="676"/>
      <c r="TDV5" s="676"/>
      <c r="TDW5" s="676"/>
      <c r="TDX5" s="676"/>
      <c r="TDY5" s="676"/>
      <c r="TDZ5" s="676"/>
      <c r="TEA5" s="676"/>
      <c r="TEB5" s="676"/>
      <c r="TEC5" s="676"/>
      <c r="TED5" s="676"/>
      <c r="TEE5" s="676"/>
      <c r="TEF5" s="676"/>
      <c r="TEG5" s="676"/>
      <c r="TEH5" s="676"/>
      <c r="TEI5" s="676"/>
      <c r="TEJ5" s="676"/>
      <c r="TEK5" s="676"/>
      <c r="TEL5" s="676"/>
      <c r="TEM5" s="676"/>
      <c r="TEN5" s="676"/>
      <c r="TEO5" s="676"/>
      <c r="TEP5" s="676"/>
      <c r="TEQ5" s="676"/>
      <c r="TER5" s="676"/>
      <c r="TES5" s="676"/>
      <c r="TET5" s="676"/>
      <c r="TEU5" s="676"/>
      <c r="TEV5" s="676"/>
      <c r="TEW5" s="676"/>
      <c r="TEX5" s="676"/>
      <c r="TEY5" s="676"/>
      <c r="TEZ5" s="676"/>
      <c r="TFA5" s="676"/>
      <c r="TFB5" s="676"/>
      <c r="TFC5" s="676"/>
      <c r="TFD5" s="676"/>
      <c r="TFE5" s="676"/>
      <c r="TFF5" s="676"/>
      <c r="TFG5" s="676"/>
      <c r="TFH5" s="676"/>
      <c r="TFI5" s="676"/>
      <c r="TFJ5" s="676"/>
      <c r="TFK5" s="676"/>
      <c r="TFL5" s="676"/>
      <c r="TFM5" s="676"/>
      <c r="TFN5" s="676"/>
      <c r="TFO5" s="676"/>
      <c r="TFP5" s="676"/>
      <c r="TFQ5" s="676"/>
      <c r="TFR5" s="676"/>
      <c r="TFS5" s="676"/>
      <c r="TFT5" s="676"/>
      <c r="TFU5" s="676"/>
      <c r="TFV5" s="676"/>
      <c r="TFW5" s="676"/>
      <c r="TFX5" s="676"/>
      <c r="TFY5" s="676"/>
      <c r="TFZ5" s="676"/>
      <c r="TGA5" s="676"/>
      <c r="TGB5" s="676"/>
      <c r="TGC5" s="676"/>
      <c r="TGD5" s="676"/>
      <c r="TGE5" s="676"/>
      <c r="TGF5" s="676"/>
      <c r="TGG5" s="676"/>
      <c r="TGH5" s="676"/>
      <c r="TGI5" s="676"/>
      <c r="TGJ5" s="676"/>
      <c r="TGK5" s="676"/>
      <c r="TGL5" s="676"/>
      <c r="TGM5" s="676"/>
      <c r="TGN5" s="676"/>
      <c r="TGO5" s="676"/>
      <c r="TGP5" s="676"/>
      <c r="TGQ5" s="676"/>
      <c r="TGR5" s="676"/>
      <c r="TGS5" s="676"/>
      <c r="TGT5" s="676"/>
      <c r="TGU5" s="676"/>
      <c r="TGV5" s="676"/>
      <c r="TGW5" s="676"/>
      <c r="TGX5" s="676"/>
      <c r="TGY5" s="676"/>
      <c r="TGZ5" s="676"/>
      <c r="THA5" s="676"/>
      <c r="THB5" s="676"/>
      <c r="THC5" s="676"/>
      <c r="THD5" s="676"/>
      <c r="THE5" s="676"/>
      <c r="THF5" s="676"/>
      <c r="THG5" s="676"/>
      <c r="THH5" s="676"/>
      <c r="THI5" s="676"/>
      <c r="THJ5" s="676"/>
      <c r="THK5" s="676"/>
      <c r="THL5" s="676"/>
      <c r="THM5" s="676"/>
      <c r="THN5" s="676"/>
      <c r="THO5" s="676"/>
      <c r="THP5" s="676"/>
      <c r="THQ5" s="676"/>
      <c r="THR5" s="676"/>
      <c r="THS5" s="676"/>
      <c r="THT5" s="676"/>
      <c r="THU5" s="676"/>
      <c r="THV5" s="676"/>
      <c r="THW5" s="676"/>
      <c r="THX5" s="676"/>
      <c r="THY5" s="676"/>
      <c r="THZ5" s="676"/>
      <c r="TIA5" s="676"/>
      <c r="TIB5" s="676"/>
      <c r="TIC5" s="676"/>
      <c r="TID5" s="676"/>
      <c r="TIE5" s="676"/>
      <c r="TIF5" s="676"/>
      <c r="TIG5" s="676"/>
      <c r="TIH5" s="676"/>
      <c r="TII5" s="676"/>
      <c r="TIJ5" s="676"/>
      <c r="TIK5" s="676"/>
      <c r="TIL5" s="676"/>
      <c r="TIM5" s="676"/>
      <c r="TIN5" s="676"/>
      <c r="TIO5" s="676"/>
      <c r="TIP5" s="676"/>
      <c r="TIQ5" s="676"/>
      <c r="TIR5" s="676"/>
      <c r="TIS5" s="676"/>
      <c r="TIT5" s="676"/>
      <c r="TIU5" s="676"/>
      <c r="TIV5" s="676"/>
      <c r="TIW5" s="676"/>
      <c r="TIX5" s="676"/>
      <c r="TIY5" s="676"/>
      <c r="TIZ5" s="676"/>
      <c r="TJA5" s="676"/>
      <c r="TJB5" s="676"/>
      <c r="TJC5" s="676"/>
      <c r="TJD5" s="676"/>
      <c r="TJE5" s="676"/>
      <c r="TJF5" s="676"/>
      <c r="TJG5" s="676"/>
      <c r="TJH5" s="676"/>
      <c r="TJI5" s="676"/>
      <c r="TJJ5" s="676"/>
      <c r="TJK5" s="676"/>
      <c r="TJL5" s="676"/>
      <c r="TJM5" s="676"/>
      <c r="TJN5" s="676"/>
      <c r="TJO5" s="676"/>
      <c r="TJP5" s="676"/>
      <c r="TJQ5" s="676"/>
      <c r="TJR5" s="676"/>
      <c r="TJS5" s="676"/>
      <c r="TJT5" s="676"/>
      <c r="TJU5" s="676"/>
      <c r="TJV5" s="676"/>
      <c r="TJW5" s="676"/>
      <c r="TJX5" s="676"/>
      <c r="TJY5" s="676"/>
      <c r="TJZ5" s="676"/>
      <c r="TKA5" s="676"/>
      <c r="TKB5" s="676"/>
      <c r="TKC5" s="676"/>
      <c r="TKD5" s="676"/>
      <c r="TKE5" s="676"/>
      <c r="TKF5" s="676"/>
      <c r="TKG5" s="676"/>
      <c r="TKH5" s="676"/>
      <c r="TKI5" s="676"/>
      <c r="TKJ5" s="676"/>
      <c r="TKK5" s="676"/>
      <c r="TKL5" s="676"/>
      <c r="TKM5" s="676"/>
      <c r="TKN5" s="676"/>
      <c r="TKO5" s="676"/>
      <c r="TKP5" s="676"/>
      <c r="TKQ5" s="676"/>
      <c r="TKR5" s="676"/>
      <c r="TKS5" s="676"/>
      <c r="TKT5" s="676"/>
      <c r="TKU5" s="676"/>
      <c r="TKV5" s="676"/>
      <c r="TKW5" s="676"/>
      <c r="TKX5" s="676"/>
      <c r="TKY5" s="676"/>
      <c r="TKZ5" s="676"/>
      <c r="TLA5" s="676"/>
      <c r="TLB5" s="676"/>
      <c r="TLC5" s="676"/>
      <c r="TLD5" s="676"/>
      <c r="TLE5" s="676"/>
      <c r="TLF5" s="676"/>
      <c r="TLG5" s="676"/>
      <c r="TLH5" s="676"/>
      <c r="TLI5" s="676"/>
      <c r="TLJ5" s="676"/>
      <c r="TLK5" s="676"/>
      <c r="TLL5" s="676"/>
      <c r="TLM5" s="676"/>
      <c r="TLN5" s="676"/>
      <c r="TLO5" s="676"/>
      <c r="TLP5" s="676"/>
      <c r="TLQ5" s="676"/>
      <c r="TLR5" s="676"/>
      <c r="TLS5" s="676"/>
      <c r="TLT5" s="676"/>
      <c r="TLU5" s="676"/>
      <c r="TLV5" s="676"/>
      <c r="TLW5" s="676"/>
      <c r="TLX5" s="676"/>
      <c r="TLY5" s="676"/>
      <c r="TLZ5" s="676"/>
      <c r="TMA5" s="676"/>
      <c r="TMB5" s="676"/>
      <c r="TMC5" s="676"/>
      <c r="TMD5" s="676"/>
      <c r="TME5" s="676"/>
      <c r="TMF5" s="676"/>
      <c r="TMG5" s="676"/>
      <c r="TMH5" s="676"/>
      <c r="TMI5" s="676"/>
      <c r="TMJ5" s="676"/>
      <c r="TMK5" s="676"/>
      <c r="TML5" s="676"/>
      <c r="TMM5" s="676"/>
      <c r="TMN5" s="676"/>
      <c r="TMO5" s="676"/>
      <c r="TMP5" s="676"/>
      <c r="TMQ5" s="676"/>
      <c r="TMR5" s="676"/>
      <c r="TMS5" s="676"/>
      <c r="TMT5" s="676"/>
      <c r="TMU5" s="676"/>
      <c r="TMV5" s="676"/>
      <c r="TMW5" s="676"/>
      <c r="TMX5" s="676"/>
      <c r="TMY5" s="676"/>
      <c r="TMZ5" s="676"/>
      <c r="TNA5" s="676"/>
      <c r="TNB5" s="676"/>
      <c r="TNC5" s="676"/>
      <c r="TND5" s="676"/>
      <c r="TNE5" s="676"/>
      <c r="TNF5" s="676"/>
      <c r="TNG5" s="676"/>
      <c r="TNH5" s="676"/>
      <c r="TNI5" s="676"/>
      <c r="TNJ5" s="676"/>
      <c r="TNK5" s="676"/>
      <c r="TNL5" s="676"/>
      <c r="TNM5" s="676"/>
      <c r="TNN5" s="676"/>
      <c r="TNO5" s="676"/>
      <c r="TNP5" s="676"/>
      <c r="TNQ5" s="676"/>
      <c r="TNR5" s="676"/>
      <c r="TNS5" s="676"/>
      <c r="TNT5" s="676"/>
      <c r="TNU5" s="676"/>
      <c r="TNV5" s="676"/>
      <c r="TNW5" s="676"/>
      <c r="TNX5" s="676"/>
      <c r="TNY5" s="676"/>
      <c r="TNZ5" s="676"/>
      <c r="TOA5" s="676"/>
      <c r="TOB5" s="676"/>
      <c r="TOC5" s="676"/>
      <c r="TOD5" s="676"/>
      <c r="TOE5" s="676"/>
      <c r="TOF5" s="676"/>
      <c r="TOG5" s="676"/>
      <c r="TOH5" s="676"/>
      <c r="TOI5" s="676"/>
      <c r="TOJ5" s="676"/>
      <c r="TOK5" s="676"/>
      <c r="TOL5" s="676"/>
      <c r="TOM5" s="676"/>
      <c r="TON5" s="676"/>
      <c r="TOO5" s="676"/>
      <c r="TOP5" s="676"/>
      <c r="TOQ5" s="676"/>
      <c r="TOR5" s="676"/>
      <c r="TOS5" s="676"/>
      <c r="TOT5" s="676"/>
      <c r="TOU5" s="676"/>
      <c r="TOV5" s="676"/>
      <c r="TOW5" s="676"/>
      <c r="TOX5" s="676"/>
      <c r="TOY5" s="676"/>
      <c r="TOZ5" s="676"/>
      <c r="TPA5" s="676"/>
      <c r="TPB5" s="676"/>
      <c r="TPC5" s="676"/>
      <c r="TPD5" s="676"/>
      <c r="TPE5" s="676"/>
      <c r="TPF5" s="676"/>
      <c r="TPG5" s="676"/>
      <c r="TPH5" s="676"/>
      <c r="TPI5" s="676"/>
      <c r="TPJ5" s="676"/>
      <c r="TPK5" s="676"/>
      <c r="TPL5" s="676"/>
      <c r="TPM5" s="676"/>
      <c r="TPN5" s="676"/>
      <c r="TPO5" s="676"/>
      <c r="TPP5" s="676"/>
      <c r="TPQ5" s="676"/>
      <c r="TPR5" s="676"/>
      <c r="TPS5" s="676"/>
      <c r="TPT5" s="676"/>
      <c r="TPU5" s="676"/>
      <c r="TPV5" s="676"/>
      <c r="TPW5" s="676"/>
      <c r="TPX5" s="676"/>
      <c r="TPY5" s="676"/>
      <c r="TPZ5" s="676"/>
      <c r="TQA5" s="676"/>
      <c r="TQB5" s="676"/>
      <c r="TQC5" s="676"/>
      <c r="TQD5" s="676"/>
      <c r="TQE5" s="676"/>
      <c r="TQF5" s="676"/>
      <c r="TQG5" s="676"/>
      <c r="TQH5" s="676"/>
      <c r="TQI5" s="676"/>
      <c r="TQJ5" s="676"/>
      <c r="TQK5" s="676"/>
      <c r="TQL5" s="676"/>
      <c r="TQM5" s="676"/>
      <c r="TQN5" s="676"/>
      <c r="TQO5" s="676"/>
      <c r="TQP5" s="676"/>
      <c r="TQQ5" s="676"/>
      <c r="TQR5" s="676"/>
      <c r="TQS5" s="676"/>
      <c r="TQT5" s="676"/>
      <c r="TQU5" s="676"/>
      <c r="TQV5" s="676"/>
      <c r="TQW5" s="676"/>
      <c r="TQX5" s="676"/>
      <c r="TQY5" s="676"/>
      <c r="TQZ5" s="676"/>
      <c r="TRA5" s="676"/>
      <c r="TRB5" s="676"/>
      <c r="TRC5" s="676"/>
      <c r="TRD5" s="676"/>
      <c r="TRE5" s="676"/>
      <c r="TRF5" s="676"/>
      <c r="TRG5" s="676"/>
      <c r="TRH5" s="676"/>
      <c r="TRI5" s="676"/>
      <c r="TRJ5" s="676"/>
      <c r="TRK5" s="676"/>
      <c r="TRL5" s="676"/>
      <c r="TRM5" s="676"/>
      <c r="TRN5" s="676"/>
      <c r="TRO5" s="676"/>
      <c r="TRP5" s="676"/>
      <c r="TRQ5" s="676"/>
      <c r="TRR5" s="676"/>
      <c r="TRS5" s="676"/>
      <c r="TRT5" s="676"/>
      <c r="TRU5" s="676"/>
      <c r="TRV5" s="676"/>
      <c r="TRW5" s="676"/>
      <c r="TRX5" s="676"/>
      <c r="TRY5" s="676"/>
      <c r="TRZ5" s="676"/>
      <c r="TSA5" s="676"/>
      <c r="TSB5" s="676"/>
      <c r="TSC5" s="676"/>
      <c r="TSD5" s="676"/>
      <c r="TSE5" s="676"/>
      <c r="TSF5" s="676"/>
      <c r="TSG5" s="676"/>
      <c r="TSH5" s="676"/>
      <c r="TSI5" s="676"/>
      <c r="TSJ5" s="676"/>
      <c r="TSK5" s="676"/>
      <c r="TSL5" s="676"/>
      <c r="TSM5" s="676"/>
      <c r="TSN5" s="676"/>
      <c r="TSO5" s="676"/>
      <c r="TSP5" s="676"/>
      <c r="TSQ5" s="676"/>
      <c r="TSR5" s="676"/>
      <c r="TSS5" s="676"/>
      <c r="TST5" s="676"/>
      <c r="TSU5" s="676"/>
      <c r="TSV5" s="676"/>
      <c r="TSW5" s="676"/>
      <c r="TSX5" s="676"/>
      <c r="TSY5" s="676"/>
      <c r="TSZ5" s="676"/>
      <c r="TTA5" s="676"/>
      <c r="TTB5" s="676"/>
      <c r="TTC5" s="676"/>
      <c r="TTD5" s="676"/>
      <c r="TTE5" s="676"/>
      <c r="TTF5" s="676"/>
      <c r="TTG5" s="676"/>
      <c r="TTH5" s="676"/>
      <c r="TTI5" s="676"/>
      <c r="TTJ5" s="676"/>
      <c r="TTK5" s="676"/>
      <c r="TTL5" s="676"/>
      <c r="TTM5" s="676"/>
      <c r="TTN5" s="676"/>
      <c r="TTO5" s="676"/>
      <c r="TTP5" s="676"/>
      <c r="TTQ5" s="676"/>
      <c r="TTR5" s="676"/>
      <c r="TTS5" s="676"/>
      <c r="TTT5" s="676"/>
      <c r="TTU5" s="676"/>
      <c r="TTV5" s="676"/>
      <c r="TTW5" s="676"/>
      <c r="TTX5" s="676"/>
      <c r="TTY5" s="676"/>
      <c r="TTZ5" s="676"/>
      <c r="TUA5" s="676"/>
      <c r="TUB5" s="676"/>
      <c r="TUC5" s="676"/>
      <c r="TUD5" s="676"/>
      <c r="TUE5" s="676"/>
      <c r="TUF5" s="676"/>
      <c r="TUG5" s="676"/>
      <c r="TUH5" s="676"/>
      <c r="TUI5" s="676"/>
      <c r="TUJ5" s="676"/>
      <c r="TUK5" s="676"/>
      <c r="TUL5" s="676"/>
      <c r="TUM5" s="676"/>
      <c r="TUN5" s="676"/>
      <c r="TUO5" s="676"/>
      <c r="TUP5" s="676"/>
      <c r="TUQ5" s="676"/>
      <c r="TUR5" s="676"/>
      <c r="TUS5" s="676"/>
      <c r="TUT5" s="676"/>
      <c r="TUU5" s="676"/>
      <c r="TUV5" s="676"/>
      <c r="TUW5" s="676"/>
      <c r="TUX5" s="676"/>
      <c r="TUY5" s="676"/>
      <c r="TUZ5" s="676"/>
      <c r="TVA5" s="676"/>
      <c r="TVB5" s="676"/>
      <c r="TVC5" s="676"/>
      <c r="TVD5" s="676"/>
      <c r="TVE5" s="676"/>
      <c r="TVF5" s="676"/>
      <c r="TVG5" s="676"/>
      <c r="TVH5" s="676"/>
      <c r="TVI5" s="676"/>
      <c r="TVJ5" s="676"/>
      <c r="TVK5" s="676"/>
      <c r="TVL5" s="676"/>
      <c r="TVM5" s="676"/>
      <c r="TVN5" s="676"/>
      <c r="TVO5" s="676"/>
      <c r="TVP5" s="676"/>
      <c r="TVQ5" s="676"/>
      <c r="TVR5" s="676"/>
      <c r="TVS5" s="676"/>
      <c r="TVT5" s="676"/>
      <c r="TVU5" s="676"/>
      <c r="TVV5" s="676"/>
      <c r="TVW5" s="676"/>
      <c r="TVX5" s="676"/>
      <c r="TVY5" s="676"/>
      <c r="TVZ5" s="676"/>
      <c r="TWA5" s="676"/>
      <c r="TWB5" s="676"/>
      <c r="TWC5" s="676"/>
      <c r="TWD5" s="676"/>
      <c r="TWE5" s="676"/>
      <c r="TWF5" s="676"/>
      <c r="TWG5" s="676"/>
      <c r="TWH5" s="676"/>
      <c r="TWI5" s="676"/>
      <c r="TWJ5" s="676"/>
      <c r="TWK5" s="676"/>
      <c r="TWL5" s="676"/>
      <c r="TWM5" s="676"/>
      <c r="TWN5" s="676"/>
      <c r="TWO5" s="676"/>
      <c r="TWP5" s="676"/>
      <c r="TWQ5" s="676"/>
      <c r="TWR5" s="676"/>
      <c r="TWS5" s="676"/>
      <c r="TWT5" s="676"/>
      <c r="TWU5" s="676"/>
      <c r="TWV5" s="676"/>
      <c r="TWW5" s="676"/>
      <c r="TWX5" s="676"/>
      <c r="TWY5" s="676"/>
      <c r="TWZ5" s="676"/>
      <c r="TXA5" s="676"/>
      <c r="TXB5" s="676"/>
      <c r="TXC5" s="676"/>
      <c r="TXD5" s="676"/>
      <c r="TXE5" s="676"/>
      <c r="TXF5" s="676"/>
      <c r="TXG5" s="676"/>
      <c r="TXH5" s="676"/>
      <c r="TXI5" s="676"/>
      <c r="TXJ5" s="676"/>
      <c r="TXK5" s="676"/>
      <c r="TXL5" s="676"/>
      <c r="TXM5" s="676"/>
      <c r="TXN5" s="676"/>
      <c r="TXO5" s="676"/>
      <c r="TXP5" s="676"/>
      <c r="TXQ5" s="676"/>
      <c r="TXR5" s="676"/>
      <c r="TXS5" s="676"/>
      <c r="TXT5" s="676"/>
      <c r="TXU5" s="676"/>
      <c r="TXV5" s="676"/>
      <c r="TXW5" s="676"/>
      <c r="TXX5" s="676"/>
      <c r="TXY5" s="676"/>
      <c r="TXZ5" s="676"/>
      <c r="TYA5" s="676"/>
      <c r="TYB5" s="676"/>
      <c r="TYC5" s="676"/>
      <c r="TYD5" s="676"/>
      <c r="TYE5" s="676"/>
      <c r="TYF5" s="676"/>
      <c r="TYG5" s="676"/>
      <c r="TYH5" s="676"/>
      <c r="TYI5" s="676"/>
      <c r="TYJ5" s="676"/>
      <c r="TYK5" s="676"/>
      <c r="TYL5" s="676"/>
      <c r="TYM5" s="676"/>
      <c r="TYN5" s="676"/>
      <c r="TYO5" s="676"/>
      <c r="TYP5" s="676"/>
      <c r="TYQ5" s="676"/>
      <c r="TYR5" s="676"/>
      <c r="TYS5" s="676"/>
      <c r="TYT5" s="676"/>
      <c r="TYU5" s="676"/>
      <c r="TYV5" s="676"/>
      <c r="TYW5" s="676"/>
      <c r="TYX5" s="676"/>
      <c r="TYY5" s="676"/>
      <c r="TYZ5" s="676"/>
      <c r="TZA5" s="676"/>
      <c r="TZB5" s="676"/>
      <c r="TZC5" s="676"/>
      <c r="TZD5" s="676"/>
      <c r="TZE5" s="676"/>
      <c r="TZF5" s="676"/>
      <c r="TZG5" s="676"/>
      <c r="TZH5" s="676"/>
      <c r="TZI5" s="676"/>
      <c r="TZJ5" s="676"/>
      <c r="TZK5" s="676"/>
      <c r="TZL5" s="676"/>
      <c r="TZM5" s="676"/>
      <c r="TZN5" s="676"/>
      <c r="TZO5" s="676"/>
      <c r="TZP5" s="676"/>
      <c r="TZQ5" s="676"/>
      <c r="TZR5" s="676"/>
      <c r="TZS5" s="676"/>
      <c r="TZT5" s="676"/>
      <c r="TZU5" s="676"/>
      <c r="TZV5" s="676"/>
      <c r="TZW5" s="676"/>
      <c r="TZX5" s="676"/>
      <c r="TZY5" s="676"/>
      <c r="TZZ5" s="676"/>
      <c r="UAA5" s="676"/>
      <c r="UAB5" s="676"/>
      <c r="UAC5" s="676"/>
      <c r="UAD5" s="676"/>
      <c r="UAE5" s="676"/>
      <c r="UAF5" s="676"/>
      <c r="UAG5" s="676"/>
      <c r="UAH5" s="676"/>
      <c r="UAI5" s="676"/>
      <c r="UAJ5" s="676"/>
      <c r="UAK5" s="676"/>
      <c r="UAL5" s="676"/>
      <c r="UAM5" s="676"/>
      <c r="UAN5" s="676"/>
      <c r="UAO5" s="676"/>
      <c r="UAP5" s="676"/>
      <c r="UAQ5" s="676"/>
      <c r="UAR5" s="676"/>
      <c r="UAS5" s="676"/>
      <c r="UAT5" s="676"/>
      <c r="UAU5" s="676"/>
      <c r="UAV5" s="676"/>
      <c r="UAW5" s="676"/>
      <c r="UAX5" s="676"/>
      <c r="UAY5" s="676"/>
      <c r="UAZ5" s="676"/>
      <c r="UBA5" s="676"/>
      <c r="UBB5" s="676"/>
      <c r="UBC5" s="676"/>
      <c r="UBD5" s="676"/>
      <c r="UBE5" s="676"/>
      <c r="UBF5" s="676"/>
      <c r="UBG5" s="676"/>
      <c r="UBH5" s="676"/>
      <c r="UBI5" s="676"/>
      <c r="UBJ5" s="676"/>
      <c r="UBK5" s="676"/>
      <c r="UBL5" s="676"/>
      <c r="UBM5" s="676"/>
      <c r="UBN5" s="676"/>
      <c r="UBO5" s="676"/>
      <c r="UBP5" s="676"/>
      <c r="UBQ5" s="676"/>
      <c r="UBR5" s="676"/>
      <c r="UBS5" s="676"/>
      <c r="UBT5" s="676"/>
      <c r="UBU5" s="676"/>
      <c r="UBV5" s="676"/>
      <c r="UBW5" s="676"/>
      <c r="UBX5" s="676"/>
      <c r="UBY5" s="676"/>
      <c r="UBZ5" s="676"/>
      <c r="UCA5" s="676"/>
      <c r="UCB5" s="676"/>
      <c r="UCC5" s="676"/>
      <c r="UCD5" s="676"/>
      <c r="UCE5" s="676"/>
      <c r="UCF5" s="676"/>
      <c r="UCG5" s="676"/>
      <c r="UCH5" s="676"/>
      <c r="UCI5" s="676"/>
      <c r="UCJ5" s="676"/>
      <c r="UCK5" s="676"/>
      <c r="UCL5" s="676"/>
      <c r="UCM5" s="676"/>
      <c r="UCN5" s="676"/>
      <c r="UCO5" s="676"/>
      <c r="UCP5" s="676"/>
      <c r="UCQ5" s="676"/>
      <c r="UCR5" s="676"/>
      <c r="UCS5" s="676"/>
      <c r="UCT5" s="676"/>
      <c r="UCU5" s="676"/>
      <c r="UCV5" s="676"/>
      <c r="UCW5" s="676"/>
      <c r="UCX5" s="676"/>
      <c r="UCY5" s="676"/>
      <c r="UCZ5" s="676"/>
      <c r="UDA5" s="676"/>
      <c r="UDB5" s="676"/>
      <c r="UDC5" s="676"/>
      <c r="UDD5" s="676"/>
      <c r="UDE5" s="676"/>
      <c r="UDF5" s="676"/>
      <c r="UDG5" s="676"/>
      <c r="UDH5" s="676"/>
      <c r="UDI5" s="676"/>
      <c r="UDJ5" s="676"/>
      <c r="UDK5" s="676"/>
      <c r="UDL5" s="676"/>
      <c r="UDM5" s="676"/>
      <c r="UDN5" s="676"/>
      <c r="UDO5" s="676"/>
      <c r="UDP5" s="676"/>
      <c r="UDQ5" s="676"/>
      <c r="UDR5" s="676"/>
      <c r="UDS5" s="676"/>
      <c r="UDT5" s="676"/>
      <c r="UDU5" s="676"/>
      <c r="UDV5" s="676"/>
      <c r="UDW5" s="676"/>
      <c r="UDX5" s="676"/>
      <c r="UDY5" s="676"/>
      <c r="UDZ5" s="676"/>
      <c r="UEA5" s="676"/>
      <c r="UEB5" s="676"/>
      <c r="UEC5" s="676"/>
      <c r="UED5" s="676"/>
      <c r="UEE5" s="676"/>
      <c r="UEF5" s="676"/>
      <c r="UEG5" s="676"/>
      <c r="UEH5" s="676"/>
      <c r="UEI5" s="676"/>
      <c r="UEJ5" s="676"/>
      <c r="UEK5" s="676"/>
      <c r="UEL5" s="676"/>
      <c r="UEM5" s="676"/>
      <c r="UEN5" s="676"/>
      <c r="UEO5" s="676"/>
      <c r="UEP5" s="676"/>
      <c r="UEQ5" s="676"/>
      <c r="UER5" s="676"/>
      <c r="UES5" s="676"/>
      <c r="UET5" s="676"/>
      <c r="UEU5" s="676"/>
      <c r="UEV5" s="676"/>
      <c r="UEW5" s="676"/>
      <c r="UEX5" s="676"/>
      <c r="UEY5" s="676"/>
      <c r="UEZ5" s="676"/>
      <c r="UFA5" s="676"/>
      <c r="UFB5" s="676"/>
      <c r="UFC5" s="676"/>
      <c r="UFD5" s="676"/>
      <c r="UFE5" s="676"/>
      <c r="UFF5" s="676"/>
      <c r="UFG5" s="676"/>
      <c r="UFH5" s="676"/>
      <c r="UFI5" s="676"/>
      <c r="UFJ5" s="676"/>
      <c r="UFK5" s="676"/>
      <c r="UFL5" s="676"/>
      <c r="UFM5" s="676"/>
      <c r="UFN5" s="676"/>
      <c r="UFO5" s="676"/>
      <c r="UFP5" s="676"/>
      <c r="UFQ5" s="676"/>
      <c r="UFR5" s="676"/>
      <c r="UFS5" s="676"/>
      <c r="UFT5" s="676"/>
      <c r="UFU5" s="676"/>
      <c r="UFV5" s="676"/>
      <c r="UFW5" s="676"/>
      <c r="UFX5" s="676"/>
      <c r="UFY5" s="676"/>
      <c r="UFZ5" s="676"/>
      <c r="UGA5" s="676"/>
      <c r="UGB5" s="676"/>
      <c r="UGC5" s="676"/>
      <c r="UGD5" s="676"/>
      <c r="UGE5" s="676"/>
      <c r="UGF5" s="676"/>
      <c r="UGG5" s="676"/>
      <c r="UGH5" s="676"/>
      <c r="UGI5" s="676"/>
      <c r="UGJ5" s="676"/>
      <c r="UGK5" s="676"/>
      <c r="UGL5" s="676"/>
      <c r="UGM5" s="676"/>
      <c r="UGN5" s="676"/>
      <c r="UGO5" s="676"/>
      <c r="UGP5" s="676"/>
      <c r="UGQ5" s="676"/>
      <c r="UGR5" s="676"/>
      <c r="UGS5" s="676"/>
      <c r="UGT5" s="676"/>
      <c r="UGU5" s="676"/>
      <c r="UGV5" s="676"/>
      <c r="UGW5" s="676"/>
      <c r="UGX5" s="676"/>
      <c r="UGY5" s="676"/>
      <c r="UGZ5" s="676"/>
      <c r="UHA5" s="676"/>
      <c r="UHB5" s="676"/>
      <c r="UHC5" s="676"/>
      <c r="UHD5" s="676"/>
      <c r="UHE5" s="676"/>
      <c r="UHF5" s="676"/>
      <c r="UHG5" s="676"/>
      <c r="UHH5" s="676"/>
      <c r="UHI5" s="676"/>
      <c r="UHJ5" s="676"/>
      <c r="UHK5" s="676"/>
      <c r="UHL5" s="676"/>
      <c r="UHM5" s="676"/>
      <c r="UHN5" s="676"/>
      <c r="UHO5" s="676"/>
      <c r="UHP5" s="676"/>
      <c r="UHQ5" s="676"/>
      <c r="UHR5" s="676"/>
      <c r="UHS5" s="676"/>
      <c r="UHT5" s="676"/>
      <c r="UHU5" s="676"/>
      <c r="UHV5" s="676"/>
      <c r="UHW5" s="676"/>
      <c r="UHX5" s="676"/>
      <c r="UHY5" s="676"/>
      <c r="UHZ5" s="676"/>
      <c r="UIA5" s="676"/>
      <c r="UIB5" s="676"/>
      <c r="UIC5" s="676"/>
      <c r="UID5" s="676"/>
      <c r="UIE5" s="676"/>
      <c r="UIF5" s="676"/>
      <c r="UIG5" s="676"/>
      <c r="UIH5" s="676"/>
      <c r="UII5" s="676"/>
      <c r="UIJ5" s="676"/>
      <c r="UIK5" s="676"/>
      <c r="UIL5" s="676"/>
      <c r="UIM5" s="676"/>
      <c r="UIN5" s="676"/>
      <c r="UIO5" s="676"/>
      <c r="UIP5" s="676"/>
      <c r="UIQ5" s="676"/>
      <c r="UIR5" s="676"/>
      <c r="UIS5" s="676"/>
      <c r="UIT5" s="676"/>
      <c r="UIU5" s="676"/>
      <c r="UIV5" s="676"/>
      <c r="UIW5" s="676"/>
      <c r="UIX5" s="676"/>
      <c r="UIY5" s="676"/>
      <c r="UIZ5" s="676"/>
      <c r="UJA5" s="676"/>
      <c r="UJB5" s="676"/>
      <c r="UJC5" s="676"/>
      <c r="UJD5" s="676"/>
      <c r="UJE5" s="676"/>
      <c r="UJF5" s="676"/>
      <c r="UJG5" s="676"/>
      <c r="UJH5" s="676"/>
      <c r="UJI5" s="676"/>
      <c r="UJJ5" s="676"/>
      <c r="UJK5" s="676"/>
      <c r="UJL5" s="676"/>
      <c r="UJM5" s="676"/>
      <c r="UJN5" s="676"/>
      <c r="UJO5" s="676"/>
      <c r="UJP5" s="676"/>
      <c r="UJQ5" s="676"/>
      <c r="UJR5" s="676"/>
      <c r="UJS5" s="676"/>
      <c r="UJT5" s="676"/>
      <c r="UJU5" s="676"/>
      <c r="UJV5" s="676"/>
      <c r="UJW5" s="676"/>
      <c r="UJX5" s="676"/>
      <c r="UJY5" s="676"/>
      <c r="UJZ5" s="676"/>
      <c r="UKA5" s="676"/>
      <c r="UKB5" s="676"/>
      <c r="UKC5" s="676"/>
      <c r="UKD5" s="676"/>
      <c r="UKE5" s="676"/>
      <c r="UKF5" s="676"/>
      <c r="UKG5" s="676"/>
      <c r="UKH5" s="676"/>
      <c r="UKI5" s="676"/>
      <c r="UKJ5" s="676"/>
      <c r="UKK5" s="676"/>
      <c r="UKL5" s="676"/>
      <c r="UKM5" s="676"/>
      <c r="UKN5" s="676"/>
      <c r="UKO5" s="676"/>
      <c r="UKP5" s="676"/>
      <c r="UKQ5" s="676"/>
      <c r="UKR5" s="676"/>
      <c r="UKS5" s="676"/>
      <c r="UKT5" s="676"/>
      <c r="UKU5" s="676"/>
      <c r="UKV5" s="676"/>
      <c r="UKW5" s="676"/>
      <c r="UKX5" s="676"/>
      <c r="UKY5" s="676"/>
      <c r="UKZ5" s="676"/>
      <c r="ULA5" s="676"/>
      <c r="ULB5" s="676"/>
      <c r="ULC5" s="676"/>
      <c r="ULD5" s="676"/>
      <c r="ULE5" s="676"/>
      <c r="ULF5" s="676"/>
      <c r="ULG5" s="676"/>
      <c r="ULH5" s="676"/>
      <c r="ULI5" s="676"/>
      <c r="ULJ5" s="676"/>
      <c r="ULK5" s="676"/>
      <c r="ULL5" s="676"/>
      <c r="ULM5" s="676"/>
      <c r="ULN5" s="676"/>
      <c r="ULO5" s="676"/>
      <c r="ULP5" s="676"/>
      <c r="ULQ5" s="676"/>
      <c r="ULR5" s="676"/>
      <c r="ULS5" s="676"/>
      <c r="ULT5" s="676"/>
      <c r="ULU5" s="676"/>
      <c r="ULV5" s="676"/>
      <c r="ULW5" s="676"/>
      <c r="ULX5" s="676"/>
      <c r="ULY5" s="676"/>
      <c r="ULZ5" s="676"/>
      <c r="UMA5" s="676"/>
      <c r="UMB5" s="676"/>
      <c r="UMC5" s="676"/>
      <c r="UMD5" s="676"/>
      <c r="UME5" s="676"/>
      <c r="UMF5" s="676"/>
      <c r="UMG5" s="676"/>
      <c r="UMH5" s="676"/>
      <c r="UMI5" s="676"/>
      <c r="UMJ5" s="676"/>
      <c r="UMK5" s="676"/>
      <c r="UML5" s="676"/>
      <c r="UMM5" s="676"/>
      <c r="UMN5" s="676"/>
      <c r="UMO5" s="676"/>
      <c r="UMP5" s="676"/>
      <c r="UMQ5" s="676"/>
      <c r="UMR5" s="676"/>
      <c r="UMS5" s="676"/>
      <c r="UMT5" s="676"/>
      <c r="UMU5" s="676"/>
      <c r="UMV5" s="676"/>
      <c r="UMW5" s="676"/>
      <c r="UMX5" s="676"/>
      <c r="UMY5" s="676"/>
      <c r="UMZ5" s="676"/>
      <c r="UNA5" s="676"/>
      <c r="UNB5" s="676"/>
      <c r="UNC5" s="676"/>
      <c r="UND5" s="676"/>
      <c r="UNE5" s="676"/>
      <c r="UNF5" s="676"/>
      <c r="UNG5" s="676"/>
      <c r="UNH5" s="676"/>
      <c r="UNI5" s="676"/>
      <c r="UNJ5" s="676"/>
      <c r="UNK5" s="676"/>
      <c r="UNL5" s="676"/>
      <c r="UNM5" s="676"/>
      <c r="UNN5" s="676"/>
      <c r="UNO5" s="676"/>
      <c r="UNP5" s="676"/>
      <c r="UNQ5" s="676"/>
      <c r="UNR5" s="676"/>
      <c r="UNS5" s="676"/>
      <c r="UNT5" s="676"/>
      <c r="UNU5" s="676"/>
      <c r="UNV5" s="676"/>
      <c r="UNW5" s="676"/>
      <c r="UNX5" s="676"/>
      <c r="UNY5" s="676"/>
      <c r="UNZ5" s="676"/>
      <c r="UOA5" s="676"/>
      <c r="UOB5" s="676"/>
      <c r="UOC5" s="676"/>
      <c r="UOD5" s="676"/>
      <c r="UOE5" s="676"/>
      <c r="UOF5" s="676"/>
      <c r="UOG5" s="676"/>
      <c r="UOH5" s="676"/>
      <c r="UOI5" s="676"/>
      <c r="UOJ5" s="676"/>
      <c r="UOK5" s="676"/>
      <c r="UOL5" s="676"/>
      <c r="UOM5" s="676"/>
      <c r="UON5" s="676"/>
      <c r="UOO5" s="676"/>
      <c r="UOP5" s="676"/>
      <c r="UOQ5" s="676"/>
      <c r="UOR5" s="676"/>
      <c r="UOS5" s="676"/>
      <c r="UOT5" s="676"/>
      <c r="UOU5" s="676"/>
      <c r="UOV5" s="676"/>
      <c r="UOW5" s="676"/>
      <c r="UOX5" s="676"/>
      <c r="UOY5" s="676"/>
      <c r="UOZ5" s="676"/>
      <c r="UPA5" s="676"/>
      <c r="UPB5" s="676"/>
      <c r="UPC5" s="676"/>
      <c r="UPD5" s="676"/>
      <c r="UPE5" s="676"/>
      <c r="UPF5" s="676"/>
      <c r="UPG5" s="676"/>
      <c r="UPH5" s="676"/>
      <c r="UPI5" s="676"/>
      <c r="UPJ5" s="676"/>
      <c r="UPK5" s="676"/>
      <c r="UPL5" s="676"/>
      <c r="UPM5" s="676"/>
      <c r="UPN5" s="676"/>
      <c r="UPO5" s="676"/>
      <c r="UPP5" s="676"/>
      <c r="UPQ5" s="676"/>
      <c r="UPR5" s="676"/>
      <c r="UPS5" s="676"/>
      <c r="UPT5" s="676"/>
      <c r="UPU5" s="676"/>
      <c r="UPV5" s="676"/>
      <c r="UPW5" s="676"/>
      <c r="UPX5" s="676"/>
      <c r="UPY5" s="676"/>
      <c r="UPZ5" s="676"/>
      <c r="UQA5" s="676"/>
      <c r="UQB5" s="676"/>
      <c r="UQC5" s="676"/>
      <c r="UQD5" s="676"/>
      <c r="UQE5" s="676"/>
      <c r="UQF5" s="676"/>
      <c r="UQG5" s="676"/>
      <c r="UQH5" s="676"/>
      <c r="UQI5" s="676"/>
      <c r="UQJ5" s="676"/>
      <c r="UQK5" s="676"/>
      <c r="UQL5" s="676"/>
      <c r="UQM5" s="676"/>
      <c r="UQN5" s="676"/>
      <c r="UQO5" s="676"/>
      <c r="UQP5" s="676"/>
      <c r="UQQ5" s="676"/>
      <c r="UQR5" s="676"/>
      <c r="UQS5" s="676"/>
      <c r="UQT5" s="676"/>
      <c r="UQU5" s="676"/>
      <c r="UQV5" s="676"/>
      <c r="UQW5" s="676"/>
      <c r="UQX5" s="676"/>
      <c r="UQY5" s="676"/>
      <c r="UQZ5" s="676"/>
      <c r="URA5" s="676"/>
      <c r="URB5" s="676"/>
      <c r="URC5" s="676"/>
      <c r="URD5" s="676"/>
      <c r="URE5" s="676"/>
      <c r="URF5" s="676"/>
      <c r="URG5" s="676"/>
      <c r="URH5" s="676"/>
      <c r="URI5" s="676"/>
      <c r="URJ5" s="676"/>
      <c r="URK5" s="676"/>
      <c r="URL5" s="676"/>
      <c r="URM5" s="676"/>
      <c r="URN5" s="676"/>
      <c r="URO5" s="676"/>
      <c r="URP5" s="676"/>
      <c r="URQ5" s="676"/>
      <c r="URR5" s="676"/>
      <c r="URS5" s="676"/>
      <c r="URT5" s="676"/>
      <c r="URU5" s="676"/>
      <c r="URV5" s="676"/>
      <c r="URW5" s="676"/>
      <c r="URX5" s="676"/>
      <c r="URY5" s="676"/>
      <c r="URZ5" s="676"/>
      <c r="USA5" s="676"/>
      <c r="USB5" s="676"/>
      <c r="USC5" s="676"/>
      <c r="USD5" s="676"/>
      <c r="USE5" s="676"/>
      <c r="USF5" s="676"/>
      <c r="USG5" s="676"/>
      <c r="USH5" s="676"/>
      <c r="USI5" s="676"/>
      <c r="USJ5" s="676"/>
      <c r="USK5" s="676"/>
      <c r="USL5" s="676"/>
      <c r="USM5" s="676"/>
      <c r="USN5" s="676"/>
      <c r="USO5" s="676"/>
      <c r="USP5" s="676"/>
      <c r="USQ5" s="676"/>
      <c r="USR5" s="676"/>
      <c r="USS5" s="676"/>
      <c r="UST5" s="676"/>
      <c r="USU5" s="676"/>
      <c r="USV5" s="676"/>
      <c r="USW5" s="676"/>
      <c r="USX5" s="676"/>
      <c r="USY5" s="676"/>
      <c r="USZ5" s="676"/>
      <c r="UTA5" s="676"/>
      <c r="UTB5" s="676"/>
      <c r="UTC5" s="676"/>
      <c r="UTD5" s="676"/>
      <c r="UTE5" s="676"/>
      <c r="UTF5" s="676"/>
      <c r="UTG5" s="676"/>
      <c r="UTH5" s="676"/>
      <c r="UTI5" s="676"/>
      <c r="UTJ5" s="676"/>
      <c r="UTK5" s="676"/>
      <c r="UTL5" s="676"/>
      <c r="UTM5" s="676"/>
      <c r="UTN5" s="676"/>
      <c r="UTO5" s="676"/>
      <c r="UTP5" s="676"/>
      <c r="UTQ5" s="676"/>
      <c r="UTR5" s="676"/>
      <c r="UTS5" s="676"/>
      <c r="UTT5" s="676"/>
      <c r="UTU5" s="676"/>
      <c r="UTV5" s="676"/>
      <c r="UTW5" s="676"/>
      <c r="UTX5" s="676"/>
      <c r="UTY5" s="676"/>
      <c r="UTZ5" s="676"/>
      <c r="UUA5" s="676"/>
      <c r="UUB5" s="676"/>
      <c r="UUC5" s="676"/>
      <c r="UUD5" s="676"/>
      <c r="UUE5" s="676"/>
      <c r="UUF5" s="676"/>
      <c r="UUG5" s="676"/>
      <c r="UUH5" s="676"/>
      <c r="UUI5" s="676"/>
      <c r="UUJ5" s="676"/>
      <c r="UUK5" s="676"/>
      <c r="UUL5" s="676"/>
      <c r="UUM5" s="676"/>
      <c r="UUN5" s="676"/>
      <c r="UUO5" s="676"/>
      <c r="UUP5" s="676"/>
      <c r="UUQ5" s="676"/>
      <c r="UUR5" s="676"/>
      <c r="UUS5" s="676"/>
      <c r="UUT5" s="676"/>
      <c r="UUU5" s="676"/>
      <c r="UUV5" s="676"/>
      <c r="UUW5" s="676"/>
      <c r="UUX5" s="676"/>
      <c r="UUY5" s="676"/>
      <c r="UUZ5" s="676"/>
      <c r="UVA5" s="676"/>
      <c r="UVB5" s="676"/>
      <c r="UVC5" s="676"/>
      <c r="UVD5" s="676"/>
      <c r="UVE5" s="676"/>
      <c r="UVF5" s="676"/>
      <c r="UVG5" s="676"/>
      <c r="UVH5" s="676"/>
      <c r="UVI5" s="676"/>
      <c r="UVJ5" s="676"/>
      <c r="UVK5" s="676"/>
      <c r="UVL5" s="676"/>
      <c r="UVM5" s="676"/>
      <c r="UVN5" s="676"/>
      <c r="UVO5" s="676"/>
      <c r="UVP5" s="676"/>
      <c r="UVQ5" s="676"/>
      <c r="UVR5" s="676"/>
      <c r="UVS5" s="676"/>
      <c r="UVT5" s="676"/>
      <c r="UVU5" s="676"/>
      <c r="UVV5" s="676"/>
      <c r="UVW5" s="676"/>
      <c r="UVX5" s="676"/>
      <c r="UVY5" s="676"/>
      <c r="UVZ5" s="676"/>
      <c r="UWA5" s="676"/>
      <c r="UWB5" s="676"/>
      <c r="UWC5" s="676"/>
      <c r="UWD5" s="676"/>
      <c r="UWE5" s="676"/>
      <c r="UWF5" s="676"/>
      <c r="UWG5" s="676"/>
      <c r="UWH5" s="676"/>
      <c r="UWI5" s="676"/>
      <c r="UWJ5" s="676"/>
      <c r="UWK5" s="676"/>
      <c r="UWL5" s="676"/>
      <c r="UWM5" s="676"/>
      <c r="UWN5" s="676"/>
      <c r="UWO5" s="676"/>
      <c r="UWP5" s="676"/>
      <c r="UWQ5" s="676"/>
      <c r="UWR5" s="676"/>
      <c r="UWS5" s="676"/>
      <c r="UWT5" s="676"/>
      <c r="UWU5" s="676"/>
      <c r="UWV5" s="676"/>
      <c r="UWW5" s="676"/>
      <c r="UWX5" s="676"/>
      <c r="UWY5" s="676"/>
      <c r="UWZ5" s="676"/>
      <c r="UXA5" s="676"/>
      <c r="UXB5" s="676"/>
      <c r="UXC5" s="676"/>
      <c r="UXD5" s="676"/>
      <c r="UXE5" s="676"/>
      <c r="UXF5" s="676"/>
      <c r="UXG5" s="676"/>
      <c r="UXH5" s="676"/>
      <c r="UXI5" s="676"/>
      <c r="UXJ5" s="676"/>
      <c r="UXK5" s="676"/>
      <c r="UXL5" s="676"/>
      <c r="UXM5" s="676"/>
      <c r="UXN5" s="676"/>
      <c r="UXO5" s="676"/>
      <c r="UXP5" s="676"/>
      <c r="UXQ5" s="676"/>
      <c r="UXR5" s="676"/>
      <c r="UXS5" s="676"/>
      <c r="UXT5" s="676"/>
      <c r="UXU5" s="676"/>
      <c r="UXV5" s="676"/>
      <c r="UXW5" s="676"/>
      <c r="UXX5" s="676"/>
      <c r="UXY5" s="676"/>
      <c r="UXZ5" s="676"/>
      <c r="UYA5" s="676"/>
      <c r="UYB5" s="676"/>
      <c r="UYC5" s="676"/>
      <c r="UYD5" s="676"/>
      <c r="UYE5" s="676"/>
      <c r="UYF5" s="676"/>
      <c r="UYG5" s="676"/>
      <c r="UYH5" s="676"/>
      <c r="UYI5" s="676"/>
      <c r="UYJ5" s="676"/>
      <c r="UYK5" s="676"/>
      <c r="UYL5" s="676"/>
      <c r="UYM5" s="676"/>
      <c r="UYN5" s="676"/>
      <c r="UYO5" s="676"/>
      <c r="UYP5" s="676"/>
      <c r="UYQ5" s="676"/>
      <c r="UYR5" s="676"/>
      <c r="UYS5" s="676"/>
      <c r="UYT5" s="676"/>
      <c r="UYU5" s="676"/>
      <c r="UYV5" s="676"/>
      <c r="UYW5" s="676"/>
      <c r="UYX5" s="676"/>
      <c r="UYY5" s="676"/>
      <c r="UYZ5" s="676"/>
      <c r="UZA5" s="676"/>
      <c r="UZB5" s="676"/>
      <c r="UZC5" s="676"/>
      <c r="UZD5" s="676"/>
      <c r="UZE5" s="676"/>
      <c r="UZF5" s="676"/>
      <c r="UZG5" s="676"/>
      <c r="UZH5" s="676"/>
      <c r="UZI5" s="676"/>
      <c r="UZJ5" s="676"/>
      <c r="UZK5" s="676"/>
      <c r="UZL5" s="676"/>
      <c r="UZM5" s="676"/>
      <c r="UZN5" s="676"/>
      <c r="UZO5" s="676"/>
      <c r="UZP5" s="676"/>
      <c r="UZQ5" s="676"/>
      <c r="UZR5" s="676"/>
      <c r="UZS5" s="676"/>
      <c r="UZT5" s="676"/>
      <c r="UZU5" s="676"/>
      <c r="UZV5" s="676"/>
      <c r="UZW5" s="676"/>
      <c r="UZX5" s="676"/>
      <c r="UZY5" s="676"/>
      <c r="UZZ5" s="676"/>
      <c r="VAA5" s="676"/>
      <c r="VAB5" s="676"/>
      <c r="VAC5" s="676"/>
      <c r="VAD5" s="676"/>
      <c r="VAE5" s="676"/>
      <c r="VAF5" s="676"/>
      <c r="VAG5" s="676"/>
      <c r="VAH5" s="676"/>
      <c r="VAI5" s="676"/>
      <c r="VAJ5" s="676"/>
      <c r="VAK5" s="676"/>
      <c r="VAL5" s="676"/>
      <c r="VAM5" s="676"/>
      <c r="VAN5" s="676"/>
      <c r="VAO5" s="676"/>
      <c r="VAP5" s="676"/>
      <c r="VAQ5" s="676"/>
      <c r="VAR5" s="676"/>
      <c r="VAS5" s="676"/>
      <c r="VAT5" s="676"/>
      <c r="VAU5" s="676"/>
      <c r="VAV5" s="676"/>
      <c r="VAW5" s="676"/>
      <c r="VAX5" s="676"/>
      <c r="VAY5" s="676"/>
      <c r="VAZ5" s="676"/>
      <c r="VBA5" s="676"/>
      <c r="VBB5" s="676"/>
      <c r="VBC5" s="676"/>
      <c r="VBD5" s="676"/>
      <c r="VBE5" s="676"/>
      <c r="VBF5" s="676"/>
      <c r="VBG5" s="676"/>
      <c r="VBH5" s="676"/>
      <c r="VBI5" s="676"/>
      <c r="VBJ5" s="676"/>
      <c r="VBK5" s="676"/>
      <c r="VBL5" s="676"/>
      <c r="VBM5" s="676"/>
      <c r="VBN5" s="676"/>
      <c r="VBO5" s="676"/>
      <c r="VBP5" s="676"/>
      <c r="VBQ5" s="676"/>
      <c r="VBR5" s="676"/>
      <c r="VBS5" s="676"/>
      <c r="VBT5" s="676"/>
      <c r="VBU5" s="676"/>
      <c r="VBV5" s="676"/>
      <c r="VBW5" s="676"/>
      <c r="VBX5" s="676"/>
      <c r="VBY5" s="676"/>
      <c r="VBZ5" s="676"/>
      <c r="VCA5" s="676"/>
      <c r="VCB5" s="676"/>
      <c r="VCC5" s="676"/>
      <c r="VCD5" s="676"/>
      <c r="VCE5" s="676"/>
      <c r="VCF5" s="676"/>
      <c r="VCG5" s="676"/>
      <c r="VCH5" s="676"/>
      <c r="VCI5" s="676"/>
      <c r="VCJ5" s="676"/>
      <c r="VCK5" s="676"/>
      <c r="VCL5" s="676"/>
      <c r="VCM5" s="676"/>
      <c r="VCN5" s="676"/>
      <c r="VCO5" s="676"/>
      <c r="VCP5" s="676"/>
      <c r="VCQ5" s="676"/>
      <c r="VCR5" s="676"/>
      <c r="VCS5" s="676"/>
      <c r="VCT5" s="676"/>
      <c r="VCU5" s="676"/>
      <c r="VCV5" s="676"/>
      <c r="VCW5" s="676"/>
      <c r="VCX5" s="676"/>
      <c r="VCY5" s="676"/>
      <c r="VCZ5" s="676"/>
      <c r="VDA5" s="676"/>
      <c r="VDB5" s="676"/>
      <c r="VDC5" s="676"/>
      <c r="VDD5" s="676"/>
      <c r="VDE5" s="676"/>
      <c r="VDF5" s="676"/>
      <c r="VDG5" s="676"/>
      <c r="VDH5" s="676"/>
      <c r="VDI5" s="676"/>
      <c r="VDJ5" s="676"/>
      <c r="VDK5" s="676"/>
      <c r="VDL5" s="676"/>
      <c r="VDM5" s="676"/>
      <c r="VDN5" s="676"/>
      <c r="VDO5" s="676"/>
      <c r="VDP5" s="676"/>
      <c r="VDQ5" s="676"/>
      <c r="VDR5" s="676"/>
      <c r="VDS5" s="676"/>
      <c r="VDT5" s="676"/>
      <c r="VDU5" s="676"/>
      <c r="VDV5" s="676"/>
      <c r="VDW5" s="676"/>
      <c r="VDX5" s="676"/>
      <c r="VDY5" s="676"/>
      <c r="VDZ5" s="676"/>
      <c r="VEA5" s="676"/>
      <c r="VEB5" s="676"/>
      <c r="VEC5" s="676"/>
      <c r="VED5" s="676"/>
      <c r="VEE5" s="676"/>
      <c r="VEF5" s="676"/>
      <c r="VEG5" s="676"/>
      <c r="VEH5" s="676"/>
      <c r="VEI5" s="676"/>
      <c r="VEJ5" s="676"/>
      <c r="VEK5" s="676"/>
      <c r="VEL5" s="676"/>
      <c r="VEM5" s="676"/>
      <c r="VEN5" s="676"/>
      <c r="VEO5" s="676"/>
      <c r="VEP5" s="676"/>
      <c r="VEQ5" s="676"/>
      <c r="VER5" s="676"/>
      <c r="VES5" s="676"/>
      <c r="VET5" s="676"/>
      <c r="VEU5" s="676"/>
      <c r="VEV5" s="676"/>
      <c r="VEW5" s="676"/>
      <c r="VEX5" s="676"/>
      <c r="VEY5" s="676"/>
      <c r="VEZ5" s="676"/>
      <c r="VFA5" s="676"/>
      <c r="VFB5" s="676"/>
      <c r="VFC5" s="676"/>
      <c r="VFD5" s="676"/>
      <c r="VFE5" s="676"/>
      <c r="VFF5" s="676"/>
      <c r="VFG5" s="676"/>
      <c r="VFH5" s="676"/>
      <c r="VFI5" s="676"/>
      <c r="VFJ5" s="676"/>
      <c r="VFK5" s="676"/>
      <c r="VFL5" s="676"/>
      <c r="VFM5" s="676"/>
      <c r="VFN5" s="676"/>
      <c r="VFO5" s="676"/>
      <c r="VFP5" s="676"/>
      <c r="VFQ5" s="676"/>
      <c r="VFR5" s="676"/>
      <c r="VFS5" s="676"/>
      <c r="VFT5" s="676"/>
      <c r="VFU5" s="676"/>
      <c r="VFV5" s="676"/>
      <c r="VFW5" s="676"/>
      <c r="VFX5" s="676"/>
      <c r="VFY5" s="676"/>
      <c r="VFZ5" s="676"/>
      <c r="VGA5" s="676"/>
      <c r="VGB5" s="676"/>
      <c r="VGC5" s="676"/>
      <c r="VGD5" s="676"/>
      <c r="VGE5" s="676"/>
      <c r="VGF5" s="676"/>
      <c r="VGG5" s="676"/>
      <c r="VGH5" s="676"/>
      <c r="VGI5" s="676"/>
      <c r="VGJ5" s="676"/>
      <c r="VGK5" s="676"/>
      <c r="VGL5" s="676"/>
      <c r="VGM5" s="676"/>
      <c r="VGN5" s="676"/>
      <c r="VGO5" s="676"/>
      <c r="VGP5" s="676"/>
      <c r="VGQ5" s="676"/>
      <c r="VGR5" s="676"/>
      <c r="VGS5" s="676"/>
      <c r="VGT5" s="676"/>
      <c r="VGU5" s="676"/>
      <c r="VGV5" s="676"/>
      <c r="VGW5" s="676"/>
      <c r="VGX5" s="676"/>
      <c r="VGY5" s="676"/>
      <c r="VGZ5" s="676"/>
      <c r="VHA5" s="676"/>
      <c r="VHB5" s="676"/>
      <c r="VHC5" s="676"/>
      <c r="VHD5" s="676"/>
      <c r="VHE5" s="676"/>
      <c r="VHF5" s="676"/>
      <c r="VHG5" s="676"/>
      <c r="VHH5" s="676"/>
      <c r="VHI5" s="676"/>
      <c r="VHJ5" s="676"/>
      <c r="VHK5" s="676"/>
      <c r="VHL5" s="676"/>
      <c r="VHM5" s="676"/>
      <c r="VHN5" s="676"/>
      <c r="VHO5" s="676"/>
      <c r="VHP5" s="676"/>
      <c r="VHQ5" s="676"/>
      <c r="VHR5" s="676"/>
      <c r="VHS5" s="676"/>
      <c r="VHT5" s="676"/>
      <c r="VHU5" s="676"/>
      <c r="VHV5" s="676"/>
      <c r="VHW5" s="676"/>
      <c r="VHX5" s="676"/>
      <c r="VHY5" s="676"/>
      <c r="VHZ5" s="676"/>
      <c r="VIA5" s="676"/>
      <c r="VIB5" s="676"/>
      <c r="VIC5" s="676"/>
      <c r="VID5" s="676"/>
      <c r="VIE5" s="676"/>
      <c r="VIF5" s="676"/>
      <c r="VIG5" s="676"/>
      <c r="VIH5" s="676"/>
      <c r="VII5" s="676"/>
      <c r="VIJ5" s="676"/>
      <c r="VIK5" s="676"/>
      <c r="VIL5" s="676"/>
      <c r="VIM5" s="676"/>
      <c r="VIN5" s="676"/>
      <c r="VIO5" s="676"/>
      <c r="VIP5" s="676"/>
      <c r="VIQ5" s="676"/>
      <c r="VIR5" s="676"/>
      <c r="VIS5" s="676"/>
      <c r="VIT5" s="676"/>
      <c r="VIU5" s="676"/>
      <c r="VIV5" s="676"/>
      <c r="VIW5" s="676"/>
      <c r="VIX5" s="676"/>
      <c r="VIY5" s="676"/>
      <c r="VIZ5" s="676"/>
      <c r="VJA5" s="676"/>
      <c r="VJB5" s="676"/>
      <c r="VJC5" s="676"/>
      <c r="VJD5" s="676"/>
      <c r="VJE5" s="676"/>
      <c r="VJF5" s="676"/>
      <c r="VJG5" s="676"/>
      <c r="VJH5" s="676"/>
      <c r="VJI5" s="676"/>
      <c r="VJJ5" s="676"/>
      <c r="VJK5" s="676"/>
      <c r="VJL5" s="676"/>
      <c r="VJM5" s="676"/>
      <c r="VJN5" s="676"/>
      <c r="VJO5" s="676"/>
      <c r="VJP5" s="676"/>
      <c r="VJQ5" s="676"/>
      <c r="VJR5" s="676"/>
      <c r="VJS5" s="676"/>
      <c r="VJT5" s="676"/>
      <c r="VJU5" s="676"/>
      <c r="VJV5" s="676"/>
      <c r="VJW5" s="676"/>
      <c r="VJX5" s="676"/>
      <c r="VJY5" s="676"/>
      <c r="VJZ5" s="676"/>
      <c r="VKA5" s="676"/>
      <c r="VKB5" s="676"/>
      <c r="VKC5" s="676"/>
      <c r="VKD5" s="676"/>
      <c r="VKE5" s="676"/>
      <c r="VKF5" s="676"/>
      <c r="VKG5" s="676"/>
      <c r="VKH5" s="676"/>
      <c r="VKI5" s="676"/>
      <c r="VKJ5" s="676"/>
      <c r="VKK5" s="676"/>
      <c r="VKL5" s="676"/>
      <c r="VKM5" s="676"/>
      <c r="VKN5" s="676"/>
      <c r="VKO5" s="676"/>
      <c r="VKP5" s="676"/>
      <c r="VKQ5" s="676"/>
      <c r="VKR5" s="676"/>
      <c r="VKS5" s="676"/>
      <c r="VKT5" s="676"/>
      <c r="VKU5" s="676"/>
      <c r="VKV5" s="676"/>
      <c r="VKW5" s="676"/>
      <c r="VKX5" s="676"/>
      <c r="VKY5" s="676"/>
      <c r="VKZ5" s="676"/>
      <c r="VLA5" s="676"/>
      <c r="VLB5" s="676"/>
      <c r="VLC5" s="676"/>
      <c r="VLD5" s="676"/>
      <c r="VLE5" s="676"/>
      <c r="VLF5" s="676"/>
      <c r="VLG5" s="676"/>
      <c r="VLH5" s="676"/>
      <c r="VLI5" s="676"/>
      <c r="VLJ5" s="676"/>
      <c r="VLK5" s="676"/>
      <c r="VLL5" s="676"/>
      <c r="VLM5" s="676"/>
      <c r="VLN5" s="676"/>
      <c r="VLO5" s="676"/>
      <c r="VLP5" s="676"/>
      <c r="VLQ5" s="676"/>
      <c r="VLR5" s="676"/>
      <c r="VLS5" s="676"/>
      <c r="VLT5" s="676"/>
      <c r="VLU5" s="676"/>
      <c r="VLV5" s="676"/>
      <c r="VLW5" s="676"/>
      <c r="VLX5" s="676"/>
      <c r="VLY5" s="676"/>
      <c r="VLZ5" s="676"/>
      <c r="VMA5" s="676"/>
      <c r="VMB5" s="676"/>
      <c r="VMC5" s="676"/>
      <c r="VMD5" s="676"/>
      <c r="VME5" s="676"/>
      <c r="VMF5" s="676"/>
      <c r="VMG5" s="676"/>
      <c r="VMH5" s="676"/>
      <c r="VMI5" s="676"/>
      <c r="VMJ5" s="676"/>
      <c r="VMK5" s="676"/>
      <c r="VML5" s="676"/>
      <c r="VMM5" s="676"/>
      <c r="VMN5" s="676"/>
      <c r="VMO5" s="676"/>
      <c r="VMP5" s="676"/>
      <c r="VMQ5" s="676"/>
      <c r="VMR5" s="676"/>
      <c r="VMS5" s="676"/>
      <c r="VMT5" s="676"/>
      <c r="VMU5" s="676"/>
      <c r="VMV5" s="676"/>
      <c r="VMW5" s="676"/>
      <c r="VMX5" s="676"/>
      <c r="VMY5" s="676"/>
      <c r="VMZ5" s="676"/>
      <c r="VNA5" s="676"/>
      <c r="VNB5" s="676"/>
      <c r="VNC5" s="676"/>
      <c r="VND5" s="676"/>
      <c r="VNE5" s="676"/>
      <c r="VNF5" s="676"/>
      <c r="VNG5" s="676"/>
      <c r="VNH5" s="676"/>
      <c r="VNI5" s="676"/>
      <c r="VNJ5" s="676"/>
      <c r="VNK5" s="676"/>
      <c r="VNL5" s="676"/>
      <c r="VNM5" s="676"/>
      <c r="VNN5" s="676"/>
      <c r="VNO5" s="676"/>
      <c r="VNP5" s="676"/>
      <c r="VNQ5" s="676"/>
      <c r="VNR5" s="676"/>
      <c r="VNS5" s="676"/>
      <c r="VNT5" s="676"/>
      <c r="VNU5" s="676"/>
      <c r="VNV5" s="676"/>
      <c r="VNW5" s="676"/>
      <c r="VNX5" s="676"/>
      <c r="VNY5" s="676"/>
      <c r="VNZ5" s="676"/>
      <c r="VOA5" s="676"/>
      <c r="VOB5" s="676"/>
      <c r="VOC5" s="676"/>
      <c r="VOD5" s="676"/>
      <c r="VOE5" s="676"/>
      <c r="VOF5" s="676"/>
      <c r="VOG5" s="676"/>
      <c r="VOH5" s="676"/>
      <c r="VOI5" s="676"/>
      <c r="VOJ5" s="676"/>
      <c r="VOK5" s="676"/>
      <c r="VOL5" s="676"/>
      <c r="VOM5" s="676"/>
      <c r="VON5" s="676"/>
      <c r="VOO5" s="676"/>
      <c r="VOP5" s="676"/>
      <c r="VOQ5" s="676"/>
      <c r="VOR5" s="676"/>
      <c r="VOS5" s="676"/>
      <c r="VOT5" s="676"/>
      <c r="VOU5" s="676"/>
      <c r="VOV5" s="676"/>
      <c r="VOW5" s="676"/>
      <c r="VOX5" s="676"/>
      <c r="VOY5" s="676"/>
      <c r="VOZ5" s="676"/>
      <c r="VPA5" s="676"/>
      <c r="VPB5" s="676"/>
      <c r="VPC5" s="676"/>
      <c r="VPD5" s="676"/>
      <c r="VPE5" s="676"/>
      <c r="VPF5" s="676"/>
      <c r="VPG5" s="676"/>
      <c r="VPH5" s="676"/>
      <c r="VPI5" s="676"/>
      <c r="VPJ5" s="676"/>
      <c r="VPK5" s="676"/>
      <c r="VPL5" s="676"/>
      <c r="VPM5" s="676"/>
      <c r="VPN5" s="676"/>
      <c r="VPO5" s="676"/>
      <c r="VPP5" s="676"/>
      <c r="VPQ5" s="676"/>
      <c r="VPR5" s="676"/>
      <c r="VPS5" s="676"/>
      <c r="VPT5" s="676"/>
      <c r="VPU5" s="676"/>
      <c r="VPV5" s="676"/>
      <c r="VPW5" s="676"/>
      <c r="VPX5" s="676"/>
      <c r="VPY5" s="676"/>
      <c r="VPZ5" s="676"/>
      <c r="VQA5" s="676"/>
      <c r="VQB5" s="676"/>
      <c r="VQC5" s="676"/>
      <c r="VQD5" s="676"/>
      <c r="VQE5" s="676"/>
      <c r="VQF5" s="676"/>
      <c r="VQG5" s="676"/>
      <c r="VQH5" s="676"/>
      <c r="VQI5" s="676"/>
      <c r="VQJ5" s="676"/>
      <c r="VQK5" s="676"/>
      <c r="VQL5" s="676"/>
      <c r="VQM5" s="676"/>
      <c r="VQN5" s="676"/>
      <c r="VQO5" s="676"/>
      <c r="VQP5" s="676"/>
      <c r="VQQ5" s="676"/>
      <c r="VQR5" s="676"/>
      <c r="VQS5" s="676"/>
      <c r="VQT5" s="676"/>
      <c r="VQU5" s="676"/>
      <c r="VQV5" s="676"/>
      <c r="VQW5" s="676"/>
      <c r="VQX5" s="676"/>
      <c r="VQY5" s="676"/>
      <c r="VQZ5" s="676"/>
      <c r="VRA5" s="676"/>
      <c r="VRB5" s="676"/>
      <c r="VRC5" s="676"/>
      <c r="VRD5" s="676"/>
      <c r="VRE5" s="676"/>
      <c r="VRF5" s="676"/>
      <c r="VRG5" s="676"/>
      <c r="VRH5" s="676"/>
      <c r="VRI5" s="676"/>
      <c r="VRJ5" s="676"/>
      <c r="VRK5" s="676"/>
      <c r="VRL5" s="676"/>
      <c r="VRM5" s="676"/>
      <c r="VRN5" s="676"/>
      <c r="VRO5" s="676"/>
      <c r="VRP5" s="676"/>
      <c r="VRQ5" s="676"/>
      <c r="VRR5" s="676"/>
      <c r="VRS5" s="676"/>
      <c r="VRT5" s="676"/>
      <c r="VRU5" s="676"/>
      <c r="VRV5" s="676"/>
      <c r="VRW5" s="676"/>
      <c r="VRX5" s="676"/>
      <c r="VRY5" s="676"/>
      <c r="VRZ5" s="676"/>
      <c r="VSA5" s="676"/>
      <c r="VSB5" s="676"/>
      <c r="VSC5" s="676"/>
      <c r="VSD5" s="676"/>
      <c r="VSE5" s="676"/>
      <c r="VSF5" s="676"/>
      <c r="VSG5" s="676"/>
      <c r="VSH5" s="676"/>
      <c r="VSI5" s="676"/>
      <c r="VSJ5" s="676"/>
      <c r="VSK5" s="676"/>
      <c r="VSL5" s="676"/>
      <c r="VSM5" s="676"/>
      <c r="VSN5" s="676"/>
      <c r="VSO5" s="676"/>
      <c r="VSP5" s="676"/>
      <c r="VSQ5" s="676"/>
      <c r="VSR5" s="676"/>
      <c r="VSS5" s="676"/>
      <c r="VST5" s="676"/>
      <c r="VSU5" s="676"/>
      <c r="VSV5" s="676"/>
      <c r="VSW5" s="676"/>
      <c r="VSX5" s="676"/>
      <c r="VSY5" s="676"/>
      <c r="VSZ5" s="676"/>
      <c r="VTA5" s="676"/>
      <c r="VTB5" s="676"/>
      <c r="VTC5" s="676"/>
      <c r="VTD5" s="676"/>
      <c r="VTE5" s="676"/>
      <c r="VTF5" s="676"/>
      <c r="VTG5" s="676"/>
      <c r="VTH5" s="676"/>
      <c r="VTI5" s="676"/>
      <c r="VTJ5" s="676"/>
      <c r="VTK5" s="676"/>
      <c r="VTL5" s="676"/>
      <c r="VTM5" s="676"/>
      <c r="VTN5" s="676"/>
      <c r="VTO5" s="676"/>
      <c r="VTP5" s="676"/>
      <c r="VTQ5" s="676"/>
      <c r="VTR5" s="676"/>
      <c r="VTS5" s="676"/>
      <c r="VTT5" s="676"/>
      <c r="VTU5" s="676"/>
      <c r="VTV5" s="676"/>
      <c r="VTW5" s="676"/>
      <c r="VTX5" s="676"/>
      <c r="VTY5" s="676"/>
      <c r="VTZ5" s="676"/>
      <c r="VUA5" s="676"/>
      <c r="VUB5" s="676"/>
      <c r="VUC5" s="676"/>
      <c r="VUD5" s="676"/>
      <c r="VUE5" s="676"/>
      <c r="VUF5" s="676"/>
      <c r="VUG5" s="676"/>
      <c r="VUH5" s="676"/>
      <c r="VUI5" s="676"/>
      <c r="VUJ5" s="676"/>
      <c r="VUK5" s="676"/>
      <c r="VUL5" s="676"/>
      <c r="VUM5" s="676"/>
      <c r="VUN5" s="676"/>
      <c r="VUO5" s="676"/>
      <c r="VUP5" s="676"/>
      <c r="VUQ5" s="676"/>
      <c r="VUR5" s="676"/>
      <c r="VUS5" s="676"/>
      <c r="VUT5" s="676"/>
      <c r="VUU5" s="676"/>
      <c r="VUV5" s="676"/>
      <c r="VUW5" s="676"/>
      <c r="VUX5" s="676"/>
      <c r="VUY5" s="676"/>
      <c r="VUZ5" s="676"/>
      <c r="VVA5" s="676"/>
      <c r="VVB5" s="676"/>
      <c r="VVC5" s="676"/>
      <c r="VVD5" s="676"/>
      <c r="VVE5" s="676"/>
      <c r="VVF5" s="676"/>
      <c r="VVG5" s="676"/>
      <c r="VVH5" s="676"/>
      <c r="VVI5" s="676"/>
      <c r="VVJ5" s="676"/>
      <c r="VVK5" s="676"/>
      <c r="VVL5" s="676"/>
      <c r="VVM5" s="676"/>
      <c r="VVN5" s="676"/>
      <c r="VVO5" s="676"/>
      <c r="VVP5" s="676"/>
      <c r="VVQ5" s="676"/>
      <c r="VVR5" s="676"/>
      <c r="VVS5" s="676"/>
      <c r="VVT5" s="676"/>
      <c r="VVU5" s="676"/>
      <c r="VVV5" s="676"/>
      <c r="VVW5" s="676"/>
      <c r="VVX5" s="676"/>
      <c r="VVY5" s="676"/>
      <c r="VVZ5" s="676"/>
      <c r="VWA5" s="676"/>
      <c r="VWB5" s="676"/>
      <c r="VWC5" s="676"/>
      <c r="VWD5" s="676"/>
      <c r="VWE5" s="676"/>
      <c r="VWF5" s="676"/>
      <c r="VWG5" s="676"/>
      <c r="VWH5" s="676"/>
      <c r="VWI5" s="676"/>
      <c r="VWJ5" s="676"/>
      <c r="VWK5" s="676"/>
      <c r="VWL5" s="676"/>
      <c r="VWM5" s="676"/>
      <c r="VWN5" s="676"/>
      <c r="VWO5" s="676"/>
      <c r="VWP5" s="676"/>
      <c r="VWQ5" s="676"/>
      <c r="VWR5" s="676"/>
      <c r="VWS5" s="676"/>
      <c r="VWT5" s="676"/>
      <c r="VWU5" s="676"/>
      <c r="VWV5" s="676"/>
      <c r="VWW5" s="676"/>
      <c r="VWX5" s="676"/>
      <c r="VWY5" s="676"/>
      <c r="VWZ5" s="676"/>
      <c r="VXA5" s="676"/>
      <c r="VXB5" s="676"/>
      <c r="VXC5" s="676"/>
      <c r="VXD5" s="676"/>
      <c r="VXE5" s="676"/>
      <c r="VXF5" s="676"/>
      <c r="VXG5" s="676"/>
      <c r="VXH5" s="676"/>
      <c r="VXI5" s="676"/>
      <c r="VXJ5" s="676"/>
      <c r="VXK5" s="676"/>
      <c r="VXL5" s="676"/>
      <c r="VXM5" s="676"/>
      <c r="VXN5" s="676"/>
      <c r="VXO5" s="676"/>
      <c r="VXP5" s="676"/>
      <c r="VXQ5" s="676"/>
      <c r="VXR5" s="676"/>
      <c r="VXS5" s="676"/>
      <c r="VXT5" s="676"/>
      <c r="VXU5" s="676"/>
      <c r="VXV5" s="676"/>
      <c r="VXW5" s="676"/>
      <c r="VXX5" s="676"/>
      <c r="VXY5" s="676"/>
      <c r="VXZ5" s="676"/>
      <c r="VYA5" s="676"/>
      <c r="VYB5" s="676"/>
      <c r="VYC5" s="676"/>
      <c r="VYD5" s="676"/>
      <c r="VYE5" s="676"/>
      <c r="VYF5" s="676"/>
      <c r="VYG5" s="676"/>
      <c r="VYH5" s="676"/>
      <c r="VYI5" s="676"/>
      <c r="VYJ5" s="676"/>
      <c r="VYK5" s="676"/>
      <c r="VYL5" s="676"/>
      <c r="VYM5" s="676"/>
      <c r="VYN5" s="676"/>
      <c r="VYO5" s="676"/>
      <c r="VYP5" s="676"/>
      <c r="VYQ5" s="676"/>
      <c r="VYR5" s="676"/>
      <c r="VYS5" s="676"/>
      <c r="VYT5" s="676"/>
      <c r="VYU5" s="676"/>
      <c r="VYV5" s="676"/>
      <c r="VYW5" s="676"/>
      <c r="VYX5" s="676"/>
      <c r="VYY5" s="676"/>
      <c r="VYZ5" s="676"/>
      <c r="VZA5" s="676"/>
      <c r="VZB5" s="676"/>
      <c r="VZC5" s="676"/>
      <c r="VZD5" s="676"/>
      <c r="VZE5" s="676"/>
      <c r="VZF5" s="676"/>
      <c r="VZG5" s="676"/>
      <c r="VZH5" s="676"/>
      <c r="VZI5" s="676"/>
      <c r="VZJ5" s="676"/>
      <c r="VZK5" s="676"/>
      <c r="VZL5" s="676"/>
      <c r="VZM5" s="676"/>
      <c r="VZN5" s="676"/>
      <c r="VZO5" s="676"/>
      <c r="VZP5" s="676"/>
      <c r="VZQ5" s="676"/>
      <c r="VZR5" s="676"/>
      <c r="VZS5" s="676"/>
      <c r="VZT5" s="676"/>
      <c r="VZU5" s="676"/>
      <c r="VZV5" s="676"/>
      <c r="VZW5" s="676"/>
      <c r="VZX5" s="676"/>
      <c r="VZY5" s="676"/>
      <c r="VZZ5" s="676"/>
      <c r="WAA5" s="676"/>
      <c r="WAB5" s="676"/>
      <c r="WAC5" s="676"/>
      <c r="WAD5" s="676"/>
      <c r="WAE5" s="676"/>
      <c r="WAF5" s="676"/>
      <c r="WAG5" s="676"/>
      <c r="WAH5" s="676"/>
      <c r="WAI5" s="676"/>
      <c r="WAJ5" s="676"/>
      <c r="WAK5" s="676"/>
      <c r="WAL5" s="676"/>
      <c r="WAM5" s="676"/>
      <c r="WAN5" s="676"/>
      <c r="WAO5" s="676"/>
      <c r="WAP5" s="676"/>
      <c r="WAQ5" s="676"/>
      <c r="WAR5" s="676"/>
      <c r="WAS5" s="676"/>
      <c r="WAT5" s="676"/>
      <c r="WAU5" s="676"/>
      <c r="WAV5" s="676"/>
      <c r="WAW5" s="676"/>
      <c r="WAX5" s="676"/>
      <c r="WAY5" s="676"/>
      <c r="WAZ5" s="676"/>
      <c r="WBA5" s="676"/>
      <c r="WBB5" s="676"/>
      <c r="WBC5" s="676"/>
      <c r="WBD5" s="676"/>
      <c r="WBE5" s="676"/>
      <c r="WBF5" s="676"/>
      <c r="WBG5" s="676"/>
      <c r="WBH5" s="676"/>
      <c r="WBI5" s="676"/>
      <c r="WBJ5" s="676"/>
      <c r="WBK5" s="676"/>
      <c r="WBL5" s="676"/>
      <c r="WBM5" s="676"/>
      <c r="WBN5" s="676"/>
      <c r="WBO5" s="676"/>
      <c r="WBP5" s="676"/>
      <c r="WBQ5" s="676"/>
      <c r="WBR5" s="676"/>
      <c r="WBS5" s="676"/>
      <c r="WBT5" s="676"/>
      <c r="WBU5" s="676"/>
      <c r="WBV5" s="676"/>
      <c r="WBW5" s="676"/>
      <c r="WBX5" s="676"/>
      <c r="WBY5" s="676"/>
      <c r="WBZ5" s="676"/>
      <c r="WCA5" s="676"/>
      <c r="WCB5" s="676"/>
      <c r="WCC5" s="676"/>
      <c r="WCD5" s="676"/>
      <c r="WCE5" s="676"/>
      <c r="WCF5" s="676"/>
      <c r="WCG5" s="676"/>
      <c r="WCH5" s="676"/>
      <c r="WCI5" s="676"/>
      <c r="WCJ5" s="676"/>
      <c r="WCK5" s="676"/>
      <c r="WCL5" s="676"/>
      <c r="WCM5" s="676"/>
      <c r="WCN5" s="676"/>
      <c r="WCO5" s="676"/>
      <c r="WCP5" s="676"/>
      <c r="WCQ5" s="676"/>
      <c r="WCR5" s="676"/>
      <c r="WCS5" s="676"/>
      <c r="WCT5" s="676"/>
      <c r="WCU5" s="676"/>
      <c r="WCV5" s="676"/>
      <c r="WCW5" s="676"/>
      <c r="WCX5" s="676"/>
      <c r="WCY5" s="676"/>
      <c r="WCZ5" s="676"/>
      <c r="WDA5" s="676"/>
      <c r="WDB5" s="676"/>
      <c r="WDC5" s="676"/>
      <c r="WDD5" s="676"/>
      <c r="WDE5" s="676"/>
      <c r="WDF5" s="676"/>
      <c r="WDG5" s="676"/>
      <c r="WDH5" s="676"/>
      <c r="WDI5" s="676"/>
      <c r="WDJ5" s="676"/>
      <c r="WDK5" s="676"/>
      <c r="WDL5" s="676"/>
      <c r="WDM5" s="676"/>
      <c r="WDN5" s="676"/>
      <c r="WDO5" s="676"/>
      <c r="WDP5" s="676"/>
      <c r="WDQ5" s="676"/>
      <c r="WDR5" s="676"/>
      <c r="WDS5" s="676"/>
      <c r="WDT5" s="676"/>
      <c r="WDU5" s="676"/>
      <c r="WDV5" s="676"/>
      <c r="WDW5" s="676"/>
      <c r="WDX5" s="676"/>
      <c r="WDY5" s="676"/>
      <c r="WDZ5" s="676"/>
      <c r="WEA5" s="676"/>
      <c r="WEB5" s="676"/>
      <c r="WEC5" s="676"/>
      <c r="WED5" s="676"/>
      <c r="WEE5" s="676"/>
      <c r="WEF5" s="676"/>
      <c r="WEG5" s="676"/>
      <c r="WEH5" s="676"/>
      <c r="WEI5" s="676"/>
      <c r="WEJ5" s="676"/>
      <c r="WEK5" s="676"/>
      <c r="WEL5" s="676"/>
      <c r="WEM5" s="676"/>
      <c r="WEN5" s="676"/>
      <c r="WEO5" s="676"/>
      <c r="WEP5" s="676"/>
      <c r="WEQ5" s="676"/>
      <c r="WER5" s="676"/>
      <c r="WES5" s="676"/>
      <c r="WET5" s="676"/>
      <c r="WEU5" s="676"/>
      <c r="WEV5" s="676"/>
      <c r="WEW5" s="676"/>
      <c r="WEX5" s="676"/>
      <c r="WEY5" s="676"/>
      <c r="WEZ5" s="676"/>
      <c r="WFA5" s="676"/>
      <c r="WFB5" s="676"/>
      <c r="WFC5" s="676"/>
      <c r="WFD5" s="676"/>
      <c r="WFE5" s="676"/>
      <c r="WFF5" s="676"/>
      <c r="WFG5" s="676"/>
      <c r="WFH5" s="676"/>
      <c r="WFI5" s="676"/>
      <c r="WFJ5" s="676"/>
      <c r="WFK5" s="676"/>
      <c r="WFL5" s="676"/>
      <c r="WFM5" s="676"/>
      <c r="WFN5" s="676"/>
      <c r="WFO5" s="676"/>
      <c r="WFP5" s="676"/>
      <c r="WFQ5" s="676"/>
      <c r="WFR5" s="676"/>
      <c r="WFS5" s="676"/>
      <c r="WFT5" s="676"/>
      <c r="WFU5" s="676"/>
      <c r="WFV5" s="676"/>
      <c r="WFW5" s="676"/>
      <c r="WFX5" s="676"/>
      <c r="WFY5" s="676"/>
      <c r="WFZ5" s="676"/>
      <c r="WGA5" s="676"/>
      <c r="WGB5" s="676"/>
      <c r="WGC5" s="676"/>
      <c r="WGD5" s="676"/>
      <c r="WGE5" s="676"/>
      <c r="WGF5" s="676"/>
      <c r="WGG5" s="676"/>
      <c r="WGH5" s="676"/>
      <c r="WGI5" s="676"/>
      <c r="WGJ5" s="676"/>
      <c r="WGK5" s="676"/>
      <c r="WGL5" s="676"/>
      <c r="WGM5" s="676"/>
      <c r="WGN5" s="676"/>
      <c r="WGO5" s="676"/>
      <c r="WGP5" s="676"/>
      <c r="WGQ5" s="676"/>
      <c r="WGR5" s="676"/>
      <c r="WGS5" s="676"/>
      <c r="WGT5" s="676"/>
      <c r="WGU5" s="676"/>
      <c r="WGV5" s="676"/>
      <c r="WGW5" s="676"/>
      <c r="WGX5" s="676"/>
      <c r="WGY5" s="676"/>
      <c r="WGZ5" s="676"/>
      <c r="WHA5" s="676"/>
      <c r="WHB5" s="676"/>
      <c r="WHC5" s="676"/>
      <c r="WHD5" s="676"/>
      <c r="WHE5" s="676"/>
      <c r="WHF5" s="676"/>
      <c r="WHG5" s="676"/>
      <c r="WHH5" s="676"/>
      <c r="WHI5" s="676"/>
      <c r="WHJ5" s="676"/>
      <c r="WHK5" s="676"/>
      <c r="WHL5" s="676"/>
      <c r="WHM5" s="676"/>
      <c r="WHN5" s="676"/>
      <c r="WHO5" s="676"/>
      <c r="WHP5" s="676"/>
      <c r="WHQ5" s="676"/>
      <c r="WHR5" s="676"/>
      <c r="WHS5" s="676"/>
      <c r="WHT5" s="676"/>
      <c r="WHU5" s="676"/>
      <c r="WHV5" s="676"/>
      <c r="WHW5" s="676"/>
      <c r="WHX5" s="676"/>
      <c r="WHY5" s="676"/>
      <c r="WHZ5" s="676"/>
      <c r="WIA5" s="676"/>
      <c r="WIB5" s="676"/>
      <c r="WIC5" s="676"/>
      <c r="WID5" s="676"/>
      <c r="WIE5" s="676"/>
      <c r="WIF5" s="676"/>
      <c r="WIG5" s="676"/>
      <c r="WIH5" s="676"/>
      <c r="WII5" s="676"/>
      <c r="WIJ5" s="676"/>
      <c r="WIK5" s="676"/>
      <c r="WIL5" s="676"/>
      <c r="WIM5" s="676"/>
      <c r="WIN5" s="676"/>
      <c r="WIO5" s="676"/>
      <c r="WIP5" s="676"/>
      <c r="WIQ5" s="676"/>
      <c r="WIR5" s="676"/>
      <c r="WIS5" s="676"/>
      <c r="WIT5" s="676"/>
      <c r="WIU5" s="676"/>
      <c r="WIV5" s="676"/>
      <c r="WIW5" s="676"/>
      <c r="WIX5" s="676"/>
      <c r="WIY5" s="676"/>
      <c r="WIZ5" s="676"/>
      <c r="WJA5" s="676"/>
      <c r="WJB5" s="676"/>
      <c r="WJC5" s="676"/>
      <c r="WJD5" s="676"/>
      <c r="WJE5" s="676"/>
      <c r="WJF5" s="676"/>
      <c r="WJG5" s="676"/>
      <c r="WJH5" s="676"/>
      <c r="WJI5" s="676"/>
      <c r="WJJ5" s="676"/>
      <c r="WJK5" s="676"/>
      <c r="WJL5" s="676"/>
      <c r="WJM5" s="676"/>
      <c r="WJN5" s="676"/>
      <c r="WJO5" s="676"/>
      <c r="WJP5" s="676"/>
      <c r="WJQ5" s="676"/>
      <c r="WJR5" s="676"/>
      <c r="WJS5" s="676"/>
      <c r="WJT5" s="676"/>
      <c r="WJU5" s="676"/>
      <c r="WJV5" s="676"/>
      <c r="WJW5" s="676"/>
      <c r="WJX5" s="676"/>
      <c r="WJY5" s="676"/>
      <c r="WJZ5" s="676"/>
      <c r="WKA5" s="676"/>
      <c r="WKB5" s="676"/>
      <c r="WKC5" s="676"/>
      <c r="WKD5" s="676"/>
      <c r="WKE5" s="676"/>
      <c r="WKF5" s="676"/>
      <c r="WKG5" s="676"/>
      <c r="WKH5" s="676"/>
      <c r="WKI5" s="676"/>
      <c r="WKJ5" s="676"/>
      <c r="WKK5" s="676"/>
      <c r="WKL5" s="676"/>
      <c r="WKM5" s="676"/>
      <c r="WKN5" s="676"/>
      <c r="WKO5" s="676"/>
      <c r="WKP5" s="676"/>
      <c r="WKQ5" s="676"/>
      <c r="WKR5" s="676"/>
      <c r="WKS5" s="676"/>
      <c r="WKT5" s="676"/>
      <c r="WKU5" s="676"/>
      <c r="WKV5" s="676"/>
      <c r="WKW5" s="676"/>
      <c r="WKX5" s="676"/>
      <c r="WKY5" s="676"/>
      <c r="WKZ5" s="676"/>
      <c r="WLA5" s="676"/>
      <c r="WLB5" s="676"/>
      <c r="WLC5" s="676"/>
      <c r="WLD5" s="676"/>
      <c r="WLE5" s="676"/>
      <c r="WLF5" s="676"/>
      <c r="WLG5" s="676"/>
      <c r="WLH5" s="676"/>
      <c r="WLI5" s="676"/>
      <c r="WLJ5" s="676"/>
      <c r="WLK5" s="676"/>
      <c r="WLL5" s="676"/>
      <c r="WLM5" s="676"/>
      <c r="WLN5" s="676"/>
      <c r="WLO5" s="676"/>
      <c r="WLP5" s="676"/>
      <c r="WLQ5" s="676"/>
      <c r="WLR5" s="676"/>
      <c r="WLS5" s="676"/>
      <c r="WLT5" s="676"/>
      <c r="WLU5" s="676"/>
      <c r="WLV5" s="676"/>
      <c r="WLW5" s="676"/>
      <c r="WLX5" s="676"/>
      <c r="WLY5" s="676"/>
      <c r="WLZ5" s="676"/>
      <c r="WMA5" s="676"/>
      <c r="WMB5" s="676"/>
      <c r="WMC5" s="676"/>
      <c r="WMD5" s="676"/>
      <c r="WME5" s="676"/>
      <c r="WMF5" s="676"/>
      <c r="WMG5" s="676"/>
      <c r="WMH5" s="676"/>
      <c r="WMI5" s="676"/>
      <c r="WMJ5" s="676"/>
      <c r="WMK5" s="676"/>
      <c r="WML5" s="676"/>
      <c r="WMM5" s="676"/>
      <c r="WMN5" s="676"/>
      <c r="WMO5" s="676"/>
      <c r="WMP5" s="676"/>
      <c r="WMQ5" s="676"/>
      <c r="WMR5" s="676"/>
      <c r="WMS5" s="676"/>
      <c r="WMT5" s="676"/>
      <c r="WMU5" s="676"/>
      <c r="WMV5" s="676"/>
      <c r="WMW5" s="676"/>
      <c r="WMX5" s="676"/>
      <c r="WMY5" s="676"/>
      <c r="WMZ5" s="676"/>
      <c r="WNA5" s="676"/>
      <c r="WNB5" s="676"/>
      <c r="WNC5" s="676"/>
      <c r="WND5" s="676"/>
      <c r="WNE5" s="676"/>
      <c r="WNF5" s="676"/>
      <c r="WNG5" s="676"/>
      <c r="WNH5" s="676"/>
      <c r="WNI5" s="676"/>
      <c r="WNJ5" s="676"/>
      <c r="WNK5" s="676"/>
      <c r="WNL5" s="676"/>
      <c r="WNM5" s="676"/>
      <c r="WNN5" s="676"/>
      <c r="WNO5" s="676"/>
      <c r="WNP5" s="676"/>
      <c r="WNQ5" s="676"/>
      <c r="WNR5" s="676"/>
      <c r="WNS5" s="676"/>
      <c r="WNT5" s="676"/>
      <c r="WNU5" s="676"/>
      <c r="WNV5" s="676"/>
      <c r="WNW5" s="676"/>
      <c r="WNX5" s="676"/>
      <c r="WNY5" s="676"/>
      <c r="WNZ5" s="676"/>
      <c r="WOA5" s="676"/>
      <c r="WOB5" s="676"/>
      <c r="WOC5" s="676"/>
      <c r="WOD5" s="676"/>
      <c r="WOE5" s="676"/>
      <c r="WOF5" s="676"/>
      <c r="WOG5" s="676"/>
      <c r="WOH5" s="676"/>
      <c r="WOI5" s="676"/>
      <c r="WOJ5" s="676"/>
      <c r="WOK5" s="676"/>
      <c r="WOL5" s="676"/>
      <c r="WOM5" s="676"/>
      <c r="WON5" s="676"/>
      <c r="WOO5" s="676"/>
      <c r="WOP5" s="676"/>
      <c r="WOQ5" s="676"/>
      <c r="WOR5" s="676"/>
      <c r="WOS5" s="676"/>
      <c r="WOT5" s="676"/>
      <c r="WOU5" s="676"/>
      <c r="WOV5" s="676"/>
      <c r="WOW5" s="676"/>
      <c r="WOX5" s="676"/>
      <c r="WOY5" s="676"/>
      <c r="WOZ5" s="676"/>
      <c r="WPA5" s="676"/>
      <c r="WPB5" s="676"/>
      <c r="WPC5" s="676"/>
      <c r="WPD5" s="676"/>
      <c r="WPE5" s="676"/>
      <c r="WPF5" s="676"/>
      <c r="WPG5" s="676"/>
      <c r="WPH5" s="676"/>
      <c r="WPI5" s="676"/>
      <c r="WPJ5" s="676"/>
      <c r="WPK5" s="676"/>
      <c r="WPL5" s="676"/>
      <c r="WPM5" s="676"/>
      <c r="WPN5" s="676"/>
      <c r="WPO5" s="676"/>
      <c r="WPP5" s="676"/>
      <c r="WPQ5" s="676"/>
      <c r="WPR5" s="676"/>
      <c r="WPS5" s="676"/>
      <c r="WPT5" s="676"/>
      <c r="WPU5" s="676"/>
      <c r="WPV5" s="676"/>
      <c r="WPW5" s="676"/>
      <c r="WPX5" s="676"/>
      <c r="WPY5" s="676"/>
      <c r="WPZ5" s="676"/>
      <c r="WQA5" s="676"/>
      <c r="WQB5" s="676"/>
      <c r="WQC5" s="676"/>
      <c r="WQD5" s="676"/>
      <c r="WQE5" s="676"/>
      <c r="WQF5" s="676"/>
      <c r="WQG5" s="676"/>
      <c r="WQH5" s="676"/>
      <c r="WQI5" s="676"/>
      <c r="WQJ5" s="676"/>
      <c r="WQK5" s="676"/>
      <c r="WQL5" s="676"/>
      <c r="WQM5" s="676"/>
      <c r="WQN5" s="676"/>
      <c r="WQO5" s="676"/>
      <c r="WQP5" s="676"/>
      <c r="WQQ5" s="676"/>
      <c r="WQR5" s="676"/>
      <c r="WQS5" s="676"/>
      <c r="WQT5" s="676"/>
      <c r="WQU5" s="676"/>
      <c r="WQV5" s="676"/>
      <c r="WQW5" s="676"/>
      <c r="WQX5" s="676"/>
      <c r="WQY5" s="676"/>
      <c r="WQZ5" s="676"/>
      <c r="WRA5" s="676"/>
      <c r="WRB5" s="676"/>
      <c r="WRC5" s="676"/>
      <c r="WRD5" s="676"/>
      <c r="WRE5" s="676"/>
      <c r="WRF5" s="676"/>
      <c r="WRG5" s="676"/>
      <c r="WRH5" s="676"/>
      <c r="WRI5" s="676"/>
      <c r="WRJ5" s="676"/>
      <c r="WRK5" s="676"/>
      <c r="WRL5" s="676"/>
      <c r="WRM5" s="676"/>
      <c r="WRN5" s="676"/>
      <c r="WRO5" s="676"/>
      <c r="WRP5" s="676"/>
      <c r="WRQ5" s="676"/>
      <c r="WRR5" s="676"/>
      <c r="WRS5" s="676"/>
      <c r="WRT5" s="676"/>
      <c r="WRU5" s="676"/>
      <c r="WRV5" s="676"/>
      <c r="WRW5" s="676"/>
      <c r="WRX5" s="676"/>
      <c r="WRY5" s="676"/>
      <c r="WRZ5" s="676"/>
      <c r="WSA5" s="676"/>
      <c r="WSB5" s="676"/>
      <c r="WSC5" s="676"/>
      <c r="WSD5" s="676"/>
      <c r="WSE5" s="676"/>
      <c r="WSF5" s="676"/>
      <c r="WSG5" s="676"/>
      <c r="WSH5" s="676"/>
      <c r="WSI5" s="676"/>
      <c r="WSJ5" s="676"/>
      <c r="WSK5" s="676"/>
      <c r="WSL5" s="676"/>
      <c r="WSM5" s="676"/>
      <c r="WSN5" s="676"/>
      <c r="WSO5" s="676"/>
      <c r="WSP5" s="676"/>
      <c r="WSQ5" s="676"/>
      <c r="WSR5" s="676"/>
      <c r="WSS5" s="676"/>
      <c r="WST5" s="676"/>
      <c r="WSU5" s="676"/>
      <c r="WSV5" s="676"/>
      <c r="WSW5" s="676"/>
      <c r="WSX5" s="676"/>
      <c r="WSY5" s="676"/>
      <c r="WSZ5" s="676"/>
      <c r="WTA5" s="676"/>
      <c r="WTB5" s="676"/>
      <c r="WTC5" s="676"/>
      <c r="WTD5" s="676"/>
      <c r="WTE5" s="676"/>
      <c r="WTF5" s="676"/>
      <c r="WTG5" s="676"/>
      <c r="WTH5" s="676"/>
      <c r="WTI5" s="676"/>
      <c r="WTJ5" s="676"/>
      <c r="WTK5" s="676"/>
      <c r="WTL5" s="676"/>
      <c r="WTM5" s="676"/>
      <c r="WTN5" s="676"/>
      <c r="WTO5" s="676"/>
      <c r="WTP5" s="676"/>
      <c r="WTQ5" s="676"/>
      <c r="WTR5" s="676"/>
      <c r="WTS5" s="676"/>
      <c r="WTT5" s="676"/>
      <c r="WTU5" s="676"/>
      <c r="WTV5" s="676"/>
      <c r="WTW5" s="676"/>
      <c r="WTX5" s="676"/>
      <c r="WTY5" s="676"/>
      <c r="WTZ5" s="676"/>
      <c r="WUA5" s="676"/>
      <c r="WUB5" s="676"/>
      <c r="WUC5" s="676"/>
      <c r="WUD5" s="676"/>
      <c r="WUE5" s="676"/>
      <c r="WUF5" s="676"/>
      <c r="WUG5" s="676"/>
      <c r="WUH5" s="676"/>
      <c r="WUI5" s="676"/>
      <c r="WUJ5" s="676"/>
      <c r="WUK5" s="676"/>
      <c r="WUL5" s="676"/>
      <c r="WUM5" s="676"/>
      <c r="WUN5" s="676"/>
      <c r="WUO5" s="676"/>
      <c r="WUP5" s="676"/>
      <c r="WUQ5" s="676"/>
      <c r="WUR5" s="676"/>
      <c r="WUS5" s="676"/>
      <c r="WUT5" s="676"/>
      <c r="WUU5" s="676"/>
      <c r="WUV5" s="676"/>
      <c r="WUW5" s="676"/>
      <c r="WUX5" s="676"/>
      <c r="WUY5" s="676"/>
      <c r="WUZ5" s="676"/>
      <c r="WVA5" s="676"/>
      <c r="WVB5" s="676"/>
      <c r="WVC5" s="676"/>
      <c r="WVD5" s="676"/>
      <c r="WVE5" s="676"/>
      <c r="WVF5" s="676"/>
      <c r="WVG5" s="676"/>
      <c r="WVH5" s="676"/>
      <c r="WVI5" s="676"/>
      <c r="WVJ5" s="676"/>
      <c r="WVK5" s="676"/>
      <c r="WVL5" s="676"/>
      <c r="WVM5" s="676"/>
      <c r="WVN5" s="676"/>
      <c r="WVO5" s="676"/>
      <c r="WVP5" s="676"/>
      <c r="WVQ5" s="676"/>
      <c r="WVR5" s="676"/>
      <c r="WVS5" s="676"/>
      <c r="WVT5" s="676"/>
      <c r="WVU5" s="676"/>
      <c r="WVV5" s="676"/>
      <c r="WVW5" s="676"/>
      <c r="WVX5" s="676"/>
      <c r="WVY5" s="676"/>
      <c r="WVZ5" s="676"/>
      <c r="WWA5" s="676"/>
      <c r="WWB5" s="676"/>
      <c r="WWC5" s="676"/>
      <c r="WWD5" s="676"/>
      <c r="WWE5" s="676"/>
      <c r="WWF5" s="676"/>
      <c r="WWG5" s="676"/>
      <c r="WWH5" s="676"/>
      <c r="WWI5" s="676"/>
      <c r="WWJ5" s="676"/>
      <c r="WWK5" s="676"/>
      <c r="WWL5" s="676"/>
      <c r="WWM5" s="676"/>
      <c r="WWN5" s="676"/>
      <c r="WWO5" s="676"/>
      <c r="WWP5" s="676"/>
      <c r="WWQ5" s="676"/>
      <c r="WWR5" s="676"/>
      <c r="WWS5" s="676"/>
      <c r="WWT5" s="676"/>
      <c r="WWU5" s="676"/>
      <c r="WWV5" s="676"/>
      <c r="WWW5" s="676"/>
      <c r="WWX5" s="676"/>
      <c r="WWY5" s="676"/>
      <c r="WWZ5" s="676"/>
      <c r="WXA5" s="676"/>
      <c r="WXB5" s="676"/>
      <c r="WXC5" s="676"/>
      <c r="WXD5" s="676"/>
      <c r="WXE5" s="676"/>
      <c r="WXF5" s="676"/>
      <c r="WXG5" s="676"/>
      <c r="WXH5" s="676"/>
      <c r="WXI5" s="676"/>
      <c r="WXJ5" s="676"/>
      <c r="WXK5" s="676"/>
      <c r="WXL5" s="676"/>
      <c r="WXM5" s="676"/>
      <c r="WXN5" s="676"/>
      <c r="WXO5" s="676"/>
      <c r="WXP5" s="676"/>
      <c r="WXQ5" s="676"/>
      <c r="WXR5" s="676"/>
      <c r="WXS5" s="676"/>
      <c r="WXT5" s="676"/>
      <c r="WXU5" s="676"/>
      <c r="WXV5" s="676"/>
      <c r="WXW5" s="676"/>
      <c r="WXX5" s="676"/>
      <c r="WXY5" s="676"/>
      <c r="WXZ5" s="676"/>
      <c r="WYA5" s="676"/>
      <c r="WYB5" s="676"/>
      <c r="WYC5" s="676"/>
      <c r="WYD5" s="676"/>
      <c r="WYE5" s="676"/>
      <c r="WYF5" s="676"/>
      <c r="WYG5" s="676"/>
      <c r="WYH5" s="676"/>
      <c r="WYI5" s="676"/>
      <c r="WYJ5" s="676"/>
      <c r="WYK5" s="676"/>
      <c r="WYL5" s="676"/>
      <c r="WYM5" s="676"/>
      <c r="WYN5" s="676"/>
      <c r="WYO5" s="676"/>
      <c r="WYP5" s="676"/>
      <c r="WYQ5" s="676"/>
      <c r="WYR5" s="676"/>
      <c r="WYS5" s="676"/>
      <c r="WYT5" s="676"/>
      <c r="WYU5" s="676"/>
      <c r="WYV5" s="676"/>
      <c r="WYW5" s="676"/>
      <c r="WYX5" s="676"/>
      <c r="WYY5" s="676"/>
      <c r="WYZ5" s="676"/>
      <c r="WZA5" s="676"/>
      <c r="WZB5" s="676"/>
      <c r="WZC5" s="676"/>
      <c r="WZD5" s="676"/>
      <c r="WZE5" s="676"/>
      <c r="WZF5" s="676"/>
      <c r="WZG5" s="676"/>
      <c r="WZH5" s="676"/>
      <c r="WZI5" s="676"/>
      <c r="WZJ5" s="676"/>
      <c r="WZK5" s="676"/>
      <c r="WZL5" s="676"/>
      <c r="WZM5" s="676"/>
      <c r="WZN5" s="676"/>
      <c r="WZO5" s="676"/>
      <c r="WZP5" s="676"/>
      <c r="WZQ5" s="676"/>
      <c r="WZR5" s="676"/>
      <c r="WZS5" s="676"/>
      <c r="WZT5" s="676"/>
      <c r="WZU5" s="676"/>
      <c r="WZV5" s="676"/>
      <c r="WZW5" s="676"/>
      <c r="WZX5" s="676"/>
      <c r="WZY5" s="676"/>
      <c r="WZZ5" s="676"/>
      <c r="XAA5" s="676"/>
      <c r="XAB5" s="676"/>
      <c r="XAC5" s="676"/>
      <c r="XAD5" s="676"/>
      <c r="XAE5" s="676"/>
      <c r="XAF5" s="676"/>
      <c r="XAG5" s="676"/>
      <c r="XAH5" s="676"/>
      <c r="XAI5" s="676"/>
      <c r="XAJ5" s="676"/>
      <c r="XAK5" s="676"/>
      <c r="XAL5" s="676"/>
      <c r="XAM5" s="676"/>
      <c r="XAN5" s="676"/>
      <c r="XAO5" s="676"/>
      <c r="XAP5" s="676"/>
      <c r="XAQ5" s="676"/>
      <c r="XAR5" s="676"/>
      <c r="XAS5" s="676"/>
      <c r="XAT5" s="676"/>
      <c r="XAU5" s="676"/>
      <c r="XAV5" s="676"/>
      <c r="XAW5" s="676"/>
      <c r="XAX5" s="676"/>
      <c r="XAY5" s="676"/>
      <c r="XAZ5" s="676"/>
      <c r="XBA5" s="676"/>
      <c r="XBB5" s="676"/>
      <c r="XBC5" s="676"/>
      <c r="XBD5" s="676"/>
      <c r="XBE5" s="676"/>
      <c r="XBF5" s="676"/>
      <c r="XBG5" s="676"/>
      <c r="XBH5" s="676"/>
      <c r="XBI5" s="676"/>
      <c r="XBJ5" s="676"/>
      <c r="XBK5" s="676"/>
      <c r="XBL5" s="676"/>
      <c r="XBM5" s="676"/>
      <c r="XBN5" s="676"/>
      <c r="XBO5" s="676"/>
      <c r="XBP5" s="676"/>
      <c r="XBQ5" s="676"/>
      <c r="XBR5" s="676"/>
      <c r="XBS5" s="676"/>
      <c r="XBT5" s="676"/>
      <c r="XBU5" s="676"/>
      <c r="XBV5" s="676"/>
      <c r="XBW5" s="676"/>
      <c r="XBX5" s="676"/>
      <c r="XBY5" s="676"/>
      <c r="XBZ5" s="676"/>
      <c r="XCA5" s="676"/>
      <c r="XCB5" s="676"/>
      <c r="XCC5" s="676"/>
      <c r="XCD5" s="676"/>
      <c r="XCE5" s="676"/>
      <c r="XCF5" s="676"/>
      <c r="XCG5" s="676"/>
      <c r="XCH5" s="676"/>
      <c r="XCI5" s="676"/>
      <c r="XCJ5" s="676"/>
      <c r="XCK5" s="676"/>
      <c r="XCL5" s="676"/>
      <c r="XCM5" s="676"/>
      <c r="XCN5" s="676"/>
      <c r="XCO5" s="676"/>
      <c r="XCP5" s="676"/>
      <c r="XCQ5" s="676"/>
      <c r="XCR5" s="676"/>
      <c r="XCS5" s="676"/>
      <c r="XCT5" s="676"/>
      <c r="XCU5" s="676"/>
      <c r="XCV5" s="676"/>
      <c r="XCW5" s="676"/>
      <c r="XCX5" s="676"/>
      <c r="XCY5" s="676"/>
      <c r="XCZ5" s="676"/>
      <c r="XDA5" s="676"/>
      <c r="XDB5" s="676"/>
      <c r="XDC5" s="676"/>
      <c r="XDD5" s="676"/>
      <c r="XDE5" s="676"/>
      <c r="XDF5" s="676"/>
      <c r="XDG5" s="676"/>
      <c r="XDH5" s="676"/>
      <c r="XDI5" s="676"/>
      <c r="XDJ5" s="676"/>
      <c r="XDK5" s="676"/>
      <c r="XDL5" s="676"/>
      <c r="XDM5" s="676"/>
      <c r="XDN5" s="676"/>
      <c r="XDO5" s="676"/>
      <c r="XDP5" s="676"/>
      <c r="XDQ5" s="676"/>
      <c r="XDR5" s="676"/>
      <c r="XDS5" s="676"/>
      <c r="XDT5" s="676"/>
      <c r="XDU5" s="676"/>
      <c r="XDV5" s="676"/>
      <c r="XDW5" s="676"/>
      <c r="XDX5" s="676"/>
      <c r="XDY5" s="676"/>
      <c r="XDZ5" s="676"/>
      <c r="XEA5" s="676"/>
      <c r="XEB5" s="676"/>
      <c r="XEC5" s="676"/>
      <c r="XED5" s="676"/>
      <c r="XEE5" s="676"/>
      <c r="XEF5" s="676"/>
      <c r="XEG5" s="676"/>
      <c r="XEH5" s="676"/>
      <c r="XEI5" s="676"/>
      <c r="XEJ5" s="676"/>
      <c r="XEK5" s="676"/>
      <c r="XEL5" s="676"/>
      <c r="XEM5" s="676"/>
      <c r="XEN5" s="676"/>
      <c r="XEO5" s="676"/>
      <c r="XEP5" s="676"/>
      <c r="XEQ5" s="676"/>
      <c r="XER5" s="676"/>
      <c r="XES5" s="676"/>
      <c r="XET5" s="676"/>
      <c r="XEU5" s="676"/>
      <c r="XEV5" s="676"/>
      <c r="XEW5" s="676"/>
      <c r="XEX5" s="676"/>
      <c r="XEY5" s="676"/>
      <c r="XEZ5" s="676"/>
      <c r="XFA5" s="676"/>
      <c r="XFB5" s="676"/>
      <c r="XFC5" s="676"/>
    </row>
    <row r="6" spans="1:16383" ht="15" customHeight="1">
      <c r="A6" s="677"/>
      <c r="B6" s="676"/>
      <c r="C6" s="676"/>
      <c r="D6" s="676"/>
      <c r="E6" s="676"/>
      <c r="F6" s="676"/>
      <c r="G6" s="676"/>
      <c r="H6" s="676"/>
      <c r="I6" s="676"/>
      <c r="J6" s="676"/>
      <c r="K6" s="676"/>
      <c r="L6" s="676"/>
      <c r="M6" s="676"/>
      <c r="N6" s="676"/>
      <c r="O6" s="676"/>
      <c r="P6" s="676"/>
      <c r="Q6" s="676"/>
      <c r="R6" s="676"/>
      <c r="S6" s="676"/>
      <c r="T6" s="676"/>
      <c r="U6" s="676"/>
      <c r="V6" s="676"/>
      <c r="W6" s="676"/>
      <c r="X6" s="676"/>
      <c r="Y6" s="676"/>
      <c r="Z6" s="676"/>
      <c r="AA6" s="676"/>
      <c r="AB6" s="676"/>
      <c r="AC6" s="676"/>
      <c r="AD6" s="676"/>
      <c r="AE6" s="676"/>
      <c r="AF6" s="676"/>
      <c r="AG6" s="676"/>
      <c r="AH6" s="676"/>
      <c r="AI6" s="676"/>
      <c r="AJ6" s="676"/>
      <c r="AK6" s="676"/>
      <c r="AL6" s="676"/>
      <c r="AM6" s="676"/>
      <c r="AN6" s="676"/>
      <c r="AO6" s="676"/>
      <c r="AP6" s="676"/>
      <c r="AQ6" s="676"/>
      <c r="AR6" s="676"/>
      <c r="AS6" s="676"/>
      <c r="AT6" s="676"/>
      <c r="AU6" s="676"/>
      <c r="AV6" s="676"/>
      <c r="AW6" s="676"/>
      <c r="AX6" s="676"/>
      <c r="AY6" s="676"/>
      <c r="AZ6" s="676"/>
      <c r="BA6" s="676"/>
      <c r="BB6" s="676"/>
      <c r="BC6" s="676"/>
      <c r="BD6" s="676"/>
      <c r="BE6" s="676"/>
      <c r="BF6" s="676"/>
      <c r="BG6" s="676"/>
      <c r="BH6" s="676"/>
      <c r="BI6" s="676"/>
      <c r="BJ6" s="676"/>
      <c r="BK6" s="676"/>
      <c r="BL6" s="676"/>
      <c r="BM6" s="676"/>
      <c r="BN6" s="676"/>
      <c r="BO6" s="676"/>
      <c r="BP6" s="676"/>
      <c r="BQ6" s="676"/>
      <c r="BR6" s="676"/>
      <c r="BS6" s="676"/>
      <c r="BT6" s="676"/>
      <c r="BU6" s="676"/>
      <c r="BV6" s="676"/>
      <c r="BW6" s="676"/>
      <c r="BX6" s="676"/>
      <c r="BY6" s="676"/>
      <c r="BZ6" s="676"/>
      <c r="CA6" s="676"/>
      <c r="CB6" s="676"/>
      <c r="CC6" s="676"/>
      <c r="CD6" s="676"/>
      <c r="CE6" s="676"/>
      <c r="CF6" s="676"/>
      <c r="CG6" s="676"/>
      <c r="CH6" s="676"/>
      <c r="CI6" s="676"/>
      <c r="CJ6" s="676"/>
      <c r="CK6" s="676"/>
      <c r="CL6" s="676"/>
      <c r="CM6" s="676"/>
      <c r="CN6" s="676"/>
      <c r="CO6" s="676"/>
      <c r="CP6" s="676"/>
      <c r="CQ6" s="676"/>
      <c r="CR6" s="676"/>
      <c r="CS6" s="676"/>
      <c r="CT6" s="676"/>
      <c r="CU6" s="676"/>
      <c r="CV6" s="676"/>
      <c r="CW6" s="676"/>
      <c r="CX6" s="676"/>
      <c r="CY6" s="676"/>
      <c r="CZ6" s="676"/>
      <c r="DA6" s="676"/>
      <c r="DB6" s="676"/>
      <c r="DC6" s="676"/>
      <c r="DD6" s="676"/>
      <c r="DE6" s="676"/>
      <c r="DF6" s="676"/>
      <c r="DG6" s="676"/>
      <c r="DH6" s="676"/>
      <c r="DI6" s="676"/>
      <c r="DJ6" s="676"/>
      <c r="DK6" s="676"/>
      <c r="DL6" s="676"/>
      <c r="DM6" s="676"/>
      <c r="DN6" s="676"/>
      <c r="DO6" s="676"/>
      <c r="DP6" s="676"/>
      <c r="DQ6" s="676"/>
      <c r="DR6" s="676"/>
      <c r="DS6" s="676"/>
      <c r="DT6" s="676"/>
      <c r="DU6" s="676"/>
      <c r="DV6" s="676"/>
      <c r="DW6" s="676"/>
      <c r="DX6" s="676"/>
      <c r="DY6" s="676"/>
      <c r="DZ6" s="676"/>
      <c r="EA6" s="676"/>
      <c r="EB6" s="676"/>
      <c r="EC6" s="676"/>
      <c r="ED6" s="676"/>
      <c r="EE6" s="676"/>
      <c r="EF6" s="676"/>
      <c r="EG6" s="676"/>
      <c r="EH6" s="676"/>
      <c r="EI6" s="676"/>
      <c r="EJ6" s="676"/>
      <c r="EK6" s="676"/>
      <c r="EL6" s="676"/>
      <c r="EM6" s="676"/>
      <c r="EN6" s="676"/>
      <c r="EO6" s="676"/>
      <c r="EP6" s="676"/>
      <c r="EQ6" s="676"/>
      <c r="ER6" s="676"/>
      <c r="ES6" s="676"/>
      <c r="ET6" s="676"/>
      <c r="EU6" s="676"/>
      <c r="EV6" s="676"/>
      <c r="EW6" s="676"/>
      <c r="EX6" s="676"/>
      <c r="EY6" s="676"/>
      <c r="EZ6" s="676"/>
      <c r="FA6" s="676"/>
      <c r="FB6" s="676"/>
      <c r="FC6" s="676"/>
      <c r="FD6" s="676"/>
      <c r="FE6" s="676"/>
      <c r="FF6" s="676"/>
      <c r="FG6" s="676"/>
      <c r="FH6" s="676"/>
      <c r="FI6" s="676"/>
      <c r="FJ6" s="676"/>
      <c r="FK6" s="676"/>
      <c r="FL6" s="676"/>
      <c r="FM6" s="676"/>
      <c r="FN6" s="676"/>
      <c r="FO6" s="676"/>
      <c r="FP6" s="676"/>
      <c r="FQ6" s="676"/>
      <c r="FR6" s="676"/>
      <c r="FS6" s="676"/>
      <c r="FT6" s="676"/>
      <c r="FU6" s="676"/>
      <c r="FV6" s="676"/>
      <c r="FW6" s="676"/>
      <c r="FX6" s="676"/>
      <c r="FY6" s="676"/>
      <c r="FZ6" s="676"/>
      <c r="GA6" s="676"/>
      <c r="GB6" s="676"/>
      <c r="GC6" s="676"/>
      <c r="GD6" s="676"/>
      <c r="GE6" s="676"/>
      <c r="GF6" s="676"/>
      <c r="GG6" s="676"/>
      <c r="GH6" s="676"/>
      <c r="GI6" s="676"/>
      <c r="GJ6" s="676"/>
      <c r="GK6" s="676"/>
      <c r="GL6" s="676"/>
      <c r="GM6" s="676"/>
      <c r="GN6" s="676"/>
      <c r="GO6" s="676"/>
      <c r="GP6" s="676"/>
      <c r="GQ6" s="676"/>
      <c r="GR6" s="676"/>
      <c r="GS6" s="676"/>
      <c r="GT6" s="676"/>
      <c r="GU6" s="676"/>
      <c r="GV6" s="676"/>
      <c r="GW6" s="676"/>
      <c r="GX6" s="676"/>
      <c r="GY6" s="676"/>
      <c r="GZ6" s="676"/>
      <c r="HA6" s="676"/>
      <c r="HB6" s="676"/>
      <c r="HC6" s="676"/>
      <c r="HD6" s="676"/>
      <c r="HE6" s="676"/>
      <c r="HF6" s="676"/>
      <c r="HG6" s="676"/>
      <c r="HH6" s="676"/>
      <c r="HI6" s="676"/>
      <c r="HJ6" s="676"/>
      <c r="HK6" s="676"/>
      <c r="HL6" s="676"/>
      <c r="HM6" s="676"/>
      <c r="HN6" s="676"/>
      <c r="HO6" s="676"/>
      <c r="HP6" s="676"/>
      <c r="HQ6" s="676"/>
      <c r="HR6" s="676"/>
      <c r="HS6" s="676"/>
      <c r="HT6" s="676"/>
      <c r="HU6" s="676"/>
      <c r="HV6" s="676"/>
      <c r="HW6" s="676"/>
      <c r="HX6" s="676"/>
      <c r="HY6" s="676"/>
      <c r="HZ6" s="676"/>
      <c r="IA6" s="676"/>
      <c r="IB6" s="676"/>
      <c r="IC6" s="676"/>
      <c r="ID6" s="676"/>
      <c r="IE6" s="676"/>
      <c r="IF6" s="676"/>
      <c r="IG6" s="676"/>
      <c r="IH6" s="676"/>
      <c r="II6" s="676"/>
      <c r="IJ6" s="676"/>
      <c r="IK6" s="676"/>
      <c r="IL6" s="676"/>
      <c r="IM6" s="676"/>
      <c r="IN6" s="676"/>
      <c r="IO6" s="676"/>
      <c r="IP6" s="676"/>
      <c r="IQ6" s="676"/>
      <c r="IR6" s="676"/>
      <c r="IS6" s="676"/>
      <c r="IT6" s="676"/>
      <c r="IU6" s="676"/>
      <c r="IV6" s="676"/>
      <c r="IW6" s="676"/>
      <c r="IX6" s="676"/>
      <c r="IY6" s="676"/>
      <c r="IZ6" s="676"/>
      <c r="JA6" s="676"/>
      <c r="JB6" s="676"/>
      <c r="JC6" s="676"/>
      <c r="JD6" s="676"/>
      <c r="JE6" s="676"/>
      <c r="JF6" s="676"/>
      <c r="JG6" s="676"/>
      <c r="JH6" s="676"/>
      <c r="JI6" s="676"/>
      <c r="JJ6" s="676"/>
      <c r="JK6" s="676"/>
      <c r="JL6" s="676"/>
      <c r="JM6" s="676"/>
      <c r="JN6" s="676"/>
      <c r="JO6" s="676"/>
      <c r="JP6" s="676"/>
      <c r="JQ6" s="676"/>
      <c r="JR6" s="676"/>
      <c r="JS6" s="676"/>
      <c r="JT6" s="676"/>
      <c r="JU6" s="676"/>
      <c r="JV6" s="676"/>
      <c r="JW6" s="676"/>
      <c r="JX6" s="676"/>
      <c r="JY6" s="676"/>
      <c r="JZ6" s="676"/>
      <c r="KA6" s="676"/>
      <c r="KB6" s="676"/>
      <c r="KC6" s="676"/>
      <c r="KD6" s="676"/>
      <c r="KE6" s="676"/>
      <c r="KF6" s="676"/>
      <c r="KG6" s="676"/>
      <c r="KH6" s="676"/>
      <c r="KI6" s="676"/>
      <c r="KJ6" s="676"/>
      <c r="KK6" s="676"/>
      <c r="KL6" s="676"/>
      <c r="KM6" s="676"/>
      <c r="KN6" s="676"/>
      <c r="KO6" s="676"/>
      <c r="KP6" s="676"/>
      <c r="KQ6" s="676"/>
      <c r="KR6" s="676"/>
      <c r="KS6" s="676"/>
      <c r="KT6" s="676"/>
      <c r="KU6" s="676"/>
      <c r="KV6" s="676"/>
      <c r="KW6" s="676"/>
      <c r="KX6" s="676"/>
      <c r="KY6" s="676"/>
      <c r="KZ6" s="676"/>
      <c r="LA6" s="676"/>
      <c r="LB6" s="676"/>
      <c r="LC6" s="676"/>
      <c r="LD6" s="676"/>
      <c r="LE6" s="676"/>
      <c r="LF6" s="676"/>
      <c r="LG6" s="676"/>
      <c r="LH6" s="676"/>
      <c r="LI6" s="676"/>
      <c r="LJ6" s="676"/>
      <c r="LK6" s="676"/>
      <c r="LL6" s="676"/>
      <c r="LM6" s="676"/>
      <c r="LN6" s="676"/>
      <c r="LO6" s="676"/>
      <c r="LP6" s="676"/>
      <c r="LQ6" s="676"/>
      <c r="LR6" s="676"/>
      <c r="LS6" s="676"/>
      <c r="LT6" s="676"/>
      <c r="LU6" s="676"/>
      <c r="LV6" s="676"/>
      <c r="LW6" s="676"/>
      <c r="LX6" s="676"/>
      <c r="LY6" s="676"/>
      <c r="LZ6" s="676"/>
      <c r="MA6" s="676"/>
      <c r="MB6" s="676"/>
      <c r="MC6" s="676"/>
      <c r="MD6" s="676"/>
      <c r="ME6" s="676"/>
      <c r="MF6" s="676"/>
      <c r="MG6" s="676"/>
      <c r="MH6" s="676"/>
      <c r="MI6" s="676"/>
      <c r="MJ6" s="676"/>
      <c r="MK6" s="676"/>
      <c r="ML6" s="676"/>
      <c r="MM6" s="676"/>
      <c r="MN6" s="676"/>
      <c r="MO6" s="676"/>
      <c r="MP6" s="676"/>
      <c r="MQ6" s="676"/>
      <c r="MR6" s="676"/>
      <c r="MS6" s="676"/>
      <c r="MT6" s="676"/>
      <c r="MU6" s="676"/>
      <c r="MV6" s="676"/>
      <c r="MW6" s="676"/>
      <c r="MX6" s="676"/>
      <c r="MY6" s="676"/>
      <c r="MZ6" s="676"/>
      <c r="NA6" s="676"/>
      <c r="NB6" s="676"/>
      <c r="NC6" s="676"/>
      <c r="ND6" s="676"/>
      <c r="NE6" s="676"/>
      <c r="NF6" s="676"/>
      <c r="NG6" s="676"/>
      <c r="NH6" s="676"/>
      <c r="NI6" s="676"/>
      <c r="NJ6" s="676"/>
      <c r="NK6" s="676"/>
      <c r="NL6" s="676"/>
      <c r="NM6" s="676"/>
      <c r="NN6" s="676"/>
      <c r="NO6" s="676"/>
      <c r="NP6" s="676"/>
      <c r="NQ6" s="676"/>
      <c r="NR6" s="676"/>
      <c r="NS6" s="676"/>
      <c r="NT6" s="676"/>
      <c r="NU6" s="676"/>
      <c r="NV6" s="676"/>
      <c r="NW6" s="676"/>
      <c r="NX6" s="676"/>
      <c r="NY6" s="676"/>
      <c r="NZ6" s="676"/>
      <c r="OA6" s="676"/>
      <c r="OB6" s="676"/>
      <c r="OC6" s="676"/>
      <c r="OD6" s="676"/>
      <c r="OE6" s="676"/>
      <c r="OF6" s="676"/>
      <c r="OG6" s="676"/>
      <c r="OH6" s="676"/>
      <c r="OI6" s="676"/>
      <c r="OJ6" s="676"/>
      <c r="OK6" s="676"/>
      <c r="OL6" s="676"/>
      <c r="OM6" s="676"/>
      <c r="ON6" s="676"/>
      <c r="OO6" s="676"/>
      <c r="OP6" s="676"/>
      <c r="OQ6" s="676"/>
      <c r="OR6" s="676"/>
      <c r="OS6" s="676"/>
      <c r="OT6" s="676"/>
      <c r="OU6" s="676"/>
      <c r="OV6" s="676"/>
      <c r="OW6" s="676"/>
      <c r="OX6" s="676"/>
      <c r="OY6" s="676"/>
      <c r="OZ6" s="676"/>
      <c r="PA6" s="676"/>
      <c r="PB6" s="676"/>
      <c r="PC6" s="676"/>
      <c r="PD6" s="676"/>
      <c r="PE6" s="676"/>
      <c r="PF6" s="676"/>
      <c r="PG6" s="676"/>
      <c r="PH6" s="676"/>
      <c r="PI6" s="676"/>
      <c r="PJ6" s="676"/>
      <c r="PK6" s="676"/>
      <c r="PL6" s="676"/>
      <c r="PM6" s="676"/>
      <c r="PN6" s="676"/>
      <c r="PO6" s="676"/>
      <c r="PP6" s="676"/>
      <c r="PQ6" s="676"/>
      <c r="PR6" s="676"/>
      <c r="PS6" s="676"/>
      <c r="PT6" s="676"/>
      <c r="PU6" s="676"/>
      <c r="PV6" s="676"/>
      <c r="PW6" s="676"/>
      <c r="PX6" s="676"/>
      <c r="PY6" s="676"/>
      <c r="PZ6" s="676"/>
      <c r="QA6" s="676"/>
      <c r="QB6" s="676"/>
      <c r="QC6" s="676"/>
      <c r="QD6" s="676"/>
      <c r="QE6" s="676"/>
      <c r="QF6" s="676"/>
      <c r="QG6" s="676"/>
      <c r="QH6" s="676"/>
      <c r="QI6" s="676"/>
      <c r="QJ6" s="676"/>
      <c r="QK6" s="676"/>
      <c r="QL6" s="676"/>
      <c r="QM6" s="676"/>
      <c r="QN6" s="676"/>
      <c r="QO6" s="676"/>
      <c r="QP6" s="676"/>
      <c r="QQ6" s="676"/>
      <c r="QR6" s="676"/>
      <c r="QS6" s="676"/>
      <c r="QT6" s="676"/>
      <c r="QU6" s="676"/>
      <c r="QV6" s="676"/>
      <c r="QW6" s="676"/>
      <c r="QX6" s="676"/>
      <c r="QY6" s="676"/>
      <c r="QZ6" s="676"/>
      <c r="RA6" s="676"/>
      <c r="RB6" s="676"/>
      <c r="RC6" s="676"/>
      <c r="RD6" s="676"/>
      <c r="RE6" s="676"/>
      <c r="RF6" s="676"/>
      <c r="RG6" s="676"/>
      <c r="RH6" s="676"/>
      <c r="RI6" s="676"/>
      <c r="RJ6" s="676"/>
      <c r="RK6" s="676"/>
      <c r="RL6" s="676"/>
      <c r="RM6" s="676"/>
      <c r="RN6" s="676"/>
      <c r="RO6" s="676"/>
      <c r="RP6" s="676"/>
      <c r="RQ6" s="676"/>
      <c r="RR6" s="676"/>
      <c r="RS6" s="676"/>
      <c r="RT6" s="676"/>
      <c r="RU6" s="676"/>
      <c r="RV6" s="676"/>
      <c r="RW6" s="676"/>
      <c r="RX6" s="676"/>
      <c r="RY6" s="676"/>
      <c r="RZ6" s="676"/>
      <c r="SA6" s="676"/>
      <c r="SB6" s="676"/>
      <c r="SC6" s="676"/>
      <c r="SD6" s="676"/>
      <c r="SE6" s="676"/>
      <c r="SF6" s="676"/>
      <c r="SG6" s="676"/>
      <c r="SH6" s="676"/>
      <c r="SI6" s="676"/>
      <c r="SJ6" s="676"/>
      <c r="SK6" s="676"/>
      <c r="SL6" s="676"/>
      <c r="SM6" s="676"/>
      <c r="SN6" s="676"/>
      <c r="SO6" s="676"/>
      <c r="SP6" s="676"/>
      <c r="SQ6" s="676"/>
      <c r="SR6" s="676"/>
      <c r="SS6" s="676"/>
      <c r="ST6" s="676"/>
      <c r="SU6" s="676"/>
      <c r="SV6" s="676"/>
      <c r="SW6" s="676"/>
      <c r="SX6" s="676"/>
      <c r="SY6" s="676"/>
      <c r="SZ6" s="676"/>
      <c r="TA6" s="676"/>
      <c r="TB6" s="676"/>
      <c r="TC6" s="676"/>
      <c r="TD6" s="676"/>
      <c r="TE6" s="676"/>
      <c r="TF6" s="676"/>
      <c r="TG6" s="676"/>
      <c r="TH6" s="676"/>
      <c r="TI6" s="676"/>
      <c r="TJ6" s="676"/>
      <c r="TK6" s="676"/>
      <c r="TL6" s="676"/>
      <c r="TM6" s="676"/>
      <c r="TN6" s="676"/>
      <c r="TO6" s="676"/>
      <c r="TP6" s="676"/>
      <c r="TQ6" s="676"/>
      <c r="TR6" s="676"/>
      <c r="TS6" s="676"/>
      <c r="TT6" s="676"/>
      <c r="TU6" s="676"/>
      <c r="TV6" s="676"/>
      <c r="TW6" s="676"/>
      <c r="TX6" s="676"/>
      <c r="TY6" s="676"/>
      <c r="TZ6" s="676"/>
      <c r="UA6" s="676"/>
      <c r="UB6" s="676"/>
      <c r="UC6" s="676"/>
      <c r="UD6" s="676"/>
      <c r="UE6" s="676"/>
      <c r="UF6" s="676"/>
      <c r="UG6" s="676"/>
      <c r="UH6" s="676"/>
      <c r="UI6" s="676"/>
      <c r="UJ6" s="676"/>
      <c r="UK6" s="676"/>
      <c r="UL6" s="676"/>
      <c r="UM6" s="676"/>
      <c r="UN6" s="676"/>
      <c r="UO6" s="676"/>
      <c r="UP6" s="676"/>
      <c r="UQ6" s="676"/>
      <c r="UR6" s="676"/>
      <c r="US6" s="676"/>
      <c r="UT6" s="676"/>
      <c r="UU6" s="676"/>
      <c r="UV6" s="676"/>
      <c r="UW6" s="676"/>
      <c r="UX6" s="676"/>
      <c r="UY6" s="676"/>
      <c r="UZ6" s="676"/>
      <c r="VA6" s="676"/>
      <c r="VB6" s="676"/>
      <c r="VC6" s="676"/>
      <c r="VD6" s="676"/>
      <c r="VE6" s="676"/>
      <c r="VF6" s="676"/>
      <c r="VG6" s="676"/>
      <c r="VH6" s="676"/>
      <c r="VI6" s="676"/>
      <c r="VJ6" s="676"/>
      <c r="VK6" s="676"/>
      <c r="VL6" s="676"/>
      <c r="VM6" s="676"/>
      <c r="VN6" s="676"/>
      <c r="VO6" s="676"/>
      <c r="VP6" s="676"/>
      <c r="VQ6" s="676"/>
      <c r="VR6" s="676"/>
      <c r="VS6" s="676"/>
      <c r="VT6" s="676"/>
      <c r="VU6" s="676"/>
      <c r="VV6" s="676"/>
      <c r="VW6" s="676"/>
      <c r="VX6" s="676"/>
      <c r="VY6" s="676"/>
      <c r="VZ6" s="676"/>
      <c r="WA6" s="676"/>
      <c r="WB6" s="676"/>
      <c r="WC6" s="676"/>
      <c r="WD6" s="676"/>
      <c r="WE6" s="676"/>
      <c r="WF6" s="676"/>
      <c r="WG6" s="676"/>
      <c r="WH6" s="676"/>
      <c r="WI6" s="676"/>
      <c r="WJ6" s="676"/>
      <c r="WK6" s="676"/>
      <c r="WL6" s="676"/>
      <c r="WM6" s="676"/>
      <c r="WN6" s="676"/>
      <c r="WO6" s="676"/>
      <c r="WP6" s="676"/>
      <c r="WQ6" s="676"/>
      <c r="WR6" s="676"/>
      <c r="WS6" s="676"/>
      <c r="WT6" s="676"/>
      <c r="WU6" s="676"/>
      <c r="WV6" s="676"/>
      <c r="WW6" s="676"/>
      <c r="WX6" s="676"/>
      <c r="WY6" s="676"/>
      <c r="WZ6" s="676"/>
      <c r="XA6" s="676"/>
      <c r="XB6" s="676"/>
      <c r="XC6" s="676"/>
      <c r="XD6" s="676"/>
      <c r="XE6" s="676"/>
      <c r="XF6" s="676"/>
      <c r="XG6" s="676"/>
      <c r="XH6" s="676"/>
      <c r="XI6" s="676"/>
      <c r="XJ6" s="676"/>
      <c r="XK6" s="676"/>
      <c r="XL6" s="676"/>
      <c r="XM6" s="676"/>
      <c r="XN6" s="676"/>
      <c r="XO6" s="676"/>
      <c r="XP6" s="676"/>
      <c r="XQ6" s="676"/>
      <c r="XR6" s="676"/>
      <c r="XS6" s="676"/>
      <c r="XT6" s="676"/>
      <c r="XU6" s="676"/>
      <c r="XV6" s="676"/>
      <c r="XW6" s="676"/>
      <c r="XX6" s="676"/>
      <c r="XY6" s="676"/>
      <c r="XZ6" s="676"/>
      <c r="YA6" s="676"/>
      <c r="YB6" s="676"/>
      <c r="YC6" s="676"/>
      <c r="YD6" s="676"/>
      <c r="YE6" s="676"/>
      <c r="YF6" s="676"/>
      <c r="YG6" s="676"/>
      <c r="YH6" s="676"/>
      <c r="YI6" s="676"/>
      <c r="YJ6" s="676"/>
      <c r="YK6" s="676"/>
      <c r="YL6" s="676"/>
      <c r="YM6" s="676"/>
      <c r="YN6" s="676"/>
      <c r="YO6" s="676"/>
      <c r="YP6" s="676"/>
      <c r="YQ6" s="676"/>
      <c r="YR6" s="676"/>
      <c r="YS6" s="676"/>
      <c r="YT6" s="676"/>
      <c r="YU6" s="676"/>
      <c r="YV6" s="676"/>
      <c r="YW6" s="676"/>
      <c r="YX6" s="676"/>
      <c r="YY6" s="676"/>
      <c r="YZ6" s="676"/>
      <c r="ZA6" s="676"/>
      <c r="ZB6" s="676"/>
      <c r="ZC6" s="676"/>
      <c r="ZD6" s="676"/>
      <c r="ZE6" s="676"/>
      <c r="ZF6" s="676"/>
      <c r="ZG6" s="676"/>
      <c r="ZH6" s="676"/>
      <c r="ZI6" s="676"/>
      <c r="ZJ6" s="676"/>
      <c r="ZK6" s="676"/>
      <c r="ZL6" s="676"/>
      <c r="ZM6" s="676"/>
      <c r="ZN6" s="676"/>
      <c r="ZO6" s="676"/>
      <c r="ZP6" s="676"/>
      <c r="ZQ6" s="676"/>
      <c r="ZR6" s="676"/>
      <c r="ZS6" s="676"/>
      <c r="ZT6" s="676"/>
      <c r="ZU6" s="676"/>
      <c r="ZV6" s="676"/>
      <c r="ZW6" s="676"/>
      <c r="ZX6" s="676"/>
      <c r="ZY6" s="676"/>
      <c r="ZZ6" s="676"/>
      <c r="AAA6" s="676"/>
      <c r="AAB6" s="676"/>
      <c r="AAC6" s="676"/>
      <c r="AAD6" s="676"/>
      <c r="AAE6" s="676"/>
      <c r="AAF6" s="676"/>
      <c r="AAG6" s="676"/>
      <c r="AAH6" s="676"/>
      <c r="AAI6" s="676"/>
      <c r="AAJ6" s="676"/>
      <c r="AAK6" s="676"/>
      <c r="AAL6" s="676"/>
      <c r="AAM6" s="676"/>
      <c r="AAN6" s="676"/>
      <c r="AAO6" s="676"/>
      <c r="AAP6" s="676"/>
      <c r="AAQ6" s="676"/>
      <c r="AAR6" s="676"/>
      <c r="AAS6" s="676"/>
      <c r="AAT6" s="676"/>
      <c r="AAU6" s="676"/>
      <c r="AAV6" s="676"/>
      <c r="AAW6" s="676"/>
      <c r="AAX6" s="676"/>
      <c r="AAY6" s="676"/>
      <c r="AAZ6" s="676"/>
      <c r="ABA6" s="676"/>
      <c r="ABB6" s="676"/>
      <c r="ABC6" s="676"/>
      <c r="ABD6" s="676"/>
      <c r="ABE6" s="676"/>
      <c r="ABF6" s="676"/>
      <c r="ABG6" s="676"/>
      <c r="ABH6" s="676"/>
      <c r="ABI6" s="676"/>
      <c r="ABJ6" s="676"/>
      <c r="ABK6" s="676"/>
      <c r="ABL6" s="676"/>
      <c r="ABM6" s="676"/>
      <c r="ABN6" s="676"/>
      <c r="ABO6" s="676"/>
      <c r="ABP6" s="676"/>
      <c r="ABQ6" s="676"/>
      <c r="ABR6" s="676"/>
      <c r="ABS6" s="676"/>
      <c r="ABT6" s="676"/>
      <c r="ABU6" s="676"/>
      <c r="ABV6" s="676"/>
      <c r="ABW6" s="676"/>
      <c r="ABX6" s="676"/>
      <c r="ABY6" s="676"/>
      <c r="ABZ6" s="676"/>
      <c r="ACA6" s="676"/>
      <c r="ACB6" s="676"/>
      <c r="ACC6" s="676"/>
      <c r="ACD6" s="676"/>
      <c r="ACE6" s="676"/>
      <c r="ACF6" s="676"/>
      <c r="ACG6" s="676"/>
      <c r="ACH6" s="676"/>
      <c r="ACI6" s="676"/>
      <c r="ACJ6" s="676"/>
      <c r="ACK6" s="676"/>
      <c r="ACL6" s="676"/>
      <c r="ACM6" s="676"/>
      <c r="ACN6" s="676"/>
      <c r="ACO6" s="676"/>
      <c r="ACP6" s="676"/>
      <c r="ACQ6" s="676"/>
      <c r="ACR6" s="676"/>
      <c r="ACS6" s="676"/>
      <c r="ACT6" s="676"/>
      <c r="ACU6" s="676"/>
      <c r="ACV6" s="676"/>
      <c r="ACW6" s="676"/>
      <c r="ACX6" s="676"/>
      <c r="ACY6" s="676"/>
      <c r="ACZ6" s="676"/>
      <c r="ADA6" s="676"/>
      <c r="ADB6" s="676"/>
      <c r="ADC6" s="676"/>
      <c r="ADD6" s="676"/>
      <c r="ADE6" s="676"/>
      <c r="ADF6" s="676"/>
      <c r="ADG6" s="676"/>
      <c r="ADH6" s="676"/>
      <c r="ADI6" s="676"/>
      <c r="ADJ6" s="676"/>
      <c r="ADK6" s="676"/>
      <c r="ADL6" s="676"/>
      <c r="ADM6" s="676"/>
      <c r="ADN6" s="676"/>
      <c r="ADO6" s="676"/>
      <c r="ADP6" s="676"/>
      <c r="ADQ6" s="676"/>
      <c r="ADR6" s="676"/>
      <c r="ADS6" s="676"/>
      <c r="ADT6" s="676"/>
      <c r="ADU6" s="676"/>
      <c r="ADV6" s="676"/>
      <c r="ADW6" s="676"/>
      <c r="ADX6" s="676"/>
      <c r="ADY6" s="676"/>
      <c r="ADZ6" s="676"/>
      <c r="AEA6" s="676"/>
      <c r="AEB6" s="676"/>
      <c r="AEC6" s="676"/>
      <c r="AED6" s="676"/>
      <c r="AEE6" s="676"/>
      <c r="AEF6" s="676"/>
      <c r="AEG6" s="676"/>
      <c r="AEH6" s="676"/>
      <c r="AEI6" s="676"/>
      <c r="AEJ6" s="676"/>
      <c r="AEK6" s="676"/>
      <c r="AEL6" s="676"/>
      <c r="AEM6" s="676"/>
      <c r="AEN6" s="676"/>
      <c r="AEO6" s="676"/>
      <c r="AEP6" s="676"/>
      <c r="AEQ6" s="676"/>
      <c r="AER6" s="676"/>
      <c r="AES6" s="676"/>
      <c r="AET6" s="676"/>
      <c r="AEU6" s="676"/>
      <c r="AEV6" s="676"/>
      <c r="AEW6" s="676"/>
      <c r="AEX6" s="676"/>
      <c r="AEY6" s="676"/>
      <c r="AEZ6" s="676"/>
      <c r="AFA6" s="676"/>
      <c r="AFB6" s="676"/>
      <c r="AFC6" s="676"/>
      <c r="AFD6" s="676"/>
      <c r="AFE6" s="676"/>
      <c r="AFF6" s="676"/>
      <c r="AFG6" s="676"/>
      <c r="AFH6" s="676"/>
      <c r="AFI6" s="676"/>
      <c r="AFJ6" s="676"/>
      <c r="AFK6" s="676"/>
      <c r="AFL6" s="676"/>
      <c r="AFM6" s="676"/>
      <c r="AFN6" s="676"/>
      <c r="AFO6" s="676"/>
      <c r="AFP6" s="676"/>
      <c r="AFQ6" s="676"/>
      <c r="AFR6" s="676"/>
      <c r="AFS6" s="676"/>
      <c r="AFT6" s="676"/>
      <c r="AFU6" s="676"/>
      <c r="AFV6" s="676"/>
      <c r="AFW6" s="676"/>
      <c r="AFX6" s="676"/>
      <c r="AFY6" s="676"/>
      <c r="AFZ6" s="676"/>
      <c r="AGA6" s="676"/>
      <c r="AGB6" s="676"/>
      <c r="AGC6" s="676"/>
      <c r="AGD6" s="676"/>
      <c r="AGE6" s="676"/>
      <c r="AGF6" s="676"/>
      <c r="AGG6" s="676"/>
      <c r="AGH6" s="676"/>
      <c r="AGI6" s="676"/>
      <c r="AGJ6" s="676"/>
      <c r="AGK6" s="676"/>
      <c r="AGL6" s="676"/>
      <c r="AGM6" s="676"/>
      <c r="AGN6" s="676"/>
      <c r="AGO6" s="676"/>
      <c r="AGP6" s="676"/>
      <c r="AGQ6" s="676"/>
      <c r="AGR6" s="676"/>
      <c r="AGS6" s="676"/>
      <c r="AGT6" s="676"/>
      <c r="AGU6" s="676"/>
      <c r="AGV6" s="676"/>
      <c r="AGW6" s="676"/>
      <c r="AGX6" s="676"/>
      <c r="AGY6" s="676"/>
      <c r="AGZ6" s="676"/>
      <c r="AHA6" s="676"/>
      <c r="AHB6" s="676"/>
      <c r="AHC6" s="676"/>
      <c r="AHD6" s="676"/>
      <c r="AHE6" s="676"/>
      <c r="AHF6" s="676"/>
      <c r="AHG6" s="676"/>
      <c r="AHH6" s="676"/>
      <c r="AHI6" s="676"/>
      <c r="AHJ6" s="676"/>
      <c r="AHK6" s="676"/>
      <c r="AHL6" s="676"/>
      <c r="AHM6" s="676"/>
      <c r="AHN6" s="676"/>
      <c r="AHO6" s="676"/>
      <c r="AHP6" s="676"/>
      <c r="AHQ6" s="676"/>
      <c r="AHR6" s="676"/>
      <c r="AHS6" s="676"/>
      <c r="AHT6" s="676"/>
      <c r="AHU6" s="676"/>
      <c r="AHV6" s="676"/>
      <c r="AHW6" s="676"/>
      <c r="AHX6" s="676"/>
      <c r="AHY6" s="676"/>
      <c r="AHZ6" s="676"/>
      <c r="AIA6" s="676"/>
      <c r="AIB6" s="676"/>
      <c r="AIC6" s="676"/>
      <c r="AID6" s="676"/>
      <c r="AIE6" s="676"/>
      <c r="AIF6" s="676"/>
      <c r="AIG6" s="676"/>
      <c r="AIH6" s="676"/>
      <c r="AII6" s="676"/>
      <c r="AIJ6" s="676"/>
      <c r="AIK6" s="676"/>
      <c r="AIL6" s="676"/>
      <c r="AIM6" s="676"/>
      <c r="AIN6" s="676"/>
      <c r="AIO6" s="676"/>
      <c r="AIP6" s="676"/>
      <c r="AIQ6" s="676"/>
      <c r="AIR6" s="676"/>
      <c r="AIS6" s="676"/>
      <c r="AIT6" s="676"/>
      <c r="AIU6" s="676"/>
      <c r="AIV6" s="676"/>
      <c r="AIW6" s="676"/>
      <c r="AIX6" s="676"/>
      <c r="AIY6" s="676"/>
      <c r="AIZ6" s="676"/>
      <c r="AJA6" s="676"/>
      <c r="AJB6" s="676"/>
      <c r="AJC6" s="676"/>
      <c r="AJD6" s="676"/>
      <c r="AJE6" s="676"/>
      <c r="AJF6" s="676"/>
      <c r="AJG6" s="676"/>
      <c r="AJH6" s="676"/>
      <c r="AJI6" s="676"/>
      <c r="AJJ6" s="676"/>
      <c r="AJK6" s="676"/>
      <c r="AJL6" s="676"/>
      <c r="AJM6" s="676"/>
      <c r="AJN6" s="676"/>
      <c r="AJO6" s="676"/>
      <c r="AJP6" s="676"/>
      <c r="AJQ6" s="676"/>
      <c r="AJR6" s="676"/>
      <c r="AJS6" s="676"/>
      <c r="AJT6" s="676"/>
      <c r="AJU6" s="676"/>
      <c r="AJV6" s="676"/>
      <c r="AJW6" s="676"/>
      <c r="AJX6" s="676"/>
      <c r="AJY6" s="676"/>
      <c r="AJZ6" s="676"/>
      <c r="AKA6" s="676"/>
      <c r="AKB6" s="676"/>
      <c r="AKC6" s="676"/>
      <c r="AKD6" s="676"/>
      <c r="AKE6" s="676"/>
      <c r="AKF6" s="676"/>
      <c r="AKG6" s="676"/>
      <c r="AKH6" s="676"/>
      <c r="AKI6" s="676"/>
      <c r="AKJ6" s="676"/>
      <c r="AKK6" s="676"/>
      <c r="AKL6" s="676"/>
      <c r="AKM6" s="676"/>
      <c r="AKN6" s="676"/>
      <c r="AKO6" s="676"/>
      <c r="AKP6" s="676"/>
      <c r="AKQ6" s="676"/>
      <c r="AKR6" s="676"/>
      <c r="AKS6" s="676"/>
      <c r="AKT6" s="676"/>
      <c r="AKU6" s="676"/>
      <c r="AKV6" s="676"/>
      <c r="AKW6" s="676"/>
      <c r="AKX6" s="676"/>
      <c r="AKY6" s="676"/>
      <c r="AKZ6" s="676"/>
      <c r="ALA6" s="676"/>
      <c r="ALB6" s="676"/>
      <c r="ALC6" s="676"/>
      <c r="ALD6" s="676"/>
      <c r="ALE6" s="676"/>
      <c r="ALF6" s="676"/>
      <c r="ALG6" s="676"/>
      <c r="ALH6" s="676"/>
      <c r="ALI6" s="676"/>
      <c r="ALJ6" s="676"/>
      <c r="ALK6" s="676"/>
      <c r="ALL6" s="676"/>
      <c r="ALM6" s="676"/>
      <c r="ALN6" s="676"/>
      <c r="ALO6" s="676"/>
      <c r="ALP6" s="676"/>
      <c r="ALQ6" s="676"/>
      <c r="ALR6" s="676"/>
      <c r="ALS6" s="676"/>
      <c r="ALT6" s="676"/>
      <c r="ALU6" s="676"/>
      <c r="ALV6" s="676"/>
      <c r="ALW6" s="676"/>
      <c r="ALX6" s="676"/>
      <c r="ALY6" s="676"/>
      <c r="ALZ6" s="676"/>
      <c r="AMA6" s="676"/>
      <c r="AMB6" s="676"/>
      <c r="AMC6" s="676"/>
      <c r="AMD6" s="676"/>
      <c r="AME6" s="676"/>
      <c r="AMF6" s="676"/>
      <c r="AMG6" s="676"/>
      <c r="AMH6" s="676"/>
      <c r="AMI6" s="676"/>
      <c r="AMJ6" s="676"/>
      <c r="AMK6" s="676"/>
      <c r="AML6" s="676"/>
      <c r="AMM6" s="676"/>
      <c r="AMN6" s="676"/>
      <c r="AMO6" s="676"/>
      <c r="AMP6" s="676"/>
      <c r="AMQ6" s="676"/>
      <c r="AMR6" s="676"/>
      <c r="AMS6" s="676"/>
      <c r="AMT6" s="676"/>
      <c r="AMU6" s="676"/>
      <c r="AMV6" s="676"/>
      <c r="AMW6" s="676"/>
      <c r="AMX6" s="676"/>
      <c r="AMY6" s="676"/>
      <c r="AMZ6" s="676"/>
      <c r="ANA6" s="676"/>
      <c r="ANB6" s="676"/>
      <c r="ANC6" s="676"/>
      <c r="AND6" s="676"/>
      <c r="ANE6" s="676"/>
      <c r="ANF6" s="676"/>
      <c r="ANG6" s="676"/>
      <c r="ANH6" s="676"/>
      <c r="ANI6" s="676"/>
      <c r="ANJ6" s="676"/>
      <c r="ANK6" s="676"/>
      <c r="ANL6" s="676"/>
      <c r="ANM6" s="676"/>
      <c r="ANN6" s="676"/>
      <c r="ANO6" s="676"/>
      <c r="ANP6" s="676"/>
      <c r="ANQ6" s="676"/>
      <c r="ANR6" s="676"/>
      <c r="ANS6" s="676"/>
      <c r="ANT6" s="676"/>
      <c r="ANU6" s="676"/>
      <c r="ANV6" s="676"/>
      <c r="ANW6" s="676"/>
      <c r="ANX6" s="676"/>
      <c r="ANY6" s="676"/>
      <c r="ANZ6" s="676"/>
      <c r="AOA6" s="676"/>
      <c r="AOB6" s="676"/>
      <c r="AOC6" s="676"/>
      <c r="AOD6" s="676"/>
      <c r="AOE6" s="676"/>
      <c r="AOF6" s="676"/>
      <c r="AOG6" s="676"/>
      <c r="AOH6" s="676"/>
      <c r="AOI6" s="676"/>
      <c r="AOJ6" s="676"/>
      <c r="AOK6" s="676"/>
      <c r="AOL6" s="676"/>
      <c r="AOM6" s="676"/>
      <c r="AON6" s="676"/>
      <c r="AOO6" s="676"/>
      <c r="AOP6" s="676"/>
      <c r="AOQ6" s="676"/>
      <c r="AOR6" s="676"/>
      <c r="AOS6" s="676"/>
      <c r="AOT6" s="676"/>
      <c r="AOU6" s="676"/>
      <c r="AOV6" s="676"/>
      <c r="AOW6" s="676"/>
      <c r="AOX6" s="676"/>
      <c r="AOY6" s="676"/>
      <c r="AOZ6" s="676"/>
      <c r="APA6" s="676"/>
      <c r="APB6" s="676"/>
      <c r="APC6" s="676"/>
      <c r="APD6" s="676"/>
      <c r="APE6" s="676"/>
      <c r="APF6" s="676"/>
      <c r="APG6" s="676"/>
      <c r="APH6" s="676"/>
      <c r="API6" s="676"/>
      <c r="APJ6" s="676"/>
      <c r="APK6" s="676"/>
      <c r="APL6" s="676"/>
      <c r="APM6" s="676"/>
      <c r="APN6" s="676"/>
      <c r="APO6" s="676"/>
      <c r="APP6" s="676"/>
      <c r="APQ6" s="676"/>
      <c r="APR6" s="676"/>
      <c r="APS6" s="676"/>
      <c r="APT6" s="676"/>
      <c r="APU6" s="676"/>
      <c r="APV6" s="676"/>
      <c r="APW6" s="676"/>
      <c r="APX6" s="676"/>
      <c r="APY6" s="676"/>
      <c r="APZ6" s="676"/>
      <c r="AQA6" s="676"/>
      <c r="AQB6" s="676"/>
      <c r="AQC6" s="676"/>
      <c r="AQD6" s="676"/>
      <c r="AQE6" s="676"/>
      <c r="AQF6" s="676"/>
      <c r="AQG6" s="676"/>
      <c r="AQH6" s="676"/>
      <c r="AQI6" s="676"/>
      <c r="AQJ6" s="676"/>
      <c r="AQK6" s="676"/>
      <c r="AQL6" s="676"/>
      <c r="AQM6" s="676"/>
      <c r="AQN6" s="676"/>
      <c r="AQO6" s="676"/>
      <c r="AQP6" s="676"/>
      <c r="AQQ6" s="676"/>
      <c r="AQR6" s="676"/>
      <c r="AQS6" s="676"/>
      <c r="AQT6" s="676"/>
      <c r="AQU6" s="676"/>
      <c r="AQV6" s="676"/>
      <c r="AQW6" s="676"/>
      <c r="AQX6" s="676"/>
      <c r="AQY6" s="676"/>
      <c r="AQZ6" s="676"/>
      <c r="ARA6" s="676"/>
      <c r="ARB6" s="676"/>
      <c r="ARC6" s="676"/>
      <c r="ARD6" s="676"/>
      <c r="ARE6" s="676"/>
      <c r="ARF6" s="676"/>
      <c r="ARG6" s="676"/>
      <c r="ARH6" s="676"/>
      <c r="ARI6" s="676"/>
      <c r="ARJ6" s="676"/>
      <c r="ARK6" s="676"/>
      <c r="ARL6" s="676"/>
      <c r="ARM6" s="676"/>
      <c r="ARN6" s="676"/>
      <c r="ARO6" s="676"/>
      <c r="ARP6" s="676"/>
      <c r="ARQ6" s="676"/>
      <c r="ARR6" s="676"/>
      <c r="ARS6" s="676"/>
      <c r="ART6" s="676"/>
      <c r="ARU6" s="676"/>
      <c r="ARV6" s="676"/>
      <c r="ARW6" s="676"/>
      <c r="ARX6" s="676"/>
      <c r="ARY6" s="676"/>
      <c r="ARZ6" s="676"/>
      <c r="ASA6" s="676"/>
      <c r="ASB6" s="676"/>
      <c r="ASC6" s="676"/>
      <c r="ASD6" s="676"/>
      <c r="ASE6" s="676"/>
      <c r="ASF6" s="676"/>
      <c r="ASG6" s="676"/>
      <c r="ASH6" s="676"/>
      <c r="ASI6" s="676"/>
      <c r="ASJ6" s="676"/>
      <c r="ASK6" s="676"/>
      <c r="ASL6" s="676"/>
      <c r="ASM6" s="676"/>
      <c r="ASN6" s="676"/>
      <c r="ASO6" s="676"/>
      <c r="ASP6" s="676"/>
      <c r="ASQ6" s="676"/>
      <c r="ASR6" s="676"/>
      <c r="ASS6" s="676"/>
      <c r="AST6" s="676"/>
      <c r="ASU6" s="676"/>
      <c r="ASV6" s="676"/>
      <c r="ASW6" s="676"/>
      <c r="ASX6" s="676"/>
      <c r="ASY6" s="676"/>
      <c r="ASZ6" s="676"/>
      <c r="ATA6" s="676"/>
      <c r="ATB6" s="676"/>
      <c r="ATC6" s="676"/>
      <c r="ATD6" s="676"/>
      <c r="ATE6" s="676"/>
      <c r="ATF6" s="676"/>
      <c r="ATG6" s="676"/>
      <c r="ATH6" s="676"/>
      <c r="ATI6" s="676"/>
      <c r="ATJ6" s="676"/>
      <c r="ATK6" s="676"/>
      <c r="ATL6" s="676"/>
      <c r="ATM6" s="676"/>
      <c r="ATN6" s="676"/>
      <c r="ATO6" s="676"/>
      <c r="ATP6" s="676"/>
      <c r="ATQ6" s="676"/>
      <c r="ATR6" s="676"/>
      <c r="ATS6" s="676"/>
      <c r="ATT6" s="676"/>
      <c r="ATU6" s="676"/>
      <c r="ATV6" s="676"/>
      <c r="ATW6" s="676"/>
      <c r="ATX6" s="676"/>
      <c r="ATY6" s="676"/>
      <c r="ATZ6" s="676"/>
      <c r="AUA6" s="676"/>
      <c r="AUB6" s="676"/>
      <c r="AUC6" s="676"/>
      <c r="AUD6" s="676"/>
      <c r="AUE6" s="676"/>
      <c r="AUF6" s="676"/>
      <c r="AUG6" s="676"/>
      <c r="AUH6" s="676"/>
      <c r="AUI6" s="676"/>
      <c r="AUJ6" s="676"/>
      <c r="AUK6" s="676"/>
      <c r="AUL6" s="676"/>
      <c r="AUM6" s="676"/>
      <c r="AUN6" s="676"/>
      <c r="AUO6" s="676"/>
      <c r="AUP6" s="676"/>
      <c r="AUQ6" s="676"/>
      <c r="AUR6" s="676"/>
      <c r="AUS6" s="676"/>
      <c r="AUT6" s="676"/>
      <c r="AUU6" s="676"/>
      <c r="AUV6" s="676"/>
      <c r="AUW6" s="676"/>
      <c r="AUX6" s="676"/>
      <c r="AUY6" s="676"/>
      <c r="AUZ6" s="676"/>
      <c r="AVA6" s="676"/>
      <c r="AVB6" s="676"/>
      <c r="AVC6" s="676"/>
      <c r="AVD6" s="676"/>
      <c r="AVE6" s="676"/>
      <c r="AVF6" s="676"/>
      <c r="AVG6" s="676"/>
      <c r="AVH6" s="676"/>
      <c r="AVI6" s="676"/>
      <c r="AVJ6" s="676"/>
      <c r="AVK6" s="676"/>
      <c r="AVL6" s="676"/>
      <c r="AVM6" s="676"/>
      <c r="AVN6" s="676"/>
      <c r="AVO6" s="676"/>
      <c r="AVP6" s="676"/>
      <c r="AVQ6" s="676"/>
      <c r="AVR6" s="676"/>
      <c r="AVS6" s="676"/>
      <c r="AVT6" s="676"/>
      <c r="AVU6" s="676"/>
      <c r="AVV6" s="676"/>
      <c r="AVW6" s="676"/>
      <c r="AVX6" s="676"/>
      <c r="AVY6" s="676"/>
      <c r="AVZ6" s="676"/>
      <c r="AWA6" s="676"/>
      <c r="AWB6" s="676"/>
      <c r="AWC6" s="676"/>
      <c r="AWD6" s="676"/>
      <c r="AWE6" s="676"/>
      <c r="AWF6" s="676"/>
      <c r="AWG6" s="676"/>
      <c r="AWH6" s="676"/>
      <c r="AWI6" s="676"/>
      <c r="AWJ6" s="676"/>
      <c r="AWK6" s="676"/>
      <c r="AWL6" s="676"/>
      <c r="AWM6" s="676"/>
      <c r="AWN6" s="676"/>
      <c r="AWO6" s="676"/>
      <c r="AWP6" s="676"/>
      <c r="AWQ6" s="676"/>
      <c r="AWR6" s="676"/>
      <c r="AWS6" s="676"/>
      <c r="AWT6" s="676"/>
      <c r="AWU6" s="676"/>
      <c r="AWV6" s="676"/>
      <c r="AWW6" s="676"/>
      <c r="AWX6" s="676"/>
      <c r="AWY6" s="676"/>
      <c r="AWZ6" s="676"/>
      <c r="AXA6" s="676"/>
      <c r="AXB6" s="676"/>
      <c r="AXC6" s="676"/>
      <c r="AXD6" s="676"/>
      <c r="AXE6" s="676"/>
      <c r="AXF6" s="676"/>
      <c r="AXG6" s="676"/>
      <c r="AXH6" s="676"/>
      <c r="AXI6" s="676"/>
      <c r="AXJ6" s="676"/>
      <c r="AXK6" s="676"/>
      <c r="AXL6" s="676"/>
      <c r="AXM6" s="676"/>
      <c r="AXN6" s="676"/>
      <c r="AXO6" s="676"/>
      <c r="AXP6" s="676"/>
      <c r="AXQ6" s="676"/>
      <c r="AXR6" s="676"/>
      <c r="AXS6" s="676"/>
      <c r="AXT6" s="676"/>
      <c r="AXU6" s="676"/>
      <c r="AXV6" s="676"/>
      <c r="AXW6" s="676"/>
      <c r="AXX6" s="676"/>
      <c r="AXY6" s="676"/>
      <c r="AXZ6" s="676"/>
      <c r="AYA6" s="676"/>
      <c r="AYB6" s="676"/>
      <c r="AYC6" s="676"/>
      <c r="AYD6" s="676"/>
      <c r="AYE6" s="676"/>
      <c r="AYF6" s="676"/>
      <c r="AYG6" s="676"/>
      <c r="AYH6" s="676"/>
      <c r="AYI6" s="676"/>
      <c r="AYJ6" s="676"/>
      <c r="AYK6" s="676"/>
      <c r="AYL6" s="676"/>
      <c r="AYM6" s="676"/>
      <c r="AYN6" s="676"/>
      <c r="AYO6" s="676"/>
      <c r="AYP6" s="676"/>
      <c r="AYQ6" s="676"/>
      <c r="AYR6" s="676"/>
      <c r="AYS6" s="676"/>
      <c r="AYT6" s="676"/>
      <c r="AYU6" s="676"/>
      <c r="AYV6" s="676"/>
      <c r="AYW6" s="676"/>
      <c r="AYX6" s="676"/>
      <c r="AYY6" s="676"/>
      <c r="AYZ6" s="676"/>
      <c r="AZA6" s="676"/>
      <c r="AZB6" s="676"/>
      <c r="AZC6" s="676"/>
      <c r="AZD6" s="676"/>
      <c r="AZE6" s="676"/>
      <c r="AZF6" s="676"/>
      <c r="AZG6" s="676"/>
      <c r="AZH6" s="676"/>
      <c r="AZI6" s="676"/>
      <c r="AZJ6" s="676"/>
      <c r="AZK6" s="676"/>
      <c r="AZL6" s="676"/>
      <c r="AZM6" s="676"/>
      <c r="AZN6" s="676"/>
      <c r="AZO6" s="676"/>
      <c r="AZP6" s="676"/>
      <c r="AZQ6" s="676"/>
      <c r="AZR6" s="676"/>
      <c r="AZS6" s="676"/>
      <c r="AZT6" s="676"/>
      <c r="AZU6" s="676"/>
      <c r="AZV6" s="676"/>
      <c r="AZW6" s="676"/>
      <c r="AZX6" s="676"/>
      <c r="AZY6" s="676"/>
      <c r="AZZ6" s="676"/>
      <c r="BAA6" s="676"/>
      <c r="BAB6" s="676"/>
      <c r="BAC6" s="676"/>
      <c r="BAD6" s="676"/>
      <c r="BAE6" s="676"/>
      <c r="BAF6" s="676"/>
      <c r="BAG6" s="676"/>
      <c r="BAH6" s="676"/>
      <c r="BAI6" s="676"/>
      <c r="BAJ6" s="676"/>
      <c r="BAK6" s="676"/>
      <c r="BAL6" s="676"/>
      <c r="BAM6" s="676"/>
      <c r="BAN6" s="676"/>
      <c r="BAO6" s="676"/>
      <c r="BAP6" s="676"/>
      <c r="BAQ6" s="676"/>
      <c r="BAR6" s="676"/>
      <c r="BAS6" s="676"/>
      <c r="BAT6" s="676"/>
      <c r="BAU6" s="676"/>
      <c r="BAV6" s="676"/>
      <c r="BAW6" s="676"/>
      <c r="BAX6" s="676"/>
      <c r="BAY6" s="676"/>
      <c r="BAZ6" s="676"/>
      <c r="BBA6" s="676"/>
      <c r="BBB6" s="676"/>
      <c r="BBC6" s="676"/>
      <c r="BBD6" s="676"/>
      <c r="BBE6" s="676"/>
      <c r="BBF6" s="676"/>
      <c r="BBG6" s="676"/>
      <c r="BBH6" s="676"/>
      <c r="BBI6" s="676"/>
      <c r="BBJ6" s="676"/>
      <c r="BBK6" s="676"/>
      <c r="BBL6" s="676"/>
      <c r="BBM6" s="676"/>
      <c r="BBN6" s="676"/>
      <c r="BBO6" s="676"/>
      <c r="BBP6" s="676"/>
      <c r="BBQ6" s="676"/>
      <c r="BBR6" s="676"/>
      <c r="BBS6" s="676"/>
      <c r="BBT6" s="676"/>
      <c r="BBU6" s="676"/>
      <c r="BBV6" s="676"/>
      <c r="BBW6" s="676"/>
      <c r="BBX6" s="676"/>
      <c r="BBY6" s="676"/>
      <c r="BBZ6" s="676"/>
      <c r="BCA6" s="676"/>
      <c r="BCB6" s="676"/>
      <c r="BCC6" s="676"/>
      <c r="BCD6" s="676"/>
      <c r="BCE6" s="676"/>
      <c r="BCF6" s="676"/>
      <c r="BCG6" s="676"/>
      <c r="BCH6" s="676"/>
      <c r="BCI6" s="676"/>
      <c r="BCJ6" s="676"/>
      <c r="BCK6" s="676"/>
      <c r="BCL6" s="676"/>
      <c r="BCM6" s="676"/>
      <c r="BCN6" s="676"/>
      <c r="BCO6" s="676"/>
      <c r="BCP6" s="676"/>
      <c r="BCQ6" s="676"/>
      <c r="BCR6" s="676"/>
      <c r="BCS6" s="676"/>
      <c r="BCT6" s="676"/>
      <c r="BCU6" s="676"/>
      <c r="BCV6" s="676"/>
      <c r="BCW6" s="676"/>
      <c r="BCX6" s="676"/>
      <c r="BCY6" s="676"/>
      <c r="BCZ6" s="676"/>
      <c r="BDA6" s="676"/>
      <c r="BDB6" s="676"/>
      <c r="BDC6" s="676"/>
      <c r="BDD6" s="676"/>
      <c r="BDE6" s="676"/>
      <c r="BDF6" s="676"/>
      <c r="BDG6" s="676"/>
      <c r="BDH6" s="676"/>
      <c r="BDI6" s="676"/>
      <c r="BDJ6" s="676"/>
      <c r="BDK6" s="676"/>
      <c r="BDL6" s="676"/>
      <c r="BDM6" s="676"/>
      <c r="BDN6" s="676"/>
      <c r="BDO6" s="676"/>
      <c r="BDP6" s="676"/>
      <c r="BDQ6" s="676"/>
      <c r="BDR6" s="676"/>
      <c r="BDS6" s="676"/>
      <c r="BDT6" s="676"/>
      <c r="BDU6" s="676"/>
      <c r="BDV6" s="676"/>
      <c r="BDW6" s="676"/>
      <c r="BDX6" s="676"/>
      <c r="BDY6" s="676"/>
      <c r="BDZ6" s="676"/>
      <c r="BEA6" s="676"/>
      <c r="BEB6" s="676"/>
      <c r="BEC6" s="676"/>
      <c r="BED6" s="676"/>
      <c r="BEE6" s="676"/>
      <c r="BEF6" s="676"/>
      <c r="BEG6" s="676"/>
      <c r="BEH6" s="676"/>
      <c r="BEI6" s="676"/>
      <c r="BEJ6" s="676"/>
      <c r="BEK6" s="676"/>
      <c r="BEL6" s="676"/>
      <c r="BEM6" s="676"/>
      <c r="BEN6" s="676"/>
      <c r="BEO6" s="676"/>
      <c r="BEP6" s="676"/>
      <c r="BEQ6" s="676"/>
      <c r="BER6" s="676"/>
      <c r="BES6" s="676"/>
      <c r="BET6" s="676"/>
      <c r="BEU6" s="676"/>
      <c r="BEV6" s="676"/>
      <c r="BEW6" s="676"/>
      <c r="BEX6" s="676"/>
      <c r="BEY6" s="676"/>
      <c r="BEZ6" s="676"/>
      <c r="BFA6" s="676"/>
      <c r="BFB6" s="676"/>
      <c r="BFC6" s="676"/>
      <c r="BFD6" s="676"/>
      <c r="BFE6" s="676"/>
      <c r="BFF6" s="676"/>
      <c r="BFG6" s="676"/>
      <c r="BFH6" s="676"/>
      <c r="BFI6" s="676"/>
      <c r="BFJ6" s="676"/>
      <c r="BFK6" s="676"/>
      <c r="BFL6" s="676"/>
      <c r="BFM6" s="676"/>
      <c r="BFN6" s="676"/>
      <c r="BFO6" s="676"/>
      <c r="BFP6" s="676"/>
      <c r="BFQ6" s="676"/>
      <c r="BFR6" s="676"/>
      <c r="BFS6" s="676"/>
      <c r="BFT6" s="676"/>
      <c r="BFU6" s="676"/>
      <c r="BFV6" s="676"/>
      <c r="BFW6" s="676"/>
      <c r="BFX6" s="676"/>
      <c r="BFY6" s="676"/>
      <c r="BFZ6" s="676"/>
      <c r="BGA6" s="676"/>
      <c r="BGB6" s="676"/>
      <c r="BGC6" s="676"/>
      <c r="BGD6" s="676"/>
      <c r="BGE6" s="676"/>
      <c r="BGF6" s="676"/>
      <c r="BGG6" s="676"/>
      <c r="BGH6" s="676"/>
      <c r="BGI6" s="676"/>
      <c r="BGJ6" s="676"/>
      <c r="BGK6" s="676"/>
      <c r="BGL6" s="676"/>
      <c r="BGM6" s="676"/>
      <c r="BGN6" s="676"/>
      <c r="BGO6" s="676"/>
      <c r="BGP6" s="676"/>
      <c r="BGQ6" s="676"/>
      <c r="BGR6" s="676"/>
      <c r="BGS6" s="676"/>
      <c r="BGT6" s="676"/>
      <c r="BGU6" s="676"/>
      <c r="BGV6" s="676"/>
      <c r="BGW6" s="676"/>
      <c r="BGX6" s="676"/>
      <c r="BGY6" s="676"/>
      <c r="BGZ6" s="676"/>
      <c r="BHA6" s="676"/>
      <c r="BHB6" s="676"/>
      <c r="BHC6" s="676"/>
      <c r="BHD6" s="676"/>
      <c r="BHE6" s="676"/>
      <c r="BHF6" s="676"/>
      <c r="BHG6" s="676"/>
      <c r="BHH6" s="676"/>
      <c r="BHI6" s="676"/>
      <c r="BHJ6" s="676"/>
      <c r="BHK6" s="676"/>
      <c r="BHL6" s="676"/>
      <c r="BHM6" s="676"/>
      <c r="BHN6" s="676"/>
      <c r="BHO6" s="676"/>
      <c r="BHP6" s="676"/>
      <c r="BHQ6" s="676"/>
      <c r="BHR6" s="676"/>
      <c r="BHS6" s="676"/>
      <c r="BHT6" s="676"/>
      <c r="BHU6" s="676"/>
      <c r="BHV6" s="676"/>
      <c r="BHW6" s="676"/>
      <c r="BHX6" s="676"/>
      <c r="BHY6" s="676"/>
      <c r="BHZ6" s="676"/>
      <c r="BIA6" s="676"/>
      <c r="BIB6" s="676"/>
      <c r="BIC6" s="676"/>
      <c r="BID6" s="676"/>
      <c r="BIE6" s="676"/>
      <c r="BIF6" s="676"/>
      <c r="BIG6" s="676"/>
      <c r="BIH6" s="676"/>
      <c r="BII6" s="676"/>
      <c r="BIJ6" s="676"/>
      <c r="BIK6" s="676"/>
      <c r="BIL6" s="676"/>
      <c r="BIM6" s="676"/>
      <c r="BIN6" s="676"/>
      <c r="BIO6" s="676"/>
      <c r="BIP6" s="676"/>
      <c r="BIQ6" s="676"/>
      <c r="BIR6" s="676"/>
      <c r="BIS6" s="676"/>
      <c r="BIT6" s="676"/>
      <c r="BIU6" s="676"/>
      <c r="BIV6" s="676"/>
      <c r="BIW6" s="676"/>
      <c r="BIX6" s="676"/>
      <c r="BIY6" s="676"/>
      <c r="BIZ6" s="676"/>
      <c r="BJA6" s="676"/>
      <c r="BJB6" s="676"/>
      <c r="BJC6" s="676"/>
      <c r="BJD6" s="676"/>
      <c r="BJE6" s="676"/>
      <c r="BJF6" s="676"/>
      <c r="BJG6" s="676"/>
      <c r="BJH6" s="676"/>
      <c r="BJI6" s="676"/>
      <c r="BJJ6" s="676"/>
      <c r="BJK6" s="676"/>
      <c r="BJL6" s="676"/>
      <c r="BJM6" s="676"/>
      <c r="BJN6" s="676"/>
      <c r="BJO6" s="676"/>
      <c r="BJP6" s="676"/>
      <c r="BJQ6" s="676"/>
      <c r="BJR6" s="676"/>
      <c r="BJS6" s="676"/>
      <c r="BJT6" s="676"/>
      <c r="BJU6" s="676"/>
      <c r="BJV6" s="676"/>
      <c r="BJW6" s="676"/>
      <c r="BJX6" s="676"/>
      <c r="BJY6" s="676"/>
      <c r="BJZ6" s="676"/>
      <c r="BKA6" s="676"/>
      <c r="BKB6" s="676"/>
      <c r="BKC6" s="676"/>
      <c r="BKD6" s="676"/>
      <c r="BKE6" s="676"/>
      <c r="BKF6" s="676"/>
      <c r="BKG6" s="676"/>
      <c r="BKH6" s="676"/>
      <c r="BKI6" s="676"/>
      <c r="BKJ6" s="676"/>
      <c r="BKK6" s="676"/>
      <c r="BKL6" s="676"/>
      <c r="BKM6" s="676"/>
      <c r="BKN6" s="676"/>
      <c r="BKO6" s="676"/>
      <c r="BKP6" s="676"/>
      <c r="BKQ6" s="676"/>
      <c r="BKR6" s="676"/>
      <c r="BKS6" s="676"/>
      <c r="BKT6" s="676"/>
      <c r="BKU6" s="676"/>
      <c r="BKV6" s="676"/>
      <c r="BKW6" s="676"/>
      <c r="BKX6" s="676"/>
      <c r="BKY6" s="676"/>
      <c r="BKZ6" s="676"/>
      <c r="BLA6" s="676"/>
      <c r="BLB6" s="676"/>
      <c r="BLC6" s="676"/>
      <c r="BLD6" s="676"/>
      <c r="BLE6" s="676"/>
      <c r="BLF6" s="676"/>
      <c r="BLG6" s="676"/>
      <c r="BLH6" s="676"/>
      <c r="BLI6" s="676"/>
      <c r="BLJ6" s="676"/>
      <c r="BLK6" s="676"/>
      <c r="BLL6" s="676"/>
      <c r="BLM6" s="676"/>
      <c r="BLN6" s="676"/>
      <c r="BLO6" s="676"/>
      <c r="BLP6" s="676"/>
      <c r="BLQ6" s="676"/>
      <c r="BLR6" s="676"/>
      <c r="BLS6" s="676"/>
      <c r="BLT6" s="676"/>
      <c r="BLU6" s="676"/>
      <c r="BLV6" s="676"/>
      <c r="BLW6" s="676"/>
      <c r="BLX6" s="676"/>
      <c r="BLY6" s="676"/>
      <c r="BLZ6" s="676"/>
      <c r="BMA6" s="676"/>
      <c r="BMB6" s="676"/>
      <c r="BMC6" s="676"/>
      <c r="BMD6" s="676"/>
      <c r="BME6" s="676"/>
      <c r="BMF6" s="676"/>
      <c r="BMG6" s="676"/>
      <c r="BMH6" s="676"/>
      <c r="BMI6" s="676"/>
      <c r="BMJ6" s="676"/>
      <c r="BMK6" s="676"/>
      <c r="BML6" s="676"/>
      <c r="BMM6" s="676"/>
      <c r="BMN6" s="676"/>
      <c r="BMO6" s="676"/>
      <c r="BMP6" s="676"/>
      <c r="BMQ6" s="676"/>
      <c r="BMR6" s="676"/>
      <c r="BMS6" s="676"/>
      <c r="BMT6" s="676"/>
      <c r="BMU6" s="676"/>
      <c r="BMV6" s="676"/>
      <c r="BMW6" s="676"/>
      <c r="BMX6" s="676"/>
      <c r="BMY6" s="676"/>
      <c r="BMZ6" s="676"/>
      <c r="BNA6" s="676"/>
      <c r="BNB6" s="676"/>
      <c r="BNC6" s="676"/>
      <c r="BND6" s="676"/>
      <c r="BNE6" s="676"/>
      <c r="BNF6" s="676"/>
      <c r="BNG6" s="676"/>
      <c r="BNH6" s="676"/>
      <c r="BNI6" s="676"/>
      <c r="BNJ6" s="676"/>
      <c r="BNK6" s="676"/>
      <c r="BNL6" s="676"/>
      <c r="BNM6" s="676"/>
      <c r="BNN6" s="676"/>
      <c r="BNO6" s="676"/>
      <c r="BNP6" s="676"/>
      <c r="BNQ6" s="676"/>
      <c r="BNR6" s="676"/>
      <c r="BNS6" s="676"/>
      <c r="BNT6" s="676"/>
      <c r="BNU6" s="676"/>
      <c r="BNV6" s="676"/>
      <c r="BNW6" s="676"/>
      <c r="BNX6" s="676"/>
      <c r="BNY6" s="676"/>
      <c r="BNZ6" s="676"/>
      <c r="BOA6" s="676"/>
      <c r="BOB6" s="676"/>
      <c r="BOC6" s="676"/>
      <c r="BOD6" s="676"/>
      <c r="BOE6" s="676"/>
      <c r="BOF6" s="676"/>
      <c r="BOG6" s="676"/>
      <c r="BOH6" s="676"/>
      <c r="BOI6" s="676"/>
      <c r="BOJ6" s="676"/>
      <c r="BOK6" s="676"/>
      <c r="BOL6" s="676"/>
      <c r="BOM6" s="676"/>
      <c r="BON6" s="676"/>
      <c r="BOO6" s="676"/>
      <c r="BOP6" s="676"/>
      <c r="BOQ6" s="676"/>
      <c r="BOR6" s="676"/>
      <c r="BOS6" s="676"/>
      <c r="BOT6" s="676"/>
      <c r="BOU6" s="676"/>
      <c r="BOV6" s="676"/>
      <c r="BOW6" s="676"/>
      <c r="BOX6" s="676"/>
      <c r="BOY6" s="676"/>
      <c r="BOZ6" s="676"/>
      <c r="BPA6" s="676"/>
      <c r="BPB6" s="676"/>
      <c r="BPC6" s="676"/>
      <c r="BPD6" s="676"/>
      <c r="BPE6" s="676"/>
      <c r="BPF6" s="676"/>
      <c r="BPG6" s="676"/>
      <c r="BPH6" s="676"/>
      <c r="BPI6" s="676"/>
      <c r="BPJ6" s="676"/>
      <c r="BPK6" s="676"/>
      <c r="BPL6" s="676"/>
      <c r="BPM6" s="676"/>
      <c r="BPN6" s="676"/>
      <c r="BPO6" s="676"/>
      <c r="BPP6" s="676"/>
      <c r="BPQ6" s="676"/>
      <c r="BPR6" s="676"/>
      <c r="BPS6" s="676"/>
      <c r="BPT6" s="676"/>
      <c r="BPU6" s="676"/>
      <c r="BPV6" s="676"/>
      <c r="BPW6" s="676"/>
      <c r="BPX6" s="676"/>
      <c r="BPY6" s="676"/>
      <c r="BPZ6" s="676"/>
      <c r="BQA6" s="676"/>
      <c r="BQB6" s="676"/>
      <c r="BQC6" s="676"/>
      <c r="BQD6" s="676"/>
      <c r="BQE6" s="676"/>
      <c r="BQF6" s="676"/>
      <c r="BQG6" s="676"/>
      <c r="BQH6" s="676"/>
      <c r="BQI6" s="676"/>
      <c r="BQJ6" s="676"/>
      <c r="BQK6" s="676"/>
      <c r="BQL6" s="676"/>
      <c r="BQM6" s="676"/>
      <c r="BQN6" s="676"/>
      <c r="BQO6" s="676"/>
      <c r="BQP6" s="676"/>
      <c r="BQQ6" s="676"/>
      <c r="BQR6" s="676"/>
      <c r="BQS6" s="676"/>
      <c r="BQT6" s="676"/>
      <c r="BQU6" s="676"/>
      <c r="BQV6" s="676"/>
      <c r="BQW6" s="676"/>
      <c r="BQX6" s="676"/>
      <c r="BQY6" s="676"/>
      <c r="BQZ6" s="676"/>
      <c r="BRA6" s="676"/>
      <c r="BRB6" s="676"/>
      <c r="BRC6" s="676"/>
      <c r="BRD6" s="676"/>
      <c r="BRE6" s="676"/>
      <c r="BRF6" s="676"/>
      <c r="BRG6" s="676"/>
      <c r="BRH6" s="676"/>
      <c r="BRI6" s="676"/>
      <c r="BRJ6" s="676"/>
      <c r="BRK6" s="676"/>
      <c r="BRL6" s="676"/>
      <c r="BRM6" s="676"/>
      <c r="BRN6" s="676"/>
      <c r="BRO6" s="676"/>
      <c r="BRP6" s="676"/>
      <c r="BRQ6" s="676"/>
      <c r="BRR6" s="676"/>
      <c r="BRS6" s="676"/>
      <c r="BRT6" s="676"/>
      <c r="BRU6" s="676"/>
      <c r="BRV6" s="676"/>
      <c r="BRW6" s="676"/>
      <c r="BRX6" s="676"/>
      <c r="BRY6" s="676"/>
      <c r="BRZ6" s="676"/>
      <c r="BSA6" s="676"/>
      <c r="BSB6" s="676"/>
      <c r="BSC6" s="676"/>
      <c r="BSD6" s="676"/>
      <c r="BSE6" s="676"/>
      <c r="BSF6" s="676"/>
      <c r="BSG6" s="676"/>
      <c r="BSH6" s="676"/>
      <c r="BSI6" s="676"/>
      <c r="BSJ6" s="676"/>
      <c r="BSK6" s="676"/>
      <c r="BSL6" s="676"/>
      <c r="BSM6" s="676"/>
      <c r="BSN6" s="676"/>
      <c r="BSO6" s="676"/>
      <c r="BSP6" s="676"/>
      <c r="BSQ6" s="676"/>
      <c r="BSR6" s="676"/>
      <c r="BSS6" s="676"/>
      <c r="BST6" s="676"/>
      <c r="BSU6" s="676"/>
      <c r="BSV6" s="676"/>
      <c r="BSW6" s="676"/>
      <c r="BSX6" s="676"/>
      <c r="BSY6" s="676"/>
      <c r="BSZ6" s="676"/>
      <c r="BTA6" s="676"/>
      <c r="BTB6" s="676"/>
      <c r="BTC6" s="676"/>
      <c r="BTD6" s="676"/>
      <c r="BTE6" s="676"/>
      <c r="BTF6" s="676"/>
      <c r="BTG6" s="676"/>
      <c r="BTH6" s="676"/>
      <c r="BTI6" s="676"/>
      <c r="BTJ6" s="676"/>
      <c r="BTK6" s="676"/>
      <c r="BTL6" s="676"/>
      <c r="BTM6" s="676"/>
      <c r="BTN6" s="676"/>
      <c r="BTO6" s="676"/>
      <c r="BTP6" s="676"/>
      <c r="BTQ6" s="676"/>
      <c r="BTR6" s="676"/>
      <c r="BTS6" s="676"/>
      <c r="BTT6" s="676"/>
      <c r="BTU6" s="676"/>
      <c r="BTV6" s="676"/>
      <c r="BTW6" s="676"/>
      <c r="BTX6" s="676"/>
      <c r="BTY6" s="676"/>
      <c r="BTZ6" s="676"/>
      <c r="BUA6" s="676"/>
      <c r="BUB6" s="676"/>
      <c r="BUC6" s="676"/>
      <c r="BUD6" s="676"/>
      <c r="BUE6" s="676"/>
      <c r="BUF6" s="676"/>
      <c r="BUG6" s="676"/>
      <c r="BUH6" s="676"/>
      <c r="BUI6" s="676"/>
      <c r="BUJ6" s="676"/>
      <c r="BUK6" s="676"/>
      <c r="BUL6" s="676"/>
      <c r="BUM6" s="676"/>
      <c r="BUN6" s="676"/>
      <c r="BUO6" s="676"/>
      <c r="BUP6" s="676"/>
      <c r="BUQ6" s="676"/>
      <c r="BUR6" s="676"/>
      <c r="BUS6" s="676"/>
      <c r="BUT6" s="676"/>
      <c r="BUU6" s="676"/>
      <c r="BUV6" s="676"/>
      <c r="BUW6" s="676"/>
      <c r="BUX6" s="676"/>
      <c r="BUY6" s="676"/>
      <c r="BUZ6" s="676"/>
      <c r="BVA6" s="676"/>
      <c r="BVB6" s="676"/>
      <c r="BVC6" s="676"/>
      <c r="BVD6" s="676"/>
      <c r="BVE6" s="676"/>
      <c r="BVF6" s="676"/>
      <c r="BVG6" s="676"/>
      <c r="BVH6" s="676"/>
      <c r="BVI6" s="676"/>
      <c r="BVJ6" s="676"/>
      <c r="BVK6" s="676"/>
      <c r="BVL6" s="676"/>
      <c r="BVM6" s="676"/>
      <c r="BVN6" s="676"/>
      <c r="BVO6" s="676"/>
      <c r="BVP6" s="676"/>
      <c r="BVQ6" s="676"/>
      <c r="BVR6" s="676"/>
      <c r="BVS6" s="676"/>
      <c r="BVT6" s="676"/>
      <c r="BVU6" s="676"/>
      <c r="BVV6" s="676"/>
      <c r="BVW6" s="676"/>
      <c r="BVX6" s="676"/>
      <c r="BVY6" s="676"/>
      <c r="BVZ6" s="676"/>
      <c r="BWA6" s="676"/>
      <c r="BWB6" s="676"/>
      <c r="BWC6" s="676"/>
      <c r="BWD6" s="676"/>
      <c r="BWE6" s="676"/>
      <c r="BWF6" s="676"/>
      <c r="BWG6" s="676"/>
      <c r="BWH6" s="676"/>
      <c r="BWI6" s="676"/>
      <c r="BWJ6" s="676"/>
      <c r="BWK6" s="676"/>
      <c r="BWL6" s="676"/>
      <c r="BWM6" s="676"/>
      <c r="BWN6" s="676"/>
      <c r="BWO6" s="676"/>
      <c r="BWP6" s="676"/>
      <c r="BWQ6" s="676"/>
      <c r="BWR6" s="676"/>
      <c r="BWS6" s="676"/>
      <c r="BWT6" s="676"/>
      <c r="BWU6" s="676"/>
      <c r="BWV6" s="676"/>
      <c r="BWW6" s="676"/>
      <c r="BWX6" s="676"/>
      <c r="BWY6" s="676"/>
      <c r="BWZ6" s="676"/>
      <c r="BXA6" s="676"/>
      <c r="BXB6" s="676"/>
      <c r="BXC6" s="676"/>
      <c r="BXD6" s="676"/>
      <c r="BXE6" s="676"/>
      <c r="BXF6" s="676"/>
      <c r="BXG6" s="676"/>
      <c r="BXH6" s="676"/>
      <c r="BXI6" s="676"/>
      <c r="BXJ6" s="676"/>
      <c r="BXK6" s="676"/>
      <c r="BXL6" s="676"/>
      <c r="BXM6" s="676"/>
      <c r="BXN6" s="676"/>
      <c r="BXO6" s="676"/>
      <c r="BXP6" s="676"/>
      <c r="BXQ6" s="676"/>
      <c r="BXR6" s="676"/>
      <c r="BXS6" s="676"/>
      <c r="BXT6" s="676"/>
      <c r="BXU6" s="676"/>
      <c r="BXV6" s="676"/>
      <c r="BXW6" s="676"/>
      <c r="BXX6" s="676"/>
      <c r="BXY6" s="676"/>
      <c r="BXZ6" s="676"/>
      <c r="BYA6" s="676"/>
      <c r="BYB6" s="676"/>
      <c r="BYC6" s="676"/>
      <c r="BYD6" s="676"/>
      <c r="BYE6" s="676"/>
      <c r="BYF6" s="676"/>
      <c r="BYG6" s="676"/>
      <c r="BYH6" s="676"/>
      <c r="BYI6" s="676"/>
      <c r="BYJ6" s="676"/>
      <c r="BYK6" s="676"/>
      <c r="BYL6" s="676"/>
      <c r="BYM6" s="676"/>
      <c r="BYN6" s="676"/>
      <c r="BYO6" s="676"/>
      <c r="BYP6" s="676"/>
      <c r="BYQ6" s="676"/>
      <c r="BYR6" s="676"/>
      <c r="BYS6" s="676"/>
      <c r="BYT6" s="676"/>
      <c r="BYU6" s="676"/>
      <c r="BYV6" s="676"/>
      <c r="BYW6" s="676"/>
      <c r="BYX6" s="676"/>
      <c r="BYY6" s="676"/>
      <c r="BYZ6" s="676"/>
      <c r="BZA6" s="676"/>
      <c r="BZB6" s="676"/>
      <c r="BZC6" s="676"/>
      <c r="BZD6" s="676"/>
      <c r="BZE6" s="676"/>
      <c r="BZF6" s="676"/>
      <c r="BZG6" s="676"/>
      <c r="BZH6" s="676"/>
      <c r="BZI6" s="676"/>
      <c r="BZJ6" s="676"/>
      <c r="BZK6" s="676"/>
      <c r="BZL6" s="676"/>
      <c r="BZM6" s="676"/>
      <c r="BZN6" s="676"/>
      <c r="BZO6" s="676"/>
      <c r="BZP6" s="676"/>
      <c r="BZQ6" s="676"/>
      <c r="BZR6" s="676"/>
      <c r="BZS6" s="676"/>
      <c r="BZT6" s="676"/>
      <c r="BZU6" s="676"/>
      <c r="BZV6" s="676"/>
      <c r="BZW6" s="676"/>
      <c r="BZX6" s="676"/>
      <c r="BZY6" s="676"/>
      <c r="BZZ6" s="676"/>
      <c r="CAA6" s="676"/>
      <c r="CAB6" s="676"/>
      <c r="CAC6" s="676"/>
      <c r="CAD6" s="676"/>
      <c r="CAE6" s="676"/>
      <c r="CAF6" s="676"/>
      <c r="CAG6" s="676"/>
      <c r="CAH6" s="676"/>
      <c r="CAI6" s="676"/>
      <c r="CAJ6" s="676"/>
      <c r="CAK6" s="676"/>
      <c r="CAL6" s="676"/>
      <c r="CAM6" s="676"/>
      <c r="CAN6" s="676"/>
      <c r="CAO6" s="676"/>
      <c r="CAP6" s="676"/>
      <c r="CAQ6" s="676"/>
      <c r="CAR6" s="676"/>
      <c r="CAS6" s="676"/>
      <c r="CAT6" s="676"/>
      <c r="CAU6" s="676"/>
      <c r="CAV6" s="676"/>
      <c r="CAW6" s="676"/>
      <c r="CAX6" s="676"/>
      <c r="CAY6" s="676"/>
      <c r="CAZ6" s="676"/>
      <c r="CBA6" s="676"/>
      <c r="CBB6" s="676"/>
      <c r="CBC6" s="676"/>
      <c r="CBD6" s="676"/>
      <c r="CBE6" s="676"/>
      <c r="CBF6" s="676"/>
      <c r="CBG6" s="676"/>
      <c r="CBH6" s="676"/>
      <c r="CBI6" s="676"/>
      <c r="CBJ6" s="676"/>
      <c r="CBK6" s="676"/>
      <c r="CBL6" s="676"/>
      <c r="CBM6" s="676"/>
      <c r="CBN6" s="676"/>
      <c r="CBO6" s="676"/>
      <c r="CBP6" s="676"/>
      <c r="CBQ6" s="676"/>
      <c r="CBR6" s="676"/>
      <c r="CBS6" s="676"/>
      <c r="CBT6" s="676"/>
      <c r="CBU6" s="676"/>
      <c r="CBV6" s="676"/>
      <c r="CBW6" s="676"/>
      <c r="CBX6" s="676"/>
      <c r="CBY6" s="676"/>
      <c r="CBZ6" s="676"/>
      <c r="CCA6" s="676"/>
      <c r="CCB6" s="676"/>
      <c r="CCC6" s="676"/>
      <c r="CCD6" s="676"/>
      <c r="CCE6" s="676"/>
      <c r="CCF6" s="676"/>
      <c r="CCG6" s="676"/>
      <c r="CCH6" s="676"/>
      <c r="CCI6" s="676"/>
      <c r="CCJ6" s="676"/>
      <c r="CCK6" s="676"/>
      <c r="CCL6" s="676"/>
      <c r="CCM6" s="676"/>
      <c r="CCN6" s="676"/>
      <c r="CCO6" s="676"/>
      <c r="CCP6" s="676"/>
      <c r="CCQ6" s="676"/>
      <c r="CCR6" s="676"/>
      <c r="CCS6" s="676"/>
      <c r="CCT6" s="676"/>
      <c r="CCU6" s="676"/>
      <c r="CCV6" s="676"/>
      <c r="CCW6" s="676"/>
      <c r="CCX6" s="676"/>
      <c r="CCY6" s="676"/>
      <c r="CCZ6" s="676"/>
      <c r="CDA6" s="676"/>
      <c r="CDB6" s="676"/>
      <c r="CDC6" s="676"/>
      <c r="CDD6" s="676"/>
      <c r="CDE6" s="676"/>
      <c r="CDF6" s="676"/>
      <c r="CDG6" s="676"/>
      <c r="CDH6" s="676"/>
      <c r="CDI6" s="676"/>
      <c r="CDJ6" s="676"/>
      <c r="CDK6" s="676"/>
      <c r="CDL6" s="676"/>
      <c r="CDM6" s="676"/>
      <c r="CDN6" s="676"/>
      <c r="CDO6" s="676"/>
      <c r="CDP6" s="676"/>
      <c r="CDQ6" s="676"/>
      <c r="CDR6" s="676"/>
      <c r="CDS6" s="676"/>
      <c r="CDT6" s="676"/>
      <c r="CDU6" s="676"/>
      <c r="CDV6" s="676"/>
      <c r="CDW6" s="676"/>
      <c r="CDX6" s="676"/>
      <c r="CDY6" s="676"/>
      <c r="CDZ6" s="676"/>
      <c r="CEA6" s="676"/>
      <c r="CEB6" s="676"/>
      <c r="CEC6" s="676"/>
      <c r="CED6" s="676"/>
      <c r="CEE6" s="676"/>
      <c r="CEF6" s="676"/>
      <c r="CEG6" s="676"/>
      <c r="CEH6" s="676"/>
      <c r="CEI6" s="676"/>
      <c r="CEJ6" s="676"/>
      <c r="CEK6" s="676"/>
      <c r="CEL6" s="676"/>
      <c r="CEM6" s="676"/>
      <c r="CEN6" s="676"/>
      <c r="CEO6" s="676"/>
      <c r="CEP6" s="676"/>
      <c r="CEQ6" s="676"/>
      <c r="CER6" s="676"/>
      <c r="CES6" s="676"/>
      <c r="CET6" s="676"/>
      <c r="CEU6" s="676"/>
      <c r="CEV6" s="676"/>
      <c r="CEW6" s="676"/>
      <c r="CEX6" s="676"/>
      <c r="CEY6" s="676"/>
      <c r="CEZ6" s="676"/>
      <c r="CFA6" s="676"/>
      <c r="CFB6" s="676"/>
      <c r="CFC6" s="676"/>
      <c r="CFD6" s="676"/>
      <c r="CFE6" s="676"/>
      <c r="CFF6" s="676"/>
      <c r="CFG6" s="676"/>
      <c r="CFH6" s="676"/>
      <c r="CFI6" s="676"/>
      <c r="CFJ6" s="676"/>
      <c r="CFK6" s="676"/>
      <c r="CFL6" s="676"/>
      <c r="CFM6" s="676"/>
      <c r="CFN6" s="676"/>
      <c r="CFO6" s="676"/>
      <c r="CFP6" s="676"/>
      <c r="CFQ6" s="676"/>
      <c r="CFR6" s="676"/>
      <c r="CFS6" s="676"/>
      <c r="CFT6" s="676"/>
      <c r="CFU6" s="676"/>
      <c r="CFV6" s="676"/>
      <c r="CFW6" s="676"/>
      <c r="CFX6" s="676"/>
      <c r="CFY6" s="676"/>
      <c r="CFZ6" s="676"/>
      <c r="CGA6" s="676"/>
      <c r="CGB6" s="676"/>
      <c r="CGC6" s="676"/>
      <c r="CGD6" s="676"/>
      <c r="CGE6" s="676"/>
      <c r="CGF6" s="676"/>
      <c r="CGG6" s="676"/>
      <c r="CGH6" s="676"/>
      <c r="CGI6" s="676"/>
      <c r="CGJ6" s="676"/>
      <c r="CGK6" s="676"/>
      <c r="CGL6" s="676"/>
      <c r="CGM6" s="676"/>
      <c r="CGN6" s="676"/>
      <c r="CGO6" s="676"/>
      <c r="CGP6" s="676"/>
      <c r="CGQ6" s="676"/>
      <c r="CGR6" s="676"/>
      <c r="CGS6" s="676"/>
      <c r="CGT6" s="676"/>
      <c r="CGU6" s="676"/>
      <c r="CGV6" s="676"/>
      <c r="CGW6" s="676"/>
      <c r="CGX6" s="676"/>
      <c r="CGY6" s="676"/>
      <c r="CGZ6" s="676"/>
      <c r="CHA6" s="676"/>
      <c r="CHB6" s="676"/>
      <c r="CHC6" s="676"/>
      <c r="CHD6" s="676"/>
      <c r="CHE6" s="676"/>
      <c r="CHF6" s="676"/>
      <c r="CHG6" s="676"/>
      <c r="CHH6" s="676"/>
      <c r="CHI6" s="676"/>
      <c r="CHJ6" s="676"/>
      <c r="CHK6" s="676"/>
      <c r="CHL6" s="676"/>
      <c r="CHM6" s="676"/>
      <c r="CHN6" s="676"/>
      <c r="CHO6" s="676"/>
      <c r="CHP6" s="676"/>
      <c r="CHQ6" s="676"/>
      <c r="CHR6" s="676"/>
      <c r="CHS6" s="676"/>
      <c r="CHT6" s="676"/>
      <c r="CHU6" s="676"/>
      <c r="CHV6" s="676"/>
      <c r="CHW6" s="676"/>
      <c r="CHX6" s="676"/>
      <c r="CHY6" s="676"/>
      <c r="CHZ6" s="676"/>
      <c r="CIA6" s="676"/>
      <c r="CIB6" s="676"/>
      <c r="CIC6" s="676"/>
      <c r="CID6" s="676"/>
      <c r="CIE6" s="676"/>
      <c r="CIF6" s="676"/>
      <c r="CIG6" s="676"/>
      <c r="CIH6" s="676"/>
      <c r="CII6" s="676"/>
      <c r="CIJ6" s="676"/>
      <c r="CIK6" s="676"/>
      <c r="CIL6" s="676"/>
      <c r="CIM6" s="676"/>
      <c r="CIN6" s="676"/>
      <c r="CIO6" s="676"/>
      <c r="CIP6" s="676"/>
      <c r="CIQ6" s="676"/>
      <c r="CIR6" s="676"/>
      <c r="CIS6" s="676"/>
      <c r="CIT6" s="676"/>
      <c r="CIU6" s="676"/>
      <c r="CIV6" s="676"/>
      <c r="CIW6" s="676"/>
      <c r="CIX6" s="676"/>
      <c r="CIY6" s="676"/>
      <c r="CIZ6" s="676"/>
      <c r="CJA6" s="676"/>
      <c r="CJB6" s="676"/>
      <c r="CJC6" s="676"/>
      <c r="CJD6" s="676"/>
      <c r="CJE6" s="676"/>
      <c r="CJF6" s="676"/>
      <c r="CJG6" s="676"/>
      <c r="CJH6" s="676"/>
      <c r="CJI6" s="676"/>
      <c r="CJJ6" s="676"/>
      <c r="CJK6" s="676"/>
      <c r="CJL6" s="676"/>
      <c r="CJM6" s="676"/>
      <c r="CJN6" s="676"/>
      <c r="CJO6" s="676"/>
      <c r="CJP6" s="676"/>
      <c r="CJQ6" s="676"/>
      <c r="CJR6" s="676"/>
      <c r="CJS6" s="676"/>
      <c r="CJT6" s="676"/>
      <c r="CJU6" s="676"/>
      <c r="CJV6" s="676"/>
      <c r="CJW6" s="676"/>
      <c r="CJX6" s="676"/>
      <c r="CJY6" s="676"/>
      <c r="CJZ6" s="676"/>
      <c r="CKA6" s="676"/>
      <c r="CKB6" s="676"/>
      <c r="CKC6" s="676"/>
      <c r="CKD6" s="676"/>
      <c r="CKE6" s="676"/>
      <c r="CKF6" s="676"/>
      <c r="CKG6" s="676"/>
      <c r="CKH6" s="676"/>
      <c r="CKI6" s="676"/>
      <c r="CKJ6" s="676"/>
      <c r="CKK6" s="676"/>
      <c r="CKL6" s="676"/>
      <c r="CKM6" s="676"/>
      <c r="CKN6" s="676"/>
      <c r="CKO6" s="676"/>
      <c r="CKP6" s="676"/>
      <c r="CKQ6" s="676"/>
      <c r="CKR6" s="676"/>
      <c r="CKS6" s="676"/>
      <c r="CKT6" s="676"/>
      <c r="CKU6" s="676"/>
      <c r="CKV6" s="676"/>
      <c r="CKW6" s="676"/>
      <c r="CKX6" s="676"/>
      <c r="CKY6" s="676"/>
      <c r="CKZ6" s="676"/>
      <c r="CLA6" s="676"/>
      <c r="CLB6" s="676"/>
      <c r="CLC6" s="676"/>
      <c r="CLD6" s="676"/>
      <c r="CLE6" s="676"/>
      <c r="CLF6" s="676"/>
      <c r="CLG6" s="676"/>
      <c r="CLH6" s="676"/>
      <c r="CLI6" s="676"/>
      <c r="CLJ6" s="676"/>
      <c r="CLK6" s="676"/>
      <c r="CLL6" s="676"/>
      <c r="CLM6" s="676"/>
      <c r="CLN6" s="676"/>
      <c r="CLO6" s="676"/>
      <c r="CLP6" s="676"/>
      <c r="CLQ6" s="676"/>
      <c r="CLR6" s="676"/>
      <c r="CLS6" s="676"/>
      <c r="CLT6" s="676"/>
      <c r="CLU6" s="676"/>
      <c r="CLV6" s="676"/>
      <c r="CLW6" s="676"/>
      <c r="CLX6" s="676"/>
      <c r="CLY6" s="676"/>
      <c r="CLZ6" s="676"/>
      <c r="CMA6" s="676"/>
      <c r="CMB6" s="676"/>
      <c r="CMC6" s="676"/>
      <c r="CMD6" s="676"/>
      <c r="CME6" s="676"/>
      <c r="CMF6" s="676"/>
      <c r="CMG6" s="676"/>
      <c r="CMH6" s="676"/>
      <c r="CMI6" s="676"/>
      <c r="CMJ6" s="676"/>
      <c r="CMK6" s="676"/>
      <c r="CML6" s="676"/>
      <c r="CMM6" s="676"/>
      <c r="CMN6" s="676"/>
      <c r="CMO6" s="676"/>
      <c r="CMP6" s="676"/>
      <c r="CMQ6" s="676"/>
      <c r="CMR6" s="676"/>
      <c r="CMS6" s="676"/>
      <c r="CMT6" s="676"/>
      <c r="CMU6" s="676"/>
      <c r="CMV6" s="676"/>
      <c r="CMW6" s="676"/>
      <c r="CMX6" s="676"/>
      <c r="CMY6" s="676"/>
      <c r="CMZ6" s="676"/>
      <c r="CNA6" s="676"/>
      <c r="CNB6" s="676"/>
      <c r="CNC6" s="676"/>
      <c r="CND6" s="676"/>
      <c r="CNE6" s="676"/>
      <c r="CNF6" s="676"/>
      <c r="CNG6" s="676"/>
      <c r="CNH6" s="676"/>
      <c r="CNI6" s="676"/>
      <c r="CNJ6" s="676"/>
      <c r="CNK6" s="676"/>
      <c r="CNL6" s="676"/>
      <c r="CNM6" s="676"/>
      <c r="CNN6" s="676"/>
      <c r="CNO6" s="676"/>
      <c r="CNP6" s="676"/>
      <c r="CNQ6" s="676"/>
      <c r="CNR6" s="676"/>
      <c r="CNS6" s="676"/>
      <c r="CNT6" s="676"/>
      <c r="CNU6" s="676"/>
      <c r="CNV6" s="676"/>
      <c r="CNW6" s="676"/>
      <c r="CNX6" s="676"/>
      <c r="CNY6" s="676"/>
      <c r="CNZ6" s="676"/>
      <c r="COA6" s="676"/>
      <c r="COB6" s="676"/>
      <c r="COC6" s="676"/>
      <c r="COD6" s="676"/>
      <c r="COE6" s="676"/>
      <c r="COF6" s="676"/>
      <c r="COG6" s="676"/>
      <c r="COH6" s="676"/>
      <c r="COI6" s="676"/>
      <c r="COJ6" s="676"/>
      <c r="COK6" s="676"/>
      <c r="COL6" s="676"/>
      <c r="COM6" s="676"/>
      <c r="CON6" s="676"/>
      <c r="COO6" s="676"/>
      <c r="COP6" s="676"/>
      <c r="COQ6" s="676"/>
      <c r="COR6" s="676"/>
      <c r="COS6" s="676"/>
      <c r="COT6" s="676"/>
      <c r="COU6" s="676"/>
      <c r="COV6" s="676"/>
      <c r="COW6" s="676"/>
      <c r="COX6" s="676"/>
      <c r="COY6" s="676"/>
      <c r="COZ6" s="676"/>
      <c r="CPA6" s="676"/>
      <c r="CPB6" s="676"/>
      <c r="CPC6" s="676"/>
      <c r="CPD6" s="676"/>
      <c r="CPE6" s="676"/>
      <c r="CPF6" s="676"/>
      <c r="CPG6" s="676"/>
      <c r="CPH6" s="676"/>
      <c r="CPI6" s="676"/>
      <c r="CPJ6" s="676"/>
      <c r="CPK6" s="676"/>
      <c r="CPL6" s="676"/>
      <c r="CPM6" s="676"/>
      <c r="CPN6" s="676"/>
      <c r="CPO6" s="676"/>
      <c r="CPP6" s="676"/>
      <c r="CPQ6" s="676"/>
      <c r="CPR6" s="676"/>
      <c r="CPS6" s="676"/>
      <c r="CPT6" s="676"/>
      <c r="CPU6" s="676"/>
      <c r="CPV6" s="676"/>
      <c r="CPW6" s="676"/>
      <c r="CPX6" s="676"/>
      <c r="CPY6" s="676"/>
      <c r="CPZ6" s="676"/>
      <c r="CQA6" s="676"/>
      <c r="CQB6" s="676"/>
      <c r="CQC6" s="676"/>
      <c r="CQD6" s="676"/>
      <c r="CQE6" s="676"/>
      <c r="CQF6" s="676"/>
      <c r="CQG6" s="676"/>
      <c r="CQH6" s="676"/>
      <c r="CQI6" s="676"/>
      <c r="CQJ6" s="676"/>
      <c r="CQK6" s="676"/>
      <c r="CQL6" s="676"/>
      <c r="CQM6" s="676"/>
      <c r="CQN6" s="676"/>
      <c r="CQO6" s="676"/>
      <c r="CQP6" s="676"/>
      <c r="CQQ6" s="676"/>
      <c r="CQR6" s="676"/>
      <c r="CQS6" s="676"/>
      <c r="CQT6" s="676"/>
      <c r="CQU6" s="676"/>
      <c r="CQV6" s="676"/>
      <c r="CQW6" s="676"/>
      <c r="CQX6" s="676"/>
      <c r="CQY6" s="676"/>
      <c r="CQZ6" s="676"/>
      <c r="CRA6" s="676"/>
      <c r="CRB6" s="676"/>
      <c r="CRC6" s="676"/>
      <c r="CRD6" s="676"/>
      <c r="CRE6" s="676"/>
      <c r="CRF6" s="676"/>
      <c r="CRG6" s="676"/>
      <c r="CRH6" s="676"/>
      <c r="CRI6" s="676"/>
      <c r="CRJ6" s="676"/>
      <c r="CRK6" s="676"/>
      <c r="CRL6" s="676"/>
      <c r="CRM6" s="676"/>
      <c r="CRN6" s="676"/>
      <c r="CRO6" s="676"/>
      <c r="CRP6" s="676"/>
      <c r="CRQ6" s="676"/>
      <c r="CRR6" s="676"/>
      <c r="CRS6" s="676"/>
      <c r="CRT6" s="676"/>
      <c r="CRU6" s="676"/>
      <c r="CRV6" s="676"/>
      <c r="CRW6" s="676"/>
      <c r="CRX6" s="676"/>
      <c r="CRY6" s="676"/>
      <c r="CRZ6" s="676"/>
      <c r="CSA6" s="676"/>
      <c r="CSB6" s="676"/>
      <c r="CSC6" s="676"/>
      <c r="CSD6" s="676"/>
      <c r="CSE6" s="676"/>
      <c r="CSF6" s="676"/>
      <c r="CSG6" s="676"/>
      <c r="CSH6" s="676"/>
      <c r="CSI6" s="676"/>
      <c r="CSJ6" s="676"/>
      <c r="CSK6" s="676"/>
      <c r="CSL6" s="676"/>
      <c r="CSM6" s="676"/>
      <c r="CSN6" s="676"/>
      <c r="CSO6" s="676"/>
      <c r="CSP6" s="676"/>
      <c r="CSQ6" s="676"/>
      <c r="CSR6" s="676"/>
      <c r="CSS6" s="676"/>
      <c r="CST6" s="676"/>
      <c r="CSU6" s="676"/>
      <c r="CSV6" s="676"/>
      <c r="CSW6" s="676"/>
      <c r="CSX6" s="676"/>
      <c r="CSY6" s="676"/>
      <c r="CSZ6" s="676"/>
      <c r="CTA6" s="676"/>
      <c r="CTB6" s="676"/>
      <c r="CTC6" s="676"/>
      <c r="CTD6" s="676"/>
      <c r="CTE6" s="676"/>
      <c r="CTF6" s="676"/>
      <c r="CTG6" s="676"/>
      <c r="CTH6" s="676"/>
      <c r="CTI6" s="676"/>
      <c r="CTJ6" s="676"/>
      <c r="CTK6" s="676"/>
      <c r="CTL6" s="676"/>
      <c r="CTM6" s="676"/>
      <c r="CTN6" s="676"/>
      <c r="CTO6" s="676"/>
      <c r="CTP6" s="676"/>
      <c r="CTQ6" s="676"/>
      <c r="CTR6" s="676"/>
      <c r="CTS6" s="676"/>
      <c r="CTT6" s="676"/>
      <c r="CTU6" s="676"/>
      <c r="CTV6" s="676"/>
      <c r="CTW6" s="676"/>
      <c r="CTX6" s="676"/>
      <c r="CTY6" s="676"/>
      <c r="CTZ6" s="676"/>
      <c r="CUA6" s="676"/>
      <c r="CUB6" s="676"/>
      <c r="CUC6" s="676"/>
      <c r="CUD6" s="676"/>
      <c r="CUE6" s="676"/>
      <c r="CUF6" s="676"/>
      <c r="CUG6" s="676"/>
      <c r="CUH6" s="676"/>
      <c r="CUI6" s="676"/>
      <c r="CUJ6" s="676"/>
      <c r="CUK6" s="676"/>
      <c r="CUL6" s="676"/>
      <c r="CUM6" s="676"/>
      <c r="CUN6" s="676"/>
      <c r="CUO6" s="676"/>
      <c r="CUP6" s="676"/>
      <c r="CUQ6" s="676"/>
      <c r="CUR6" s="676"/>
      <c r="CUS6" s="676"/>
      <c r="CUT6" s="676"/>
      <c r="CUU6" s="676"/>
      <c r="CUV6" s="676"/>
      <c r="CUW6" s="676"/>
      <c r="CUX6" s="676"/>
      <c r="CUY6" s="676"/>
      <c r="CUZ6" s="676"/>
      <c r="CVA6" s="676"/>
      <c r="CVB6" s="676"/>
      <c r="CVC6" s="676"/>
      <c r="CVD6" s="676"/>
      <c r="CVE6" s="676"/>
      <c r="CVF6" s="676"/>
      <c r="CVG6" s="676"/>
      <c r="CVH6" s="676"/>
      <c r="CVI6" s="676"/>
      <c r="CVJ6" s="676"/>
      <c r="CVK6" s="676"/>
      <c r="CVL6" s="676"/>
      <c r="CVM6" s="676"/>
      <c r="CVN6" s="676"/>
      <c r="CVO6" s="676"/>
      <c r="CVP6" s="676"/>
      <c r="CVQ6" s="676"/>
      <c r="CVR6" s="676"/>
      <c r="CVS6" s="676"/>
      <c r="CVT6" s="676"/>
      <c r="CVU6" s="676"/>
      <c r="CVV6" s="676"/>
      <c r="CVW6" s="676"/>
      <c r="CVX6" s="676"/>
      <c r="CVY6" s="676"/>
      <c r="CVZ6" s="676"/>
      <c r="CWA6" s="676"/>
      <c r="CWB6" s="676"/>
      <c r="CWC6" s="676"/>
      <c r="CWD6" s="676"/>
      <c r="CWE6" s="676"/>
      <c r="CWF6" s="676"/>
      <c r="CWG6" s="676"/>
      <c r="CWH6" s="676"/>
      <c r="CWI6" s="676"/>
      <c r="CWJ6" s="676"/>
      <c r="CWK6" s="676"/>
      <c r="CWL6" s="676"/>
      <c r="CWM6" s="676"/>
      <c r="CWN6" s="676"/>
      <c r="CWO6" s="676"/>
      <c r="CWP6" s="676"/>
      <c r="CWQ6" s="676"/>
      <c r="CWR6" s="676"/>
      <c r="CWS6" s="676"/>
      <c r="CWT6" s="676"/>
      <c r="CWU6" s="676"/>
      <c r="CWV6" s="676"/>
      <c r="CWW6" s="676"/>
      <c r="CWX6" s="676"/>
      <c r="CWY6" s="676"/>
      <c r="CWZ6" s="676"/>
      <c r="CXA6" s="676"/>
      <c r="CXB6" s="676"/>
      <c r="CXC6" s="676"/>
      <c r="CXD6" s="676"/>
      <c r="CXE6" s="676"/>
      <c r="CXF6" s="676"/>
      <c r="CXG6" s="676"/>
      <c r="CXH6" s="676"/>
      <c r="CXI6" s="676"/>
      <c r="CXJ6" s="676"/>
      <c r="CXK6" s="676"/>
      <c r="CXL6" s="676"/>
      <c r="CXM6" s="676"/>
      <c r="CXN6" s="676"/>
      <c r="CXO6" s="676"/>
      <c r="CXP6" s="676"/>
      <c r="CXQ6" s="676"/>
      <c r="CXR6" s="676"/>
      <c r="CXS6" s="676"/>
      <c r="CXT6" s="676"/>
      <c r="CXU6" s="676"/>
      <c r="CXV6" s="676"/>
      <c r="CXW6" s="676"/>
      <c r="CXX6" s="676"/>
      <c r="CXY6" s="676"/>
      <c r="CXZ6" s="676"/>
      <c r="CYA6" s="676"/>
      <c r="CYB6" s="676"/>
      <c r="CYC6" s="676"/>
      <c r="CYD6" s="676"/>
      <c r="CYE6" s="676"/>
      <c r="CYF6" s="676"/>
      <c r="CYG6" s="676"/>
      <c r="CYH6" s="676"/>
      <c r="CYI6" s="676"/>
      <c r="CYJ6" s="676"/>
      <c r="CYK6" s="676"/>
      <c r="CYL6" s="676"/>
      <c r="CYM6" s="676"/>
      <c r="CYN6" s="676"/>
      <c r="CYO6" s="676"/>
      <c r="CYP6" s="676"/>
      <c r="CYQ6" s="676"/>
      <c r="CYR6" s="676"/>
      <c r="CYS6" s="676"/>
      <c r="CYT6" s="676"/>
      <c r="CYU6" s="676"/>
      <c r="CYV6" s="676"/>
      <c r="CYW6" s="676"/>
      <c r="CYX6" s="676"/>
      <c r="CYY6" s="676"/>
      <c r="CYZ6" s="676"/>
      <c r="CZA6" s="676"/>
      <c r="CZB6" s="676"/>
      <c r="CZC6" s="676"/>
      <c r="CZD6" s="676"/>
      <c r="CZE6" s="676"/>
      <c r="CZF6" s="676"/>
      <c r="CZG6" s="676"/>
      <c r="CZH6" s="676"/>
      <c r="CZI6" s="676"/>
      <c r="CZJ6" s="676"/>
      <c r="CZK6" s="676"/>
      <c r="CZL6" s="676"/>
      <c r="CZM6" s="676"/>
      <c r="CZN6" s="676"/>
      <c r="CZO6" s="676"/>
      <c r="CZP6" s="676"/>
      <c r="CZQ6" s="676"/>
      <c r="CZR6" s="676"/>
      <c r="CZS6" s="676"/>
      <c r="CZT6" s="676"/>
      <c r="CZU6" s="676"/>
      <c r="CZV6" s="676"/>
      <c r="CZW6" s="676"/>
      <c r="CZX6" s="676"/>
      <c r="CZY6" s="676"/>
      <c r="CZZ6" s="676"/>
      <c r="DAA6" s="676"/>
      <c r="DAB6" s="676"/>
      <c r="DAC6" s="676"/>
      <c r="DAD6" s="676"/>
      <c r="DAE6" s="676"/>
      <c r="DAF6" s="676"/>
      <c r="DAG6" s="676"/>
      <c r="DAH6" s="676"/>
      <c r="DAI6" s="676"/>
      <c r="DAJ6" s="676"/>
      <c r="DAK6" s="676"/>
      <c r="DAL6" s="676"/>
      <c r="DAM6" s="676"/>
      <c r="DAN6" s="676"/>
      <c r="DAO6" s="676"/>
      <c r="DAP6" s="676"/>
      <c r="DAQ6" s="676"/>
      <c r="DAR6" s="676"/>
      <c r="DAS6" s="676"/>
      <c r="DAT6" s="676"/>
      <c r="DAU6" s="676"/>
      <c r="DAV6" s="676"/>
      <c r="DAW6" s="676"/>
      <c r="DAX6" s="676"/>
      <c r="DAY6" s="676"/>
      <c r="DAZ6" s="676"/>
      <c r="DBA6" s="676"/>
      <c r="DBB6" s="676"/>
      <c r="DBC6" s="676"/>
      <c r="DBD6" s="676"/>
      <c r="DBE6" s="676"/>
      <c r="DBF6" s="676"/>
      <c r="DBG6" s="676"/>
      <c r="DBH6" s="676"/>
      <c r="DBI6" s="676"/>
      <c r="DBJ6" s="676"/>
      <c r="DBK6" s="676"/>
      <c r="DBL6" s="676"/>
      <c r="DBM6" s="676"/>
      <c r="DBN6" s="676"/>
      <c r="DBO6" s="676"/>
      <c r="DBP6" s="676"/>
      <c r="DBQ6" s="676"/>
      <c r="DBR6" s="676"/>
      <c r="DBS6" s="676"/>
      <c r="DBT6" s="676"/>
      <c r="DBU6" s="676"/>
      <c r="DBV6" s="676"/>
      <c r="DBW6" s="676"/>
      <c r="DBX6" s="676"/>
      <c r="DBY6" s="676"/>
      <c r="DBZ6" s="676"/>
      <c r="DCA6" s="676"/>
      <c r="DCB6" s="676"/>
      <c r="DCC6" s="676"/>
      <c r="DCD6" s="676"/>
      <c r="DCE6" s="676"/>
      <c r="DCF6" s="676"/>
      <c r="DCG6" s="676"/>
      <c r="DCH6" s="676"/>
      <c r="DCI6" s="676"/>
      <c r="DCJ6" s="676"/>
      <c r="DCK6" s="676"/>
      <c r="DCL6" s="676"/>
      <c r="DCM6" s="676"/>
      <c r="DCN6" s="676"/>
      <c r="DCO6" s="676"/>
      <c r="DCP6" s="676"/>
      <c r="DCQ6" s="676"/>
      <c r="DCR6" s="676"/>
      <c r="DCS6" s="676"/>
      <c r="DCT6" s="676"/>
      <c r="DCU6" s="676"/>
      <c r="DCV6" s="676"/>
      <c r="DCW6" s="676"/>
      <c r="DCX6" s="676"/>
      <c r="DCY6" s="676"/>
      <c r="DCZ6" s="676"/>
      <c r="DDA6" s="676"/>
      <c r="DDB6" s="676"/>
      <c r="DDC6" s="676"/>
      <c r="DDD6" s="676"/>
      <c r="DDE6" s="676"/>
      <c r="DDF6" s="676"/>
      <c r="DDG6" s="676"/>
      <c r="DDH6" s="676"/>
      <c r="DDI6" s="676"/>
      <c r="DDJ6" s="676"/>
      <c r="DDK6" s="676"/>
      <c r="DDL6" s="676"/>
      <c r="DDM6" s="676"/>
      <c r="DDN6" s="676"/>
      <c r="DDO6" s="676"/>
      <c r="DDP6" s="676"/>
      <c r="DDQ6" s="676"/>
      <c r="DDR6" s="676"/>
      <c r="DDS6" s="676"/>
      <c r="DDT6" s="676"/>
      <c r="DDU6" s="676"/>
      <c r="DDV6" s="676"/>
      <c r="DDW6" s="676"/>
      <c r="DDX6" s="676"/>
      <c r="DDY6" s="676"/>
      <c r="DDZ6" s="676"/>
      <c r="DEA6" s="676"/>
      <c r="DEB6" s="676"/>
      <c r="DEC6" s="676"/>
      <c r="DED6" s="676"/>
      <c r="DEE6" s="676"/>
      <c r="DEF6" s="676"/>
      <c r="DEG6" s="676"/>
      <c r="DEH6" s="676"/>
      <c r="DEI6" s="676"/>
      <c r="DEJ6" s="676"/>
      <c r="DEK6" s="676"/>
      <c r="DEL6" s="676"/>
      <c r="DEM6" s="676"/>
      <c r="DEN6" s="676"/>
      <c r="DEO6" s="676"/>
      <c r="DEP6" s="676"/>
      <c r="DEQ6" s="676"/>
      <c r="DER6" s="676"/>
      <c r="DES6" s="676"/>
      <c r="DET6" s="676"/>
      <c r="DEU6" s="676"/>
      <c r="DEV6" s="676"/>
      <c r="DEW6" s="676"/>
      <c r="DEX6" s="676"/>
      <c r="DEY6" s="676"/>
      <c r="DEZ6" s="676"/>
      <c r="DFA6" s="676"/>
      <c r="DFB6" s="676"/>
      <c r="DFC6" s="676"/>
      <c r="DFD6" s="676"/>
      <c r="DFE6" s="676"/>
      <c r="DFF6" s="676"/>
      <c r="DFG6" s="676"/>
      <c r="DFH6" s="676"/>
      <c r="DFI6" s="676"/>
      <c r="DFJ6" s="676"/>
      <c r="DFK6" s="676"/>
      <c r="DFL6" s="676"/>
      <c r="DFM6" s="676"/>
      <c r="DFN6" s="676"/>
      <c r="DFO6" s="676"/>
      <c r="DFP6" s="676"/>
      <c r="DFQ6" s="676"/>
      <c r="DFR6" s="676"/>
      <c r="DFS6" s="676"/>
      <c r="DFT6" s="676"/>
      <c r="DFU6" s="676"/>
      <c r="DFV6" s="676"/>
      <c r="DFW6" s="676"/>
      <c r="DFX6" s="676"/>
      <c r="DFY6" s="676"/>
      <c r="DFZ6" s="676"/>
      <c r="DGA6" s="676"/>
      <c r="DGB6" s="676"/>
      <c r="DGC6" s="676"/>
      <c r="DGD6" s="676"/>
      <c r="DGE6" s="676"/>
      <c r="DGF6" s="676"/>
      <c r="DGG6" s="676"/>
      <c r="DGH6" s="676"/>
      <c r="DGI6" s="676"/>
      <c r="DGJ6" s="676"/>
      <c r="DGK6" s="676"/>
      <c r="DGL6" s="676"/>
      <c r="DGM6" s="676"/>
      <c r="DGN6" s="676"/>
      <c r="DGO6" s="676"/>
      <c r="DGP6" s="676"/>
      <c r="DGQ6" s="676"/>
      <c r="DGR6" s="676"/>
      <c r="DGS6" s="676"/>
      <c r="DGT6" s="676"/>
      <c r="DGU6" s="676"/>
      <c r="DGV6" s="676"/>
      <c r="DGW6" s="676"/>
      <c r="DGX6" s="676"/>
      <c r="DGY6" s="676"/>
      <c r="DGZ6" s="676"/>
      <c r="DHA6" s="676"/>
      <c r="DHB6" s="676"/>
      <c r="DHC6" s="676"/>
      <c r="DHD6" s="676"/>
      <c r="DHE6" s="676"/>
      <c r="DHF6" s="676"/>
      <c r="DHG6" s="676"/>
      <c r="DHH6" s="676"/>
      <c r="DHI6" s="676"/>
      <c r="DHJ6" s="676"/>
      <c r="DHK6" s="676"/>
      <c r="DHL6" s="676"/>
      <c r="DHM6" s="676"/>
      <c r="DHN6" s="676"/>
      <c r="DHO6" s="676"/>
      <c r="DHP6" s="676"/>
      <c r="DHQ6" s="676"/>
      <c r="DHR6" s="676"/>
      <c r="DHS6" s="676"/>
      <c r="DHT6" s="676"/>
      <c r="DHU6" s="676"/>
      <c r="DHV6" s="676"/>
      <c r="DHW6" s="676"/>
      <c r="DHX6" s="676"/>
      <c r="DHY6" s="676"/>
      <c r="DHZ6" s="676"/>
      <c r="DIA6" s="676"/>
      <c r="DIB6" s="676"/>
      <c r="DIC6" s="676"/>
      <c r="DID6" s="676"/>
      <c r="DIE6" s="676"/>
      <c r="DIF6" s="676"/>
      <c r="DIG6" s="676"/>
      <c r="DIH6" s="676"/>
      <c r="DII6" s="676"/>
      <c r="DIJ6" s="676"/>
      <c r="DIK6" s="676"/>
      <c r="DIL6" s="676"/>
      <c r="DIM6" s="676"/>
      <c r="DIN6" s="676"/>
      <c r="DIO6" s="676"/>
      <c r="DIP6" s="676"/>
      <c r="DIQ6" s="676"/>
      <c r="DIR6" s="676"/>
      <c r="DIS6" s="676"/>
      <c r="DIT6" s="676"/>
      <c r="DIU6" s="676"/>
      <c r="DIV6" s="676"/>
      <c r="DIW6" s="676"/>
      <c r="DIX6" s="676"/>
      <c r="DIY6" s="676"/>
      <c r="DIZ6" s="676"/>
      <c r="DJA6" s="676"/>
      <c r="DJB6" s="676"/>
      <c r="DJC6" s="676"/>
      <c r="DJD6" s="676"/>
      <c r="DJE6" s="676"/>
      <c r="DJF6" s="676"/>
      <c r="DJG6" s="676"/>
      <c r="DJH6" s="676"/>
      <c r="DJI6" s="676"/>
      <c r="DJJ6" s="676"/>
      <c r="DJK6" s="676"/>
      <c r="DJL6" s="676"/>
      <c r="DJM6" s="676"/>
      <c r="DJN6" s="676"/>
      <c r="DJO6" s="676"/>
      <c r="DJP6" s="676"/>
      <c r="DJQ6" s="676"/>
      <c r="DJR6" s="676"/>
      <c r="DJS6" s="676"/>
      <c r="DJT6" s="676"/>
      <c r="DJU6" s="676"/>
      <c r="DJV6" s="676"/>
      <c r="DJW6" s="676"/>
      <c r="DJX6" s="676"/>
      <c r="DJY6" s="676"/>
      <c r="DJZ6" s="676"/>
      <c r="DKA6" s="676"/>
      <c r="DKB6" s="676"/>
      <c r="DKC6" s="676"/>
      <c r="DKD6" s="676"/>
      <c r="DKE6" s="676"/>
      <c r="DKF6" s="676"/>
      <c r="DKG6" s="676"/>
      <c r="DKH6" s="676"/>
      <c r="DKI6" s="676"/>
      <c r="DKJ6" s="676"/>
      <c r="DKK6" s="676"/>
      <c r="DKL6" s="676"/>
      <c r="DKM6" s="676"/>
      <c r="DKN6" s="676"/>
      <c r="DKO6" s="676"/>
      <c r="DKP6" s="676"/>
      <c r="DKQ6" s="676"/>
      <c r="DKR6" s="676"/>
      <c r="DKS6" s="676"/>
      <c r="DKT6" s="676"/>
      <c r="DKU6" s="676"/>
      <c r="DKV6" s="676"/>
      <c r="DKW6" s="676"/>
      <c r="DKX6" s="676"/>
      <c r="DKY6" s="676"/>
      <c r="DKZ6" s="676"/>
      <c r="DLA6" s="676"/>
      <c r="DLB6" s="676"/>
      <c r="DLC6" s="676"/>
      <c r="DLD6" s="676"/>
      <c r="DLE6" s="676"/>
      <c r="DLF6" s="676"/>
      <c r="DLG6" s="676"/>
      <c r="DLH6" s="676"/>
      <c r="DLI6" s="676"/>
      <c r="DLJ6" s="676"/>
      <c r="DLK6" s="676"/>
      <c r="DLL6" s="676"/>
      <c r="DLM6" s="676"/>
      <c r="DLN6" s="676"/>
      <c r="DLO6" s="676"/>
      <c r="DLP6" s="676"/>
      <c r="DLQ6" s="676"/>
      <c r="DLR6" s="676"/>
      <c r="DLS6" s="676"/>
      <c r="DLT6" s="676"/>
      <c r="DLU6" s="676"/>
      <c r="DLV6" s="676"/>
      <c r="DLW6" s="676"/>
      <c r="DLX6" s="676"/>
      <c r="DLY6" s="676"/>
      <c r="DLZ6" s="676"/>
      <c r="DMA6" s="676"/>
      <c r="DMB6" s="676"/>
      <c r="DMC6" s="676"/>
      <c r="DMD6" s="676"/>
      <c r="DME6" s="676"/>
      <c r="DMF6" s="676"/>
      <c r="DMG6" s="676"/>
      <c r="DMH6" s="676"/>
      <c r="DMI6" s="676"/>
      <c r="DMJ6" s="676"/>
      <c r="DMK6" s="676"/>
      <c r="DML6" s="676"/>
      <c r="DMM6" s="676"/>
      <c r="DMN6" s="676"/>
      <c r="DMO6" s="676"/>
      <c r="DMP6" s="676"/>
      <c r="DMQ6" s="676"/>
      <c r="DMR6" s="676"/>
      <c r="DMS6" s="676"/>
      <c r="DMT6" s="676"/>
      <c r="DMU6" s="676"/>
      <c r="DMV6" s="676"/>
      <c r="DMW6" s="676"/>
      <c r="DMX6" s="676"/>
      <c r="DMY6" s="676"/>
      <c r="DMZ6" s="676"/>
      <c r="DNA6" s="676"/>
      <c r="DNB6" s="676"/>
      <c r="DNC6" s="676"/>
      <c r="DND6" s="676"/>
      <c r="DNE6" s="676"/>
      <c r="DNF6" s="676"/>
      <c r="DNG6" s="676"/>
      <c r="DNH6" s="676"/>
      <c r="DNI6" s="676"/>
      <c r="DNJ6" s="676"/>
      <c r="DNK6" s="676"/>
      <c r="DNL6" s="676"/>
      <c r="DNM6" s="676"/>
      <c r="DNN6" s="676"/>
      <c r="DNO6" s="676"/>
      <c r="DNP6" s="676"/>
      <c r="DNQ6" s="676"/>
      <c r="DNR6" s="676"/>
      <c r="DNS6" s="676"/>
      <c r="DNT6" s="676"/>
      <c r="DNU6" s="676"/>
      <c r="DNV6" s="676"/>
      <c r="DNW6" s="676"/>
      <c r="DNX6" s="676"/>
      <c r="DNY6" s="676"/>
      <c r="DNZ6" s="676"/>
      <c r="DOA6" s="676"/>
      <c r="DOB6" s="676"/>
      <c r="DOC6" s="676"/>
      <c r="DOD6" s="676"/>
      <c r="DOE6" s="676"/>
      <c r="DOF6" s="676"/>
      <c r="DOG6" s="676"/>
      <c r="DOH6" s="676"/>
      <c r="DOI6" s="676"/>
      <c r="DOJ6" s="676"/>
      <c r="DOK6" s="676"/>
      <c r="DOL6" s="676"/>
      <c r="DOM6" s="676"/>
      <c r="DON6" s="676"/>
      <c r="DOO6" s="676"/>
      <c r="DOP6" s="676"/>
      <c r="DOQ6" s="676"/>
      <c r="DOR6" s="676"/>
      <c r="DOS6" s="676"/>
      <c r="DOT6" s="676"/>
      <c r="DOU6" s="676"/>
      <c r="DOV6" s="676"/>
      <c r="DOW6" s="676"/>
      <c r="DOX6" s="676"/>
      <c r="DOY6" s="676"/>
      <c r="DOZ6" s="676"/>
      <c r="DPA6" s="676"/>
      <c r="DPB6" s="676"/>
      <c r="DPC6" s="676"/>
      <c r="DPD6" s="676"/>
      <c r="DPE6" s="676"/>
      <c r="DPF6" s="676"/>
      <c r="DPG6" s="676"/>
      <c r="DPH6" s="676"/>
      <c r="DPI6" s="676"/>
      <c r="DPJ6" s="676"/>
      <c r="DPK6" s="676"/>
      <c r="DPL6" s="676"/>
      <c r="DPM6" s="676"/>
      <c r="DPN6" s="676"/>
      <c r="DPO6" s="676"/>
      <c r="DPP6" s="676"/>
      <c r="DPQ6" s="676"/>
      <c r="DPR6" s="676"/>
      <c r="DPS6" s="676"/>
      <c r="DPT6" s="676"/>
      <c r="DPU6" s="676"/>
      <c r="DPV6" s="676"/>
      <c r="DPW6" s="676"/>
      <c r="DPX6" s="676"/>
      <c r="DPY6" s="676"/>
      <c r="DPZ6" s="676"/>
      <c r="DQA6" s="676"/>
      <c r="DQB6" s="676"/>
      <c r="DQC6" s="676"/>
      <c r="DQD6" s="676"/>
      <c r="DQE6" s="676"/>
      <c r="DQF6" s="676"/>
      <c r="DQG6" s="676"/>
      <c r="DQH6" s="676"/>
      <c r="DQI6" s="676"/>
      <c r="DQJ6" s="676"/>
      <c r="DQK6" s="676"/>
      <c r="DQL6" s="676"/>
      <c r="DQM6" s="676"/>
      <c r="DQN6" s="676"/>
      <c r="DQO6" s="676"/>
      <c r="DQP6" s="676"/>
      <c r="DQQ6" s="676"/>
      <c r="DQR6" s="676"/>
      <c r="DQS6" s="676"/>
      <c r="DQT6" s="676"/>
      <c r="DQU6" s="676"/>
      <c r="DQV6" s="676"/>
      <c r="DQW6" s="676"/>
      <c r="DQX6" s="676"/>
      <c r="DQY6" s="676"/>
      <c r="DQZ6" s="676"/>
      <c r="DRA6" s="676"/>
      <c r="DRB6" s="676"/>
      <c r="DRC6" s="676"/>
      <c r="DRD6" s="676"/>
      <c r="DRE6" s="676"/>
      <c r="DRF6" s="676"/>
      <c r="DRG6" s="676"/>
      <c r="DRH6" s="676"/>
      <c r="DRI6" s="676"/>
      <c r="DRJ6" s="676"/>
      <c r="DRK6" s="676"/>
      <c r="DRL6" s="676"/>
      <c r="DRM6" s="676"/>
      <c r="DRN6" s="676"/>
      <c r="DRO6" s="676"/>
      <c r="DRP6" s="676"/>
      <c r="DRQ6" s="676"/>
      <c r="DRR6" s="676"/>
      <c r="DRS6" s="676"/>
      <c r="DRT6" s="676"/>
      <c r="DRU6" s="676"/>
      <c r="DRV6" s="676"/>
      <c r="DRW6" s="676"/>
      <c r="DRX6" s="676"/>
      <c r="DRY6" s="676"/>
      <c r="DRZ6" s="676"/>
      <c r="DSA6" s="676"/>
      <c r="DSB6" s="676"/>
      <c r="DSC6" s="676"/>
      <c r="DSD6" s="676"/>
      <c r="DSE6" s="676"/>
      <c r="DSF6" s="676"/>
      <c r="DSG6" s="676"/>
      <c r="DSH6" s="676"/>
      <c r="DSI6" s="676"/>
      <c r="DSJ6" s="676"/>
      <c r="DSK6" s="676"/>
      <c r="DSL6" s="676"/>
      <c r="DSM6" s="676"/>
      <c r="DSN6" s="676"/>
      <c r="DSO6" s="676"/>
      <c r="DSP6" s="676"/>
      <c r="DSQ6" s="676"/>
      <c r="DSR6" s="676"/>
      <c r="DSS6" s="676"/>
      <c r="DST6" s="676"/>
      <c r="DSU6" s="676"/>
      <c r="DSV6" s="676"/>
      <c r="DSW6" s="676"/>
      <c r="DSX6" s="676"/>
      <c r="DSY6" s="676"/>
      <c r="DSZ6" s="676"/>
      <c r="DTA6" s="676"/>
      <c r="DTB6" s="676"/>
      <c r="DTC6" s="676"/>
      <c r="DTD6" s="676"/>
      <c r="DTE6" s="676"/>
      <c r="DTF6" s="676"/>
      <c r="DTG6" s="676"/>
      <c r="DTH6" s="676"/>
      <c r="DTI6" s="676"/>
      <c r="DTJ6" s="676"/>
      <c r="DTK6" s="676"/>
      <c r="DTL6" s="676"/>
      <c r="DTM6" s="676"/>
      <c r="DTN6" s="676"/>
      <c r="DTO6" s="676"/>
      <c r="DTP6" s="676"/>
      <c r="DTQ6" s="676"/>
      <c r="DTR6" s="676"/>
      <c r="DTS6" s="676"/>
      <c r="DTT6" s="676"/>
      <c r="DTU6" s="676"/>
      <c r="DTV6" s="676"/>
      <c r="DTW6" s="676"/>
      <c r="DTX6" s="676"/>
      <c r="DTY6" s="676"/>
      <c r="DTZ6" s="676"/>
      <c r="DUA6" s="676"/>
      <c r="DUB6" s="676"/>
      <c r="DUC6" s="676"/>
      <c r="DUD6" s="676"/>
      <c r="DUE6" s="676"/>
      <c r="DUF6" s="676"/>
      <c r="DUG6" s="676"/>
      <c r="DUH6" s="676"/>
      <c r="DUI6" s="676"/>
      <c r="DUJ6" s="676"/>
      <c r="DUK6" s="676"/>
      <c r="DUL6" s="676"/>
      <c r="DUM6" s="676"/>
      <c r="DUN6" s="676"/>
      <c r="DUO6" s="676"/>
      <c r="DUP6" s="676"/>
      <c r="DUQ6" s="676"/>
      <c r="DUR6" s="676"/>
      <c r="DUS6" s="676"/>
      <c r="DUT6" s="676"/>
      <c r="DUU6" s="676"/>
      <c r="DUV6" s="676"/>
      <c r="DUW6" s="676"/>
      <c r="DUX6" s="676"/>
      <c r="DUY6" s="676"/>
      <c r="DUZ6" s="676"/>
      <c r="DVA6" s="676"/>
      <c r="DVB6" s="676"/>
      <c r="DVC6" s="676"/>
      <c r="DVD6" s="676"/>
      <c r="DVE6" s="676"/>
      <c r="DVF6" s="676"/>
      <c r="DVG6" s="676"/>
      <c r="DVH6" s="676"/>
      <c r="DVI6" s="676"/>
      <c r="DVJ6" s="676"/>
      <c r="DVK6" s="676"/>
      <c r="DVL6" s="676"/>
      <c r="DVM6" s="676"/>
      <c r="DVN6" s="676"/>
      <c r="DVO6" s="676"/>
      <c r="DVP6" s="676"/>
      <c r="DVQ6" s="676"/>
      <c r="DVR6" s="676"/>
      <c r="DVS6" s="676"/>
      <c r="DVT6" s="676"/>
      <c r="DVU6" s="676"/>
      <c r="DVV6" s="676"/>
      <c r="DVW6" s="676"/>
      <c r="DVX6" s="676"/>
      <c r="DVY6" s="676"/>
      <c r="DVZ6" s="676"/>
      <c r="DWA6" s="676"/>
      <c r="DWB6" s="676"/>
      <c r="DWC6" s="676"/>
      <c r="DWD6" s="676"/>
      <c r="DWE6" s="676"/>
      <c r="DWF6" s="676"/>
      <c r="DWG6" s="676"/>
      <c r="DWH6" s="676"/>
      <c r="DWI6" s="676"/>
      <c r="DWJ6" s="676"/>
      <c r="DWK6" s="676"/>
      <c r="DWL6" s="676"/>
      <c r="DWM6" s="676"/>
      <c r="DWN6" s="676"/>
      <c r="DWO6" s="676"/>
      <c r="DWP6" s="676"/>
      <c r="DWQ6" s="676"/>
      <c r="DWR6" s="676"/>
      <c r="DWS6" s="676"/>
      <c r="DWT6" s="676"/>
      <c r="DWU6" s="676"/>
      <c r="DWV6" s="676"/>
      <c r="DWW6" s="676"/>
      <c r="DWX6" s="676"/>
      <c r="DWY6" s="676"/>
      <c r="DWZ6" s="676"/>
      <c r="DXA6" s="676"/>
      <c r="DXB6" s="676"/>
      <c r="DXC6" s="676"/>
      <c r="DXD6" s="676"/>
      <c r="DXE6" s="676"/>
      <c r="DXF6" s="676"/>
      <c r="DXG6" s="676"/>
      <c r="DXH6" s="676"/>
      <c r="DXI6" s="676"/>
      <c r="DXJ6" s="676"/>
      <c r="DXK6" s="676"/>
      <c r="DXL6" s="676"/>
      <c r="DXM6" s="676"/>
      <c r="DXN6" s="676"/>
      <c r="DXO6" s="676"/>
      <c r="DXP6" s="676"/>
      <c r="DXQ6" s="676"/>
      <c r="DXR6" s="676"/>
      <c r="DXS6" s="676"/>
      <c r="DXT6" s="676"/>
      <c r="DXU6" s="676"/>
      <c r="DXV6" s="676"/>
      <c r="DXW6" s="676"/>
      <c r="DXX6" s="676"/>
      <c r="DXY6" s="676"/>
      <c r="DXZ6" s="676"/>
      <c r="DYA6" s="676"/>
      <c r="DYB6" s="676"/>
      <c r="DYC6" s="676"/>
      <c r="DYD6" s="676"/>
      <c r="DYE6" s="676"/>
      <c r="DYF6" s="676"/>
      <c r="DYG6" s="676"/>
      <c r="DYH6" s="676"/>
      <c r="DYI6" s="676"/>
      <c r="DYJ6" s="676"/>
      <c r="DYK6" s="676"/>
      <c r="DYL6" s="676"/>
      <c r="DYM6" s="676"/>
      <c r="DYN6" s="676"/>
      <c r="DYO6" s="676"/>
      <c r="DYP6" s="676"/>
      <c r="DYQ6" s="676"/>
      <c r="DYR6" s="676"/>
      <c r="DYS6" s="676"/>
      <c r="DYT6" s="676"/>
      <c r="DYU6" s="676"/>
      <c r="DYV6" s="676"/>
      <c r="DYW6" s="676"/>
      <c r="DYX6" s="676"/>
      <c r="DYY6" s="676"/>
      <c r="DYZ6" s="676"/>
      <c r="DZA6" s="676"/>
      <c r="DZB6" s="676"/>
      <c r="DZC6" s="676"/>
      <c r="DZD6" s="676"/>
      <c r="DZE6" s="676"/>
      <c r="DZF6" s="676"/>
      <c r="DZG6" s="676"/>
      <c r="DZH6" s="676"/>
      <c r="DZI6" s="676"/>
      <c r="DZJ6" s="676"/>
      <c r="DZK6" s="676"/>
      <c r="DZL6" s="676"/>
      <c r="DZM6" s="676"/>
      <c r="DZN6" s="676"/>
      <c r="DZO6" s="676"/>
      <c r="DZP6" s="676"/>
      <c r="DZQ6" s="676"/>
      <c r="DZR6" s="676"/>
      <c r="DZS6" s="676"/>
      <c r="DZT6" s="676"/>
      <c r="DZU6" s="676"/>
      <c r="DZV6" s="676"/>
      <c r="DZW6" s="676"/>
      <c r="DZX6" s="676"/>
      <c r="DZY6" s="676"/>
      <c r="DZZ6" s="676"/>
      <c r="EAA6" s="676"/>
      <c r="EAB6" s="676"/>
      <c r="EAC6" s="676"/>
      <c r="EAD6" s="676"/>
      <c r="EAE6" s="676"/>
      <c r="EAF6" s="676"/>
      <c r="EAG6" s="676"/>
      <c r="EAH6" s="676"/>
      <c r="EAI6" s="676"/>
      <c r="EAJ6" s="676"/>
      <c r="EAK6" s="676"/>
      <c r="EAL6" s="676"/>
      <c r="EAM6" s="676"/>
      <c r="EAN6" s="676"/>
      <c r="EAO6" s="676"/>
      <c r="EAP6" s="676"/>
      <c r="EAQ6" s="676"/>
      <c r="EAR6" s="676"/>
      <c r="EAS6" s="676"/>
      <c r="EAT6" s="676"/>
      <c r="EAU6" s="676"/>
      <c r="EAV6" s="676"/>
      <c r="EAW6" s="676"/>
      <c r="EAX6" s="676"/>
      <c r="EAY6" s="676"/>
      <c r="EAZ6" s="676"/>
      <c r="EBA6" s="676"/>
      <c r="EBB6" s="676"/>
      <c r="EBC6" s="676"/>
      <c r="EBD6" s="676"/>
      <c r="EBE6" s="676"/>
      <c r="EBF6" s="676"/>
      <c r="EBG6" s="676"/>
      <c r="EBH6" s="676"/>
      <c r="EBI6" s="676"/>
      <c r="EBJ6" s="676"/>
      <c r="EBK6" s="676"/>
      <c r="EBL6" s="676"/>
      <c r="EBM6" s="676"/>
      <c r="EBN6" s="676"/>
      <c r="EBO6" s="676"/>
      <c r="EBP6" s="676"/>
      <c r="EBQ6" s="676"/>
      <c r="EBR6" s="676"/>
      <c r="EBS6" s="676"/>
      <c r="EBT6" s="676"/>
      <c r="EBU6" s="676"/>
      <c r="EBV6" s="676"/>
      <c r="EBW6" s="676"/>
      <c r="EBX6" s="676"/>
      <c r="EBY6" s="676"/>
      <c r="EBZ6" s="676"/>
      <c r="ECA6" s="676"/>
      <c r="ECB6" s="676"/>
      <c r="ECC6" s="676"/>
      <c r="ECD6" s="676"/>
      <c r="ECE6" s="676"/>
      <c r="ECF6" s="676"/>
      <c r="ECG6" s="676"/>
      <c r="ECH6" s="676"/>
      <c r="ECI6" s="676"/>
      <c r="ECJ6" s="676"/>
      <c r="ECK6" s="676"/>
      <c r="ECL6" s="676"/>
      <c r="ECM6" s="676"/>
      <c r="ECN6" s="676"/>
      <c r="ECO6" s="676"/>
      <c r="ECP6" s="676"/>
      <c r="ECQ6" s="676"/>
      <c r="ECR6" s="676"/>
      <c r="ECS6" s="676"/>
      <c r="ECT6" s="676"/>
      <c r="ECU6" s="676"/>
      <c r="ECV6" s="676"/>
      <c r="ECW6" s="676"/>
      <c r="ECX6" s="676"/>
      <c r="ECY6" s="676"/>
      <c r="ECZ6" s="676"/>
      <c r="EDA6" s="676"/>
      <c r="EDB6" s="676"/>
      <c r="EDC6" s="676"/>
      <c r="EDD6" s="676"/>
      <c r="EDE6" s="676"/>
      <c r="EDF6" s="676"/>
      <c r="EDG6" s="676"/>
      <c r="EDH6" s="676"/>
      <c r="EDI6" s="676"/>
      <c r="EDJ6" s="676"/>
      <c r="EDK6" s="676"/>
      <c r="EDL6" s="676"/>
      <c r="EDM6" s="676"/>
      <c r="EDN6" s="676"/>
      <c r="EDO6" s="676"/>
      <c r="EDP6" s="676"/>
      <c r="EDQ6" s="676"/>
      <c r="EDR6" s="676"/>
      <c r="EDS6" s="676"/>
      <c r="EDT6" s="676"/>
      <c r="EDU6" s="676"/>
      <c r="EDV6" s="676"/>
      <c r="EDW6" s="676"/>
      <c r="EDX6" s="676"/>
      <c r="EDY6" s="676"/>
      <c r="EDZ6" s="676"/>
      <c r="EEA6" s="676"/>
      <c r="EEB6" s="676"/>
      <c r="EEC6" s="676"/>
      <c r="EED6" s="676"/>
      <c r="EEE6" s="676"/>
      <c r="EEF6" s="676"/>
      <c r="EEG6" s="676"/>
      <c r="EEH6" s="676"/>
      <c r="EEI6" s="676"/>
      <c r="EEJ6" s="676"/>
      <c r="EEK6" s="676"/>
      <c r="EEL6" s="676"/>
      <c r="EEM6" s="676"/>
      <c r="EEN6" s="676"/>
      <c r="EEO6" s="676"/>
      <c r="EEP6" s="676"/>
      <c r="EEQ6" s="676"/>
      <c r="EER6" s="676"/>
      <c r="EES6" s="676"/>
      <c r="EET6" s="676"/>
      <c r="EEU6" s="676"/>
      <c r="EEV6" s="676"/>
      <c r="EEW6" s="676"/>
      <c r="EEX6" s="676"/>
      <c r="EEY6" s="676"/>
      <c r="EEZ6" s="676"/>
      <c r="EFA6" s="676"/>
      <c r="EFB6" s="676"/>
      <c r="EFC6" s="676"/>
      <c r="EFD6" s="676"/>
      <c r="EFE6" s="676"/>
      <c r="EFF6" s="676"/>
      <c r="EFG6" s="676"/>
      <c r="EFH6" s="676"/>
      <c r="EFI6" s="676"/>
      <c r="EFJ6" s="676"/>
      <c r="EFK6" s="676"/>
      <c r="EFL6" s="676"/>
      <c r="EFM6" s="676"/>
      <c r="EFN6" s="676"/>
      <c r="EFO6" s="676"/>
      <c r="EFP6" s="676"/>
      <c r="EFQ6" s="676"/>
      <c r="EFR6" s="676"/>
      <c r="EFS6" s="676"/>
      <c r="EFT6" s="676"/>
      <c r="EFU6" s="676"/>
      <c r="EFV6" s="676"/>
      <c r="EFW6" s="676"/>
      <c r="EFX6" s="676"/>
      <c r="EFY6" s="676"/>
      <c r="EFZ6" s="676"/>
      <c r="EGA6" s="676"/>
      <c r="EGB6" s="676"/>
      <c r="EGC6" s="676"/>
      <c r="EGD6" s="676"/>
      <c r="EGE6" s="676"/>
      <c r="EGF6" s="676"/>
      <c r="EGG6" s="676"/>
      <c r="EGH6" s="676"/>
      <c r="EGI6" s="676"/>
      <c r="EGJ6" s="676"/>
      <c r="EGK6" s="676"/>
      <c r="EGL6" s="676"/>
      <c r="EGM6" s="676"/>
      <c r="EGN6" s="676"/>
      <c r="EGO6" s="676"/>
      <c r="EGP6" s="676"/>
      <c r="EGQ6" s="676"/>
      <c r="EGR6" s="676"/>
      <c r="EGS6" s="676"/>
      <c r="EGT6" s="676"/>
      <c r="EGU6" s="676"/>
      <c r="EGV6" s="676"/>
      <c r="EGW6" s="676"/>
      <c r="EGX6" s="676"/>
      <c r="EGY6" s="676"/>
      <c r="EGZ6" s="676"/>
      <c r="EHA6" s="676"/>
      <c r="EHB6" s="676"/>
      <c r="EHC6" s="676"/>
      <c r="EHD6" s="676"/>
      <c r="EHE6" s="676"/>
      <c r="EHF6" s="676"/>
      <c r="EHG6" s="676"/>
      <c r="EHH6" s="676"/>
      <c r="EHI6" s="676"/>
      <c r="EHJ6" s="676"/>
      <c r="EHK6" s="676"/>
      <c r="EHL6" s="676"/>
      <c r="EHM6" s="676"/>
      <c r="EHN6" s="676"/>
      <c r="EHO6" s="676"/>
      <c r="EHP6" s="676"/>
      <c r="EHQ6" s="676"/>
      <c r="EHR6" s="676"/>
      <c r="EHS6" s="676"/>
      <c r="EHT6" s="676"/>
      <c r="EHU6" s="676"/>
      <c r="EHV6" s="676"/>
      <c r="EHW6" s="676"/>
      <c r="EHX6" s="676"/>
      <c r="EHY6" s="676"/>
      <c r="EHZ6" s="676"/>
      <c r="EIA6" s="676"/>
      <c r="EIB6" s="676"/>
      <c r="EIC6" s="676"/>
      <c r="EID6" s="676"/>
      <c r="EIE6" s="676"/>
      <c r="EIF6" s="676"/>
      <c r="EIG6" s="676"/>
      <c r="EIH6" s="676"/>
      <c r="EII6" s="676"/>
      <c r="EIJ6" s="676"/>
      <c r="EIK6" s="676"/>
      <c r="EIL6" s="676"/>
      <c r="EIM6" s="676"/>
      <c r="EIN6" s="676"/>
      <c r="EIO6" s="676"/>
      <c r="EIP6" s="676"/>
      <c r="EIQ6" s="676"/>
      <c r="EIR6" s="676"/>
      <c r="EIS6" s="676"/>
      <c r="EIT6" s="676"/>
      <c r="EIU6" s="676"/>
      <c r="EIV6" s="676"/>
      <c r="EIW6" s="676"/>
      <c r="EIX6" s="676"/>
      <c r="EIY6" s="676"/>
      <c r="EIZ6" s="676"/>
      <c r="EJA6" s="676"/>
      <c r="EJB6" s="676"/>
      <c r="EJC6" s="676"/>
      <c r="EJD6" s="676"/>
      <c r="EJE6" s="676"/>
      <c r="EJF6" s="676"/>
      <c r="EJG6" s="676"/>
      <c r="EJH6" s="676"/>
      <c r="EJI6" s="676"/>
      <c r="EJJ6" s="676"/>
      <c r="EJK6" s="676"/>
      <c r="EJL6" s="676"/>
      <c r="EJM6" s="676"/>
      <c r="EJN6" s="676"/>
      <c r="EJO6" s="676"/>
      <c r="EJP6" s="676"/>
      <c r="EJQ6" s="676"/>
      <c r="EJR6" s="676"/>
      <c r="EJS6" s="676"/>
      <c r="EJT6" s="676"/>
      <c r="EJU6" s="676"/>
      <c r="EJV6" s="676"/>
      <c r="EJW6" s="676"/>
      <c r="EJX6" s="676"/>
      <c r="EJY6" s="676"/>
      <c r="EJZ6" s="676"/>
      <c r="EKA6" s="676"/>
      <c r="EKB6" s="676"/>
      <c r="EKC6" s="676"/>
      <c r="EKD6" s="676"/>
      <c r="EKE6" s="676"/>
      <c r="EKF6" s="676"/>
      <c r="EKG6" s="676"/>
      <c r="EKH6" s="676"/>
      <c r="EKI6" s="676"/>
      <c r="EKJ6" s="676"/>
      <c r="EKK6" s="676"/>
      <c r="EKL6" s="676"/>
      <c r="EKM6" s="676"/>
      <c r="EKN6" s="676"/>
      <c r="EKO6" s="676"/>
      <c r="EKP6" s="676"/>
      <c r="EKQ6" s="676"/>
      <c r="EKR6" s="676"/>
      <c r="EKS6" s="676"/>
      <c r="EKT6" s="676"/>
      <c r="EKU6" s="676"/>
      <c r="EKV6" s="676"/>
      <c r="EKW6" s="676"/>
      <c r="EKX6" s="676"/>
      <c r="EKY6" s="676"/>
      <c r="EKZ6" s="676"/>
      <c r="ELA6" s="676"/>
      <c r="ELB6" s="676"/>
      <c r="ELC6" s="676"/>
      <c r="ELD6" s="676"/>
      <c r="ELE6" s="676"/>
      <c r="ELF6" s="676"/>
      <c r="ELG6" s="676"/>
      <c r="ELH6" s="676"/>
      <c r="ELI6" s="676"/>
      <c r="ELJ6" s="676"/>
      <c r="ELK6" s="676"/>
      <c r="ELL6" s="676"/>
      <c r="ELM6" s="676"/>
      <c r="ELN6" s="676"/>
      <c r="ELO6" s="676"/>
      <c r="ELP6" s="676"/>
      <c r="ELQ6" s="676"/>
      <c r="ELR6" s="676"/>
      <c r="ELS6" s="676"/>
      <c r="ELT6" s="676"/>
      <c r="ELU6" s="676"/>
      <c r="ELV6" s="676"/>
      <c r="ELW6" s="676"/>
      <c r="ELX6" s="676"/>
      <c r="ELY6" s="676"/>
      <c r="ELZ6" s="676"/>
      <c r="EMA6" s="676"/>
      <c r="EMB6" s="676"/>
      <c r="EMC6" s="676"/>
      <c r="EMD6" s="676"/>
      <c r="EME6" s="676"/>
      <c r="EMF6" s="676"/>
      <c r="EMG6" s="676"/>
      <c r="EMH6" s="676"/>
      <c r="EMI6" s="676"/>
      <c r="EMJ6" s="676"/>
      <c r="EMK6" s="676"/>
      <c r="EML6" s="676"/>
      <c r="EMM6" s="676"/>
      <c r="EMN6" s="676"/>
      <c r="EMO6" s="676"/>
      <c r="EMP6" s="676"/>
      <c r="EMQ6" s="676"/>
      <c r="EMR6" s="676"/>
      <c r="EMS6" s="676"/>
      <c r="EMT6" s="676"/>
      <c r="EMU6" s="676"/>
      <c r="EMV6" s="676"/>
      <c r="EMW6" s="676"/>
      <c r="EMX6" s="676"/>
      <c r="EMY6" s="676"/>
      <c r="EMZ6" s="676"/>
      <c r="ENA6" s="676"/>
      <c r="ENB6" s="676"/>
      <c r="ENC6" s="676"/>
      <c r="END6" s="676"/>
      <c r="ENE6" s="676"/>
      <c r="ENF6" s="676"/>
      <c r="ENG6" s="676"/>
      <c r="ENH6" s="676"/>
      <c r="ENI6" s="676"/>
      <c r="ENJ6" s="676"/>
      <c r="ENK6" s="676"/>
      <c r="ENL6" s="676"/>
      <c r="ENM6" s="676"/>
      <c r="ENN6" s="676"/>
      <c r="ENO6" s="676"/>
      <c r="ENP6" s="676"/>
      <c r="ENQ6" s="676"/>
      <c r="ENR6" s="676"/>
      <c r="ENS6" s="676"/>
      <c r="ENT6" s="676"/>
      <c r="ENU6" s="676"/>
      <c r="ENV6" s="676"/>
      <c r="ENW6" s="676"/>
      <c r="ENX6" s="676"/>
      <c r="ENY6" s="676"/>
      <c r="ENZ6" s="676"/>
      <c r="EOA6" s="676"/>
      <c r="EOB6" s="676"/>
      <c r="EOC6" s="676"/>
      <c r="EOD6" s="676"/>
      <c r="EOE6" s="676"/>
      <c r="EOF6" s="676"/>
      <c r="EOG6" s="676"/>
      <c r="EOH6" s="676"/>
      <c r="EOI6" s="676"/>
      <c r="EOJ6" s="676"/>
      <c r="EOK6" s="676"/>
      <c r="EOL6" s="676"/>
      <c r="EOM6" s="676"/>
      <c r="EON6" s="676"/>
      <c r="EOO6" s="676"/>
      <c r="EOP6" s="676"/>
      <c r="EOQ6" s="676"/>
      <c r="EOR6" s="676"/>
      <c r="EOS6" s="676"/>
      <c r="EOT6" s="676"/>
      <c r="EOU6" s="676"/>
      <c r="EOV6" s="676"/>
      <c r="EOW6" s="676"/>
      <c r="EOX6" s="676"/>
      <c r="EOY6" s="676"/>
      <c r="EOZ6" s="676"/>
      <c r="EPA6" s="676"/>
      <c r="EPB6" s="676"/>
      <c r="EPC6" s="676"/>
      <c r="EPD6" s="676"/>
      <c r="EPE6" s="676"/>
      <c r="EPF6" s="676"/>
      <c r="EPG6" s="676"/>
      <c r="EPH6" s="676"/>
      <c r="EPI6" s="676"/>
      <c r="EPJ6" s="676"/>
      <c r="EPK6" s="676"/>
      <c r="EPL6" s="676"/>
      <c r="EPM6" s="676"/>
      <c r="EPN6" s="676"/>
      <c r="EPO6" s="676"/>
      <c r="EPP6" s="676"/>
      <c r="EPQ6" s="676"/>
      <c r="EPR6" s="676"/>
      <c r="EPS6" s="676"/>
      <c r="EPT6" s="676"/>
      <c r="EPU6" s="676"/>
      <c r="EPV6" s="676"/>
      <c r="EPW6" s="676"/>
      <c r="EPX6" s="676"/>
      <c r="EPY6" s="676"/>
      <c r="EPZ6" s="676"/>
      <c r="EQA6" s="676"/>
      <c r="EQB6" s="676"/>
      <c r="EQC6" s="676"/>
      <c r="EQD6" s="676"/>
      <c r="EQE6" s="676"/>
      <c r="EQF6" s="676"/>
      <c r="EQG6" s="676"/>
      <c r="EQH6" s="676"/>
      <c r="EQI6" s="676"/>
      <c r="EQJ6" s="676"/>
      <c r="EQK6" s="676"/>
      <c r="EQL6" s="676"/>
      <c r="EQM6" s="676"/>
      <c r="EQN6" s="676"/>
      <c r="EQO6" s="676"/>
      <c r="EQP6" s="676"/>
      <c r="EQQ6" s="676"/>
      <c r="EQR6" s="676"/>
      <c r="EQS6" s="676"/>
      <c r="EQT6" s="676"/>
      <c r="EQU6" s="676"/>
      <c r="EQV6" s="676"/>
      <c r="EQW6" s="676"/>
      <c r="EQX6" s="676"/>
      <c r="EQY6" s="676"/>
      <c r="EQZ6" s="676"/>
      <c r="ERA6" s="676"/>
      <c r="ERB6" s="676"/>
      <c r="ERC6" s="676"/>
      <c r="ERD6" s="676"/>
      <c r="ERE6" s="676"/>
      <c r="ERF6" s="676"/>
      <c r="ERG6" s="676"/>
      <c r="ERH6" s="676"/>
      <c r="ERI6" s="676"/>
      <c r="ERJ6" s="676"/>
      <c r="ERK6" s="676"/>
      <c r="ERL6" s="676"/>
      <c r="ERM6" s="676"/>
      <c r="ERN6" s="676"/>
      <c r="ERO6" s="676"/>
      <c r="ERP6" s="676"/>
      <c r="ERQ6" s="676"/>
      <c r="ERR6" s="676"/>
      <c r="ERS6" s="676"/>
      <c r="ERT6" s="676"/>
      <c r="ERU6" s="676"/>
      <c r="ERV6" s="676"/>
      <c r="ERW6" s="676"/>
      <c r="ERX6" s="676"/>
      <c r="ERY6" s="676"/>
      <c r="ERZ6" s="676"/>
      <c r="ESA6" s="676"/>
      <c r="ESB6" s="676"/>
      <c r="ESC6" s="676"/>
      <c r="ESD6" s="676"/>
      <c r="ESE6" s="676"/>
      <c r="ESF6" s="676"/>
      <c r="ESG6" s="676"/>
      <c r="ESH6" s="676"/>
      <c r="ESI6" s="676"/>
      <c r="ESJ6" s="676"/>
      <c r="ESK6" s="676"/>
      <c r="ESL6" s="676"/>
      <c r="ESM6" s="676"/>
      <c r="ESN6" s="676"/>
      <c r="ESO6" s="676"/>
      <c r="ESP6" s="676"/>
      <c r="ESQ6" s="676"/>
      <c r="ESR6" s="676"/>
      <c r="ESS6" s="676"/>
      <c r="EST6" s="676"/>
      <c r="ESU6" s="676"/>
      <c r="ESV6" s="676"/>
      <c r="ESW6" s="676"/>
      <c r="ESX6" s="676"/>
      <c r="ESY6" s="676"/>
      <c r="ESZ6" s="676"/>
      <c r="ETA6" s="676"/>
      <c r="ETB6" s="676"/>
      <c r="ETC6" s="676"/>
      <c r="ETD6" s="676"/>
      <c r="ETE6" s="676"/>
      <c r="ETF6" s="676"/>
      <c r="ETG6" s="676"/>
      <c r="ETH6" s="676"/>
      <c r="ETI6" s="676"/>
      <c r="ETJ6" s="676"/>
      <c r="ETK6" s="676"/>
      <c r="ETL6" s="676"/>
      <c r="ETM6" s="676"/>
      <c r="ETN6" s="676"/>
      <c r="ETO6" s="676"/>
      <c r="ETP6" s="676"/>
      <c r="ETQ6" s="676"/>
      <c r="ETR6" s="676"/>
      <c r="ETS6" s="676"/>
      <c r="ETT6" s="676"/>
      <c r="ETU6" s="676"/>
      <c r="ETV6" s="676"/>
      <c r="ETW6" s="676"/>
      <c r="ETX6" s="676"/>
      <c r="ETY6" s="676"/>
      <c r="ETZ6" s="676"/>
      <c r="EUA6" s="676"/>
      <c r="EUB6" s="676"/>
      <c r="EUC6" s="676"/>
      <c r="EUD6" s="676"/>
      <c r="EUE6" s="676"/>
      <c r="EUF6" s="676"/>
      <c r="EUG6" s="676"/>
      <c r="EUH6" s="676"/>
      <c r="EUI6" s="676"/>
      <c r="EUJ6" s="676"/>
      <c r="EUK6" s="676"/>
      <c r="EUL6" s="676"/>
      <c r="EUM6" s="676"/>
      <c r="EUN6" s="676"/>
      <c r="EUO6" s="676"/>
      <c r="EUP6" s="676"/>
      <c r="EUQ6" s="676"/>
      <c r="EUR6" s="676"/>
      <c r="EUS6" s="676"/>
      <c r="EUT6" s="676"/>
      <c r="EUU6" s="676"/>
      <c r="EUV6" s="676"/>
      <c r="EUW6" s="676"/>
      <c r="EUX6" s="676"/>
      <c r="EUY6" s="676"/>
      <c r="EUZ6" s="676"/>
      <c r="EVA6" s="676"/>
      <c r="EVB6" s="676"/>
      <c r="EVC6" s="676"/>
      <c r="EVD6" s="676"/>
      <c r="EVE6" s="676"/>
      <c r="EVF6" s="676"/>
      <c r="EVG6" s="676"/>
      <c r="EVH6" s="676"/>
      <c r="EVI6" s="676"/>
      <c r="EVJ6" s="676"/>
      <c r="EVK6" s="676"/>
      <c r="EVL6" s="676"/>
      <c r="EVM6" s="676"/>
      <c r="EVN6" s="676"/>
      <c r="EVO6" s="676"/>
      <c r="EVP6" s="676"/>
      <c r="EVQ6" s="676"/>
      <c r="EVR6" s="676"/>
      <c r="EVS6" s="676"/>
      <c r="EVT6" s="676"/>
      <c r="EVU6" s="676"/>
      <c r="EVV6" s="676"/>
      <c r="EVW6" s="676"/>
      <c r="EVX6" s="676"/>
      <c r="EVY6" s="676"/>
      <c r="EVZ6" s="676"/>
      <c r="EWA6" s="676"/>
      <c r="EWB6" s="676"/>
      <c r="EWC6" s="676"/>
      <c r="EWD6" s="676"/>
      <c r="EWE6" s="676"/>
      <c r="EWF6" s="676"/>
      <c r="EWG6" s="676"/>
      <c r="EWH6" s="676"/>
      <c r="EWI6" s="676"/>
      <c r="EWJ6" s="676"/>
      <c r="EWK6" s="676"/>
      <c r="EWL6" s="676"/>
      <c r="EWM6" s="676"/>
      <c r="EWN6" s="676"/>
      <c r="EWO6" s="676"/>
      <c r="EWP6" s="676"/>
      <c r="EWQ6" s="676"/>
      <c r="EWR6" s="676"/>
      <c r="EWS6" s="676"/>
      <c r="EWT6" s="676"/>
      <c r="EWU6" s="676"/>
      <c r="EWV6" s="676"/>
      <c r="EWW6" s="676"/>
      <c r="EWX6" s="676"/>
      <c r="EWY6" s="676"/>
      <c r="EWZ6" s="676"/>
      <c r="EXA6" s="676"/>
      <c r="EXB6" s="676"/>
      <c r="EXC6" s="676"/>
      <c r="EXD6" s="676"/>
      <c r="EXE6" s="676"/>
      <c r="EXF6" s="676"/>
      <c r="EXG6" s="676"/>
      <c r="EXH6" s="676"/>
      <c r="EXI6" s="676"/>
      <c r="EXJ6" s="676"/>
      <c r="EXK6" s="676"/>
      <c r="EXL6" s="676"/>
      <c r="EXM6" s="676"/>
      <c r="EXN6" s="676"/>
      <c r="EXO6" s="676"/>
      <c r="EXP6" s="676"/>
      <c r="EXQ6" s="676"/>
      <c r="EXR6" s="676"/>
      <c r="EXS6" s="676"/>
      <c r="EXT6" s="676"/>
      <c r="EXU6" s="676"/>
      <c r="EXV6" s="676"/>
      <c r="EXW6" s="676"/>
      <c r="EXX6" s="676"/>
      <c r="EXY6" s="676"/>
      <c r="EXZ6" s="676"/>
      <c r="EYA6" s="676"/>
      <c r="EYB6" s="676"/>
      <c r="EYC6" s="676"/>
      <c r="EYD6" s="676"/>
      <c r="EYE6" s="676"/>
      <c r="EYF6" s="676"/>
      <c r="EYG6" s="676"/>
      <c r="EYH6" s="676"/>
      <c r="EYI6" s="676"/>
      <c r="EYJ6" s="676"/>
      <c r="EYK6" s="676"/>
      <c r="EYL6" s="676"/>
      <c r="EYM6" s="676"/>
      <c r="EYN6" s="676"/>
      <c r="EYO6" s="676"/>
      <c r="EYP6" s="676"/>
      <c r="EYQ6" s="676"/>
      <c r="EYR6" s="676"/>
      <c r="EYS6" s="676"/>
      <c r="EYT6" s="676"/>
      <c r="EYU6" s="676"/>
      <c r="EYV6" s="676"/>
      <c r="EYW6" s="676"/>
      <c r="EYX6" s="676"/>
      <c r="EYY6" s="676"/>
      <c r="EYZ6" s="676"/>
      <c r="EZA6" s="676"/>
      <c r="EZB6" s="676"/>
      <c r="EZC6" s="676"/>
      <c r="EZD6" s="676"/>
      <c r="EZE6" s="676"/>
      <c r="EZF6" s="676"/>
      <c r="EZG6" s="676"/>
      <c r="EZH6" s="676"/>
      <c r="EZI6" s="676"/>
      <c r="EZJ6" s="676"/>
      <c r="EZK6" s="676"/>
      <c r="EZL6" s="676"/>
      <c r="EZM6" s="676"/>
      <c r="EZN6" s="676"/>
      <c r="EZO6" s="676"/>
      <c r="EZP6" s="676"/>
      <c r="EZQ6" s="676"/>
      <c r="EZR6" s="676"/>
      <c r="EZS6" s="676"/>
      <c r="EZT6" s="676"/>
      <c r="EZU6" s="676"/>
      <c r="EZV6" s="676"/>
      <c r="EZW6" s="676"/>
      <c r="EZX6" s="676"/>
      <c r="EZY6" s="676"/>
      <c r="EZZ6" s="676"/>
      <c r="FAA6" s="676"/>
      <c r="FAB6" s="676"/>
      <c r="FAC6" s="676"/>
      <c r="FAD6" s="676"/>
      <c r="FAE6" s="676"/>
      <c r="FAF6" s="676"/>
      <c r="FAG6" s="676"/>
      <c r="FAH6" s="676"/>
      <c r="FAI6" s="676"/>
      <c r="FAJ6" s="676"/>
      <c r="FAK6" s="676"/>
      <c r="FAL6" s="676"/>
      <c r="FAM6" s="676"/>
      <c r="FAN6" s="676"/>
      <c r="FAO6" s="676"/>
      <c r="FAP6" s="676"/>
      <c r="FAQ6" s="676"/>
      <c r="FAR6" s="676"/>
      <c r="FAS6" s="676"/>
      <c r="FAT6" s="676"/>
      <c r="FAU6" s="676"/>
      <c r="FAV6" s="676"/>
      <c r="FAW6" s="676"/>
      <c r="FAX6" s="676"/>
      <c r="FAY6" s="676"/>
      <c r="FAZ6" s="676"/>
      <c r="FBA6" s="676"/>
      <c r="FBB6" s="676"/>
      <c r="FBC6" s="676"/>
      <c r="FBD6" s="676"/>
      <c r="FBE6" s="676"/>
      <c r="FBF6" s="676"/>
      <c r="FBG6" s="676"/>
      <c r="FBH6" s="676"/>
      <c r="FBI6" s="676"/>
      <c r="FBJ6" s="676"/>
      <c r="FBK6" s="676"/>
      <c r="FBL6" s="676"/>
      <c r="FBM6" s="676"/>
      <c r="FBN6" s="676"/>
      <c r="FBO6" s="676"/>
      <c r="FBP6" s="676"/>
      <c r="FBQ6" s="676"/>
      <c r="FBR6" s="676"/>
      <c r="FBS6" s="676"/>
      <c r="FBT6" s="676"/>
      <c r="FBU6" s="676"/>
      <c r="FBV6" s="676"/>
      <c r="FBW6" s="676"/>
      <c r="FBX6" s="676"/>
      <c r="FBY6" s="676"/>
      <c r="FBZ6" s="676"/>
      <c r="FCA6" s="676"/>
      <c r="FCB6" s="676"/>
      <c r="FCC6" s="676"/>
      <c r="FCD6" s="676"/>
      <c r="FCE6" s="676"/>
      <c r="FCF6" s="676"/>
      <c r="FCG6" s="676"/>
      <c r="FCH6" s="676"/>
      <c r="FCI6" s="676"/>
      <c r="FCJ6" s="676"/>
      <c r="FCK6" s="676"/>
      <c r="FCL6" s="676"/>
      <c r="FCM6" s="676"/>
      <c r="FCN6" s="676"/>
      <c r="FCO6" s="676"/>
      <c r="FCP6" s="676"/>
      <c r="FCQ6" s="676"/>
      <c r="FCR6" s="676"/>
      <c r="FCS6" s="676"/>
      <c r="FCT6" s="676"/>
      <c r="FCU6" s="676"/>
      <c r="FCV6" s="676"/>
      <c r="FCW6" s="676"/>
      <c r="FCX6" s="676"/>
      <c r="FCY6" s="676"/>
      <c r="FCZ6" s="676"/>
      <c r="FDA6" s="676"/>
      <c r="FDB6" s="676"/>
      <c r="FDC6" s="676"/>
      <c r="FDD6" s="676"/>
      <c r="FDE6" s="676"/>
      <c r="FDF6" s="676"/>
      <c r="FDG6" s="676"/>
      <c r="FDH6" s="676"/>
      <c r="FDI6" s="676"/>
      <c r="FDJ6" s="676"/>
      <c r="FDK6" s="676"/>
      <c r="FDL6" s="676"/>
      <c r="FDM6" s="676"/>
      <c r="FDN6" s="676"/>
      <c r="FDO6" s="676"/>
      <c r="FDP6" s="676"/>
      <c r="FDQ6" s="676"/>
      <c r="FDR6" s="676"/>
      <c r="FDS6" s="676"/>
      <c r="FDT6" s="676"/>
      <c r="FDU6" s="676"/>
      <c r="FDV6" s="676"/>
      <c r="FDW6" s="676"/>
      <c r="FDX6" s="676"/>
      <c r="FDY6" s="676"/>
      <c r="FDZ6" s="676"/>
      <c r="FEA6" s="676"/>
      <c r="FEB6" s="676"/>
      <c r="FEC6" s="676"/>
      <c r="FED6" s="676"/>
      <c r="FEE6" s="676"/>
      <c r="FEF6" s="676"/>
      <c r="FEG6" s="676"/>
      <c r="FEH6" s="676"/>
      <c r="FEI6" s="676"/>
      <c r="FEJ6" s="676"/>
      <c r="FEK6" s="676"/>
      <c r="FEL6" s="676"/>
      <c r="FEM6" s="676"/>
      <c r="FEN6" s="676"/>
      <c r="FEO6" s="676"/>
      <c r="FEP6" s="676"/>
      <c r="FEQ6" s="676"/>
      <c r="FER6" s="676"/>
      <c r="FES6" s="676"/>
      <c r="FET6" s="676"/>
      <c r="FEU6" s="676"/>
      <c r="FEV6" s="676"/>
      <c r="FEW6" s="676"/>
      <c r="FEX6" s="676"/>
      <c r="FEY6" s="676"/>
      <c r="FEZ6" s="676"/>
      <c r="FFA6" s="676"/>
      <c r="FFB6" s="676"/>
      <c r="FFC6" s="676"/>
      <c r="FFD6" s="676"/>
      <c r="FFE6" s="676"/>
      <c r="FFF6" s="676"/>
      <c r="FFG6" s="676"/>
      <c r="FFH6" s="676"/>
      <c r="FFI6" s="676"/>
      <c r="FFJ6" s="676"/>
      <c r="FFK6" s="676"/>
      <c r="FFL6" s="676"/>
      <c r="FFM6" s="676"/>
      <c r="FFN6" s="676"/>
      <c r="FFO6" s="676"/>
      <c r="FFP6" s="676"/>
      <c r="FFQ6" s="676"/>
      <c r="FFR6" s="676"/>
      <c r="FFS6" s="676"/>
      <c r="FFT6" s="676"/>
      <c r="FFU6" s="676"/>
      <c r="FFV6" s="676"/>
      <c r="FFW6" s="676"/>
      <c r="FFX6" s="676"/>
      <c r="FFY6" s="676"/>
      <c r="FFZ6" s="676"/>
      <c r="FGA6" s="676"/>
      <c r="FGB6" s="676"/>
      <c r="FGC6" s="676"/>
      <c r="FGD6" s="676"/>
      <c r="FGE6" s="676"/>
      <c r="FGF6" s="676"/>
      <c r="FGG6" s="676"/>
      <c r="FGH6" s="676"/>
      <c r="FGI6" s="676"/>
      <c r="FGJ6" s="676"/>
      <c r="FGK6" s="676"/>
      <c r="FGL6" s="676"/>
      <c r="FGM6" s="676"/>
      <c r="FGN6" s="676"/>
      <c r="FGO6" s="676"/>
      <c r="FGP6" s="676"/>
      <c r="FGQ6" s="676"/>
      <c r="FGR6" s="676"/>
      <c r="FGS6" s="676"/>
      <c r="FGT6" s="676"/>
      <c r="FGU6" s="676"/>
      <c r="FGV6" s="676"/>
      <c r="FGW6" s="676"/>
      <c r="FGX6" s="676"/>
      <c r="FGY6" s="676"/>
      <c r="FGZ6" s="676"/>
      <c r="FHA6" s="676"/>
      <c r="FHB6" s="676"/>
      <c r="FHC6" s="676"/>
      <c r="FHD6" s="676"/>
      <c r="FHE6" s="676"/>
      <c r="FHF6" s="676"/>
      <c r="FHG6" s="676"/>
      <c r="FHH6" s="676"/>
      <c r="FHI6" s="676"/>
      <c r="FHJ6" s="676"/>
      <c r="FHK6" s="676"/>
      <c r="FHL6" s="676"/>
      <c r="FHM6" s="676"/>
      <c r="FHN6" s="676"/>
      <c r="FHO6" s="676"/>
      <c r="FHP6" s="676"/>
      <c r="FHQ6" s="676"/>
      <c r="FHR6" s="676"/>
      <c r="FHS6" s="676"/>
      <c r="FHT6" s="676"/>
      <c r="FHU6" s="676"/>
      <c r="FHV6" s="676"/>
      <c r="FHW6" s="676"/>
      <c r="FHX6" s="676"/>
      <c r="FHY6" s="676"/>
      <c r="FHZ6" s="676"/>
      <c r="FIA6" s="676"/>
      <c r="FIB6" s="676"/>
      <c r="FIC6" s="676"/>
      <c r="FID6" s="676"/>
      <c r="FIE6" s="676"/>
      <c r="FIF6" s="676"/>
      <c r="FIG6" s="676"/>
      <c r="FIH6" s="676"/>
      <c r="FII6" s="676"/>
      <c r="FIJ6" s="676"/>
      <c r="FIK6" s="676"/>
      <c r="FIL6" s="676"/>
      <c r="FIM6" s="676"/>
      <c r="FIN6" s="676"/>
      <c r="FIO6" s="676"/>
      <c r="FIP6" s="676"/>
      <c r="FIQ6" s="676"/>
      <c r="FIR6" s="676"/>
      <c r="FIS6" s="676"/>
      <c r="FIT6" s="676"/>
      <c r="FIU6" s="676"/>
      <c r="FIV6" s="676"/>
      <c r="FIW6" s="676"/>
      <c r="FIX6" s="676"/>
      <c r="FIY6" s="676"/>
      <c r="FIZ6" s="676"/>
      <c r="FJA6" s="676"/>
      <c r="FJB6" s="676"/>
      <c r="FJC6" s="676"/>
      <c r="FJD6" s="676"/>
      <c r="FJE6" s="676"/>
      <c r="FJF6" s="676"/>
      <c r="FJG6" s="676"/>
      <c r="FJH6" s="676"/>
      <c r="FJI6" s="676"/>
      <c r="FJJ6" s="676"/>
      <c r="FJK6" s="676"/>
      <c r="FJL6" s="676"/>
      <c r="FJM6" s="676"/>
      <c r="FJN6" s="676"/>
      <c r="FJO6" s="676"/>
      <c r="FJP6" s="676"/>
      <c r="FJQ6" s="676"/>
      <c r="FJR6" s="676"/>
      <c r="FJS6" s="676"/>
      <c r="FJT6" s="676"/>
      <c r="FJU6" s="676"/>
      <c r="FJV6" s="676"/>
      <c r="FJW6" s="676"/>
      <c r="FJX6" s="676"/>
      <c r="FJY6" s="676"/>
      <c r="FJZ6" s="676"/>
      <c r="FKA6" s="676"/>
      <c r="FKB6" s="676"/>
      <c r="FKC6" s="676"/>
      <c r="FKD6" s="676"/>
      <c r="FKE6" s="676"/>
      <c r="FKF6" s="676"/>
      <c r="FKG6" s="676"/>
      <c r="FKH6" s="676"/>
      <c r="FKI6" s="676"/>
      <c r="FKJ6" s="676"/>
      <c r="FKK6" s="676"/>
      <c r="FKL6" s="676"/>
      <c r="FKM6" s="676"/>
      <c r="FKN6" s="676"/>
      <c r="FKO6" s="676"/>
      <c r="FKP6" s="676"/>
      <c r="FKQ6" s="676"/>
      <c r="FKR6" s="676"/>
      <c r="FKS6" s="676"/>
      <c r="FKT6" s="676"/>
      <c r="FKU6" s="676"/>
      <c r="FKV6" s="676"/>
      <c r="FKW6" s="676"/>
      <c r="FKX6" s="676"/>
      <c r="FKY6" s="676"/>
      <c r="FKZ6" s="676"/>
      <c r="FLA6" s="676"/>
      <c r="FLB6" s="676"/>
      <c r="FLC6" s="676"/>
      <c r="FLD6" s="676"/>
      <c r="FLE6" s="676"/>
      <c r="FLF6" s="676"/>
      <c r="FLG6" s="676"/>
      <c r="FLH6" s="676"/>
      <c r="FLI6" s="676"/>
      <c r="FLJ6" s="676"/>
      <c r="FLK6" s="676"/>
      <c r="FLL6" s="676"/>
      <c r="FLM6" s="676"/>
      <c r="FLN6" s="676"/>
      <c r="FLO6" s="676"/>
      <c r="FLP6" s="676"/>
      <c r="FLQ6" s="676"/>
      <c r="FLR6" s="676"/>
      <c r="FLS6" s="676"/>
      <c r="FLT6" s="676"/>
      <c r="FLU6" s="676"/>
      <c r="FLV6" s="676"/>
      <c r="FLW6" s="676"/>
      <c r="FLX6" s="676"/>
      <c r="FLY6" s="676"/>
      <c r="FLZ6" s="676"/>
      <c r="FMA6" s="676"/>
      <c r="FMB6" s="676"/>
      <c r="FMC6" s="676"/>
      <c r="FMD6" s="676"/>
      <c r="FME6" s="676"/>
      <c r="FMF6" s="676"/>
      <c r="FMG6" s="676"/>
      <c r="FMH6" s="676"/>
      <c r="FMI6" s="676"/>
      <c r="FMJ6" s="676"/>
      <c r="FMK6" s="676"/>
      <c r="FML6" s="676"/>
      <c r="FMM6" s="676"/>
      <c r="FMN6" s="676"/>
      <c r="FMO6" s="676"/>
      <c r="FMP6" s="676"/>
      <c r="FMQ6" s="676"/>
      <c r="FMR6" s="676"/>
      <c r="FMS6" s="676"/>
      <c r="FMT6" s="676"/>
      <c r="FMU6" s="676"/>
      <c r="FMV6" s="676"/>
      <c r="FMW6" s="676"/>
      <c r="FMX6" s="676"/>
      <c r="FMY6" s="676"/>
      <c r="FMZ6" s="676"/>
      <c r="FNA6" s="676"/>
      <c r="FNB6" s="676"/>
      <c r="FNC6" s="676"/>
      <c r="FND6" s="676"/>
      <c r="FNE6" s="676"/>
      <c r="FNF6" s="676"/>
      <c r="FNG6" s="676"/>
      <c r="FNH6" s="676"/>
      <c r="FNI6" s="676"/>
      <c r="FNJ6" s="676"/>
      <c r="FNK6" s="676"/>
      <c r="FNL6" s="676"/>
      <c r="FNM6" s="676"/>
      <c r="FNN6" s="676"/>
      <c r="FNO6" s="676"/>
      <c r="FNP6" s="676"/>
      <c r="FNQ6" s="676"/>
      <c r="FNR6" s="676"/>
      <c r="FNS6" s="676"/>
      <c r="FNT6" s="676"/>
      <c r="FNU6" s="676"/>
      <c r="FNV6" s="676"/>
      <c r="FNW6" s="676"/>
      <c r="FNX6" s="676"/>
      <c r="FNY6" s="676"/>
      <c r="FNZ6" s="676"/>
      <c r="FOA6" s="676"/>
      <c r="FOB6" s="676"/>
      <c r="FOC6" s="676"/>
      <c r="FOD6" s="676"/>
      <c r="FOE6" s="676"/>
      <c r="FOF6" s="676"/>
      <c r="FOG6" s="676"/>
      <c r="FOH6" s="676"/>
      <c r="FOI6" s="676"/>
      <c r="FOJ6" s="676"/>
      <c r="FOK6" s="676"/>
      <c r="FOL6" s="676"/>
      <c r="FOM6" s="676"/>
      <c r="FON6" s="676"/>
      <c r="FOO6" s="676"/>
      <c r="FOP6" s="676"/>
      <c r="FOQ6" s="676"/>
      <c r="FOR6" s="676"/>
      <c r="FOS6" s="676"/>
      <c r="FOT6" s="676"/>
      <c r="FOU6" s="676"/>
      <c r="FOV6" s="676"/>
      <c r="FOW6" s="676"/>
      <c r="FOX6" s="676"/>
      <c r="FOY6" s="676"/>
      <c r="FOZ6" s="676"/>
      <c r="FPA6" s="676"/>
      <c r="FPB6" s="676"/>
      <c r="FPC6" s="676"/>
      <c r="FPD6" s="676"/>
      <c r="FPE6" s="676"/>
      <c r="FPF6" s="676"/>
      <c r="FPG6" s="676"/>
      <c r="FPH6" s="676"/>
      <c r="FPI6" s="676"/>
      <c r="FPJ6" s="676"/>
      <c r="FPK6" s="676"/>
      <c r="FPL6" s="676"/>
      <c r="FPM6" s="676"/>
      <c r="FPN6" s="676"/>
      <c r="FPO6" s="676"/>
      <c r="FPP6" s="676"/>
      <c r="FPQ6" s="676"/>
      <c r="FPR6" s="676"/>
      <c r="FPS6" s="676"/>
      <c r="FPT6" s="676"/>
      <c r="FPU6" s="676"/>
      <c r="FPV6" s="676"/>
      <c r="FPW6" s="676"/>
      <c r="FPX6" s="676"/>
      <c r="FPY6" s="676"/>
      <c r="FPZ6" s="676"/>
      <c r="FQA6" s="676"/>
      <c r="FQB6" s="676"/>
      <c r="FQC6" s="676"/>
      <c r="FQD6" s="676"/>
      <c r="FQE6" s="676"/>
      <c r="FQF6" s="676"/>
      <c r="FQG6" s="676"/>
      <c r="FQH6" s="676"/>
      <c r="FQI6" s="676"/>
      <c r="FQJ6" s="676"/>
      <c r="FQK6" s="676"/>
      <c r="FQL6" s="676"/>
      <c r="FQM6" s="676"/>
      <c r="FQN6" s="676"/>
      <c r="FQO6" s="676"/>
      <c r="FQP6" s="676"/>
      <c r="FQQ6" s="676"/>
      <c r="FQR6" s="676"/>
      <c r="FQS6" s="676"/>
      <c r="FQT6" s="676"/>
      <c r="FQU6" s="676"/>
      <c r="FQV6" s="676"/>
      <c r="FQW6" s="676"/>
      <c r="FQX6" s="676"/>
      <c r="FQY6" s="676"/>
      <c r="FQZ6" s="676"/>
      <c r="FRA6" s="676"/>
      <c r="FRB6" s="676"/>
      <c r="FRC6" s="676"/>
      <c r="FRD6" s="676"/>
      <c r="FRE6" s="676"/>
      <c r="FRF6" s="676"/>
      <c r="FRG6" s="676"/>
      <c r="FRH6" s="676"/>
      <c r="FRI6" s="676"/>
      <c r="FRJ6" s="676"/>
      <c r="FRK6" s="676"/>
      <c r="FRL6" s="676"/>
      <c r="FRM6" s="676"/>
      <c r="FRN6" s="676"/>
      <c r="FRO6" s="676"/>
      <c r="FRP6" s="676"/>
      <c r="FRQ6" s="676"/>
      <c r="FRR6" s="676"/>
      <c r="FRS6" s="676"/>
      <c r="FRT6" s="676"/>
      <c r="FRU6" s="676"/>
      <c r="FRV6" s="676"/>
      <c r="FRW6" s="676"/>
      <c r="FRX6" s="676"/>
      <c r="FRY6" s="676"/>
      <c r="FRZ6" s="676"/>
      <c r="FSA6" s="676"/>
      <c r="FSB6" s="676"/>
      <c r="FSC6" s="676"/>
      <c r="FSD6" s="676"/>
      <c r="FSE6" s="676"/>
      <c r="FSF6" s="676"/>
      <c r="FSG6" s="676"/>
      <c r="FSH6" s="676"/>
      <c r="FSI6" s="676"/>
      <c r="FSJ6" s="676"/>
      <c r="FSK6" s="676"/>
      <c r="FSL6" s="676"/>
      <c r="FSM6" s="676"/>
      <c r="FSN6" s="676"/>
      <c r="FSO6" s="676"/>
      <c r="FSP6" s="676"/>
      <c r="FSQ6" s="676"/>
      <c r="FSR6" s="676"/>
      <c r="FSS6" s="676"/>
      <c r="FST6" s="676"/>
      <c r="FSU6" s="676"/>
      <c r="FSV6" s="676"/>
      <c r="FSW6" s="676"/>
      <c r="FSX6" s="676"/>
      <c r="FSY6" s="676"/>
      <c r="FSZ6" s="676"/>
      <c r="FTA6" s="676"/>
      <c r="FTB6" s="676"/>
      <c r="FTC6" s="676"/>
      <c r="FTD6" s="676"/>
      <c r="FTE6" s="676"/>
      <c r="FTF6" s="676"/>
      <c r="FTG6" s="676"/>
      <c r="FTH6" s="676"/>
      <c r="FTI6" s="676"/>
      <c r="FTJ6" s="676"/>
      <c r="FTK6" s="676"/>
      <c r="FTL6" s="676"/>
      <c r="FTM6" s="676"/>
      <c r="FTN6" s="676"/>
      <c r="FTO6" s="676"/>
      <c r="FTP6" s="676"/>
      <c r="FTQ6" s="676"/>
      <c r="FTR6" s="676"/>
      <c r="FTS6" s="676"/>
      <c r="FTT6" s="676"/>
      <c r="FTU6" s="676"/>
      <c r="FTV6" s="676"/>
      <c r="FTW6" s="676"/>
      <c r="FTX6" s="676"/>
      <c r="FTY6" s="676"/>
      <c r="FTZ6" s="676"/>
      <c r="FUA6" s="676"/>
      <c r="FUB6" s="676"/>
      <c r="FUC6" s="676"/>
      <c r="FUD6" s="676"/>
      <c r="FUE6" s="676"/>
      <c r="FUF6" s="676"/>
      <c r="FUG6" s="676"/>
      <c r="FUH6" s="676"/>
      <c r="FUI6" s="676"/>
      <c r="FUJ6" s="676"/>
      <c r="FUK6" s="676"/>
      <c r="FUL6" s="676"/>
      <c r="FUM6" s="676"/>
      <c r="FUN6" s="676"/>
      <c r="FUO6" s="676"/>
      <c r="FUP6" s="676"/>
      <c r="FUQ6" s="676"/>
      <c r="FUR6" s="676"/>
      <c r="FUS6" s="676"/>
      <c r="FUT6" s="676"/>
      <c r="FUU6" s="676"/>
      <c r="FUV6" s="676"/>
      <c r="FUW6" s="676"/>
      <c r="FUX6" s="676"/>
      <c r="FUY6" s="676"/>
      <c r="FUZ6" s="676"/>
      <c r="FVA6" s="676"/>
      <c r="FVB6" s="676"/>
      <c r="FVC6" s="676"/>
      <c r="FVD6" s="676"/>
      <c r="FVE6" s="676"/>
      <c r="FVF6" s="676"/>
      <c r="FVG6" s="676"/>
      <c r="FVH6" s="676"/>
      <c r="FVI6" s="676"/>
      <c r="FVJ6" s="676"/>
      <c r="FVK6" s="676"/>
      <c r="FVL6" s="676"/>
      <c r="FVM6" s="676"/>
      <c r="FVN6" s="676"/>
      <c r="FVO6" s="676"/>
      <c r="FVP6" s="676"/>
      <c r="FVQ6" s="676"/>
      <c r="FVR6" s="676"/>
      <c r="FVS6" s="676"/>
      <c r="FVT6" s="676"/>
      <c r="FVU6" s="676"/>
      <c r="FVV6" s="676"/>
      <c r="FVW6" s="676"/>
      <c r="FVX6" s="676"/>
      <c r="FVY6" s="676"/>
      <c r="FVZ6" s="676"/>
      <c r="FWA6" s="676"/>
      <c r="FWB6" s="676"/>
      <c r="FWC6" s="676"/>
      <c r="FWD6" s="676"/>
      <c r="FWE6" s="676"/>
      <c r="FWF6" s="676"/>
      <c r="FWG6" s="676"/>
      <c r="FWH6" s="676"/>
      <c r="FWI6" s="676"/>
      <c r="FWJ6" s="676"/>
      <c r="FWK6" s="676"/>
      <c r="FWL6" s="676"/>
      <c r="FWM6" s="676"/>
      <c r="FWN6" s="676"/>
      <c r="FWO6" s="676"/>
      <c r="FWP6" s="676"/>
      <c r="FWQ6" s="676"/>
      <c r="FWR6" s="676"/>
      <c r="FWS6" s="676"/>
      <c r="FWT6" s="676"/>
      <c r="FWU6" s="676"/>
      <c r="FWV6" s="676"/>
      <c r="FWW6" s="676"/>
      <c r="FWX6" s="676"/>
      <c r="FWY6" s="676"/>
      <c r="FWZ6" s="676"/>
      <c r="FXA6" s="676"/>
      <c r="FXB6" s="676"/>
      <c r="FXC6" s="676"/>
      <c r="FXD6" s="676"/>
      <c r="FXE6" s="676"/>
      <c r="FXF6" s="676"/>
      <c r="FXG6" s="676"/>
      <c r="FXH6" s="676"/>
      <c r="FXI6" s="676"/>
      <c r="FXJ6" s="676"/>
      <c r="FXK6" s="676"/>
      <c r="FXL6" s="676"/>
      <c r="FXM6" s="676"/>
      <c r="FXN6" s="676"/>
      <c r="FXO6" s="676"/>
      <c r="FXP6" s="676"/>
      <c r="FXQ6" s="676"/>
      <c r="FXR6" s="676"/>
      <c r="FXS6" s="676"/>
      <c r="FXT6" s="676"/>
      <c r="FXU6" s="676"/>
      <c r="FXV6" s="676"/>
      <c r="FXW6" s="676"/>
      <c r="FXX6" s="676"/>
      <c r="FXY6" s="676"/>
      <c r="FXZ6" s="676"/>
      <c r="FYA6" s="676"/>
      <c r="FYB6" s="676"/>
      <c r="FYC6" s="676"/>
      <c r="FYD6" s="676"/>
      <c r="FYE6" s="676"/>
      <c r="FYF6" s="676"/>
      <c r="FYG6" s="676"/>
      <c r="FYH6" s="676"/>
      <c r="FYI6" s="676"/>
      <c r="FYJ6" s="676"/>
      <c r="FYK6" s="676"/>
      <c r="FYL6" s="676"/>
      <c r="FYM6" s="676"/>
      <c r="FYN6" s="676"/>
      <c r="FYO6" s="676"/>
      <c r="FYP6" s="676"/>
      <c r="FYQ6" s="676"/>
      <c r="FYR6" s="676"/>
      <c r="FYS6" s="676"/>
      <c r="FYT6" s="676"/>
      <c r="FYU6" s="676"/>
      <c r="FYV6" s="676"/>
      <c r="FYW6" s="676"/>
      <c r="FYX6" s="676"/>
      <c r="FYY6" s="676"/>
      <c r="FYZ6" s="676"/>
      <c r="FZA6" s="676"/>
      <c r="FZB6" s="676"/>
      <c r="FZC6" s="676"/>
      <c r="FZD6" s="676"/>
      <c r="FZE6" s="676"/>
      <c r="FZF6" s="676"/>
      <c r="FZG6" s="676"/>
      <c r="FZH6" s="676"/>
      <c r="FZI6" s="676"/>
      <c r="FZJ6" s="676"/>
      <c r="FZK6" s="676"/>
      <c r="FZL6" s="676"/>
      <c r="FZM6" s="676"/>
      <c r="FZN6" s="676"/>
      <c r="FZO6" s="676"/>
      <c r="FZP6" s="676"/>
      <c r="FZQ6" s="676"/>
      <c r="FZR6" s="676"/>
      <c r="FZS6" s="676"/>
      <c r="FZT6" s="676"/>
      <c r="FZU6" s="676"/>
      <c r="FZV6" s="676"/>
      <c r="FZW6" s="676"/>
      <c r="FZX6" s="676"/>
      <c r="FZY6" s="676"/>
      <c r="FZZ6" s="676"/>
      <c r="GAA6" s="676"/>
      <c r="GAB6" s="676"/>
      <c r="GAC6" s="676"/>
      <c r="GAD6" s="676"/>
      <c r="GAE6" s="676"/>
      <c r="GAF6" s="676"/>
      <c r="GAG6" s="676"/>
      <c r="GAH6" s="676"/>
      <c r="GAI6" s="676"/>
      <c r="GAJ6" s="676"/>
      <c r="GAK6" s="676"/>
      <c r="GAL6" s="676"/>
      <c r="GAM6" s="676"/>
      <c r="GAN6" s="676"/>
      <c r="GAO6" s="676"/>
      <c r="GAP6" s="676"/>
      <c r="GAQ6" s="676"/>
      <c r="GAR6" s="676"/>
      <c r="GAS6" s="676"/>
      <c r="GAT6" s="676"/>
      <c r="GAU6" s="676"/>
      <c r="GAV6" s="676"/>
      <c r="GAW6" s="676"/>
      <c r="GAX6" s="676"/>
      <c r="GAY6" s="676"/>
      <c r="GAZ6" s="676"/>
      <c r="GBA6" s="676"/>
      <c r="GBB6" s="676"/>
      <c r="GBC6" s="676"/>
      <c r="GBD6" s="676"/>
      <c r="GBE6" s="676"/>
      <c r="GBF6" s="676"/>
      <c r="GBG6" s="676"/>
      <c r="GBH6" s="676"/>
      <c r="GBI6" s="676"/>
      <c r="GBJ6" s="676"/>
      <c r="GBK6" s="676"/>
      <c r="GBL6" s="676"/>
      <c r="GBM6" s="676"/>
      <c r="GBN6" s="676"/>
      <c r="GBO6" s="676"/>
      <c r="GBP6" s="676"/>
      <c r="GBQ6" s="676"/>
      <c r="GBR6" s="676"/>
      <c r="GBS6" s="676"/>
      <c r="GBT6" s="676"/>
      <c r="GBU6" s="676"/>
      <c r="GBV6" s="676"/>
      <c r="GBW6" s="676"/>
      <c r="GBX6" s="676"/>
      <c r="GBY6" s="676"/>
      <c r="GBZ6" s="676"/>
      <c r="GCA6" s="676"/>
      <c r="GCB6" s="676"/>
      <c r="GCC6" s="676"/>
      <c r="GCD6" s="676"/>
      <c r="GCE6" s="676"/>
      <c r="GCF6" s="676"/>
      <c r="GCG6" s="676"/>
      <c r="GCH6" s="676"/>
      <c r="GCI6" s="676"/>
      <c r="GCJ6" s="676"/>
      <c r="GCK6" s="676"/>
      <c r="GCL6" s="676"/>
      <c r="GCM6" s="676"/>
      <c r="GCN6" s="676"/>
      <c r="GCO6" s="676"/>
      <c r="GCP6" s="676"/>
      <c r="GCQ6" s="676"/>
      <c r="GCR6" s="676"/>
      <c r="GCS6" s="676"/>
      <c r="GCT6" s="676"/>
      <c r="GCU6" s="676"/>
      <c r="GCV6" s="676"/>
      <c r="GCW6" s="676"/>
      <c r="GCX6" s="676"/>
      <c r="GCY6" s="676"/>
      <c r="GCZ6" s="676"/>
      <c r="GDA6" s="676"/>
      <c r="GDB6" s="676"/>
      <c r="GDC6" s="676"/>
      <c r="GDD6" s="676"/>
      <c r="GDE6" s="676"/>
      <c r="GDF6" s="676"/>
      <c r="GDG6" s="676"/>
      <c r="GDH6" s="676"/>
      <c r="GDI6" s="676"/>
      <c r="GDJ6" s="676"/>
      <c r="GDK6" s="676"/>
      <c r="GDL6" s="676"/>
      <c r="GDM6" s="676"/>
      <c r="GDN6" s="676"/>
      <c r="GDO6" s="676"/>
      <c r="GDP6" s="676"/>
      <c r="GDQ6" s="676"/>
      <c r="GDR6" s="676"/>
      <c r="GDS6" s="676"/>
      <c r="GDT6" s="676"/>
      <c r="GDU6" s="676"/>
      <c r="GDV6" s="676"/>
      <c r="GDW6" s="676"/>
      <c r="GDX6" s="676"/>
      <c r="GDY6" s="676"/>
      <c r="GDZ6" s="676"/>
      <c r="GEA6" s="676"/>
      <c r="GEB6" s="676"/>
      <c r="GEC6" s="676"/>
      <c r="GED6" s="676"/>
      <c r="GEE6" s="676"/>
      <c r="GEF6" s="676"/>
      <c r="GEG6" s="676"/>
      <c r="GEH6" s="676"/>
      <c r="GEI6" s="676"/>
      <c r="GEJ6" s="676"/>
      <c r="GEK6" s="676"/>
      <c r="GEL6" s="676"/>
      <c r="GEM6" s="676"/>
      <c r="GEN6" s="676"/>
      <c r="GEO6" s="676"/>
      <c r="GEP6" s="676"/>
      <c r="GEQ6" s="676"/>
      <c r="GER6" s="676"/>
      <c r="GES6" s="676"/>
      <c r="GET6" s="676"/>
      <c r="GEU6" s="676"/>
      <c r="GEV6" s="676"/>
      <c r="GEW6" s="676"/>
      <c r="GEX6" s="676"/>
      <c r="GEY6" s="676"/>
      <c r="GEZ6" s="676"/>
      <c r="GFA6" s="676"/>
      <c r="GFB6" s="676"/>
      <c r="GFC6" s="676"/>
      <c r="GFD6" s="676"/>
      <c r="GFE6" s="676"/>
      <c r="GFF6" s="676"/>
      <c r="GFG6" s="676"/>
      <c r="GFH6" s="676"/>
      <c r="GFI6" s="676"/>
      <c r="GFJ6" s="676"/>
      <c r="GFK6" s="676"/>
      <c r="GFL6" s="676"/>
      <c r="GFM6" s="676"/>
      <c r="GFN6" s="676"/>
      <c r="GFO6" s="676"/>
      <c r="GFP6" s="676"/>
      <c r="GFQ6" s="676"/>
      <c r="GFR6" s="676"/>
      <c r="GFS6" s="676"/>
      <c r="GFT6" s="676"/>
      <c r="GFU6" s="676"/>
      <c r="GFV6" s="676"/>
      <c r="GFW6" s="676"/>
      <c r="GFX6" s="676"/>
      <c r="GFY6" s="676"/>
      <c r="GFZ6" s="676"/>
      <c r="GGA6" s="676"/>
      <c r="GGB6" s="676"/>
      <c r="GGC6" s="676"/>
      <c r="GGD6" s="676"/>
      <c r="GGE6" s="676"/>
      <c r="GGF6" s="676"/>
      <c r="GGG6" s="676"/>
      <c r="GGH6" s="676"/>
      <c r="GGI6" s="676"/>
      <c r="GGJ6" s="676"/>
      <c r="GGK6" s="676"/>
      <c r="GGL6" s="676"/>
      <c r="GGM6" s="676"/>
      <c r="GGN6" s="676"/>
      <c r="GGO6" s="676"/>
      <c r="GGP6" s="676"/>
      <c r="GGQ6" s="676"/>
      <c r="GGR6" s="676"/>
      <c r="GGS6" s="676"/>
      <c r="GGT6" s="676"/>
      <c r="GGU6" s="676"/>
      <c r="GGV6" s="676"/>
      <c r="GGW6" s="676"/>
      <c r="GGX6" s="676"/>
      <c r="GGY6" s="676"/>
      <c r="GGZ6" s="676"/>
      <c r="GHA6" s="676"/>
      <c r="GHB6" s="676"/>
      <c r="GHC6" s="676"/>
      <c r="GHD6" s="676"/>
      <c r="GHE6" s="676"/>
      <c r="GHF6" s="676"/>
      <c r="GHG6" s="676"/>
      <c r="GHH6" s="676"/>
      <c r="GHI6" s="676"/>
      <c r="GHJ6" s="676"/>
      <c r="GHK6" s="676"/>
      <c r="GHL6" s="676"/>
      <c r="GHM6" s="676"/>
      <c r="GHN6" s="676"/>
      <c r="GHO6" s="676"/>
      <c r="GHP6" s="676"/>
      <c r="GHQ6" s="676"/>
      <c r="GHR6" s="676"/>
      <c r="GHS6" s="676"/>
      <c r="GHT6" s="676"/>
      <c r="GHU6" s="676"/>
      <c r="GHV6" s="676"/>
      <c r="GHW6" s="676"/>
      <c r="GHX6" s="676"/>
      <c r="GHY6" s="676"/>
      <c r="GHZ6" s="676"/>
      <c r="GIA6" s="676"/>
      <c r="GIB6" s="676"/>
      <c r="GIC6" s="676"/>
      <c r="GID6" s="676"/>
      <c r="GIE6" s="676"/>
      <c r="GIF6" s="676"/>
      <c r="GIG6" s="676"/>
      <c r="GIH6" s="676"/>
      <c r="GII6" s="676"/>
      <c r="GIJ6" s="676"/>
      <c r="GIK6" s="676"/>
      <c r="GIL6" s="676"/>
      <c r="GIM6" s="676"/>
      <c r="GIN6" s="676"/>
      <c r="GIO6" s="676"/>
      <c r="GIP6" s="676"/>
      <c r="GIQ6" s="676"/>
      <c r="GIR6" s="676"/>
      <c r="GIS6" s="676"/>
      <c r="GIT6" s="676"/>
      <c r="GIU6" s="676"/>
      <c r="GIV6" s="676"/>
      <c r="GIW6" s="676"/>
      <c r="GIX6" s="676"/>
      <c r="GIY6" s="676"/>
      <c r="GIZ6" s="676"/>
      <c r="GJA6" s="676"/>
      <c r="GJB6" s="676"/>
      <c r="GJC6" s="676"/>
      <c r="GJD6" s="676"/>
      <c r="GJE6" s="676"/>
      <c r="GJF6" s="676"/>
      <c r="GJG6" s="676"/>
      <c r="GJH6" s="676"/>
      <c r="GJI6" s="676"/>
      <c r="GJJ6" s="676"/>
      <c r="GJK6" s="676"/>
      <c r="GJL6" s="676"/>
      <c r="GJM6" s="676"/>
      <c r="GJN6" s="676"/>
      <c r="GJO6" s="676"/>
      <c r="GJP6" s="676"/>
      <c r="GJQ6" s="676"/>
      <c r="GJR6" s="676"/>
      <c r="GJS6" s="676"/>
      <c r="GJT6" s="676"/>
      <c r="GJU6" s="676"/>
      <c r="GJV6" s="676"/>
      <c r="GJW6" s="676"/>
      <c r="GJX6" s="676"/>
      <c r="GJY6" s="676"/>
      <c r="GJZ6" s="676"/>
      <c r="GKA6" s="676"/>
      <c r="GKB6" s="676"/>
      <c r="GKC6" s="676"/>
      <c r="GKD6" s="676"/>
      <c r="GKE6" s="676"/>
      <c r="GKF6" s="676"/>
      <c r="GKG6" s="676"/>
      <c r="GKH6" s="676"/>
      <c r="GKI6" s="676"/>
      <c r="GKJ6" s="676"/>
      <c r="GKK6" s="676"/>
      <c r="GKL6" s="676"/>
      <c r="GKM6" s="676"/>
      <c r="GKN6" s="676"/>
      <c r="GKO6" s="676"/>
      <c r="GKP6" s="676"/>
      <c r="GKQ6" s="676"/>
      <c r="GKR6" s="676"/>
      <c r="GKS6" s="676"/>
      <c r="GKT6" s="676"/>
      <c r="GKU6" s="676"/>
      <c r="GKV6" s="676"/>
      <c r="GKW6" s="676"/>
      <c r="GKX6" s="676"/>
      <c r="GKY6" s="676"/>
      <c r="GKZ6" s="676"/>
      <c r="GLA6" s="676"/>
      <c r="GLB6" s="676"/>
      <c r="GLC6" s="676"/>
      <c r="GLD6" s="676"/>
      <c r="GLE6" s="676"/>
      <c r="GLF6" s="676"/>
      <c r="GLG6" s="676"/>
      <c r="GLH6" s="676"/>
      <c r="GLI6" s="676"/>
      <c r="GLJ6" s="676"/>
      <c r="GLK6" s="676"/>
      <c r="GLL6" s="676"/>
      <c r="GLM6" s="676"/>
      <c r="GLN6" s="676"/>
      <c r="GLO6" s="676"/>
      <c r="GLP6" s="676"/>
      <c r="GLQ6" s="676"/>
      <c r="GLR6" s="676"/>
      <c r="GLS6" s="676"/>
      <c r="GLT6" s="676"/>
      <c r="GLU6" s="676"/>
      <c r="GLV6" s="676"/>
      <c r="GLW6" s="676"/>
      <c r="GLX6" s="676"/>
      <c r="GLY6" s="676"/>
      <c r="GLZ6" s="676"/>
      <c r="GMA6" s="676"/>
      <c r="GMB6" s="676"/>
      <c r="GMC6" s="676"/>
      <c r="GMD6" s="676"/>
      <c r="GME6" s="676"/>
      <c r="GMF6" s="676"/>
      <c r="GMG6" s="676"/>
      <c r="GMH6" s="676"/>
      <c r="GMI6" s="676"/>
      <c r="GMJ6" s="676"/>
      <c r="GMK6" s="676"/>
      <c r="GML6" s="676"/>
      <c r="GMM6" s="676"/>
      <c r="GMN6" s="676"/>
      <c r="GMO6" s="676"/>
      <c r="GMP6" s="676"/>
      <c r="GMQ6" s="676"/>
      <c r="GMR6" s="676"/>
      <c r="GMS6" s="676"/>
      <c r="GMT6" s="676"/>
      <c r="GMU6" s="676"/>
      <c r="GMV6" s="676"/>
      <c r="GMW6" s="676"/>
      <c r="GMX6" s="676"/>
      <c r="GMY6" s="676"/>
      <c r="GMZ6" s="676"/>
      <c r="GNA6" s="676"/>
      <c r="GNB6" s="676"/>
      <c r="GNC6" s="676"/>
      <c r="GND6" s="676"/>
      <c r="GNE6" s="676"/>
      <c r="GNF6" s="676"/>
      <c r="GNG6" s="676"/>
      <c r="GNH6" s="676"/>
      <c r="GNI6" s="676"/>
      <c r="GNJ6" s="676"/>
      <c r="GNK6" s="676"/>
      <c r="GNL6" s="676"/>
      <c r="GNM6" s="676"/>
      <c r="GNN6" s="676"/>
      <c r="GNO6" s="676"/>
      <c r="GNP6" s="676"/>
      <c r="GNQ6" s="676"/>
      <c r="GNR6" s="676"/>
      <c r="GNS6" s="676"/>
      <c r="GNT6" s="676"/>
      <c r="GNU6" s="676"/>
      <c r="GNV6" s="676"/>
      <c r="GNW6" s="676"/>
      <c r="GNX6" s="676"/>
      <c r="GNY6" s="676"/>
      <c r="GNZ6" s="676"/>
      <c r="GOA6" s="676"/>
      <c r="GOB6" s="676"/>
      <c r="GOC6" s="676"/>
      <c r="GOD6" s="676"/>
      <c r="GOE6" s="676"/>
      <c r="GOF6" s="676"/>
      <c r="GOG6" s="676"/>
      <c r="GOH6" s="676"/>
      <c r="GOI6" s="676"/>
      <c r="GOJ6" s="676"/>
      <c r="GOK6" s="676"/>
      <c r="GOL6" s="676"/>
      <c r="GOM6" s="676"/>
      <c r="GON6" s="676"/>
      <c r="GOO6" s="676"/>
      <c r="GOP6" s="676"/>
      <c r="GOQ6" s="676"/>
      <c r="GOR6" s="676"/>
      <c r="GOS6" s="676"/>
      <c r="GOT6" s="676"/>
      <c r="GOU6" s="676"/>
      <c r="GOV6" s="676"/>
      <c r="GOW6" s="676"/>
      <c r="GOX6" s="676"/>
      <c r="GOY6" s="676"/>
      <c r="GOZ6" s="676"/>
      <c r="GPA6" s="676"/>
      <c r="GPB6" s="676"/>
      <c r="GPC6" s="676"/>
      <c r="GPD6" s="676"/>
      <c r="GPE6" s="676"/>
      <c r="GPF6" s="676"/>
      <c r="GPG6" s="676"/>
      <c r="GPH6" s="676"/>
      <c r="GPI6" s="676"/>
      <c r="GPJ6" s="676"/>
      <c r="GPK6" s="676"/>
      <c r="GPL6" s="676"/>
      <c r="GPM6" s="676"/>
      <c r="GPN6" s="676"/>
      <c r="GPO6" s="676"/>
      <c r="GPP6" s="676"/>
      <c r="GPQ6" s="676"/>
      <c r="GPR6" s="676"/>
      <c r="GPS6" s="676"/>
      <c r="GPT6" s="676"/>
      <c r="GPU6" s="676"/>
      <c r="GPV6" s="676"/>
      <c r="GPW6" s="676"/>
      <c r="GPX6" s="676"/>
      <c r="GPY6" s="676"/>
      <c r="GPZ6" s="676"/>
      <c r="GQA6" s="676"/>
      <c r="GQB6" s="676"/>
      <c r="GQC6" s="676"/>
      <c r="GQD6" s="676"/>
      <c r="GQE6" s="676"/>
      <c r="GQF6" s="676"/>
      <c r="GQG6" s="676"/>
      <c r="GQH6" s="676"/>
      <c r="GQI6" s="676"/>
      <c r="GQJ6" s="676"/>
      <c r="GQK6" s="676"/>
      <c r="GQL6" s="676"/>
      <c r="GQM6" s="676"/>
      <c r="GQN6" s="676"/>
      <c r="GQO6" s="676"/>
      <c r="GQP6" s="676"/>
      <c r="GQQ6" s="676"/>
      <c r="GQR6" s="676"/>
      <c r="GQS6" s="676"/>
      <c r="GQT6" s="676"/>
      <c r="GQU6" s="676"/>
      <c r="GQV6" s="676"/>
      <c r="GQW6" s="676"/>
      <c r="GQX6" s="676"/>
      <c r="GQY6" s="676"/>
      <c r="GQZ6" s="676"/>
      <c r="GRA6" s="676"/>
      <c r="GRB6" s="676"/>
      <c r="GRC6" s="676"/>
      <c r="GRD6" s="676"/>
      <c r="GRE6" s="676"/>
      <c r="GRF6" s="676"/>
      <c r="GRG6" s="676"/>
      <c r="GRH6" s="676"/>
      <c r="GRI6" s="676"/>
      <c r="GRJ6" s="676"/>
      <c r="GRK6" s="676"/>
      <c r="GRL6" s="676"/>
      <c r="GRM6" s="676"/>
      <c r="GRN6" s="676"/>
      <c r="GRO6" s="676"/>
      <c r="GRP6" s="676"/>
      <c r="GRQ6" s="676"/>
      <c r="GRR6" s="676"/>
      <c r="GRS6" s="676"/>
      <c r="GRT6" s="676"/>
      <c r="GRU6" s="676"/>
      <c r="GRV6" s="676"/>
      <c r="GRW6" s="676"/>
      <c r="GRX6" s="676"/>
      <c r="GRY6" s="676"/>
      <c r="GRZ6" s="676"/>
      <c r="GSA6" s="676"/>
      <c r="GSB6" s="676"/>
      <c r="GSC6" s="676"/>
      <c r="GSD6" s="676"/>
      <c r="GSE6" s="676"/>
      <c r="GSF6" s="676"/>
      <c r="GSG6" s="676"/>
      <c r="GSH6" s="676"/>
      <c r="GSI6" s="676"/>
      <c r="GSJ6" s="676"/>
      <c r="GSK6" s="676"/>
      <c r="GSL6" s="676"/>
      <c r="GSM6" s="676"/>
      <c r="GSN6" s="676"/>
      <c r="GSO6" s="676"/>
      <c r="GSP6" s="676"/>
      <c r="GSQ6" s="676"/>
      <c r="GSR6" s="676"/>
      <c r="GSS6" s="676"/>
      <c r="GST6" s="676"/>
      <c r="GSU6" s="676"/>
      <c r="GSV6" s="676"/>
      <c r="GSW6" s="676"/>
      <c r="GSX6" s="676"/>
      <c r="GSY6" s="676"/>
      <c r="GSZ6" s="676"/>
      <c r="GTA6" s="676"/>
      <c r="GTB6" s="676"/>
      <c r="GTC6" s="676"/>
      <c r="GTD6" s="676"/>
      <c r="GTE6" s="676"/>
      <c r="GTF6" s="676"/>
      <c r="GTG6" s="676"/>
      <c r="GTH6" s="676"/>
      <c r="GTI6" s="676"/>
      <c r="GTJ6" s="676"/>
      <c r="GTK6" s="676"/>
      <c r="GTL6" s="676"/>
      <c r="GTM6" s="676"/>
      <c r="GTN6" s="676"/>
      <c r="GTO6" s="676"/>
      <c r="GTP6" s="676"/>
      <c r="GTQ6" s="676"/>
      <c r="GTR6" s="676"/>
      <c r="GTS6" s="676"/>
      <c r="GTT6" s="676"/>
      <c r="GTU6" s="676"/>
      <c r="GTV6" s="676"/>
      <c r="GTW6" s="676"/>
      <c r="GTX6" s="676"/>
      <c r="GTY6" s="676"/>
      <c r="GTZ6" s="676"/>
      <c r="GUA6" s="676"/>
      <c r="GUB6" s="676"/>
      <c r="GUC6" s="676"/>
      <c r="GUD6" s="676"/>
      <c r="GUE6" s="676"/>
      <c r="GUF6" s="676"/>
      <c r="GUG6" s="676"/>
      <c r="GUH6" s="676"/>
      <c r="GUI6" s="676"/>
      <c r="GUJ6" s="676"/>
      <c r="GUK6" s="676"/>
      <c r="GUL6" s="676"/>
      <c r="GUM6" s="676"/>
      <c r="GUN6" s="676"/>
      <c r="GUO6" s="676"/>
      <c r="GUP6" s="676"/>
      <c r="GUQ6" s="676"/>
      <c r="GUR6" s="676"/>
      <c r="GUS6" s="676"/>
      <c r="GUT6" s="676"/>
      <c r="GUU6" s="676"/>
      <c r="GUV6" s="676"/>
      <c r="GUW6" s="676"/>
      <c r="GUX6" s="676"/>
      <c r="GUY6" s="676"/>
      <c r="GUZ6" s="676"/>
      <c r="GVA6" s="676"/>
      <c r="GVB6" s="676"/>
      <c r="GVC6" s="676"/>
      <c r="GVD6" s="676"/>
      <c r="GVE6" s="676"/>
      <c r="GVF6" s="676"/>
      <c r="GVG6" s="676"/>
      <c r="GVH6" s="676"/>
      <c r="GVI6" s="676"/>
      <c r="GVJ6" s="676"/>
      <c r="GVK6" s="676"/>
      <c r="GVL6" s="676"/>
      <c r="GVM6" s="676"/>
      <c r="GVN6" s="676"/>
      <c r="GVO6" s="676"/>
      <c r="GVP6" s="676"/>
      <c r="GVQ6" s="676"/>
      <c r="GVR6" s="676"/>
      <c r="GVS6" s="676"/>
      <c r="GVT6" s="676"/>
      <c r="GVU6" s="676"/>
      <c r="GVV6" s="676"/>
      <c r="GVW6" s="676"/>
      <c r="GVX6" s="676"/>
      <c r="GVY6" s="676"/>
      <c r="GVZ6" s="676"/>
      <c r="GWA6" s="676"/>
      <c r="GWB6" s="676"/>
      <c r="GWC6" s="676"/>
      <c r="GWD6" s="676"/>
      <c r="GWE6" s="676"/>
      <c r="GWF6" s="676"/>
      <c r="GWG6" s="676"/>
      <c r="GWH6" s="676"/>
      <c r="GWI6" s="676"/>
      <c r="GWJ6" s="676"/>
      <c r="GWK6" s="676"/>
      <c r="GWL6" s="676"/>
      <c r="GWM6" s="676"/>
      <c r="GWN6" s="676"/>
      <c r="GWO6" s="676"/>
      <c r="GWP6" s="676"/>
      <c r="GWQ6" s="676"/>
      <c r="GWR6" s="676"/>
      <c r="GWS6" s="676"/>
      <c r="GWT6" s="676"/>
      <c r="GWU6" s="676"/>
      <c r="GWV6" s="676"/>
      <c r="GWW6" s="676"/>
      <c r="GWX6" s="676"/>
      <c r="GWY6" s="676"/>
      <c r="GWZ6" s="676"/>
      <c r="GXA6" s="676"/>
      <c r="GXB6" s="676"/>
      <c r="GXC6" s="676"/>
      <c r="GXD6" s="676"/>
      <c r="GXE6" s="676"/>
      <c r="GXF6" s="676"/>
      <c r="GXG6" s="676"/>
      <c r="GXH6" s="676"/>
      <c r="GXI6" s="676"/>
      <c r="GXJ6" s="676"/>
      <c r="GXK6" s="676"/>
      <c r="GXL6" s="676"/>
      <c r="GXM6" s="676"/>
      <c r="GXN6" s="676"/>
      <c r="GXO6" s="676"/>
      <c r="GXP6" s="676"/>
      <c r="GXQ6" s="676"/>
      <c r="GXR6" s="676"/>
      <c r="GXS6" s="676"/>
      <c r="GXT6" s="676"/>
      <c r="GXU6" s="676"/>
      <c r="GXV6" s="676"/>
      <c r="GXW6" s="676"/>
      <c r="GXX6" s="676"/>
      <c r="GXY6" s="676"/>
      <c r="GXZ6" s="676"/>
      <c r="GYA6" s="676"/>
      <c r="GYB6" s="676"/>
      <c r="GYC6" s="676"/>
      <c r="GYD6" s="676"/>
      <c r="GYE6" s="676"/>
      <c r="GYF6" s="676"/>
      <c r="GYG6" s="676"/>
      <c r="GYH6" s="676"/>
      <c r="GYI6" s="676"/>
      <c r="GYJ6" s="676"/>
      <c r="GYK6" s="676"/>
      <c r="GYL6" s="676"/>
      <c r="GYM6" s="676"/>
      <c r="GYN6" s="676"/>
      <c r="GYO6" s="676"/>
      <c r="GYP6" s="676"/>
      <c r="GYQ6" s="676"/>
      <c r="GYR6" s="676"/>
      <c r="GYS6" s="676"/>
      <c r="GYT6" s="676"/>
      <c r="GYU6" s="676"/>
      <c r="GYV6" s="676"/>
      <c r="GYW6" s="676"/>
      <c r="GYX6" s="676"/>
      <c r="GYY6" s="676"/>
      <c r="GYZ6" s="676"/>
      <c r="GZA6" s="676"/>
      <c r="GZB6" s="676"/>
      <c r="GZC6" s="676"/>
      <c r="GZD6" s="676"/>
      <c r="GZE6" s="676"/>
      <c r="GZF6" s="676"/>
      <c r="GZG6" s="676"/>
      <c r="GZH6" s="676"/>
      <c r="GZI6" s="676"/>
      <c r="GZJ6" s="676"/>
      <c r="GZK6" s="676"/>
      <c r="GZL6" s="676"/>
      <c r="GZM6" s="676"/>
      <c r="GZN6" s="676"/>
      <c r="GZO6" s="676"/>
      <c r="GZP6" s="676"/>
      <c r="GZQ6" s="676"/>
      <c r="GZR6" s="676"/>
      <c r="GZS6" s="676"/>
      <c r="GZT6" s="676"/>
      <c r="GZU6" s="676"/>
      <c r="GZV6" s="676"/>
      <c r="GZW6" s="676"/>
      <c r="GZX6" s="676"/>
      <c r="GZY6" s="676"/>
      <c r="GZZ6" s="676"/>
      <c r="HAA6" s="676"/>
      <c r="HAB6" s="676"/>
      <c r="HAC6" s="676"/>
      <c r="HAD6" s="676"/>
      <c r="HAE6" s="676"/>
      <c r="HAF6" s="676"/>
      <c r="HAG6" s="676"/>
      <c r="HAH6" s="676"/>
      <c r="HAI6" s="676"/>
      <c r="HAJ6" s="676"/>
      <c r="HAK6" s="676"/>
      <c r="HAL6" s="676"/>
      <c r="HAM6" s="676"/>
      <c r="HAN6" s="676"/>
      <c r="HAO6" s="676"/>
      <c r="HAP6" s="676"/>
      <c r="HAQ6" s="676"/>
      <c r="HAR6" s="676"/>
      <c r="HAS6" s="676"/>
      <c r="HAT6" s="676"/>
      <c r="HAU6" s="676"/>
      <c r="HAV6" s="676"/>
      <c r="HAW6" s="676"/>
      <c r="HAX6" s="676"/>
      <c r="HAY6" s="676"/>
      <c r="HAZ6" s="676"/>
      <c r="HBA6" s="676"/>
      <c r="HBB6" s="676"/>
      <c r="HBC6" s="676"/>
      <c r="HBD6" s="676"/>
      <c r="HBE6" s="676"/>
      <c r="HBF6" s="676"/>
      <c r="HBG6" s="676"/>
      <c r="HBH6" s="676"/>
      <c r="HBI6" s="676"/>
      <c r="HBJ6" s="676"/>
      <c r="HBK6" s="676"/>
      <c r="HBL6" s="676"/>
      <c r="HBM6" s="676"/>
      <c r="HBN6" s="676"/>
      <c r="HBO6" s="676"/>
      <c r="HBP6" s="676"/>
      <c r="HBQ6" s="676"/>
      <c r="HBR6" s="676"/>
      <c r="HBS6" s="676"/>
      <c r="HBT6" s="676"/>
      <c r="HBU6" s="676"/>
      <c r="HBV6" s="676"/>
      <c r="HBW6" s="676"/>
      <c r="HBX6" s="676"/>
      <c r="HBY6" s="676"/>
      <c r="HBZ6" s="676"/>
      <c r="HCA6" s="676"/>
      <c r="HCB6" s="676"/>
      <c r="HCC6" s="676"/>
      <c r="HCD6" s="676"/>
      <c r="HCE6" s="676"/>
      <c r="HCF6" s="676"/>
      <c r="HCG6" s="676"/>
      <c r="HCH6" s="676"/>
      <c r="HCI6" s="676"/>
      <c r="HCJ6" s="676"/>
      <c r="HCK6" s="676"/>
      <c r="HCL6" s="676"/>
      <c r="HCM6" s="676"/>
      <c r="HCN6" s="676"/>
      <c r="HCO6" s="676"/>
      <c r="HCP6" s="676"/>
      <c r="HCQ6" s="676"/>
      <c r="HCR6" s="676"/>
      <c r="HCS6" s="676"/>
      <c r="HCT6" s="676"/>
      <c r="HCU6" s="676"/>
      <c r="HCV6" s="676"/>
      <c r="HCW6" s="676"/>
      <c r="HCX6" s="676"/>
      <c r="HCY6" s="676"/>
      <c r="HCZ6" s="676"/>
      <c r="HDA6" s="676"/>
      <c r="HDB6" s="676"/>
      <c r="HDC6" s="676"/>
      <c r="HDD6" s="676"/>
      <c r="HDE6" s="676"/>
      <c r="HDF6" s="676"/>
      <c r="HDG6" s="676"/>
      <c r="HDH6" s="676"/>
      <c r="HDI6" s="676"/>
      <c r="HDJ6" s="676"/>
      <c r="HDK6" s="676"/>
      <c r="HDL6" s="676"/>
      <c r="HDM6" s="676"/>
      <c r="HDN6" s="676"/>
      <c r="HDO6" s="676"/>
      <c r="HDP6" s="676"/>
      <c r="HDQ6" s="676"/>
      <c r="HDR6" s="676"/>
      <c r="HDS6" s="676"/>
      <c r="HDT6" s="676"/>
      <c r="HDU6" s="676"/>
      <c r="HDV6" s="676"/>
      <c r="HDW6" s="676"/>
      <c r="HDX6" s="676"/>
      <c r="HDY6" s="676"/>
      <c r="HDZ6" s="676"/>
      <c r="HEA6" s="676"/>
      <c r="HEB6" s="676"/>
      <c r="HEC6" s="676"/>
      <c r="HED6" s="676"/>
      <c r="HEE6" s="676"/>
      <c r="HEF6" s="676"/>
      <c r="HEG6" s="676"/>
      <c r="HEH6" s="676"/>
      <c r="HEI6" s="676"/>
      <c r="HEJ6" s="676"/>
      <c r="HEK6" s="676"/>
      <c r="HEL6" s="676"/>
      <c r="HEM6" s="676"/>
      <c r="HEN6" s="676"/>
      <c r="HEO6" s="676"/>
      <c r="HEP6" s="676"/>
      <c r="HEQ6" s="676"/>
      <c r="HER6" s="676"/>
      <c r="HES6" s="676"/>
      <c r="HET6" s="676"/>
      <c r="HEU6" s="676"/>
      <c r="HEV6" s="676"/>
      <c r="HEW6" s="676"/>
      <c r="HEX6" s="676"/>
      <c r="HEY6" s="676"/>
      <c r="HEZ6" s="676"/>
      <c r="HFA6" s="676"/>
      <c r="HFB6" s="676"/>
      <c r="HFC6" s="676"/>
      <c r="HFD6" s="676"/>
      <c r="HFE6" s="676"/>
      <c r="HFF6" s="676"/>
      <c r="HFG6" s="676"/>
      <c r="HFH6" s="676"/>
      <c r="HFI6" s="676"/>
      <c r="HFJ6" s="676"/>
      <c r="HFK6" s="676"/>
      <c r="HFL6" s="676"/>
      <c r="HFM6" s="676"/>
      <c r="HFN6" s="676"/>
      <c r="HFO6" s="676"/>
      <c r="HFP6" s="676"/>
      <c r="HFQ6" s="676"/>
      <c r="HFR6" s="676"/>
      <c r="HFS6" s="676"/>
      <c r="HFT6" s="676"/>
      <c r="HFU6" s="676"/>
      <c r="HFV6" s="676"/>
      <c r="HFW6" s="676"/>
      <c r="HFX6" s="676"/>
      <c r="HFY6" s="676"/>
      <c r="HFZ6" s="676"/>
      <c r="HGA6" s="676"/>
      <c r="HGB6" s="676"/>
      <c r="HGC6" s="676"/>
      <c r="HGD6" s="676"/>
      <c r="HGE6" s="676"/>
      <c r="HGF6" s="676"/>
      <c r="HGG6" s="676"/>
      <c r="HGH6" s="676"/>
      <c r="HGI6" s="676"/>
      <c r="HGJ6" s="676"/>
      <c r="HGK6" s="676"/>
      <c r="HGL6" s="676"/>
      <c r="HGM6" s="676"/>
      <c r="HGN6" s="676"/>
      <c r="HGO6" s="676"/>
      <c r="HGP6" s="676"/>
      <c r="HGQ6" s="676"/>
      <c r="HGR6" s="676"/>
      <c r="HGS6" s="676"/>
      <c r="HGT6" s="676"/>
      <c r="HGU6" s="676"/>
      <c r="HGV6" s="676"/>
      <c r="HGW6" s="676"/>
      <c r="HGX6" s="676"/>
      <c r="HGY6" s="676"/>
      <c r="HGZ6" s="676"/>
      <c r="HHA6" s="676"/>
      <c r="HHB6" s="676"/>
      <c r="HHC6" s="676"/>
      <c r="HHD6" s="676"/>
      <c r="HHE6" s="676"/>
      <c r="HHF6" s="676"/>
      <c r="HHG6" s="676"/>
      <c r="HHH6" s="676"/>
      <c r="HHI6" s="676"/>
      <c r="HHJ6" s="676"/>
      <c r="HHK6" s="676"/>
      <c r="HHL6" s="676"/>
      <c r="HHM6" s="676"/>
      <c r="HHN6" s="676"/>
      <c r="HHO6" s="676"/>
      <c r="HHP6" s="676"/>
      <c r="HHQ6" s="676"/>
      <c r="HHR6" s="676"/>
      <c r="HHS6" s="676"/>
      <c r="HHT6" s="676"/>
      <c r="HHU6" s="676"/>
      <c r="HHV6" s="676"/>
      <c r="HHW6" s="676"/>
      <c r="HHX6" s="676"/>
      <c r="HHY6" s="676"/>
      <c r="HHZ6" s="676"/>
      <c r="HIA6" s="676"/>
      <c r="HIB6" s="676"/>
      <c r="HIC6" s="676"/>
      <c r="HID6" s="676"/>
      <c r="HIE6" s="676"/>
      <c r="HIF6" s="676"/>
      <c r="HIG6" s="676"/>
      <c r="HIH6" s="676"/>
      <c r="HII6" s="676"/>
      <c r="HIJ6" s="676"/>
      <c r="HIK6" s="676"/>
      <c r="HIL6" s="676"/>
      <c r="HIM6" s="676"/>
      <c r="HIN6" s="676"/>
      <c r="HIO6" s="676"/>
      <c r="HIP6" s="676"/>
      <c r="HIQ6" s="676"/>
      <c r="HIR6" s="676"/>
      <c r="HIS6" s="676"/>
      <c r="HIT6" s="676"/>
      <c r="HIU6" s="676"/>
      <c r="HIV6" s="676"/>
      <c r="HIW6" s="676"/>
      <c r="HIX6" s="676"/>
      <c r="HIY6" s="676"/>
      <c r="HIZ6" s="676"/>
      <c r="HJA6" s="676"/>
      <c r="HJB6" s="676"/>
      <c r="HJC6" s="676"/>
      <c r="HJD6" s="676"/>
      <c r="HJE6" s="676"/>
      <c r="HJF6" s="676"/>
      <c r="HJG6" s="676"/>
      <c r="HJH6" s="676"/>
      <c r="HJI6" s="676"/>
      <c r="HJJ6" s="676"/>
      <c r="HJK6" s="676"/>
      <c r="HJL6" s="676"/>
      <c r="HJM6" s="676"/>
      <c r="HJN6" s="676"/>
      <c r="HJO6" s="676"/>
      <c r="HJP6" s="676"/>
      <c r="HJQ6" s="676"/>
      <c r="HJR6" s="676"/>
      <c r="HJS6" s="676"/>
      <c r="HJT6" s="676"/>
      <c r="HJU6" s="676"/>
      <c r="HJV6" s="676"/>
      <c r="HJW6" s="676"/>
      <c r="HJX6" s="676"/>
      <c r="HJY6" s="676"/>
      <c r="HJZ6" s="676"/>
      <c r="HKA6" s="676"/>
      <c r="HKB6" s="676"/>
      <c r="HKC6" s="676"/>
      <c r="HKD6" s="676"/>
      <c r="HKE6" s="676"/>
      <c r="HKF6" s="676"/>
      <c r="HKG6" s="676"/>
      <c r="HKH6" s="676"/>
      <c r="HKI6" s="676"/>
      <c r="HKJ6" s="676"/>
      <c r="HKK6" s="676"/>
      <c r="HKL6" s="676"/>
      <c r="HKM6" s="676"/>
      <c r="HKN6" s="676"/>
      <c r="HKO6" s="676"/>
      <c r="HKP6" s="676"/>
      <c r="HKQ6" s="676"/>
      <c r="HKR6" s="676"/>
      <c r="HKS6" s="676"/>
      <c r="HKT6" s="676"/>
      <c r="HKU6" s="676"/>
      <c r="HKV6" s="676"/>
      <c r="HKW6" s="676"/>
      <c r="HKX6" s="676"/>
      <c r="HKY6" s="676"/>
      <c r="HKZ6" s="676"/>
      <c r="HLA6" s="676"/>
      <c r="HLB6" s="676"/>
      <c r="HLC6" s="676"/>
      <c r="HLD6" s="676"/>
      <c r="HLE6" s="676"/>
      <c r="HLF6" s="676"/>
      <c r="HLG6" s="676"/>
      <c r="HLH6" s="676"/>
      <c r="HLI6" s="676"/>
      <c r="HLJ6" s="676"/>
      <c r="HLK6" s="676"/>
      <c r="HLL6" s="676"/>
      <c r="HLM6" s="676"/>
      <c r="HLN6" s="676"/>
      <c r="HLO6" s="676"/>
      <c r="HLP6" s="676"/>
      <c r="HLQ6" s="676"/>
      <c r="HLR6" s="676"/>
      <c r="HLS6" s="676"/>
      <c r="HLT6" s="676"/>
      <c r="HLU6" s="676"/>
      <c r="HLV6" s="676"/>
      <c r="HLW6" s="676"/>
      <c r="HLX6" s="676"/>
      <c r="HLY6" s="676"/>
      <c r="HLZ6" s="676"/>
      <c r="HMA6" s="676"/>
      <c r="HMB6" s="676"/>
      <c r="HMC6" s="676"/>
      <c r="HMD6" s="676"/>
      <c r="HME6" s="676"/>
      <c r="HMF6" s="676"/>
      <c r="HMG6" s="676"/>
      <c r="HMH6" s="676"/>
      <c r="HMI6" s="676"/>
      <c r="HMJ6" s="676"/>
      <c r="HMK6" s="676"/>
      <c r="HML6" s="676"/>
      <c r="HMM6" s="676"/>
      <c r="HMN6" s="676"/>
      <c r="HMO6" s="676"/>
      <c r="HMP6" s="676"/>
      <c r="HMQ6" s="676"/>
      <c r="HMR6" s="676"/>
      <c r="HMS6" s="676"/>
      <c r="HMT6" s="676"/>
      <c r="HMU6" s="676"/>
      <c r="HMV6" s="676"/>
      <c r="HMW6" s="676"/>
      <c r="HMX6" s="676"/>
      <c r="HMY6" s="676"/>
      <c r="HMZ6" s="676"/>
      <c r="HNA6" s="676"/>
      <c r="HNB6" s="676"/>
      <c r="HNC6" s="676"/>
      <c r="HND6" s="676"/>
      <c r="HNE6" s="676"/>
      <c r="HNF6" s="676"/>
      <c r="HNG6" s="676"/>
      <c r="HNH6" s="676"/>
      <c r="HNI6" s="676"/>
      <c r="HNJ6" s="676"/>
      <c r="HNK6" s="676"/>
      <c r="HNL6" s="676"/>
      <c r="HNM6" s="676"/>
      <c r="HNN6" s="676"/>
      <c r="HNO6" s="676"/>
      <c r="HNP6" s="676"/>
      <c r="HNQ6" s="676"/>
      <c r="HNR6" s="676"/>
      <c r="HNS6" s="676"/>
      <c r="HNT6" s="676"/>
      <c r="HNU6" s="676"/>
      <c r="HNV6" s="676"/>
      <c r="HNW6" s="676"/>
      <c r="HNX6" s="676"/>
      <c r="HNY6" s="676"/>
      <c r="HNZ6" s="676"/>
      <c r="HOA6" s="676"/>
      <c r="HOB6" s="676"/>
      <c r="HOC6" s="676"/>
      <c r="HOD6" s="676"/>
      <c r="HOE6" s="676"/>
      <c r="HOF6" s="676"/>
      <c r="HOG6" s="676"/>
      <c r="HOH6" s="676"/>
      <c r="HOI6" s="676"/>
      <c r="HOJ6" s="676"/>
      <c r="HOK6" s="676"/>
      <c r="HOL6" s="676"/>
      <c r="HOM6" s="676"/>
      <c r="HON6" s="676"/>
      <c r="HOO6" s="676"/>
      <c r="HOP6" s="676"/>
      <c r="HOQ6" s="676"/>
      <c r="HOR6" s="676"/>
      <c r="HOS6" s="676"/>
      <c r="HOT6" s="676"/>
      <c r="HOU6" s="676"/>
      <c r="HOV6" s="676"/>
      <c r="HOW6" s="676"/>
      <c r="HOX6" s="676"/>
      <c r="HOY6" s="676"/>
      <c r="HOZ6" s="676"/>
      <c r="HPA6" s="676"/>
      <c r="HPB6" s="676"/>
      <c r="HPC6" s="676"/>
      <c r="HPD6" s="676"/>
      <c r="HPE6" s="676"/>
      <c r="HPF6" s="676"/>
      <c r="HPG6" s="676"/>
      <c r="HPH6" s="676"/>
      <c r="HPI6" s="676"/>
      <c r="HPJ6" s="676"/>
      <c r="HPK6" s="676"/>
      <c r="HPL6" s="676"/>
      <c r="HPM6" s="676"/>
      <c r="HPN6" s="676"/>
      <c r="HPO6" s="676"/>
      <c r="HPP6" s="676"/>
      <c r="HPQ6" s="676"/>
      <c r="HPR6" s="676"/>
      <c r="HPS6" s="676"/>
      <c r="HPT6" s="676"/>
      <c r="HPU6" s="676"/>
      <c r="HPV6" s="676"/>
      <c r="HPW6" s="676"/>
      <c r="HPX6" s="676"/>
      <c r="HPY6" s="676"/>
      <c r="HPZ6" s="676"/>
      <c r="HQA6" s="676"/>
      <c r="HQB6" s="676"/>
      <c r="HQC6" s="676"/>
      <c r="HQD6" s="676"/>
      <c r="HQE6" s="676"/>
      <c r="HQF6" s="676"/>
      <c r="HQG6" s="676"/>
      <c r="HQH6" s="676"/>
      <c r="HQI6" s="676"/>
      <c r="HQJ6" s="676"/>
      <c r="HQK6" s="676"/>
      <c r="HQL6" s="676"/>
      <c r="HQM6" s="676"/>
      <c r="HQN6" s="676"/>
      <c r="HQO6" s="676"/>
      <c r="HQP6" s="676"/>
      <c r="HQQ6" s="676"/>
      <c r="HQR6" s="676"/>
      <c r="HQS6" s="676"/>
      <c r="HQT6" s="676"/>
      <c r="HQU6" s="676"/>
      <c r="HQV6" s="676"/>
      <c r="HQW6" s="676"/>
      <c r="HQX6" s="676"/>
      <c r="HQY6" s="676"/>
      <c r="HQZ6" s="676"/>
      <c r="HRA6" s="676"/>
      <c r="HRB6" s="676"/>
      <c r="HRC6" s="676"/>
      <c r="HRD6" s="676"/>
      <c r="HRE6" s="676"/>
      <c r="HRF6" s="676"/>
      <c r="HRG6" s="676"/>
      <c r="HRH6" s="676"/>
      <c r="HRI6" s="676"/>
      <c r="HRJ6" s="676"/>
      <c r="HRK6" s="676"/>
      <c r="HRL6" s="676"/>
      <c r="HRM6" s="676"/>
      <c r="HRN6" s="676"/>
      <c r="HRO6" s="676"/>
      <c r="HRP6" s="676"/>
      <c r="HRQ6" s="676"/>
      <c r="HRR6" s="676"/>
      <c r="HRS6" s="676"/>
      <c r="HRT6" s="676"/>
      <c r="HRU6" s="676"/>
      <c r="HRV6" s="676"/>
      <c r="HRW6" s="676"/>
      <c r="HRX6" s="676"/>
      <c r="HRY6" s="676"/>
      <c r="HRZ6" s="676"/>
      <c r="HSA6" s="676"/>
      <c r="HSB6" s="676"/>
      <c r="HSC6" s="676"/>
      <c r="HSD6" s="676"/>
      <c r="HSE6" s="676"/>
      <c r="HSF6" s="676"/>
      <c r="HSG6" s="676"/>
      <c r="HSH6" s="676"/>
      <c r="HSI6" s="676"/>
      <c r="HSJ6" s="676"/>
      <c r="HSK6" s="676"/>
      <c r="HSL6" s="676"/>
      <c r="HSM6" s="676"/>
      <c r="HSN6" s="676"/>
      <c r="HSO6" s="676"/>
      <c r="HSP6" s="676"/>
      <c r="HSQ6" s="676"/>
      <c r="HSR6" s="676"/>
      <c r="HSS6" s="676"/>
      <c r="HST6" s="676"/>
      <c r="HSU6" s="676"/>
      <c r="HSV6" s="676"/>
      <c r="HSW6" s="676"/>
      <c r="HSX6" s="676"/>
      <c r="HSY6" s="676"/>
      <c r="HSZ6" s="676"/>
      <c r="HTA6" s="676"/>
      <c r="HTB6" s="676"/>
      <c r="HTC6" s="676"/>
      <c r="HTD6" s="676"/>
      <c r="HTE6" s="676"/>
      <c r="HTF6" s="676"/>
      <c r="HTG6" s="676"/>
      <c r="HTH6" s="676"/>
      <c r="HTI6" s="676"/>
      <c r="HTJ6" s="676"/>
      <c r="HTK6" s="676"/>
      <c r="HTL6" s="676"/>
      <c r="HTM6" s="676"/>
      <c r="HTN6" s="676"/>
      <c r="HTO6" s="676"/>
      <c r="HTP6" s="676"/>
      <c r="HTQ6" s="676"/>
      <c r="HTR6" s="676"/>
      <c r="HTS6" s="676"/>
      <c r="HTT6" s="676"/>
      <c r="HTU6" s="676"/>
      <c r="HTV6" s="676"/>
      <c r="HTW6" s="676"/>
      <c r="HTX6" s="676"/>
      <c r="HTY6" s="676"/>
      <c r="HTZ6" s="676"/>
      <c r="HUA6" s="676"/>
      <c r="HUB6" s="676"/>
      <c r="HUC6" s="676"/>
      <c r="HUD6" s="676"/>
      <c r="HUE6" s="676"/>
      <c r="HUF6" s="676"/>
      <c r="HUG6" s="676"/>
      <c r="HUH6" s="676"/>
      <c r="HUI6" s="676"/>
      <c r="HUJ6" s="676"/>
      <c r="HUK6" s="676"/>
      <c r="HUL6" s="676"/>
      <c r="HUM6" s="676"/>
      <c r="HUN6" s="676"/>
      <c r="HUO6" s="676"/>
      <c r="HUP6" s="676"/>
      <c r="HUQ6" s="676"/>
      <c r="HUR6" s="676"/>
      <c r="HUS6" s="676"/>
      <c r="HUT6" s="676"/>
      <c r="HUU6" s="676"/>
      <c r="HUV6" s="676"/>
      <c r="HUW6" s="676"/>
      <c r="HUX6" s="676"/>
      <c r="HUY6" s="676"/>
      <c r="HUZ6" s="676"/>
      <c r="HVA6" s="676"/>
      <c r="HVB6" s="676"/>
      <c r="HVC6" s="676"/>
      <c r="HVD6" s="676"/>
      <c r="HVE6" s="676"/>
      <c r="HVF6" s="676"/>
      <c r="HVG6" s="676"/>
      <c r="HVH6" s="676"/>
      <c r="HVI6" s="676"/>
      <c r="HVJ6" s="676"/>
      <c r="HVK6" s="676"/>
      <c r="HVL6" s="676"/>
      <c r="HVM6" s="676"/>
      <c r="HVN6" s="676"/>
      <c r="HVO6" s="676"/>
      <c r="HVP6" s="676"/>
      <c r="HVQ6" s="676"/>
      <c r="HVR6" s="676"/>
      <c r="HVS6" s="676"/>
      <c r="HVT6" s="676"/>
      <c r="HVU6" s="676"/>
      <c r="HVV6" s="676"/>
      <c r="HVW6" s="676"/>
      <c r="HVX6" s="676"/>
      <c r="HVY6" s="676"/>
      <c r="HVZ6" s="676"/>
      <c r="HWA6" s="676"/>
      <c r="HWB6" s="676"/>
      <c r="HWC6" s="676"/>
      <c r="HWD6" s="676"/>
      <c r="HWE6" s="676"/>
      <c r="HWF6" s="676"/>
      <c r="HWG6" s="676"/>
      <c r="HWH6" s="676"/>
      <c r="HWI6" s="676"/>
      <c r="HWJ6" s="676"/>
      <c r="HWK6" s="676"/>
      <c r="HWL6" s="676"/>
      <c r="HWM6" s="676"/>
      <c r="HWN6" s="676"/>
      <c r="HWO6" s="676"/>
      <c r="HWP6" s="676"/>
      <c r="HWQ6" s="676"/>
      <c r="HWR6" s="676"/>
      <c r="HWS6" s="676"/>
      <c r="HWT6" s="676"/>
      <c r="HWU6" s="676"/>
      <c r="HWV6" s="676"/>
      <c r="HWW6" s="676"/>
      <c r="HWX6" s="676"/>
      <c r="HWY6" s="676"/>
      <c r="HWZ6" s="676"/>
      <c r="HXA6" s="676"/>
      <c r="HXB6" s="676"/>
      <c r="HXC6" s="676"/>
      <c r="HXD6" s="676"/>
      <c r="HXE6" s="676"/>
      <c r="HXF6" s="676"/>
      <c r="HXG6" s="676"/>
      <c r="HXH6" s="676"/>
      <c r="HXI6" s="676"/>
      <c r="HXJ6" s="676"/>
      <c r="HXK6" s="676"/>
      <c r="HXL6" s="676"/>
      <c r="HXM6" s="676"/>
      <c r="HXN6" s="676"/>
      <c r="HXO6" s="676"/>
      <c r="HXP6" s="676"/>
      <c r="HXQ6" s="676"/>
      <c r="HXR6" s="676"/>
      <c r="HXS6" s="676"/>
      <c r="HXT6" s="676"/>
      <c r="HXU6" s="676"/>
      <c r="HXV6" s="676"/>
      <c r="HXW6" s="676"/>
      <c r="HXX6" s="676"/>
      <c r="HXY6" s="676"/>
      <c r="HXZ6" s="676"/>
      <c r="HYA6" s="676"/>
      <c r="HYB6" s="676"/>
      <c r="HYC6" s="676"/>
      <c r="HYD6" s="676"/>
      <c r="HYE6" s="676"/>
      <c r="HYF6" s="676"/>
      <c r="HYG6" s="676"/>
      <c r="HYH6" s="676"/>
      <c r="HYI6" s="676"/>
      <c r="HYJ6" s="676"/>
      <c r="HYK6" s="676"/>
      <c r="HYL6" s="676"/>
      <c r="HYM6" s="676"/>
      <c r="HYN6" s="676"/>
      <c r="HYO6" s="676"/>
      <c r="HYP6" s="676"/>
      <c r="HYQ6" s="676"/>
      <c r="HYR6" s="676"/>
      <c r="HYS6" s="676"/>
      <c r="HYT6" s="676"/>
      <c r="HYU6" s="676"/>
      <c r="HYV6" s="676"/>
      <c r="HYW6" s="676"/>
      <c r="HYX6" s="676"/>
      <c r="HYY6" s="676"/>
      <c r="HYZ6" s="676"/>
      <c r="HZA6" s="676"/>
      <c r="HZB6" s="676"/>
      <c r="HZC6" s="676"/>
      <c r="HZD6" s="676"/>
      <c r="HZE6" s="676"/>
      <c r="HZF6" s="676"/>
      <c r="HZG6" s="676"/>
      <c r="HZH6" s="676"/>
      <c r="HZI6" s="676"/>
      <c r="HZJ6" s="676"/>
      <c r="HZK6" s="676"/>
      <c r="HZL6" s="676"/>
      <c r="HZM6" s="676"/>
      <c r="HZN6" s="676"/>
      <c r="HZO6" s="676"/>
      <c r="HZP6" s="676"/>
      <c r="HZQ6" s="676"/>
      <c r="HZR6" s="676"/>
      <c r="HZS6" s="676"/>
      <c r="HZT6" s="676"/>
      <c r="HZU6" s="676"/>
      <c r="HZV6" s="676"/>
      <c r="HZW6" s="676"/>
      <c r="HZX6" s="676"/>
      <c r="HZY6" s="676"/>
      <c r="HZZ6" s="676"/>
      <c r="IAA6" s="676"/>
      <c r="IAB6" s="676"/>
      <c r="IAC6" s="676"/>
      <c r="IAD6" s="676"/>
      <c r="IAE6" s="676"/>
      <c r="IAF6" s="676"/>
      <c r="IAG6" s="676"/>
      <c r="IAH6" s="676"/>
      <c r="IAI6" s="676"/>
      <c r="IAJ6" s="676"/>
      <c r="IAK6" s="676"/>
      <c r="IAL6" s="676"/>
      <c r="IAM6" s="676"/>
      <c r="IAN6" s="676"/>
      <c r="IAO6" s="676"/>
      <c r="IAP6" s="676"/>
      <c r="IAQ6" s="676"/>
      <c r="IAR6" s="676"/>
      <c r="IAS6" s="676"/>
      <c r="IAT6" s="676"/>
      <c r="IAU6" s="676"/>
      <c r="IAV6" s="676"/>
      <c r="IAW6" s="676"/>
      <c r="IAX6" s="676"/>
      <c r="IAY6" s="676"/>
      <c r="IAZ6" s="676"/>
      <c r="IBA6" s="676"/>
      <c r="IBB6" s="676"/>
      <c r="IBC6" s="676"/>
      <c r="IBD6" s="676"/>
      <c r="IBE6" s="676"/>
      <c r="IBF6" s="676"/>
      <c r="IBG6" s="676"/>
      <c r="IBH6" s="676"/>
      <c r="IBI6" s="676"/>
      <c r="IBJ6" s="676"/>
      <c r="IBK6" s="676"/>
      <c r="IBL6" s="676"/>
      <c r="IBM6" s="676"/>
      <c r="IBN6" s="676"/>
      <c r="IBO6" s="676"/>
      <c r="IBP6" s="676"/>
      <c r="IBQ6" s="676"/>
      <c r="IBR6" s="676"/>
      <c r="IBS6" s="676"/>
      <c r="IBT6" s="676"/>
      <c r="IBU6" s="676"/>
      <c r="IBV6" s="676"/>
      <c r="IBW6" s="676"/>
      <c r="IBX6" s="676"/>
      <c r="IBY6" s="676"/>
      <c r="IBZ6" s="676"/>
      <c r="ICA6" s="676"/>
      <c r="ICB6" s="676"/>
      <c r="ICC6" s="676"/>
      <c r="ICD6" s="676"/>
      <c r="ICE6" s="676"/>
      <c r="ICF6" s="676"/>
      <c r="ICG6" s="676"/>
      <c r="ICH6" s="676"/>
      <c r="ICI6" s="676"/>
      <c r="ICJ6" s="676"/>
      <c r="ICK6" s="676"/>
      <c r="ICL6" s="676"/>
      <c r="ICM6" s="676"/>
      <c r="ICN6" s="676"/>
      <c r="ICO6" s="676"/>
      <c r="ICP6" s="676"/>
      <c r="ICQ6" s="676"/>
      <c r="ICR6" s="676"/>
      <c r="ICS6" s="676"/>
      <c r="ICT6" s="676"/>
      <c r="ICU6" s="676"/>
      <c r="ICV6" s="676"/>
      <c r="ICW6" s="676"/>
      <c r="ICX6" s="676"/>
      <c r="ICY6" s="676"/>
      <c r="ICZ6" s="676"/>
      <c r="IDA6" s="676"/>
      <c r="IDB6" s="676"/>
      <c r="IDC6" s="676"/>
      <c r="IDD6" s="676"/>
      <c r="IDE6" s="676"/>
      <c r="IDF6" s="676"/>
      <c r="IDG6" s="676"/>
      <c r="IDH6" s="676"/>
      <c r="IDI6" s="676"/>
      <c r="IDJ6" s="676"/>
      <c r="IDK6" s="676"/>
      <c r="IDL6" s="676"/>
      <c r="IDM6" s="676"/>
      <c r="IDN6" s="676"/>
      <c r="IDO6" s="676"/>
      <c r="IDP6" s="676"/>
      <c r="IDQ6" s="676"/>
      <c r="IDR6" s="676"/>
      <c r="IDS6" s="676"/>
      <c r="IDT6" s="676"/>
      <c r="IDU6" s="676"/>
      <c r="IDV6" s="676"/>
      <c r="IDW6" s="676"/>
      <c r="IDX6" s="676"/>
      <c r="IDY6" s="676"/>
      <c r="IDZ6" s="676"/>
      <c r="IEA6" s="676"/>
      <c r="IEB6" s="676"/>
      <c r="IEC6" s="676"/>
      <c r="IED6" s="676"/>
      <c r="IEE6" s="676"/>
      <c r="IEF6" s="676"/>
      <c r="IEG6" s="676"/>
      <c r="IEH6" s="676"/>
      <c r="IEI6" s="676"/>
      <c r="IEJ6" s="676"/>
      <c r="IEK6" s="676"/>
      <c r="IEL6" s="676"/>
      <c r="IEM6" s="676"/>
      <c r="IEN6" s="676"/>
      <c r="IEO6" s="676"/>
      <c r="IEP6" s="676"/>
      <c r="IEQ6" s="676"/>
      <c r="IER6" s="676"/>
      <c r="IES6" s="676"/>
      <c r="IET6" s="676"/>
      <c r="IEU6" s="676"/>
      <c r="IEV6" s="676"/>
      <c r="IEW6" s="676"/>
      <c r="IEX6" s="676"/>
      <c r="IEY6" s="676"/>
      <c r="IEZ6" s="676"/>
      <c r="IFA6" s="676"/>
      <c r="IFB6" s="676"/>
      <c r="IFC6" s="676"/>
      <c r="IFD6" s="676"/>
      <c r="IFE6" s="676"/>
      <c r="IFF6" s="676"/>
      <c r="IFG6" s="676"/>
      <c r="IFH6" s="676"/>
      <c r="IFI6" s="676"/>
      <c r="IFJ6" s="676"/>
      <c r="IFK6" s="676"/>
      <c r="IFL6" s="676"/>
      <c r="IFM6" s="676"/>
      <c r="IFN6" s="676"/>
      <c r="IFO6" s="676"/>
      <c r="IFP6" s="676"/>
      <c r="IFQ6" s="676"/>
      <c r="IFR6" s="676"/>
      <c r="IFS6" s="676"/>
      <c r="IFT6" s="676"/>
      <c r="IFU6" s="676"/>
      <c r="IFV6" s="676"/>
      <c r="IFW6" s="676"/>
      <c r="IFX6" s="676"/>
      <c r="IFY6" s="676"/>
      <c r="IFZ6" s="676"/>
      <c r="IGA6" s="676"/>
      <c r="IGB6" s="676"/>
      <c r="IGC6" s="676"/>
      <c r="IGD6" s="676"/>
      <c r="IGE6" s="676"/>
      <c r="IGF6" s="676"/>
      <c r="IGG6" s="676"/>
      <c r="IGH6" s="676"/>
      <c r="IGI6" s="676"/>
      <c r="IGJ6" s="676"/>
      <c r="IGK6" s="676"/>
      <c r="IGL6" s="676"/>
      <c r="IGM6" s="676"/>
      <c r="IGN6" s="676"/>
      <c r="IGO6" s="676"/>
      <c r="IGP6" s="676"/>
      <c r="IGQ6" s="676"/>
      <c r="IGR6" s="676"/>
      <c r="IGS6" s="676"/>
      <c r="IGT6" s="676"/>
      <c r="IGU6" s="676"/>
      <c r="IGV6" s="676"/>
      <c r="IGW6" s="676"/>
      <c r="IGX6" s="676"/>
      <c r="IGY6" s="676"/>
      <c r="IGZ6" s="676"/>
      <c r="IHA6" s="676"/>
      <c r="IHB6" s="676"/>
      <c r="IHC6" s="676"/>
      <c r="IHD6" s="676"/>
      <c r="IHE6" s="676"/>
      <c r="IHF6" s="676"/>
      <c r="IHG6" s="676"/>
      <c r="IHH6" s="676"/>
      <c r="IHI6" s="676"/>
      <c r="IHJ6" s="676"/>
      <c r="IHK6" s="676"/>
      <c r="IHL6" s="676"/>
      <c r="IHM6" s="676"/>
      <c r="IHN6" s="676"/>
      <c r="IHO6" s="676"/>
      <c r="IHP6" s="676"/>
      <c r="IHQ6" s="676"/>
      <c r="IHR6" s="676"/>
      <c r="IHS6" s="676"/>
      <c r="IHT6" s="676"/>
      <c r="IHU6" s="676"/>
      <c r="IHV6" s="676"/>
      <c r="IHW6" s="676"/>
      <c r="IHX6" s="676"/>
      <c r="IHY6" s="676"/>
      <c r="IHZ6" s="676"/>
      <c r="IIA6" s="676"/>
      <c r="IIB6" s="676"/>
      <c r="IIC6" s="676"/>
      <c r="IID6" s="676"/>
      <c r="IIE6" s="676"/>
      <c r="IIF6" s="676"/>
      <c r="IIG6" s="676"/>
      <c r="IIH6" s="676"/>
      <c r="III6" s="676"/>
      <c r="IIJ6" s="676"/>
      <c r="IIK6" s="676"/>
      <c r="IIL6" s="676"/>
      <c r="IIM6" s="676"/>
      <c r="IIN6" s="676"/>
      <c r="IIO6" s="676"/>
      <c r="IIP6" s="676"/>
      <c r="IIQ6" s="676"/>
      <c r="IIR6" s="676"/>
      <c r="IIS6" s="676"/>
      <c r="IIT6" s="676"/>
      <c r="IIU6" s="676"/>
      <c r="IIV6" s="676"/>
      <c r="IIW6" s="676"/>
      <c r="IIX6" s="676"/>
      <c r="IIY6" s="676"/>
      <c r="IIZ6" s="676"/>
      <c r="IJA6" s="676"/>
      <c r="IJB6" s="676"/>
      <c r="IJC6" s="676"/>
      <c r="IJD6" s="676"/>
      <c r="IJE6" s="676"/>
      <c r="IJF6" s="676"/>
      <c r="IJG6" s="676"/>
      <c r="IJH6" s="676"/>
      <c r="IJI6" s="676"/>
      <c r="IJJ6" s="676"/>
      <c r="IJK6" s="676"/>
      <c r="IJL6" s="676"/>
      <c r="IJM6" s="676"/>
      <c r="IJN6" s="676"/>
      <c r="IJO6" s="676"/>
      <c r="IJP6" s="676"/>
      <c r="IJQ6" s="676"/>
      <c r="IJR6" s="676"/>
      <c r="IJS6" s="676"/>
      <c r="IJT6" s="676"/>
      <c r="IJU6" s="676"/>
      <c r="IJV6" s="676"/>
      <c r="IJW6" s="676"/>
      <c r="IJX6" s="676"/>
      <c r="IJY6" s="676"/>
      <c r="IJZ6" s="676"/>
      <c r="IKA6" s="676"/>
      <c r="IKB6" s="676"/>
      <c r="IKC6" s="676"/>
      <c r="IKD6" s="676"/>
      <c r="IKE6" s="676"/>
      <c r="IKF6" s="676"/>
      <c r="IKG6" s="676"/>
      <c r="IKH6" s="676"/>
      <c r="IKI6" s="676"/>
      <c r="IKJ6" s="676"/>
      <c r="IKK6" s="676"/>
      <c r="IKL6" s="676"/>
      <c r="IKM6" s="676"/>
      <c r="IKN6" s="676"/>
      <c r="IKO6" s="676"/>
      <c r="IKP6" s="676"/>
      <c r="IKQ6" s="676"/>
      <c r="IKR6" s="676"/>
      <c r="IKS6" s="676"/>
      <c r="IKT6" s="676"/>
      <c r="IKU6" s="676"/>
      <c r="IKV6" s="676"/>
      <c r="IKW6" s="676"/>
      <c r="IKX6" s="676"/>
      <c r="IKY6" s="676"/>
      <c r="IKZ6" s="676"/>
      <c r="ILA6" s="676"/>
      <c r="ILB6" s="676"/>
      <c r="ILC6" s="676"/>
      <c r="ILD6" s="676"/>
      <c r="ILE6" s="676"/>
      <c r="ILF6" s="676"/>
      <c r="ILG6" s="676"/>
      <c r="ILH6" s="676"/>
      <c r="ILI6" s="676"/>
      <c r="ILJ6" s="676"/>
      <c r="ILK6" s="676"/>
      <c r="ILL6" s="676"/>
      <c r="ILM6" s="676"/>
      <c r="ILN6" s="676"/>
      <c r="ILO6" s="676"/>
      <c r="ILP6" s="676"/>
      <c r="ILQ6" s="676"/>
      <c r="ILR6" s="676"/>
      <c r="ILS6" s="676"/>
      <c r="ILT6" s="676"/>
      <c r="ILU6" s="676"/>
      <c r="ILV6" s="676"/>
      <c r="ILW6" s="676"/>
      <c r="ILX6" s="676"/>
      <c r="ILY6" s="676"/>
      <c r="ILZ6" s="676"/>
      <c r="IMA6" s="676"/>
      <c r="IMB6" s="676"/>
      <c r="IMC6" s="676"/>
      <c r="IMD6" s="676"/>
      <c r="IME6" s="676"/>
      <c r="IMF6" s="676"/>
      <c r="IMG6" s="676"/>
      <c r="IMH6" s="676"/>
      <c r="IMI6" s="676"/>
      <c r="IMJ6" s="676"/>
      <c r="IMK6" s="676"/>
      <c r="IML6" s="676"/>
      <c r="IMM6" s="676"/>
      <c r="IMN6" s="676"/>
      <c r="IMO6" s="676"/>
      <c r="IMP6" s="676"/>
      <c r="IMQ6" s="676"/>
      <c r="IMR6" s="676"/>
      <c r="IMS6" s="676"/>
      <c r="IMT6" s="676"/>
      <c r="IMU6" s="676"/>
      <c r="IMV6" s="676"/>
      <c r="IMW6" s="676"/>
      <c r="IMX6" s="676"/>
      <c r="IMY6" s="676"/>
      <c r="IMZ6" s="676"/>
      <c r="INA6" s="676"/>
      <c r="INB6" s="676"/>
      <c r="INC6" s="676"/>
      <c r="IND6" s="676"/>
      <c r="INE6" s="676"/>
      <c r="INF6" s="676"/>
      <c r="ING6" s="676"/>
      <c r="INH6" s="676"/>
      <c r="INI6" s="676"/>
      <c r="INJ6" s="676"/>
      <c r="INK6" s="676"/>
      <c r="INL6" s="676"/>
      <c r="INM6" s="676"/>
      <c r="INN6" s="676"/>
      <c r="INO6" s="676"/>
      <c r="INP6" s="676"/>
      <c r="INQ6" s="676"/>
      <c r="INR6" s="676"/>
      <c r="INS6" s="676"/>
      <c r="INT6" s="676"/>
      <c r="INU6" s="676"/>
      <c r="INV6" s="676"/>
      <c r="INW6" s="676"/>
      <c r="INX6" s="676"/>
      <c r="INY6" s="676"/>
      <c r="INZ6" s="676"/>
      <c r="IOA6" s="676"/>
      <c r="IOB6" s="676"/>
      <c r="IOC6" s="676"/>
      <c r="IOD6" s="676"/>
      <c r="IOE6" s="676"/>
      <c r="IOF6" s="676"/>
      <c r="IOG6" s="676"/>
      <c r="IOH6" s="676"/>
      <c r="IOI6" s="676"/>
      <c r="IOJ6" s="676"/>
      <c r="IOK6" s="676"/>
      <c r="IOL6" s="676"/>
      <c r="IOM6" s="676"/>
      <c r="ION6" s="676"/>
      <c r="IOO6" s="676"/>
      <c r="IOP6" s="676"/>
      <c r="IOQ6" s="676"/>
      <c r="IOR6" s="676"/>
      <c r="IOS6" s="676"/>
      <c r="IOT6" s="676"/>
      <c r="IOU6" s="676"/>
      <c r="IOV6" s="676"/>
      <c r="IOW6" s="676"/>
      <c r="IOX6" s="676"/>
      <c r="IOY6" s="676"/>
      <c r="IOZ6" s="676"/>
      <c r="IPA6" s="676"/>
      <c r="IPB6" s="676"/>
      <c r="IPC6" s="676"/>
      <c r="IPD6" s="676"/>
      <c r="IPE6" s="676"/>
      <c r="IPF6" s="676"/>
      <c r="IPG6" s="676"/>
      <c r="IPH6" s="676"/>
      <c r="IPI6" s="676"/>
      <c r="IPJ6" s="676"/>
      <c r="IPK6" s="676"/>
      <c r="IPL6" s="676"/>
      <c r="IPM6" s="676"/>
      <c r="IPN6" s="676"/>
      <c r="IPO6" s="676"/>
      <c r="IPP6" s="676"/>
      <c r="IPQ6" s="676"/>
      <c r="IPR6" s="676"/>
      <c r="IPS6" s="676"/>
      <c r="IPT6" s="676"/>
      <c r="IPU6" s="676"/>
      <c r="IPV6" s="676"/>
      <c r="IPW6" s="676"/>
      <c r="IPX6" s="676"/>
      <c r="IPY6" s="676"/>
      <c r="IPZ6" s="676"/>
      <c r="IQA6" s="676"/>
      <c r="IQB6" s="676"/>
      <c r="IQC6" s="676"/>
      <c r="IQD6" s="676"/>
      <c r="IQE6" s="676"/>
      <c r="IQF6" s="676"/>
      <c r="IQG6" s="676"/>
      <c r="IQH6" s="676"/>
      <c r="IQI6" s="676"/>
      <c r="IQJ6" s="676"/>
      <c r="IQK6" s="676"/>
      <c r="IQL6" s="676"/>
      <c r="IQM6" s="676"/>
      <c r="IQN6" s="676"/>
      <c r="IQO6" s="676"/>
      <c r="IQP6" s="676"/>
      <c r="IQQ6" s="676"/>
      <c r="IQR6" s="676"/>
      <c r="IQS6" s="676"/>
      <c r="IQT6" s="676"/>
      <c r="IQU6" s="676"/>
      <c r="IQV6" s="676"/>
      <c r="IQW6" s="676"/>
      <c r="IQX6" s="676"/>
      <c r="IQY6" s="676"/>
      <c r="IQZ6" s="676"/>
      <c r="IRA6" s="676"/>
      <c r="IRB6" s="676"/>
      <c r="IRC6" s="676"/>
      <c r="IRD6" s="676"/>
      <c r="IRE6" s="676"/>
      <c r="IRF6" s="676"/>
      <c r="IRG6" s="676"/>
      <c r="IRH6" s="676"/>
      <c r="IRI6" s="676"/>
      <c r="IRJ6" s="676"/>
      <c r="IRK6" s="676"/>
      <c r="IRL6" s="676"/>
      <c r="IRM6" s="676"/>
      <c r="IRN6" s="676"/>
      <c r="IRO6" s="676"/>
      <c r="IRP6" s="676"/>
      <c r="IRQ6" s="676"/>
      <c r="IRR6" s="676"/>
      <c r="IRS6" s="676"/>
      <c r="IRT6" s="676"/>
      <c r="IRU6" s="676"/>
      <c r="IRV6" s="676"/>
      <c r="IRW6" s="676"/>
      <c r="IRX6" s="676"/>
      <c r="IRY6" s="676"/>
      <c r="IRZ6" s="676"/>
      <c r="ISA6" s="676"/>
      <c r="ISB6" s="676"/>
      <c r="ISC6" s="676"/>
      <c r="ISD6" s="676"/>
      <c r="ISE6" s="676"/>
      <c r="ISF6" s="676"/>
      <c r="ISG6" s="676"/>
      <c r="ISH6" s="676"/>
      <c r="ISI6" s="676"/>
      <c r="ISJ6" s="676"/>
      <c r="ISK6" s="676"/>
      <c r="ISL6" s="676"/>
      <c r="ISM6" s="676"/>
      <c r="ISN6" s="676"/>
      <c r="ISO6" s="676"/>
      <c r="ISP6" s="676"/>
      <c r="ISQ6" s="676"/>
      <c r="ISR6" s="676"/>
      <c r="ISS6" s="676"/>
      <c r="IST6" s="676"/>
      <c r="ISU6" s="676"/>
      <c r="ISV6" s="676"/>
      <c r="ISW6" s="676"/>
      <c r="ISX6" s="676"/>
      <c r="ISY6" s="676"/>
      <c r="ISZ6" s="676"/>
      <c r="ITA6" s="676"/>
      <c r="ITB6" s="676"/>
      <c r="ITC6" s="676"/>
      <c r="ITD6" s="676"/>
      <c r="ITE6" s="676"/>
      <c r="ITF6" s="676"/>
      <c r="ITG6" s="676"/>
      <c r="ITH6" s="676"/>
      <c r="ITI6" s="676"/>
      <c r="ITJ6" s="676"/>
      <c r="ITK6" s="676"/>
      <c r="ITL6" s="676"/>
      <c r="ITM6" s="676"/>
      <c r="ITN6" s="676"/>
      <c r="ITO6" s="676"/>
      <c r="ITP6" s="676"/>
      <c r="ITQ6" s="676"/>
      <c r="ITR6" s="676"/>
      <c r="ITS6" s="676"/>
      <c r="ITT6" s="676"/>
      <c r="ITU6" s="676"/>
      <c r="ITV6" s="676"/>
      <c r="ITW6" s="676"/>
      <c r="ITX6" s="676"/>
      <c r="ITY6" s="676"/>
      <c r="ITZ6" s="676"/>
      <c r="IUA6" s="676"/>
      <c r="IUB6" s="676"/>
      <c r="IUC6" s="676"/>
      <c r="IUD6" s="676"/>
      <c r="IUE6" s="676"/>
      <c r="IUF6" s="676"/>
      <c r="IUG6" s="676"/>
      <c r="IUH6" s="676"/>
      <c r="IUI6" s="676"/>
      <c r="IUJ6" s="676"/>
      <c r="IUK6" s="676"/>
      <c r="IUL6" s="676"/>
      <c r="IUM6" s="676"/>
      <c r="IUN6" s="676"/>
      <c r="IUO6" s="676"/>
      <c r="IUP6" s="676"/>
      <c r="IUQ6" s="676"/>
      <c r="IUR6" s="676"/>
      <c r="IUS6" s="676"/>
      <c r="IUT6" s="676"/>
      <c r="IUU6" s="676"/>
      <c r="IUV6" s="676"/>
      <c r="IUW6" s="676"/>
      <c r="IUX6" s="676"/>
      <c r="IUY6" s="676"/>
      <c r="IUZ6" s="676"/>
      <c r="IVA6" s="676"/>
      <c r="IVB6" s="676"/>
      <c r="IVC6" s="676"/>
      <c r="IVD6" s="676"/>
      <c r="IVE6" s="676"/>
      <c r="IVF6" s="676"/>
      <c r="IVG6" s="676"/>
      <c r="IVH6" s="676"/>
      <c r="IVI6" s="676"/>
      <c r="IVJ6" s="676"/>
      <c r="IVK6" s="676"/>
      <c r="IVL6" s="676"/>
      <c r="IVM6" s="676"/>
      <c r="IVN6" s="676"/>
      <c r="IVO6" s="676"/>
      <c r="IVP6" s="676"/>
      <c r="IVQ6" s="676"/>
      <c r="IVR6" s="676"/>
      <c r="IVS6" s="676"/>
      <c r="IVT6" s="676"/>
      <c r="IVU6" s="676"/>
      <c r="IVV6" s="676"/>
      <c r="IVW6" s="676"/>
      <c r="IVX6" s="676"/>
      <c r="IVY6" s="676"/>
      <c r="IVZ6" s="676"/>
      <c r="IWA6" s="676"/>
      <c r="IWB6" s="676"/>
      <c r="IWC6" s="676"/>
      <c r="IWD6" s="676"/>
      <c r="IWE6" s="676"/>
      <c r="IWF6" s="676"/>
      <c r="IWG6" s="676"/>
      <c r="IWH6" s="676"/>
      <c r="IWI6" s="676"/>
      <c r="IWJ6" s="676"/>
      <c r="IWK6" s="676"/>
      <c r="IWL6" s="676"/>
      <c r="IWM6" s="676"/>
      <c r="IWN6" s="676"/>
      <c r="IWO6" s="676"/>
      <c r="IWP6" s="676"/>
      <c r="IWQ6" s="676"/>
      <c r="IWR6" s="676"/>
      <c r="IWS6" s="676"/>
      <c r="IWT6" s="676"/>
      <c r="IWU6" s="676"/>
      <c r="IWV6" s="676"/>
      <c r="IWW6" s="676"/>
      <c r="IWX6" s="676"/>
      <c r="IWY6" s="676"/>
      <c r="IWZ6" s="676"/>
      <c r="IXA6" s="676"/>
      <c r="IXB6" s="676"/>
      <c r="IXC6" s="676"/>
      <c r="IXD6" s="676"/>
      <c r="IXE6" s="676"/>
      <c r="IXF6" s="676"/>
      <c r="IXG6" s="676"/>
      <c r="IXH6" s="676"/>
      <c r="IXI6" s="676"/>
      <c r="IXJ6" s="676"/>
      <c r="IXK6" s="676"/>
      <c r="IXL6" s="676"/>
      <c r="IXM6" s="676"/>
      <c r="IXN6" s="676"/>
      <c r="IXO6" s="676"/>
      <c r="IXP6" s="676"/>
      <c r="IXQ6" s="676"/>
      <c r="IXR6" s="676"/>
      <c r="IXS6" s="676"/>
      <c r="IXT6" s="676"/>
      <c r="IXU6" s="676"/>
      <c r="IXV6" s="676"/>
      <c r="IXW6" s="676"/>
      <c r="IXX6" s="676"/>
      <c r="IXY6" s="676"/>
      <c r="IXZ6" s="676"/>
      <c r="IYA6" s="676"/>
      <c r="IYB6" s="676"/>
      <c r="IYC6" s="676"/>
      <c r="IYD6" s="676"/>
      <c r="IYE6" s="676"/>
      <c r="IYF6" s="676"/>
      <c r="IYG6" s="676"/>
      <c r="IYH6" s="676"/>
      <c r="IYI6" s="676"/>
      <c r="IYJ6" s="676"/>
      <c r="IYK6" s="676"/>
      <c r="IYL6" s="676"/>
      <c r="IYM6" s="676"/>
      <c r="IYN6" s="676"/>
      <c r="IYO6" s="676"/>
      <c r="IYP6" s="676"/>
      <c r="IYQ6" s="676"/>
      <c r="IYR6" s="676"/>
      <c r="IYS6" s="676"/>
      <c r="IYT6" s="676"/>
      <c r="IYU6" s="676"/>
      <c r="IYV6" s="676"/>
      <c r="IYW6" s="676"/>
      <c r="IYX6" s="676"/>
      <c r="IYY6" s="676"/>
      <c r="IYZ6" s="676"/>
      <c r="IZA6" s="676"/>
      <c r="IZB6" s="676"/>
      <c r="IZC6" s="676"/>
      <c r="IZD6" s="676"/>
      <c r="IZE6" s="676"/>
      <c r="IZF6" s="676"/>
      <c r="IZG6" s="676"/>
      <c r="IZH6" s="676"/>
      <c r="IZI6" s="676"/>
      <c r="IZJ6" s="676"/>
      <c r="IZK6" s="676"/>
      <c r="IZL6" s="676"/>
      <c r="IZM6" s="676"/>
      <c r="IZN6" s="676"/>
      <c r="IZO6" s="676"/>
      <c r="IZP6" s="676"/>
      <c r="IZQ6" s="676"/>
      <c r="IZR6" s="676"/>
      <c r="IZS6" s="676"/>
      <c r="IZT6" s="676"/>
      <c r="IZU6" s="676"/>
      <c r="IZV6" s="676"/>
      <c r="IZW6" s="676"/>
      <c r="IZX6" s="676"/>
      <c r="IZY6" s="676"/>
      <c r="IZZ6" s="676"/>
      <c r="JAA6" s="676"/>
      <c r="JAB6" s="676"/>
      <c r="JAC6" s="676"/>
      <c r="JAD6" s="676"/>
      <c r="JAE6" s="676"/>
      <c r="JAF6" s="676"/>
      <c r="JAG6" s="676"/>
      <c r="JAH6" s="676"/>
      <c r="JAI6" s="676"/>
      <c r="JAJ6" s="676"/>
      <c r="JAK6" s="676"/>
      <c r="JAL6" s="676"/>
      <c r="JAM6" s="676"/>
      <c r="JAN6" s="676"/>
      <c r="JAO6" s="676"/>
      <c r="JAP6" s="676"/>
      <c r="JAQ6" s="676"/>
      <c r="JAR6" s="676"/>
      <c r="JAS6" s="676"/>
      <c r="JAT6" s="676"/>
      <c r="JAU6" s="676"/>
      <c r="JAV6" s="676"/>
      <c r="JAW6" s="676"/>
      <c r="JAX6" s="676"/>
      <c r="JAY6" s="676"/>
      <c r="JAZ6" s="676"/>
      <c r="JBA6" s="676"/>
      <c r="JBB6" s="676"/>
      <c r="JBC6" s="676"/>
      <c r="JBD6" s="676"/>
      <c r="JBE6" s="676"/>
      <c r="JBF6" s="676"/>
      <c r="JBG6" s="676"/>
      <c r="JBH6" s="676"/>
      <c r="JBI6" s="676"/>
      <c r="JBJ6" s="676"/>
      <c r="JBK6" s="676"/>
      <c r="JBL6" s="676"/>
      <c r="JBM6" s="676"/>
      <c r="JBN6" s="676"/>
      <c r="JBO6" s="676"/>
      <c r="JBP6" s="676"/>
      <c r="JBQ6" s="676"/>
      <c r="JBR6" s="676"/>
      <c r="JBS6" s="676"/>
      <c r="JBT6" s="676"/>
      <c r="JBU6" s="676"/>
      <c r="JBV6" s="676"/>
      <c r="JBW6" s="676"/>
      <c r="JBX6" s="676"/>
      <c r="JBY6" s="676"/>
      <c r="JBZ6" s="676"/>
      <c r="JCA6" s="676"/>
      <c r="JCB6" s="676"/>
      <c r="JCC6" s="676"/>
      <c r="JCD6" s="676"/>
      <c r="JCE6" s="676"/>
      <c r="JCF6" s="676"/>
      <c r="JCG6" s="676"/>
      <c r="JCH6" s="676"/>
      <c r="JCI6" s="676"/>
      <c r="JCJ6" s="676"/>
      <c r="JCK6" s="676"/>
      <c r="JCL6" s="676"/>
      <c r="JCM6" s="676"/>
      <c r="JCN6" s="676"/>
      <c r="JCO6" s="676"/>
      <c r="JCP6" s="676"/>
      <c r="JCQ6" s="676"/>
      <c r="JCR6" s="676"/>
      <c r="JCS6" s="676"/>
      <c r="JCT6" s="676"/>
      <c r="JCU6" s="676"/>
      <c r="JCV6" s="676"/>
      <c r="JCW6" s="676"/>
      <c r="JCX6" s="676"/>
      <c r="JCY6" s="676"/>
      <c r="JCZ6" s="676"/>
      <c r="JDA6" s="676"/>
      <c r="JDB6" s="676"/>
      <c r="JDC6" s="676"/>
      <c r="JDD6" s="676"/>
      <c r="JDE6" s="676"/>
      <c r="JDF6" s="676"/>
      <c r="JDG6" s="676"/>
      <c r="JDH6" s="676"/>
      <c r="JDI6" s="676"/>
      <c r="JDJ6" s="676"/>
      <c r="JDK6" s="676"/>
      <c r="JDL6" s="676"/>
      <c r="JDM6" s="676"/>
      <c r="JDN6" s="676"/>
      <c r="JDO6" s="676"/>
      <c r="JDP6" s="676"/>
      <c r="JDQ6" s="676"/>
      <c r="JDR6" s="676"/>
      <c r="JDS6" s="676"/>
      <c r="JDT6" s="676"/>
      <c r="JDU6" s="676"/>
      <c r="JDV6" s="676"/>
      <c r="JDW6" s="676"/>
      <c r="JDX6" s="676"/>
      <c r="JDY6" s="676"/>
      <c r="JDZ6" s="676"/>
      <c r="JEA6" s="676"/>
      <c r="JEB6" s="676"/>
      <c r="JEC6" s="676"/>
      <c r="JED6" s="676"/>
      <c r="JEE6" s="676"/>
      <c r="JEF6" s="676"/>
      <c r="JEG6" s="676"/>
      <c r="JEH6" s="676"/>
      <c r="JEI6" s="676"/>
      <c r="JEJ6" s="676"/>
      <c r="JEK6" s="676"/>
      <c r="JEL6" s="676"/>
      <c r="JEM6" s="676"/>
      <c r="JEN6" s="676"/>
      <c r="JEO6" s="676"/>
      <c r="JEP6" s="676"/>
      <c r="JEQ6" s="676"/>
      <c r="JER6" s="676"/>
      <c r="JES6" s="676"/>
      <c r="JET6" s="676"/>
      <c r="JEU6" s="676"/>
      <c r="JEV6" s="676"/>
      <c r="JEW6" s="676"/>
      <c r="JEX6" s="676"/>
      <c r="JEY6" s="676"/>
      <c r="JEZ6" s="676"/>
      <c r="JFA6" s="676"/>
      <c r="JFB6" s="676"/>
      <c r="JFC6" s="676"/>
      <c r="JFD6" s="676"/>
      <c r="JFE6" s="676"/>
      <c r="JFF6" s="676"/>
      <c r="JFG6" s="676"/>
      <c r="JFH6" s="676"/>
      <c r="JFI6" s="676"/>
      <c r="JFJ6" s="676"/>
      <c r="JFK6" s="676"/>
      <c r="JFL6" s="676"/>
      <c r="JFM6" s="676"/>
      <c r="JFN6" s="676"/>
      <c r="JFO6" s="676"/>
      <c r="JFP6" s="676"/>
      <c r="JFQ6" s="676"/>
      <c r="JFR6" s="676"/>
      <c r="JFS6" s="676"/>
      <c r="JFT6" s="676"/>
      <c r="JFU6" s="676"/>
      <c r="JFV6" s="676"/>
      <c r="JFW6" s="676"/>
      <c r="JFX6" s="676"/>
      <c r="JFY6" s="676"/>
      <c r="JFZ6" s="676"/>
      <c r="JGA6" s="676"/>
      <c r="JGB6" s="676"/>
      <c r="JGC6" s="676"/>
      <c r="JGD6" s="676"/>
      <c r="JGE6" s="676"/>
      <c r="JGF6" s="676"/>
      <c r="JGG6" s="676"/>
      <c r="JGH6" s="676"/>
      <c r="JGI6" s="676"/>
      <c r="JGJ6" s="676"/>
      <c r="JGK6" s="676"/>
      <c r="JGL6" s="676"/>
      <c r="JGM6" s="676"/>
      <c r="JGN6" s="676"/>
      <c r="JGO6" s="676"/>
      <c r="JGP6" s="676"/>
      <c r="JGQ6" s="676"/>
      <c r="JGR6" s="676"/>
      <c r="JGS6" s="676"/>
      <c r="JGT6" s="676"/>
      <c r="JGU6" s="676"/>
      <c r="JGV6" s="676"/>
      <c r="JGW6" s="676"/>
      <c r="JGX6" s="676"/>
      <c r="JGY6" s="676"/>
      <c r="JGZ6" s="676"/>
      <c r="JHA6" s="676"/>
      <c r="JHB6" s="676"/>
      <c r="JHC6" s="676"/>
      <c r="JHD6" s="676"/>
      <c r="JHE6" s="676"/>
      <c r="JHF6" s="676"/>
      <c r="JHG6" s="676"/>
      <c r="JHH6" s="676"/>
      <c r="JHI6" s="676"/>
      <c r="JHJ6" s="676"/>
      <c r="JHK6" s="676"/>
      <c r="JHL6" s="676"/>
      <c r="JHM6" s="676"/>
      <c r="JHN6" s="676"/>
      <c r="JHO6" s="676"/>
      <c r="JHP6" s="676"/>
      <c r="JHQ6" s="676"/>
      <c r="JHR6" s="676"/>
      <c r="JHS6" s="676"/>
      <c r="JHT6" s="676"/>
      <c r="JHU6" s="676"/>
      <c r="JHV6" s="676"/>
      <c r="JHW6" s="676"/>
      <c r="JHX6" s="676"/>
      <c r="JHY6" s="676"/>
      <c r="JHZ6" s="676"/>
      <c r="JIA6" s="676"/>
      <c r="JIB6" s="676"/>
      <c r="JIC6" s="676"/>
      <c r="JID6" s="676"/>
      <c r="JIE6" s="676"/>
      <c r="JIF6" s="676"/>
      <c r="JIG6" s="676"/>
      <c r="JIH6" s="676"/>
      <c r="JII6" s="676"/>
      <c r="JIJ6" s="676"/>
      <c r="JIK6" s="676"/>
      <c r="JIL6" s="676"/>
      <c r="JIM6" s="676"/>
      <c r="JIN6" s="676"/>
      <c r="JIO6" s="676"/>
      <c r="JIP6" s="676"/>
      <c r="JIQ6" s="676"/>
      <c r="JIR6" s="676"/>
      <c r="JIS6" s="676"/>
      <c r="JIT6" s="676"/>
      <c r="JIU6" s="676"/>
      <c r="JIV6" s="676"/>
      <c r="JIW6" s="676"/>
      <c r="JIX6" s="676"/>
      <c r="JIY6" s="676"/>
      <c r="JIZ6" s="676"/>
      <c r="JJA6" s="676"/>
      <c r="JJB6" s="676"/>
      <c r="JJC6" s="676"/>
      <c r="JJD6" s="676"/>
      <c r="JJE6" s="676"/>
      <c r="JJF6" s="676"/>
      <c r="JJG6" s="676"/>
      <c r="JJH6" s="676"/>
      <c r="JJI6" s="676"/>
      <c r="JJJ6" s="676"/>
      <c r="JJK6" s="676"/>
      <c r="JJL6" s="676"/>
      <c r="JJM6" s="676"/>
      <c r="JJN6" s="676"/>
      <c r="JJO6" s="676"/>
      <c r="JJP6" s="676"/>
      <c r="JJQ6" s="676"/>
      <c r="JJR6" s="676"/>
      <c r="JJS6" s="676"/>
      <c r="JJT6" s="676"/>
      <c r="JJU6" s="676"/>
      <c r="JJV6" s="676"/>
      <c r="JJW6" s="676"/>
      <c r="JJX6" s="676"/>
      <c r="JJY6" s="676"/>
      <c r="JJZ6" s="676"/>
      <c r="JKA6" s="676"/>
      <c r="JKB6" s="676"/>
      <c r="JKC6" s="676"/>
      <c r="JKD6" s="676"/>
      <c r="JKE6" s="676"/>
      <c r="JKF6" s="676"/>
      <c r="JKG6" s="676"/>
      <c r="JKH6" s="676"/>
      <c r="JKI6" s="676"/>
      <c r="JKJ6" s="676"/>
      <c r="JKK6" s="676"/>
      <c r="JKL6" s="676"/>
      <c r="JKM6" s="676"/>
      <c r="JKN6" s="676"/>
      <c r="JKO6" s="676"/>
      <c r="JKP6" s="676"/>
      <c r="JKQ6" s="676"/>
      <c r="JKR6" s="676"/>
      <c r="JKS6" s="676"/>
      <c r="JKT6" s="676"/>
      <c r="JKU6" s="676"/>
      <c r="JKV6" s="676"/>
      <c r="JKW6" s="676"/>
      <c r="JKX6" s="676"/>
      <c r="JKY6" s="676"/>
      <c r="JKZ6" s="676"/>
      <c r="JLA6" s="676"/>
      <c r="JLB6" s="676"/>
      <c r="JLC6" s="676"/>
      <c r="JLD6" s="676"/>
      <c r="JLE6" s="676"/>
      <c r="JLF6" s="676"/>
      <c r="JLG6" s="676"/>
      <c r="JLH6" s="676"/>
      <c r="JLI6" s="676"/>
      <c r="JLJ6" s="676"/>
      <c r="JLK6" s="676"/>
      <c r="JLL6" s="676"/>
      <c r="JLM6" s="676"/>
      <c r="JLN6" s="676"/>
      <c r="JLO6" s="676"/>
      <c r="JLP6" s="676"/>
      <c r="JLQ6" s="676"/>
      <c r="JLR6" s="676"/>
      <c r="JLS6" s="676"/>
      <c r="JLT6" s="676"/>
      <c r="JLU6" s="676"/>
      <c r="JLV6" s="676"/>
      <c r="JLW6" s="676"/>
      <c r="JLX6" s="676"/>
      <c r="JLY6" s="676"/>
      <c r="JLZ6" s="676"/>
      <c r="JMA6" s="676"/>
      <c r="JMB6" s="676"/>
      <c r="JMC6" s="676"/>
      <c r="JMD6" s="676"/>
      <c r="JME6" s="676"/>
      <c r="JMF6" s="676"/>
      <c r="JMG6" s="676"/>
      <c r="JMH6" s="676"/>
      <c r="JMI6" s="676"/>
      <c r="JMJ6" s="676"/>
      <c r="JMK6" s="676"/>
      <c r="JML6" s="676"/>
      <c r="JMM6" s="676"/>
      <c r="JMN6" s="676"/>
      <c r="JMO6" s="676"/>
      <c r="JMP6" s="676"/>
      <c r="JMQ6" s="676"/>
      <c r="JMR6" s="676"/>
      <c r="JMS6" s="676"/>
      <c r="JMT6" s="676"/>
      <c r="JMU6" s="676"/>
      <c r="JMV6" s="676"/>
      <c r="JMW6" s="676"/>
      <c r="JMX6" s="676"/>
      <c r="JMY6" s="676"/>
      <c r="JMZ6" s="676"/>
      <c r="JNA6" s="676"/>
      <c r="JNB6" s="676"/>
      <c r="JNC6" s="676"/>
      <c r="JND6" s="676"/>
      <c r="JNE6" s="676"/>
      <c r="JNF6" s="676"/>
      <c r="JNG6" s="676"/>
      <c r="JNH6" s="676"/>
      <c r="JNI6" s="676"/>
      <c r="JNJ6" s="676"/>
      <c r="JNK6" s="676"/>
      <c r="JNL6" s="676"/>
      <c r="JNM6" s="676"/>
      <c r="JNN6" s="676"/>
      <c r="JNO6" s="676"/>
      <c r="JNP6" s="676"/>
      <c r="JNQ6" s="676"/>
      <c r="JNR6" s="676"/>
      <c r="JNS6" s="676"/>
      <c r="JNT6" s="676"/>
      <c r="JNU6" s="676"/>
      <c r="JNV6" s="676"/>
      <c r="JNW6" s="676"/>
      <c r="JNX6" s="676"/>
      <c r="JNY6" s="676"/>
      <c r="JNZ6" s="676"/>
      <c r="JOA6" s="676"/>
      <c r="JOB6" s="676"/>
      <c r="JOC6" s="676"/>
      <c r="JOD6" s="676"/>
      <c r="JOE6" s="676"/>
      <c r="JOF6" s="676"/>
      <c r="JOG6" s="676"/>
      <c r="JOH6" s="676"/>
      <c r="JOI6" s="676"/>
      <c r="JOJ6" s="676"/>
      <c r="JOK6" s="676"/>
      <c r="JOL6" s="676"/>
      <c r="JOM6" s="676"/>
      <c r="JON6" s="676"/>
      <c r="JOO6" s="676"/>
      <c r="JOP6" s="676"/>
      <c r="JOQ6" s="676"/>
      <c r="JOR6" s="676"/>
      <c r="JOS6" s="676"/>
      <c r="JOT6" s="676"/>
      <c r="JOU6" s="676"/>
      <c r="JOV6" s="676"/>
      <c r="JOW6" s="676"/>
      <c r="JOX6" s="676"/>
      <c r="JOY6" s="676"/>
      <c r="JOZ6" s="676"/>
      <c r="JPA6" s="676"/>
      <c r="JPB6" s="676"/>
      <c r="JPC6" s="676"/>
      <c r="JPD6" s="676"/>
      <c r="JPE6" s="676"/>
      <c r="JPF6" s="676"/>
      <c r="JPG6" s="676"/>
      <c r="JPH6" s="676"/>
      <c r="JPI6" s="676"/>
      <c r="JPJ6" s="676"/>
      <c r="JPK6" s="676"/>
      <c r="JPL6" s="676"/>
      <c r="JPM6" s="676"/>
      <c r="JPN6" s="676"/>
      <c r="JPO6" s="676"/>
      <c r="JPP6" s="676"/>
      <c r="JPQ6" s="676"/>
      <c r="JPR6" s="676"/>
      <c r="JPS6" s="676"/>
      <c r="JPT6" s="676"/>
      <c r="JPU6" s="676"/>
      <c r="JPV6" s="676"/>
      <c r="JPW6" s="676"/>
      <c r="JPX6" s="676"/>
      <c r="JPY6" s="676"/>
      <c r="JPZ6" s="676"/>
      <c r="JQA6" s="676"/>
      <c r="JQB6" s="676"/>
      <c r="JQC6" s="676"/>
      <c r="JQD6" s="676"/>
      <c r="JQE6" s="676"/>
      <c r="JQF6" s="676"/>
      <c r="JQG6" s="676"/>
      <c r="JQH6" s="676"/>
      <c r="JQI6" s="676"/>
      <c r="JQJ6" s="676"/>
      <c r="JQK6" s="676"/>
      <c r="JQL6" s="676"/>
      <c r="JQM6" s="676"/>
      <c r="JQN6" s="676"/>
      <c r="JQO6" s="676"/>
      <c r="JQP6" s="676"/>
      <c r="JQQ6" s="676"/>
      <c r="JQR6" s="676"/>
      <c r="JQS6" s="676"/>
      <c r="JQT6" s="676"/>
      <c r="JQU6" s="676"/>
      <c r="JQV6" s="676"/>
      <c r="JQW6" s="676"/>
      <c r="JQX6" s="676"/>
      <c r="JQY6" s="676"/>
      <c r="JQZ6" s="676"/>
      <c r="JRA6" s="676"/>
      <c r="JRB6" s="676"/>
      <c r="JRC6" s="676"/>
      <c r="JRD6" s="676"/>
      <c r="JRE6" s="676"/>
      <c r="JRF6" s="676"/>
      <c r="JRG6" s="676"/>
      <c r="JRH6" s="676"/>
      <c r="JRI6" s="676"/>
      <c r="JRJ6" s="676"/>
      <c r="JRK6" s="676"/>
      <c r="JRL6" s="676"/>
      <c r="JRM6" s="676"/>
      <c r="JRN6" s="676"/>
      <c r="JRO6" s="676"/>
      <c r="JRP6" s="676"/>
      <c r="JRQ6" s="676"/>
      <c r="JRR6" s="676"/>
      <c r="JRS6" s="676"/>
      <c r="JRT6" s="676"/>
      <c r="JRU6" s="676"/>
      <c r="JRV6" s="676"/>
      <c r="JRW6" s="676"/>
      <c r="JRX6" s="676"/>
      <c r="JRY6" s="676"/>
      <c r="JRZ6" s="676"/>
      <c r="JSA6" s="676"/>
      <c r="JSB6" s="676"/>
      <c r="JSC6" s="676"/>
      <c r="JSD6" s="676"/>
      <c r="JSE6" s="676"/>
      <c r="JSF6" s="676"/>
      <c r="JSG6" s="676"/>
      <c r="JSH6" s="676"/>
      <c r="JSI6" s="676"/>
      <c r="JSJ6" s="676"/>
      <c r="JSK6" s="676"/>
      <c r="JSL6" s="676"/>
      <c r="JSM6" s="676"/>
      <c r="JSN6" s="676"/>
      <c r="JSO6" s="676"/>
      <c r="JSP6" s="676"/>
      <c r="JSQ6" s="676"/>
      <c r="JSR6" s="676"/>
      <c r="JSS6" s="676"/>
      <c r="JST6" s="676"/>
      <c r="JSU6" s="676"/>
      <c r="JSV6" s="676"/>
      <c r="JSW6" s="676"/>
      <c r="JSX6" s="676"/>
      <c r="JSY6" s="676"/>
      <c r="JSZ6" s="676"/>
      <c r="JTA6" s="676"/>
      <c r="JTB6" s="676"/>
      <c r="JTC6" s="676"/>
      <c r="JTD6" s="676"/>
      <c r="JTE6" s="676"/>
      <c r="JTF6" s="676"/>
      <c r="JTG6" s="676"/>
      <c r="JTH6" s="676"/>
      <c r="JTI6" s="676"/>
      <c r="JTJ6" s="676"/>
      <c r="JTK6" s="676"/>
      <c r="JTL6" s="676"/>
      <c r="JTM6" s="676"/>
      <c r="JTN6" s="676"/>
      <c r="JTO6" s="676"/>
      <c r="JTP6" s="676"/>
      <c r="JTQ6" s="676"/>
      <c r="JTR6" s="676"/>
      <c r="JTS6" s="676"/>
      <c r="JTT6" s="676"/>
      <c r="JTU6" s="676"/>
      <c r="JTV6" s="676"/>
      <c r="JTW6" s="676"/>
      <c r="JTX6" s="676"/>
      <c r="JTY6" s="676"/>
      <c r="JTZ6" s="676"/>
      <c r="JUA6" s="676"/>
      <c r="JUB6" s="676"/>
      <c r="JUC6" s="676"/>
      <c r="JUD6" s="676"/>
      <c r="JUE6" s="676"/>
      <c r="JUF6" s="676"/>
      <c r="JUG6" s="676"/>
      <c r="JUH6" s="676"/>
      <c r="JUI6" s="676"/>
      <c r="JUJ6" s="676"/>
      <c r="JUK6" s="676"/>
      <c r="JUL6" s="676"/>
      <c r="JUM6" s="676"/>
      <c r="JUN6" s="676"/>
      <c r="JUO6" s="676"/>
      <c r="JUP6" s="676"/>
      <c r="JUQ6" s="676"/>
      <c r="JUR6" s="676"/>
      <c r="JUS6" s="676"/>
      <c r="JUT6" s="676"/>
      <c r="JUU6" s="676"/>
      <c r="JUV6" s="676"/>
      <c r="JUW6" s="676"/>
      <c r="JUX6" s="676"/>
      <c r="JUY6" s="676"/>
      <c r="JUZ6" s="676"/>
      <c r="JVA6" s="676"/>
      <c r="JVB6" s="676"/>
      <c r="JVC6" s="676"/>
      <c r="JVD6" s="676"/>
      <c r="JVE6" s="676"/>
      <c r="JVF6" s="676"/>
      <c r="JVG6" s="676"/>
      <c r="JVH6" s="676"/>
      <c r="JVI6" s="676"/>
      <c r="JVJ6" s="676"/>
      <c r="JVK6" s="676"/>
      <c r="JVL6" s="676"/>
      <c r="JVM6" s="676"/>
      <c r="JVN6" s="676"/>
      <c r="JVO6" s="676"/>
      <c r="JVP6" s="676"/>
      <c r="JVQ6" s="676"/>
      <c r="JVR6" s="676"/>
      <c r="JVS6" s="676"/>
      <c r="JVT6" s="676"/>
      <c r="JVU6" s="676"/>
      <c r="JVV6" s="676"/>
      <c r="JVW6" s="676"/>
      <c r="JVX6" s="676"/>
      <c r="JVY6" s="676"/>
      <c r="JVZ6" s="676"/>
      <c r="JWA6" s="676"/>
      <c r="JWB6" s="676"/>
      <c r="JWC6" s="676"/>
      <c r="JWD6" s="676"/>
      <c r="JWE6" s="676"/>
      <c r="JWF6" s="676"/>
      <c r="JWG6" s="676"/>
      <c r="JWH6" s="676"/>
      <c r="JWI6" s="676"/>
      <c r="JWJ6" s="676"/>
      <c r="JWK6" s="676"/>
      <c r="JWL6" s="676"/>
      <c r="JWM6" s="676"/>
      <c r="JWN6" s="676"/>
      <c r="JWO6" s="676"/>
      <c r="JWP6" s="676"/>
      <c r="JWQ6" s="676"/>
      <c r="JWR6" s="676"/>
      <c r="JWS6" s="676"/>
      <c r="JWT6" s="676"/>
      <c r="JWU6" s="676"/>
      <c r="JWV6" s="676"/>
      <c r="JWW6" s="676"/>
      <c r="JWX6" s="676"/>
      <c r="JWY6" s="676"/>
      <c r="JWZ6" s="676"/>
      <c r="JXA6" s="676"/>
      <c r="JXB6" s="676"/>
      <c r="JXC6" s="676"/>
      <c r="JXD6" s="676"/>
      <c r="JXE6" s="676"/>
      <c r="JXF6" s="676"/>
      <c r="JXG6" s="676"/>
      <c r="JXH6" s="676"/>
      <c r="JXI6" s="676"/>
      <c r="JXJ6" s="676"/>
      <c r="JXK6" s="676"/>
      <c r="JXL6" s="676"/>
      <c r="JXM6" s="676"/>
      <c r="JXN6" s="676"/>
      <c r="JXO6" s="676"/>
      <c r="JXP6" s="676"/>
      <c r="JXQ6" s="676"/>
      <c r="JXR6" s="676"/>
      <c r="JXS6" s="676"/>
      <c r="JXT6" s="676"/>
      <c r="JXU6" s="676"/>
      <c r="JXV6" s="676"/>
      <c r="JXW6" s="676"/>
      <c r="JXX6" s="676"/>
      <c r="JXY6" s="676"/>
      <c r="JXZ6" s="676"/>
      <c r="JYA6" s="676"/>
      <c r="JYB6" s="676"/>
      <c r="JYC6" s="676"/>
      <c r="JYD6" s="676"/>
      <c r="JYE6" s="676"/>
      <c r="JYF6" s="676"/>
      <c r="JYG6" s="676"/>
      <c r="JYH6" s="676"/>
      <c r="JYI6" s="676"/>
      <c r="JYJ6" s="676"/>
      <c r="JYK6" s="676"/>
      <c r="JYL6" s="676"/>
      <c r="JYM6" s="676"/>
      <c r="JYN6" s="676"/>
      <c r="JYO6" s="676"/>
      <c r="JYP6" s="676"/>
      <c r="JYQ6" s="676"/>
      <c r="JYR6" s="676"/>
      <c r="JYS6" s="676"/>
      <c r="JYT6" s="676"/>
      <c r="JYU6" s="676"/>
      <c r="JYV6" s="676"/>
      <c r="JYW6" s="676"/>
      <c r="JYX6" s="676"/>
      <c r="JYY6" s="676"/>
      <c r="JYZ6" s="676"/>
      <c r="JZA6" s="676"/>
      <c r="JZB6" s="676"/>
      <c r="JZC6" s="676"/>
      <c r="JZD6" s="676"/>
      <c r="JZE6" s="676"/>
      <c r="JZF6" s="676"/>
      <c r="JZG6" s="676"/>
      <c r="JZH6" s="676"/>
      <c r="JZI6" s="676"/>
      <c r="JZJ6" s="676"/>
      <c r="JZK6" s="676"/>
      <c r="JZL6" s="676"/>
      <c r="JZM6" s="676"/>
      <c r="JZN6" s="676"/>
      <c r="JZO6" s="676"/>
      <c r="JZP6" s="676"/>
      <c r="JZQ6" s="676"/>
      <c r="JZR6" s="676"/>
      <c r="JZS6" s="676"/>
      <c r="JZT6" s="676"/>
      <c r="JZU6" s="676"/>
      <c r="JZV6" s="676"/>
      <c r="JZW6" s="676"/>
      <c r="JZX6" s="676"/>
      <c r="JZY6" s="676"/>
      <c r="JZZ6" s="676"/>
      <c r="KAA6" s="676"/>
      <c r="KAB6" s="676"/>
      <c r="KAC6" s="676"/>
      <c r="KAD6" s="676"/>
      <c r="KAE6" s="676"/>
      <c r="KAF6" s="676"/>
      <c r="KAG6" s="676"/>
      <c r="KAH6" s="676"/>
      <c r="KAI6" s="676"/>
      <c r="KAJ6" s="676"/>
      <c r="KAK6" s="676"/>
      <c r="KAL6" s="676"/>
      <c r="KAM6" s="676"/>
      <c r="KAN6" s="676"/>
      <c r="KAO6" s="676"/>
      <c r="KAP6" s="676"/>
      <c r="KAQ6" s="676"/>
      <c r="KAR6" s="676"/>
      <c r="KAS6" s="676"/>
      <c r="KAT6" s="676"/>
      <c r="KAU6" s="676"/>
      <c r="KAV6" s="676"/>
      <c r="KAW6" s="676"/>
      <c r="KAX6" s="676"/>
      <c r="KAY6" s="676"/>
      <c r="KAZ6" s="676"/>
      <c r="KBA6" s="676"/>
      <c r="KBB6" s="676"/>
      <c r="KBC6" s="676"/>
      <c r="KBD6" s="676"/>
      <c r="KBE6" s="676"/>
      <c r="KBF6" s="676"/>
      <c r="KBG6" s="676"/>
      <c r="KBH6" s="676"/>
      <c r="KBI6" s="676"/>
      <c r="KBJ6" s="676"/>
      <c r="KBK6" s="676"/>
      <c r="KBL6" s="676"/>
      <c r="KBM6" s="676"/>
      <c r="KBN6" s="676"/>
      <c r="KBO6" s="676"/>
      <c r="KBP6" s="676"/>
      <c r="KBQ6" s="676"/>
      <c r="KBR6" s="676"/>
      <c r="KBS6" s="676"/>
      <c r="KBT6" s="676"/>
      <c r="KBU6" s="676"/>
      <c r="KBV6" s="676"/>
      <c r="KBW6" s="676"/>
      <c r="KBX6" s="676"/>
      <c r="KBY6" s="676"/>
      <c r="KBZ6" s="676"/>
      <c r="KCA6" s="676"/>
      <c r="KCB6" s="676"/>
      <c r="KCC6" s="676"/>
      <c r="KCD6" s="676"/>
      <c r="KCE6" s="676"/>
      <c r="KCF6" s="676"/>
      <c r="KCG6" s="676"/>
      <c r="KCH6" s="676"/>
      <c r="KCI6" s="676"/>
      <c r="KCJ6" s="676"/>
      <c r="KCK6" s="676"/>
      <c r="KCL6" s="676"/>
      <c r="KCM6" s="676"/>
      <c r="KCN6" s="676"/>
      <c r="KCO6" s="676"/>
      <c r="KCP6" s="676"/>
      <c r="KCQ6" s="676"/>
      <c r="KCR6" s="676"/>
      <c r="KCS6" s="676"/>
      <c r="KCT6" s="676"/>
      <c r="KCU6" s="676"/>
      <c r="KCV6" s="676"/>
      <c r="KCW6" s="676"/>
      <c r="KCX6" s="676"/>
      <c r="KCY6" s="676"/>
      <c r="KCZ6" s="676"/>
      <c r="KDA6" s="676"/>
      <c r="KDB6" s="676"/>
      <c r="KDC6" s="676"/>
      <c r="KDD6" s="676"/>
      <c r="KDE6" s="676"/>
      <c r="KDF6" s="676"/>
      <c r="KDG6" s="676"/>
      <c r="KDH6" s="676"/>
      <c r="KDI6" s="676"/>
      <c r="KDJ6" s="676"/>
      <c r="KDK6" s="676"/>
      <c r="KDL6" s="676"/>
      <c r="KDM6" s="676"/>
      <c r="KDN6" s="676"/>
      <c r="KDO6" s="676"/>
      <c r="KDP6" s="676"/>
      <c r="KDQ6" s="676"/>
      <c r="KDR6" s="676"/>
      <c r="KDS6" s="676"/>
      <c r="KDT6" s="676"/>
      <c r="KDU6" s="676"/>
      <c r="KDV6" s="676"/>
      <c r="KDW6" s="676"/>
      <c r="KDX6" s="676"/>
      <c r="KDY6" s="676"/>
      <c r="KDZ6" s="676"/>
      <c r="KEA6" s="676"/>
      <c r="KEB6" s="676"/>
      <c r="KEC6" s="676"/>
      <c r="KED6" s="676"/>
      <c r="KEE6" s="676"/>
      <c r="KEF6" s="676"/>
      <c r="KEG6" s="676"/>
      <c r="KEH6" s="676"/>
      <c r="KEI6" s="676"/>
      <c r="KEJ6" s="676"/>
      <c r="KEK6" s="676"/>
      <c r="KEL6" s="676"/>
      <c r="KEM6" s="676"/>
      <c r="KEN6" s="676"/>
      <c r="KEO6" s="676"/>
      <c r="KEP6" s="676"/>
      <c r="KEQ6" s="676"/>
      <c r="KER6" s="676"/>
      <c r="KES6" s="676"/>
      <c r="KET6" s="676"/>
      <c r="KEU6" s="676"/>
      <c r="KEV6" s="676"/>
      <c r="KEW6" s="676"/>
      <c r="KEX6" s="676"/>
      <c r="KEY6" s="676"/>
      <c r="KEZ6" s="676"/>
      <c r="KFA6" s="676"/>
      <c r="KFB6" s="676"/>
      <c r="KFC6" s="676"/>
      <c r="KFD6" s="676"/>
      <c r="KFE6" s="676"/>
      <c r="KFF6" s="676"/>
      <c r="KFG6" s="676"/>
      <c r="KFH6" s="676"/>
      <c r="KFI6" s="676"/>
      <c r="KFJ6" s="676"/>
      <c r="KFK6" s="676"/>
      <c r="KFL6" s="676"/>
      <c r="KFM6" s="676"/>
      <c r="KFN6" s="676"/>
      <c r="KFO6" s="676"/>
      <c r="KFP6" s="676"/>
      <c r="KFQ6" s="676"/>
      <c r="KFR6" s="676"/>
      <c r="KFS6" s="676"/>
      <c r="KFT6" s="676"/>
      <c r="KFU6" s="676"/>
      <c r="KFV6" s="676"/>
      <c r="KFW6" s="676"/>
      <c r="KFX6" s="676"/>
      <c r="KFY6" s="676"/>
      <c r="KFZ6" s="676"/>
      <c r="KGA6" s="676"/>
      <c r="KGB6" s="676"/>
      <c r="KGC6" s="676"/>
      <c r="KGD6" s="676"/>
      <c r="KGE6" s="676"/>
      <c r="KGF6" s="676"/>
      <c r="KGG6" s="676"/>
      <c r="KGH6" s="676"/>
      <c r="KGI6" s="676"/>
      <c r="KGJ6" s="676"/>
      <c r="KGK6" s="676"/>
      <c r="KGL6" s="676"/>
      <c r="KGM6" s="676"/>
      <c r="KGN6" s="676"/>
      <c r="KGO6" s="676"/>
      <c r="KGP6" s="676"/>
      <c r="KGQ6" s="676"/>
      <c r="KGR6" s="676"/>
      <c r="KGS6" s="676"/>
      <c r="KGT6" s="676"/>
      <c r="KGU6" s="676"/>
      <c r="KGV6" s="676"/>
      <c r="KGW6" s="676"/>
      <c r="KGX6" s="676"/>
      <c r="KGY6" s="676"/>
      <c r="KGZ6" s="676"/>
      <c r="KHA6" s="676"/>
      <c r="KHB6" s="676"/>
      <c r="KHC6" s="676"/>
      <c r="KHD6" s="676"/>
      <c r="KHE6" s="676"/>
      <c r="KHF6" s="676"/>
      <c r="KHG6" s="676"/>
      <c r="KHH6" s="676"/>
      <c r="KHI6" s="676"/>
      <c r="KHJ6" s="676"/>
      <c r="KHK6" s="676"/>
      <c r="KHL6" s="676"/>
      <c r="KHM6" s="676"/>
      <c r="KHN6" s="676"/>
      <c r="KHO6" s="676"/>
      <c r="KHP6" s="676"/>
      <c r="KHQ6" s="676"/>
      <c r="KHR6" s="676"/>
      <c r="KHS6" s="676"/>
      <c r="KHT6" s="676"/>
      <c r="KHU6" s="676"/>
      <c r="KHV6" s="676"/>
      <c r="KHW6" s="676"/>
      <c r="KHX6" s="676"/>
      <c r="KHY6" s="676"/>
      <c r="KHZ6" s="676"/>
      <c r="KIA6" s="676"/>
      <c r="KIB6" s="676"/>
      <c r="KIC6" s="676"/>
      <c r="KID6" s="676"/>
      <c r="KIE6" s="676"/>
      <c r="KIF6" s="676"/>
      <c r="KIG6" s="676"/>
      <c r="KIH6" s="676"/>
      <c r="KII6" s="676"/>
      <c r="KIJ6" s="676"/>
      <c r="KIK6" s="676"/>
      <c r="KIL6" s="676"/>
      <c r="KIM6" s="676"/>
      <c r="KIN6" s="676"/>
      <c r="KIO6" s="676"/>
      <c r="KIP6" s="676"/>
      <c r="KIQ6" s="676"/>
      <c r="KIR6" s="676"/>
      <c r="KIS6" s="676"/>
      <c r="KIT6" s="676"/>
      <c r="KIU6" s="676"/>
      <c r="KIV6" s="676"/>
      <c r="KIW6" s="676"/>
      <c r="KIX6" s="676"/>
      <c r="KIY6" s="676"/>
      <c r="KIZ6" s="676"/>
      <c r="KJA6" s="676"/>
      <c r="KJB6" s="676"/>
      <c r="KJC6" s="676"/>
      <c r="KJD6" s="676"/>
      <c r="KJE6" s="676"/>
      <c r="KJF6" s="676"/>
      <c r="KJG6" s="676"/>
      <c r="KJH6" s="676"/>
      <c r="KJI6" s="676"/>
      <c r="KJJ6" s="676"/>
      <c r="KJK6" s="676"/>
      <c r="KJL6" s="676"/>
      <c r="KJM6" s="676"/>
      <c r="KJN6" s="676"/>
      <c r="KJO6" s="676"/>
      <c r="KJP6" s="676"/>
      <c r="KJQ6" s="676"/>
      <c r="KJR6" s="676"/>
      <c r="KJS6" s="676"/>
      <c r="KJT6" s="676"/>
      <c r="KJU6" s="676"/>
      <c r="KJV6" s="676"/>
      <c r="KJW6" s="676"/>
      <c r="KJX6" s="676"/>
      <c r="KJY6" s="676"/>
      <c r="KJZ6" s="676"/>
      <c r="KKA6" s="676"/>
      <c r="KKB6" s="676"/>
      <c r="KKC6" s="676"/>
      <c r="KKD6" s="676"/>
      <c r="KKE6" s="676"/>
      <c r="KKF6" s="676"/>
      <c r="KKG6" s="676"/>
      <c r="KKH6" s="676"/>
      <c r="KKI6" s="676"/>
      <c r="KKJ6" s="676"/>
      <c r="KKK6" s="676"/>
      <c r="KKL6" s="676"/>
      <c r="KKM6" s="676"/>
      <c r="KKN6" s="676"/>
      <c r="KKO6" s="676"/>
      <c r="KKP6" s="676"/>
      <c r="KKQ6" s="676"/>
      <c r="KKR6" s="676"/>
      <c r="KKS6" s="676"/>
      <c r="KKT6" s="676"/>
      <c r="KKU6" s="676"/>
      <c r="KKV6" s="676"/>
      <c r="KKW6" s="676"/>
      <c r="KKX6" s="676"/>
      <c r="KKY6" s="676"/>
      <c r="KKZ6" s="676"/>
      <c r="KLA6" s="676"/>
      <c r="KLB6" s="676"/>
      <c r="KLC6" s="676"/>
      <c r="KLD6" s="676"/>
      <c r="KLE6" s="676"/>
      <c r="KLF6" s="676"/>
      <c r="KLG6" s="676"/>
      <c r="KLH6" s="676"/>
      <c r="KLI6" s="676"/>
      <c r="KLJ6" s="676"/>
      <c r="KLK6" s="676"/>
      <c r="KLL6" s="676"/>
      <c r="KLM6" s="676"/>
      <c r="KLN6" s="676"/>
      <c r="KLO6" s="676"/>
      <c r="KLP6" s="676"/>
      <c r="KLQ6" s="676"/>
      <c r="KLR6" s="676"/>
      <c r="KLS6" s="676"/>
      <c r="KLT6" s="676"/>
      <c r="KLU6" s="676"/>
      <c r="KLV6" s="676"/>
      <c r="KLW6" s="676"/>
      <c r="KLX6" s="676"/>
      <c r="KLY6" s="676"/>
      <c r="KLZ6" s="676"/>
      <c r="KMA6" s="676"/>
      <c r="KMB6" s="676"/>
      <c r="KMC6" s="676"/>
      <c r="KMD6" s="676"/>
      <c r="KME6" s="676"/>
      <c r="KMF6" s="676"/>
      <c r="KMG6" s="676"/>
      <c r="KMH6" s="676"/>
      <c r="KMI6" s="676"/>
      <c r="KMJ6" s="676"/>
      <c r="KMK6" s="676"/>
      <c r="KML6" s="676"/>
      <c r="KMM6" s="676"/>
      <c r="KMN6" s="676"/>
      <c r="KMO6" s="676"/>
      <c r="KMP6" s="676"/>
      <c r="KMQ6" s="676"/>
      <c r="KMR6" s="676"/>
      <c r="KMS6" s="676"/>
      <c r="KMT6" s="676"/>
      <c r="KMU6" s="676"/>
      <c r="KMV6" s="676"/>
      <c r="KMW6" s="676"/>
      <c r="KMX6" s="676"/>
      <c r="KMY6" s="676"/>
      <c r="KMZ6" s="676"/>
      <c r="KNA6" s="676"/>
      <c r="KNB6" s="676"/>
      <c r="KNC6" s="676"/>
      <c r="KND6" s="676"/>
      <c r="KNE6" s="676"/>
      <c r="KNF6" s="676"/>
      <c r="KNG6" s="676"/>
      <c r="KNH6" s="676"/>
      <c r="KNI6" s="676"/>
      <c r="KNJ6" s="676"/>
      <c r="KNK6" s="676"/>
      <c r="KNL6" s="676"/>
      <c r="KNM6" s="676"/>
      <c r="KNN6" s="676"/>
      <c r="KNO6" s="676"/>
      <c r="KNP6" s="676"/>
      <c r="KNQ6" s="676"/>
      <c r="KNR6" s="676"/>
      <c r="KNS6" s="676"/>
      <c r="KNT6" s="676"/>
      <c r="KNU6" s="676"/>
      <c r="KNV6" s="676"/>
      <c r="KNW6" s="676"/>
      <c r="KNX6" s="676"/>
      <c r="KNY6" s="676"/>
      <c r="KNZ6" s="676"/>
      <c r="KOA6" s="676"/>
      <c r="KOB6" s="676"/>
      <c r="KOC6" s="676"/>
      <c r="KOD6" s="676"/>
      <c r="KOE6" s="676"/>
      <c r="KOF6" s="676"/>
      <c r="KOG6" s="676"/>
      <c r="KOH6" s="676"/>
      <c r="KOI6" s="676"/>
      <c r="KOJ6" s="676"/>
      <c r="KOK6" s="676"/>
      <c r="KOL6" s="676"/>
      <c r="KOM6" s="676"/>
      <c r="KON6" s="676"/>
      <c r="KOO6" s="676"/>
      <c r="KOP6" s="676"/>
      <c r="KOQ6" s="676"/>
      <c r="KOR6" s="676"/>
      <c r="KOS6" s="676"/>
      <c r="KOT6" s="676"/>
      <c r="KOU6" s="676"/>
      <c r="KOV6" s="676"/>
      <c r="KOW6" s="676"/>
      <c r="KOX6" s="676"/>
      <c r="KOY6" s="676"/>
      <c r="KOZ6" s="676"/>
      <c r="KPA6" s="676"/>
      <c r="KPB6" s="676"/>
      <c r="KPC6" s="676"/>
      <c r="KPD6" s="676"/>
      <c r="KPE6" s="676"/>
      <c r="KPF6" s="676"/>
      <c r="KPG6" s="676"/>
      <c r="KPH6" s="676"/>
      <c r="KPI6" s="676"/>
      <c r="KPJ6" s="676"/>
      <c r="KPK6" s="676"/>
      <c r="KPL6" s="676"/>
      <c r="KPM6" s="676"/>
      <c r="KPN6" s="676"/>
      <c r="KPO6" s="676"/>
      <c r="KPP6" s="676"/>
      <c r="KPQ6" s="676"/>
      <c r="KPR6" s="676"/>
      <c r="KPS6" s="676"/>
      <c r="KPT6" s="676"/>
      <c r="KPU6" s="676"/>
      <c r="KPV6" s="676"/>
      <c r="KPW6" s="676"/>
      <c r="KPX6" s="676"/>
      <c r="KPY6" s="676"/>
      <c r="KPZ6" s="676"/>
      <c r="KQA6" s="676"/>
      <c r="KQB6" s="676"/>
      <c r="KQC6" s="676"/>
      <c r="KQD6" s="676"/>
      <c r="KQE6" s="676"/>
      <c r="KQF6" s="676"/>
      <c r="KQG6" s="676"/>
      <c r="KQH6" s="676"/>
      <c r="KQI6" s="676"/>
      <c r="KQJ6" s="676"/>
      <c r="KQK6" s="676"/>
      <c r="KQL6" s="676"/>
      <c r="KQM6" s="676"/>
      <c r="KQN6" s="676"/>
      <c r="KQO6" s="676"/>
      <c r="KQP6" s="676"/>
      <c r="KQQ6" s="676"/>
      <c r="KQR6" s="676"/>
      <c r="KQS6" s="676"/>
      <c r="KQT6" s="676"/>
      <c r="KQU6" s="676"/>
      <c r="KQV6" s="676"/>
      <c r="KQW6" s="676"/>
      <c r="KQX6" s="676"/>
      <c r="KQY6" s="676"/>
      <c r="KQZ6" s="676"/>
      <c r="KRA6" s="676"/>
      <c r="KRB6" s="676"/>
      <c r="KRC6" s="676"/>
      <c r="KRD6" s="676"/>
      <c r="KRE6" s="676"/>
      <c r="KRF6" s="676"/>
      <c r="KRG6" s="676"/>
      <c r="KRH6" s="676"/>
      <c r="KRI6" s="676"/>
      <c r="KRJ6" s="676"/>
      <c r="KRK6" s="676"/>
      <c r="KRL6" s="676"/>
      <c r="KRM6" s="676"/>
      <c r="KRN6" s="676"/>
      <c r="KRO6" s="676"/>
      <c r="KRP6" s="676"/>
      <c r="KRQ6" s="676"/>
      <c r="KRR6" s="676"/>
      <c r="KRS6" s="676"/>
      <c r="KRT6" s="676"/>
      <c r="KRU6" s="676"/>
      <c r="KRV6" s="676"/>
      <c r="KRW6" s="676"/>
      <c r="KRX6" s="676"/>
      <c r="KRY6" s="676"/>
      <c r="KRZ6" s="676"/>
      <c r="KSA6" s="676"/>
      <c r="KSB6" s="676"/>
      <c r="KSC6" s="676"/>
      <c r="KSD6" s="676"/>
      <c r="KSE6" s="676"/>
      <c r="KSF6" s="676"/>
      <c r="KSG6" s="676"/>
      <c r="KSH6" s="676"/>
      <c r="KSI6" s="676"/>
      <c r="KSJ6" s="676"/>
      <c r="KSK6" s="676"/>
      <c r="KSL6" s="676"/>
      <c r="KSM6" s="676"/>
      <c r="KSN6" s="676"/>
      <c r="KSO6" s="676"/>
      <c r="KSP6" s="676"/>
      <c r="KSQ6" s="676"/>
      <c r="KSR6" s="676"/>
      <c r="KSS6" s="676"/>
      <c r="KST6" s="676"/>
      <c r="KSU6" s="676"/>
      <c r="KSV6" s="676"/>
      <c r="KSW6" s="676"/>
      <c r="KSX6" s="676"/>
      <c r="KSY6" s="676"/>
      <c r="KSZ6" s="676"/>
      <c r="KTA6" s="676"/>
      <c r="KTB6" s="676"/>
      <c r="KTC6" s="676"/>
      <c r="KTD6" s="676"/>
      <c r="KTE6" s="676"/>
      <c r="KTF6" s="676"/>
      <c r="KTG6" s="676"/>
      <c r="KTH6" s="676"/>
      <c r="KTI6" s="676"/>
      <c r="KTJ6" s="676"/>
      <c r="KTK6" s="676"/>
      <c r="KTL6" s="676"/>
      <c r="KTM6" s="676"/>
      <c r="KTN6" s="676"/>
      <c r="KTO6" s="676"/>
      <c r="KTP6" s="676"/>
      <c r="KTQ6" s="676"/>
      <c r="KTR6" s="676"/>
      <c r="KTS6" s="676"/>
      <c r="KTT6" s="676"/>
      <c r="KTU6" s="676"/>
      <c r="KTV6" s="676"/>
      <c r="KTW6" s="676"/>
      <c r="KTX6" s="676"/>
      <c r="KTY6" s="676"/>
      <c r="KTZ6" s="676"/>
      <c r="KUA6" s="676"/>
      <c r="KUB6" s="676"/>
      <c r="KUC6" s="676"/>
      <c r="KUD6" s="676"/>
      <c r="KUE6" s="676"/>
      <c r="KUF6" s="676"/>
      <c r="KUG6" s="676"/>
      <c r="KUH6" s="676"/>
      <c r="KUI6" s="676"/>
      <c r="KUJ6" s="676"/>
      <c r="KUK6" s="676"/>
      <c r="KUL6" s="676"/>
      <c r="KUM6" s="676"/>
      <c r="KUN6" s="676"/>
      <c r="KUO6" s="676"/>
      <c r="KUP6" s="676"/>
      <c r="KUQ6" s="676"/>
      <c r="KUR6" s="676"/>
      <c r="KUS6" s="676"/>
      <c r="KUT6" s="676"/>
      <c r="KUU6" s="676"/>
      <c r="KUV6" s="676"/>
      <c r="KUW6" s="676"/>
      <c r="KUX6" s="676"/>
      <c r="KUY6" s="676"/>
      <c r="KUZ6" s="676"/>
      <c r="KVA6" s="676"/>
      <c r="KVB6" s="676"/>
      <c r="KVC6" s="676"/>
      <c r="KVD6" s="676"/>
      <c r="KVE6" s="676"/>
      <c r="KVF6" s="676"/>
      <c r="KVG6" s="676"/>
      <c r="KVH6" s="676"/>
      <c r="KVI6" s="676"/>
      <c r="KVJ6" s="676"/>
      <c r="KVK6" s="676"/>
      <c r="KVL6" s="676"/>
      <c r="KVM6" s="676"/>
      <c r="KVN6" s="676"/>
      <c r="KVO6" s="676"/>
      <c r="KVP6" s="676"/>
      <c r="KVQ6" s="676"/>
      <c r="KVR6" s="676"/>
      <c r="KVS6" s="676"/>
      <c r="KVT6" s="676"/>
      <c r="KVU6" s="676"/>
      <c r="KVV6" s="676"/>
      <c r="KVW6" s="676"/>
      <c r="KVX6" s="676"/>
      <c r="KVY6" s="676"/>
      <c r="KVZ6" s="676"/>
      <c r="KWA6" s="676"/>
      <c r="KWB6" s="676"/>
      <c r="KWC6" s="676"/>
      <c r="KWD6" s="676"/>
      <c r="KWE6" s="676"/>
      <c r="KWF6" s="676"/>
      <c r="KWG6" s="676"/>
      <c r="KWH6" s="676"/>
      <c r="KWI6" s="676"/>
      <c r="KWJ6" s="676"/>
      <c r="KWK6" s="676"/>
      <c r="KWL6" s="676"/>
      <c r="KWM6" s="676"/>
      <c r="KWN6" s="676"/>
      <c r="KWO6" s="676"/>
      <c r="KWP6" s="676"/>
      <c r="KWQ6" s="676"/>
      <c r="KWR6" s="676"/>
      <c r="KWS6" s="676"/>
      <c r="KWT6" s="676"/>
      <c r="KWU6" s="676"/>
      <c r="KWV6" s="676"/>
      <c r="KWW6" s="676"/>
      <c r="KWX6" s="676"/>
      <c r="KWY6" s="676"/>
      <c r="KWZ6" s="676"/>
      <c r="KXA6" s="676"/>
      <c r="KXB6" s="676"/>
      <c r="KXC6" s="676"/>
      <c r="KXD6" s="676"/>
      <c r="KXE6" s="676"/>
      <c r="KXF6" s="676"/>
      <c r="KXG6" s="676"/>
      <c r="KXH6" s="676"/>
      <c r="KXI6" s="676"/>
      <c r="KXJ6" s="676"/>
      <c r="KXK6" s="676"/>
      <c r="KXL6" s="676"/>
      <c r="KXM6" s="676"/>
      <c r="KXN6" s="676"/>
      <c r="KXO6" s="676"/>
      <c r="KXP6" s="676"/>
      <c r="KXQ6" s="676"/>
      <c r="KXR6" s="676"/>
      <c r="KXS6" s="676"/>
      <c r="KXT6" s="676"/>
      <c r="KXU6" s="676"/>
      <c r="KXV6" s="676"/>
      <c r="KXW6" s="676"/>
      <c r="KXX6" s="676"/>
      <c r="KXY6" s="676"/>
      <c r="KXZ6" s="676"/>
      <c r="KYA6" s="676"/>
      <c r="KYB6" s="676"/>
      <c r="KYC6" s="676"/>
      <c r="KYD6" s="676"/>
      <c r="KYE6" s="676"/>
      <c r="KYF6" s="676"/>
      <c r="KYG6" s="676"/>
      <c r="KYH6" s="676"/>
      <c r="KYI6" s="676"/>
      <c r="KYJ6" s="676"/>
      <c r="KYK6" s="676"/>
      <c r="KYL6" s="676"/>
      <c r="KYM6" s="676"/>
      <c r="KYN6" s="676"/>
      <c r="KYO6" s="676"/>
      <c r="KYP6" s="676"/>
      <c r="KYQ6" s="676"/>
      <c r="KYR6" s="676"/>
      <c r="KYS6" s="676"/>
      <c r="KYT6" s="676"/>
      <c r="KYU6" s="676"/>
      <c r="KYV6" s="676"/>
      <c r="KYW6" s="676"/>
      <c r="KYX6" s="676"/>
      <c r="KYY6" s="676"/>
      <c r="KYZ6" s="676"/>
      <c r="KZA6" s="676"/>
      <c r="KZB6" s="676"/>
      <c r="KZC6" s="676"/>
      <c r="KZD6" s="676"/>
      <c r="KZE6" s="676"/>
      <c r="KZF6" s="676"/>
      <c r="KZG6" s="676"/>
      <c r="KZH6" s="676"/>
      <c r="KZI6" s="676"/>
      <c r="KZJ6" s="676"/>
      <c r="KZK6" s="676"/>
      <c r="KZL6" s="676"/>
      <c r="KZM6" s="676"/>
      <c r="KZN6" s="676"/>
      <c r="KZO6" s="676"/>
      <c r="KZP6" s="676"/>
      <c r="KZQ6" s="676"/>
      <c r="KZR6" s="676"/>
      <c r="KZS6" s="676"/>
      <c r="KZT6" s="676"/>
      <c r="KZU6" s="676"/>
      <c r="KZV6" s="676"/>
      <c r="KZW6" s="676"/>
      <c r="KZX6" s="676"/>
      <c r="KZY6" s="676"/>
      <c r="KZZ6" s="676"/>
      <c r="LAA6" s="676"/>
      <c r="LAB6" s="676"/>
      <c r="LAC6" s="676"/>
      <c r="LAD6" s="676"/>
      <c r="LAE6" s="676"/>
      <c r="LAF6" s="676"/>
      <c r="LAG6" s="676"/>
      <c r="LAH6" s="676"/>
      <c r="LAI6" s="676"/>
      <c r="LAJ6" s="676"/>
      <c r="LAK6" s="676"/>
      <c r="LAL6" s="676"/>
      <c r="LAM6" s="676"/>
      <c r="LAN6" s="676"/>
      <c r="LAO6" s="676"/>
      <c r="LAP6" s="676"/>
      <c r="LAQ6" s="676"/>
      <c r="LAR6" s="676"/>
      <c r="LAS6" s="676"/>
      <c r="LAT6" s="676"/>
      <c r="LAU6" s="676"/>
      <c r="LAV6" s="676"/>
      <c r="LAW6" s="676"/>
      <c r="LAX6" s="676"/>
      <c r="LAY6" s="676"/>
      <c r="LAZ6" s="676"/>
      <c r="LBA6" s="676"/>
      <c r="LBB6" s="676"/>
      <c r="LBC6" s="676"/>
      <c r="LBD6" s="676"/>
      <c r="LBE6" s="676"/>
      <c r="LBF6" s="676"/>
      <c r="LBG6" s="676"/>
      <c r="LBH6" s="676"/>
      <c r="LBI6" s="676"/>
      <c r="LBJ6" s="676"/>
      <c r="LBK6" s="676"/>
      <c r="LBL6" s="676"/>
      <c r="LBM6" s="676"/>
      <c r="LBN6" s="676"/>
      <c r="LBO6" s="676"/>
      <c r="LBP6" s="676"/>
      <c r="LBQ6" s="676"/>
      <c r="LBR6" s="676"/>
      <c r="LBS6" s="676"/>
      <c r="LBT6" s="676"/>
      <c r="LBU6" s="676"/>
      <c r="LBV6" s="676"/>
      <c r="LBW6" s="676"/>
      <c r="LBX6" s="676"/>
      <c r="LBY6" s="676"/>
      <c r="LBZ6" s="676"/>
      <c r="LCA6" s="676"/>
      <c r="LCB6" s="676"/>
      <c r="LCC6" s="676"/>
      <c r="LCD6" s="676"/>
      <c r="LCE6" s="676"/>
      <c r="LCF6" s="676"/>
      <c r="LCG6" s="676"/>
      <c r="LCH6" s="676"/>
      <c r="LCI6" s="676"/>
      <c r="LCJ6" s="676"/>
      <c r="LCK6" s="676"/>
      <c r="LCL6" s="676"/>
      <c r="LCM6" s="676"/>
      <c r="LCN6" s="676"/>
      <c r="LCO6" s="676"/>
      <c r="LCP6" s="676"/>
      <c r="LCQ6" s="676"/>
      <c r="LCR6" s="676"/>
      <c r="LCS6" s="676"/>
      <c r="LCT6" s="676"/>
      <c r="LCU6" s="676"/>
      <c r="LCV6" s="676"/>
      <c r="LCW6" s="676"/>
      <c r="LCX6" s="676"/>
      <c r="LCY6" s="676"/>
      <c r="LCZ6" s="676"/>
      <c r="LDA6" s="676"/>
      <c r="LDB6" s="676"/>
      <c r="LDC6" s="676"/>
      <c r="LDD6" s="676"/>
      <c r="LDE6" s="676"/>
      <c r="LDF6" s="676"/>
      <c r="LDG6" s="676"/>
      <c r="LDH6" s="676"/>
      <c r="LDI6" s="676"/>
      <c r="LDJ6" s="676"/>
      <c r="LDK6" s="676"/>
      <c r="LDL6" s="676"/>
      <c r="LDM6" s="676"/>
      <c r="LDN6" s="676"/>
      <c r="LDO6" s="676"/>
      <c r="LDP6" s="676"/>
      <c r="LDQ6" s="676"/>
      <c r="LDR6" s="676"/>
      <c r="LDS6" s="676"/>
      <c r="LDT6" s="676"/>
      <c r="LDU6" s="676"/>
      <c r="LDV6" s="676"/>
      <c r="LDW6" s="676"/>
      <c r="LDX6" s="676"/>
      <c r="LDY6" s="676"/>
      <c r="LDZ6" s="676"/>
      <c r="LEA6" s="676"/>
      <c r="LEB6" s="676"/>
      <c r="LEC6" s="676"/>
      <c r="LED6" s="676"/>
      <c r="LEE6" s="676"/>
      <c r="LEF6" s="676"/>
      <c r="LEG6" s="676"/>
      <c r="LEH6" s="676"/>
      <c r="LEI6" s="676"/>
      <c r="LEJ6" s="676"/>
      <c r="LEK6" s="676"/>
      <c r="LEL6" s="676"/>
      <c r="LEM6" s="676"/>
      <c r="LEN6" s="676"/>
      <c r="LEO6" s="676"/>
      <c r="LEP6" s="676"/>
      <c r="LEQ6" s="676"/>
      <c r="LER6" s="676"/>
      <c r="LES6" s="676"/>
      <c r="LET6" s="676"/>
      <c r="LEU6" s="676"/>
      <c r="LEV6" s="676"/>
      <c r="LEW6" s="676"/>
      <c r="LEX6" s="676"/>
      <c r="LEY6" s="676"/>
      <c r="LEZ6" s="676"/>
      <c r="LFA6" s="676"/>
      <c r="LFB6" s="676"/>
      <c r="LFC6" s="676"/>
      <c r="LFD6" s="676"/>
      <c r="LFE6" s="676"/>
      <c r="LFF6" s="676"/>
      <c r="LFG6" s="676"/>
      <c r="LFH6" s="676"/>
      <c r="LFI6" s="676"/>
      <c r="LFJ6" s="676"/>
      <c r="LFK6" s="676"/>
      <c r="LFL6" s="676"/>
      <c r="LFM6" s="676"/>
      <c r="LFN6" s="676"/>
      <c r="LFO6" s="676"/>
      <c r="LFP6" s="676"/>
      <c r="LFQ6" s="676"/>
      <c r="LFR6" s="676"/>
      <c r="LFS6" s="676"/>
      <c r="LFT6" s="676"/>
      <c r="LFU6" s="676"/>
      <c r="LFV6" s="676"/>
      <c r="LFW6" s="676"/>
      <c r="LFX6" s="676"/>
      <c r="LFY6" s="676"/>
      <c r="LFZ6" s="676"/>
      <c r="LGA6" s="676"/>
      <c r="LGB6" s="676"/>
      <c r="LGC6" s="676"/>
      <c r="LGD6" s="676"/>
      <c r="LGE6" s="676"/>
      <c r="LGF6" s="676"/>
      <c r="LGG6" s="676"/>
      <c r="LGH6" s="676"/>
      <c r="LGI6" s="676"/>
      <c r="LGJ6" s="676"/>
      <c r="LGK6" s="676"/>
      <c r="LGL6" s="676"/>
      <c r="LGM6" s="676"/>
      <c r="LGN6" s="676"/>
      <c r="LGO6" s="676"/>
      <c r="LGP6" s="676"/>
      <c r="LGQ6" s="676"/>
      <c r="LGR6" s="676"/>
      <c r="LGS6" s="676"/>
      <c r="LGT6" s="676"/>
      <c r="LGU6" s="676"/>
      <c r="LGV6" s="676"/>
      <c r="LGW6" s="676"/>
      <c r="LGX6" s="676"/>
      <c r="LGY6" s="676"/>
      <c r="LGZ6" s="676"/>
      <c r="LHA6" s="676"/>
      <c r="LHB6" s="676"/>
      <c r="LHC6" s="676"/>
      <c r="LHD6" s="676"/>
      <c r="LHE6" s="676"/>
      <c r="LHF6" s="676"/>
      <c r="LHG6" s="676"/>
      <c r="LHH6" s="676"/>
      <c r="LHI6" s="676"/>
      <c r="LHJ6" s="676"/>
      <c r="LHK6" s="676"/>
      <c r="LHL6" s="676"/>
      <c r="LHM6" s="676"/>
      <c r="LHN6" s="676"/>
      <c r="LHO6" s="676"/>
      <c r="LHP6" s="676"/>
      <c r="LHQ6" s="676"/>
      <c r="LHR6" s="676"/>
      <c r="LHS6" s="676"/>
      <c r="LHT6" s="676"/>
      <c r="LHU6" s="676"/>
      <c r="LHV6" s="676"/>
      <c r="LHW6" s="676"/>
      <c r="LHX6" s="676"/>
      <c r="LHY6" s="676"/>
      <c r="LHZ6" s="676"/>
      <c r="LIA6" s="676"/>
      <c r="LIB6" s="676"/>
      <c r="LIC6" s="676"/>
      <c r="LID6" s="676"/>
      <c r="LIE6" s="676"/>
      <c r="LIF6" s="676"/>
      <c r="LIG6" s="676"/>
      <c r="LIH6" s="676"/>
      <c r="LII6" s="676"/>
      <c r="LIJ6" s="676"/>
      <c r="LIK6" s="676"/>
      <c r="LIL6" s="676"/>
      <c r="LIM6" s="676"/>
      <c r="LIN6" s="676"/>
      <c r="LIO6" s="676"/>
      <c r="LIP6" s="676"/>
      <c r="LIQ6" s="676"/>
      <c r="LIR6" s="676"/>
      <c r="LIS6" s="676"/>
      <c r="LIT6" s="676"/>
      <c r="LIU6" s="676"/>
      <c r="LIV6" s="676"/>
      <c r="LIW6" s="676"/>
      <c r="LIX6" s="676"/>
      <c r="LIY6" s="676"/>
      <c r="LIZ6" s="676"/>
      <c r="LJA6" s="676"/>
      <c r="LJB6" s="676"/>
      <c r="LJC6" s="676"/>
      <c r="LJD6" s="676"/>
      <c r="LJE6" s="676"/>
      <c r="LJF6" s="676"/>
      <c r="LJG6" s="676"/>
      <c r="LJH6" s="676"/>
      <c r="LJI6" s="676"/>
      <c r="LJJ6" s="676"/>
      <c r="LJK6" s="676"/>
      <c r="LJL6" s="676"/>
      <c r="LJM6" s="676"/>
      <c r="LJN6" s="676"/>
      <c r="LJO6" s="676"/>
      <c r="LJP6" s="676"/>
      <c r="LJQ6" s="676"/>
      <c r="LJR6" s="676"/>
      <c r="LJS6" s="676"/>
      <c r="LJT6" s="676"/>
      <c r="LJU6" s="676"/>
      <c r="LJV6" s="676"/>
      <c r="LJW6" s="676"/>
      <c r="LJX6" s="676"/>
      <c r="LJY6" s="676"/>
      <c r="LJZ6" s="676"/>
      <c r="LKA6" s="676"/>
      <c r="LKB6" s="676"/>
      <c r="LKC6" s="676"/>
      <c r="LKD6" s="676"/>
      <c r="LKE6" s="676"/>
      <c r="LKF6" s="676"/>
      <c r="LKG6" s="676"/>
      <c r="LKH6" s="676"/>
      <c r="LKI6" s="676"/>
      <c r="LKJ6" s="676"/>
      <c r="LKK6" s="676"/>
      <c r="LKL6" s="676"/>
      <c r="LKM6" s="676"/>
      <c r="LKN6" s="676"/>
      <c r="LKO6" s="676"/>
      <c r="LKP6" s="676"/>
      <c r="LKQ6" s="676"/>
      <c r="LKR6" s="676"/>
      <c r="LKS6" s="676"/>
      <c r="LKT6" s="676"/>
      <c r="LKU6" s="676"/>
      <c r="LKV6" s="676"/>
      <c r="LKW6" s="676"/>
      <c r="LKX6" s="676"/>
      <c r="LKY6" s="676"/>
      <c r="LKZ6" s="676"/>
      <c r="LLA6" s="676"/>
      <c r="LLB6" s="676"/>
      <c r="LLC6" s="676"/>
      <c r="LLD6" s="676"/>
      <c r="LLE6" s="676"/>
      <c r="LLF6" s="676"/>
      <c r="LLG6" s="676"/>
      <c r="LLH6" s="676"/>
      <c r="LLI6" s="676"/>
      <c r="LLJ6" s="676"/>
      <c r="LLK6" s="676"/>
      <c r="LLL6" s="676"/>
      <c r="LLM6" s="676"/>
      <c r="LLN6" s="676"/>
      <c r="LLO6" s="676"/>
      <c r="LLP6" s="676"/>
      <c r="LLQ6" s="676"/>
      <c r="LLR6" s="676"/>
      <c r="LLS6" s="676"/>
      <c r="LLT6" s="676"/>
      <c r="LLU6" s="676"/>
      <c r="LLV6" s="676"/>
      <c r="LLW6" s="676"/>
      <c r="LLX6" s="676"/>
      <c r="LLY6" s="676"/>
      <c r="LLZ6" s="676"/>
      <c r="LMA6" s="676"/>
      <c r="LMB6" s="676"/>
      <c r="LMC6" s="676"/>
      <c r="LMD6" s="676"/>
      <c r="LME6" s="676"/>
      <c r="LMF6" s="676"/>
      <c r="LMG6" s="676"/>
      <c r="LMH6" s="676"/>
      <c r="LMI6" s="676"/>
      <c r="LMJ6" s="676"/>
      <c r="LMK6" s="676"/>
      <c r="LML6" s="676"/>
      <c r="LMM6" s="676"/>
      <c r="LMN6" s="676"/>
      <c r="LMO6" s="676"/>
      <c r="LMP6" s="676"/>
      <c r="LMQ6" s="676"/>
      <c r="LMR6" s="676"/>
      <c r="LMS6" s="676"/>
      <c r="LMT6" s="676"/>
      <c r="LMU6" s="676"/>
      <c r="LMV6" s="676"/>
      <c r="LMW6" s="676"/>
      <c r="LMX6" s="676"/>
      <c r="LMY6" s="676"/>
      <c r="LMZ6" s="676"/>
      <c r="LNA6" s="676"/>
      <c r="LNB6" s="676"/>
      <c r="LNC6" s="676"/>
      <c r="LND6" s="676"/>
      <c r="LNE6" s="676"/>
      <c r="LNF6" s="676"/>
      <c r="LNG6" s="676"/>
      <c r="LNH6" s="676"/>
      <c r="LNI6" s="676"/>
      <c r="LNJ6" s="676"/>
      <c r="LNK6" s="676"/>
      <c r="LNL6" s="676"/>
      <c r="LNM6" s="676"/>
      <c r="LNN6" s="676"/>
      <c r="LNO6" s="676"/>
      <c r="LNP6" s="676"/>
      <c r="LNQ6" s="676"/>
      <c r="LNR6" s="676"/>
      <c r="LNS6" s="676"/>
      <c r="LNT6" s="676"/>
      <c r="LNU6" s="676"/>
      <c r="LNV6" s="676"/>
      <c r="LNW6" s="676"/>
      <c r="LNX6" s="676"/>
      <c r="LNY6" s="676"/>
      <c r="LNZ6" s="676"/>
      <c r="LOA6" s="676"/>
      <c r="LOB6" s="676"/>
      <c r="LOC6" s="676"/>
      <c r="LOD6" s="676"/>
      <c r="LOE6" s="676"/>
      <c r="LOF6" s="676"/>
      <c r="LOG6" s="676"/>
      <c r="LOH6" s="676"/>
      <c r="LOI6" s="676"/>
      <c r="LOJ6" s="676"/>
      <c r="LOK6" s="676"/>
      <c r="LOL6" s="676"/>
      <c r="LOM6" s="676"/>
      <c r="LON6" s="676"/>
      <c r="LOO6" s="676"/>
      <c r="LOP6" s="676"/>
      <c r="LOQ6" s="676"/>
      <c r="LOR6" s="676"/>
      <c r="LOS6" s="676"/>
      <c r="LOT6" s="676"/>
      <c r="LOU6" s="676"/>
      <c r="LOV6" s="676"/>
      <c r="LOW6" s="676"/>
      <c r="LOX6" s="676"/>
      <c r="LOY6" s="676"/>
      <c r="LOZ6" s="676"/>
      <c r="LPA6" s="676"/>
      <c r="LPB6" s="676"/>
      <c r="LPC6" s="676"/>
      <c r="LPD6" s="676"/>
      <c r="LPE6" s="676"/>
      <c r="LPF6" s="676"/>
      <c r="LPG6" s="676"/>
      <c r="LPH6" s="676"/>
      <c r="LPI6" s="676"/>
      <c r="LPJ6" s="676"/>
      <c r="LPK6" s="676"/>
      <c r="LPL6" s="676"/>
      <c r="LPM6" s="676"/>
      <c r="LPN6" s="676"/>
      <c r="LPO6" s="676"/>
      <c r="LPP6" s="676"/>
      <c r="LPQ6" s="676"/>
      <c r="LPR6" s="676"/>
      <c r="LPS6" s="676"/>
      <c r="LPT6" s="676"/>
      <c r="LPU6" s="676"/>
      <c r="LPV6" s="676"/>
      <c r="LPW6" s="676"/>
      <c r="LPX6" s="676"/>
      <c r="LPY6" s="676"/>
      <c r="LPZ6" s="676"/>
      <c r="LQA6" s="676"/>
      <c r="LQB6" s="676"/>
      <c r="LQC6" s="676"/>
      <c r="LQD6" s="676"/>
      <c r="LQE6" s="676"/>
      <c r="LQF6" s="676"/>
      <c r="LQG6" s="676"/>
      <c r="LQH6" s="676"/>
      <c r="LQI6" s="676"/>
      <c r="LQJ6" s="676"/>
      <c r="LQK6" s="676"/>
      <c r="LQL6" s="676"/>
      <c r="LQM6" s="676"/>
      <c r="LQN6" s="676"/>
      <c r="LQO6" s="676"/>
      <c r="LQP6" s="676"/>
      <c r="LQQ6" s="676"/>
      <c r="LQR6" s="676"/>
      <c r="LQS6" s="676"/>
      <c r="LQT6" s="676"/>
      <c r="LQU6" s="676"/>
      <c r="LQV6" s="676"/>
      <c r="LQW6" s="676"/>
      <c r="LQX6" s="676"/>
      <c r="LQY6" s="676"/>
      <c r="LQZ6" s="676"/>
      <c r="LRA6" s="676"/>
      <c r="LRB6" s="676"/>
      <c r="LRC6" s="676"/>
      <c r="LRD6" s="676"/>
      <c r="LRE6" s="676"/>
      <c r="LRF6" s="676"/>
      <c r="LRG6" s="676"/>
      <c r="LRH6" s="676"/>
      <c r="LRI6" s="676"/>
      <c r="LRJ6" s="676"/>
      <c r="LRK6" s="676"/>
      <c r="LRL6" s="676"/>
      <c r="LRM6" s="676"/>
      <c r="LRN6" s="676"/>
      <c r="LRO6" s="676"/>
      <c r="LRP6" s="676"/>
      <c r="LRQ6" s="676"/>
      <c r="LRR6" s="676"/>
      <c r="LRS6" s="676"/>
      <c r="LRT6" s="676"/>
      <c r="LRU6" s="676"/>
      <c r="LRV6" s="676"/>
      <c r="LRW6" s="676"/>
      <c r="LRX6" s="676"/>
      <c r="LRY6" s="676"/>
      <c r="LRZ6" s="676"/>
      <c r="LSA6" s="676"/>
      <c r="LSB6" s="676"/>
      <c r="LSC6" s="676"/>
      <c r="LSD6" s="676"/>
      <c r="LSE6" s="676"/>
      <c r="LSF6" s="676"/>
      <c r="LSG6" s="676"/>
      <c r="LSH6" s="676"/>
      <c r="LSI6" s="676"/>
      <c r="LSJ6" s="676"/>
      <c r="LSK6" s="676"/>
      <c r="LSL6" s="676"/>
      <c r="LSM6" s="676"/>
      <c r="LSN6" s="676"/>
      <c r="LSO6" s="676"/>
      <c r="LSP6" s="676"/>
      <c r="LSQ6" s="676"/>
      <c r="LSR6" s="676"/>
      <c r="LSS6" s="676"/>
      <c r="LST6" s="676"/>
      <c r="LSU6" s="676"/>
      <c r="LSV6" s="676"/>
      <c r="LSW6" s="676"/>
      <c r="LSX6" s="676"/>
      <c r="LSY6" s="676"/>
      <c r="LSZ6" s="676"/>
      <c r="LTA6" s="676"/>
      <c r="LTB6" s="676"/>
      <c r="LTC6" s="676"/>
      <c r="LTD6" s="676"/>
      <c r="LTE6" s="676"/>
      <c r="LTF6" s="676"/>
      <c r="LTG6" s="676"/>
      <c r="LTH6" s="676"/>
      <c r="LTI6" s="676"/>
      <c r="LTJ6" s="676"/>
      <c r="LTK6" s="676"/>
      <c r="LTL6" s="676"/>
      <c r="LTM6" s="676"/>
      <c r="LTN6" s="676"/>
      <c r="LTO6" s="676"/>
      <c r="LTP6" s="676"/>
      <c r="LTQ6" s="676"/>
      <c r="LTR6" s="676"/>
      <c r="LTS6" s="676"/>
      <c r="LTT6" s="676"/>
      <c r="LTU6" s="676"/>
      <c r="LTV6" s="676"/>
      <c r="LTW6" s="676"/>
      <c r="LTX6" s="676"/>
      <c r="LTY6" s="676"/>
      <c r="LTZ6" s="676"/>
      <c r="LUA6" s="676"/>
      <c r="LUB6" s="676"/>
      <c r="LUC6" s="676"/>
      <c r="LUD6" s="676"/>
      <c r="LUE6" s="676"/>
      <c r="LUF6" s="676"/>
      <c r="LUG6" s="676"/>
      <c r="LUH6" s="676"/>
      <c r="LUI6" s="676"/>
      <c r="LUJ6" s="676"/>
      <c r="LUK6" s="676"/>
      <c r="LUL6" s="676"/>
      <c r="LUM6" s="676"/>
      <c r="LUN6" s="676"/>
      <c r="LUO6" s="676"/>
      <c r="LUP6" s="676"/>
      <c r="LUQ6" s="676"/>
      <c r="LUR6" s="676"/>
      <c r="LUS6" s="676"/>
      <c r="LUT6" s="676"/>
      <c r="LUU6" s="676"/>
      <c r="LUV6" s="676"/>
      <c r="LUW6" s="676"/>
      <c r="LUX6" s="676"/>
      <c r="LUY6" s="676"/>
      <c r="LUZ6" s="676"/>
      <c r="LVA6" s="676"/>
      <c r="LVB6" s="676"/>
      <c r="LVC6" s="676"/>
      <c r="LVD6" s="676"/>
      <c r="LVE6" s="676"/>
      <c r="LVF6" s="676"/>
      <c r="LVG6" s="676"/>
      <c r="LVH6" s="676"/>
      <c r="LVI6" s="676"/>
      <c r="LVJ6" s="676"/>
      <c r="LVK6" s="676"/>
      <c r="LVL6" s="676"/>
      <c r="LVM6" s="676"/>
      <c r="LVN6" s="676"/>
      <c r="LVO6" s="676"/>
      <c r="LVP6" s="676"/>
      <c r="LVQ6" s="676"/>
      <c r="LVR6" s="676"/>
      <c r="LVS6" s="676"/>
      <c r="LVT6" s="676"/>
      <c r="LVU6" s="676"/>
      <c r="LVV6" s="676"/>
      <c r="LVW6" s="676"/>
      <c r="LVX6" s="676"/>
      <c r="LVY6" s="676"/>
      <c r="LVZ6" s="676"/>
      <c r="LWA6" s="676"/>
      <c r="LWB6" s="676"/>
      <c r="LWC6" s="676"/>
      <c r="LWD6" s="676"/>
      <c r="LWE6" s="676"/>
      <c r="LWF6" s="676"/>
      <c r="LWG6" s="676"/>
      <c r="LWH6" s="676"/>
      <c r="LWI6" s="676"/>
      <c r="LWJ6" s="676"/>
      <c r="LWK6" s="676"/>
      <c r="LWL6" s="676"/>
      <c r="LWM6" s="676"/>
      <c r="LWN6" s="676"/>
      <c r="LWO6" s="676"/>
      <c r="LWP6" s="676"/>
      <c r="LWQ6" s="676"/>
      <c r="LWR6" s="676"/>
      <c r="LWS6" s="676"/>
      <c r="LWT6" s="676"/>
      <c r="LWU6" s="676"/>
      <c r="LWV6" s="676"/>
      <c r="LWW6" s="676"/>
      <c r="LWX6" s="676"/>
      <c r="LWY6" s="676"/>
      <c r="LWZ6" s="676"/>
      <c r="LXA6" s="676"/>
      <c r="LXB6" s="676"/>
      <c r="LXC6" s="676"/>
      <c r="LXD6" s="676"/>
      <c r="LXE6" s="676"/>
      <c r="LXF6" s="676"/>
      <c r="LXG6" s="676"/>
      <c r="LXH6" s="676"/>
      <c r="LXI6" s="676"/>
      <c r="LXJ6" s="676"/>
      <c r="LXK6" s="676"/>
      <c r="LXL6" s="676"/>
      <c r="LXM6" s="676"/>
      <c r="LXN6" s="676"/>
      <c r="LXO6" s="676"/>
      <c r="LXP6" s="676"/>
      <c r="LXQ6" s="676"/>
      <c r="LXR6" s="676"/>
      <c r="LXS6" s="676"/>
      <c r="LXT6" s="676"/>
      <c r="LXU6" s="676"/>
      <c r="LXV6" s="676"/>
      <c r="LXW6" s="676"/>
      <c r="LXX6" s="676"/>
      <c r="LXY6" s="676"/>
      <c r="LXZ6" s="676"/>
      <c r="LYA6" s="676"/>
      <c r="LYB6" s="676"/>
      <c r="LYC6" s="676"/>
      <c r="LYD6" s="676"/>
      <c r="LYE6" s="676"/>
      <c r="LYF6" s="676"/>
      <c r="LYG6" s="676"/>
      <c r="LYH6" s="676"/>
      <c r="LYI6" s="676"/>
      <c r="LYJ6" s="676"/>
      <c r="LYK6" s="676"/>
      <c r="LYL6" s="676"/>
      <c r="LYM6" s="676"/>
      <c r="LYN6" s="676"/>
      <c r="LYO6" s="676"/>
      <c r="LYP6" s="676"/>
      <c r="LYQ6" s="676"/>
      <c r="LYR6" s="676"/>
      <c r="LYS6" s="676"/>
      <c r="LYT6" s="676"/>
      <c r="LYU6" s="676"/>
      <c r="LYV6" s="676"/>
      <c r="LYW6" s="676"/>
      <c r="LYX6" s="676"/>
      <c r="LYY6" s="676"/>
      <c r="LYZ6" s="676"/>
      <c r="LZA6" s="676"/>
      <c r="LZB6" s="676"/>
      <c r="LZC6" s="676"/>
      <c r="LZD6" s="676"/>
      <c r="LZE6" s="676"/>
      <c r="LZF6" s="676"/>
      <c r="LZG6" s="676"/>
      <c r="LZH6" s="676"/>
      <c r="LZI6" s="676"/>
      <c r="LZJ6" s="676"/>
      <c r="LZK6" s="676"/>
      <c r="LZL6" s="676"/>
      <c r="LZM6" s="676"/>
      <c r="LZN6" s="676"/>
      <c r="LZO6" s="676"/>
      <c r="LZP6" s="676"/>
      <c r="LZQ6" s="676"/>
      <c r="LZR6" s="676"/>
      <c r="LZS6" s="676"/>
      <c r="LZT6" s="676"/>
      <c r="LZU6" s="676"/>
      <c r="LZV6" s="676"/>
      <c r="LZW6" s="676"/>
      <c r="LZX6" s="676"/>
      <c r="LZY6" s="676"/>
      <c r="LZZ6" s="676"/>
      <c r="MAA6" s="676"/>
      <c r="MAB6" s="676"/>
      <c r="MAC6" s="676"/>
      <c r="MAD6" s="676"/>
      <c r="MAE6" s="676"/>
      <c r="MAF6" s="676"/>
      <c r="MAG6" s="676"/>
      <c r="MAH6" s="676"/>
      <c r="MAI6" s="676"/>
      <c r="MAJ6" s="676"/>
      <c r="MAK6" s="676"/>
      <c r="MAL6" s="676"/>
      <c r="MAM6" s="676"/>
      <c r="MAN6" s="676"/>
      <c r="MAO6" s="676"/>
      <c r="MAP6" s="676"/>
      <c r="MAQ6" s="676"/>
      <c r="MAR6" s="676"/>
      <c r="MAS6" s="676"/>
      <c r="MAT6" s="676"/>
      <c r="MAU6" s="676"/>
      <c r="MAV6" s="676"/>
      <c r="MAW6" s="676"/>
      <c r="MAX6" s="676"/>
      <c r="MAY6" s="676"/>
      <c r="MAZ6" s="676"/>
      <c r="MBA6" s="676"/>
      <c r="MBB6" s="676"/>
      <c r="MBC6" s="676"/>
      <c r="MBD6" s="676"/>
      <c r="MBE6" s="676"/>
      <c r="MBF6" s="676"/>
      <c r="MBG6" s="676"/>
      <c r="MBH6" s="676"/>
      <c r="MBI6" s="676"/>
      <c r="MBJ6" s="676"/>
      <c r="MBK6" s="676"/>
      <c r="MBL6" s="676"/>
      <c r="MBM6" s="676"/>
      <c r="MBN6" s="676"/>
      <c r="MBO6" s="676"/>
      <c r="MBP6" s="676"/>
      <c r="MBQ6" s="676"/>
      <c r="MBR6" s="676"/>
      <c r="MBS6" s="676"/>
      <c r="MBT6" s="676"/>
      <c r="MBU6" s="676"/>
      <c r="MBV6" s="676"/>
      <c r="MBW6" s="676"/>
      <c r="MBX6" s="676"/>
      <c r="MBY6" s="676"/>
      <c r="MBZ6" s="676"/>
      <c r="MCA6" s="676"/>
      <c r="MCB6" s="676"/>
      <c r="MCC6" s="676"/>
      <c r="MCD6" s="676"/>
      <c r="MCE6" s="676"/>
      <c r="MCF6" s="676"/>
      <c r="MCG6" s="676"/>
      <c r="MCH6" s="676"/>
      <c r="MCI6" s="676"/>
      <c r="MCJ6" s="676"/>
      <c r="MCK6" s="676"/>
      <c r="MCL6" s="676"/>
      <c r="MCM6" s="676"/>
      <c r="MCN6" s="676"/>
      <c r="MCO6" s="676"/>
      <c r="MCP6" s="676"/>
      <c r="MCQ6" s="676"/>
      <c r="MCR6" s="676"/>
      <c r="MCS6" s="676"/>
      <c r="MCT6" s="676"/>
      <c r="MCU6" s="676"/>
      <c r="MCV6" s="676"/>
      <c r="MCW6" s="676"/>
      <c r="MCX6" s="676"/>
      <c r="MCY6" s="676"/>
      <c r="MCZ6" s="676"/>
      <c r="MDA6" s="676"/>
      <c r="MDB6" s="676"/>
      <c r="MDC6" s="676"/>
      <c r="MDD6" s="676"/>
      <c r="MDE6" s="676"/>
      <c r="MDF6" s="676"/>
      <c r="MDG6" s="676"/>
      <c r="MDH6" s="676"/>
      <c r="MDI6" s="676"/>
      <c r="MDJ6" s="676"/>
      <c r="MDK6" s="676"/>
      <c r="MDL6" s="676"/>
      <c r="MDM6" s="676"/>
      <c r="MDN6" s="676"/>
      <c r="MDO6" s="676"/>
      <c r="MDP6" s="676"/>
      <c r="MDQ6" s="676"/>
      <c r="MDR6" s="676"/>
      <c r="MDS6" s="676"/>
      <c r="MDT6" s="676"/>
      <c r="MDU6" s="676"/>
      <c r="MDV6" s="676"/>
      <c r="MDW6" s="676"/>
      <c r="MDX6" s="676"/>
      <c r="MDY6" s="676"/>
      <c r="MDZ6" s="676"/>
      <c r="MEA6" s="676"/>
      <c r="MEB6" s="676"/>
      <c r="MEC6" s="676"/>
      <c r="MED6" s="676"/>
      <c r="MEE6" s="676"/>
      <c r="MEF6" s="676"/>
      <c r="MEG6" s="676"/>
      <c r="MEH6" s="676"/>
      <c r="MEI6" s="676"/>
      <c r="MEJ6" s="676"/>
      <c r="MEK6" s="676"/>
      <c r="MEL6" s="676"/>
      <c r="MEM6" s="676"/>
      <c r="MEN6" s="676"/>
      <c r="MEO6" s="676"/>
      <c r="MEP6" s="676"/>
      <c r="MEQ6" s="676"/>
      <c r="MER6" s="676"/>
      <c r="MES6" s="676"/>
      <c r="MET6" s="676"/>
      <c r="MEU6" s="676"/>
      <c r="MEV6" s="676"/>
      <c r="MEW6" s="676"/>
      <c r="MEX6" s="676"/>
      <c r="MEY6" s="676"/>
      <c r="MEZ6" s="676"/>
      <c r="MFA6" s="676"/>
      <c r="MFB6" s="676"/>
      <c r="MFC6" s="676"/>
      <c r="MFD6" s="676"/>
      <c r="MFE6" s="676"/>
      <c r="MFF6" s="676"/>
      <c r="MFG6" s="676"/>
      <c r="MFH6" s="676"/>
      <c r="MFI6" s="676"/>
      <c r="MFJ6" s="676"/>
      <c r="MFK6" s="676"/>
      <c r="MFL6" s="676"/>
      <c r="MFM6" s="676"/>
      <c r="MFN6" s="676"/>
      <c r="MFO6" s="676"/>
      <c r="MFP6" s="676"/>
      <c r="MFQ6" s="676"/>
      <c r="MFR6" s="676"/>
      <c r="MFS6" s="676"/>
      <c r="MFT6" s="676"/>
      <c r="MFU6" s="676"/>
      <c r="MFV6" s="676"/>
      <c r="MFW6" s="676"/>
      <c r="MFX6" s="676"/>
      <c r="MFY6" s="676"/>
      <c r="MFZ6" s="676"/>
      <c r="MGA6" s="676"/>
      <c r="MGB6" s="676"/>
      <c r="MGC6" s="676"/>
      <c r="MGD6" s="676"/>
      <c r="MGE6" s="676"/>
      <c r="MGF6" s="676"/>
      <c r="MGG6" s="676"/>
      <c r="MGH6" s="676"/>
      <c r="MGI6" s="676"/>
      <c r="MGJ6" s="676"/>
      <c r="MGK6" s="676"/>
      <c r="MGL6" s="676"/>
      <c r="MGM6" s="676"/>
      <c r="MGN6" s="676"/>
      <c r="MGO6" s="676"/>
      <c r="MGP6" s="676"/>
      <c r="MGQ6" s="676"/>
      <c r="MGR6" s="676"/>
      <c r="MGS6" s="676"/>
      <c r="MGT6" s="676"/>
      <c r="MGU6" s="676"/>
      <c r="MGV6" s="676"/>
      <c r="MGW6" s="676"/>
      <c r="MGX6" s="676"/>
      <c r="MGY6" s="676"/>
      <c r="MGZ6" s="676"/>
      <c r="MHA6" s="676"/>
      <c r="MHB6" s="676"/>
      <c r="MHC6" s="676"/>
      <c r="MHD6" s="676"/>
      <c r="MHE6" s="676"/>
      <c r="MHF6" s="676"/>
      <c r="MHG6" s="676"/>
      <c r="MHH6" s="676"/>
      <c r="MHI6" s="676"/>
      <c r="MHJ6" s="676"/>
      <c r="MHK6" s="676"/>
      <c r="MHL6" s="676"/>
      <c r="MHM6" s="676"/>
      <c r="MHN6" s="676"/>
      <c r="MHO6" s="676"/>
      <c r="MHP6" s="676"/>
      <c r="MHQ6" s="676"/>
      <c r="MHR6" s="676"/>
      <c r="MHS6" s="676"/>
      <c r="MHT6" s="676"/>
      <c r="MHU6" s="676"/>
      <c r="MHV6" s="676"/>
      <c r="MHW6" s="676"/>
      <c r="MHX6" s="676"/>
      <c r="MHY6" s="676"/>
      <c r="MHZ6" s="676"/>
      <c r="MIA6" s="676"/>
      <c r="MIB6" s="676"/>
      <c r="MIC6" s="676"/>
      <c r="MID6" s="676"/>
      <c r="MIE6" s="676"/>
      <c r="MIF6" s="676"/>
      <c r="MIG6" s="676"/>
      <c r="MIH6" s="676"/>
      <c r="MII6" s="676"/>
      <c r="MIJ6" s="676"/>
      <c r="MIK6" s="676"/>
      <c r="MIL6" s="676"/>
      <c r="MIM6" s="676"/>
      <c r="MIN6" s="676"/>
      <c r="MIO6" s="676"/>
      <c r="MIP6" s="676"/>
      <c r="MIQ6" s="676"/>
      <c r="MIR6" s="676"/>
      <c r="MIS6" s="676"/>
      <c r="MIT6" s="676"/>
      <c r="MIU6" s="676"/>
      <c r="MIV6" s="676"/>
      <c r="MIW6" s="676"/>
      <c r="MIX6" s="676"/>
      <c r="MIY6" s="676"/>
      <c r="MIZ6" s="676"/>
      <c r="MJA6" s="676"/>
      <c r="MJB6" s="676"/>
      <c r="MJC6" s="676"/>
      <c r="MJD6" s="676"/>
      <c r="MJE6" s="676"/>
      <c r="MJF6" s="676"/>
      <c r="MJG6" s="676"/>
      <c r="MJH6" s="676"/>
      <c r="MJI6" s="676"/>
      <c r="MJJ6" s="676"/>
      <c r="MJK6" s="676"/>
      <c r="MJL6" s="676"/>
      <c r="MJM6" s="676"/>
      <c r="MJN6" s="676"/>
      <c r="MJO6" s="676"/>
      <c r="MJP6" s="676"/>
      <c r="MJQ6" s="676"/>
      <c r="MJR6" s="676"/>
      <c r="MJS6" s="676"/>
      <c r="MJT6" s="676"/>
      <c r="MJU6" s="676"/>
      <c r="MJV6" s="676"/>
      <c r="MJW6" s="676"/>
      <c r="MJX6" s="676"/>
      <c r="MJY6" s="676"/>
      <c r="MJZ6" s="676"/>
      <c r="MKA6" s="676"/>
      <c r="MKB6" s="676"/>
      <c r="MKC6" s="676"/>
      <c r="MKD6" s="676"/>
      <c r="MKE6" s="676"/>
      <c r="MKF6" s="676"/>
      <c r="MKG6" s="676"/>
      <c r="MKH6" s="676"/>
      <c r="MKI6" s="676"/>
      <c r="MKJ6" s="676"/>
      <c r="MKK6" s="676"/>
      <c r="MKL6" s="676"/>
      <c r="MKM6" s="676"/>
      <c r="MKN6" s="676"/>
      <c r="MKO6" s="676"/>
      <c r="MKP6" s="676"/>
      <c r="MKQ6" s="676"/>
      <c r="MKR6" s="676"/>
      <c r="MKS6" s="676"/>
      <c r="MKT6" s="676"/>
      <c r="MKU6" s="676"/>
      <c r="MKV6" s="676"/>
      <c r="MKW6" s="676"/>
      <c r="MKX6" s="676"/>
      <c r="MKY6" s="676"/>
      <c r="MKZ6" s="676"/>
      <c r="MLA6" s="676"/>
      <c r="MLB6" s="676"/>
      <c r="MLC6" s="676"/>
      <c r="MLD6" s="676"/>
      <c r="MLE6" s="676"/>
      <c r="MLF6" s="676"/>
      <c r="MLG6" s="676"/>
      <c r="MLH6" s="676"/>
      <c r="MLI6" s="676"/>
      <c r="MLJ6" s="676"/>
      <c r="MLK6" s="676"/>
      <c r="MLL6" s="676"/>
      <c r="MLM6" s="676"/>
      <c r="MLN6" s="676"/>
      <c r="MLO6" s="676"/>
      <c r="MLP6" s="676"/>
      <c r="MLQ6" s="676"/>
      <c r="MLR6" s="676"/>
      <c r="MLS6" s="676"/>
      <c r="MLT6" s="676"/>
      <c r="MLU6" s="676"/>
      <c r="MLV6" s="676"/>
      <c r="MLW6" s="676"/>
      <c r="MLX6" s="676"/>
      <c r="MLY6" s="676"/>
      <c r="MLZ6" s="676"/>
      <c r="MMA6" s="676"/>
      <c r="MMB6" s="676"/>
      <c r="MMC6" s="676"/>
      <c r="MMD6" s="676"/>
      <c r="MME6" s="676"/>
      <c r="MMF6" s="676"/>
      <c r="MMG6" s="676"/>
      <c r="MMH6" s="676"/>
      <c r="MMI6" s="676"/>
      <c r="MMJ6" s="676"/>
      <c r="MMK6" s="676"/>
      <c r="MML6" s="676"/>
      <c r="MMM6" s="676"/>
      <c r="MMN6" s="676"/>
      <c r="MMO6" s="676"/>
      <c r="MMP6" s="676"/>
      <c r="MMQ6" s="676"/>
      <c r="MMR6" s="676"/>
      <c r="MMS6" s="676"/>
      <c r="MMT6" s="676"/>
      <c r="MMU6" s="676"/>
      <c r="MMV6" s="676"/>
      <c r="MMW6" s="676"/>
      <c r="MMX6" s="676"/>
      <c r="MMY6" s="676"/>
      <c r="MMZ6" s="676"/>
      <c r="MNA6" s="676"/>
      <c r="MNB6" s="676"/>
      <c r="MNC6" s="676"/>
      <c r="MND6" s="676"/>
      <c r="MNE6" s="676"/>
      <c r="MNF6" s="676"/>
      <c r="MNG6" s="676"/>
      <c r="MNH6" s="676"/>
      <c r="MNI6" s="676"/>
      <c r="MNJ6" s="676"/>
      <c r="MNK6" s="676"/>
      <c r="MNL6" s="676"/>
      <c r="MNM6" s="676"/>
      <c r="MNN6" s="676"/>
      <c r="MNO6" s="676"/>
      <c r="MNP6" s="676"/>
      <c r="MNQ6" s="676"/>
      <c r="MNR6" s="676"/>
      <c r="MNS6" s="676"/>
      <c r="MNT6" s="676"/>
      <c r="MNU6" s="676"/>
      <c r="MNV6" s="676"/>
      <c r="MNW6" s="676"/>
      <c r="MNX6" s="676"/>
      <c r="MNY6" s="676"/>
      <c r="MNZ6" s="676"/>
      <c r="MOA6" s="676"/>
      <c r="MOB6" s="676"/>
      <c r="MOC6" s="676"/>
      <c r="MOD6" s="676"/>
      <c r="MOE6" s="676"/>
      <c r="MOF6" s="676"/>
      <c r="MOG6" s="676"/>
      <c r="MOH6" s="676"/>
      <c r="MOI6" s="676"/>
      <c r="MOJ6" s="676"/>
      <c r="MOK6" s="676"/>
      <c r="MOL6" s="676"/>
      <c r="MOM6" s="676"/>
      <c r="MON6" s="676"/>
      <c r="MOO6" s="676"/>
      <c r="MOP6" s="676"/>
      <c r="MOQ6" s="676"/>
      <c r="MOR6" s="676"/>
      <c r="MOS6" s="676"/>
      <c r="MOT6" s="676"/>
      <c r="MOU6" s="676"/>
      <c r="MOV6" s="676"/>
      <c r="MOW6" s="676"/>
      <c r="MOX6" s="676"/>
      <c r="MOY6" s="676"/>
      <c r="MOZ6" s="676"/>
      <c r="MPA6" s="676"/>
      <c r="MPB6" s="676"/>
      <c r="MPC6" s="676"/>
      <c r="MPD6" s="676"/>
      <c r="MPE6" s="676"/>
      <c r="MPF6" s="676"/>
      <c r="MPG6" s="676"/>
      <c r="MPH6" s="676"/>
      <c r="MPI6" s="676"/>
      <c r="MPJ6" s="676"/>
      <c r="MPK6" s="676"/>
      <c r="MPL6" s="676"/>
      <c r="MPM6" s="676"/>
      <c r="MPN6" s="676"/>
      <c r="MPO6" s="676"/>
      <c r="MPP6" s="676"/>
      <c r="MPQ6" s="676"/>
      <c r="MPR6" s="676"/>
      <c r="MPS6" s="676"/>
      <c r="MPT6" s="676"/>
      <c r="MPU6" s="676"/>
      <c r="MPV6" s="676"/>
      <c r="MPW6" s="676"/>
      <c r="MPX6" s="676"/>
      <c r="MPY6" s="676"/>
      <c r="MPZ6" s="676"/>
      <c r="MQA6" s="676"/>
      <c r="MQB6" s="676"/>
      <c r="MQC6" s="676"/>
      <c r="MQD6" s="676"/>
      <c r="MQE6" s="676"/>
      <c r="MQF6" s="676"/>
      <c r="MQG6" s="676"/>
      <c r="MQH6" s="676"/>
      <c r="MQI6" s="676"/>
      <c r="MQJ6" s="676"/>
      <c r="MQK6" s="676"/>
      <c r="MQL6" s="676"/>
      <c r="MQM6" s="676"/>
      <c r="MQN6" s="676"/>
      <c r="MQO6" s="676"/>
      <c r="MQP6" s="676"/>
      <c r="MQQ6" s="676"/>
      <c r="MQR6" s="676"/>
      <c r="MQS6" s="676"/>
      <c r="MQT6" s="676"/>
      <c r="MQU6" s="676"/>
      <c r="MQV6" s="676"/>
      <c r="MQW6" s="676"/>
      <c r="MQX6" s="676"/>
      <c r="MQY6" s="676"/>
      <c r="MQZ6" s="676"/>
      <c r="MRA6" s="676"/>
      <c r="MRB6" s="676"/>
      <c r="MRC6" s="676"/>
      <c r="MRD6" s="676"/>
      <c r="MRE6" s="676"/>
      <c r="MRF6" s="676"/>
      <c r="MRG6" s="676"/>
      <c r="MRH6" s="676"/>
      <c r="MRI6" s="676"/>
      <c r="MRJ6" s="676"/>
      <c r="MRK6" s="676"/>
      <c r="MRL6" s="676"/>
      <c r="MRM6" s="676"/>
      <c r="MRN6" s="676"/>
      <c r="MRO6" s="676"/>
      <c r="MRP6" s="676"/>
      <c r="MRQ6" s="676"/>
      <c r="MRR6" s="676"/>
      <c r="MRS6" s="676"/>
      <c r="MRT6" s="676"/>
      <c r="MRU6" s="676"/>
      <c r="MRV6" s="676"/>
      <c r="MRW6" s="676"/>
      <c r="MRX6" s="676"/>
      <c r="MRY6" s="676"/>
      <c r="MRZ6" s="676"/>
      <c r="MSA6" s="676"/>
      <c r="MSB6" s="676"/>
      <c r="MSC6" s="676"/>
      <c r="MSD6" s="676"/>
      <c r="MSE6" s="676"/>
      <c r="MSF6" s="676"/>
      <c r="MSG6" s="676"/>
      <c r="MSH6" s="676"/>
      <c r="MSI6" s="676"/>
      <c r="MSJ6" s="676"/>
      <c r="MSK6" s="676"/>
      <c r="MSL6" s="676"/>
      <c r="MSM6" s="676"/>
      <c r="MSN6" s="676"/>
      <c r="MSO6" s="676"/>
      <c r="MSP6" s="676"/>
      <c r="MSQ6" s="676"/>
      <c r="MSR6" s="676"/>
      <c r="MSS6" s="676"/>
      <c r="MST6" s="676"/>
      <c r="MSU6" s="676"/>
      <c r="MSV6" s="676"/>
      <c r="MSW6" s="676"/>
      <c r="MSX6" s="676"/>
      <c r="MSY6" s="676"/>
      <c r="MSZ6" s="676"/>
      <c r="MTA6" s="676"/>
      <c r="MTB6" s="676"/>
      <c r="MTC6" s="676"/>
      <c r="MTD6" s="676"/>
      <c r="MTE6" s="676"/>
      <c r="MTF6" s="676"/>
      <c r="MTG6" s="676"/>
      <c r="MTH6" s="676"/>
      <c r="MTI6" s="676"/>
      <c r="MTJ6" s="676"/>
      <c r="MTK6" s="676"/>
      <c r="MTL6" s="676"/>
      <c r="MTM6" s="676"/>
      <c r="MTN6" s="676"/>
      <c r="MTO6" s="676"/>
      <c r="MTP6" s="676"/>
      <c r="MTQ6" s="676"/>
      <c r="MTR6" s="676"/>
      <c r="MTS6" s="676"/>
      <c r="MTT6" s="676"/>
      <c r="MTU6" s="676"/>
      <c r="MTV6" s="676"/>
      <c r="MTW6" s="676"/>
      <c r="MTX6" s="676"/>
      <c r="MTY6" s="676"/>
      <c r="MTZ6" s="676"/>
      <c r="MUA6" s="676"/>
      <c r="MUB6" s="676"/>
      <c r="MUC6" s="676"/>
      <c r="MUD6" s="676"/>
      <c r="MUE6" s="676"/>
      <c r="MUF6" s="676"/>
      <c r="MUG6" s="676"/>
      <c r="MUH6" s="676"/>
      <c r="MUI6" s="676"/>
      <c r="MUJ6" s="676"/>
      <c r="MUK6" s="676"/>
      <c r="MUL6" s="676"/>
      <c r="MUM6" s="676"/>
      <c r="MUN6" s="676"/>
      <c r="MUO6" s="676"/>
      <c r="MUP6" s="676"/>
      <c r="MUQ6" s="676"/>
      <c r="MUR6" s="676"/>
      <c r="MUS6" s="676"/>
      <c r="MUT6" s="676"/>
      <c r="MUU6" s="676"/>
      <c r="MUV6" s="676"/>
      <c r="MUW6" s="676"/>
      <c r="MUX6" s="676"/>
      <c r="MUY6" s="676"/>
      <c r="MUZ6" s="676"/>
      <c r="MVA6" s="676"/>
      <c r="MVB6" s="676"/>
      <c r="MVC6" s="676"/>
      <c r="MVD6" s="676"/>
      <c r="MVE6" s="676"/>
      <c r="MVF6" s="676"/>
      <c r="MVG6" s="676"/>
      <c r="MVH6" s="676"/>
      <c r="MVI6" s="676"/>
      <c r="MVJ6" s="676"/>
      <c r="MVK6" s="676"/>
      <c r="MVL6" s="676"/>
      <c r="MVM6" s="676"/>
      <c r="MVN6" s="676"/>
      <c r="MVO6" s="676"/>
      <c r="MVP6" s="676"/>
      <c r="MVQ6" s="676"/>
      <c r="MVR6" s="676"/>
      <c r="MVS6" s="676"/>
      <c r="MVT6" s="676"/>
      <c r="MVU6" s="676"/>
      <c r="MVV6" s="676"/>
      <c r="MVW6" s="676"/>
      <c r="MVX6" s="676"/>
      <c r="MVY6" s="676"/>
      <c r="MVZ6" s="676"/>
      <c r="MWA6" s="676"/>
      <c r="MWB6" s="676"/>
      <c r="MWC6" s="676"/>
      <c r="MWD6" s="676"/>
      <c r="MWE6" s="676"/>
      <c r="MWF6" s="676"/>
      <c r="MWG6" s="676"/>
      <c r="MWH6" s="676"/>
      <c r="MWI6" s="676"/>
      <c r="MWJ6" s="676"/>
      <c r="MWK6" s="676"/>
      <c r="MWL6" s="676"/>
      <c r="MWM6" s="676"/>
      <c r="MWN6" s="676"/>
      <c r="MWO6" s="676"/>
      <c r="MWP6" s="676"/>
      <c r="MWQ6" s="676"/>
      <c r="MWR6" s="676"/>
      <c r="MWS6" s="676"/>
      <c r="MWT6" s="676"/>
      <c r="MWU6" s="676"/>
      <c r="MWV6" s="676"/>
      <c r="MWW6" s="676"/>
      <c r="MWX6" s="676"/>
      <c r="MWY6" s="676"/>
      <c r="MWZ6" s="676"/>
      <c r="MXA6" s="676"/>
      <c r="MXB6" s="676"/>
      <c r="MXC6" s="676"/>
      <c r="MXD6" s="676"/>
      <c r="MXE6" s="676"/>
      <c r="MXF6" s="676"/>
      <c r="MXG6" s="676"/>
      <c r="MXH6" s="676"/>
      <c r="MXI6" s="676"/>
      <c r="MXJ6" s="676"/>
      <c r="MXK6" s="676"/>
      <c r="MXL6" s="676"/>
      <c r="MXM6" s="676"/>
      <c r="MXN6" s="676"/>
      <c r="MXO6" s="676"/>
      <c r="MXP6" s="676"/>
      <c r="MXQ6" s="676"/>
      <c r="MXR6" s="676"/>
      <c r="MXS6" s="676"/>
      <c r="MXT6" s="676"/>
      <c r="MXU6" s="676"/>
      <c r="MXV6" s="676"/>
      <c r="MXW6" s="676"/>
      <c r="MXX6" s="676"/>
      <c r="MXY6" s="676"/>
      <c r="MXZ6" s="676"/>
      <c r="MYA6" s="676"/>
      <c r="MYB6" s="676"/>
      <c r="MYC6" s="676"/>
      <c r="MYD6" s="676"/>
      <c r="MYE6" s="676"/>
      <c r="MYF6" s="676"/>
      <c r="MYG6" s="676"/>
      <c r="MYH6" s="676"/>
      <c r="MYI6" s="676"/>
      <c r="MYJ6" s="676"/>
      <c r="MYK6" s="676"/>
      <c r="MYL6" s="676"/>
      <c r="MYM6" s="676"/>
      <c r="MYN6" s="676"/>
      <c r="MYO6" s="676"/>
      <c r="MYP6" s="676"/>
      <c r="MYQ6" s="676"/>
      <c r="MYR6" s="676"/>
      <c r="MYS6" s="676"/>
      <c r="MYT6" s="676"/>
      <c r="MYU6" s="676"/>
      <c r="MYV6" s="676"/>
      <c r="MYW6" s="676"/>
      <c r="MYX6" s="676"/>
      <c r="MYY6" s="676"/>
      <c r="MYZ6" s="676"/>
      <c r="MZA6" s="676"/>
      <c r="MZB6" s="676"/>
      <c r="MZC6" s="676"/>
      <c r="MZD6" s="676"/>
      <c r="MZE6" s="676"/>
      <c r="MZF6" s="676"/>
      <c r="MZG6" s="676"/>
      <c r="MZH6" s="676"/>
      <c r="MZI6" s="676"/>
      <c r="MZJ6" s="676"/>
      <c r="MZK6" s="676"/>
      <c r="MZL6" s="676"/>
      <c r="MZM6" s="676"/>
      <c r="MZN6" s="676"/>
      <c r="MZO6" s="676"/>
      <c r="MZP6" s="676"/>
      <c r="MZQ6" s="676"/>
      <c r="MZR6" s="676"/>
      <c r="MZS6" s="676"/>
      <c r="MZT6" s="676"/>
      <c r="MZU6" s="676"/>
      <c r="MZV6" s="676"/>
      <c r="MZW6" s="676"/>
      <c r="MZX6" s="676"/>
      <c r="MZY6" s="676"/>
      <c r="MZZ6" s="676"/>
      <c r="NAA6" s="676"/>
      <c r="NAB6" s="676"/>
      <c r="NAC6" s="676"/>
      <c r="NAD6" s="676"/>
      <c r="NAE6" s="676"/>
      <c r="NAF6" s="676"/>
      <c r="NAG6" s="676"/>
      <c r="NAH6" s="676"/>
      <c r="NAI6" s="676"/>
      <c r="NAJ6" s="676"/>
      <c r="NAK6" s="676"/>
      <c r="NAL6" s="676"/>
      <c r="NAM6" s="676"/>
      <c r="NAN6" s="676"/>
      <c r="NAO6" s="676"/>
      <c r="NAP6" s="676"/>
      <c r="NAQ6" s="676"/>
      <c r="NAR6" s="676"/>
      <c r="NAS6" s="676"/>
      <c r="NAT6" s="676"/>
      <c r="NAU6" s="676"/>
      <c r="NAV6" s="676"/>
      <c r="NAW6" s="676"/>
      <c r="NAX6" s="676"/>
      <c r="NAY6" s="676"/>
      <c r="NAZ6" s="676"/>
      <c r="NBA6" s="676"/>
      <c r="NBB6" s="676"/>
      <c r="NBC6" s="676"/>
      <c r="NBD6" s="676"/>
      <c r="NBE6" s="676"/>
      <c r="NBF6" s="676"/>
      <c r="NBG6" s="676"/>
      <c r="NBH6" s="676"/>
      <c r="NBI6" s="676"/>
      <c r="NBJ6" s="676"/>
      <c r="NBK6" s="676"/>
      <c r="NBL6" s="676"/>
      <c r="NBM6" s="676"/>
      <c r="NBN6" s="676"/>
      <c r="NBO6" s="676"/>
      <c r="NBP6" s="676"/>
      <c r="NBQ6" s="676"/>
      <c r="NBR6" s="676"/>
      <c r="NBS6" s="676"/>
      <c r="NBT6" s="676"/>
      <c r="NBU6" s="676"/>
      <c r="NBV6" s="676"/>
      <c r="NBW6" s="676"/>
      <c r="NBX6" s="676"/>
      <c r="NBY6" s="676"/>
      <c r="NBZ6" s="676"/>
      <c r="NCA6" s="676"/>
      <c r="NCB6" s="676"/>
      <c r="NCC6" s="676"/>
      <c r="NCD6" s="676"/>
      <c r="NCE6" s="676"/>
      <c r="NCF6" s="676"/>
      <c r="NCG6" s="676"/>
      <c r="NCH6" s="676"/>
      <c r="NCI6" s="676"/>
      <c r="NCJ6" s="676"/>
      <c r="NCK6" s="676"/>
      <c r="NCL6" s="676"/>
      <c r="NCM6" s="676"/>
      <c r="NCN6" s="676"/>
      <c r="NCO6" s="676"/>
      <c r="NCP6" s="676"/>
      <c r="NCQ6" s="676"/>
      <c r="NCR6" s="676"/>
      <c r="NCS6" s="676"/>
      <c r="NCT6" s="676"/>
      <c r="NCU6" s="676"/>
      <c r="NCV6" s="676"/>
      <c r="NCW6" s="676"/>
      <c r="NCX6" s="676"/>
      <c r="NCY6" s="676"/>
      <c r="NCZ6" s="676"/>
      <c r="NDA6" s="676"/>
      <c r="NDB6" s="676"/>
      <c r="NDC6" s="676"/>
      <c r="NDD6" s="676"/>
      <c r="NDE6" s="676"/>
      <c r="NDF6" s="676"/>
      <c r="NDG6" s="676"/>
      <c r="NDH6" s="676"/>
      <c r="NDI6" s="676"/>
      <c r="NDJ6" s="676"/>
      <c r="NDK6" s="676"/>
      <c r="NDL6" s="676"/>
      <c r="NDM6" s="676"/>
      <c r="NDN6" s="676"/>
      <c r="NDO6" s="676"/>
      <c r="NDP6" s="676"/>
      <c r="NDQ6" s="676"/>
      <c r="NDR6" s="676"/>
      <c r="NDS6" s="676"/>
      <c r="NDT6" s="676"/>
      <c r="NDU6" s="676"/>
      <c r="NDV6" s="676"/>
      <c r="NDW6" s="676"/>
      <c r="NDX6" s="676"/>
      <c r="NDY6" s="676"/>
      <c r="NDZ6" s="676"/>
      <c r="NEA6" s="676"/>
      <c r="NEB6" s="676"/>
      <c r="NEC6" s="676"/>
      <c r="NED6" s="676"/>
      <c r="NEE6" s="676"/>
      <c r="NEF6" s="676"/>
      <c r="NEG6" s="676"/>
      <c r="NEH6" s="676"/>
      <c r="NEI6" s="676"/>
      <c r="NEJ6" s="676"/>
      <c r="NEK6" s="676"/>
      <c r="NEL6" s="676"/>
      <c r="NEM6" s="676"/>
      <c r="NEN6" s="676"/>
      <c r="NEO6" s="676"/>
      <c r="NEP6" s="676"/>
      <c r="NEQ6" s="676"/>
      <c r="NER6" s="676"/>
      <c r="NES6" s="676"/>
      <c r="NET6" s="676"/>
      <c r="NEU6" s="676"/>
      <c r="NEV6" s="676"/>
      <c r="NEW6" s="676"/>
      <c r="NEX6" s="676"/>
      <c r="NEY6" s="676"/>
      <c r="NEZ6" s="676"/>
      <c r="NFA6" s="676"/>
      <c r="NFB6" s="676"/>
      <c r="NFC6" s="676"/>
      <c r="NFD6" s="676"/>
      <c r="NFE6" s="676"/>
      <c r="NFF6" s="676"/>
      <c r="NFG6" s="676"/>
      <c r="NFH6" s="676"/>
      <c r="NFI6" s="676"/>
      <c r="NFJ6" s="676"/>
      <c r="NFK6" s="676"/>
      <c r="NFL6" s="676"/>
      <c r="NFM6" s="676"/>
      <c r="NFN6" s="676"/>
      <c r="NFO6" s="676"/>
      <c r="NFP6" s="676"/>
      <c r="NFQ6" s="676"/>
      <c r="NFR6" s="676"/>
      <c r="NFS6" s="676"/>
      <c r="NFT6" s="676"/>
      <c r="NFU6" s="676"/>
      <c r="NFV6" s="676"/>
      <c r="NFW6" s="676"/>
      <c r="NFX6" s="676"/>
      <c r="NFY6" s="676"/>
      <c r="NFZ6" s="676"/>
      <c r="NGA6" s="676"/>
      <c r="NGB6" s="676"/>
      <c r="NGC6" s="676"/>
      <c r="NGD6" s="676"/>
      <c r="NGE6" s="676"/>
      <c r="NGF6" s="676"/>
      <c r="NGG6" s="676"/>
      <c r="NGH6" s="676"/>
      <c r="NGI6" s="676"/>
      <c r="NGJ6" s="676"/>
      <c r="NGK6" s="676"/>
      <c r="NGL6" s="676"/>
      <c r="NGM6" s="676"/>
      <c r="NGN6" s="676"/>
      <c r="NGO6" s="676"/>
      <c r="NGP6" s="676"/>
      <c r="NGQ6" s="676"/>
      <c r="NGR6" s="676"/>
      <c r="NGS6" s="676"/>
      <c r="NGT6" s="676"/>
      <c r="NGU6" s="676"/>
      <c r="NGV6" s="676"/>
      <c r="NGW6" s="676"/>
      <c r="NGX6" s="676"/>
      <c r="NGY6" s="676"/>
      <c r="NGZ6" s="676"/>
      <c r="NHA6" s="676"/>
      <c r="NHB6" s="676"/>
      <c r="NHC6" s="676"/>
      <c r="NHD6" s="676"/>
      <c r="NHE6" s="676"/>
      <c r="NHF6" s="676"/>
      <c r="NHG6" s="676"/>
      <c r="NHH6" s="676"/>
      <c r="NHI6" s="676"/>
      <c r="NHJ6" s="676"/>
      <c r="NHK6" s="676"/>
      <c r="NHL6" s="676"/>
      <c r="NHM6" s="676"/>
      <c r="NHN6" s="676"/>
      <c r="NHO6" s="676"/>
      <c r="NHP6" s="676"/>
      <c r="NHQ6" s="676"/>
      <c r="NHR6" s="676"/>
      <c r="NHS6" s="676"/>
      <c r="NHT6" s="676"/>
      <c r="NHU6" s="676"/>
      <c r="NHV6" s="676"/>
      <c r="NHW6" s="676"/>
      <c r="NHX6" s="676"/>
      <c r="NHY6" s="676"/>
      <c r="NHZ6" s="676"/>
      <c r="NIA6" s="676"/>
      <c r="NIB6" s="676"/>
      <c r="NIC6" s="676"/>
      <c r="NID6" s="676"/>
      <c r="NIE6" s="676"/>
      <c r="NIF6" s="676"/>
      <c r="NIG6" s="676"/>
      <c r="NIH6" s="676"/>
      <c r="NII6" s="676"/>
      <c r="NIJ6" s="676"/>
      <c r="NIK6" s="676"/>
      <c r="NIL6" s="676"/>
      <c r="NIM6" s="676"/>
      <c r="NIN6" s="676"/>
      <c r="NIO6" s="676"/>
      <c r="NIP6" s="676"/>
      <c r="NIQ6" s="676"/>
      <c r="NIR6" s="676"/>
      <c r="NIS6" s="676"/>
      <c r="NIT6" s="676"/>
      <c r="NIU6" s="676"/>
      <c r="NIV6" s="676"/>
      <c r="NIW6" s="676"/>
      <c r="NIX6" s="676"/>
      <c r="NIY6" s="676"/>
      <c r="NIZ6" s="676"/>
      <c r="NJA6" s="676"/>
      <c r="NJB6" s="676"/>
      <c r="NJC6" s="676"/>
      <c r="NJD6" s="676"/>
      <c r="NJE6" s="676"/>
      <c r="NJF6" s="676"/>
      <c r="NJG6" s="676"/>
      <c r="NJH6" s="676"/>
      <c r="NJI6" s="676"/>
      <c r="NJJ6" s="676"/>
      <c r="NJK6" s="676"/>
      <c r="NJL6" s="676"/>
      <c r="NJM6" s="676"/>
      <c r="NJN6" s="676"/>
      <c r="NJO6" s="676"/>
      <c r="NJP6" s="676"/>
      <c r="NJQ6" s="676"/>
      <c r="NJR6" s="676"/>
      <c r="NJS6" s="676"/>
      <c r="NJT6" s="676"/>
      <c r="NJU6" s="676"/>
      <c r="NJV6" s="676"/>
      <c r="NJW6" s="676"/>
      <c r="NJX6" s="676"/>
      <c r="NJY6" s="676"/>
      <c r="NJZ6" s="676"/>
      <c r="NKA6" s="676"/>
      <c r="NKB6" s="676"/>
      <c r="NKC6" s="676"/>
      <c r="NKD6" s="676"/>
      <c r="NKE6" s="676"/>
      <c r="NKF6" s="676"/>
      <c r="NKG6" s="676"/>
      <c r="NKH6" s="676"/>
      <c r="NKI6" s="676"/>
      <c r="NKJ6" s="676"/>
      <c r="NKK6" s="676"/>
      <c r="NKL6" s="676"/>
      <c r="NKM6" s="676"/>
      <c r="NKN6" s="676"/>
      <c r="NKO6" s="676"/>
      <c r="NKP6" s="676"/>
      <c r="NKQ6" s="676"/>
      <c r="NKR6" s="676"/>
      <c r="NKS6" s="676"/>
      <c r="NKT6" s="676"/>
      <c r="NKU6" s="676"/>
      <c r="NKV6" s="676"/>
      <c r="NKW6" s="676"/>
      <c r="NKX6" s="676"/>
      <c r="NKY6" s="676"/>
      <c r="NKZ6" s="676"/>
      <c r="NLA6" s="676"/>
      <c r="NLB6" s="676"/>
      <c r="NLC6" s="676"/>
      <c r="NLD6" s="676"/>
      <c r="NLE6" s="676"/>
      <c r="NLF6" s="676"/>
      <c r="NLG6" s="676"/>
      <c r="NLH6" s="676"/>
      <c r="NLI6" s="676"/>
      <c r="NLJ6" s="676"/>
      <c r="NLK6" s="676"/>
      <c r="NLL6" s="676"/>
      <c r="NLM6" s="676"/>
      <c r="NLN6" s="676"/>
      <c r="NLO6" s="676"/>
      <c r="NLP6" s="676"/>
      <c r="NLQ6" s="676"/>
      <c r="NLR6" s="676"/>
      <c r="NLS6" s="676"/>
      <c r="NLT6" s="676"/>
      <c r="NLU6" s="676"/>
      <c r="NLV6" s="676"/>
      <c r="NLW6" s="676"/>
      <c r="NLX6" s="676"/>
      <c r="NLY6" s="676"/>
      <c r="NLZ6" s="676"/>
      <c r="NMA6" s="676"/>
      <c r="NMB6" s="676"/>
      <c r="NMC6" s="676"/>
      <c r="NMD6" s="676"/>
      <c r="NME6" s="676"/>
      <c r="NMF6" s="676"/>
      <c r="NMG6" s="676"/>
      <c r="NMH6" s="676"/>
      <c r="NMI6" s="676"/>
      <c r="NMJ6" s="676"/>
      <c r="NMK6" s="676"/>
      <c r="NML6" s="676"/>
      <c r="NMM6" s="676"/>
      <c r="NMN6" s="676"/>
      <c r="NMO6" s="676"/>
      <c r="NMP6" s="676"/>
      <c r="NMQ6" s="676"/>
      <c r="NMR6" s="676"/>
      <c r="NMS6" s="676"/>
      <c r="NMT6" s="676"/>
      <c r="NMU6" s="676"/>
      <c r="NMV6" s="676"/>
      <c r="NMW6" s="676"/>
      <c r="NMX6" s="676"/>
      <c r="NMY6" s="676"/>
      <c r="NMZ6" s="676"/>
      <c r="NNA6" s="676"/>
      <c r="NNB6" s="676"/>
      <c r="NNC6" s="676"/>
      <c r="NND6" s="676"/>
      <c r="NNE6" s="676"/>
      <c r="NNF6" s="676"/>
      <c r="NNG6" s="676"/>
      <c r="NNH6" s="676"/>
      <c r="NNI6" s="676"/>
      <c r="NNJ6" s="676"/>
      <c r="NNK6" s="676"/>
      <c r="NNL6" s="676"/>
      <c r="NNM6" s="676"/>
      <c r="NNN6" s="676"/>
      <c r="NNO6" s="676"/>
      <c r="NNP6" s="676"/>
      <c r="NNQ6" s="676"/>
      <c r="NNR6" s="676"/>
      <c r="NNS6" s="676"/>
      <c r="NNT6" s="676"/>
      <c r="NNU6" s="676"/>
      <c r="NNV6" s="676"/>
      <c r="NNW6" s="676"/>
      <c r="NNX6" s="676"/>
      <c r="NNY6" s="676"/>
      <c r="NNZ6" s="676"/>
      <c r="NOA6" s="676"/>
      <c r="NOB6" s="676"/>
      <c r="NOC6" s="676"/>
      <c r="NOD6" s="676"/>
      <c r="NOE6" s="676"/>
      <c r="NOF6" s="676"/>
      <c r="NOG6" s="676"/>
      <c r="NOH6" s="676"/>
      <c r="NOI6" s="676"/>
      <c r="NOJ6" s="676"/>
      <c r="NOK6" s="676"/>
      <c r="NOL6" s="676"/>
      <c r="NOM6" s="676"/>
      <c r="NON6" s="676"/>
      <c r="NOO6" s="676"/>
      <c r="NOP6" s="676"/>
      <c r="NOQ6" s="676"/>
      <c r="NOR6" s="676"/>
      <c r="NOS6" s="676"/>
      <c r="NOT6" s="676"/>
      <c r="NOU6" s="676"/>
      <c r="NOV6" s="676"/>
      <c r="NOW6" s="676"/>
      <c r="NOX6" s="676"/>
      <c r="NOY6" s="676"/>
      <c r="NOZ6" s="676"/>
      <c r="NPA6" s="676"/>
      <c r="NPB6" s="676"/>
      <c r="NPC6" s="676"/>
      <c r="NPD6" s="676"/>
      <c r="NPE6" s="676"/>
      <c r="NPF6" s="676"/>
      <c r="NPG6" s="676"/>
      <c r="NPH6" s="676"/>
      <c r="NPI6" s="676"/>
      <c r="NPJ6" s="676"/>
      <c r="NPK6" s="676"/>
      <c r="NPL6" s="676"/>
      <c r="NPM6" s="676"/>
      <c r="NPN6" s="676"/>
      <c r="NPO6" s="676"/>
      <c r="NPP6" s="676"/>
      <c r="NPQ6" s="676"/>
      <c r="NPR6" s="676"/>
      <c r="NPS6" s="676"/>
      <c r="NPT6" s="676"/>
      <c r="NPU6" s="676"/>
      <c r="NPV6" s="676"/>
      <c r="NPW6" s="676"/>
      <c r="NPX6" s="676"/>
      <c r="NPY6" s="676"/>
      <c r="NPZ6" s="676"/>
      <c r="NQA6" s="676"/>
      <c r="NQB6" s="676"/>
      <c r="NQC6" s="676"/>
      <c r="NQD6" s="676"/>
      <c r="NQE6" s="676"/>
      <c r="NQF6" s="676"/>
      <c r="NQG6" s="676"/>
      <c r="NQH6" s="676"/>
      <c r="NQI6" s="676"/>
      <c r="NQJ6" s="676"/>
      <c r="NQK6" s="676"/>
      <c r="NQL6" s="676"/>
      <c r="NQM6" s="676"/>
      <c r="NQN6" s="676"/>
      <c r="NQO6" s="676"/>
      <c r="NQP6" s="676"/>
      <c r="NQQ6" s="676"/>
      <c r="NQR6" s="676"/>
      <c r="NQS6" s="676"/>
      <c r="NQT6" s="676"/>
      <c r="NQU6" s="676"/>
      <c r="NQV6" s="676"/>
      <c r="NQW6" s="676"/>
      <c r="NQX6" s="676"/>
      <c r="NQY6" s="676"/>
      <c r="NQZ6" s="676"/>
      <c r="NRA6" s="676"/>
      <c r="NRB6" s="676"/>
      <c r="NRC6" s="676"/>
      <c r="NRD6" s="676"/>
      <c r="NRE6" s="676"/>
      <c r="NRF6" s="676"/>
      <c r="NRG6" s="676"/>
      <c r="NRH6" s="676"/>
      <c r="NRI6" s="676"/>
      <c r="NRJ6" s="676"/>
      <c r="NRK6" s="676"/>
      <c r="NRL6" s="676"/>
      <c r="NRM6" s="676"/>
      <c r="NRN6" s="676"/>
      <c r="NRO6" s="676"/>
      <c r="NRP6" s="676"/>
      <c r="NRQ6" s="676"/>
      <c r="NRR6" s="676"/>
      <c r="NRS6" s="676"/>
      <c r="NRT6" s="676"/>
      <c r="NRU6" s="676"/>
      <c r="NRV6" s="676"/>
      <c r="NRW6" s="676"/>
      <c r="NRX6" s="676"/>
      <c r="NRY6" s="676"/>
      <c r="NRZ6" s="676"/>
      <c r="NSA6" s="676"/>
      <c r="NSB6" s="676"/>
      <c r="NSC6" s="676"/>
      <c r="NSD6" s="676"/>
      <c r="NSE6" s="676"/>
      <c r="NSF6" s="676"/>
      <c r="NSG6" s="676"/>
      <c r="NSH6" s="676"/>
      <c r="NSI6" s="676"/>
      <c r="NSJ6" s="676"/>
      <c r="NSK6" s="676"/>
      <c r="NSL6" s="676"/>
      <c r="NSM6" s="676"/>
      <c r="NSN6" s="676"/>
      <c r="NSO6" s="676"/>
      <c r="NSP6" s="676"/>
      <c r="NSQ6" s="676"/>
      <c r="NSR6" s="676"/>
      <c r="NSS6" s="676"/>
      <c r="NST6" s="676"/>
      <c r="NSU6" s="676"/>
      <c r="NSV6" s="676"/>
      <c r="NSW6" s="676"/>
      <c r="NSX6" s="676"/>
      <c r="NSY6" s="676"/>
      <c r="NSZ6" s="676"/>
      <c r="NTA6" s="676"/>
      <c r="NTB6" s="676"/>
      <c r="NTC6" s="676"/>
      <c r="NTD6" s="676"/>
      <c r="NTE6" s="676"/>
      <c r="NTF6" s="676"/>
      <c r="NTG6" s="676"/>
      <c r="NTH6" s="676"/>
      <c r="NTI6" s="676"/>
      <c r="NTJ6" s="676"/>
      <c r="NTK6" s="676"/>
      <c r="NTL6" s="676"/>
      <c r="NTM6" s="676"/>
      <c r="NTN6" s="676"/>
      <c r="NTO6" s="676"/>
      <c r="NTP6" s="676"/>
      <c r="NTQ6" s="676"/>
      <c r="NTR6" s="676"/>
      <c r="NTS6" s="676"/>
      <c r="NTT6" s="676"/>
      <c r="NTU6" s="676"/>
      <c r="NTV6" s="676"/>
      <c r="NTW6" s="676"/>
      <c r="NTX6" s="676"/>
      <c r="NTY6" s="676"/>
      <c r="NTZ6" s="676"/>
      <c r="NUA6" s="676"/>
      <c r="NUB6" s="676"/>
      <c r="NUC6" s="676"/>
      <c r="NUD6" s="676"/>
      <c r="NUE6" s="676"/>
      <c r="NUF6" s="676"/>
      <c r="NUG6" s="676"/>
      <c r="NUH6" s="676"/>
      <c r="NUI6" s="676"/>
      <c r="NUJ6" s="676"/>
      <c r="NUK6" s="676"/>
      <c r="NUL6" s="676"/>
      <c r="NUM6" s="676"/>
      <c r="NUN6" s="676"/>
      <c r="NUO6" s="676"/>
      <c r="NUP6" s="676"/>
      <c r="NUQ6" s="676"/>
      <c r="NUR6" s="676"/>
      <c r="NUS6" s="676"/>
      <c r="NUT6" s="676"/>
      <c r="NUU6" s="676"/>
      <c r="NUV6" s="676"/>
      <c r="NUW6" s="676"/>
      <c r="NUX6" s="676"/>
      <c r="NUY6" s="676"/>
      <c r="NUZ6" s="676"/>
      <c r="NVA6" s="676"/>
      <c r="NVB6" s="676"/>
      <c r="NVC6" s="676"/>
      <c r="NVD6" s="676"/>
      <c r="NVE6" s="676"/>
      <c r="NVF6" s="676"/>
      <c r="NVG6" s="676"/>
      <c r="NVH6" s="676"/>
      <c r="NVI6" s="676"/>
      <c r="NVJ6" s="676"/>
      <c r="NVK6" s="676"/>
      <c r="NVL6" s="676"/>
      <c r="NVM6" s="676"/>
      <c r="NVN6" s="676"/>
      <c r="NVO6" s="676"/>
      <c r="NVP6" s="676"/>
      <c r="NVQ6" s="676"/>
      <c r="NVR6" s="676"/>
      <c r="NVS6" s="676"/>
      <c r="NVT6" s="676"/>
      <c r="NVU6" s="676"/>
      <c r="NVV6" s="676"/>
      <c r="NVW6" s="676"/>
      <c r="NVX6" s="676"/>
      <c r="NVY6" s="676"/>
      <c r="NVZ6" s="676"/>
      <c r="NWA6" s="676"/>
      <c r="NWB6" s="676"/>
      <c r="NWC6" s="676"/>
      <c r="NWD6" s="676"/>
      <c r="NWE6" s="676"/>
      <c r="NWF6" s="676"/>
      <c r="NWG6" s="676"/>
      <c r="NWH6" s="676"/>
      <c r="NWI6" s="676"/>
      <c r="NWJ6" s="676"/>
      <c r="NWK6" s="676"/>
      <c r="NWL6" s="676"/>
      <c r="NWM6" s="676"/>
      <c r="NWN6" s="676"/>
      <c r="NWO6" s="676"/>
      <c r="NWP6" s="676"/>
      <c r="NWQ6" s="676"/>
      <c r="NWR6" s="676"/>
      <c r="NWS6" s="676"/>
      <c r="NWT6" s="676"/>
      <c r="NWU6" s="676"/>
      <c r="NWV6" s="676"/>
      <c r="NWW6" s="676"/>
      <c r="NWX6" s="676"/>
      <c r="NWY6" s="676"/>
      <c r="NWZ6" s="676"/>
      <c r="NXA6" s="676"/>
      <c r="NXB6" s="676"/>
      <c r="NXC6" s="676"/>
      <c r="NXD6" s="676"/>
      <c r="NXE6" s="676"/>
      <c r="NXF6" s="676"/>
      <c r="NXG6" s="676"/>
      <c r="NXH6" s="676"/>
      <c r="NXI6" s="676"/>
      <c r="NXJ6" s="676"/>
      <c r="NXK6" s="676"/>
      <c r="NXL6" s="676"/>
      <c r="NXM6" s="676"/>
      <c r="NXN6" s="676"/>
      <c r="NXO6" s="676"/>
      <c r="NXP6" s="676"/>
      <c r="NXQ6" s="676"/>
      <c r="NXR6" s="676"/>
      <c r="NXS6" s="676"/>
      <c r="NXT6" s="676"/>
      <c r="NXU6" s="676"/>
      <c r="NXV6" s="676"/>
      <c r="NXW6" s="676"/>
      <c r="NXX6" s="676"/>
      <c r="NXY6" s="676"/>
      <c r="NXZ6" s="676"/>
      <c r="NYA6" s="676"/>
      <c r="NYB6" s="676"/>
      <c r="NYC6" s="676"/>
      <c r="NYD6" s="676"/>
      <c r="NYE6" s="676"/>
      <c r="NYF6" s="676"/>
      <c r="NYG6" s="676"/>
      <c r="NYH6" s="676"/>
      <c r="NYI6" s="676"/>
      <c r="NYJ6" s="676"/>
      <c r="NYK6" s="676"/>
      <c r="NYL6" s="676"/>
      <c r="NYM6" s="676"/>
      <c r="NYN6" s="676"/>
      <c r="NYO6" s="676"/>
      <c r="NYP6" s="676"/>
      <c r="NYQ6" s="676"/>
      <c r="NYR6" s="676"/>
      <c r="NYS6" s="676"/>
      <c r="NYT6" s="676"/>
      <c r="NYU6" s="676"/>
      <c r="NYV6" s="676"/>
      <c r="NYW6" s="676"/>
      <c r="NYX6" s="676"/>
      <c r="NYY6" s="676"/>
      <c r="NYZ6" s="676"/>
      <c r="NZA6" s="676"/>
      <c r="NZB6" s="676"/>
      <c r="NZC6" s="676"/>
      <c r="NZD6" s="676"/>
      <c r="NZE6" s="676"/>
      <c r="NZF6" s="676"/>
      <c r="NZG6" s="676"/>
      <c r="NZH6" s="676"/>
      <c r="NZI6" s="676"/>
      <c r="NZJ6" s="676"/>
      <c r="NZK6" s="676"/>
      <c r="NZL6" s="676"/>
      <c r="NZM6" s="676"/>
      <c r="NZN6" s="676"/>
      <c r="NZO6" s="676"/>
      <c r="NZP6" s="676"/>
      <c r="NZQ6" s="676"/>
      <c r="NZR6" s="676"/>
      <c r="NZS6" s="676"/>
      <c r="NZT6" s="676"/>
      <c r="NZU6" s="676"/>
      <c r="NZV6" s="676"/>
      <c r="NZW6" s="676"/>
      <c r="NZX6" s="676"/>
      <c r="NZY6" s="676"/>
      <c r="NZZ6" s="676"/>
      <c r="OAA6" s="676"/>
      <c r="OAB6" s="676"/>
      <c r="OAC6" s="676"/>
      <c r="OAD6" s="676"/>
      <c r="OAE6" s="676"/>
      <c r="OAF6" s="676"/>
      <c r="OAG6" s="676"/>
      <c r="OAH6" s="676"/>
      <c r="OAI6" s="676"/>
      <c r="OAJ6" s="676"/>
      <c r="OAK6" s="676"/>
      <c r="OAL6" s="676"/>
      <c r="OAM6" s="676"/>
      <c r="OAN6" s="676"/>
      <c r="OAO6" s="676"/>
      <c r="OAP6" s="676"/>
      <c r="OAQ6" s="676"/>
      <c r="OAR6" s="676"/>
      <c r="OAS6" s="676"/>
      <c r="OAT6" s="676"/>
      <c r="OAU6" s="676"/>
      <c r="OAV6" s="676"/>
      <c r="OAW6" s="676"/>
      <c r="OAX6" s="676"/>
      <c r="OAY6" s="676"/>
      <c r="OAZ6" s="676"/>
      <c r="OBA6" s="676"/>
      <c r="OBB6" s="676"/>
      <c r="OBC6" s="676"/>
      <c r="OBD6" s="676"/>
      <c r="OBE6" s="676"/>
      <c r="OBF6" s="676"/>
      <c r="OBG6" s="676"/>
      <c r="OBH6" s="676"/>
      <c r="OBI6" s="676"/>
      <c r="OBJ6" s="676"/>
      <c r="OBK6" s="676"/>
      <c r="OBL6" s="676"/>
      <c r="OBM6" s="676"/>
      <c r="OBN6" s="676"/>
      <c r="OBO6" s="676"/>
      <c r="OBP6" s="676"/>
      <c r="OBQ6" s="676"/>
      <c r="OBR6" s="676"/>
      <c r="OBS6" s="676"/>
      <c r="OBT6" s="676"/>
      <c r="OBU6" s="676"/>
      <c r="OBV6" s="676"/>
      <c r="OBW6" s="676"/>
      <c r="OBX6" s="676"/>
      <c r="OBY6" s="676"/>
      <c r="OBZ6" s="676"/>
      <c r="OCA6" s="676"/>
      <c r="OCB6" s="676"/>
      <c r="OCC6" s="676"/>
      <c r="OCD6" s="676"/>
      <c r="OCE6" s="676"/>
      <c r="OCF6" s="676"/>
      <c r="OCG6" s="676"/>
      <c r="OCH6" s="676"/>
      <c r="OCI6" s="676"/>
      <c r="OCJ6" s="676"/>
      <c r="OCK6" s="676"/>
      <c r="OCL6" s="676"/>
      <c r="OCM6" s="676"/>
      <c r="OCN6" s="676"/>
      <c r="OCO6" s="676"/>
      <c r="OCP6" s="676"/>
      <c r="OCQ6" s="676"/>
      <c r="OCR6" s="676"/>
      <c r="OCS6" s="676"/>
      <c r="OCT6" s="676"/>
      <c r="OCU6" s="676"/>
      <c r="OCV6" s="676"/>
      <c r="OCW6" s="676"/>
      <c r="OCX6" s="676"/>
      <c r="OCY6" s="676"/>
      <c r="OCZ6" s="676"/>
      <c r="ODA6" s="676"/>
      <c r="ODB6" s="676"/>
      <c r="ODC6" s="676"/>
      <c r="ODD6" s="676"/>
      <c r="ODE6" s="676"/>
      <c r="ODF6" s="676"/>
      <c r="ODG6" s="676"/>
      <c r="ODH6" s="676"/>
      <c r="ODI6" s="676"/>
      <c r="ODJ6" s="676"/>
      <c r="ODK6" s="676"/>
      <c r="ODL6" s="676"/>
      <c r="ODM6" s="676"/>
      <c r="ODN6" s="676"/>
      <c r="ODO6" s="676"/>
      <c r="ODP6" s="676"/>
      <c r="ODQ6" s="676"/>
      <c r="ODR6" s="676"/>
      <c r="ODS6" s="676"/>
      <c r="ODT6" s="676"/>
      <c r="ODU6" s="676"/>
      <c r="ODV6" s="676"/>
      <c r="ODW6" s="676"/>
      <c r="ODX6" s="676"/>
      <c r="ODY6" s="676"/>
      <c r="ODZ6" s="676"/>
      <c r="OEA6" s="676"/>
      <c r="OEB6" s="676"/>
      <c r="OEC6" s="676"/>
      <c r="OED6" s="676"/>
      <c r="OEE6" s="676"/>
      <c r="OEF6" s="676"/>
      <c r="OEG6" s="676"/>
      <c r="OEH6" s="676"/>
      <c r="OEI6" s="676"/>
      <c r="OEJ6" s="676"/>
      <c r="OEK6" s="676"/>
      <c r="OEL6" s="676"/>
      <c r="OEM6" s="676"/>
      <c r="OEN6" s="676"/>
      <c r="OEO6" s="676"/>
      <c r="OEP6" s="676"/>
      <c r="OEQ6" s="676"/>
      <c r="OER6" s="676"/>
      <c r="OES6" s="676"/>
      <c r="OET6" s="676"/>
      <c r="OEU6" s="676"/>
      <c r="OEV6" s="676"/>
      <c r="OEW6" s="676"/>
      <c r="OEX6" s="676"/>
      <c r="OEY6" s="676"/>
      <c r="OEZ6" s="676"/>
      <c r="OFA6" s="676"/>
      <c r="OFB6" s="676"/>
      <c r="OFC6" s="676"/>
      <c r="OFD6" s="676"/>
      <c r="OFE6" s="676"/>
      <c r="OFF6" s="676"/>
      <c r="OFG6" s="676"/>
      <c r="OFH6" s="676"/>
      <c r="OFI6" s="676"/>
      <c r="OFJ6" s="676"/>
      <c r="OFK6" s="676"/>
      <c r="OFL6" s="676"/>
      <c r="OFM6" s="676"/>
      <c r="OFN6" s="676"/>
      <c r="OFO6" s="676"/>
      <c r="OFP6" s="676"/>
      <c r="OFQ6" s="676"/>
      <c r="OFR6" s="676"/>
      <c r="OFS6" s="676"/>
      <c r="OFT6" s="676"/>
      <c r="OFU6" s="676"/>
      <c r="OFV6" s="676"/>
      <c r="OFW6" s="676"/>
      <c r="OFX6" s="676"/>
      <c r="OFY6" s="676"/>
      <c r="OFZ6" s="676"/>
      <c r="OGA6" s="676"/>
      <c r="OGB6" s="676"/>
      <c r="OGC6" s="676"/>
      <c r="OGD6" s="676"/>
      <c r="OGE6" s="676"/>
      <c r="OGF6" s="676"/>
      <c r="OGG6" s="676"/>
      <c r="OGH6" s="676"/>
      <c r="OGI6" s="676"/>
      <c r="OGJ6" s="676"/>
      <c r="OGK6" s="676"/>
      <c r="OGL6" s="676"/>
      <c r="OGM6" s="676"/>
      <c r="OGN6" s="676"/>
      <c r="OGO6" s="676"/>
      <c r="OGP6" s="676"/>
      <c r="OGQ6" s="676"/>
      <c r="OGR6" s="676"/>
      <c r="OGS6" s="676"/>
      <c r="OGT6" s="676"/>
      <c r="OGU6" s="676"/>
      <c r="OGV6" s="676"/>
      <c r="OGW6" s="676"/>
      <c r="OGX6" s="676"/>
      <c r="OGY6" s="676"/>
      <c r="OGZ6" s="676"/>
      <c r="OHA6" s="676"/>
      <c r="OHB6" s="676"/>
      <c r="OHC6" s="676"/>
      <c r="OHD6" s="676"/>
      <c r="OHE6" s="676"/>
      <c r="OHF6" s="676"/>
      <c r="OHG6" s="676"/>
      <c r="OHH6" s="676"/>
      <c r="OHI6" s="676"/>
      <c r="OHJ6" s="676"/>
      <c r="OHK6" s="676"/>
      <c r="OHL6" s="676"/>
      <c r="OHM6" s="676"/>
      <c r="OHN6" s="676"/>
      <c r="OHO6" s="676"/>
      <c r="OHP6" s="676"/>
      <c r="OHQ6" s="676"/>
      <c r="OHR6" s="676"/>
      <c r="OHS6" s="676"/>
      <c r="OHT6" s="676"/>
      <c r="OHU6" s="676"/>
      <c r="OHV6" s="676"/>
      <c r="OHW6" s="676"/>
      <c r="OHX6" s="676"/>
      <c r="OHY6" s="676"/>
      <c r="OHZ6" s="676"/>
      <c r="OIA6" s="676"/>
      <c r="OIB6" s="676"/>
      <c r="OIC6" s="676"/>
      <c r="OID6" s="676"/>
      <c r="OIE6" s="676"/>
      <c r="OIF6" s="676"/>
      <c r="OIG6" s="676"/>
      <c r="OIH6" s="676"/>
      <c r="OII6" s="676"/>
      <c r="OIJ6" s="676"/>
      <c r="OIK6" s="676"/>
      <c r="OIL6" s="676"/>
      <c r="OIM6" s="676"/>
      <c r="OIN6" s="676"/>
      <c r="OIO6" s="676"/>
      <c r="OIP6" s="676"/>
      <c r="OIQ6" s="676"/>
      <c r="OIR6" s="676"/>
      <c r="OIS6" s="676"/>
      <c r="OIT6" s="676"/>
      <c r="OIU6" s="676"/>
      <c r="OIV6" s="676"/>
      <c r="OIW6" s="676"/>
      <c r="OIX6" s="676"/>
      <c r="OIY6" s="676"/>
      <c r="OIZ6" s="676"/>
      <c r="OJA6" s="676"/>
      <c r="OJB6" s="676"/>
      <c r="OJC6" s="676"/>
      <c r="OJD6" s="676"/>
      <c r="OJE6" s="676"/>
      <c r="OJF6" s="676"/>
      <c r="OJG6" s="676"/>
      <c r="OJH6" s="676"/>
      <c r="OJI6" s="676"/>
      <c r="OJJ6" s="676"/>
      <c r="OJK6" s="676"/>
      <c r="OJL6" s="676"/>
      <c r="OJM6" s="676"/>
      <c r="OJN6" s="676"/>
      <c r="OJO6" s="676"/>
      <c r="OJP6" s="676"/>
      <c r="OJQ6" s="676"/>
      <c r="OJR6" s="676"/>
      <c r="OJS6" s="676"/>
      <c r="OJT6" s="676"/>
      <c r="OJU6" s="676"/>
      <c r="OJV6" s="676"/>
      <c r="OJW6" s="676"/>
      <c r="OJX6" s="676"/>
      <c r="OJY6" s="676"/>
      <c r="OJZ6" s="676"/>
      <c r="OKA6" s="676"/>
      <c r="OKB6" s="676"/>
      <c r="OKC6" s="676"/>
      <c r="OKD6" s="676"/>
      <c r="OKE6" s="676"/>
      <c r="OKF6" s="676"/>
      <c r="OKG6" s="676"/>
      <c r="OKH6" s="676"/>
      <c r="OKI6" s="676"/>
      <c r="OKJ6" s="676"/>
      <c r="OKK6" s="676"/>
      <c r="OKL6" s="676"/>
      <c r="OKM6" s="676"/>
      <c r="OKN6" s="676"/>
      <c r="OKO6" s="676"/>
      <c r="OKP6" s="676"/>
      <c r="OKQ6" s="676"/>
      <c r="OKR6" s="676"/>
      <c r="OKS6" s="676"/>
      <c r="OKT6" s="676"/>
      <c r="OKU6" s="676"/>
      <c r="OKV6" s="676"/>
      <c r="OKW6" s="676"/>
      <c r="OKX6" s="676"/>
      <c r="OKY6" s="676"/>
      <c r="OKZ6" s="676"/>
      <c r="OLA6" s="676"/>
      <c r="OLB6" s="676"/>
      <c r="OLC6" s="676"/>
      <c r="OLD6" s="676"/>
      <c r="OLE6" s="676"/>
      <c r="OLF6" s="676"/>
      <c r="OLG6" s="676"/>
      <c r="OLH6" s="676"/>
      <c r="OLI6" s="676"/>
      <c r="OLJ6" s="676"/>
      <c r="OLK6" s="676"/>
      <c r="OLL6" s="676"/>
      <c r="OLM6" s="676"/>
      <c r="OLN6" s="676"/>
      <c r="OLO6" s="676"/>
      <c r="OLP6" s="676"/>
      <c r="OLQ6" s="676"/>
      <c r="OLR6" s="676"/>
      <c r="OLS6" s="676"/>
      <c r="OLT6" s="676"/>
      <c r="OLU6" s="676"/>
      <c r="OLV6" s="676"/>
      <c r="OLW6" s="676"/>
      <c r="OLX6" s="676"/>
      <c r="OLY6" s="676"/>
      <c r="OLZ6" s="676"/>
      <c r="OMA6" s="676"/>
      <c r="OMB6" s="676"/>
      <c r="OMC6" s="676"/>
      <c r="OMD6" s="676"/>
      <c r="OME6" s="676"/>
      <c r="OMF6" s="676"/>
      <c r="OMG6" s="676"/>
      <c r="OMH6" s="676"/>
      <c r="OMI6" s="676"/>
      <c r="OMJ6" s="676"/>
      <c r="OMK6" s="676"/>
      <c r="OML6" s="676"/>
      <c r="OMM6" s="676"/>
      <c r="OMN6" s="676"/>
      <c r="OMO6" s="676"/>
      <c r="OMP6" s="676"/>
      <c r="OMQ6" s="676"/>
      <c r="OMR6" s="676"/>
      <c r="OMS6" s="676"/>
      <c r="OMT6" s="676"/>
      <c r="OMU6" s="676"/>
      <c r="OMV6" s="676"/>
      <c r="OMW6" s="676"/>
      <c r="OMX6" s="676"/>
      <c r="OMY6" s="676"/>
      <c r="OMZ6" s="676"/>
      <c r="ONA6" s="676"/>
      <c r="ONB6" s="676"/>
      <c r="ONC6" s="676"/>
      <c r="OND6" s="676"/>
      <c r="ONE6" s="676"/>
      <c r="ONF6" s="676"/>
      <c r="ONG6" s="676"/>
      <c r="ONH6" s="676"/>
      <c r="ONI6" s="676"/>
      <c r="ONJ6" s="676"/>
      <c r="ONK6" s="676"/>
      <c r="ONL6" s="676"/>
      <c r="ONM6" s="676"/>
      <c r="ONN6" s="676"/>
      <c r="ONO6" s="676"/>
      <c r="ONP6" s="676"/>
      <c r="ONQ6" s="676"/>
      <c r="ONR6" s="676"/>
      <c r="ONS6" s="676"/>
      <c r="ONT6" s="676"/>
      <c r="ONU6" s="676"/>
      <c r="ONV6" s="676"/>
      <c r="ONW6" s="676"/>
      <c r="ONX6" s="676"/>
      <c r="ONY6" s="676"/>
      <c r="ONZ6" s="676"/>
      <c r="OOA6" s="676"/>
      <c r="OOB6" s="676"/>
      <c r="OOC6" s="676"/>
      <c r="OOD6" s="676"/>
      <c r="OOE6" s="676"/>
      <c r="OOF6" s="676"/>
      <c r="OOG6" s="676"/>
      <c r="OOH6" s="676"/>
      <c r="OOI6" s="676"/>
      <c r="OOJ6" s="676"/>
      <c r="OOK6" s="676"/>
      <c r="OOL6" s="676"/>
      <c r="OOM6" s="676"/>
      <c r="OON6" s="676"/>
      <c r="OOO6" s="676"/>
      <c r="OOP6" s="676"/>
      <c r="OOQ6" s="676"/>
      <c r="OOR6" s="676"/>
      <c r="OOS6" s="676"/>
      <c r="OOT6" s="676"/>
      <c r="OOU6" s="676"/>
      <c r="OOV6" s="676"/>
      <c r="OOW6" s="676"/>
      <c r="OOX6" s="676"/>
      <c r="OOY6" s="676"/>
      <c r="OOZ6" s="676"/>
      <c r="OPA6" s="676"/>
      <c r="OPB6" s="676"/>
      <c r="OPC6" s="676"/>
      <c r="OPD6" s="676"/>
      <c r="OPE6" s="676"/>
      <c r="OPF6" s="676"/>
      <c r="OPG6" s="676"/>
      <c r="OPH6" s="676"/>
      <c r="OPI6" s="676"/>
      <c r="OPJ6" s="676"/>
      <c r="OPK6" s="676"/>
      <c r="OPL6" s="676"/>
      <c r="OPM6" s="676"/>
      <c r="OPN6" s="676"/>
      <c r="OPO6" s="676"/>
      <c r="OPP6" s="676"/>
      <c r="OPQ6" s="676"/>
      <c r="OPR6" s="676"/>
      <c r="OPS6" s="676"/>
      <c r="OPT6" s="676"/>
      <c r="OPU6" s="676"/>
      <c r="OPV6" s="676"/>
      <c r="OPW6" s="676"/>
      <c r="OPX6" s="676"/>
      <c r="OPY6" s="676"/>
      <c r="OPZ6" s="676"/>
      <c r="OQA6" s="676"/>
      <c r="OQB6" s="676"/>
      <c r="OQC6" s="676"/>
      <c r="OQD6" s="676"/>
      <c r="OQE6" s="676"/>
      <c r="OQF6" s="676"/>
      <c r="OQG6" s="676"/>
      <c r="OQH6" s="676"/>
      <c r="OQI6" s="676"/>
      <c r="OQJ6" s="676"/>
      <c r="OQK6" s="676"/>
      <c r="OQL6" s="676"/>
      <c r="OQM6" s="676"/>
      <c r="OQN6" s="676"/>
      <c r="OQO6" s="676"/>
      <c r="OQP6" s="676"/>
      <c r="OQQ6" s="676"/>
      <c r="OQR6" s="676"/>
      <c r="OQS6" s="676"/>
      <c r="OQT6" s="676"/>
      <c r="OQU6" s="676"/>
      <c r="OQV6" s="676"/>
      <c r="OQW6" s="676"/>
      <c r="OQX6" s="676"/>
      <c r="OQY6" s="676"/>
      <c r="OQZ6" s="676"/>
      <c r="ORA6" s="676"/>
      <c r="ORB6" s="676"/>
      <c r="ORC6" s="676"/>
      <c r="ORD6" s="676"/>
      <c r="ORE6" s="676"/>
      <c r="ORF6" s="676"/>
      <c r="ORG6" s="676"/>
      <c r="ORH6" s="676"/>
      <c r="ORI6" s="676"/>
      <c r="ORJ6" s="676"/>
      <c r="ORK6" s="676"/>
      <c r="ORL6" s="676"/>
      <c r="ORM6" s="676"/>
      <c r="ORN6" s="676"/>
      <c r="ORO6" s="676"/>
      <c r="ORP6" s="676"/>
      <c r="ORQ6" s="676"/>
      <c r="ORR6" s="676"/>
      <c r="ORS6" s="676"/>
      <c r="ORT6" s="676"/>
      <c r="ORU6" s="676"/>
      <c r="ORV6" s="676"/>
      <c r="ORW6" s="676"/>
      <c r="ORX6" s="676"/>
      <c r="ORY6" s="676"/>
      <c r="ORZ6" s="676"/>
      <c r="OSA6" s="676"/>
      <c r="OSB6" s="676"/>
      <c r="OSC6" s="676"/>
      <c r="OSD6" s="676"/>
      <c r="OSE6" s="676"/>
      <c r="OSF6" s="676"/>
      <c r="OSG6" s="676"/>
      <c r="OSH6" s="676"/>
      <c r="OSI6" s="676"/>
      <c r="OSJ6" s="676"/>
      <c r="OSK6" s="676"/>
      <c r="OSL6" s="676"/>
      <c r="OSM6" s="676"/>
      <c r="OSN6" s="676"/>
      <c r="OSO6" s="676"/>
      <c r="OSP6" s="676"/>
      <c r="OSQ6" s="676"/>
      <c r="OSR6" s="676"/>
      <c r="OSS6" s="676"/>
      <c r="OST6" s="676"/>
      <c r="OSU6" s="676"/>
      <c r="OSV6" s="676"/>
      <c r="OSW6" s="676"/>
      <c r="OSX6" s="676"/>
      <c r="OSY6" s="676"/>
      <c r="OSZ6" s="676"/>
      <c r="OTA6" s="676"/>
      <c r="OTB6" s="676"/>
      <c r="OTC6" s="676"/>
      <c r="OTD6" s="676"/>
      <c r="OTE6" s="676"/>
      <c r="OTF6" s="676"/>
      <c r="OTG6" s="676"/>
      <c r="OTH6" s="676"/>
      <c r="OTI6" s="676"/>
      <c r="OTJ6" s="676"/>
      <c r="OTK6" s="676"/>
      <c r="OTL6" s="676"/>
      <c r="OTM6" s="676"/>
      <c r="OTN6" s="676"/>
      <c r="OTO6" s="676"/>
      <c r="OTP6" s="676"/>
      <c r="OTQ6" s="676"/>
      <c r="OTR6" s="676"/>
      <c r="OTS6" s="676"/>
      <c r="OTT6" s="676"/>
      <c r="OTU6" s="676"/>
      <c r="OTV6" s="676"/>
      <c r="OTW6" s="676"/>
      <c r="OTX6" s="676"/>
      <c r="OTY6" s="676"/>
      <c r="OTZ6" s="676"/>
      <c r="OUA6" s="676"/>
      <c r="OUB6" s="676"/>
      <c r="OUC6" s="676"/>
      <c r="OUD6" s="676"/>
      <c r="OUE6" s="676"/>
      <c r="OUF6" s="676"/>
      <c r="OUG6" s="676"/>
      <c r="OUH6" s="676"/>
      <c r="OUI6" s="676"/>
      <c r="OUJ6" s="676"/>
      <c r="OUK6" s="676"/>
      <c r="OUL6" s="676"/>
      <c r="OUM6" s="676"/>
      <c r="OUN6" s="676"/>
      <c r="OUO6" s="676"/>
      <c r="OUP6" s="676"/>
      <c r="OUQ6" s="676"/>
      <c r="OUR6" s="676"/>
      <c r="OUS6" s="676"/>
      <c r="OUT6" s="676"/>
      <c r="OUU6" s="676"/>
      <c r="OUV6" s="676"/>
      <c r="OUW6" s="676"/>
      <c r="OUX6" s="676"/>
      <c r="OUY6" s="676"/>
      <c r="OUZ6" s="676"/>
      <c r="OVA6" s="676"/>
      <c r="OVB6" s="676"/>
      <c r="OVC6" s="676"/>
      <c r="OVD6" s="676"/>
      <c r="OVE6" s="676"/>
      <c r="OVF6" s="676"/>
      <c r="OVG6" s="676"/>
      <c r="OVH6" s="676"/>
      <c r="OVI6" s="676"/>
      <c r="OVJ6" s="676"/>
      <c r="OVK6" s="676"/>
      <c r="OVL6" s="676"/>
      <c r="OVM6" s="676"/>
      <c r="OVN6" s="676"/>
      <c r="OVO6" s="676"/>
      <c r="OVP6" s="676"/>
      <c r="OVQ6" s="676"/>
      <c r="OVR6" s="676"/>
      <c r="OVS6" s="676"/>
      <c r="OVT6" s="676"/>
      <c r="OVU6" s="676"/>
      <c r="OVV6" s="676"/>
      <c r="OVW6" s="676"/>
      <c r="OVX6" s="676"/>
      <c r="OVY6" s="676"/>
      <c r="OVZ6" s="676"/>
      <c r="OWA6" s="676"/>
      <c r="OWB6" s="676"/>
      <c r="OWC6" s="676"/>
      <c r="OWD6" s="676"/>
      <c r="OWE6" s="676"/>
      <c r="OWF6" s="676"/>
      <c r="OWG6" s="676"/>
      <c r="OWH6" s="676"/>
      <c r="OWI6" s="676"/>
      <c r="OWJ6" s="676"/>
      <c r="OWK6" s="676"/>
      <c r="OWL6" s="676"/>
      <c r="OWM6" s="676"/>
      <c r="OWN6" s="676"/>
      <c r="OWO6" s="676"/>
      <c r="OWP6" s="676"/>
      <c r="OWQ6" s="676"/>
      <c r="OWR6" s="676"/>
      <c r="OWS6" s="676"/>
      <c r="OWT6" s="676"/>
      <c r="OWU6" s="676"/>
      <c r="OWV6" s="676"/>
      <c r="OWW6" s="676"/>
      <c r="OWX6" s="676"/>
      <c r="OWY6" s="676"/>
      <c r="OWZ6" s="676"/>
      <c r="OXA6" s="676"/>
      <c r="OXB6" s="676"/>
      <c r="OXC6" s="676"/>
      <c r="OXD6" s="676"/>
      <c r="OXE6" s="676"/>
      <c r="OXF6" s="676"/>
      <c r="OXG6" s="676"/>
      <c r="OXH6" s="676"/>
      <c r="OXI6" s="676"/>
      <c r="OXJ6" s="676"/>
      <c r="OXK6" s="676"/>
      <c r="OXL6" s="676"/>
      <c r="OXM6" s="676"/>
      <c r="OXN6" s="676"/>
      <c r="OXO6" s="676"/>
      <c r="OXP6" s="676"/>
      <c r="OXQ6" s="676"/>
      <c r="OXR6" s="676"/>
      <c r="OXS6" s="676"/>
      <c r="OXT6" s="676"/>
      <c r="OXU6" s="676"/>
      <c r="OXV6" s="676"/>
      <c r="OXW6" s="676"/>
      <c r="OXX6" s="676"/>
      <c r="OXY6" s="676"/>
      <c r="OXZ6" s="676"/>
      <c r="OYA6" s="676"/>
      <c r="OYB6" s="676"/>
      <c r="OYC6" s="676"/>
      <c r="OYD6" s="676"/>
      <c r="OYE6" s="676"/>
      <c r="OYF6" s="676"/>
      <c r="OYG6" s="676"/>
      <c r="OYH6" s="676"/>
      <c r="OYI6" s="676"/>
      <c r="OYJ6" s="676"/>
      <c r="OYK6" s="676"/>
      <c r="OYL6" s="676"/>
      <c r="OYM6" s="676"/>
      <c r="OYN6" s="676"/>
      <c r="OYO6" s="676"/>
      <c r="OYP6" s="676"/>
      <c r="OYQ6" s="676"/>
      <c r="OYR6" s="676"/>
      <c r="OYS6" s="676"/>
      <c r="OYT6" s="676"/>
      <c r="OYU6" s="676"/>
      <c r="OYV6" s="676"/>
      <c r="OYW6" s="676"/>
      <c r="OYX6" s="676"/>
      <c r="OYY6" s="676"/>
      <c r="OYZ6" s="676"/>
      <c r="OZA6" s="676"/>
      <c r="OZB6" s="676"/>
      <c r="OZC6" s="676"/>
      <c r="OZD6" s="676"/>
      <c r="OZE6" s="676"/>
      <c r="OZF6" s="676"/>
      <c r="OZG6" s="676"/>
      <c r="OZH6" s="676"/>
      <c r="OZI6" s="676"/>
      <c r="OZJ6" s="676"/>
      <c r="OZK6" s="676"/>
      <c r="OZL6" s="676"/>
      <c r="OZM6" s="676"/>
      <c r="OZN6" s="676"/>
      <c r="OZO6" s="676"/>
      <c r="OZP6" s="676"/>
      <c r="OZQ6" s="676"/>
      <c r="OZR6" s="676"/>
      <c r="OZS6" s="676"/>
      <c r="OZT6" s="676"/>
      <c r="OZU6" s="676"/>
      <c r="OZV6" s="676"/>
      <c r="OZW6" s="676"/>
      <c r="OZX6" s="676"/>
      <c r="OZY6" s="676"/>
      <c r="OZZ6" s="676"/>
      <c r="PAA6" s="676"/>
      <c r="PAB6" s="676"/>
      <c r="PAC6" s="676"/>
      <c r="PAD6" s="676"/>
      <c r="PAE6" s="676"/>
      <c r="PAF6" s="676"/>
      <c r="PAG6" s="676"/>
      <c r="PAH6" s="676"/>
      <c r="PAI6" s="676"/>
      <c r="PAJ6" s="676"/>
      <c r="PAK6" s="676"/>
      <c r="PAL6" s="676"/>
      <c r="PAM6" s="676"/>
      <c r="PAN6" s="676"/>
      <c r="PAO6" s="676"/>
      <c r="PAP6" s="676"/>
      <c r="PAQ6" s="676"/>
      <c r="PAR6" s="676"/>
      <c r="PAS6" s="676"/>
      <c r="PAT6" s="676"/>
      <c r="PAU6" s="676"/>
      <c r="PAV6" s="676"/>
      <c r="PAW6" s="676"/>
      <c r="PAX6" s="676"/>
      <c r="PAY6" s="676"/>
      <c r="PAZ6" s="676"/>
      <c r="PBA6" s="676"/>
      <c r="PBB6" s="676"/>
      <c r="PBC6" s="676"/>
      <c r="PBD6" s="676"/>
      <c r="PBE6" s="676"/>
      <c r="PBF6" s="676"/>
      <c r="PBG6" s="676"/>
      <c r="PBH6" s="676"/>
      <c r="PBI6" s="676"/>
      <c r="PBJ6" s="676"/>
      <c r="PBK6" s="676"/>
      <c r="PBL6" s="676"/>
      <c r="PBM6" s="676"/>
      <c r="PBN6" s="676"/>
      <c r="PBO6" s="676"/>
      <c r="PBP6" s="676"/>
      <c r="PBQ6" s="676"/>
      <c r="PBR6" s="676"/>
      <c r="PBS6" s="676"/>
      <c r="PBT6" s="676"/>
      <c r="PBU6" s="676"/>
      <c r="PBV6" s="676"/>
      <c r="PBW6" s="676"/>
      <c r="PBX6" s="676"/>
      <c r="PBY6" s="676"/>
      <c r="PBZ6" s="676"/>
      <c r="PCA6" s="676"/>
      <c r="PCB6" s="676"/>
      <c r="PCC6" s="676"/>
      <c r="PCD6" s="676"/>
      <c r="PCE6" s="676"/>
      <c r="PCF6" s="676"/>
      <c r="PCG6" s="676"/>
      <c r="PCH6" s="676"/>
      <c r="PCI6" s="676"/>
      <c r="PCJ6" s="676"/>
      <c r="PCK6" s="676"/>
      <c r="PCL6" s="676"/>
      <c r="PCM6" s="676"/>
      <c r="PCN6" s="676"/>
      <c r="PCO6" s="676"/>
      <c r="PCP6" s="676"/>
      <c r="PCQ6" s="676"/>
      <c r="PCR6" s="676"/>
      <c r="PCS6" s="676"/>
      <c r="PCT6" s="676"/>
      <c r="PCU6" s="676"/>
      <c r="PCV6" s="676"/>
      <c r="PCW6" s="676"/>
      <c r="PCX6" s="676"/>
      <c r="PCY6" s="676"/>
      <c r="PCZ6" s="676"/>
      <c r="PDA6" s="676"/>
      <c r="PDB6" s="676"/>
      <c r="PDC6" s="676"/>
      <c r="PDD6" s="676"/>
      <c r="PDE6" s="676"/>
      <c r="PDF6" s="676"/>
      <c r="PDG6" s="676"/>
      <c r="PDH6" s="676"/>
      <c r="PDI6" s="676"/>
      <c r="PDJ6" s="676"/>
      <c r="PDK6" s="676"/>
      <c r="PDL6" s="676"/>
      <c r="PDM6" s="676"/>
      <c r="PDN6" s="676"/>
      <c r="PDO6" s="676"/>
      <c r="PDP6" s="676"/>
      <c r="PDQ6" s="676"/>
      <c r="PDR6" s="676"/>
      <c r="PDS6" s="676"/>
      <c r="PDT6" s="676"/>
      <c r="PDU6" s="676"/>
      <c r="PDV6" s="676"/>
      <c r="PDW6" s="676"/>
      <c r="PDX6" s="676"/>
      <c r="PDY6" s="676"/>
      <c r="PDZ6" s="676"/>
      <c r="PEA6" s="676"/>
      <c r="PEB6" s="676"/>
      <c r="PEC6" s="676"/>
      <c r="PED6" s="676"/>
      <c r="PEE6" s="676"/>
      <c r="PEF6" s="676"/>
      <c r="PEG6" s="676"/>
      <c r="PEH6" s="676"/>
      <c r="PEI6" s="676"/>
      <c r="PEJ6" s="676"/>
      <c r="PEK6" s="676"/>
      <c r="PEL6" s="676"/>
      <c r="PEM6" s="676"/>
      <c r="PEN6" s="676"/>
      <c r="PEO6" s="676"/>
      <c r="PEP6" s="676"/>
      <c r="PEQ6" s="676"/>
      <c r="PER6" s="676"/>
      <c r="PES6" s="676"/>
      <c r="PET6" s="676"/>
      <c r="PEU6" s="676"/>
      <c r="PEV6" s="676"/>
      <c r="PEW6" s="676"/>
      <c r="PEX6" s="676"/>
      <c r="PEY6" s="676"/>
      <c r="PEZ6" s="676"/>
      <c r="PFA6" s="676"/>
      <c r="PFB6" s="676"/>
      <c r="PFC6" s="676"/>
      <c r="PFD6" s="676"/>
      <c r="PFE6" s="676"/>
      <c r="PFF6" s="676"/>
      <c r="PFG6" s="676"/>
      <c r="PFH6" s="676"/>
      <c r="PFI6" s="676"/>
      <c r="PFJ6" s="676"/>
      <c r="PFK6" s="676"/>
      <c r="PFL6" s="676"/>
      <c r="PFM6" s="676"/>
      <c r="PFN6" s="676"/>
      <c r="PFO6" s="676"/>
      <c r="PFP6" s="676"/>
      <c r="PFQ6" s="676"/>
      <c r="PFR6" s="676"/>
      <c r="PFS6" s="676"/>
      <c r="PFT6" s="676"/>
      <c r="PFU6" s="676"/>
      <c r="PFV6" s="676"/>
      <c r="PFW6" s="676"/>
      <c r="PFX6" s="676"/>
      <c r="PFY6" s="676"/>
      <c r="PFZ6" s="676"/>
      <c r="PGA6" s="676"/>
      <c r="PGB6" s="676"/>
      <c r="PGC6" s="676"/>
      <c r="PGD6" s="676"/>
      <c r="PGE6" s="676"/>
      <c r="PGF6" s="676"/>
      <c r="PGG6" s="676"/>
      <c r="PGH6" s="676"/>
      <c r="PGI6" s="676"/>
      <c r="PGJ6" s="676"/>
      <c r="PGK6" s="676"/>
      <c r="PGL6" s="676"/>
      <c r="PGM6" s="676"/>
      <c r="PGN6" s="676"/>
      <c r="PGO6" s="676"/>
      <c r="PGP6" s="676"/>
      <c r="PGQ6" s="676"/>
      <c r="PGR6" s="676"/>
      <c r="PGS6" s="676"/>
      <c r="PGT6" s="676"/>
      <c r="PGU6" s="676"/>
      <c r="PGV6" s="676"/>
      <c r="PGW6" s="676"/>
      <c r="PGX6" s="676"/>
      <c r="PGY6" s="676"/>
      <c r="PGZ6" s="676"/>
      <c r="PHA6" s="676"/>
      <c r="PHB6" s="676"/>
      <c r="PHC6" s="676"/>
      <c r="PHD6" s="676"/>
      <c r="PHE6" s="676"/>
      <c r="PHF6" s="676"/>
      <c r="PHG6" s="676"/>
      <c r="PHH6" s="676"/>
      <c r="PHI6" s="676"/>
      <c r="PHJ6" s="676"/>
      <c r="PHK6" s="676"/>
      <c r="PHL6" s="676"/>
      <c r="PHM6" s="676"/>
      <c r="PHN6" s="676"/>
      <c r="PHO6" s="676"/>
      <c r="PHP6" s="676"/>
      <c r="PHQ6" s="676"/>
      <c r="PHR6" s="676"/>
      <c r="PHS6" s="676"/>
      <c r="PHT6" s="676"/>
      <c r="PHU6" s="676"/>
      <c r="PHV6" s="676"/>
      <c r="PHW6" s="676"/>
      <c r="PHX6" s="676"/>
      <c r="PHY6" s="676"/>
      <c r="PHZ6" s="676"/>
      <c r="PIA6" s="676"/>
      <c r="PIB6" s="676"/>
      <c r="PIC6" s="676"/>
      <c r="PID6" s="676"/>
      <c r="PIE6" s="676"/>
      <c r="PIF6" s="676"/>
      <c r="PIG6" s="676"/>
      <c r="PIH6" s="676"/>
      <c r="PII6" s="676"/>
      <c r="PIJ6" s="676"/>
      <c r="PIK6" s="676"/>
      <c r="PIL6" s="676"/>
      <c r="PIM6" s="676"/>
      <c r="PIN6" s="676"/>
      <c r="PIO6" s="676"/>
      <c r="PIP6" s="676"/>
      <c r="PIQ6" s="676"/>
      <c r="PIR6" s="676"/>
      <c r="PIS6" s="676"/>
      <c r="PIT6" s="676"/>
      <c r="PIU6" s="676"/>
      <c r="PIV6" s="676"/>
      <c r="PIW6" s="676"/>
      <c r="PIX6" s="676"/>
      <c r="PIY6" s="676"/>
      <c r="PIZ6" s="676"/>
      <c r="PJA6" s="676"/>
      <c r="PJB6" s="676"/>
      <c r="PJC6" s="676"/>
      <c r="PJD6" s="676"/>
      <c r="PJE6" s="676"/>
      <c r="PJF6" s="676"/>
      <c r="PJG6" s="676"/>
      <c r="PJH6" s="676"/>
      <c r="PJI6" s="676"/>
      <c r="PJJ6" s="676"/>
      <c r="PJK6" s="676"/>
      <c r="PJL6" s="676"/>
      <c r="PJM6" s="676"/>
      <c r="PJN6" s="676"/>
      <c r="PJO6" s="676"/>
      <c r="PJP6" s="676"/>
      <c r="PJQ6" s="676"/>
      <c r="PJR6" s="676"/>
      <c r="PJS6" s="676"/>
      <c r="PJT6" s="676"/>
      <c r="PJU6" s="676"/>
      <c r="PJV6" s="676"/>
      <c r="PJW6" s="676"/>
      <c r="PJX6" s="676"/>
      <c r="PJY6" s="676"/>
      <c r="PJZ6" s="676"/>
      <c r="PKA6" s="676"/>
      <c r="PKB6" s="676"/>
      <c r="PKC6" s="676"/>
      <c r="PKD6" s="676"/>
      <c r="PKE6" s="676"/>
      <c r="PKF6" s="676"/>
      <c r="PKG6" s="676"/>
      <c r="PKH6" s="676"/>
      <c r="PKI6" s="676"/>
      <c r="PKJ6" s="676"/>
      <c r="PKK6" s="676"/>
      <c r="PKL6" s="676"/>
      <c r="PKM6" s="676"/>
      <c r="PKN6" s="676"/>
      <c r="PKO6" s="676"/>
      <c r="PKP6" s="676"/>
      <c r="PKQ6" s="676"/>
      <c r="PKR6" s="676"/>
      <c r="PKS6" s="676"/>
      <c r="PKT6" s="676"/>
      <c r="PKU6" s="676"/>
      <c r="PKV6" s="676"/>
      <c r="PKW6" s="676"/>
      <c r="PKX6" s="676"/>
      <c r="PKY6" s="676"/>
      <c r="PKZ6" s="676"/>
      <c r="PLA6" s="676"/>
      <c r="PLB6" s="676"/>
      <c r="PLC6" s="676"/>
      <c r="PLD6" s="676"/>
      <c r="PLE6" s="676"/>
      <c r="PLF6" s="676"/>
      <c r="PLG6" s="676"/>
      <c r="PLH6" s="676"/>
      <c r="PLI6" s="676"/>
      <c r="PLJ6" s="676"/>
      <c r="PLK6" s="676"/>
      <c r="PLL6" s="676"/>
      <c r="PLM6" s="676"/>
      <c r="PLN6" s="676"/>
      <c r="PLO6" s="676"/>
      <c r="PLP6" s="676"/>
      <c r="PLQ6" s="676"/>
      <c r="PLR6" s="676"/>
      <c r="PLS6" s="676"/>
      <c r="PLT6" s="676"/>
      <c r="PLU6" s="676"/>
      <c r="PLV6" s="676"/>
      <c r="PLW6" s="676"/>
      <c r="PLX6" s="676"/>
      <c r="PLY6" s="676"/>
      <c r="PLZ6" s="676"/>
      <c r="PMA6" s="676"/>
      <c r="PMB6" s="676"/>
      <c r="PMC6" s="676"/>
      <c r="PMD6" s="676"/>
      <c r="PME6" s="676"/>
      <c r="PMF6" s="676"/>
      <c r="PMG6" s="676"/>
      <c r="PMH6" s="676"/>
      <c r="PMI6" s="676"/>
      <c r="PMJ6" s="676"/>
      <c r="PMK6" s="676"/>
      <c r="PML6" s="676"/>
      <c r="PMM6" s="676"/>
      <c r="PMN6" s="676"/>
      <c r="PMO6" s="676"/>
      <c r="PMP6" s="676"/>
      <c r="PMQ6" s="676"/>
      <c r="PMR6" s="676"/>
      <c r="PMS6" s="676"/>
      <c r="PMT6" s="676"/>
      <c r="PMU6" s="676"/>
      <c r="PMV6" s="676"/>
      <c r="PMW6" s="676"/>
      <c r="PMX6" s="676"/>
      <c r="PMY6" s="676"/>
      <c r="PMZ6" s="676"/>
      <c r="PNA6" s="676"/>
      <c r="PNB6" s="676"/>
      <c r="PNC6" s="676"/>
      <c r="PND6" s="676"/>
      <c r="PNE6" s="676"/>
      <c r="PNF6" s="676"/>
      <c r="PNG6" s="676"/>
      <c r="PNH6" s="676"/>
      <c r="PNI6" s="676"/>
      <c r="PNJ6" s="676"/>
      <c r="PNK6" s="676"/>
      <c r="PNL6" s="676"/>
      <c r="PNM6" s="676"/>
      <c r="PNN6" s="676"/>
      <c r="PNO6" s="676"/>
      <c r="PNP6" s="676"/>
      <c r="PNQ6" s="676"/>
      <c r="PNR6" s="676"/>
      <c r="PNS6" s="676"/>
      <c r="PNT6" s="676"/>
      <c r="PNU6" s="676"/>
      <c r="PNV6" s="676"/>
      <c r="PNW6" s="676"/>
      <c r="PNX6" s="676"/>
      <c r="PNY6" s="676"/>
      <c r="PNZ6" s="676"/>
      <c r="POA6" s="676"/>
      <c r="POB6" s="676"/>
      <c r="POC6" s="676"/>
      <c r="POD6" s="676"/>
      <c r="POE6" s="676"/>
      <c r="POF6" s="676"/>
      <c r="POG6" s="676"/>
      <c r="POH6" s="676"/>
      <c r="POI6" s="676"/>
      <c r="POJ6" s="676"/>
      <c r="POK6" s="676"/>
      <c r="POL6" s="676"/>
      <c r="POM6" s="676"/>
      <c r="PON6" s="676"/>
      <c r="POO6" s="676"/>
      <c r="POP6" s="676"/>
      <c r="POQ6" s="676"/>
      <c r="POR6" s="676"/>
      <c r="POS6" s="676"/>
      <c r="POT6" s="676"/>
      <c r="POU6" s="676"/>
      <c r="POV6" s="676"/>
      <c r="POW6" s="676"/>
      <c r="POX6" s="676"/>
      <c r="POY6" s="676"/>
      <c r="POZ6" s="676"/>
      <c r="PPA6" s="676"/>
      <c r="PPB6" s="676"/>
      <c r="PPC6" s="676"/>
      <c r="PPD6" s="676"/>
      <c r="PPE6" s="676"/>
      <c r="PPF6" s="676"/>
      <c r="PPG6" s="676"/>
      <c r="PPH6" s="676"/>
      <c r="PPI6" s="676"/>
      <c r="PPJ6" s="676"/>
      <c r="PPK6" s="676"/>
      <c r="PPL6" s="676"/>
      <c r="PPM6" s="676"/>
      <c r="PPN6" s="676"/>
      <c r="PPO6" s="676"/>
      <c r="PPP6" s="676"/>
      <c r="PPQ6" s="676"/>
      <c r="PPR6" s="676"/>
      <c r="PPS6" s="676"/>
      <c r="PPT6" s="676"/>
      <c r="PPU6" s="676"/>
      <c r="PPV6" s="676"/>
      <c r="PPW6" s="676"/>
      <c r="PPX6" s="676"/>
      <c r="PPY6" s="676"/>
      <c r="PPZ6" s="676"/>
      <c r="PQA6" s="676"/>
      <c r="PQB6" s="676"/>
      <c r="PQC6" s="676"/>
      <c r="PQD6" s="676"/>
      <c r="PQE6" s="676"/>
      <c r="PQF6" s="676"/>
      <c r="PQG6" s="676"/>
      <c r="PQH6" s="676"/>
      <c r="PQI6" s="676"/>
      <c r="PQJ6" s="676"/>
      <c r="PQK6" s="676"/>
      <c r="PQL6" s="676"/>
      <c r="PQM6" s="676"/>
      <c r="PQN6" s="676"/>
      <c r="PQO6" s="676"/>
      <c r="PQP6" s="676"/>
      <c r="PQQ6" s="676"/>
      <c r="PQR6" s="676"/>
      <c r="PQS6" s="676"/>
      <c r="PQT6" s="676"/>
      <c r="PQU6" s="676"/>
      <c r="PQV6" s="676"/>
      <c r="PQW6" s="676"/>
      <c r="PQX6" s="676"/>
      <c r="PQY6" s="676"/>
      <c r="PQZ6" s="676"/>
      <c r="PRA6" s="676"/>
      <c r="PRB6" s="676"/>
      <c r="PRC6" s="676"/>
      <c r="PRD6" s="676"/>
      <c r="PRE6" s="676"/>
      <c r="PRF6" s="676"/>
      <c r="PRG6" s="676"/>
      <c r="PRH6" s="676"/>
      <c r="PRI6" s="676"/>
      <c r="PRJ6" s="676"/>
      <c r="PRK6" s="676"/>
      <c r="PRL6" s="676"/>
      <c r="PRM6" s="676"/>
      <c r="PRN6" s="676"/>
      <c r="PRO6" s="676"/>
      <c r="PRP6" s="676"/>
      <c r="PRQ6" s="676"/>
      <c r="PRR6" s="676"/>
      <c r="PRS6" s="676"/>
      <c r="PRT6" s="676"/>
      <c r="PRU6" s="676"/>
      <c r="PRV6" s="676"/>
      <c r="PRW6" s="676"/>
      <c r="PRX6" s="676"/>
      <c r="PRY6" s="676"/>
      <c r="PRZ6" s="676"/>
      <c r="PSA6" s="676"/>
      <c r="PSB6" s="676"/>
      <c r="PSC6" s="676"/>
      <c r="PSD6" s="676"/>
      <c r="PSE6" s="676"/>
      <c r="PSF6" s="676"/>
      <c r="PSG6" s="676"/>
      <c r="PSH6" s="676"/>
      <c r="PSI6" s="676"/>
      <c r="PSJ6" s="676"/>
      <c r="PSK6" s="676"/>
      <c r="PSL6" s="676"/>
      <c r="PSM6" s="676"/>
      <c r="PSN6" s="676"/>
      <c r="PSO6" s="676"/>
      <c r="PSP6" s="676"/>
      <c r="PSQ6" s="676"/>
      <c r="PSR6" s="676"/>
      <c r="PSS6" s="676"/>
      <c r="PST6" s="676"/>
      <c r="PSU6" s="676"/>
      <c r="PSV6" s="676"/>
      <c r="PSW6" s="676"/>
      <c r="PSX6" s="676"/>
      <c r="PSY6" s="676"/>
      <c r="PSZ6" s="676"/>
      <c r="PTA6" s="676"/>
      <c r="PTB6" s="676"/>
      <c r="PTC6" s="676"/>
      <c r="PTD6" s="676"/>
      <c r="PTE6" s="676"/>
      <c r="PTF6" s="676"/>
      <c r="PTG6" s="676"/>
      <c r="PTH6" s="676"/>
      <c r="PTI6" s="676"/>
      <c r="PTJ6" s="676"/>
      <c r="PTK6" s="676"/>
      <c r="PTL6" s="676"/>
      <c r="PTM6" s="676"/>
      <c r="PTN6" s="676"/>
      <c r="PTO6" s="676"/>
      <c r="PTP6" s="676"/>
      <c r="PTQ6" s="676"/>
      <c r="PTR6" s="676"/>
      <c r="PTS6" s="676"/>
      <c r="PTT6" s="676"/>
      <c r="PTU6" s="676"/>
      <c r="PTV6" s="676"/>
      <c r="PTW6" s="676"/>
      <c r="PTX6" s="676"/>
      <c r="PTY6" s="676"/>
      <c r="PTZ6" s="676"/>
      <c r="PUA6" s="676"/>
      <c r="PUB6" s="676"/>
      <c r="PUC6" s="676"/>
      <c r="PUD6" s="676"/>
      <c r="PUE6" s="676"/>
      <c r="PUF6" s="676"/>
      <c r="PUG6" s="676"/>
      <c r="PUH6" s="676"/>
      <c r="PUI6" s="676"/>
      <c r="PUJ6" s="676"/>
      <c r="PUK6" s="676"/>
      <c r="PUL6" s="676"/>
      <c r="PUM6" s="676"/>
      <c r="PUN6" s="676"/>
      <c r="PUO6" s="676"/>
      <c r="PUP6" s="676"/>
      <c r="PUQ6" s="676"/>
      <c r="PUR6" s="676"/>
      <c r="PUS6" s="676"/>
      <c r="PUT6" s="676"/>
      <c r="PUU6" s="676"/>
      <c r="PUV6" s="676"/>
      <c r="PUW6" s="676"/>
      <c r="PUX6" s="676"/>
      <c r="PUY6" s="676"/>
      <c r="PUZ6" s="676"/>
      <c r="PVA6" s="676"/>
      <c r="PVB6" s="676"/>
      <c r="PVC6" s="676"/>
      <c r="PVD6" s="676"/>
      <c r="PVE6" s="676"/>
      <c r="PVF6" s="676"/>
      <c r="PVG6" s="676"/>
      <c r="PVH6" s="676"/>
      <c r="PVI6" s="676"/>
      <c r="PVJ6" s="676"/>
      <c r="PVK6" s="676"/>
      <c r="PVL6" s="676"/>
      <c r="PVM6" s="676"/>
      <c r="PVN6" s="676"/>
      <c r="PVO6" s="676"/>
      <c r="PVP6" s="676"/>
      <c r="PVQ6" s="676"/>
      <c r="PVR6" s="676"/>
      <c r="PVS6" s="676"/>
      <c r="PVT6" s="676"/>
      <c r="PVU6" s="676"/>
      <c r="PVV6" s="676"/>
      <c r="PVW6" s="676"/>
      <c r="PVX6" s="676"/>
      <c r="PVY6" s="676"/>
      <c r="PVZ6" s="676"/>
      <c r="PWA6" s="676"/>
      <c r="PWB6" s="676"/>
      <c r="PWC6" s="676"/>
      <c r="PWD6" s="676"/>
      <c r="PWE6" s="676"/>
      <c r="PWF6" s="676"/>
      <c r="PWG6" s="676"/>
      <c r="PWH6" s="676"/>
      <c r="PWI6" s="676"/>
      <c r="PWJ6" s="676"/>
      <c r="PWK6" s="676"/>
      <c r="PWL6" s="676"/>
      <c r="PWM6" s="676"/>
      <c r="PWN6" s="676"/>
      <c r="PWO6" s="676"/>
      <c r="PWP6" s="676"/>
      <c r="PWQ6" s="676"/>
      <c r="PWR6" s="676"/>
      <c r="PWS6" s="676"/>
      <c r="PWT6" s="676"/>
      <c r="PWU6" s="676"/>
      <c r="PWV6" s="676"/>
      <c r="PWW6" s="676"/>
      <c r="PWX6" s="676"/>
      <c r="PWY6" s="676"/>
      <c r="PWZ6" s="676"/>
      <c r="PXA6" s="676"/>
      <c r="PXB6" s="676"/>
      <c r="PXC6" s="676"/>
      <c r="PXD6" s="676"/>
      <c r="PXE6" s="676"/>
      <c r="PXF6" s="676"/>
      <c r="PXG6" s="676"/>
      <c r="PXH6" s="676"/>
      <c r="PXI6" s="676"/>
      <c r="PXJ6" s="676"/>
      <c r="PXK6" s="676"/>
      <c r="PXL6" s="676"/>
      <c r="PXM6" s="676"/>
      <c r="PXN6" s="676"/>
      <c r="PXO6" s="676"/>
      <c r="PXP6" s="676"/>
      <c r="PXQ6" s="676"/>
      <c r="PXR6" s="676"/>
      <c r="PXS6" s="676"/>
      <c r="PXT6" s="676"/>
      <c r="PXU6" s="676"/>
      <c r="PXV6" s="676"/>
      <c r="PXW6" s="676"/>
      <c r="PXX6" s="676"/>
      <c r="PXY6" s="676"/>
      <c r="PXZ6" s="676"/>
      <c r="PYA6" s="676"/>
      <c r="PYB6" s="676"/>
      <c r="PYC6" s="676"/>
      <c r="PYD6" s="676"/>
      <c r="PYE6" s="676"/>
      <c r="PYF6" s="676"/>
      <c r="PYG6" s="676"/>
      <c r="PYH6" s="676"/>
      <c r="PYI6" s="676"/>
      <c r="PYJ6" s="676"/>
      <c r="PYK6" s="676"/>
      <c r="PYL6" s="676"/>
      <c r="PYM6" s="676"/>
      <c r="PYN6" s="676"/>
      <c r="PYO6" s="676"/>
      <c r="PYP6" s="676"/>
      <c r="PYQ6" s="676"/>
      <c r="PYR6" s="676"/>
      <c r="PYS6" s="676"/>
      <c r="PYT6" s="676"/>
      <c r="PYU6" s="676"/>
      <c r="PYV6" s="676"/>
      <c r="PYW6" s="676"/>
      <c r="PYX6" s="676"/>
      <c r="PYY6" s="676"/>
      <c r="PYZ6" s="676"/>
      <c r="PZA6" s="676"/>
      <c r="PZB6" s="676"/>
      <c r="PZC6" s="676"/>
      <c r="PZD6" s="676"/>
      <c r="PZE6" s="676"/>
      <c r="PZF6" s="676"/>
      <c r="PZG6" s="676"/>
      <c r="PZH6" s="676"/>
      <c r="PZI6" s="676"/>
      <c r="PZJ6" s="676"/>
      <c r="PZK6" s="676"/>
      <c r="PZL6" s="676"/>
      <c r="PZM6" s="676"/>
      <c r="PZN6" s="676"/>
      <c r="PZO6" s="676"/>
      <c r="PZP6" s="676"/>
      <c r="PZQ6" s="676"/>
      <c r="PZR6" s="676"/>
      <c r="PZS6" s="676"/>
      <c r="PZT6" s="676"/>
      <c r="PZU6" s="676"/>
      <c r="PZV6" s="676"/>
      <c r="PZW6" s="676"/>
      <c r="PZX6" s="676"/>
      <c r="PZY6" s="676"/>
      <c r="PZZ6" s="676"/>
      <c r="QAA6" s="676"/>
      <c r="QAB6" s="676"/>
      <c r="QAC6" s="676"/>
      <c r="QAD6" s="676"/>
      <c r="QAE6" s="676"/>
      <c r="QAF6" s="676"/>
      <c r="QAG6" s="676"/>
      <c r="QAH6" s="676"/>
      <c r="QAI6" s="676"/>
      <c r="QAJ6" s="676"/>
      <c r="QAK6" s="676"/>
      <c r="QAL6" s="676"/>
      <c r="QAM6" s="676"/>
      <c r="QAN6" s="676"/>
      <c r="QAO6" s="676"/>
      <c r="QAP6" s="676"/>
      <c r="QAQ6" s="676"/>
      <c r="QAR6" s="676"/>
      <c r="QAS6" s="676"/>
      <c r="QAT6" s="676"/>
      <c r="QAU6" s="676"/>
      <c r="QAV6" s="676"/>
      <c r="QAW6" s="676"/>
      <c r="QAX6" s="676"/>
      <c r="QAY6" s="676"/>
      <c r="QAZ6" s="676"/>
      <c r="QBA6" s="676"/>
      <c r="QBB6" s="676"/>
      <c r="QBC6" s="676"/>
      <c r="QBD6" s="676"/>
      <c r="QBE6" s="676"/>
      <c r="QBF6" s="676"/>
      <c r="QBG6" s="676"/>
      <c r="QBH6" s="676"/>
      <c r="QBI6" s="676"/>
      <c r="QBJ6" s="676"/>
      <c r="QBK6" s="676"/>
      <c r="QBL6" s="676"/>
      <c r="QBM6" s="676"/>
      <c r="QBN6" s="676"/>
      <c r="QBO6" s="676"/>
      <c r="QBP6" s="676"/>
      <c r="QBQ6" s="676"/>
      <c r="QBR6" s="676"/>
      <c r="QBS6" s="676"/>
      <c r="QBT6" s="676"/>
      <c r="QBU6" s="676"/>
      <c r="QBV6" s="676"/>
      <c r="QBW6" s="676"/>
      <c r="QBX6" s="676"/>
      <c r="QBY6" s="676"/>
      <c r="QBZ6" s="676"/>
      <c r="QCA6" s="676"/>
      <c r="QCB6" s="676"/>
      <c r="QCC6" s="676"/>
      <c r="QCD6" s="676"/>
      <c r="QCE6" s="676"/>
      <c r="QCF6" s="676"/>
      <c r="QCG6" s="676"/>
      <c r="QCH6" s="676"/>
      <c r="QCI6" s="676"/>
      <c r="QCJ6" s="676"/>
      <c r="QCK6" s="676"/>
      <c r="QCL6" s="676"/>
      <c r="QCM6" s="676"/>
      <c r="QCN6" s="676"/>
      <c r="QCO6" s="676"/>
      <c r="QCP6" s="676"/>
      <c r="QCQ6" s="676"/>
      <c r="QCR6" s="676"/>
      <c r="QCS6" s="676"/>
      <c r="QCT6" s="676"/>
      <c r="QCU6" s="676"/>
      <c r="QCV6" s="676"/>
      <c r="QCW6" s="676"/>
      <c r="QCX6" s="676"/>
      <c r="QCY6" s="676"/>
      <c r="QCZ6" s="676"/>
      <c r="QDA6" s="676"/>
      <c r="QDB6" s="676"/>
      <c r="QDC6" s="676"/>
      <c r="QDD6" s="676"/>
      <c r="QDE6" s="676"/>
      <c r="QDF6" s="676"/>
      <c r="QDG6" s="676"/>
      <c r="QDH6" s="676"/>
      <c r="QDI6" s="676"/>
      <c r="QDJ6" s="676"/>
      <c r="QDK6" s="676"/>
      <c r="QDL6" s="676"/>
      <c r="QDM6" s="676"/>
      <c r="QDN6" s="676"/>
      <c r="QDO6" s="676"/>
      <c r="QDP6" s="676"/>
      <c r="QDQ6" s="676"/>
      <c r="QDR6" s="676"/>
      <c r="QDS6" s="676"/>
      <c r="QDT6" s="676"/>
      <c r="QDU6" s="676"/>
      <c r="QDV6" s="676"/>
      <c r="QDW6" s="676"/>
      <c r="QDX6" s="676"/>
      <c r="QDY6" s="676"/>
      <c r="QDZ6" s="676"/>
      <c r="QEA6" s="676"/>
      <c r="QEB6" s="676"/>
      <c r="QEC6" s="676"/>
      <c r="QED6" s="676"/>
      <c r="QEE6" s="676"/>
      <c r="QEF6" s="676"/>
      <c r="QEG6" s="676"/>
      <c r="QEH6" s="676"/>
      <c r="QEI6" s="676"/>
      <c r="QEJ6" s="676"/>
      <c r="QEK6" s="676"/>
      <c r="QEL6" s="676"/>
      <c r="QEM6" s="676"/>
      <c r="QEN6" s="676"/>
      <c r="QEO6" s="676"/>
      <c r="QEP6" s="676"/>
      <c r="QEQ6" s="676"/>
      <c r="QER6" s="676"/>
      <c r="QES6" s="676"/>
      <c r="QET6" s="676"/>
      <c r="QEU6" s="676"/>
      <c r="QEV6" s="676"/>
      <c r="QEW6" s="676"/>
      <c r="QEX6" s="676"/>
      <c r="QEY6" s="676"/>
      <c r="QEZ6" s="676"/>
      <c r="QFA6" s="676"/>
      <c r="QFB6" s="676"/>
      <c r="QFC6" s="676"/>
      <c r="QFD6" s="676"/>
      <c r="QFE6" s="676"/>
      <c r="QFF6" s="676"/>
      <c r="QFG6" s="676"/>
      <c r="QFH6" s="676"/>
      <c r="QFI6" s="676"/>
      <c r="QFJ6" s="676"/>
      <c r="QFK6" s="676"/>
      <c r="QFL6" s="676"/>
      <c r="QFM6" s="676"/>
      <c r="QFN6" s="676"/>
      <c r="QFO6" s="676"/>
      <c r="QFP6" s="676"/>
      <c r="QFQ6" s="676"/>
      <c r="QFR6" s="676"/>
      <c r="QFS6" s="676"/>
      <c r="QFT6" s="676"/>
      <c r="QFU6" s="676"/>
      <c r="QFV6" s="676"/>
      <c r="QFW6" s="676"/>
      <c r="QFX6" s="676"/>
      <c r="QFY6" s="676"/>
      <c r="QFZ6" s="676"/>
      <c r="QGA6" s="676"/>
      <c r="QGB6" s="676"/>
      <c r="QGC6" s="676"/>
      <c r="QGD6" s="676"/>
      <c r="QGE6" s="676"/>
      <c r="QGF6" s="676"/>
      <c r="QGG6" s="676"/>
      <c r="QGH6" s="676"/>
      <c r="QGI6" s="676"/>
      <c r="QGJ6" s="676"/>
      <c r="QGK6" s="676"/>
      <c r="QGL6" s="676"/>
      <c r="QGM6" s="676"/>
      <c r="QGN6" s="676"/>
      <c r="QGO6" s="676"/>
      <c r="QGP6" s="676"/>
      <c r="QGQ6" s="676"/>
      <c r="QGR6" s="676"/>
      <c r="QGS6" s="676"/>
      <c r="QGT6" s="676"/>
      <c r="QGU6" s="676"/>
      <c r="QGV6" s="676"/>
      <c r="QGW6" s="676"/>
      <c r="QGX6" s="676"/>
      <c r="QGY6" s="676"/>
      <c r="QGZ6" s="676"/>
      <c r="QHA6" s="676"/>
      <c r="QHB6" s="676"/>
      <c r="QHC6" s="676"/>
      <c r="QHD6" s="676"/>
      <c r="QHE6" s="676"/>
      <c r="QHF6" s="676"/>
      <c r="QHG6" s="676"/>
      <c r="QHH6" s="676"/>
      <c r="QHI6" s="676"/>
      <c r="QHJ6" s="676"/>
      <c r="QHK6" s="676"/>
      <c r="QHL6" s="676"/>
      <c r="QHM6" s="676"/>
      <c r="QHN6" s="676"/>
      <c r="QHO6" s="676"/>
      <c r="QHP6" s="676"/>
      <c r="QHQ6" s="676"/>
      <c r="QHR6" s="676"/>
      <c r="QHS6" s="676"/>
      <c r="QHT6" s="676"/>
      <c r="QHU6" s="676"/>
      <c r="QHV6" s="676"/>
      <c r="QHW6" s="676"/>
      <c r="QHX6" s="676"/>
      <c r="QHY6" s="676"/>
      <c r="QHZ6" s="676"/>
      <c r="QIA6" s="676"/>
      <c r="QIB6" s="676"/>
      <c r="QIC6" s="676"/>
      <c r="QID6" s="676"/>
      <c r="QIE6" s="676"/>
      <c r="QIF6" s="676"/>
      <c r="QIG6" s="676"/>
      <c r="QIH6" s="676"/>
      <c r="QII6" s="676"/>
      <c r="QIJ6" s="676"/>
      <c r="QIK6" s="676"/>
      <c r="QIL6" s="676"/>
      <c r="QIM6" s="676"/>
      <c r="QIN6" s="676"/>
      <c r="QIO6" s="676"/>
      <c r="QIP6" s="676"/>
      <c r="QIQ6" s="676"/>
      <c r="QIR6" s="676"/>
      <c r="QIS6" s="676"/>
      <c r="QIT6" s="676"/>
      <c r="QIU6" s="676"/>
      <c r="QIV6" s="676"/>
      <c r="QIW6" s="676"/>
      <c r="QIX6" s="676"/>
      <c r="QIY6" s="676"/>
      <c r="QIZ6" s="676"/>
      <c r="QJA6" s="676"/>
      <c r="QJB6" s="676"/>
      <c r="QJC6" s="676"/>
      <c r="QJD6" s="676"/>
      <c r="QJE6" s="676"/>
      <c r="QJF6" s="676"/>
      <c r="QJG6" s="676"/>
      <c r="QJH6" s="676"/>
      <c r="QJI6" s="676"/>
      <c r="QJJ6" s="676"/>
      <c r="QJK6" s="676"/>
      <c r="QJL6" s="676"/>
      <c r="QJM6" s="676"/>
      <c r="QJN6" s="676"/>
      <c r="QJO6" s="676"/>
      <c r="QJP6" s="676"/>
      <c r="QJQ6" s="676"/>
      <c r="QJR6" s="676"/>
      <c r="QJS6" s="676"/>
      <c r="QJT6" s="676"/>
      <c r="QJU6" s="676"/>
      <c r="QJV6" s="676"/>
      <c r="QJW6" s="676"/>
      <c r="QJX6" s="676"/>
      <c r="QJY6" s="676"/>
      <c r="QJZ6" s="676"/>
      <c r="QKA6" s="676"/>
      <c r="QKB6" s="676"/>
      <c r="QKC6" s="676"/>
      <c r="QKD6" s="676"/>
      <c r="QKE6" s="676"/>
      <c r="QKF6" s="676"/>
      <c r="QKG6" s="676"/>
      <c r="QKH6" s="676"/>
      <c r="QKI6" s="676"/>
      <c r="QKJ6" s="676"/>
      <c r="QKK6" s="676"/>
      <c r="QKL6" s="676"/>
      <c r="QKM6" s="676"/>
      <c r="QKN6" s="676"/>
      <c r="QKO6" s="676"/>
      <c r="QKP6" s="676"/>
      <c r="QKQ6" s="676"/>
      <c r="QKR6" s="676"/>
      <c r="QKS6" s="676"/>
      <c r="QKT6" s="676"/>
      <c r="QKU6" s="676"/>
      <c r="QKV6" s="676"/>
      <c r="QKW6" s="676"/>
      <c r="QKX6" s="676"/>
      <c r="QKY6" s="676"/>
      <c r="QKZ6" s="676"/>
      <c r="QLA6" s="676"/>
      <c r="QLB6" s="676"/>
      <c r="QLC6" s="676"/>
      <c r="QLD6" s="676"/>
      <c r="QLE6" s="676"/>
      <c r="QLF6" s="676"/>
      <c r="QLG6" s="676"/>
      <c r="QLH6" s="676"/>
      <c r="QLI6" s="676"/>
      <c r="QLJ6" s="676"/>
      <c r="QLK6" s="676"/>
      <c r="QLL6" s="676"/>
      <c r="QLM6" s="676"/>
      <c r="QLN6" s="676"/>
      <c r="QLO6" s="676"/>
      <c r="QLP6" s="676"/>
      <c r="QLQ6" s="676"/>
      <c r="QLR6" s="676"/>
      <c r="QLS6" s="676"/>
      <c r="QLT6" s="676"/>
      <c r="QLU6" s="676"/>
      <c r="QLV6" s="676"/>
      <c r="QLW6" s="676"/>
      <c r="QLX6" s="676"/>
      <c r="QLY6" s="676"/>
      <c r="QLZ6" s="676"/>
      <c r="QMA6" s="676"/>
      <c r="QMB6" s="676"/>
      <c r="QMC6" s="676"/>
      <c r="QMD6" s="676"/>
      <c r="QME6" s="676"/>
      <c r="QMF6" s="676"/>
      <c r="QMG6" s="676"/>
      <c r="QMH6" s="676"/>
      <c r="QMI6" s="676"/>
      <c r="QMJ6" s="676"/>
      <c r="QMK6" s="676"/>
      <c r="QML6" s="676"/>
      <c r="QMM6" s="676"/>
      <c r="QMN6" s="676"/>
      <c r="QMO6" s="676"/>
      <c r="QMP6" s="676"/>
      <c r="QMQ6" s="676"/>
      <c r="QMR6" s="676"/>
      <c r="QMS6" s="676"/>
      <c r="QMT6" s="676"/>
      <c r="QMU6" s="676"/>
      <c r="QMV6" s="676"/>
      <c r="QMW6" s="676"/>
      <c r="QMX6" s="676"/>
      <c r="QMY6" s="676"/>
      <c r="QMZ6" s="676"/>
      <c r="QNA6" s="676"/>
      <c r="QNB6" s="676"/>
      <c r="QNC6" s="676"/>
      <c r="QND6" s="676"/>
      <c r="QNE6" s="676"/>
      <c r="QNF6" s="676"/>
      <c r="QNG6" s="676"/>
      <c r="QNH6" s="676"/>
      <c r="QNI6" s="676"/>
      <c r="QNJ6" s="676"/>
      <c r="QNK6" s="676"/>
      <c r="QNL6" s="676"/>
      <c r="QNM6" s="676"/>
      <c r="QNN6" s="676"/>
      <c r="QNO6" s="676"/>
      <c r="QNP6" s="676"/>
      <c r="QNQ6" s="676"/>
      <c r="QNR6" s="676"/>
      <c r="QNS6" s="676"/>
      <c r="QNT6" s="676"/>
      <c r="QNU6" s="676"/>
      <c r="QNV6" s="676"/>
      <c r="QNW6" s="676"/>
      <c r="QNX6" s="676"/>
      <c r="QNY6" s="676"/>
      <c r="QNZ6" s="676"/>
      <c r="QOA6" s="676"/>
      <c r="QOB6" s="676"/>
      <c r="QOC6" s="676"/>
      <c r="QOD6" s="676"/>
      <c r="QOE6" s="676"/>
      <c r="QOF6" s="676"/>
      <c r="QOG6" s="676"/>
      <c r="QOH6" s="676"/>
      <c r="QOI6" s="676"/>
      <c r="QOJ6" s="676"/>
      <c r="QOK6" s="676"/>
      <c r="QOL6" s="676"/>
      <c r="QOM6" s="676"/>
      <c r="QON6" s="676"/>
      <c r="QOO6" s="676"/>
      <c r="QOP6" s="676"/>
      <c r="QOQ6" s="676"/>
      <c r="QOR6" s="676"/>
      <c r="QOS6" s="676"/>
      <c r="QOT6" s="676"/>
      <c r="QOU6" s="676"/>
      <c r="QOV6" s="676"/>
      <c r="QOW6" s="676"/>
      <c r="QOX6" s="676"/>
      <c r="QOY6" s="676"/>
      <c r="QOZ6" s="676"/>
      <c r="QPA6" s="676"/>
      <c r="QPB6" s="676"/>
      <c r="QPC6" s="676"/>
      <c r="QPD6" s="676"/>
      <c r="QPE6" s="676"/>
      <c r="QPF6" s="676"/>
      <c r="QPG6" s="676"/>
      <c r="QPH6" s="676"/>
      <c r="QPI6" s="676"/>
      <c r="QPJ6" s="676"/>
      <c r="QPK6" s="676"/>
      <c r="QPL6" s="676"/>
      <c r="QPM6" s="676"/>
      <c r="QPN6" s="676"/>
      <c r="QPO6" s="676"/>
      <c r="QPP6" s="676"/>
      <c r="QPQ6" s="676"/>
      <c r="QPR6" s="676"/>
      <c r="QPS6" s="676"/>
      <c r="QPT6" s="676"/>
      <c r="QPU6" s="676"/>
      <c r="QPV6" s="676"/>
      <c r="QPW6" s="676"/>
      <c r="QPX6" s="676"/>
      <c r="QPY6" s="676"/>
      <c r="QPZ6" s="676"/>
      <c r="QQA6" s="676"/>
      <c r="QQB6" s="676"/>
      <c r="QQC6" s="676"/>
      <c r="QQD6" s="676"/>
      <c r="QQE6" s="676"/>
      <c r="QQF6" s="676"/>
      <c r="QQG6" s="676"/>
      <c r="QQH6" s="676"/>
      <c r="QQI6" s="676"/>
      <c r="QQJ6" s="676"/>
      <c r="QQK6" s="676"/>
      <c r="QQL6" s="676"/>
      <c r="QQM6" s="676"/>
      <c r="QQN6" s="676"/>
      <c r="QQO6" s="676"/>
      <c r="QQP6" s="676"/>
      <c r="QQQ6" s="676"/>
      <c r="QQR6" s="676"/>
      <c r="QQS6" s="676"/>
      <c r="QQT6" s="676"/>
      <c r="QQU6" s="676"/>
      <c r="QQV6" s="676"/>
      <c r="QQW6" s="676"/>
      <c r="QQX6" s="676"/>
      <c r="QQY6" s="676"/>
      <c r="QQZ6" s="676"/>
      <c r="QRA6" s="676"/>
      <c r="QRB6" s="676"/>
      <c r="QRC6" s="676"/>
      <c r="QRD6" s="676"/>
      <c r="QRE6" s="676"/>
      <c r="QRF6" s="676"/>
      <c r="QRG6" s="676"/>
      <c r="QRH6" s="676"/>
      <c r="QRI6" s="676"/>
      <c r="QRJ6" s="676"/>
      <c r="QRK6" s="676"/>
      <c r="QRL6" s="676"/>
      <c r="QRM6" s="676"/>
      <c r="QRN6" s="676"/>
      <c r="QRO6" s="676"/>
      <c r="QRP6" s="676"/>
      <c r="QRQ6" s="676"/>
      <c r="QRR6" s="676"/>
      <c r="QRS6" s="676"/>
      <c r="QRT6" s="676"/>
      <c r="QRU6" s="676"/>
      <c r="QRV6" s="676"/>
      <c r="QRW6" s="676"/>
      <c r="QRX6" s="676"/>
      <c r="QRY6" s="676"/>
      <c r="QRZ6" s="676"/>
      <c r="QSA6" s="676"/>
      <c r="QSB6" s="676"/>
      <c r="QSC6" s="676"/>
      <c r="QSD6" s="676"/>
      <c r="QSE6" s="676"/>
      <c r="QSF6" s="676"/>
      <c r="QSG6" s="676"/>
      <c r="QSH6" s="676"/>
      <c r="QSI6" s="676"/>
      <c r="QSJ6" s="676"/>
      <c r="QSK6" s="676"/>
      <c r="QSL6" s="676"/>
      <c r="QSM6" s="676"/>
      <c r="QSN6" s="676"/>
      <c r="QSO6" s="676"/>
      <c r="QSP6" s="676"/>
      <c r="QSQ6" s="676"/>
      <c r="QSR6" s="676"/>
      <c r="QSS6" s="676"/>
      <c r="QST6" s="676"/>
      <c r="QSU6" s="676"/>
      <c r="QSV6" s="676"/>
      <c r="QSW6" s="676"/>
      <c r="QSX6" s="676"/>
      <c r="QSY6" s="676"/>
      <c r="QSZ6" s="676"/>
      <c r="QTA6" s="676"/>
      <c r="QTB6" s="676"/>
      <c r="QTC6" s="676"/>
      <c r="QTD6" s="676"/>
      <c r="QTE6" s="676"/>
      <c r="QTF6" s="676"/>
      <c r="QTG6" s="676"/>
      <c r="QTH6" s="676"/>
      <c r="QTI6" s="676"/>
      <c r="QTJ6" s="676"/>
      <c r="QTK6" s="676"/>
      <c r="QTL6" s="676"/>
      <c r="QTM6" s="676"/>
      <c r="QTN6" s="676"/>
      <c r="QTO6" s="676"/>
      <c r="QTP6" s="676"/>
      <c r="QTQ6" s="676"/>
      <c r="QTR6" s="676"/>
      <c r="QTS6" s="676"/>
      <c r="QTT6" s="676"/>
      <c r="QTU6" s="676"/>
      <c r="QTV6" s="676"/>
      <c r="QTW6" s="676"/>
      <c r="QTX6" s="676"/>
      <c r="QTY6" s="676"/>
      <c r="QTZ6" s="676"/>
      <c r="QUA6" s="676"/>
      <c r="QUB6" s="676"/>
      <c r="QUC6" s="676"/>
      <c r="QUD6" s="676"/>
      <c r="QUE6" s="676"/>
      <c r="QUF6" s="676"/>
      <c r="QUG6" s="676"/>
      <c r="QUH6" s="676"/>
      <c r="QUI6" s="676"/>
      <c r="QUJ6" s="676"/>
      <c r="QUK6" s="676"/>
      <c r="QUL6" s="676"/>
      <c r="QUM6" s="676"/>
      <c r="QUN6" s="676"/>
      <c r="QUO6" s="676"/>
      <c r="QUP6" s="676"/>
      <c r="QUQ6" s="676"/>
      <c r="QUR6" s="676"/>
      <c r="QUS6" s="676"/>
      <c r="QUT6" s="676"/>
      <c r="QUU6" s="676"/>
      <c r="QUV6" s="676"/>
      <c r="QUW6" s="676"/>
      <c r="QUX6" s="676"/>
      <c r="QUY6" s="676"/>
      <c r="QUZ6" s="676"/>
      <c r="QVA6" s="676"/>
      <c r="QVB6" s="676"/>
      <c r="QVC6" s="676"/>
      <c r="QVD6" s="676"/>
      <c r="QVE6" s="676"/>
      <c r="QVF6" s="676"/>
      <c r="QVG6" s="676"/>
      <c r="QVH6" s="676"/>
      <c r="QVI6" s="676"/>
      <c r="QVJ6" s="676"/>
      <c r="QVK6" s="676"/>
      <c r="QVL6" s="676"/>
      <c r="QVM6" s="676"/>
      <c r="QVN6" s="676"/>
      <c r="QVO6" s="676"/>
      <c r="QVP6" s="676"/>
      <c r="QVQ6" s="676"/>
      <c r="QVR6" s="676"/>
      <c r="QVS6" s="676"/>
      <c r="QVT6" s="676"/>
      <c r="QVU6" s="676"/>
      <c r="QVV6" s="676"/>
      <c r="QVW6" s="676"/>
      <c r="QVX6" s="676"/>
      <c r="QVY6" s="676"/>
      <c r="QVZ6" s="676"/>
      <c r="QWA6" s="676"/>
      <c r="QWB6" s="676"/>
      <c r="QWC6" s="676"/>
      <c r="QWD6" s="676"/>
      <c r="QWE6" s="676"/>
      <c r="QWF6" s="676"/>
      <c r="QWG6" s="676"/>
      <c r="QWH6" s="676"/>
      <c r="QWI6" s="676"/>
      <c r="QWJ6" s="676"/>
      <c r="QWK6" s="676"/>
      <c r="QWL6" s="676"/>
      <c r="QWM6" s="676"/>
      <c r="QWN6" s="676"/>
      <c r="QWO6" s="676"/>
      <c r="QWP6" s="676"/>
      <c r="QWQ6" s="676"/>
      <c r="QWR6" s="676"/>
      <c r="QWS6" s="676"/>
      <c r="QWT6" s="676"/>
      <c r="QWU6" s="676"/>
      <c r="QWV6" s="676"/>
      <c r="QWW6" s="676"/>
      <c r="QWX6" s="676"/>
      <c r="QWY6" s="676"/>
      <c r="QWZ6" s="676"/>
      <c r="QXA6" s="676"/>
      <c r="QXB6" s="676"/>
      <c r="QXC6" s="676"/>
      <c r="QXD6" s="676"/>
      <c r="QXE6" s="676"/>
      <c r="QXF6" s="676"/>
      <c r="QXG6" s="676"/>
      <c r="QXH6" s="676"/>
      <c r="QXI6" s="676"/>
      <c r="QXJ6" s="676"/>
      <c r="QXK6" s="676"/>
      <c r="QXL6" s="676"/>
      <c r="QXM6" s="676"/>
      <c r="QXN6" s="676"/>
      <c r="QXO6" s="676"/>
      <c r="QXP6" s="676"/>
      <c r="QXQ6" s="676"/>
      <c r="QXR6" s="676"/>
      <c r="QXS6" s="676"/>
      <c r="QXT6" s="676"/>
      <c r="QXU6" s="676"/>
      <c r="QXV6" s="676"/>
      <c r="QXW6" s="676"/>
      <c r="QXX6" s="676"/>
      <c r="QXY6" s="676"/>
      <c r="QXZ6" s="676"/>
      <c r="QYA6" s="676"/>
      <c r="QYB6" s="676"/>
      <c r="QYC6" s="676"/>
      <c r="QYD6" s="676"/>
      <c r="QYE6" s="676"/>
      <c r="QYF6" s="676"/>
      <c r="QYG6" s="676"/>
      <c r="QYH6" s="676"/>
      <c r="QYI6" s="676"/>
      <c r="QYJ6" s="676"/>
      <c r="QYK6" s="676"/>
      <c r="QYL6" s="676"/>
      <c r="QYM6" s="676"/>
      <c r="QYN6" s="676"/>
      <c r="QYO6" s="676"/>
      <c r="QYP6" s="676"/>
      <c r="QYQ6" s="676"/>
      <c r="QYR6" s="676"/>
      <c r="QYS6" s="676"/>
      <c r="QYT6" s="676"/>
      <c r="QYU6" s="676"/>
      <c r="QYV6" s="676"/>
      <c r="QYW6" s="676"/>
      <c r="QYX6" s="676"/>
      <c r="QYY6" s="676"/>
      <c r="QYZ6" s="676"/>
      <c r="QZA6" s="676"/>
      <c r="QZB6" s="676"/>
      <c r="QZC6" s="676"/>
      <c r="QZD6" s="676"/>
      <c r="QZE6" s="676"/>
      <c r="QZF6" s="676"/>
      <c r="QZG6" s="676"/>
      <c r="QZH6" s="676"/>
      <c r="QZI6" s="676"/>
      <c r="QZJ6" s="676"/>
      <c r="QZK6" s="676"/>
      <c r="QZL6" s="676"/>
      <c r="QZM6" s="676"/>
      <c r="QZN6" s="676"/>
      <c r="QZO6" s="676"/>
      <c r="QZP6" s="676"/>
      <c r="QZQ6" s="676"/>
      <c r="QZR6" s="676"/>
      <c r="QZS6" s="676"/>
      <c r="QZT6" s="676"/>
      <c r="QZU6" s="676"/>
      <c r="QZV6" s="676"/>
      <c r="QZW6" s="676"/>
      <c r="QZX6" s="676"/>
      <c r="QZY6" s="676"/>
      <c r="QZZ6" s="676"/>
      <c r="RAA6" s="676"/>
      <c r="RAB6" s="676"/>
      <c r="RAC6" s="676"/>
      <c r="RAD6" s="676"/>
      <c r="RAE6" s="676"/>
      <c r="RAF6" s="676"/>
      <c r="RAG6" s="676"/>
      <c r="RAH6" s="676"/>
      <c r="RAI6" s="676"/>
      <c r="RAJ6" s="676"/>
      <c r="RAK6" s="676"/>
      <c r="RAL6" s="676"/>
      <c r="RAM6" s="676"/>
      <c r="RAN6" s="676"/>
      <c r="RAO6" s="676"/>
      <c r="RAP6" s="676"/>
      <c r="RAQ6" s="676"/>
      <c r="RAR6" s="676"/>
      <c r="RAS6" s="676"/>
      <c r="RAT6" s="676"/>
      <c r="RAU6" s="676"/>
      <c r="RAV6" s="676"/>
      <c r="RAW6" s="676"/>
      <c r="RAX6" s="676"/>
      <c r="RAY6" s="676"/>
      <c r="RAZ6" s="676"/>
      <c r="RBA6" s="676"/>
      <c r="RBB6" s="676"/>
      <c r="RBC6" s="676"/>
      <c r="RBD6" s="676"/>
      <c r="RBE6" s="676"/>
      <c r="RBF6" s="676"/>
      <c r="RBG6" s="676"/>
      <c r="RBH6" s="676"/>
      <c r="RBI6" s="676"/>
      <c r="RBJ6" s="676"/>
      <c r="RBK6" s="676"/>
      <c r="RBL6" s="676"/>
      <c r="RBM6" s="676"/>
      <c r="RBN6" s="676"/>
      <c r="RBO6" s="676"/>
      <c r="RBP6" s="676"/>
      <c r="RBQ6" s="676"/>
      <c r="RBR6" s="676"/>
      <c r="RBS6" s="676"/>
      <c r="RBT6" s="676"/>
      <c r="RBU6" s="676"/>
      <c r="RBV6" s="676"/>
      <c r="RBW6" s="676"/>
      <c r="RBX6" s="676"/>
      <c r="RBY6" s="676"/>
      <c r="RBZ6" s="676"/>
      <c r="RCA6" s="676"/>
      <c r="RCB6" s="676"/>
      <c r="RCC6" s="676"/>
      <c r="RCD6" s="676"/>
      <c r="RCE6" s="676"/>
      <c r="RCF6" s="676"/>
      <c r="RCG6" s="676"/>
      <c r="RCH6" s="676"/>
      <c r="RCI6" s="676"/>
      <c r="RCJ6" s="676"/>
      <c r="RCK6" s="676"/>
      <c r="RCL6" s="676"/>
      <c r="RCM6" s="676"/>
      <c r="RCN6" s="676"/>
      <c r="RCO6" s="676"/>
      <c r="RCP6" s="676"/>
      <c r="RCQ6" s="676"/>
      <c r="RCR6" s="676"/>
      <c r="RCS6" s="676"/>
      <c r="RCT6" s="676"/>
      <c r="RCU6" s="676"/>
      <c r="RCV6" s="676"/>
      <c r="RCW6" s="676"/>
      <c r="RCX6" s="676"/>
      <c r="RCY6" s="676"/>
      <c r="RCZ6" s="676"/>
      <c r="RDA6" s="676"/>
      <c r="RDB6" s="676"/>
      <c r="RDC6" s="676"/>
      <c r="RDD6" s="676"/>
      <c r="RDE6" s="676"/>
      <c r="RDF6" s="676"/>
      <c r="RDG6" s="676"/>
      <c r="RDH6" s="676"/>
      <c r="RDI6" s="676"/>
      <c r="RDJ6" s="676"/>
      <c r="RDK6" s="676"/>
      <c r="RDL6" s="676"/>
      <c r="RDM6" s="676"/>
      <c r="RDN6" s="676"/>
      <c r="RDO6" s="676"/>
      <c r="RDP6" s="676"/>
      <c r="RDQ6" s="676"/>
      <c r="RDR6" s="676"/>
      <c r="RDS6" s="676"/>
      <c r="RDT6" s="676"/>
      <c r="RDU6" s="676"/>
      <c r="RDV6" s="676"/>
      <c r="RDW6" s="676"/>
      <c r="RDX6" s="676"/>
      <c r="RDY6" s="676"/>
      <c r="RDZ6" s="676"/>
      <c r="REA6" s="676"/>
      <c r="REB6" s="676"/>
      <c r="REC6" s="676"/>
      <c r="RED6" s="676"/>
      <c r="REE6" s="676"/>
      <c r="REF6" s="676"/>
      <c r="REG6" s="676"/>
      <c r="REH6" s="676"/>
      <c r="REI6" s="676"/>
      <c r="REJ6" s="676"/>
      <c r="REK6" s="676"/>
      <c r="REL6" s="676"/>
      <c r="REM6" s="676"/>
      <c r="REN6" s="676"/>
      <c r="REO6" s="676"/>
      <c r="REP6" s="676"/>
      <c r="REQ6" s="676"/>
      <c r="RER6" s="676"/>
      <c r="RES6" s="676"/>
      <c r="RET6" s="676"/>
      <c r="REU6" s="676"/>
      <c r="REV6" s="676"/>
      <c r="REW6" s="676"/>
      <c r="REX6" s="676"/>
      <c r="REY6" s="676"/>
      <c r="REZ6" s="676"/>
      <c r="RFA6" s="676"/>
      <c r="RFB6" s="676"/>
      <c r="RFC6" s="676"/>
      <c r="RFD6" s="676"/>
      <c r="RFE6" s="676"/>
      <c r="RFF6" s="676"/>
      <c r="RFG6" s="676"/>
      <c r="RFH6" s="676"/>
      <c r="RFI6" s="676"/>
      <c r="RFJ6" s="676"/>
      <c r="RFK6" s="676"/>
      <c r="RFL6" s="676"/>
      <c r="RFM6" s="676"/>
      <c r="RFN6" s="676"/>
      <c r="RFO6" s="676"/>
      <c r="RFP6" s="676"/>
      <c r="RFQ6" s="676"/>
      <c r="RFR6" s="676"/>
      <c r="RFS6" s="676"/>
      <c r="RFT6" s="676"/>
      <c r="RFU6" s="676"/>
      <c r="RFV6" s="676"/>
      <c r="RFW6" s="676"/>
      <c r="RFX6" s="676"/>
      <c r="RFY6" s="676"/>
      <c r="RFZ6" s="676"/>
      <c r="RGA6" s="676"/>
      <c r="RGB6" s="676"/>
      <c r="RGC6" s="676"/>
      <c r="RGD6" s="676"/>
      <c r="RGE6" s="676"/>
      <c r="RGF6" s="676"/>
      <c r="RGG6" s="676"/>
      <c r="RGH6" s="676"/>
      <c r="RGI6" s="676"/>
      <c r="RGJ6" s="676"/>
      <c r="RGK6" s="676"/>
      <c r="RGL6" s="676"/>
      <c r="RGM6" s="676"/>
      <c r="RGN6" s="676"/>
      <c r="RGO6" s="676"/>
      <c r="RGP6" s="676"/>
      <c r="RGQ6" s="676"/>
      <c r="RGR6" s="676"/>
      <c r="RGS6" s="676"/>
      <c r="RGT6" s="676"/>
      <c r="RGU6" s="676"/>
      <c r="RGV6" s="676"/>
      <c r="RGW6" s="676"/>
      <c r="RGX6" s="676"/>
      <c r="RGY6" s="676"/>
      <c r="RGZ6" s="676"/>
      <c r="RHA6" s="676"/>
      <c r="RHB6" s="676"/>
      <c r="RHC6" s="676"/>
      <c r="RHD6" s="676"/>
      <c r="RHE6" s="676"/>
      <c r="RHF6" s="676"/>
      <c r="RHG6" s="676"/>
      <c r="RHH6" s="676"/>
      <c r="RHI6" s="676"/>
      <c r="RHJ6" s="676"/>
      <c r="RHK6" s="676"/>
      <c r="RHL6" s="676"/>
      <c r="RHM6" s="676"/>
      <c r="RHN6" s="676"/>
      <c r="RHO6" s="676"/>
      <c r="RHP6" s="676"/>
      <c r="RHQ6" s="676"/>
      <c r="RHR6" s="676"/>
      <c r="RHS6" s="676"/>
      <c r="RHT6" s="676"/>
      <c r="RHU6" s="676"/>
      <c r="RHV6" s="676"/>
      <c r="RHW6" s="676"/>
      <c r="RHX6" s="676"/>
      <c r="RHY6" s="676"/>
      <c r="RHZ6" s="676"/>
      <c r="RIA6" s="676"/>
      <c r="RIB6" s="676"/>
      <c r="RIC6" s="676"/>
      <c r="RID6" s="676"/>
      <c r="RIE6" s="676"/>
      <c r="RIF6" s="676"/>
      <c r="RIG6" s="676"/>
      <c r="RIH6" s="676"/>
      <c r="RII6" s="676"/>
      <c r="RIJ6" s="676"/>
      <c r="RIK6" s="676"/>
      <c r="RIL6" s="676"/>
      <c r="RIM6" s="676"/>
      <c r="RIN6" s="676"/>
      <c r="RIO6" s="676"/>
      <c r="RIP6" s="676"/>
      <c r="RIQ6" s="676"/>
      <c r="RIR6" s="676"/>
      <c r="RIS6" s="676"/>
      <c r="RIT6" s="676"/>
      <c r="RIU6" s="676"/>
      <c r="RIV6" s="676"/>
      <c r="RIW6" s="676"/>
      <c r="RIX6" s="676"/>
      <c r="RIY6" s="676"/>
      <c r="RIZ6" s="676"/>
      <c r="RJA6" s="676"/>
      <c r="RJB6" s="676"/>
      <c r="RJC6" s="676"/>
      <c r="RJD6" s="676"/>
      <c r="RJE6" s="676"/>
      <c r="RJF6" s="676"/>
      <c r="RJG6" s="676"/>
      <c r="RJH6" s="676"/>
      <c r="RJI6" s="676"/>
      <c r="RJJ6" s="676"/>
      <c r="RJK6" s="676"/>
      <c r="RJL6" s="676"/>
      <c r="RJM6" s="676"/>
      <c r="RJN6" s="676"/>
      <c r="RJO6" s="676"/>
      <c r="RJP6" s="676"/>
      <c r="RJQ6" s="676"/>
      <c r="RJR6" s="676"/>
      <c r="RJS6" s="676"/>
      <c r="RJT6" s="676"/>
      <c r="RJU6" s="676"/>
      <c r="RJV6" s="676"/>
      <c r="RJW6" s="676"/>
      <c r="RJX6" s="676"/>
      <c r="RJY6" s="676"/>
      <c r="RJZ6" s="676"/>
      <c r="RKA6" s="676"/>
      <c r="RKB6" s="676"/>
      <c r="RKC6" s="676"/>
      <c r="RKD6" s="676"/>
      <c r="RKE6" s="676"/>
      <c r="RKF6" s="676"/>
      <c r="RKG6" s="676"/>
      <c r="RKH6" s="676"/>
      <c r="RKI6" s="676"/>
      <c r="RKJ6" s="676"/>
      <c r="RKK6" s="676"/>
      <c r="RKL6" s="676"/>
      <c r="RKM6" s="676"/>
      <c r="RKN6" s="676"/>
      <c r="RKO6" s="676"/>
      <c r="RKP6" s="676"/>
      <c r="RKQ6" s="676"/>
      <c r="RKR6" s="676"/>
      <c r="RKS6" s="676"/>
      <c r="RKT6" s="676"/>
      <c r="RKU6" s="676"/>
      <c r="RKV6" s="676"/>
      <c r="RKW6" s="676"/>
      <c r="RKX6" s="676"/>
      <c r="RKY6" s="676"/>
      <c r="RKZ6" s="676"/>
      <c r="RLA6" s="676"/>
      <c r="RLB6" s="676"/>
      <c r="RLC6" s="676"/>
      <c r="RLD6" s="676"/>
      <c r="RLE6" s="676"/>
      <c r="RLF6" s="676"/>
      <c r="RLG6" s="676"/>
      <c r="RLH6" s="676"/>
      <c r="RLI6" s="676"/>
      <c r="RLJ6" s="676"/>
      <c r="RLK6" s="676"/>
      <c r="RLL6" s="676"/>
      <c r="RLM6" s="676"/>
      <c r="RLN6" s="676"/>
      <c r="RLO6" s="676"/>
      <c r="RLP6" s="676"/>
      <c r="RLQ6" s="676"/>
      <c r="RLR6" s="676"/>
      <c r="RLS6" s="676"/>
      <c r="RLT6" s="676"/>
      <c r="RLU6" s="676"/>
      <c r="RLV6" s="676"/>
      <c r="RLW6" s="676"/>
      <c r="RLX6" s="676"/>
      <c r="RLY6" s="676"/>
      <c r="RLZ6" s="676"/>
      <c r="RMA6" s="676"/>
      <c r="RMB6" s="676"/>
      <c r="RMC6" s="676"/>
      <c r="RMD6" s="676"/>
      <c r="RME6" s="676"/>
      <c r="RMF6" s="676"/>
      <c r="RMG6" s="676"/>
      <c r="RMH6" s="676"/>
      <c r="RMI6" s="676"/>
      <c r="RMJ6" s="676"/>
      <c r="RMK6" s="676"/>
      <c r="RML6" s="676"/>
      <c r="RMM6" s="676"/>
      <c r="RMN6" s="676"/>
      <c r="RMO6" s="676"/>
      <c r="RMP6" s="676"/>
      <c r="RMQ6" s="676"/>
      <c r="RMR6" s="676"/>
      <c r="RMS6" s="676"/>
      <c r="RMT6" s="676"/>
      <c r="RMU6" s="676"/>
      <c r="RMV6" s="676"/>
      <c r="RMW6" s="676"/>
      <c r="RMX6" s="676"/>
      <c r="RMY6" s="676"/>
      <c r="RMZ6" s="676"/>
      <c r="RNA6" s="676"/>
      <c r="RNB6" s="676"/>
      <c r="RNC6" s="676"/>
      <c r="RND6" s="676"/>
      <c r="RNE6" s="676"/>
      <c r="RNF6" s="676"/>
      <c r="RNG6" s="676"/>
      <c r="RNH6" s="676"/>
      <c r="RNI6" s="676"/>
      <c r="RNJ6" s="676"/>
      <c r="RNK6" s="676"/>
      <c r="RNL6" s="676"/>
      <c r="RNM6" s="676"/>
      <c r="RNN6" s="676"/>
      <c r="RNO6" s="676"/>
      <c r="RNP6" s="676"/>
      <c r="RNQ6" s="676"/>
      <c r="RNR6" s="676"/>
      <c r="RNS6" s="676"/>
      <c r="RNT6" s="676"/>
      <c r="RNU6" s="676"/>
      <c r="RNV6" s="676"/>
      <c r="RNW6" s="676"/>
      <c r="RNX6" s="676"/>
      <c r="RNY6" s="676"/>
      <c r="RNZ6" s="676"/>
      <c r="ROA6" s="676"/>
      <c r="ROB6" s="676"/>
      <c r="ROC6" s="676"/>
      <c r="ROD6" s="676"/>
      <c r="ROE6" s="676"/>
      <c r="ROF6" s="676"/>
      <c r="ROG6" s="676"/>
      <c r="ROH6" s="676"/>
      <c r="ROI6" s="676"/>
      <c r="ROJ6" s="676"/>
      <c r="ROK6" s="676"/>
      <c r="ROL6" s="676"/>
      <c r="ROM6" s="676"/>
      <c r="RON6" s="676"/>
      <c r="ROO6" s="676"/>
      <c r="ROP6" s="676"/>
      <c r="ROQ6" s="676"/>
      <c r="ROR6" s="676"/>
      <c r="ROS6" s="676"/>
      <c r="ROT6" s="676"/>
      <c r="ROU6" s="676"/>
      <c r="ROV6" s="676"/>
      <c r="ROW6" s="676"/>
      <c r="ROX6" s="676"/>
      <c r="ROY6" s="676"/>
      <c r="ROZ6" s="676"/>
      <c r="RPA6" s="676"/>
      <c r="RPB6" s="676"/>
      <c r="RPC6" s="676"/>
      <c r="RPD6" s="676"/>
      <c r="RPE6" s="676"/>
      <c r="RPF6" s="676"/>
      <c r="RPG6" s="676"/>
      <c r="RPH6" s="676"/>
      <c r="RPI6" s="676"/>
      <c r="RPJ6" s="676"/>
      <c r="RPK6" s="676"/>
      <c r="RPL6" s="676"/>
      <c r="RPM6" s="676"/>
      <c r="RPN6" s="676"/>
      <c r="RPO6" s="676"/>
      <c r="RPP6" s="676"/>
      <c r="RPQ6" s="676"/>
      <c r="RPR6" s="676"/>
      <c r="RPS6" s="676"/>
      <c r="RPT6" s="676"/>
      <c r="RPU6" s="676"/>
      <c r="RPV6" s="676"/>
      <c r="RPW6" s="676"/>
      <c r="RPX6" s="676"/>
      <c r="RPY6" s="676"/>
      <c r="RPZ6" s="676"/>
      <c r="RQA6" s="676"/>
      <c r="RQB6" s="676"/>
      <c r="RQC6" s="676"/>
      <c r="RQD6" s="676"/>
      <c r="RQE6" s="676"/>
      <c r="RQF6" s="676"/>
      <c r="RQG6" s="676"/>
      <c r="RQH6" s="676"/>
      <c r="RQI6" s="676"/>
      <c r="RQJ6" s="676"/>
      <c r="RQK6" s="676"/>
      <c r="RQL6" s="676"/>
      <c r="RQM6" s="676"/>
      <c r="RQN6" s="676"/>
      <c r="RQO6" s="676"/>
      <c r="RQP6" s="676"/>
      <c r="RQQ6" s="676"/>
      <c r="RQR6" s="676"/>
      <c r="RQS6" s="676"/>
      <c r="RQT6" s="676"/>
      <c r="RQU6" s="676"/>
      <c r="RQV6" s="676"/>
      <c r="RQW6" s="676"/>
      <c r="RQX6" s="676"/>
      <c r="RQY6" s="676"/>
      <c r="RQZ6" s="676"/>
      <c r="RRA6" s="676"/>
      <c r="RRB6" s="676"/>
      <c r="RRC6" s="676"/>
      <c r="RRD6" s="676"/>
      <c r="RRE6" s="676"/>
      <c r="RRF6" s="676"/>
      <c r="RRG6" s="676"/>
      <c r="RRH6" s="676"/>
      <c r="RRI6" s="676"/>
      <c r="RRJ6" s="676"/>
      <c r="RRK6" s="676"/>
      <c r="RRL6" s="676"/>
      <c r="RRM6" s="676"/>
      <c r="RRN6" s="676"/>
      <c r="RRO6" s="676"/>
      <c r="RRP6" s="676"/>
      <c r="RRQ6" s="676"/>
      <c r="RRR6" s="676"/>
      <c r="RRS6" s="676"/>
      <c r="RRT6" s="676"/>
      <c r="RRU6" s="676"/>
      <c r="RRV6" s="676"/>
      <c r="RRW6" s="676"/>
      <c r="RRX6" s="676"/>
      <c r="RRY6" s="676"/>
      <c r="RRZ6" s="676"/>
      <c r="RSA6" s="676"/>
      <c r="RSB6" s="676"/>
      <c r="RSC6" s="676"/>
      <c r="RSD6" s="676"/>
      <c r="RSE6" s="676"/>
      <c r="RSF6" s="676"/>
      <c r="RSG6" s="676"/>
      <c r="RSH6" s="676"/>
      <c r="RSI6" s="676"/>
      <c r="RSJ6" s="676"/>
      <c r="RSK6" s="676"/>
      <c r="RSL6" s="676"/>
      <c r="RSM6" s="676"/>
      <c r="RSN6" s="676"/>
      <c r="RSO6" s="676"/>
      <c r="RSP6" s="676"/>
      <c r="RSQ6" s="676"/>
      <c r="RSR6" s="676"/>
      <c r="RSS6" s="676"/>
      <c r="RST6" s="676"/>
      <c r="RSU6" s="676"/>
      <c r="RSV6" s="676"/>
      <c r="RSW6" s="676"/>
      <c r="RSX6" s="676"/>
      <c r="RSY6" s="676"/>
      <c r="RSZ6" s="676"/>
      <c r="RTA6" s="676"/>
      <c r="RTB6" s="676"/>
      <c r="RTC6" s="676"/>
      <c r="RTD6" s="676"/>
      <c r="RTE6" s="676"/>
      <c r="RTF6" s="676"/>
      <c r="RTG6" s="676"/>
      <c r="RTH6" s="676"/>
      <c r="RTI6" s="676"/>
      <c r="RTJ6" s="676"/>
      <c r="RTK6" s="676"/>
      <c r="RTL6" s="676"/>
      <c r="RTM6" s="676"/>
      <c r="RTN6" s="676"/>
      <c r="RTO6" s="676"/>
      <c r="RTP6" s="676"/>
      <c r="RTQ6" s="676"/>
      <c r="RTR6" s="676"/>
      <c r="RTS6" s="676"/>
      <c r="RTT6" s="676"/>
      <c r="RTU6" s="676"/>
      <c r="RTV6" s="676"/>
      <c r="RTW6" s="676"/>
      <c r="RTX6" s="676"/>
      <c r="RTY6" s="676"/>
      <c r="RTZ6" s="676"/>
      <c r="RUA6" s="676"/>
      <c r="RUB6" s="676"/>
      <c r="RUC6" s="676"/>
      <c r="RUD6" s="676"/>
      <c r="RUE6" s="676"/>
      <c r="RUF6" s="676"/>
      <c r="RUG6" s="676"/>
      <c r="RUH6" s="676"/>
      <c r="RUI6" s="676"/>
      <c r="RUJ6" s="676"/>
      <c r="RUK6" s="676"/>
      <c r="RUL6" s="676"/>
      <c r="RUM6" s="676"/>
      <c r="RUN6" s="676"/>
      <c r="RUO6" s="676"/>
      <c r="RUP6" s="676"/>
      <c r="RUQ6" s="676"/>
      <c r="RUR6" s="676"/>
      <c r="RUS6" s="676"/>
      <c r="RUT6" s="676"/>
      <c r="RUU6" s="676"/>
      <c r="RUV6" s="676"/>
      <c r="RUW6" s="676"/>
      <c r="RUX6" s="676"/>
      <c r="RUY6" s="676"/>
      <c r="RUZ6" s="676"/>
      <c r="RVA6" s="676"/>
      <c r="RVB6" s="676"/>
      <c r="RVC6" s="676"/>
      <c r="RVD6" s="676"/>
      <c r="RVE6" s="676"/>
      <c r="RVF6" s="676"/>
      <c r="RVG6" s="676"/>
      <c r="RVH6" s="676"/>
      <c r="RVI6" s="676"/>
      <c r="RVJ6" s="676"/>
      <c r="RVK6" s="676"/>
      <c r="RVL6" s="676"/>
      <c r="RVM6" s="676"/>
      <c r="RVN6" s="676"/>
      <c r="RVO6" s="676"/>
      <c r="RVP6" s="676"/>
      <c r="RVQ6" s="676"/>
      <c r="RVR6" s="676"/>
      <c r="RVS6" s="676"/>
      <c r="RVT6" s="676"/>
      <c r="RVU6" s="676"/>
      <c r="RVV6" s="676"/>
      <c r="RVW6" s="676"/>
      <c r="RVX6" s="676"/>
      <c r="RVY6" s="676"/>
      <c r="RVZ6" s="676"/>
      <c r="RWA6" s="676"/>
      <c r="RWB6" s="676"/>
      <c r="RWC6" s="676"/>
      <c r="RWD6" s="676"/>
      <c r="RWE6" s="676"/>
      <c r="RWF6" s="676"/>
      <c r="RWG6" s="676"/>
      <c r="RWH6" s="676"/>
      <c r="RWI6" s="676"/>
      <c r="RWJ6" s="676"/>
      <c r="RWK6" s="676"/>
      <c r="RWL6" s="676"/>
      <c r="RWM6" s="676"/>
      <c r="RWN6" s="676"/>
      <c r="RWO6" s="676"/>
      <c r="RWP6" s="676"/>
      <c r="RWQ6" s="676"/>
      <c r="RWR6" s="676"/>
      <c r="RWS6" s="676"/>
      <c r="RWT6" s="676"/>
      <c r="RWU6" s="676"/>
      <c r="RWV6" s="676"/>
      <c r="RWW6" s="676"/>
      <c r="RWX6" s="676"/>
      <c r="RWY6" s="676"/>
      <c r="RWZ6" s="676"/>
      <c r="RXA6" s="676"/>
      <c r="RXB6" s="676"/>
      <c r="RXC6" s="676"/>
      <c r="RXD6" s="676"/>
      <c r="RXE6" s="676"/>
      <c r="RXF6" s="676"/>
      <c r="RXG6" s="676"/>
      <c r="RXH6" s="676"/>
      <c r="RXI6" s="676"/>
      <c r="RXJ6" s="676"/>
      <c r="RXK6" s="676"/>
      <c r="RXL6" s="676"/>
      <c r="RXM6" s="676"/>
      <c r="RXN6" s="676"/>
      <c r="RXO6" s="676"/>
      <c r="RXP6" s="676"/>
      <c r="RXQ6" s="676"/>
      <c r="RXR6" s="676"/>
      <c r="RXS6" s="676"/>
      <c r="RXT6" s="676"/>
      <c r="RXU6" s="676"/>
      <c r="RXV6" s="676"/>
      <c r="RXW6" s="676"/>
      <c r="RXX6" s="676"/>
      <c r="RXY6" s="676"/>
      <c r="RXZ6" s="676"/>
      <c r="RYA6" s="676"/>
      <c r="RYB6" s="676"/>
      <c r="RYC6" s="676"/>
      <c r="RYD6" s="676"/>
      <c r="RYE6" s="676"/>
      <c r="RYF6" s="676"/>
      <c r="RYG6" s="676"/>
      <c r="RYH6" s="676"/>
      <c r="RYI6" s="676"/>
      <c r="RYJ6" s="676"/>
      <c r="RYK6" s="676"/>
      <c r="RYL6" s="676"/>
      <c r="RYM6" s="676"/>
      <c r="RYN6" s="676"/>
      <c r="RYO6" s="676"/>
      <c r="RYP6" s="676"/>
      <c r="RYQ6" s="676"/>
      <c r="RYR6" s="676"/>
      <c r="RYS6" s="676"/>
      <c r="RYT6" s="676"/>
      <c r="RYU6" s="676"/>
      <c r="RYV6" s="676"/>
      <c r="RYW6" s="676"/>
      <c r="RYX6" s="676"/>
      <c r="RYY6" s="676"/>
      <c r="RYZ6" s="676"/>
      <c r="RZA6" s="676"/>
      <c r="RZB6" s="676"/>
      <c r="RZC6" s="676"/>
      <c r="RZD6" s="676"/>
      <c r="RZE6" s="676"/>
      <c r="RZF6" s="676"/>
      <c r="RZG6" s="676"/>
      <c r="RZH6" s="676"/>
      <c r="RZI6" s="676"/>
      <c r="RZJ6" s="676"/>
      <c r="RZK6" s="676"/>
      <c r="RZL6" s="676"/>
      <c r="RZM6" s="676"/>
      <c r="RZN6" s="676"/>
      <c r="RZO6" s="676"/>
      <c r="RZP6" s="676"/>
      <c r="RZQ6" s="676"/>
      <c r="RZR6" s="676"/>
      <c r="RZS6" s="676"/>
      <c r="RZT6" s="676"/>
      <c r="RZU6" s="676"/>
      <c r="RZV6" s="676"/>
      <c r="RZW6" s="676"/>
      <c r="RZX6" s="676"/>
      <c r="RZY6" s="676"/>
      <c r="RZZ6" s="676"/>
      <c r="SAA6" s="676"/>
      <c r="SAB6" s="676"/>
      <c r="SAC6" s="676"/>
      <c r="SAD6" s="676"/>
      <c r="SAE6" s="676"/>
      <c r="SAF6" s="676"/>
      <c r="SAG6" s="676"/>
      <c r="SAH6" s="676"/>
      <c r="SAI6" s="676"/>
      <c r="SAJ6" s="676"/>
      <c r="SAK6" s="676"/>
      <c r="SAL6" s="676"/>
      <c r="SAM6" s="676"/>
      <c r="SAN6" s="676"/>
      <c r="SAO6" s="676"/>
      <c r="SAP6" s="676"/>
      <c r="SAQ6" s="676"/>
      <c r="SAR6" s="676"/>
      <c r="SAS6" s="676"/>
      <c r="SAT6" s="676"/>
      <c r="SAU6" s="676"/>
      <c r="SAV6" s="676"/>
      <c r="SAW6" s="676"/>
      <c r="SAX6" s="676"/>
      <c r="SAY6" s="676"/>
      <c r="SAZ6" s="676"/>
      <c r="SBA6" s="676"/>
      <c r="SBB6" s="676"/>
      <c r="SBC6" s="676"/>
      <c r="SBD6" s="676"/>
      <c r="SBE6" s="676"/>
      <c r="SBF6" s="676"/>
      <c r="SBG6" s="676"/>
      <c r="SBH6" s="676"/>
      <c r="SBI6" s="676"/>
      <c r="SBJ6" s="676"/>
      <c r="SBK6" s="676"/>
      <c r="SBL6" s="676"/>
      <c r="SBM6" s="676"/>
      <c r="SBN6" s="676"/>
      <c r="SBO6" s="676"/>
      <c r="SBP6" s="676"/>
      <c r="SBQ6" s="676"/>
      <c r="SBR6" s="676"/>
      <c r="SBS6" s="676"/>
      <c r="SBT6" s="676"/>
      <c r="SBU6" s="676"/>
      <c r="SBV6" s="676"/>
      <c r="SBW6" s="676"/>
      <c r="SBX6" s="676"/>
      <c r="SBY6" s="676"/>
      <c r="SBZ6" s="676"/>
      <c r="SCA6" s="676"/>
      <c r="SCB6" s="676"/>
      <c r="SCC6" s="676"/>
      <c r="SCD6" s="676"/>
      <c r="SCE6" s="676"/>
      <c r="SCF6" s="676"/>
      <c r="SCG6" s="676"/>
      <c r="SCH6" s="676"/>
      <c r="SCI6" s="676"/>
      <c r="SCJ6" s="676"/>
      <c r="SCK6" s="676"/>
      <c r="SCL6" s="676"/>
      <c r="SCM6" s="676"/>
      <c r="SCN6" s="676"/>
      <c r="SCO6" s="676"/>
      <c r="SCP6" s="676"/>
      <c r="SCQ6" s="676"/>
      <c r="SCR6" s="676"/>
      <c r="SCS6" s="676"/>
      <c r="SCT6" s="676"/>
      <c r="SCU6" s="676"/>
      <c r="SCV6" s="676"/>
      <c r="SCW6" s="676"/>
      <c r="SCX6" s="676"/>
      <c r="SCY6" s="676"/>
      <c r="SCZ6" s="676"/>
      <c r="SDA6" s="676"/>
      <c r="SDB6" s="676"/>
      <c r="SDC6" s="676"/>
      <c r="SDD6" s="676"/>
      <c r="SDE6" s="676"/>
      <c r="SDF6" s="676"/>
      <c r="SDG6" s="676"/>
      <c r="SDH6" s="676"/>
      <c r="SDI6" s="676"/>
      <c r="SDJ6" s="676"/>
      <c r="SDK6" s="676"/>
      <c r="SDL6" s="676"/>
      <c r="SDM6" s="676"/>
      <c r="SDN6" s="676"/>
      <c r="SDO6" s="676"/>
      <c r="SDP6" s="676"/>
      <c r="SDQ6" s="676"/>
      <c r="SDR6" s="676"/>
      <c r="SDS6" s="676"/>
      <c r="SDT6" s="676"/>
      <c r="SDU6" s="676"/>
      <c r="SDV6" s="676"/>
      <c r="SDW6" s="676"/>
      <c r="SDX6" s="676"/>
      <c r="SDY6" s="676"/>
      <c r="SDZ6" s="676"/>
      <c r="SEA6" s="676"/>
      <c r="SEB6" s="676"/>
      <c r="SEC6" s="676"/>
      <c r="SED6" s="676"/>
      <c r="SEE6" s="676"/>
      <c r="SEF6" s="676"/>
      <c r="SEG6" s="676"/>
      <c r="SEH6" s="676"/>
      <c r="SEI6" s="676"/>
      <c r="SEJ6" s="676"/>
      <c r="SEK6" s="676"/>
      <c r="SEL6" s="676"/>
      <c r="SEM6" s="676"/>
      <c r="SEN6" s="676"/>
      <c r="SEO6" s="676"/>
      <c r="SEP6" s="676"/>
      <c r="SEQ6" s="676"/>
      <c r="SER6" s="676"/>
      <c r="SES6" s="676"/>
      <c r="SET6" s="676"/>
      <c r="SEU6" s="676"/>
      <c r="SEV6" s="676"/>
      <c r="SEW6" s="676"/>
      <c r="SEX6" s="676"/>
      <c r="SEY6" s="676"/>
      <c r="SEZ6" s="676"/>
      <c r="SFA6" s="676"/>
      <c r="SFB6" s="676"/>
      <c r="SFC6" s="676"/>
      <c r="SFD6" s="676"/>
      <c r="SFE6" s="676"/>
      <c r="SFF6" s="676"/>
      <c r="SFG6" s="676"/>
      <c r="SFH6" s="676"/>
      <c r="SFI6" s="676"/>
      <c r="SFJ6" s="676"/>
      <c r="SFK6" s="676"/>
      <c r="SFL6" s="676"/>
      <c r="SFM6" s="676"/>
      <c r="SFN6" s="676"/>
      <c r="SFO6" s="676"/>
      <c r="SFP6" s="676"/>
      <c r="SFQ6" s="676"/>
      <c r="SFR6" s="676"/>
      <c r="SFS6" s="676"/>
      <c r="SFT6" s="676"/>
      <c r="SFU6" s="676"/>
      <c r="SFV6" s="676"/>
      <c r="SFW6" s="676"/>
      <c r="SFX6" s="676"/>
      <c r="SFY6" s="676"/>
      <c r="SFZ6" s="676"/>
      <c r="SGA6" s="676"/>
      <c r="SGB6" s="676"/>
      <c r="SGC6" s="676"/>
      <c r="SGD6" s="676"/>
      <c r="SGE6" s="676"/>
      <c r="SGF6" s="676"/>
      <c r="SGG6" s="676"/>
      <c r="SGH6" s="676"/>
      <c r="SGI6" s="676"/>
      <c r="SGJ6" s="676"/>
      <c r="SGK6" s="676"/>
      <c r="SGL6" s="676"/>
      <c r="SGM6" s="676"/>
      <c r="SGN6" s="676"/>
      <c r="SGO6" s="676"/>
      <c r="SGP6" s="676"/>
      <c r="SGQ6" s="676"/>
      <c r="SGR6" s="676"/>
      <c r="SGS6" s="676"/>
      <c r="SGT6" s="676"/>
      <c r="SGU6" s="676"/>
      <c r="SGV6" s="676"/>
      <c r="SGW6" s="676"/>
      <c r="SGX6" s="676"/>
      <c r="SGY6" s="676"/>
      <c r="SGZ6" s="676"/>
      <c r="SHA6" s="676"/>
      <c r="SHB6" s="676"/>
      <c r="SHC6" s="676"/>
      <c r="SHD6" s="676"/>
      <c r="SHE6" s="676"/>
      <c r="SHF6" s="676"/>
      <c r="SHG6" s="676"/>
      <c r="SHH6" s="676"/>
      <c r="SHI6" s="676"/>
      <c r="SHJ6" s="676"/>
      <c r="SHK6" s="676"/>
      <c r="SHL6" s="676"/>
      <c r="SHM6" s="676"/>
      <c r="SHN6" s="676"/>
      <c r="SHO6" s="676"/>
      <c r="SHP6" s="676"/>
      <c r="SHQ6" s="676"/>
      <c r="SHR6" s="676"/>
      <c r="SHS6" s="676"/>
      <c r="SHT6" s="676"/>
      <c r="SHU6" s="676"/>
      <c r="SHV6" s="676"/>
      <c r="SHW6" s="676"/>
      <c r="SHX6" s="676"/>
      <c r="SHY6" s="676"/>
      <c r="SHZ6" s="676"/>
      <c r="SIA6" s="676"/>
      <c r="SIB6" s="676"/>
      <c r="SIC6" s="676"/>
      <c r="SID6" s="676"/>
      <c r="SIE6" s="676"/>
      <c r="SIF6" s="676"/>
      <c r="SIG6" s="676"/>
      <c r="SIH6" s="676"/>
      <c r="SII6" s="676"/>
      <c r="SIJ6" s="676"/>
      <c r="SIK6" s="676"/>
      <c r="SIL6" s="676"/>
      <c r="SIM6" s="676"/>
      <c r="SIN6" s="676"/>
      <c r="SIO6" s="676"/>
      <c r="SIP6" s="676"/>
      <c r="SIQ6" s="676"/>
      <c r="SIR6" s="676"/>
      <c r="SIS6" s="676"/>
      <c r="SIT6" s="676"/>
      <c r="SIU6" s="676"/>
      <c r="SIV6" s="676"/>
      <c r="SIW6" s="676"/>
      <c r="SIX6" s="676"/>
      <c r="SIY6" s="676"/>
      <c r="SIZ6" s="676"/>
      <c r="SJA6" s="676"/>
      <c r="SJB6" s="676"/>
      <c r="SJC6" s="676"/>
      <c r="SJD6" s="676"/>
      <c r="SJE6" s="676"/>
      <c r="SJF6" s="676"/>
      <c r="SJG6" s="676"/>
      <c r="SJH6" s="676"/>
      <c r="SJI6" s="676"/>
      <c r="SJJ6" s="676"/>
      <c r="SJK6" s="676"/>
      <c r="SJL6" s="676"/>
      <c r="SJM6" s="676"/>
      <c r="SJN6" s="676"/>
      <c r="SJO6" s="676"/>
      <c r="SJP6" s="676"/>
      <c r="SJQ6" s="676"/>
      <c r="SJR6" s="676"/>
      <c r="SJS6" s="676"/>
      <c r="SJT6" s="676"/>
      <c r="SJU6" s="676"/>
      <c r="SJV6" s="676"/>
      <c r="SJW6" s="676"/>
      <c r="SJX6" s="676"/>
      <c r="SJY6" s="676"/>
      <c r="SJZ6" s="676"/>
      <c r="SKA6" s="676"/>
      <c r="SKB6" s="676"/>
      <c r="SKC6" s="676"/>
      <c r="SKD6" s="676"/>
      <c r="SKE6" s="676"/>
      <c r="SKF6" s="676"/>
      <c r="SKG6" s="676"/>
      <c r="SKH6" s="676"/>
      <c r="SKI6" s="676"/>
      <c r="SKJ6" s="676"/>
      <c r="SKK6" s="676"/>
      <c r="SKL6" s="676"/>
      <c r="SKM6" s="676"/>
      <c r="SKN6" s="676"/>
      <c r="SKO6" s="676"/>
      <c r="SKP6" s="676"/>
      <c r="SKQ6" s="676"/>
      <c r="SKR6" s="676"/>
      <c r="SKS6" s="676"/>
      <c r="SKT6" s="676"/>
      <c r="SKU6" s="676"/>
      <c r="SKV6" s="676"/>
      <c r="SKW6" s="676"/>
      <c r="SKX6" s="676"/>
      <c r="SKY6" s="676"/>
      <c r="SKZ6" s="676"/>
      <c r="SLA6" s="676"/>
      <c r="SLB6" s="676"/>
      <c r="SLC6" s="676"/>
      <c r="SLD6" s="676"/>
      <c r="SLE6" s="676"/>
      <c r="SLF6" s="676"/>
      <c r="SLG6" s="676"/>
      <c r="SLH6" s="676"/>
      <c r="SLI6" s="676"/>
      <c r="SLJ6" s="676"/>
      <c r="SLK6" s="676"/>
      <c r="SLL6" s="676"/>
      <c r="SLM6" s="676"/>
      <c r="SLN6" s="676"/>
      <c r="SLO6" s="676"/>
      <c r="SLP6" s="676"/>
      <c r="SLQ6" s="676"/>
      <c r="SLR6" s="676"/>
      <c r="SLS6" s="676"/>
      <c r="SLT6" s="676"/>
      <c r="SLU6" s="676"/>
      <c r="SLV6" s="676"/>
      <c r="SLW6" s="676"/>
      <c r="SLX6" s="676"/>
      <c r="SLY6" s="676"/>
      <c r="SLZ6" s="676"/>
      <c r="SMA6" s="676"/>
      <c r="SMB6" s="676"/>
      <c r="SMC6" s="676"/>
      <c r="SMD6" s="676"/>
      <c r="SME6" s="676"/>
      <c r="SMF6" s="676"/>
      <c r="SMG6" s="676"/>
      <c r="SMH6" s="676"/>
      <c r="SMI6" s="676"/>
      <c r="SMJ6" s="676"/>
      <c r="SMK6" s="676"/>
      <c r="SML6" s="676"/>
      <c r="SMM6" s="676"/>
      <c r="SMN6" s="676"/>
      <c r="SMO6" s="676"/>
      <c r="SMP6" s="676"/>
      <c r="SMQ6" s="676"/>
      <c r="SMR6" s="676"/>
      <c r="SMS6" s="676"/>
      <c r="SMT6" s="676"/>
      <c r="SMU6" s="676"/>
      <c r="SMV6" s="676"/>
      <c r="SMW6" s="676"/>
      <c r="SMX6" s="676"/>
      <c r="SMY6" s="676"/>
      <c r="SMZ6" s="676"/>
      <c r="SNA6" s="676"/>
      <c r="SNB6" s="676"/>
      <c r="SNC6" s="676"/>
      <c r="SND6" s="676"/>
      <c r="SNE6" s="676"/>
      <c r="SNF6" s="676"/>
      <c r="SNG6" s="676"/>
      <c r="SNH6" s="676"/>
      <c r="SNI6" s="676"/>
      <c r="SNJ6" s="676"/>
      <c r="SNK6" s="676"/>
      <c r="SNL6" s="676"/>
      <c r="SNM6" s="676"/>
      <c r="SNN6" s="676"/>
      <c r="SNO6" s="676"/>
      <c r="SNP6" s="676"/>
      <c r="SNQ6" s="676"/>
      <c r="SNR6" s="676"/>
      <c r="SNS6" s="676"/>
      <c r="SNT6" s="676"/>
      <c r="SNU6" s="676"/>
      <c r="SNV6" s="676"/>
      <c r="SNW6" s="676"/>
      <c r="SNX6" s="676"/>
      <c r="SNY6" s="676"/>
      <c r="SNZ6" s="676"/>
      <c r="SOA6" s="676"/>
      <c r="SOB6" s="676"/>
      <c r="SOC6" s="676"/>
      <c r="SOD6" s="676"/>
      <c r="SOE6" s="676"/>
      <c r="SOF6" s="676"/>
      <c r="SOG6" s="676"/>
      <c r="SOH6" s="676"/>
      <c r="SOI6" s="676"/>
      <c r="SOJ6" s="676"/>
      <c r="SOK6" s="676"/>
      <c r="SOL6" s="676"/>
      <c r="SOM6" s="676"/>
      <c r="SON6" s="676"/>
      <c r="SOO6" s="676"/>
      <c r="SOP6" s="676"/>
      <c r="SOQ6" s="676"/>
      <c r="SOR6" s="676"/>
      <c r="SOS6" s="676"/>
      <c r="SOT6" s="676"/>
      <c r="SOU6" s="676"/>
      <c r="SOV6" s="676"/>
      <c r="SOW6" s="676"/>
      <c r="SOX6" s="676"/>
      <c r="SOY6" s="676"/>
      <c r="SOZ6" s="676"/>
      <c r="SPA6" s="676"/>
      <c r="SPB6" s="676"/>
      <c r="SPC6" s="676"/>
      <c r="SPD6" s="676"/>
      <c r="SPE6" s="676"/>
      <c r="SPF6" s="676"/>
      <c r="SPG6" s="676"/>
      <c r="SPH6" s="676"/>
      <c r="SPI6" s="676"/>
      <c r="SPJ6" s="676"/>
      <c r="SPK6" s="676"/>
      <c r="SPL6" s="676"/>
      <c r="SPM6" s="676"/>
      <c r="SPN6" s="676"/>
      <c r="SPO6" s="676"/>
      <c r="SPP6" s="676"/>
      <c r="SPQ6" s="676"/>
      <c r="SPR6" s="676"/>
      <c r="SPS6" s="676"/>
      <c r="SPT6" s="676"/>
      <c r="SPU6" s="676"/>
      <c r="SPV6" s="676"/>
      <c r="SPW6" s="676"/>
      <c r="SPX6" s="676"/>
      <c r="SPY6" s="676"/>
      <c r="SPZ6" s="676"/>
      <c r="SQA6" s="676"/>
      <c r="SQB6" s="676"/>
      <c r="SQC6" s="676"/>
      <c r="SQD6" s="676"/>
      <c r="SQE6" s="676"/>
      <c r="SQF6" s="676"/>
      <c r="SQG6" s="676"/>
      <c r="SQH6" s="676"/>
      <c r="SQI6" s="676"/>
      <c r="SQJ6" s="676"/>
      <c r="SQK6" s="676"/>
      <c r="SQL6" s="676"/>
      <c r="SQM6" s="676"/>
      <c r="SQN6" s="676"/>
      <c r="SQO6" s="676"/>
      <c r="SQP6" s="676"/>
      <c r="SQQ6" s="676"/>
      <c r="SQR6" s="676"/>
      <c r="SQS6" s="676"/>
      <c r="SQT6" s="676"/>
      <c r="SQU6" s="676"/>
      <c r="SQV6" s="676"/>
      <c r="SQW6" s="676"/>
      <c r="SQX6" s="676"/>
      <c r="SQY6" s="676"/>
      <c r="SQZ6" s="676"/>
      <c r="SRA6" s="676"/>
      <c r="SRB6" s="676"/>
      <c r="SRC6" s="676"/>
      <c r="SRD6" s="676"/>
      <c r="SRE6" s="676"/>
      <c r="SRF6" s="676"/>
      <c r="SRG6" s="676"/>
      <c r="SRH6" s="676"/>
      <c r="SRI6" s="676"/>
      <c r="SRJ6" s="676"/>
      <c r="SRK6" s="676"/>
      <c r="SRL6" s="676"/>
      <c r="SRM6" s="676"/>
      <c r="SRN6" s="676"/>
      <c r="SRO6" s="676"/>
      <c r="SRP6" s="676"/>
      <c r="SRQ6" s="676"/>
      <c r="SRR6" s="676"/>
      <c r="SRS6" s="676"/>
      <c r="SRT6" s="676"/>
      <c r="SRU6" s="676"/>
      <c r="SRV6" s="676"/>
      <c r="SRW6" s="676"/>
      <c r="SRX6" s="676"/>
      <c r="SRY6" s="676"/>
      <c r="SRZ6" s="676"/>
      <c r="SSA6" s="676"/>
      <c r="SSB6" s="676"/>
      <c r="SSC6" s="676"/>
      <c r="SSD6" s="676"/>
      <c r="SSE6" s="676"/>
      <c r="SSF6" s="676"/>
      <c r="SSG6" s="676"/>
      <c r="SSH6" s="676"/>
      <c r="SSI6" s="676"/>
      <c r="SSJ6" s="676"/>
      <c r="SSK6" s="676"/>
      <c r="SSL6" s="676"/>
      <c r="SSM6" s="676"/>
      <c r="SSN6" s="676"/>
      <c r="SSO6" s="676"/>
      <c r="SSP6" s="676"/>
      <c r="SSQ6" s="676"/>
      <c r="SSR6" s="676"/>
      <c r="SSS6" s="676"/>
      <c r="SST6" s="676"/>
      <c r="SSU6" s="676"/>
      <c r="SSV6" s="676"/>
      <c r="SSW6" s="676"/>
      <c r="SSX6" s="676"/>
      <c r="SSY6" s="676"/>
      <c r="SSZ6" s="676"/>
      <c r="STA6" s="676"/>
      <c r="STB6" s="676"/>
      <c r="STC6" s="676"/>
      <c r="STD6" s="676"/>
      <c r="STE6" s="676"/>
      <c r="STF6" s="676"/>
      <c r="STG6" s="676"/>
      <c r="STH6" s="676"/>
      <c r="STI6" s="676"/>
      <c r="STJ6" s="676"/>
      <c r="STK6" s="676"/>
      <c r="STL6" s="676"/>
      <c r="STM6" s="676"/>
      <c r="STN6" s="676"/>
      <c r="STO6" s="676"/>
      <c r="STP6" s="676"/>
      <c r="STQ6" s="676"/>
      <c r="STR6" s="676"/>
      <c r="STS6" s="676"/>
      <c r="STT6" s="676"/>
      <c r="STU6" s="676"/>
      <c r="STV6" s="676"/>
      <c r="STW6" s="676"/>
      <c r="STX6" s="676"/>
      <c r="STY6" s="676"/>
      <c r="STZ6" s="676"/>
      <c r="SUA6" s="676"/>
      <c r="SUB6" s="676"/>
      <c r="SUC6" s="676"/>
      <c r="SUD6" s="676"/>
      <c r="SUE6" s="676"/>
      <c r="SUF6" s="676"/>
      <c r="SUG6" s="676"/>
      <c r="SUH6" s="676"/>
      <c r="SUI6" s="676"/>
      <c r="SUJ6" s="676"/>
      <c r="SUK6" s="676"/>
      <c r="SUL6" s="676"/>
      <c r="SUM6" s="676"/>
      <c r="SUN6" s="676"/>
      <c r="SUO6" s="676"/>
      <c r="SUP6" s="676"/>
      <c r="SUQ6" s="676"/>
      <c r="SUR6" s="676"/>
      <c r="SUS6" s="676"/>
      <c r="SUT6" s="676"/>
      <c r="SUU6" s="676"/>
      <c r="SUV6" s="676"/>
      <c r="SUW6" s="676"/>
      <c r="SUX6" s="676"/>
      <c r="SUY6" s="676"/>
      <c r="SUZ6" s="676"/>
      <c r="SVA6" s="676"/>
      <c r="SVB6" s="676"/>
      <c r="SVC6" s="676"/>
      <c r="SVD6" s="676"/>
      <c r="SVE6" s="676"/>
      <c r="SVF6" s="676"/>
      <c r="SVG6" s="676"/>
      <c r="SVH6" s="676"/>
      <c r="SVI6" s="676"/>
      <c r="SVJ6" s="676"/>
      <c r="SVK6" s="676"/>
      <c r="SVL6" s="676"/>
      <c r="SVM6" s="676"/>
      <c r="SVN6" s="676"/>
      <c r="SVO6" s="676"/>
      <c r="SVP6" s="676"/>
      <c r="SVQ6" s="676"/>
      <c r="SVR6" s="676"/>
      <c r="SVS6" s="676"/>
      <c r="SVT6" s="676"/>
      <c r="SVU6" s="676"/>
      <c r="SVV6" s="676"/>
      <c r="SVW6" s="676"/>
      <c r="SVX6" s="676"/>
      <c r="SVY6" s="676"/>
      <c r="SVZ6" s="676"/>
      <c r="SWA6" s="676"/>
      <c r="SWB6" s="676"/>
      <c r="SWC6" s="676"/>
      <c r="SWD6" s="676"/>
      <c r="SWE6" s="676"/>
      <c r="SWF6" s="676"/>
      <c r="SWG6" s="676"/>
      <c r="SWH6" s="676"/>
      <c r="SWI6" s="676"/>
      <c r="SWJ6" s="676"/>
      <c r="SWK6" s="676"/>
      <c r="SWL6" s="676"/>
      <c r="SWM6" s="676"/>
      <c r="SWN6" s="676"/>
      <c r="SWO6" s="676"/>
      <c r="SWP6" s="676"/>
      <c r="SWQ6" s="676"/>
      <c r="SWR6" s="676"/>
      <c r="SWS6" s="676"/>
      <c r="SWT6" s="676"/>
      <c r="SWU6" s="676"/>
      <c r="SWV6" s="676"/>
      <c r="SWW6" s="676"/>
      <c r="SWX6" s="676"/>
      <c r="SWY6" s="676"/>
      <c r="SWZ6" s="676"/>
      <c r="SXA6" s="676"/>
      <c r="SXB6" s="676"/>
      <c r="SXC6" s="676"/>
      <c r="SXD6" s="676"/>
      <c r="SXE6" s="676"/>
      <c r="SXF6" s="676"/>
      <c r="SXG6" s="676"/>
      <c r="SXH6" s="676"/>
      <c r="SXI6" s="676"/>
      <c r="SXJ6" s="676"/>
      <c r="SXK6" s="676"/>
      <c r="SXL6" s="676"/>
      <c r="SXM6" s="676"/>
      <c r="SXN6" s="676"/>
      <c r="SXO6" s="676"/>
      <c r="SXP6" s="676"/>
      <c r="SXQ6" s="676"/>
      <c r="SXR6" s="676"/>
      <c r="SXS6" s="676"/>
      <c r="SXT6" s="676"/>
      <c r="SXU6" s="676"/>
      <c r="SXV6" s="676"/>
      <c r="SXW6" s="676"/>
      <c r="SXX6" s="676"/>
      <c r="SXY6" s="676"/>
      <c r="SXZ6" s="676"/>
      <c r="SYA6" s="676"/>
      <c r="SYB6" s="676"/>
      <c r="SYC6" s="676"/>
      <c r="SYD6" s="676"/>
      <c r="SYE6" s="676"/>
      <c r="SYF6" s="676"/>
      <c r="SYG6" s="676"/>
      <c r="SYH6" s="676"/>
      <c r="SYI6" s="676"/>
      <c r="SYJ6" s="676"/>
      <c r="SYK6" s="676"/>
      <c r="SYL6" s="676"/>
      <c r="SYM6" s="676"/>
      <c r="SYN6" s="676"/>
      <c r="SYO6" s="676"/>
      <c r="SYP6" s="676"/>
      <c r="SYQ6" s="676"/>
      <c r="SYR6" s="676"/>
      <c r="SYS6" s="676"/>
      <c r="SYT6" s="676"/>
      <c r="SYU6" s="676"/>
      <c r="SYV6" s="676"/>
      <c r="SYW6" s="676"/>
      <c r="SYX6" s="676"/>
      <c r="SYY6" s="676"/>
      <c r="SYZ6" s="676"/>
      <c r="SZA6" s="676"/>
      <c r="SZB6" s="676"/>
      <c r="SZC6" s="676"/>
      <c r="SZD6" s="676"/>
      <c r="SZE6" s="676"/>
      <c r="SZF6" s="676"/>
      <c r="SZG6" s="676"/>
      <c r="SZH6" s="676"/>
      <c r="SZI6" s="676"/>
      <c r="SZJ6" s="676"/>
      <c r="SZK6" s="676"/>
      <c r="SZL6" s="676"/>
      <c r="SZM6" s="676"/>
      <c r="SZN6" s="676"/>
      <c r="SZO6" s="676"/>
      <c r="SZP6" s="676"/>
      <c r="SZQ6" s="676"/>
      <c r="SZR6" s="676"/>
      <c r="SZS6" s="676"/>
      <c r="SZT6" s="676"/>
      <c r="SZU6" s="676"/>
      <c r="SZV6" s="676"/>
      <c r="SZW6" s="676"/>
      <c r="SZX6" s="676"/>
      <c r="SZY6" s="676"/>
      <c r="SZZ6" s="676"/>
      <c r="TAA6" s="676"/>
      <c r="TAB6" s="676"/>
      <c r="TAC6" s="676"/>
      <c r="TAD6" s="676"/>
      <c r="TAE6" s="676"/>
      <c r="TAF6" s="676"/>
      <c r="TAG6" s="676"/>
      <c r="TAH6" s="676"/>
      <c r="TAI6" s="676"/>
      <c r="TAJ6" s="676"/>
      <c r="TAK6" s="676"/>
      <c r="TAL6" s="676"/>
      <c r="TAM6" s="676"/>
      <c r="TAN6" s="676"/>
      <c r="TAO6" s="676"/>
      <c r="TAP6" s="676"/>
      <c r="TAQ6" s="676"/>
      <c r="TAR6" s="676"/>
      <c r="TAS6" s="676"/>
      <c r="TAT6" s="676"/>
      <c r="TAU6" s="676"/>
      <c r="TAV6" s="676"/>
      <c r="TAW6" s="676"/>
      <c r="TAX6" s="676"/>
      <c r="TAY6" s="676"/>
      <c r="TAZ6" s="676"/>
      <c r="TBA6" s="676"/>
      <c r="TBB6" s="676"/>
      <c r="TBC6" s="676"/>
      <c r="TBD6" s="676"/>
      <c r="TBE6" s="676"/>
      <c r="TBF6" s="676"/>
      <c r="TBG6" s="676"/>
      <c r="TBH6" s="676"/>
      <c r="TBI6" s="676"/>
      <c r="TBJ6" s="676"/>
      <c r="TBK6" s="676"/>
      <c r="TBL6" s="676"/>
      <c r="TBM6" s="676"/>
      <c r="TBN6" s="676"/>
      <c r="TBO6" s="676"/>
      <c r="TBP6" s="676"/>
      <c r="TBQ6" s="676"/>
      <c r="TBR6" s="676"/>
      <c r="TBS6" s="676"/>
      <c r="TBT6" s="676"/>
      <c r="TBU6" s="676"/>
      <c r="TBV6" s="676"/>
      <c r="TBW6" s="676"/>
      <c r="TBX6" s="676"/>
      <c r="TBY6" s="676"/>
      <c r="TBZ6" s="676"/>
      <c r="TCA6" s="676"/>
      <c r="TCB6" s="676"/>
      <c r="TCC6" s="676"/>
      <c r="TCD6" s="676"/>
      <c r="TCE6" s="676"/>
      <c r="TCF6" s="676"/>
      <c r="TCG6" s="676"/>
      <c r="TCH6" s="676"/>
      <c r="TCI6" s="676"/>
      <c r="TCJ6" s="676"/>
      <c r="TCK6" s="676"/>
      <c r="TCL6" s="676"/>
      <c r="TCM6" s="676"/>
      <c r="TCN6" s="676"/>
      <c r="TCO6" s="676"/>
      <c r="TCP6" s="676"/>
      <c r="TCQ6" s="676"/>
      <c r="TCR6" s="676"/>
      <c r="TCS6" s="676"/>
      <c r="TCT6" s="676"/>
      <c r="TCU6" s="676"/>
      <c r="TCV6" s="676"/>
      <c r="TCW6" s="676"/>
      <c r="TCX6" s="676"/>
      <c r="TCY6" s="676"/>
      <c r="TCZ6" s="676"/>
      <c r="TDA6" s="676"/>
      <c r="TDB6" s="676"/>
      <c r="TDC6" s="676"/>
      <c r="TDD6" s="676"/>
      <c r="TDE6" s="676"/>
      <c r="TDF6" s="676"/>
      <c r="TDG6" s="676"/>
      <c r="TDH6" s="676"/>
      <c r="TDI6" s="676"/>
      <c r="TDJ6" s="676"/>
      <c r="TDK6" s="676"/>
      <c r="TDL6" s="676"/>
      <c r="TDM6" s="676"/>
      <c r="TDN6" s="676"/>
      <c r="TDO6" s="676"/>
      <c r="TDP6" s="676"/>
      <c r="TDQ6" s="676"/>
      <c r="TDR6" s="676"/>
      <c r="TDS6" s="676"/>
      <c r="TDT6" s="676"/>
      <c r="TDU6" s="676"/>
      <c r="TDV6" s="676"/>
      <c r="TDW6" s="676"/>
      <c r="TDX6" s="676"/>
      <c r="TDY6" s="676"/>
      <c r="TDZ6" s="676"/>
      <c r="TEA6" s="676"/>
      <c r="TEB6" s="676"/>
      <c r="TEC6" s="676"/>
      <c r="TED6" s="676"/>
      <c r="TEE6" s="676"/>
      <c r="TEF6" s="676"/>
      <c r="TEG6" s="676"/>
      <c r="TEH6" s="676"/>
      <c r="TEI6" s="676"/>
      <c r="TEJ6" s="676"/>
      <c r="TEK6" s="676"/>
      <c r="TEL6" s="676"/>
      <c r="TEM6" s="676"/>
      <c r="TEN6" s="676"/>
      <c r="TEO6" s="676"/>
      <c r="TEP6" s="676"/>
      <c r="TEQ6" s="676"/>
      <c r="TER6" s="676"/>
      <c r="TES6" s="676"/>
      <c r="TET6" s="676"/>
      <c r="TEU6" s="676"/>
      <c r="TEV6" s="676"/>
      <c r="TEW6" s="676"/>
      <c r="TEX6" s="676"/>
      <c r="TEY6" s="676"/>
      <c r="TEZ6" s="676"/>
      <c r="TFA6" s="676"/>
      <c r="TFB6" s="676"/>
      <c r="TFC6" s="676"/>
      <c r="TFD6" s="676"/>
      <c r="TFE6" s="676"/>
      <c r="TFF6" s="676"/>
      <c r="TFG6" s="676"/>
      <c r="TFH6" s="676"/>
      <c r="TFI6" s="676"/>
      <c r="TFJ6" s="676"/>
      <c r="TFK6" s="676"/>
      <c r="TFL6" s="676"/>
      <c r="TFM6" s="676"/>
      <c r="TFN6" s="676"/>
      <c r="TFO6" s="676"/>
      <c r="TFP6" s="676"/>
      <c r="TFQ6" s="676"/>
      <c r="TFR6" s="676"/>
      <c r="TFS6" s="676"/>
      <c r="TFT6" s="676"/>
      <c r="TFU6" s="676"/>
      <c r="TFV6" s="676"/>
      <c r="TFW6" s="676"/>
      <c r="TFX6" s="676"/>
      <c r="TFY6" s="676"/>
      <c r="TFZ6" s="676"/>
      <c r="TGA6" s="676"/>
      <c r="TGB6" s="676"/>
      <c r="TGC6" s="676"/>
      <c r="TGD6" s="676"/>
      <c r="TGE6" s="676"/>
      <c r="TGF6" s="676"/>
      <c r="TGG6" s="676"/>
      <c r="TGH6" s="676"/>
      <c r="TGI6" s="676"/>
      <c r="TGJ6" s="676"/>
      <c r="TGK6" s="676"/>
      <c r="TGL6" s="676"/>
      <c r="TGM6" s="676"/>
      <c r="TGN6" s="676"/>
      <c r="TGO6" s="676"/>
      <c r="TGP6" s="676"/>
      <c r="TGQ6" s="676"/>
      <c r="TGR6" s="676"/>
      <c r="TGS6" s="676"/>
      <c r="TGT6" s="676"/>
      <c r="TGU6" s="676"/>
      <c r="TGV6" s="676"/>
      <c r="TGW6" s="676"/>
      <c r="TGX6" s="676"/>
      <c r="TGY6" s="676"/>
      <c r="TGZ6" s="676"/>
      <c r="THA6" s="676"/>
      <c r="THB6" s="676"/>
      <c r="THC6" s="676"/>
      <c r="THD6" s="676"/>
      <c r="THE6" s="676"/>
      <c r="THF6" s="676"/>
      <c r="THG6" s="676"/>
      <c r="THH6" s="676"/>
      <c r="THI6" s="676"/>
      <c r="THJ6" s="676"/>
      <c r="THK6" s="676"/>
      <c r="THL6" s="676"/>
      <c r="THM6" s="676"/>
      <c r="THN6" s="676"/>
      <c r="THO6" s="676"/>
      <c r="THP6" s="676"/>
      <c r="THQ6" s="676"/>
      <c r="THR6" s="676"/>
      <c r="THS6" s="676"/>
      <c r="THT6" s="676"/>
      <c r="THU6" s="676"/>
      <c r="THV6" s="676"/>
      <c r="THW6" s="676"/>
      <c r="THX6" s="676"/>
      <c r="THY6" s="676"/>
      <c r="THZ6" s="676"/>
      <c r="TIA6" s="676"/>
      <c r="TIB6" s="676"/>
      <c r="TIC6" s="676"/>
      <c r="TID6" s="676"/>
      <c r="TIE6" s="676"/>
      <c r="TIF6" s="676"/>
      <c r="TIG6" s="676"/>
      <c r="TIH6" s="676"/>
      <c r="TII6" s="676"/>
      <c r="TIJ6" s="676"/>
      <c r="TIK6" s="676"/>
      <c r="TIL6" s="676"/>
      <c r="TIM6" s="676"/>
      <c r="TIN6" s="676"/>
      <c r="TIO6" s="676"/>
      <c r="TIP6" s="676"/>
      <c r="TIQ6" s="676"/>
      <c r="TIR6" s="676"/>
      <c r="TIS6" s="676"/>
      <c r="TIT6" s="676"/>
      <c r="TIU6" s="676"/>
      <c r="TIV6" s="676"/>
      <c r="TIW6" s="676"/>
      <c r="TIX6" s="676"/>
      <c r="TIY6" s="676"/>
      <c r="TIZ6" s="676"/>
      <c r="TJA6" s="676"/>
      <c r="TJB6" s="676"/>
      <c r="TJC6" s="676"/>
      <c r="TJD6" s="676"/>
      <c r="TJE6" s="676"/>
      <c r="TJF6" s="676"/>
      <c r="TJG6" s="676"/>
      <c r="TJH6" s="676"/>
      <c r="TJI6" s="676"/>
      <c r="TJJ6" s="676"/>
      <c r="TJK6" s="676"/>
      <c r="TJL6" s="676"/>
      <c r="TJM6" s="676"/>
      <c r="TJN6" s="676"/>
      <c r="TJO6" s="676"/>
      <c r="TJP6" s="676"/>
      <c r="TJQ6" s="676"/>
      <c r="TJR6" s="676"/>
      <c r="TJS6" s="676"/>
      <c r="TJT6" s="676"/>
      <c r="TJU6" s="676"/>
      <c r="TJV6" s="676"/>
      <c r="TJW6" s="676"/>
      <c r="TJX6" s="676"/>
      <c r="TJY6" s="676"/>
      <c r="TJZ6" s="676"/>
      <c r="TKA6" s="676"/>
      <c r="TKB6" s="676"/>
      <c r="TKC6" s="676"/>
      <c r="TKD6" s="676"/>
      <c r="TKE6" s="676"/>
      <c r="TKF6" s="676"/>
      <c r="TKG6" s="676"/>
      <c r="TKH6" s="676"/>
      <c r="TKI6" s="676"/>
      <c r="TKJ6" s="676"/>
      <c r="TKK6" s="676"/>
      <c r="TKL6" s="676"/>
      <c r="TKM6" s="676"/>
      <c r="TKN6" s="676"/>
      <c r="TKO6" s="676"/>
      <c r="TKP6" s="676"/>
      <c r="TKQ6" s="676"/>
      <c r="TKR6" s="676"/>
      <c r="TKS6" s="676"/>
      <c r="TKT6" s="676"/>
      <c r="TKU6" s="676"/>
      <c r="TKV6" s="676"/>
      <c r="TKW6" s="676"/>
      <c r="TKX6" s="676"/>
      <c r="TKY6" s="676"/>
      <c r="TKZ6" s="676"/>
      <c r="TLA6" s="676"/>
      <c r="TLB6" s="676"/>
      <c r="TLC6" s="676"/>
      <c r="TLD6" s="676"/>
      <c r="TLE6" s="676"/>
      <c r="TLF6" s="676"/>
      <c r="TLG6" s="676"/>
      <c r="TLH6" s="676"/>
      <c r="TLI6" s="676"/>
      <c r="TLJ6" s="676"/>
      <c r="TLK6" s="676"/>
      <c r="TLL6" s="676"/>
      <c r="TLM6" s="676"/>
      <c r="TLN6" s="676"/>
      <c r="TLO6" s="676"/>
      <c r="TLP6" s="676"/>
      <c r="TLQ6" s="676"/>
      <c r="TLR6" s="676"/>
      <c r="TLS6" s="676"/>
      <c r="TLT6" s="676"/>
      <c r="TLU6" s="676"/>
      <c r="TLV6" s="676"/>
      <c r="TLW6" s="676"/>
      <c r="TLX6" s="676"/>
      <c r="TLY6" s="676"/>
      <c r="TLZ6" s="676"/>
      <c r="TMA6" s="676"/>
      <c r="TMB6" s="676"/>
      <c r="TMC6" s="676"/>
      <c r="TMD6" s="676"/>
      <c r="TME6" s="676"/>
      <c r="TMF6" s="676"/>
      <c r="TMG6" s="676"/>
      <c r="TMH6" s="676"/>
      <c r="TMI6" s="676"/>
      <c r="TMJ6" s="676"/>
      <c r="TMK6" s="676"/>
      <c r="TML6" s="676"/>
      <c r="TMM6" s="676"/>
      <c r="TMN6" s="676"/>
      <c r="TMO6" s="676"/>
      <c r="TMP6" s="676"/>
      <c r="TMQ6" s="676"/>
      <c r="TMR6" s="676"/>
      <c r="TMS6" s="676"/>
      <c r="TMT6" s="676"/>
      <c r="TMU6" s="676"/>
      <c r="TMV6" s="676"/>
      <c r="TMW6" s="676"/>
      <c r="TMX6" s="676"/>
      <c r="TMY6" s="676"/>
      <c r="TMZ6" s="676"/>
      <c r="TNA6" s="676"/>
      <c r="TNB6" s="676"/>
      <c r="TNC6" s="676"/>
      <c r="TND6" s="676"/>
      <c r="TNE6" s="676"/>
      <c r="TNF6" s="676"/>
      <c r="TNG6" s="676"/>
      <c r="TNH6" s="676"/>
      <c r="TNI6" s="676"/>
      <c r="TNJ6" s="676"/>
      <c r="TNK6" s="676"/>
      <c r="TNL6" s="676"/>
      <c r="TNM6" s="676"/>
      <c r="TNN6" s="676"/>
      <c r="TNO6" s="676"/>
      <c r="TNP6" s="676"/>
      <c r="TNQ6" s="676"/>
      <c r="TNR6" s="676"/>
      <c r="TNS6" s="676"/>
      <c r="TNT6" s="676"/>
      <c r="TNU6" s="676"/>
      <c r="TNV6" s="676"/>
      <c r="TNW6" s="676"/>
      <c r="TNX6" s="676"/>
      <c r="TNY6" s="676"/>
      <c r="TNZ6" s="676"/>
      <c r="TOA6" s="676"/>
      <c r="TOB6" s="676"/>
      <c r="TOC6" s="676"/>
      <c r="TOD6" s="676"/>
      <c r="TOE6" s="676"/>
      <c r="TOF6" s="676"/>
      <c r="TOG6" s="676"/>
      <c r="TOH6" s="676"/>
      <c r="TOI6" s="676"/>
      <c r="TOJ6" s="676"/>
      <c r="TOK6" s="676"/>
      <c r="TOL6" s="676"/>
      <c r="TOM6" s="676"/>
      <c r="TON6" s="676"/>
      <c r="TOO6" s="676"/>
      <c r="TOP6" s="676"/>
      <c r="TOQ6" s="676"/>
      <c r="TOR6" s="676"/>
      <c r="TOS6" s="676"/>
      <c r="TOT6" s="676"/>
      <c r="TOU6" s="676"/>
      <c r="TOV6" s="676"/>
      <c r="TOW6" s="676"/>
      <c r="TOX6" s="676"/>
      <c r="TOY6" s="676"/>
      <c r="TOZ6" s="676"/>
      <c r="TPA6" s="676"/>
      <c r="TPB6" s="676"/>
      <c r="TPC6" s="676"/>
      <c r="TPD6" s="676"/>
      <c r="TPE6" s="676"/>
      <c r="TPF6" s="676"/>
      <c r="TPG6" s="676"/>
      <c r="TPH6" s="676"/>
      <c r="TPI6" s="676"/>
      <c r="TPJ6" s="676"/>
      <c r="TPK6" s="676"/>
      <c r="TPL6" s="676"/>
      <c r="TPM6" s="676"/>
      <c r="TPN6" s="676"/>
      <c r="TPO6" s="676"/>
      <c r="TPP6" s="676"/>
      <c r="TPQ6" s="676"/>
      <c r="TPR6" s="676"/>
      <c r="TPS6" s="676"/>
      <c r="TPT6" s="676"/>
      <c r="TPU6" s="676"/>
      <c r="TPV6" s="676"/>
      <c r="TPW6" s="676"/>
      <c r="TPX6" s="676"/>
      <c r="TPY6" s="676"/>
      <c r="TPZ6" s="676"/>
      <c r="TQA6" s="676"/>
      <c r="TQB6" s="676"/>
      <c r="TQC6" s="676"/>
      <c r="TQD6" s="676"/>
      <c r="TQE6" s="676"/>
      <c r="TQF6" s="676"/>
      <c r="TQG6" s="676"/>
      <c r="TQH6" s="676"/>
      <c r="TQI6" s="676"/>
      <c r="TQJ6" s="676"/>
      <c r="TQK6" s="676"/>
      <c r="TQL6" s="676"/>
      <c r="TQM6" s="676"/>
      <c r="TQN6" s="676"/>
      <c r="TQO6" s="676"/>
      <c r="TQP6" s="676"/>
      <c r="TQQ6" s="676"/>
      <c r="TQR6" s="676"/>
      <c r="TQS6" s="676"/>
      <c r="TQT6" s="676"/>
      <c r="TQU6" s="676"/>
      <c r="TQV6" s="676"/>
      <c r="TQW6" s="676"/>
      <c r="TQX6" s="676"/>
      <c r="TQY6" s="676"/>
      <c r="TQZ6" s="676"/>
      <c r="TRA6" s="676"/>
      <c r="TRB6" s="676"/>
      <c r="TRC6" s="676"/>
      <c r="TRD6" s="676"/>
      <c r="TRE6" s="676"/>
      <c r="TRF6" s="676"/>
      <c r="TRG6" s="676"/>
      <c r="TRH6" s="676"/>
      <c r="TRI6" s="676"/>
      <c r="TRJ6" s="676"/>
      <c r="TRK6" s="676"/>
      <c r="TRL6" s="676"/>
      <c r="TRM6" s="676"/>
      <c r="TRN6" s="676"/>
      <c r="TRO6" s="676"/>
      <c r="TRP6" s="676"/>
      <c r="TRQ6" s="676"/>
      <c r="TRR6" s="676"/>
      <c r="TRS6" s="676"/>
      <c r="TRT6" s="676"/>
      <c r="TRU6" s="676"/>
      <c r="TRV6" s="676"/>
      <c r="TRW6" s="676"/>
      <c r="TRX6" s="676"/>
      <c r="TRY6" s="676"/>
      <c r="TRZ6" s="676"/>
      <c r="TSA6" s="676"/>
      <c r="TSB6" s="676"/>
      <c r="TSC6" s="676"/>
      <c r="TSD6" s="676"/>
      <c r="TSE6" s="676"/>
      <c r="TSF6" s="676"/>
      <c r="TSG6" s="676"/>
      <c r="TSH6" s="676"/>
      <c r="TSI6" s="676"/>
      <c r="TSJ6" s="676"/>
      <c r="TSK6" s="676"/>
      <c r="TSL6" s="676"/>
      <c r="TSM6" s="676"/>
      <c r="TSN6" s="676"/>
      <c r="TSO6" s="676"/>
      <c r="TSP6" s="676"/>
      <c r="TSQ6" s="676"/>
      <c r="TSR6" s="676"/>
      <c r="TSS6" s="676"/>
      <c r="TST6" s="676"/>
      <c r="TSU6" s="676"/>
      <c r="TSV6" s="676"/>
      <c r="TSW6" s="676"/>
      <c r="TSX6" s="676"/>
      <c r="TSY6" s="676"/>
      <c r="TSZ6" s="676"/>
      <c r="TTA6" s="676"/>
      <c r="TTB6" s="676"/>
      <c r="TTC6" s="676"/>
      <c r="TTD6" s="676"/>
      <c r="TTE6" s="676"/>
      <c r="TTF6" s="676"/>
      <c r="TTG6" s="676"/>
      <c r="TTH6" s="676"/>
      <c r="TTI6" s="676"/>
      <c r="TTJ6" s="676"/>
      <c r="TTK6" s="676"/>
      <c r="TTL6" s="676"/>
      <c r="TTM6" s="676"/>
      <c r="TTN6" s="676"/>
      <c r="TTO6" s="676"/>
      <c r="TTP6" s="676"/>
      <c r="TTQ6" s="676"/>
      <c r="TTR6" s="676"/>
      <c r="TTS6" s="676"/>
      <c r="TTT6" s="676"/>
      <c r="TTU6" s="676"/>
      <c r="TTV6" s="676"/>
      <c r="TTW6" s="676"/>
      <c r="TTX6" s="676"/>
      <c r="TTY6" s="676"/>
      <c r="TTZ6" s="676"/>
      <c r="TUA6" s="676"/>
      <c r="TUB6" s="676"/>
      <c r="TUC6" s="676"/>
      <c r="TUD6" s="676"/>
      <c r="TUE6" s="676"/>
      <c r="TUF6" s="676"/>
      <c r="TUG6" s="676"/>
      <c r="TUH6" s="676"/>
      <c r="TUI6" s="676"/>
      <c r="TUJ6" s="676"/>
      <c r="TUK6" s="676"/>
      <c r="TUL6" s="676"/>
      <c r="TUM6" s="676"/>
      <c r="TUN6" s="676"/>
      <c r="TUO6" s="676"/>
      <c r="TUP6" s="676"/>
      <c r="TUQ6" s="676"/>
      <c r="TUR6" s="676"/>
      <c r="TUS6" s="676"/>
      <c r="TUT6" s="676"/>
      <c r="TUU6" s="676"/>
      <c r="TUV6" s="676"/>
      <c r="TUW6" s="676"/>
      <c r="TUX6" s="676"/>
      <c r="TUY6" s="676"/>
      <c r="TUZ6" s="676"/>
      <c r="TVA6" s="676"/>
      <c r="TVB6" s="676"/>
      <c r="TVC6" s="676"/>
      <c r="TVD6" s="676"/>
      <c r="TVE6" s="676"/>
      <c r="TVF6" s="676"/>
      <c r="TVG6" s="676"/>
      <c r="TVH6" s="676"/>
      <c r="TVI6" s="676"/>
      <c r="TVJ6" s="676"/>
      <c r="TVK6" s="676"/>
      <c r="TVL6" s="676"/>
      <c r="TVM6" s="676"/>
      <c r="TVN6" s="676"/>
      <c r="TVO6" s="676"/>
      <c r="TVP6" s="676"/>
      <c r="TVQ6" s="676"/>
      <c r="TVR6" s="676"/>
      <c r="TVS6" s="676"/>
      <c r="TVT6" s="676"/>
      <c r="TVU6" s="676"/>
      <c r="TVV6" s="676"/>
      <c r="TVW6" s="676"/>
      <c r="TVX6" s="676"/>
      <c r="TVY6" s="676"/>
      <c r="TVZ6" s="676"/>
      <c r="TWA6" s="676"/>
      <c r="TWB6" s="676"/>
      <c r="TWC6" s="676"/>
      <c r="TWD6" s="676"/>
      <c r="TWE6" s="676"/>
      <c r="TWF6" s="676"/>
      <c r="TWG6" s="676"/>
      <c r="TWH6" s="676"/>
      <c r="TWI6" s="676"/>
      <c r="TWJ6" s="676"/>
      <c r="TWK6" s="676"/>
      <c r="TWL6" s="676"/>
      <c r="TWM6" s="676"/>
      <c r="TWN6" s="676"/>
      <c r="TWO6" s="676"/>
      <c r="TWP6" s="676"/>
      <c r="TWQ6" s="676"/>
      <c r="TWR6" s="676"/>
      <c r="TWS6" s="676"/>
      <c r="TWT6" s="676"/>
      <c r="TWU6" s="676"/>
      <c r="TWV6" s="676"/>
      <c r="TWW6" s="676"/>
      <c r="TWX6" s="676"/>
      <c r="TWY6" s="676"/>
      <c r="TWZ6" s="676"/>
      <c r="TXA6" s="676"/>
      <c r="TXB6" s="676"/>
      <c r="TXC6" s="676"/>
      <c r="TXD6" s="676"/>
      <c r="TXE6" s="676"/>
      <c r="TXF6" s="676"/>
      <c r="TXG6" s="676"/>
      <c r="TXH6" s="676"/>
      <c r="TXI6" s="676"/>
      <c r="TXJ6" s="676"/>
      <c r="TXK6" s="676"/>
      <c r="TXL6" s="676"/>
      <c r="TXM6" s="676"/>
      <c r="TXN6" s="676"/>
      <c r="TXO6" s="676"/>
      <c r="TXP6" s="676"/>
      <c r="TXQ6" s="676"/>
      <c r="TXR6" s="676"/>
      <c r="TXS6" s="676"/>
      <c r="TXT6" s="676"/>
      <c r="TXU6" s="676"/>
      <c r="TXV6" s="676"/>
      <c r="TXW6" s="676"/>
      <c r="TXX6" s="676"/>
      <c r="TXY6" s="676"/>
      <c r="TXZ6" s="676"/>
      <c r="TYA6" s="676"/>
      <c r="TYB6" s="676"/>
      <c r="TYC6" s="676"/>
      <c r="TYD6" s="676"/>
      <c r="TYE6" s="676"/>
      <c r="TYF6" s="676"/>
      <c r="TYG6" s="676"/>
      <c r="TYH6" s="676"/>
      <c r="TYI6" s="676"/>
      <c r="TYJ6" s="676"/>
      <c r="TYK6" s="676"/>
      <c r="TYL6" s="676"/>
      <c r="TYM6" s="676"/>
      <c r="TYN6" s="676"/>
      <c r="TYO6" s="676"/>
      <c r="TYP6" s="676"/>
      <c r="TYQ6" s="676"/>
      <c r="TYR6" s="676"/>
      <c r="TYS6" s="676"/>
      <c r="TYT6" s="676"/>
      <c r="TYU6" s="676"/>
      <c r="TYV6" s="676"/>
      <c r="TYW6" s="676"/>
      <c r="TYX6" s="676"/>
      <c r="TYY6" s="676"/>
      <c r="TYZ6" s="676"/>
      <c r="TZA6" s="676"/>
      <c r="TZB6" s="676"/>
      <c r="TZC6" s="676"/>
      <c r="TZD6" s="676"/>
      <c r="TZE6" s="676"/>
      <c r="TZF6" s="676"/>
      <c r="TZG6" s="676"/>
      <c r="TZH6" s="676"/>
      <c r="TZI6" s="676"/>
      <c r="TZJ6" s="676"/>
      <c r="TZK6" s="676"/>
      <c r="TZL6" s="676"/>
      <c r="TZM6" s="676"/>
      <c r="TZN6" s="676"/>
      <c r="TZO6" s="676"/>
      <c r="TZP6" s="676"/>
      <c r="TZQ6" s="676"/>
      <c r="TZR6" s="676"/>
      <c r="TZS6" s="676"/>
      <c r="TZT6" s="676"/>
      <c r="TZU6" s="676"/>
      <c r="TZV6" s="676"/>
      <c r="TZW6" s="676"/>
      <c r="TZX6" s="676"/>
      <c r="TZY6" s="676"/>
      <c r="TZZ6" s="676"/>
      <c r="UAA6" s="676"/>
      <c r="UAB6" s="676"/>
      <c r="UAC6" s="676"/>
      <c r="UAD6" s="676"/>
      <c r="UAE6" s="676"/>
      <c r="UAF6" s="676"/>
      <c r="UAG6" s="676"/>
      <c r="UAH6" s="676"/>
      <c r="UAI6" s="676"/>
      <c r="UAJ6" s="676"/>
      <c r="UAK6" s="676"/>
      <c r="UAL6" s="676"/>
      <c r="UAM6" s="676"/>
      <c r="UAN6" s="676"/>
      <c r="UAO6" s="676"/>
      <c r="UAP6" s="676"/>
      <c r="UAQ6" s="676"/>
      <c r="UAR6" s="676"/>
      <c r="UAS6" s="676"/>
      <c r="UAT6" s="676"/>
      <c r="UAU6" s="676"/>
      <c r="UAV6" s="676"/>
      <c r="UAW6" s="676"/>
      <c r="UAX6" s="676"/>
      <c r="UAY6" s="676"/>
      <c r="UAZ6" s="676"/>
      <c r="UBA6" s="676"/>
      <c r="UBB6" s="676"/>
      <c r="UBC6" s="676"/>
      <c r="UBD6" s="676"/>
      <c r="UBE6" s="676"/>
      <c r="UBF6" s="676"/>
      <c r="UBG6" s="676"/>
      <c r="UBH6" s="676"/>
      <c r="UBI6" s="676"/>
      <c r="UBJ6" s="676"/>
      <c r="UBK6" s="676"/>
      <c r="UBL6" s="676"/>
      <c r="UBM6" s="676"/>
      <c r="UBN6" s="676"/>
      <c r="UBO6" s="676"/>
      <c r="UBP6" s="676"/>
      <c r="UBQ6" s="676"/>
      <c r="UBR6" s="676"/>
      <c r="UBS6" s="676"/>
      <c r="UBT6" s="676"/>
      <c r="UBU6" s="676"/>
      <c r="UBV6" s="676"/>
      <c r="UBW6" s="676"/>
      <c r="UBX6" s="676"/>
      <c r="UBY6" s="676"/>
      <c r="UBZ6" s="676"/>
      <c r="UCA6" s="676"/>
      <c r="UCB6" s="676"/>
      <c r="UCC6" s="676"/>
      <c r="UCD6" s="676"/>
      <c r="UCE6" s="676"/>
      <c r="UCF6" s="676"/>
      <c r="UCG6" s="676"/>
      <c r="UCH6" s="676"/>
      <c r="UCI6" s="676"/>
      <c r="UCJ6" s="676"/>
      <c r="UCK6" s="676"/>
      <c r="UCL6" s="676"/>
      <c r="UCM6" s="676"/>
      <c r="UCN6" s="676"/>
      <c r="UCO6" s="676"/>
      <c r="UCP6" s="676"/>
      <c r="UCQ6" s="676"/>
      <c r="UCR6" s="676"/>
      <c r="UCS6" s="676"/>
      <c r="UCT6" s="676"/>
      <c r="UCU6" s="676"/>
      <c r="UCV6" s="676"/>
      <c r="UCW6" s="676"/>
      <c r="UCX6" s="676"/>
      <c r="UCY6" s="676"/>
      <c r="UCZ6" s="676"/>
      <c r="UDA6" s="676"/>
      <c r="UDB6" s="676"/>
      <c r="UDC6" s="676"/>
      <c r="UDD6" s="676"/>
      <c r="UDE6" s="676"/>
      <c r="UDF6" s="676"/>
      <c r="UDG6" s="676"/>
      <c r="UDH6" s="676"/>
      <c r="UDI6" s="676"/>
      <c r="UDJ6" s="676"/>
      <c r="UDK6" s="676"/>
      <c r="UDL6" s="676"/>
      <c r="UDM6" s="676"/>
      <c r="UDN6" s="676"/>
      <c r="UDO6" s="676"/>
      <c r="UDP6" s="676"/>
      <c r="UDQ6" s="676"/>
      <c r="UDR6" s="676"/>
      <c r="UDS6" s="676"/>
      <c r="UDT6" s="676"/>
      <c r="UDU6" s="676"/>
      <c r="UDV6" s="676"/>
      <c r="UDW6" s="676"/>
      <c r="UDX6" s="676"/>
      <c r="UDY6" s="676"/>
      <c r="UDZ6" s="676"/>
      <c r="UEA6" s="676"/>
      <c r="UEB6" s="676"/>
      <c r="UEC6" s="676"/>
      <c r="UED6" s="676"/>
      <c r="UEE6" s="676"/>
      <c r="UEF6" s="676"/>
      <c r="UEG6" s="676"/>
      <c r="UEH6" s="676"/>
      <c r="UEI6" s="676"/>
      <c r="UEJ6" s="676"/>
      <c r="UEK6" s="676"/>
      <c r="UEL6" s="676"/>
      <c r="UEM6" s="676"/>
      <c r="UEN6" s="676"/>
      <c r="UEO6" s="676"/>
      <c r="UEP6" s="676"/>
      <c r="UEQ6" s="676"/>
      <c r="UER6" s="676"/>
      <c r="UES6" s="676"/>
      <c r="UET6" s="676"/>
      <c r="UEU6" s="676"/>
      <c r="UEV6" s="676"/>
      <c r="UEW6" s="676"/>
      <c r="UEX6" s="676"/>
      <c r="UEY6" s="676"/>
      <c r="UEZ6" s="676"/>
      <c r="UFA6" s="676"/>
      <c r="UFB6" s="676"/>
      <c r="UFC6" s="676"/>
      <c r="UFD6" s="676"/>
      <c r="UFE6" s="676"/>
      <c r="UFF6" s="676"/>
      <c r="UFG6" s="676"/>
      <c r="UFH6" s="676"/>
      <c r="UFI6" s="676"/>
      <c r="UFJ6" s="676"/>
      <c r="UFK6" s="676"/>
      <c r="UFL6" s="676"/>
      <c r="UFM6" s="676"/>
      <c r="UFN6" s="676"/>
      <c r="UFO6" s="676"/>
      <c r="UFP6" s="676"/>
      <c r="UFQ6" s="676"/>
      <c r="UFR6" s="676"/>
      <c r="UFS6" s="676"/>
      <c r="UFT6" s="676"/>
      <c r="UFU6" s="676"/>
      <c r="UFV6" s="676"/>
      <c r="UFW6" s="676"/>
      <c r="UFX6" s="676"/>
      <c r="UFY6" s="676"/>
      <c r="UFZ6" s="676"/>
      <c r="UGA6" s="676"/>
      <c r="UGB6" s="676"/>
      <c r="UGC6" s="676"/>
      <c r="UGD6" s="676"/>
      <c r="UGE6" s="676"/>
      <c r="UGF6" s="676"/>
      <c r="UGG6" s="676"/>
      <c r="UGH6" s="676"/>
      <c r="UGI6" s="676"/>
      <c r="UGJ6" s="676"/>
      <c r="UGK6" s="676"/>
      <c r="UGL6" s="676"/>
      <c r="UGM6" s="676"/>
      <c r="UGN6" s="676"/>
      <c r="UGO6" s="676"/>
      <c r="UGP6" s="676"/>
      <c r="UGQ6" s="676"/>
      <c r="UGR6" s="676"/>
      <c r="UGS6" s="676"/>
      <c r="UGT6" s="676"/>
      <c r="UGU6" s="676"/>
      <c r="UGV6" s="676"/>
      <c r="UGW6" s="676"/>
      <c r="UGX6" s="676"/>
      <c r="UGY6" s="676"/>
      <c r="UGZ6" s="676"/>
      <c r="UHA6" s="676"/>
      <c r="UHB6" s="676"/>
      <c r="UHC6" s="676"/>
      <c r="UHD6" s="676"/>
      <c r="UHE6" s="676"/>
      <c r="UHF6" s="676"/>
      <c r="UHG6" s="676"/>
      <c r="UHH6" s="676"/>
      <c r="UHI6" s="676"/>
      <c r="UHJ6" s="676"/>
      <c r="UHK6" s="676"/>
      <c r="UHL6" s="676"/>
      <c r="UHM6" s="676"/>
      <c r="UHN6" s="676"/>
      <c r="UHO6" s="676"/>
      <c r="UHP6" s="676"/>
      <c r="UHQ6" s="676"/>
      <c r="UHR6" s="676"/>
      <c r="UHS6" s="676"/>
      <c r="UHT6" s="676"/>
      <c r="UHU6" s="676"/>
      <c r="UHV6" s="676"/>
      <c r="UHW6" s="676"/>
      <c r="UHX6" s="676"/>
      <c r="UHY6" s="676"/>
      <c r="UHZ6" s="676"/>
      <c r="UIA6" s="676"/>
      <c r="UIB6" s="676"/>
      <c r="UIC6" s="676"/>
      <c r="UID6" s="676"/>
      <c r="UIE6" s="676"/>
      <c r="UIF6" s="676"/>
      <c r="UIG6" s="676"/>
      <c r="UIH6" s="676"/>
      <c r="UII6" s="676"/>
      <c r="UIJ6" s="676"/>
      <c r="UIK6" s="676"/>
      <c r="UIL6" s="676"/>
      <c r="UIM6" s="676"/>
      <c r="UIN6" s="676"/>
      <c r="UIO6" s="676"/>
      <c r="UIP6" s="676"/>
      <c r="UIQ6" s="676"/>
      <c r="UIR6" s="676"/>
      <c r="UIS6" s="676"/>
      <c r="UIT6" s="676"/>
      <c r="UIU6" s="676"/>
      <c r="UIV6" s="676"/>
      <c r="UIW6" s="676"/>
      <c r="UIX6" s="676"/>
      <c r="UIY6" s="676"/>
      <c r="UIZ6" s="676"/>
      <c r="UJA6" s="676"/>
      <c r="UJB6" s="676"/>
      <c r="UJC6" s="676"/>
      <c r="UJD6" s="676"/>
      <c r="UJE6" s="676"/>
      <c r="UJF6" s="676"/>
      <c r="UJG6" s="676"/>
      <c r="UJH6" s="676"/>
      <c r="UJI6" s="676"/>
      <c r="UJJ6" s="676"/>
      <c r="UJK6" s="676"/>
      <c r="UJL6" s="676"/>
      <c r="UJM6" s="676"/>
      <c r="UJN6" s="676"/>
      <c r="UJO6" s="676"/>
      <c r="UJP6" s="676"/>
      <c r="UJQ6" s="676"/>
      <c r="UJR6" s="676"/>
      <c r="UJS6" s="676"/>
      <c r="UJT6" s="676"/>
      <c r="UJU6" s="676"/>
      <c r="UJV6" s="676"/>
      <c r="UJW6" s="676"/>
      <c r="UJX6" s="676"/>
      <c r="UJY6" s="676"/>
      <c r="UJZ6" s="676"/>
      <c r="UKA6" s="676"/>
      <c r="UKB6" s="676"/>
      <c r="UKC6" s="676"/>
      <c r="UKD6" s="676"/>
      <c r="UKE6" s="676"/>
      <c r="UKF6" s="676"/>
      <c r="UKG6" s="676"/>
      <c r="UKH6" s="676"/>
      <c r="UKI6" s="676"/>
      <c r="UKJ6" s="676"/>
      <c r="UKK6" s="676"/>
      <c r="UKL6" s="676"/>
      <c r="UKM6" s="676"/>
      <c r="UKN6" s="676"/>
      <c r="UKO6" s="676"/>
      <c r="UKP6" s="676"/>
      <c r="UKQ6" s="676"/>
      <c r="UKR6" s="676"/>
      <c r="UKS6" s="676"/>
      <c r="UKT6" s="676"/>
      <c r="UKU6" s="676"/>
      <c r="UKV6" s="676"/>
      <c r="UKW6" s="676"/>
      <c r="UKX6" s="676"/>
      <c r="UKY6" s="676"/>
      <c r="UKZ6" s="676"/>
      <c r="ULA6" s="676"/>
      <c r="ULB6" s="676"/>
      <c r="ULC6" s="676"/>
      <c r="ULD6" s="676"/>
      <c r="ULE6" s="676"/>
      <c r="ULF6" s="676"/>
      <c r="ULG6" s="676"/>
      <c r="ULH6" s="676"/>
      <c r="ULI6" s="676"/>
      <c r="ULJ6" s="676"/>
      <c r="ULK6" s="676"/>
      <c r="ULL6" s="676"/>
      <c r="ULM6" s="676"/>
      <c r="ULN6" s="676"/>
      <c r="ULO6" s="676"/>
      <c r="ULP6" s="676"/>
      <c r="ULQ6" s="676"/>
      <c r="ULR6" s="676"/>
      <c r="ULS6" s="676"/>
      <c r="ULT6" s="676"/>
      <c r="ULU6" s="676"/>
      <c r="ULV6" s="676"/>
      <c r="ULW6" s="676"/>
      <c r="ULX6" s="676"/>
      <c r="ULY6" s="676"/>
      <c r="ULZ6" s="676"/>
      <c r="UMA6" s="676"/>
      <c r="UMB6" s="676"/>
      <c r="UMC6" s="676"/>
      <c r="UMD6" s="676"/>
      <c r="UME6" s="676"/>
      <c r="UMF6" s="676"/>
      <c r="UMG6" s="676"/>
      <c r="UMH6" s="676"/>
      <c r="UMI6" s="676"/>
      <c r="UMJ6" s="676"/>
      <c r="UMK6" s="676"/>
      <c r="UML6" s="676"/>
      <c r="UMM6" s="676"/>
      <c r="UMN6" s="676"/>
      <c r="UMO6" s="676"/>
      <c r="UMP6" s="676"/>
      <c r="UMQ6" s="676"/>
      <c r="UMR6" s="676"/>
      <c r="UMS6" s="676"/>
      <c r="UMT6" s="676"/>
      <c r="UMU6" s="676"/>
      <c r="UMV6" s="676"/>
      <c r="UMW6" s="676"/>
      <c r="UMX6" s="676"/>
      <c r="UMY6" s="676"/>
      <c r="UMZ6" s="676"/>
      <c r="UNA6" s="676"/>
      <c r="UNB6" s="676"/>
      <c r="UNC6" s="676"/>
      <c r="UND6" s="676"/>
      <c r="UNE6" s="676"/>
      <c r="UNF6" s="676"/>
      <c r="UNG6" s="676"/>
      <c r="UNH6" s="676"/>
      <c r="UNI6" s="676"/>
      <c r="UNJ6" s="676"/>
      <c r="UNK6" s="676"/>
      <c r="UNL6" s="676"/>
      <c r="UNM6" s="676"/>
      <c r="UNN6" s="676"/>
      <c r="UNO6" s="676"/>
      <c r="UNP6" s="676"/>
      <c r="UNQ6" s="676"/>
      <c r="UNR6" s="676"/>
      <c r="UNS6" s="676"/>
      <c r="UNT6" s="676"/>
      <c r="UNU6" s="676"/>
      <c r="UNV6" s="676"/>
      <c r="UNW6" s="676"/>
      <c r="UNX6" s="676"/>
      <c r="UNY6" s="676"/>
      <c r="UNZ6" s="676"/>
      <c r="UOA6" s="676"/>
      <c r="UOB6" s="676"/>
      <c r="UOC6" s="676"/>
      <c r="UOD6" s="676"/>
      <c r="UOE6" s="676"/>
      <c r="UOF6" s="676"/>
      <c r="UOG6" s="676"/>
      <c r="UOH6" s="676"/>
      <c r="UOI6" s="676"/>
      <c r="UOJ6" s="676"/>
      <c r="UOK6" s="676"/>
      <c r="UOL6" s="676"/>
      <c r="UOM6" s="676"/>
      <c r="UON6" s="676"/>
      <c r="UOO6" s="676"/>
      <c r="UOP6" s="676"/>
      <c r="UOQ6" s="676"/>
      <c r="UOR6" s="676"/>
      <c r="UOS6" s="676"/>
      <c r="UOT6" s="676"/>
      <c r="UOU6" s="676"/>
      <c r="UOV6" s="676"/>
      <c r="UOW6" s="676"/>
      <c r="UOX6" s="676"/>
      <c r="UOY6" s="676"/>
      <c r="UOZ6" s="676"/>
      <c r="UPA6" s="676"/>
      <c r="UPB6" s="676"/>
      <c r="UPC6" s="676"/>
      <c r="UPD6" s="676"/>
      <c r="UPE6" s="676"/>
      <c r="UPF6" s="676"/>
      <c r="UPG6" s="676"/>
      <c r="UPH6" s="676"/>
      <c r="UPI6" s="676"/>
      <c r="UPJ6" s="676"/>
      <c r="UPK6" s="676"/>
      <c r="UPL6" s="676"/>
      <c r="UPM6" s="676"/>
      <c r="UPN6" s="676"/>
      <c r="UPO6" s="676"/>
      <c r="UPP6" s="676"/>
      <c r="UPQ6" s="676"/>
      <c r="UPR6" s="676"/>
      <c r="UPS6" s="676"/>
      <c r="UPT6" s="676"/>
      <c r="UPU6" s="676"/>
      <c r="UPV6" s="676"/>
      <c r="UPW6" s="676"/>
      <c r="UPX6" s="676"/>
      <c r="UPY6" s="676"/>
      <c r="UPZ6" s="676"/>
      <c r="UQA6" s="676"/>
      <c r="UQB6" s="676"/>
      <c r="UQC6" s="676"/>
      <c r="UQD6" s="676"/>
      <c r="UQE6" s="676"/>
      <c r="UQF6" s="676"/>
      <c r="UQG6" s="676"/>
      <c r="UQH6" s="676"/>
      <c r="UQI6" s="676"/>
      <c r="UQJ6" s="676"/>
      <c r="UQK6" s="676"/>
      <c r="UQL6" s="676"/>
      <c r="UQM6" s="676"/>
      <c r="UQN6" s="676"/>
      <c r="UQO6" s="676"/>
      <c r="UQP6" s="676"/>
      <c r="UQQ6" s="676"/>
      <c r="UQR6" s="676"/>
      <c r="UQS6" s="676"/>
      <c r="UQT6" s="676"/>
      <c r="UQU6" s="676"/>
      <c r="UQV6" s="676"/>
      <c r="UQW6" s="676"/>
      <c r="UQX6" s="676"/>
      <c r="UQY6" s="676"/>
      <c r="UQZ6" s="676"/>
      <c r="URA6" s="676"/>
      <c r="URB6" s="676"/>
      <c r="URC6" s="676"/>
      <c r="URD6" s="676"/>
      <c r="URE6" s="676"/>
      <c r="URF6" s="676"/>
      <c r="URG6" s="676"/>
      <c r="URH6" s="676"/>
      <c r="URI6" s="676"/>
      <c r="URJ6" s="676"/>
      <c r="URK6" s="676"/>
      <c r="URL6" s="676"/>
      <c r="URM6" s="676"/>
      <c r="URN6" s="676"/>
      <c r="URO6" s="676"/>
      <c r="URP6" s="676"/>
      <c r="URQ6" s="676"/>
      <c r="URR6" s="676"/>
      <c r="URS6" s="676"/>
      <c r="URT6" s="676"/>
      <c r="URU6" s="676"/>
      <c r="URV6" s="676"/>
      <c r="URW6" s="676"/>
      <c r="URX6" s="676"/>
      <c r="URY6" s="676"/>
      <c r="URZ6" s="676"/>
      <c r="USA6" s="676"/>
      <c r="USB6" s="676"/>
      <c r="USC6" s="676"/>
      <c r="USD6" s="676"/>
      <c r="USE6" s="676"/>
      <c r="USF6" s="676"/>
      <c r="USG6" s="676"/>
      <c r="USH6" s="676"/>
      <c r="USI6" s="676"/>
      <c r="USJ6" s="676"/>
      <c r="USK6" s="676"/>
      <c r="USL6" s="676"/>
      <c r="USM6" s="676"/>
      <c r="USN6" s="676"/>
      <c r="USO6" s="676"/>
      <c r="USP6" s="676"/>
      <c r="USQ6" s="676"/>
      <c r="USR6" s="676"/>
      <c r="USS6" s="676"/>
      <c r="UST6" s="676"/>
      <c r="USU6" s="676"/>
      <c r="USV6" s="676"/>
      <c r="USW6" s="676"/>
      <c r="USX6" s="676"/>
      <c r="USY6" s="676"/>
      <c r="USZ6" s="676"/>
      <c r="UTA6" s="676"/>
      <c r="UTB6" s="676"/>
      <c r="UTC6" s="676"/>
      <c r="UTD6" s="676"/>
      <c r="UTE6" s="676"/>
      <c r="UTF6" s="676"/>
      <c r="UTG6" s="676"/>
      <c r="UTH6" s="676"/>
      <c r="UTI6" s="676"/>
      <c r="UTJ6" s="676"/>
      <c r="UTK6" s="676"/>
      <c r="UTL6" s="676"/>
      <c r="UTM6" s="676"/>
      <c r="UTN6" s="676"/>
      <c r="UTO6" s="676"/>
      <c r="UTP6" s="676"/>
      <c r="UTQ6" s="676"/>
      <c r="UTR6" s="676"/>
      <c r="UTS6" s="676"/>
      <c r="UTT6" s="676"/>
      <c r="UTU6" s="676"/>
      <c r="UTV6" s="676"/>
      <c r="UTW6" s="676"/>
      <c r="UTX6" s="676"/>
      <c r="UTY6" s="676"/>
      <c r="UTZ6" s="676"/>
      <c r="UUA6" s="676"/>
      <c r="UUB6" s="676"/>
      <c r="UUC6" s="676"/>
      <c r="UUD6" s="676"/>
      <c r="UUE6" s="676"/>
      <c r="UUF6" s="676"/>
      <c r="UUG6" s="676"/>
      <c r="UUH6" s="676"/>
      <c r="UUI6" s="676"/>
      <c r="UUJ6" s="676"/>
      <c r="UUK6" s="676"/>
      <c r="UUL6" s="676"/>
      <c r="UUM6" s="676"/>
      <c r="UUN6" s="676"/>
      <c r="UUO6" s="676"/>
      <c r="UUP6" s="676"/>
      <c r="UUQ6" s="676"/>
      <c r="UUR6" s="676"/>
      <c r="UUS6" s="676"/>
      <c r="UUT6" s="676"/>
      <c r="UUU6" s="676"/>
      <c r="UUV6" s="676"/>
      <c r="UUW6" s="676"/>
      <c r="UUX6" s="676"/>
      <c r="UUY6" s="676"/>
      <c r="UUZ6" s="676"/>
      <c r="UVA6" s="676"/>
      <c r="UVB6" s="676"/>
      <c r="UVC6" s="676"/>
      <c r="UVD6" s="676"/>
      <c r="UVE6" s="676"/>
      <c r="UVF6" s="676"/>
      <c r="UVG6" s="676"/>
      <c r="UVH6" s="676"/>
      <c r="UVI6" s="676"/>
      <c r="UVJ6" s="676"/>
      <c r="UVK6" s="676"/>
      <c r="UVL6" s="676"/>
      <c r="UVM6" s="676"/>
      <c r="UVN6" s="676"/>
      <c r="UVO6" s="676"/>
      <c r="UVP6" s="676"/>
      <c r="UVQ6" s="676"/>
      <c r="UVR6" s="676"/>
      <c r="UVS6" s="676"/>
      <c r="UVT6" s="676"/>
      <c r="UVU6" s="676"/>
      <c r="UVV6" s="676"/>
      <c r="UVW6" s="676"/>
      <c r="UVX6" s="676"/>
      <c r="UVY6" s="676"/>
      <c r="UVZ6" s="676"/>
      <c r="UWA6" s="676"/>
      <c r="UWB6" s="676"/>
      <c r="UWC6" s="676"/>
      <c r="UWD6" s="676"/>
      <c r="UWE6" s="676"/>
      <c r="UWF6" s="676"/>
      <c r="UWG6" s="676"/>
      <c r="UWH6" s="676"/>
      <c r="UWI6" s="676"/>
      <c r="UWJ6" s="676"/>
      <c r="UWK6" s="676"/>
      <c r="UWL6" s="676"/>
      <c r="UWM6" s="676"/>
      <c r="UWN6" s="676"/>
      <c r="UWO6" s="676"/>
      <c r="UWP6" s="676"/>
      <c r="UWQ6" s="676"/>
      <c r="UWR6" s="676"/>
      <c r="UWS6" s="676"/>
      <c r="UWT6" s="676"/>
      <c r="UWU6" s="676"/>
      <c r="UWV6" s="676"/>
      <c r="UWW6" s="676"/>
      <c r="UWX6" s="676"/>
      <c r="UWY6" s="676"/>
      <c r="UWZ6" s="676"/>
      <c r="UXA6" s="676"/>
      <c r="UXB6" s="676"/>
      <c r="UXC6" s="676"/>
      <c r="UXD6" s="676"/>
      <c r="UXE6" s="676"/>
      <c r="UXF6" s="676"/>
      <c r="UXG6" s="676"/>
      <c r="UXH6" s="676"/>
      <c r="UXI6" s="676"/>
      <c r="UXJ6" s="676"/>
      <c r="UXK6" s="676"/>
      <c r="UXL6" s="676"/>
      <c r="UXM6" s="676"/>
      <c r="UXN6" s="676"/>
      <c r="UXO6" s="676"/>
      <c r="UXP6" s="676"/>
      <c r="UXQ6" s="676"/>
      <c r="UXR6" s="676"/>
      <c r="UXS6" s="676"/>
      <c r="UXT6" s="676"/>
      <c r="UXU6" s="676"/>
      <c r="UXV6" s="676"/>
      <c r="UXW6" s="676"/>
      <c r="UXX6" s="676"/>
      <c r="UXY6" s="676"/>
      <c r="UXZ6" s="676"/>
      <c r="UYA6" s="676"/>
      <c r="UYB6" s="676"/>
      <c r="UYC6" s="676"/>
      <c r="UYD6" s="676"/>
      <c r="UYE6" s="676"/>
      <c r="UYF6" s="676"/>
      <c r="UYG6" s="676"/>
      <c r="UYH6" s="676"/>
      <c r="UYI6" s="676"/>
      <c r="UYJ6" s="676"/>
      <c r="UYK6" s="676"/>
      <c r="UYL6" s="676"/>
      <c r="UYM6" s="676"/>
      <c r="UYN6" s="676"/>
      <c r="UYO6" s="676"/>
      <c r="UYP6" s="676"/>
      <c r="UYQ6" s="676"/>
      <c r="UYR6" s="676"/>
      <c r="UYS6" s="676"/>
      <c r="UYT6" s="676"/>
      <c r="UYU6" s="676"/>
      <c r="UYV6" s="676"/>
      <c r="UYW6" s="676"/>
      <c r="UYX6" s="676"/>
      <c r="UYY6" s="676"/>
      <c r="UYZ6" s="676"/>
      <c r="UZA6" s="676"/>
      <c r="UZB6" s="676"/>
      <c r="UZC6" s="676"/>
      <c r="UZD6" s="676"/>
      <c r="UZE6" s="676"/>
      <c r="UZF6" s="676"/>
      <c r="UZG6" s="676"/>
      <c r="UZH6" s="676"/>
      <c r="UZI6" s="676"/>
      <c r="UZJ6" s="676"/>
      <c r="UZK6" s="676"/>
      <c r="UZL6" s="676"/>
      <c r="UZM6" s="676"/>
      <c r="UZN6" s="676"/>
      <c r="UZO6" s="676"/>
      <c r="UZP6" s="676"/>
      <c r="UZQ6" s="676"/>
      <c r="UZR6" s="676"/>
      <c r="UZS6" s="676"/>
      <c r="UZT6" s="676"/>
      <c r="UZU6" s="676"/>
      <c r="UZV6" s="676"/>
      <c r="UZW6" s="676"/>
      <c r="UZX6" s="676"/>
      <c r="UZY6" s="676"/>
      <c r="UZZ6" s="676"/>
      <c r="VAA6" s="676"/>
      <c r="VAB6" s="676"/>
      <c r="VAC6" s="676"/>
      <c r="VAD6" s="676"/>
      <c r="VAE6" s="676"/>
      <c r="VAF6" s="676"/>
      <c r="VAG6" s="676"/>
      <c r="VAH6" s="676"/>
      <c r="VAI6" s="676"/>
      <c r="VAJ6" s="676"/>
      <c r="VAK6" s="676"/>
      <c r="VAL6" s="676"/>
      <c r="VAM6" s="676"/>
      <c r="VAN6" s="676"/>
      <c r="VAO6" s="676"/>
      <c r="VAP6" s="676"/>
      <c r="VAQ6" s="676"/>
      <c r="VAR6" s="676"/>
      <c r="VAS6" s="676"/>
      <c r="VAT6" s="676"/>
      <c r="VAU6" s="676"/>
      <c r="VAV6" s="676"/>
      <c r="VAW6" s="676"/>
      <c r="VAX6" s="676"/>
      <c r="VAY6" s="676"/>
      <c r="VAZ6" s="676"/>
      <c r="VBA6" s="676"/>
      <c r="VBB6" s="676"/>
      <c r="VBC6" s="676"/>
      <c r="VBD6" s="676"/>
      <c r="VBE6" s="676"/>
      <c r="VBF6" s="676"/>
      <c r="VBG6" s="676"/>
      <c r="VBH6" s="676"/>
      <c r="VBI6" s="676"/>
      <c r="VBJ6" s="676"/>
      <c r="VBK6" s="676"/>
      <c r="VBL6" s="676"/>
      <c r="VBM6" s="676"/>
      <c r="VBN6" s="676"/>
      <c r="VBO6" s="676"/>
      <c r="VBP6" s="676"/>
      <c r="VBQ6" s="676"/>
      <c r="VBR6" s="676"/>
      <c r="VBS6" s="676"/>
      <c r="VBT6" s="676"/>
      <c r="VBU6" s="676"/>
      <c r="VBV6" s="676"/>
      <c r="VBW6" s="676"/>
      <c r="VBX6" s="676"/>
      <c r="VBY6" s="676"/>
      <c r="VBZ6" s="676"/>
      <c r="VCA6" s="676"/>
      <c r="VCB6" s="676"/>
      <c r="VCC6" s="676"/>
      <c r="VCD6" s="676"/>
      <c r="VCE6" s="676"/>
      <c r="VCF6" s="676"/>
      <c r="VCG6" s="676"/>
      <c r="VCH6" s="676"/>
      <c r="VCI6" s="676"/>
      <c r="VCJ6" s="676"/>
      <c r="VCK6" s="676"/>
      <c r="VCL6" s="676"/>
      <c r="VCM6" s="676"/>
      <c r="VCN6" s="676"/>
      <c r="VCO6" s="676"/>
      <c r="VCP6" s="676"/>
      <c r="VCQ6" s="676"/>
      <c r="VCR6" s="676"/>
      <c r="VCS6" s="676"/>
      <c r="VCT6" s="676"/>
      <c r="VCU6" s="676"/>
      <c r="VCV6" s="676"/>
      <c r="VCW6" s="676"/>
      <c r="VCX6" s="676"/>
      <c r="VCY6" s="676"/>
      <c r="VCZ6" s="676"/>
      <c r="VDA6" s="676"/>
      <c r="VDB6" s="676"/>
      <c r="VDC6" s="676"/>
      <c r="VDD6" s="676"/>
      <c r="VDE6" s="676"/>
      <c r="VDF6" s="676"/>
      <c r="VDG6" s="676"/>
      <c r="VDH6" s="676"/>
      <c r="VDI6" s="676"/>
      <c r="VDJ6" s="676"/>
      <c r="VDK6" s="676"/>
      <c r="VDL6" s="676"/>
      <c r="VDM6" s="676"/>
      <c r="VDN6" s="676"/>
      <c r="VDO6" s="676"/>
      <c r="VDP6" s="676"/>
      <c r="VDQ6" s="676"/>
      <c r="VDR6" s="676"/>
      <c r="VDS6" s="676"/>
      <c r="VDT6" s="676"/>
      <c r="VDU6" s="676"/>
      <c r="VDV6" s="676"/>
      <c r="VDW6" s="676"/>
      <c r="VDX6" s="676"/>
      <c r="VDY6" s="676"/>
      <c r="VDZ6" s="676"/>
      <c r="VEA6" s="676"/>
      <c r="VEB6" s="676"/>
      <c r="VEC6" s="676"/>
      <c r="VED6" s="676"/>
      <c r="VEE6" s="676"/>
      <c r="VEF6" s="676"/>
      <c r="VEG6" s="676"/>
      <c r="VEH6" s="676"/>
      <c r="VEI6" s="676"/>
      <c r="VEJ6" s="676"/>
      <c r="VEK6" s="676"/>
      <c r="VEL6" s="676"/>
      <c r="VEM6" s="676"/>
      <c r="VEN6" s="676"/>
      <c r="VEO6" s="676"/>
      <c r="VEP6" s="676"/>
      <c r="VEQ6" s="676"/>
      <c r="VER6" s="676"/>
      <c r="VES6" s="676"/>
      <c r="VET6" s="676"/>
      <c r="VEU6" s="676"/>
      <c r="VEV6" s="676"/>
      <c r="VEW6" s="676"/>
      <c r="VEX6" s="676"/>
      <c r="VEY6" s="676"/>
      <c r="VEZ6" s="676"/>
      <c r="VFA6" s="676"/>
      <c r="VFB6" s="676"/>
      <c r="VFC6" s="676"/>
      <c r="VFD6" s="676"/>
      <c r="VFE6" s="676"/>
      <c r="VFF6" s="676"/>
      <c r="VFG6" s="676"/>
      <c r="VFH6" s="676"/>
      <c r="VFI6" s="676"/>
      <c r="VFJ6" s="676"/>
      <c r="VFK6" s="676"/>
      <c r="VFL6" s="676"/>
      <c r="VFM6" s="676"/>
      <c r="VFN6" s="676"/>
      <c r="VFO6" s="676"/>
      <c r="VFP6" s="676"/>
      <c r="VFQ6" s="676"/>
      <c r="VFR6" s="676"/>
      <c r="VFS6" s="676"/>
      <c r="VFT6" s="676"/>
      <c r="VFU6" s="676"/>
      <c r="VFV6" s="676"/>
      <c r="VFW6" s="676"/>
      <c r="VFX6" s="676"/>
      <c r="VFY6" s="676"/>
      <c r="VFZ6" s="676"/>
      <c r="VGA6" s="676"/>
      <c r="VGB6" s="676"/>
      <c r="VGC6" s="676"/>
      <c r="VGD6" s="676"/>
      <c r="VGE6" s="676"/>
      <c r="VGF6" s="676"/>
      <c r="VGG6" s="676"/>
      <c r="VGH6" s="676"/>
      <c r="VGI6" s="676"/>
      <c r="VGJ6" s="676"/>
      <c r="VGK6" s="676"/>
      <c r="VGL6" s="676"/>
      <c r="VGM6" s="676"/>
      <c r="VGN6" s="676"/>
      <c r="VGO6" s="676"/>
      <c r="VGP6" s="676"/>
      <c r="VGQ6" s="676"/>
      <c r="VGR6" s="676"/>
      <c r="VGS6" s="676"/>
      <c r="VGT6" s="676"/>
      <c r="VGU6" s="676"/>
      <c r="VGV6" s="676"/>
      <c r="VGW6" s="676"/>
      <c r="VGX6" s="676"/>
      <c r="VGY6" s="676"/>
      <c r="VGZ6" s="676"/>
      <c r="VHA6" s="676"/>
      <c r="VHB6" s="676"/>
      <c r="VHC6" s="676"/>
      <c r="VHD6" s="676"/>
      <c r="VHE6" s="676"/>
      <c r="VHF6" s="676"/>
      <c r="VHG6" s="676"/>
      <c r="VHH6" s="676"/>
      <c r="VHI6" s="676"/>
      <c r="VHJ6" s="676"/>
      <c r="VHK6" s="676"/>
      <c r="VHL6" s="676"/>
      <c r="VHM6" s="676"/>
      <c r="VHN6" s="676"/>
      <c r="VHO6" s="676"/>
      <c r="VHP6" s="676"/>
      <c r="VHQ6" s="676"/>
      <c r="VHR6" s="676"/>
      <c r="VHS6" s="676"/>
      <c r="VHT6" s="676"/>
      <c r="VHU6" s="676"/>
      <c r="VHV6" s="676"/>
      <c r="VHW6" s="676"/>
      <c r="VHX6" s="676"/>
      <c r="VHY6" s="676"/>
      <c r="VHZ6" s="676"/>
      <c r="VIA6" s="676"/>
      <c r="VIB6" s="676"/>
      <c r="VIC6" s="676"/>
      <c r="VID6" s="676"/>
      <c r="VIE6" s="676"/>
      <c r="VIF6" s="676"/>
      <c r="VIG6" s="676"/>
      <c r="VIH6" s="676"/>
      <c r="VII6" s="676"/>
      <c r="VIJ6" s="676"/>
      <c r="VIK6" s="676"/>
      <c r="VIL6" s="676"/>
      <c r="VIM6" s="676"/>
      <c r="VIN6" s="676"/>
      <c r="VIO6" s="676"/>
      <c r="VIP6" s="676"/>
      <c r="VIQ6" s="676"/>
      <c r="VIR6" s="676"/>
      <c r="VIS6" s="676"/>
      <c r="VIT6" s="676"/>
      <c r="VIU6" s="676"/>
      <c r="VIV6" s="676"/>
      <c r="VIW6" s="676"/>
      <c r="VIX6" s="676"/>
      <c r="VIY6" s="676"/>
      <c r="VIZ6" s="676"/>
      <c r="VJA6" s="676"/>
      <c r="VJB6" s="676"/>
      <c r="VJC6" s="676"/>
      <c r="VJD6" s="676"/>
      <c r="VJE6" s="676"/>
      <c r="VJF6" s="676"/>
      <c r="VJG6" s="676"/>
      <c r="VJH6" s="676"/>
      <c r="VJI6" s="676"/>
      <c r="VJJ6" s="676"/>
      <c r="VJK6" s="676"/>
      <c r="VJL6" s="676"/>
      <c r="VJM6" s="676"/>
      <c r="VJN6" s="676"/>
      <c r="VJO6" s="676"/>
      <c r="VJP6" s="676"/>
      <c r="VJQ6" s="676"/>
      <c r="VJR6" s="676"/>
      <c r="VJS6" s="676"/>
      <c r="VJT6" s="676"/>
      <c r="VJU6" s="676"/>
      <c r="VJV6" s="676"/>
      <c r="VJW6" s="676"/>
      <c r="VJX6" s="676"/>
      <c r="VJY6" s="676"/>
      <c r="VJZ6" s="676"/>
      <c r="VKA6" s="676"/>
      <c r="VKB6" s="676"/>
      <c r="VKC6" s="676"/>
      <c r="VKD6" s="676"/>
      <c r="VKE6" s="676"/>
      <c r="VKF6" s="676"/>
      <c r="VKG6" s="676"/>
      <c r="VKH6" s="676"/>
      <c r="VKI6" s="676"/>
      <c r="VKJ6" s="676"/>
      <c r="VKK6" s="676"/>
      <c r="VKL6" s="676"/>
      <c r="VKM6" s="676"/>
      <c r="VKN6" s="676"/>
      <c r="VKO6" s="676"/>
      <c r="VKP6" s="676"/>
      <c r="VKQ6" s="676"/>
      <c r="VKR6" s="676"/>
      <c r="VKS6" s="676"/>
      <c r="VKT6" s="676"/>
      <c r="VKU6" s="676"/>
      <c r="VKV6" s="676"/>
      <c r="VKW6" s="676"/>
      <c r="VKX6" s="676"/>
      <c r="VKY6" s="676"/>
      <c r="VKZ6" s="676"/>
      <c r="VLA6" s="676"/>
      <c r="VLB6" s="676"/>
      <c r="VLC6" s="676"/>
      <c r="VLD6" s="676"/>
      <c r="VLE6" s="676"/>
      <c r="VLF6" s="676"/>
      <c r="VLG6" s="676"/>
      <c r="VLH6" s="676"/>
      <c r="VLI6" s="676"/>
      <c r="VLJ6" s="676"/>
      <c r="VLK6" s="676"/>
      <c r="VLL6" s="676"/>
      <c r="VLM6" s="676"/>
      <c r="VLN6" s="676"/>
      <c r="VLO6" s="676"/>
      <c r="VLP6" s="676"/>
      <c r="VLQ6" s="676"/>
      <c r="VLR6" s="676"/>
      <c r="VLS6" s="676"/>
      <c r="VLT6" s="676"/>
      <c r="VLU6" s="676"/>
      <c r="VLV6" s="676"/>
      <c r="VLW6" s="676"/>
      <c r="VLX6" s="676"/>
      <c r="VLY6" s="676"/>
      <c r="VLZ6" s="676"/>
      <c r="VMA6" s="676"/>
      <c r="VMB6" s="676"/>
      <c r="VMC6" s="676"/>
      <c r="VMD6" s="676"/>
      <c r="VME6" s="676"/>
      <c r="VMF6" s="676"/>
      <c r="VMG6" s="676"/>
      <c r="VMH6" s="676"/>
      <c r="VMI6" s="676"/>
      <c r="VMJ6" s="676"/>
      <c r="VMK6" s="676"/>
      <c r="VML6" s="676"/>
      <c r="VMM6" s="676"/>
      <c r="VMN6" s="676"/>
      <c r="VMO6" s="676"/>
      <c r="VMP6" s="676"/>
      <c r="VMQ6" s="676"/>
      <c r="VMR6" s="676"/>
      <c r="VMS6" s="676"/>
      <c r="VMT6" s="676"/>
      <c r="VMU6" s="676"/>
      <c r="VMV6" s="676"/>
      <c r="VMW6" s="676"/>
      <c r="VMX6" s="676"/>
      <c r="VMY6" s="676"/>
      <c r="VMZ6" s="676"/>
      <c r="VNA6" s="676"/>
      <c r="VNB6" s="676"/>
      <c r="VNC6" s="676"/>
      <c r="VND6" s="676"/>
      <c r="VNE6" s="676"/>
      <c r="VNF6" s="676"/>
      <c r="VNG6" s="676"/>
      <c r="VNH6" s="676"/>
      <c r="VNI6" s="676"/>
      <c r="VNJ6" s="676"/>
      <c r="VNK6" s="676"/>
      <c r="VNL6" s="676"/>
      <c r="VNM6" s="676"/>
      <c r="VNN6" s="676"/>
      <c r="VNO6" s="676"/>
      <c r="VNP6" s="676"/>
      <c r="VNQ6" s="676"/>
      <c r="VNR6" s="676"/>
      <c r="VNS6" s="676"/>
      <c r="VNT6" s="676"/>
      <c r="VNU6" s="676"/>
      <c r="VNV6" s="676"/>
      <c r="VNW6" s="676"/>
      <c r="VNX6" s="676"/>
      <c r="VNY6" s="676"/>
      <c r="VNZ6" s="676"/>
      <c r="VOA6" s="676"/>
      <c r="VOB6" s="676"/>
      <c r="VOC6" s="676"/>
      <c r="VOD6" s="676"/>
      <c r="VOE6" s="676"/>
      <c r="VOF6" s="676"/>
      <c r="VOG6" s="676"/>
      <c r="VOH6" s="676"/>
      <c r="VOI6" s="676"/>
      <c r="VOJ6" s="676"/>
      <c r="VOK6" s="676"/>
      <c r="VOL6" s="676"/>
      <c r="VOM6" s="676"/>
      <c r="VON6" s="676"/>
      <c r="VOO6" s="676"/>
      <c r="VOP6" s="676"/>
      <c r="VOQ6" s="676"/>
      <c r="VOR6" s="676"/>
      <c r="VOS6" s="676"/>
      <c r="VOT6" s="676"/>
      <c r="VOU6" s="676"/>
      <c r="VOV6" s="676"/>
      <c r="VOW6" s="676"/>
      <c r="VOX6" s="676"/>
      <c r="VOY6" s="676"/>
      <c r="VOZ6" s="676"/>
      <c r="VPA6" s="676"/>
      <c r="VPB6" s="676"/>
      <c r="VPC6" s="676"/>
      <c r="VPD6" s="676"/>
      <c r="VPE6" s="676"/>
      <c r="VPF6" s="676"/>
      <c r="VPG6" s="676"/>
      <c r="VPH6" s="676"/>
      <c r="VPI6" s="676"/>
      <c r="VPJ6" s="676"/>
      <c r="VPK6" s="676"/>
      <c r="VPL6" s="676"/>
      <c r="VPM6" s="676"/>
      <c r="VPN6" s="676"/>
      <c r="VPO6" s="676"/>
      <c r="VPP6" s="676"/>
      <c r="VPQ6" s="676"/>
      <c r="VPR6" s="676"/>
      <c r="VPS6" s="676"/>
      <c r="VPT6" s="676"/>
      <c r="VPU6" s="676"/>
      <c r="VPV6" s="676"/>
      <c r="VPW6" s="676"/>
      <c r="VPX6" s="676"/>
      <c r="VPY6" s="676"/>
      <c r="VPZ6" s="676"/>
      <c r="VQA6" s="676"/>
      <c r="VQB6" s="676"/>
      <c r="VQC6" s="676"/>
      <c r="VQD6" s="676"/>
      <c r="VQE6" s="676"/>
      <c r="VQF6" s="676"/>
      <c r="VQG6" s="676"/>
      <c r="VQH6" s="676"/>
      <c r="VQI6" s="676"/>
      <c r="VQJ6" s="676"/>
      <c r="VQK6" s="676"/>
      <c r="VQL6" s="676"/>
      <c r="VQM6" s="676"/>
      <c r="VQN6" s="676"/>
      <c r="VQO6" s="676"/>
      <c r="VQP6" s="676"/>
      <c r="VQQ6" s="676"/>
      <c r="VQR6" s="676"/>
      <c r="VQS6" s="676"/>
      <c r="VQT6" s="676"/>
      <c r="VQU6" s="676"/>
      <c r="VQV6" s="676"/>
      <c r="VQW6" s="676"/>
      <c r="VQX6" s="676"/>
      <c r="VQY6" s="676"/>
      <c r="VQZ6" s="676"/>
      <c r="VRA6" s="676"/>
      <c r="VRB6" s="676"/>
      <c r="VRC6" s="676"/>
      <c r="VRD6" s="676"/>
      <c r="VRE6" s="676"/>
      <c r="VRF6" s="676"/>
      <c r="VRG6" s="676"/>
      <c r="VRH6" s="676"/>
      <c r="VRI6" s="676"/>
      <c r="VRJ6" s="676"/>
      <c r="VRK6" s="676"/>
      <c r="VRL6" s="676"/>
      <c r="VRM6" s="676"/>
      <c r="VRN6" s="676"/>
      <c r="VRO6" s="676"/>
      <c r="VRP6" s="676"/>
      <c r="VRQ6" s="676"/>
      <c r="VRR6" s="676"/>
      <c r="VRS6" s="676"/>
      <c r="VRT6" s="676"/>
      <c r="VRU6" s="676"/>
      <c r="VRV6" s="676"/>
      <c r="VRW6" s="676"/>
      <c r="VRX6" s="676"/>
      <c r="VRY6" s="676"/>
      <c r="VRZ6" s="676"/>
      <c r="VSA6" s="676"/>
      <c r="VSB6" s="676"/>
      <c r="VSC6" s="676"/>
      <c r="VSD6" s="676"/>
      <c r="VSE6" s="676"/>
      <c r="VSF6" s="676"/>
      <c r="VSG6" s="676"/>
      <c r="VSH6" s="676"/>
      <c r="VSI6" s="676"/>
      <c r="VSJ6" s="676"/>
      <c r="VSK6" s="676"/>
      <c r="VSL6" s="676"/>
      <c r="VSM6" s="676"/>
      <c r="VSN6" s="676"/>
      <c r="VSO6" s="676"/>
      <c r="VSP6" s="676"/>
      <c r="VSQ6" s="676"/>
      <c r="VSR6" s="676"/>
      <c r="VSS6" s="676"/>
      <c r="VST6" s="676"/>
      <c r="VSU6" s="676"/>
      <c r="VSV6" s="676"/>
      <c r="VSW6" s="676"/>
      <c r="VSX6" s="676"/>
      <c r="VSY6" s="676"/>
      <c r="VSZ6" s="676"/>
      <c r="VTA6" s="676"/>
      <c r="VTB6" s="676"/>
      <c r="VTC6" s="676"/>
      <c r="VTD6" s="676"/>
      <c r="VTE6" s="676"/>
      <c r="VTF6" s="676"/>
      <c r="VTG6" s="676"/>
      <c r="VTH6" s="676"/>
      <c r="VTI6" s="676"/>
      <c r="VTJ6" s="676"/>
      <c r="VTK6" s="676"/>
      <c r="VTL6" s="676"/>
      <c r="VTM6" s="676"/>
      <c r="VTN6" s="676"/>
      <c r="VTO6" s="676"/>
      <c r="VTP6" s="676"/>
      <c r="VTQ6" s="676"/>
      <c r="VTR6" s="676"/>
      <c r="VTS6" s="676"/>
      <c r="VTT6" s="676"/>
      <c r="VTU6" s="676"/>
      <c r="VTV6" s="676"/>
      <c r="VTW6" s="676"/>
      <c r="VTX6" s="676"/>
      <c r="VTY6" s="676"/>
      <c r="VTZ6" s="676"/>
      <c r="VUA6" s="676"/>
      <c r="VUB6" s="676"/>
      <c r="VUC6" s="676"/>
      <c r="VUD6" s="676"/>
      <c r="VUE6" s="676"/>
      <c r="VUF6" s="676"/>
      <c r="VUG6" s="676"/>
      <c r="VUH6" s="676"/>
      <c r="VUI6" s="676"/>
      <c r="VUJ6" s="676"/>
      <c r="VUK6" s="676"/>
      <c r="VUL6" s="676"/>
      <c r="VUM6" s="676"/>
      <c r="VUN6" s="676"/>
      <c r="VUO6" s="676"/>
      <c r="VUP6" s="676"/>
      <c r="VUQ6" s="676"/>
      <c r="VUR6" s="676"/>
      <c r="VUS6" s="676"/>
      <c r="VUT6" s="676"/>
      <c r="VUU6" s="676"/>
      <c r="VUV6" s="676"/>
      <c r="VUW6" s="676"/>
      <c r="VUX6" s="676"/>
      <c r="VUY6" s="676"/>
      <c r="VUZ6" s="676"/>
      <c r="VVA6" s="676"/>
      <c r="VVB6" s="676"/>
      <c r="VVC6" s="676"/>
      <c r="VVD6" s="676"/>
      <c r="VVE6" s="676"/>
      <c r="VVF6" s="676"/>
      <c r="VVG6" s="676"/>
      <c r="VVH6" s="676"/>
      <c r="VVI6" s="676"/>
      <c r="VVJ6" s="676"/>
      <c r="VVK6" s="676"/>
      <c r="VVL6" s="676"/>
      <c r="VVM6" s="676"/>
      <c r="VVN6" s="676"/>
      <c r="VVO6" s="676"/>
      <c r="VVP6" s="676"/>
      <c r="VVQ6" s="676"/>
      <c r="VVR6" s="676"/>
      <c r="VVS6" s="676"/>
      <c r="VVT6" s="676"/>
      <c r="VVU6" s="676"/>
      <c r="VVV6" s="676"/>
      <c r="VVW6" s="676"/>
      <c r="VVX6" s="676"/>
      <c r="VVY6" s="676"/>
      <c r="VVZ6" s="676"/>
      <c r="VWA6" s="676"/>
      <c r="VWB6" s="676"/>
      <c r="VWC6" s="676"/>
      <c r="VWD6" s="676"/>
      <c r="VWE6" s="676"/>
      <c r="VWF6" s="676"/>
      <c r="VWG6" s="676"/>
      <c r="VWH6" s="676"/>
      <c r="VWI6" s="676"/>
      <c r="VWJ6" s="676"/>
      <c r="VWK6" s="676"/>
      <c r="VWL6" s="676"/>
      <c r="VWM6" s="676"/>
      <c r="VWN6" s="676"/>
      <c r="VWO6" s="676"/>
      <c r="VWP6" s="676"/>
      <c r="VWQ6" s="676"/>
      <c r="VWR6" s="676"/>
      <c r="VWS6" s="676"/>
      <c r="VWT6" s="676"/>
      <c r="VWU6" s="676"/>
      <c r="VWV6" s="676"/>
      <c r="VWW6" s="676"/>
      <c r="VWX6" s="676"/>
      <c r="VWY6" s="676"/>
      <c r="VWZ6" s="676"/>
      <c r="VXA6" s="676"/>
      <c r="VXB6" s="676"/>
      <c r="VXC6" s="676"/>
      <c r="VXD6" s="676"/>
      <c r="VXE6" s="676"/>
      <c r="VXF6" s="676"/>
      <c r="VXG6" s="676"/>
      <c r="VXH6" s="676"/>
      <c r="VXI6" s="676"/>
      <c r="VXJ6" s="676"/>
      <c r="VXK6" s="676"/>
      <c r="VXL6" s="676"/>
      <c r="VXM6" s="676"/>
      <c r="VXN6" s="676"/>
      <c r="VXO6" s="676"/>
      <c r="VXP6" s="676"/>
      <c r="VXQ6" s="676"/>
      <c r="VXR6" s="676"/>
      <c r="VXS6" s="676"/>
      <c r="VXT6" s="676"/>
      <c r="VXU6" s="676"/>
      <c r="VXV6" s="676"/>
      <c r="VXW6" s="676"/>
      <c r="VXX6" s="676"/>
      <c r="VXY6" s="676"/>
      <c r="VXZ6" s="676"/>
      <c r="VYA6" s="676"/>
      <c r="VYB6" s="676"/>
      <c r="VYC6" s="676"/>
      <c r="VYD6" s="676"/>
      <c r="VYE6" s="676"/>
      <c r="VYF6" s="676"/>
      <c r="VYG6" s="676"/>
      <c r="VYH6" s="676"/>
      <c r="VYI6" s="676"/>
      <c r="VYJ6" s="676"/>
      <c r="VYK6" s="676"/>
      <c r="VYL6" s="676"/>
      <c r="VYM6" s="676"/>
      <c r="VYN6" s="676"/>
      <c r="VYO6" s="676"/>
      <c r="VYP6" s="676"/>
      <c r="VYQ6" s="676"/>
      <c r="VYR6" s="676"/>
      <c r="VYS6" s="676"/>
      <c r="VYT6" s="676"/>
      <c r="VYU6" s="676"/>
      <c r="VYV6" s="676"/>
      <c r="VYW6" s="676"/>
      <c r="VYX6" s="676"/>
      <c r="VYY6" s="676"/>
      <c r="VYZ6" s="676"/>
      <c r="VZA6" s="676"/>
      <c r="VZB6" s="676"/>
      <c r="VZC6" s="676"/>
      <c r="VZD6" s="676"/>
      <c r="VZE6" s="676"/>
      <c r="VZF6" s="676"/>
      <c r="VZG6" s="676"/>
      <c r="VZH6" s="676"/>
      <c r="VZI6" s="676"/>
      <c r="VZJ6" s="676"/>
      <c r="VZK6" s="676"/>
      <c r="VZL6" s="676"/>
      <c r="VZM6" s="676"/>
      <c r="VZN6" s="676"/>
      <c r="VZO6" s="676"/>
      <c r="VZP6" s="676"/>
      <c r="VZQ6" s="676"/>
      <c r="VZR6" s="676"/>
      <c r="VZS6" s="676"/>
      <c r="VZT6" s="676"/>
      <c r="VZU6" s="676"/>
      <c r="VZV6" s="676"/>
      <c r="VZW6" s="676"/>
      <c r="VZX6" s="676"/>
      <c r="VZY6" s="676"/>
      <c r="VZZ6" s="676"/>
      <c r="WAA6" s="676"/>
      <c r="WAB6" s="676"/>
      <c r="WAC6" s="676"/>
      <c r="WAD6" s="676"/>
      <c r="WAE6" s="676"/>
      <c r="WAF6" s="676"/>
      <c r="WAG6" s="676"/>
      <c r="WAH6" s="676"/>
      <c r="WAI6" s="676"/>
      <c r="WAJ6" s="676"/>
      <c r="WAK6" s="676"/>
      <c r="WAL6" s="676"/>
      <c r="WAM6" s="676"/>
      <c r="WAN6" s="676"/>
      <c r="WAO6" s="676"/>
      <c r="WAP6" s="676"/>
      <c r="WAQ6" s="676"/>
      <c r="WAR6" s="676"/>
      <c r="WAS6" s="676"/>
      <c r="WAT6" s="676"/>
      <c r="WAU6" s="676"/>
      <c r="WAV6" s="676"/>
      <c r="WAW6" s="676"/>
      <c r="WAX6" s="676"/>
      <c r="WAY6" s="676"/>
      <c r="WAZ6" s="676"/>
      <c r="WBA6" s="676"/>
      <c r="WBB6" s="676"/>
      <c r="WBC6" s="676"/>
      <c r="WBD6" s="676"/>
      <c r="WBE6" s="676"/>
      <c r="WBF6" s="676"/>
      <c r="WBG6" s="676"/>
      <c r="WBH6" s="676"/>
      <c r="WBI6" s="676"/>
      <c r="WBJ6" s="676"/>
      <c r="WBK6" s="676"/>
      <c r="WBL6" s="676"/>
      <c r="WBM6" s="676"/>
      <c r="WBN6" s="676"/>
      <c r="WBO6" s="676"/>
      <c r="WBP6" s="676"/>
      <c r="WBQ6" s="676"/>
      <c r="WBR6" s="676"/>
      <c r="WBS6" s="676"/>
      <c r="WBT6" s="676"/>
      <c r="WBU6" s="676"/>
      <c r="WBV6" s="676"/>
      <c r="WBW6" s="676"/>
      <c r="WBX6" s="676"/>
      <c r="WBY6" s="676"/>
      <c r="WBZ6" s="676"/>
      <c r="WCA6" s="676"/>
      <c r="WCB6" s="676"/>
      <c r="WCC6" s="676"/>
      <c r="WCD6" s="676"/>
      <c r="WCE6" s="676"/>
      <c r="WCF6" s="676"/>
      <c r="WCG6" s="676"/>
      <c r="WCH6" s="676"/>
      <c r="WCI6" s="676"/>
      <c r="WCJ6" s="676"/>
      <c r="WCK6" s="676"/>
      <c r="WCL6" s="676"/>
      <c r="WCM6" s="676"/>
      <c r="WCN6" s="676"/>
      <c r="WCO6" s="676"/>
      <c r="WCP6" s="676"/>
      <c r="WCQ6" s="676"/>
      <c r="WCR6" s="676"/>
      <c r="WCS6" s="676"/>
      <c r="WCT6" s="676"/>
      <c r="WCU6" s="676"/>
      <c r="WCV6" s="676"/>
      <c r="WCW6" s="676"/>
      <c r="WCX6" s="676"/>
      <c r="WCY6" s="676"/>
      <c r="WCZ6" s="676"/>
      <c r="WDA6" s="676"/>
      <c r="WDB6" s="676"/>
      <c r="WDC6" s="676"/>
      <c r="WDD6" s="676"/>
      <c r="WDE6" s="676"/>
      <c r="WDF6" s="676"/>
      <c r="WDG6" s="676"/>
      <c r="WDH6" s="676"/>
      <c r="WDI6" s="676"/>
      <c r="WDJ6" s="676"/>
      <c r="WDK6" s="676"/>
      <c r="WDL6" s="676"/>
      <c r="WDM6" s="676"/>
      <c r="WDN6" s="676"/>
      <c r="WDO6" s="676"/>
      <c r="WDP6" s="676"/>
      <c r="WDQ6" s="676"/>
      <c r="WDR6" s="676"/>
      <c r="WDS6" s="676"/>
      <c r="WDT6" s="676"/>
      <c r="WDU6" s="676"/>
      <c r="WDV6" s="676"/>
      <c r="WDW6" s="676"/>
      <c r="WDX6" s="676"/>
      <c r="WDY6" s="676"/>
      <c r="WDZ6" s="676"/>
      <c r="WEA6" s="676"/>
      <c r="WEB6" s="676"/>
      <c r="WEC6" s="676"/>
      <c r="WED6" s="676"/>
      <c r="WEE6" s="676"/>
      <c r="WEF6" s="676"/>
      <c r="WEG6" s="676"/>
      <c r="WEH6" s="676"/>
      <c r="WEI6" s="676"/>
      <c r="WEJ6" s="676"/>
      <c r="WEK6" s="676"/>
      <c r="WEL6" s="676"/>
      <c r="WEM6" s="676"/>
      <c r="WEN6" s="676"/>
      <c r="WEO6" s="676"/>
      <c r="WEP6" s="676"/>
      <c r="WEQ6" s="676"/>
      <c r="WER6" s="676"/>
      <c r="WES6" s="676"/>
      <c r="WET6" s="676"/>
      <c r="WEU6" s="676"/>
      <c r="WEV6" s="676"/>
      <c r="WEW6" s="676"/>
      <c r="WEX6" s="676"/>
      <c r="WEY6" s="676"/>
      <c r="WEZ6" s="676"/>
      <c r="WFA6" s="676"/>
      <c r="WFB6" s="676"/>
      <c r="WFC6" s="676"/>
      <c r="WFD6" s="676"/>
      <c r="WFE6" s="676"/>
      <c r="WFF6" s="676"/>
      <c r="WFG6" s="676"/>
      <c r="WFH6" s="676"/>
      <c r="WFI6" s="676"/>
      <c r="WFJ6" s="676"/>
      <c r="WFK6" s="676"/>
      <c r="WFL6" s="676"/>
      <c r="WFM6" s="676"/>
      <c r="WFN6" s="676"/>
      <c r="WFO6" s="676"/>
      <c r="WFP6" s="676"/>
      <c r="WFQ6" s="676"/>
      <c r="WFR6" s="676"/>
      <c r="WFS6" s="676"/>
      <c r="WFT6" s="676"/>
      <c r="WFU6" s="676"/>
      <c r="WFV6" s="676"/>
      <c r="WFW6" s="676"/>
      <c r="WFX6" s="676"/>
      <c r="WFY6" s="676"/>
      <c r="WFZ6" s="676"/>
      <c r="WGA6" s="676"/>
      <c r="WGB6" s="676"/>
      <c r="WGC6" s="676"/>
      <c r="WGD6" s="676"/>
      <c r="WGE6" s="676"/>
      <c r="WGF6" s="676"/>
      <c r="WGG6" s="676"/>
      <c r="WGH6" s="676"/>
      <c r="WGI6" s="676"/>
      <c r="WGJ6" s="676"/>
      <c r="WGK6" s="676"/>
      <c r="WGL6" s="676"/>
      <c r="WGM6" s="676"/>
      <c r="WGN6" s="676"/>
      <c r="WGO6" s="676"/>
      <c r="WGP6" s="676"/>
      <c r="WGQ6" s="676"/>
      <c r="WGR6" s="676"/>
      <c r="WGS6" s="676"/>
      <c r="WGT6" s="676"/>
      <c r="WGU6" s="676"/>
      <c r="WGV6" s="676"/>
      <c r="WGW6" s="676"/>
      <c r="WGX6" s="676"/>
      <c r="WGY6" s="676"/>
      <c r="WGZ6" s="676"/>
      <c r="WHA6" s="676"/>
      <c r="WHB6" s="676"/>
      <c r="WHC6" s="676"/>
      <c r="WHD6" s="676"/>
      <c r="WHE6" s="676"/>
      <c r="WHF6" s="676"/>
      <c r="WHG6" s="676"/>
      <c r="WHH6" s="676"/>
      <c r="WHI6" s="676"/>
      <c r="WHJ6" s="676"/>
      <c r="WHK6" s="676"/>
      <c r="WHL6" s="676"/>
      <c r="WHM6" s="676"/>
      <c r="WHN6" s="676"/>
      <c r="WHO6" s="676"/>
      <c r="WHP6" s="676"/>
      <c r="WHQ6" s="676"/>
      <c r="WHR6" s="676"/>
      <c r="WHS6" s="676"/>
      <c r="WHT6" s="676"/>
      <c r="WHU6" s="676"/>
      <c r="WHV6" s="676"/>
      <c r="WHW6" s="676"/>
      <c r="WHX6" s="676"/>
      <c r="WHY6" s="676"/>
      <c r="WHZ6" s="676"/>
      <c r="WIA6" s="676"/>
      <c r="WIB6" s="676"/>
      <c r="WIC6" s="676"/>
      <c r="WID6" s="676"/>
      <c r="WIE6" s="676"/>
      <c r="WIF6" s="676"/>
      <c r="WIG6" s="676"/>
      <c r="WIH6" s="676"/>
      <c r="WII6" s="676"/>
      <c r="WIJ6" s="676"/>
      <c r="WIK6" s="676"/>
      <c r="WIL6" s="676"/>
      <c r="WIM6" s="676"/>
      <c r="WIN6" s="676"/>
      <c r="WIO6" s="676"/>
      <c r="WIP6" s="676"/>
      <c r="WIQ6" s="676"/>
      <c r="WIR6" s="676"/>
      <c r="WIS6" s="676"/>
      <c r="WIT6" s="676"/>
      <c r="WIU6" s="676"/>
      <c r="WIV6" s="676"/>
      <c r="WIW6" s="676"/>
      <c r="WIX6" s="676"/>
      <c r="WIY6" s="676"/>
      <c r="WIZ6" s="676"/>
      <c r="WJA6" s="676"/>
      <c r="WJB6" s="676"/>
      <c r="WJC6" s="676"/>
      <c r="WJD6" s="676"/>
      <c r="WJE6" s="676"/>
      <c r="WJF6" s="676"/>
      <c r="WJG6" s="676"/>
      <c r="WJH6" s="676"/>
      <c r="WJI6" s="676"/>
      <c r="WJJ6" s="676"/>
      <c r="WJK6" s="676"/>
      <c r="WJL6" s="676"/>
      <c r="WJM6" s="676"/>
      <c r="WJN6" s="676"/>
      <c r="WJO6" s="676"/>
      <c r="WJP6" s="676"/>
      <c r="WJQ6" s="676"/>
      <c r="WJR6" s="676"/>
      <c r="WJS6" s="676"/>
      <c r="WJT6" s="676"/>
      <c r="WJU6" s="676"/>
      <c r="WJV6" s="676"/>
      <c r="WJW6" s="676"/>
      <c r="WJX6" s="676"/>
      <c r="WJY6" s="676"/>
      <c r="WJZ6" s="676"/>
      <c r="WKA6" s="676"/>
      <c r="WKB6" s="676"/>
      <c r="WKC6" s="676"/>
      <c r="WKD6" s="676"/>
      <c r="WKE6" s="676"/>
      <c r="WKF6" s="676"/>
      <c r="WKG6" s="676"/>
      <c r="WKH6" s="676"/>
      <c r="WKI6" s="676"/>
      <c r="WKJ6" s="676"/>
      <c r="WKK6" s="676"/>
      <c r="WKL6" s="676"/>
      <c r="WKM6" s="676"/>
      <c r="WKN6" s="676"/>
      <c r="WKO6" s="676"/>
      <c r="WKP6" s="676"/>
      <c r="WKQ6" s="676"/>
      <c r="WKR6" s="676"/>
      <c r="WKS6" s="676"/>
      <c r="WKT6" s="676"/>
      <c r="WKU6" s="676"/>
      <c r="WKV6" s="676"/>
      <c r="WKW6" s="676"/>
      <c r="WKX6" s="676"/>
      <c r="WKY6" s="676"/>
      <c r="WKZ6" s="676"/>
      <c r="WLA6" s="676"/>
      <c r="WLB6" s="676"/>
      <c r="WLC6" s="676"/>
      <c r="WLD6" s="676"/>
      <c r="WLE6" s="676"/>
      <c r="WLF6" s="676"/>
      <c r="WLG6" s="676"/>
      <c r="WLH6" s="676"/>
      <c r="WLI6" s="676"/>
      <c r="WLJ6" s="676"/>
      <c r="WLK6" s="676"/>
      <c r="WLL6" s="676"/>
      <c r="WLM6" s="676"/>
      <c r="WLN6" s="676"/>
      <c r="WLO6" s="676"/>
      <c r="WLP6" s="676"/>
      <c r="WLQ6" s="676"/>
      <c r="WLR6" s="676"/>
      <c r="WLS6" s="676"/>
      <c r="WLT6" s="676"/>
      <c r="WLU6" s="676"/>
      <c r="WLV6" s="676"/>
      <c r="WLW6" s="676"/>
      <c r="WLX6" s="676"/>
      <c r="WLY6" s="676"/>
      <c r="WLZ6" s="676"/>
      <c r="WMA6" s="676"/>
      <c r="WMB6" s="676"/>
      <c r="WMC6" s="676"/>
      <c r="WMD6" s="676"/>
      <c r="WME6" s="676"/>
      <c r="WMF6" s="676"/>
      <c r="WMG6" s="676"/>
      <c r="WMH6" s="676"/>
      <c r="WMI6" s="676"/>
      <c r="WMJ6" s="676"/>
      <c r="WMK6" s="676"/>
      <c r="WML6" s="676"/>
      <c r="WMM6" s="676"/>
      <c r="WMN6" s="676"/>
      <c r="WMO6" s="676"/>
      <c r="WMP6" s="676"/>
      <c r="WMQ6" s="676"/>
      <c r="WMR6" s="676"/>
      <c r="WMS6" s="676"/>
      <c r="WMT6" s="676"/>
      <c r="WMU6" s="676"/>
      <c r="WMV6" s="676"/>
      <c r="WMW6" s="676"/>
      <c r="WMX6" s="676"/>
      <c r="WMY6" s="676"/>
      <c r="WMZ6" s="676"/>
      <c r="WNA6" s="676"/>
      <c r="WNB6" s="676"/>
      <c r="WNC6" s="676"/>
      <c r="WND6" s="676"/>
      <c r="WNE6" s="676"/>
      <c r="WNF6" s="676"/>
      <c r="WNG6" s="676"/>
      <c r="WNH6" s="676"/>
      <c r="WNI6" s="676"/>
      <c r="WNJ6" s="676"/>
      <c r="WNK6" s="676"/>
      <c r="WNL6" s="676"/>
      <c r="WNM6" s="676"/>
      <c r="WNN6" s="676"/>
      <c r="WNO6" s="676"/>
      <c r="WNP6" s="676"/>
      <c r="WNQ6" s="676"/>
      <c r="WNR6" s="676"/>
      <c r="WNS6" s="676"/>
      <c r="WNT6" s="676"/>
      <c r="WNU6" s="676"/>
      <c r="WNV6" s="676"/>
      <c r="WNW6" s="676"/>
      <c r="WNX6" s="676"/>
      <c r="WNY6" s="676"/>
      <c r="WNZ6" s="676"/>
      <c r="WOA6" s="676"/>
      <c r="WOB6" s="676"/>
      <c r="WOC6" s="676"/>
      <c r="WOD6" s="676"/>
      <c r="WOE6" s="676"/>
      <c r="WOF6" s="676"/>
      <c r="WOG6" s="676"/>
      <c r="WOH6" s="676"/>
      <c r="WOI6" s="676"/>
      <c r="WOJ6" s="676"/>
      <c r="WOK6" s="676"/>
      <c r="WOL6" s="676"/>
      <c r="WOM6" s="676"/>
      <c r="WON6" s="676"/>
      <c r="WOO6" s="676"/>
      <c r="WOP6" s="676"/>
      <c r="WOQ6" s="676"/>
      <c r="WOR6" s="676"/>
      <c r="WOS6" s="676"/>
      <c r="WOT6" s="676"/>
      <c r="WOU6" s="676"/>
      <c r="WOV6" s="676"/>
      <c r="WOW6" s="676"/>
      <c r="WOX6" s="676"/>
      <c r="WOY6" s="676"/>
      <c r="WOZ6" s="676"/>
      <c r="WPA6" s="676"/>
      <c r="WPB6" s="676"/>
      <c r="WPC6" s="676"/>
      <c r="WPD6" s="676"/>
      <c r="WPE6" s="676"/>
      <c r="WPF6" s="676"/>
      <c r="WPG6" s="676"/>
      <c r="WPH6" s="676"/>
      <c r="WPI6" s="676"/>
      <c r="WPJ6" s="676"/>
      <c r="WPK6" s="676"/>
      <c r="WPL6" s="676"/>
      <c r="WPM6" s="676"/>
      <c r="WPN6" s="676"/>
      <c r="WPO6" s="676"/>
      <c r="WPP6" s="676"/>
      <c r="WPQ6" s="676"/>
      <c r="WPR6" s="676"/>
      <c r="WPS6" s="676"/>
      <c r="WPT6" s="676"/>
      <c r="WPU6" s="676"/>
      <c r="WPV6" s="676"/>
      <c r="WPW6" s="676"/>
      <c r="WPX6" s="676"/>
      <c r="WPY6" s="676"/>
      <c r="WPZ6" s="676"/>
      <c r="WQA6" s="676"/>
      <c r="WQB6" s="676"/>
      <c r="WQC6" s="676"/>
      <c r="WQD6" s="676"/>
      <c r="WQE6" s="676"/>
      <c r="WQF6" s="676"/>
      <c r="WQG6" s="676"/>
      <c r="WQH6" s="676"/>
      <c r="WQI6" s="676"/>
      <c r="WQJ6" s="676"/>
      <c r="WQK6" s="676"/>
      <c r="WQL6" s="676"/>
      <c r="WQM6" s="676"/>
      <c r="WQN6" s="676"/>
      <c r="WQO6" s="676"/>
      <c r="WQP6" s="676"/>
      <c r="WQQ6" s="676"/>
      <c r="WQR6" s="676"/>
      <c r="WQS6" s="676"/>
      <c r="WQT6" s="676"/>
      <c r="WQU6" s="676"/>
      <c r="WQV6" s="676"/>
      <c r="WQW6" s="676"/>
      <c r="WQX6" s="676"/>
      <c r="WQY6" s="676"/>
      <c r="WQZ6" s="676"/>
      <c r="WRA6" s="676"/>
      <c r="WRB6" s="676"/>
      <c r="WRC6" s="676"/>
      <c r="WRD6" s="676"/>
      <c r="WRE6" s="676"/>
      <c r="WRF6" s="676"/>
      <c r="WRG6" s="676"/>
      <c r="WRH6" s="676"/>
      <c r="WRI6" s="676"/>
      <c r="WRJ6" s="676"/>
      <c r="WRK6" s="676"/>
      <c r="WRL6" s="676"/>
      <c r="WRM6" s="676"/>
      <c r="WRN6" s="676"/>
      <c r="WRO6" s="676"/>
      <c r="WRP6" s="676"/>
      <c r="WRQ6" s="676"/>
      <c r="WRR6" s="676"/>
      <c r="WRS6" s="676"/>
      <c r="WRT6" s="676"/>
      <c r="WRU6" s="676"/>
      <c r="WRV6" s="676"/>
      <c r="WRW6" s="676"/>
      <c r="WRX6" s="676"/>
      <c r="WRY6" s="676"/>
      <c r="WRZ6" s="676"/>
      <c r="WSA6" s="676"/>
      <c r="WSB6" s="676"/>
      <c r="WSC6" s="676"/>
      <c r="WSD6" s="676"/>
      <c r="WSE6" s="676"/>
      <c r="WSF6" s="676"/>
      <c r="WSG6" s="676"/>
      <c r="WSH6" s="676"/>
      <c r="WSI6" s="676"/>
      <c r="WSJ6" s="676"/>
      <c r="WSK6" s="676"/>
      <c r="WSL6" s="676"/>
      <c r="WSM6" s="676"/>
      <c r="WSN6" s="676"/>
      <c r="WSO6" s="676"/>
      <c r="WSP6" s="676"/>
      <c r="WSQ6" s="676"/>
      <c r="WSR6" s="676"/>
      <c r="WSS6" s="676"/>
      <c r="WST6" s="676"/>
      <c r="WSU6" s="676"/>
      <c r="WSV6" s="676"/>
      <c r="WSW6" s="676"/>
      <c r="WSX6" s="676"/>
      <c r="WSY6" s="676"/>
      <c r="WSZ6" s="676"/>
      <c r="WTA6" s="676"/>
      <c r="WTB6" s="676"/>
      <c r="WTC6" s="676"/>
      <c r="WTD6" s="676"/>
      <c r="WTE6" s="676"/>
      <c r="WTF6" s="676"/>
      <c r="WTG6" s="676"/>
      <c r="WTH6" s="676"/>
      <c r="WTI6" s="676"/>
      <c r="WTJ6" s="676"/>
      <c r="WTK6" s="676"/>
      <c r="WTL6" s="676"/>
      <c r="WTM6" s="676"/>
      <c r="WTN6" s="676"/>
      <c r="WTO6" s="676"/>
      <c r="WTP6" s="676"/>
      <c r="WTQ6" s="676"/>
      <c r="WTR6" s="676"/>
      <c r="WTS6" s="676"/>
      <c r="WTT6" s="676"/>
      <c r="WTU6" s="676"/>
      <c r="WTV6" s="676"/>
      <c r="WTW6" s="676"/>
      <c r="WTX6" s="676"/>
      <c r="WTY6" s="676"/>
      <c r="WTZ6" s="676"/>
      <c r="WUA6" s="676"/>
      <c r="WUB6" s="676"/>
      <c r="WUC6" s="676"/>
      <c r="WUD6" s="676"/>
      <c r="WUE6" s="676"/>
      <c r="WUF6" s="676"/>
      <c r="WUG6" s="676"/>
      <c r="WUH6" s="676"/>
      <c r="WUI6" s="676"/>
      <c r="WUJ6" s="676"/>
      <c r="WUK6" s="676"/>
      <c r="WUL6" s="676"/>
      <c r="WUM6" s="676"/>
      <c r="WUN6" s="676"/>
      <c r="WUO6" s="676"/>
      <c r="WUP6" s="676"/>
      <c r="WUQ6" s="676"/>
      <c r="WUR6" s="676"/>
      <c r="WUS6" s="676"/>
      <c r="WUT6" s="676"/>
      <c r="WUU6" s="676"/>
      <c r="WUV6" s="676"/>
      <c r="WUW6" s="676"/>
      <c r="WUX6" s="676"/>
      <c r="WUY6" s="676"/>
      <c r="WUZ6" s="676"/>
      <c r="WVA6" s="676"/>
      <c r="WVB6" s="676"/>
      <c r="WVC6" s="676"/>
      <c r="WVD6" s="676"/>
      <c r="WVE6" s="676"/>
      <c r="WVF6" s="676"/>
      <c r="WVG6" s="676"/>
      <c r="WVH6" s="676"/>
      <c r="WVI6" s="676"/>
      <c r="WVJ6" s="676"/>
      <c r="WVK6" s="676"/>
      <c r="WVL6" s="676"/>
      <c r="WVM6" s="676"/>
      <c r="WVN6" s="676"/>
      <c r="WVO6" s="676"/>
      <c r="WVP6" s="676"/>
      <c r="WVQ6" s="676"/>
      <c r="WVR6" s="676"/>
      <c r="WVS6" s="676"/>
      <c r="WVT6" s="676"/>
      <c r="WVU6" s="676"/>
      <c r="WVV6" s="676"/>
      <c r="WVW6" s="676"/>
      <c r="WVX6" s="676"/>
      <c r="WVY6" s="676"/>
      <c r="WVZ6" s="676"/>
      <c r="WWA6" s="676"/>
      <c r="WWB6" s="676"/>
      <c r="WWC6" s="676"/>
      <c r="WWD6" s="676"/>
      <c r="WWE6" s="676"/>
      <c r="WWF6" s="676"/>
      <c r="WWG6" s="676"/>
      <c r="WWH6" s="676"/>
      <c r="WWI6" s="676"/>
      <c r="WWJ6" s="676"/>
      <c r="WWK6" s="676"/>
      <c r="WWL6" s="676"/>
      <c r="WWM6" s="676"/>
      <c r="WWN6" s="676"/>
      <c r="WWO6" s="676"/>
      <c r="WWP6" s="676"/>
      <c r="WWQ6" s="676"/>
      <c r="WWR6" s="676"/>
      <c r="WWS6" s="676"/>
      <c r="WWT6" s="676"/>
      <c r="WWU6" s="676"/>
      <c r="WWV6" s="676"/>
      <c r="WWW6" s="676"/>
      <c r="WWX6" s="676"/>
      <c r="WWY6" s="676"/>
      <c r="WWZ6" s="676"/>
      <c r="WXA6" s="676"/>
      <c r="WXB6" s="676"/>
      <c r="WXC6" s="676"/>
      <c r="WXD6" s="676"/>
      <c r="WXE6" s="676"/>
      <c r="WXF6" s="676"/>
      <c r="WXG6" s="676"/>
      <c r="WXH6" s="676"/>
      <c r="WXI6" s="676"/>
      <c r="WXJ6" s="676"/>
      <c r="WXK6" s="676"/>
      <c r="WXL6" s="676"/>
      <c r="WXM6" s="676"/>
      <c r="WXN6" s="676"/>
      <c r="WXO6" s="676"/>
      <c r="WXP6" s="676"/>
      <c r="WXQ6" s="676"/>
      <c r="WXR6" s="676"/>
      <c r="WXS6" s="676"/>
      <c r="WXT6" s="676"/>
      <c r="WXU6" s="676"/>
      <c r="WXV6" s="676"/>
      <c r="WXW6" s="676"/>
      <c r="WXX6" s="676"/>
      <c r="WXY6" s="676"/>
      <c r="WXZ6" s="676"/>
      <c r="WYA6" s="676"/>
      <c r="WYB6" s="676"/>
      <c r="WYC6" s="676"/>
      <c r="WYD6" s="676"/>
      <c r="WYE6" s="676"/>
      <c r="WYF6" s="676"/>
      <c r="WYG6" s="676"/>
      <c r="WYH6" s="676"/>
      <c r="WYI6" s="676"/>
      <c r="WYJ6" s="676"/>
      <c r="WYK6" s="676"/>
      <c r="WYL6" s="676"/>
      <c r="WYM6" s="676"/>
      <c r="WYN6" s="676"/>
      <c r="WYO6" s="676"/>
      <c r="WYP6" s="676"/>
      <c r="WYQ6" s="676"/>
      <c r="WYR6" s="676"/>
      <c r="WYS6" s="676"/>
      <c r="WYT6" s="676"/>
      <c r="WYU6" s="676"/>
      <c r="WYV6" s="676"/>
      <c r="WYW6" s="676"/>
      <c r="WYX6" s="676"/>
      <c r="WYY6" s="676"/>
      <c r="WYZ6" s="676"/>
      <c r="WZA6" s="676"/>
      <c r="WZB6" s="676"/>
      <c r="WZC6" s="676"/>
      <c r="WZD6" s="676"/>
      <c r="WZE6" s="676"/>
      <c r="WZF6" s="676"/>
      <c r="WZG6" s="676"/>
      <c r="WZH6" s="676"/>
      <c r="WZI6" s="676"/>
      <c r="WZJ6" s="676"/>
      <c r="WZK6" s="676"/>
      <c r="WZL6" s="676"/>
      <c r="WZM6" s="676"/>
      <c r="WZN6" s="676"/>
      <c r="WZO6" s="676"/>
      <c r="WZP6" s="676"/>
      <c r="WZQ6" s="676"/>
      <c r="WZR6" s="676"/>
      <c r="WZS6" s="676"/>
      <c r="WZT6" s="676"/>
      <c r="WZU6" s="676"/>
      <c r="WZV6" s="676"/>
      <c r="WZW6" s="676"/>
      <c r="WZX6" s="676"/>
      <c r="WZY6" s="676"/>
      <c r="WZZ6" s="676"/>
      <c r="XAA6" s="676"/>
      <c r="XAB6" s="676"/>
      <c r="XAC6" s="676"/>
      <c r="XAD6" s="676"/>
      <c r="XAE6" s="676"/>
      <c r="XAF6" s="676"/>
      <c r="XAG6" s="676"/>
      <c r="XAH6" s="676"/>
      <c r="XAI6" s="676"/>
      <c r="XAJ6" s="676"/>
      <c r="XAK6" s="676"/>
      <c r="XAL6" s="676"/>
      <c r="XAM6" s="676"/>
      <c r="XAN6" s="676"/>
      <c r="XAO6" s="676"/>
      <c r="XAP6" s="676"/>
      <c r="XAQ6" s="676"/>
      <c r="XAR6" s="676"/>
      <c r="XAS6" s="676"/>
      <c r="XAT6" s="676"/>
      <c r="XAU6" s="676"/>
      <c r="XAV6" s="676"/>
      <c r="XAW6" s="676"/>
      <c r="XAX6" s="676"/>
      <c r="XAY6" s="676"/>
      <c r="XAZ6" s="676"/>
      <c r="XBA6" s="676"/>
      <c r="XBB6" s="676"/>
      <c r="XBC6" s="676"/>
      <c r="XBD6" s="676"/>
      <c r="XBE6" s="676"/>
      <c r="XBF6" s="676"/>
      <c r="XBG6" s="676"/>
      <c r="XBH6" s="676"/>
      <c r="XBI6" s="676"/>
      <c r="XBJ6" s="676"/>
      <c r="XBK6" s="676"/>
      <c r="XBL6" s="676"/>
      <c r="XBM6" s="676"/>
      <c r="XBN6" s="676"/>
      <c r="XBO6" s="676"/>
      <c r="XBP6" s="676"/>
      <c r="XBQ6" s="676"/>
      <c r="XBR6" s="676"/>
      <c r="XBS6" s="676"/>
      <c r="XBT6" s="676"/>
      <c r="XBU6" s="676"/>
      <c r="XBV6" s="676"/>
      <c r="XBW6" s="676"/>
      <c r="XBX6" s="676"/>
      <c r="XBY6" s="676"/>
      <c r="XBZ6" s="676"/>
      <c r="XCA6" s="676"/>
      <c r="XCB6" s="676"/>
      <c r="XCC6" s="676"/>
      <c r="XCD6" s="676"/>
      <c r="XCE6" s="676"/>
      <c r="XCF6" s="676"/>
      <c r="XCG6" s="676"/>
      <c r="XCH6" s="676"/>
      <c r="XCI6" s="676"/>
      <c r="XCJ6" s="676"/>
      <c r="XCK6" s="676"/>
      <c r="XCL6" s="676"/>
      <c r="XCM6" s="676"/>
      <c r="XCN6" s="676"/>
      <c r="XCO6" s="676"/>
      <c r="XCP6" s="676"/>
      <c r="XCQ6" s="676"/>
      <c r="XCR6" s="676"/>
      <c r="XCS6" s="676"/>
      <c r="XCT6" s="676"/>
      <c r="XCU6" s="676"/>
      <c r="XCV6" s="676"/>
      <c r="XCW6" s="676"/>
      <c r="XCX6" s="676"/>
      <c r="XCY6" s="676"/>
      <c r="XCZ6" s="676"/>
      <c r="XDA6" s="676"/>
      <c r="XDB6" s="676"/>
      <c r="XDC6" s="676"/>
      <c r="XDD6" s="676"/>
      <c r="XDE6" s="676"/>
      <c r="XDF6" s="676"/>
      <c r="XDG6" s="676"/>
      <c r="XDH6" s="676"/>
      <c r="XDI6" s="676"/>
      <c r="XDJ6" s="676"/>
      <c r="XDK6" s="676"/>
      <c r="XDL6" s="676"/>
      <c r="XDM6" s="676"/>
      <c r="XDN6" s="676"/>
      <c r="XDO6" s="676"/>
      <c r="XDP6" s="676"/>
      <c r="XDQ6" s="676"/>
      <c r="XDR6" s="676"/>
      <c r="XDS6" s="676"/>
      <c r="XDT6" s="676"/>
      <c r="XDU6" s="676"/>
      <c r="XDV6" s="676"/>
      <c r="XDW6" s="676"/>
      <c r="XDX6" s="676"/>
      <c r="XDY6" s="676"/>
      <c r="XDZ6" s="676"/>
      <c r="XEA6" s="676"/>
      <c r="XEB6" s="676"/>
      <c r="XEC6" s="676"/>
      <c r="XED6" s="676"/>
      <c r="XEE6" s="676"/>
      <c r="XEF6" s="676"/>
      <c r="XEG6" s="676"/>
      <c r="XEH6" s="676"/>
      <c r="XEI6" s="676"/>
      <c r="XEJ6" s="676"/>
      <c r="XEK6" s="676"/>
      <c r="XEL6" s="676"/>
      <c r="XEM6" s="676"/>
      <c r="XEN6" s="676"/>
      <c r="XEO6" s="676"/>
      <c r="XEP6" s="676"/>
      <c r="XEQ6" s="676"/>
      <c r="XER6" s="676"/>
      <c r="XES6" s="676"/>
      <c r="XET6" s="676"/>
      <c r="XEU6" s="676"/>
      <c r="XEV6" s="676"/>
      <c r="XEW6" s="676"/>
      <c r="XEX6" s="676"/>
      <c r="XEY6" s="676"/>
      <c r="XEZ6" s="676"/>
      <c r="XFA6" s="676"/>
      <c r="XFB6" s="676"/>
      <c r="XFC6" s="676"/>
    </row>
    <row r="7" spans="1:16383" ht="15" customHeight="1">
      <c r="A7" s="678" t="s">
        <v>2900</v>
      </c>
      <c r="B7" s="676"/>
      <c r="C7" s="676"/>
      <c r="D7" s="676"/>
      <c r="E7" s="676"/>
      <c r="F7" s="676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  <c r="AF7" s="676"/>
      <c r="AG7" s="676"/>
      <c r="AH7" s="676"/>
      <c r="AI7" s="676"/>
      <c r="AJ7" s="676"/>
      <c r="AK7" s="676"/>
      <c r="AL7" s="676"/>
      <c r="AM7" s="676"/>
      <c r="AN7" s="676"/>
      <c r="AO7" s="676"/>
      <c r="AP7" s="676"/>
      <c r="AQ7" s="676"/>
      <c r="AR7" s="676"/>
      <c r="AS7" s="676"/>
      <c r="AT7" s="676"/>
      <c r="AU7" s="676"/>
      <c r="AV7" s="676"/>
      <c r="AW7" s="676"/>
      <c r="AX7" s="676"/>
      <c r="AY7" s="676"/>
      <c r="AZ7" s="676"/>
      <c r="BA7" s="676"/>
      <c r="BB7" s="676"/>
      <c r="BC7" s="676"/>
      <c r="BD7" s="676"/>
      <c r="BE7" s="676"/>
      <c r="BF7" s="676"/>
      <c r="BG7" s="676"/>
      <c r="BH7" s="676"/>
      <c r="BI7" s="676"/>
      <c r="BJ7" s="676"/>
      <c r="BK7" s="676"/>
      <c r="BL7" s="676"/>
      <c r="BM7" s="676"/>
      <c r="BN7" s="676"/>
      <c r="BO7" s="676"/>
      <c r="BP7" s="676"/>
      <c r="BQ7" s="676"/>
      <c r="BR7" s="676"/>
      <c r="BS7" s="676"/>
      <c r="BT7" s="676"/>
      <c r="BU7" s="676"/>
      <c r="BV7" s="676"/>
      <c r="BW7" s="676"/>
      <c r="BX7" s="676"/>
      <c r="BY7" s="676"/>
      <c r="BZ7" s="676"/>
      <c r="CA7" s="676"/>
      <c r="CB7" s="676"/>
      <c r="CC7" s="676"/>
      <c r="CD7" s="676"/>
      <c r="CE7" s="676"/>
      <c r="CF7" s="676"/>
      <c r="CG7" s="676"/>
      <c r="CH7" s="676"/>
      <c r="CI7" s="676"/>
      <c r="CJ7" s="676"/>
      <c r="CK7" s="676"/>
      <c r="CL7" s="676"/>
      <c r="CM7" s="676"/>
      <c r="CN7" s="676"/>
      <c r="CO7" s="676"/>
      <c r="CP7" s="676"/>
      <c r="CQ7" s="676"/>
      <c r="CR7" s="676"/>
      <c r="CS7" s="676"/>
      <c r="CT7" s="676"/>
      <c r="CU7" s="676"/>
      <c r="CV7" s="676"/>
      <c r="CW7" s="676"/>
      <c r="CX7" s="676"/>
      <c r="CY7" s="676"/>
      <c r="CZ7" s="676"/>
      <c r="DA7" s="676"/>
      <c r="DB7" s="676"/>
      <c r="DC7" s="676"/>
      <c r="DD7" s="676"/>
      <c r="DE7" s="676"/>
      <c r="DF7" s="676"/>
      <c r="DG7" s="676"/>
      <c r="DH7" s="676"/>
      <c r="DI7" s="676"/>
      <c r="DJ7" s="676"/>
      <c r="DK7" s="676"/>
      <c r="DL7" s="676"/>
      <c r="DM7" s="676"/>
      <c r="DN7" s="676"/>
      <c r="DO7" s="676"/>
      <c r="DP7" s="676"/>
      <c r="DQ7" s="676"/>
      <c r="DR7" s="676"/>
      <c r="DS7" s="676"/>
      <c r="DT7" s="676"/>
      <c r="DU7" s="676"/>
      <c r="DV7" s="676"/>
      <c r="DW7" s="676"/>
      <c r="DX7" s="676"/>
      <c r="DY7" s="676"/>
      <c r="DZ7" s="676"/>
      <c r="EA7" s="676"/>
      <c r="EB7" s="676"/>
      <c r="EC7" s="676"/>
      <c r="ED7" s="676"/>
      <c r="EE7" s="676"/>
      <c r="EF7" s="676"/>
      <c r="EG7" s="676"/>
      <c r="EH7" s="676"/>
      <c r="EI7" s="676"/>
      <c r="EJ7" s="676"/>
      <c r="EK7" s="676"/>
      <c r="EL7" s="676"/>
      <c r="EM7" s="676"/>
      <c r="EN7" s="676"/>
      <c r="EO7" s="676"/>
      <c r="EP7" s="676"/>
      <c r="EQ7" s="676"/>
      <c r="ER7" s="676"/>
      <c r="ES7" s="676"/>
      <c r="ET7" s="676"/>
      <c r="EU7" s="676"/>
      <c r="EV7" s="676"/>
      <c r="EW7" s="676"/>
      <c r="EX7" s="676"/>
      <c r="EY7" s="676"/>
      <c r="EZ7" s="676"/>
      <c r="FA7" s="676"/>
      <c r="FB7" s="676"/>
      <c r="FC7" s="676"/>
      <c r="FD7" s="676"/>
      <c r="FE7" s="676"/>
      <c r="FF7" s="676"/>
      <c r="FG7" s="676"/>
      <c r="FH7" s="676"/>
      <c r="FI7" s="676"/>
      <c r="FJ7" s="676"/>
      <c r="FK7" s="676"/>
      <c r="FL7" s="676"/>
      <c r="FM7" s="676"/>
      <c r="FN7" s="676"/>
      <c r="FO7" s="676"/>
      <c r="FP7" s="676"/>
      <c r="FQ7" s="676"/>
      <c r="FR7" s="676"/>
      <c r="FS7" s="676"/>
      <c r="FT7" s="676"/>
      <c r="FU7" s="676"/>
      <c r="FV7" s="676"/>
      <c r="FW7" s="676"/>
      <c r="FX7" s="676"/>
      <c r="FY7" s="676"/>
      <c r="FZ7" s="676"/>
      <c r="GA7" s="676"/>
      <c r="GB7" s="676"/>
      <c r="GC7" s="676"/>
      <c r="GD7" s="676"/>
      <c r="GE7" s="676"/>
      <c r="GF7" s="676"/>
      <c r="GG7" s="676"/>
      <c r="GH7" s="676"/>
      <c r="GI7" s="676"/>
      <c r="GJ7" s="676"/>
      <c r="GK7" s="676"/>
      <c r="GL7" s="676"/>
      <c r="GM7" s="676"/>
      <c r="GN7" s="676"/>
      <c r="GO7" s="676"/>
      <c r="GP7" s="676"/>
      <c r="GQ7" s="676"/>
      <c r="GR7" s="676"/>
      <c r="GS7" s="676"/>
      <c r="GT7" s="676"/>
      <c r="GU7" s="676"/>
      <c r="GV7" s="676"/>
      <c r="GW7" s="676"/>
      <c r="GX7" s="676"/>
      <c r="GY7" s="676"/>
      <c r="GZ7" s="676"/>
      <c r="HA7" s="676"/>
      <c r="HB7" s="676"/>
      <c r="HC7" s="676"/>
      <c r="HD7" s="676"/>
      <c r="HE7" s="676"/>
      <c r="HF7" s="676"/>
      <c r="HG7" s="676"/>
      <c r="HH7" s="676"/>
      <c r="HI7" s="676"/>
      <c r="HJ7" s="676"/>
      <c r="HK7" s="676"/>
      <c r="HL7" s="676"/>
      <c r="HM7" s="676"/>
      <c r="HN7" s="676"/>
      <c r="HO7" s="676"/>
      <c r="HP7" s="676"/>
      <c r="HQ7" s="676"/>
      <c r="HR7" s="676"/>
      <c r="HS7" s="676"/>
      <c r="HT7" s="676"/>
      <c r="HU7" s="676"/>
      <c r="HV7" s="676"/>
      <c r="HW7" s="676"/>
      <c r="HX7" s="676"/>
      <c r="HY7" s="676"/>
      <c r="HZ7" s="676"/>
      <c r="IA7" s="676"/>
      <c r="IB7" s="676"/>
      <c r="IC7" s="676"/>
      <c r="ID7" s="676"/>
      <c r="IE7" s="676"/>
      <c r="IF7" s="676"/>
      <c r="IG7" s="676"/>
      <c r="IH7" s="676"/>
      <c r="II7" s="676"/>
      <c r="IJ7" s="676"/>
      <c r="IK7" s="676"/>
      <c r="IL7" s="676"/>
      <c r="IM7" s="676"/>
      <c r="IN7" s="676"/>
      <c r="IO7" s="676"/>
      <c r="IP7" s="676"/>
      <c r="IQ7" s="676"/>
      <c r="IR7" s="676"/>
      <c r="IS7" s="676"/>
      <c r="IT7" s="676"/>
      <c r="IU7" s="676"/>
      <c r="IV7" s="676"/>
      <c r="IW7" s="676"/>
      <c r="IX7" s="676"/>
      <c r="IY7" s="676"/>
      <c r="IZ7" s="676"/>
      <c r="JA7" s="676"/>
      <c r="JB7" s="676"/>
      <c r="JC7" s="676"/>
      <c r="JD7" s="676"/>
      <c r="JE7" s="676"/>
      <c r="JF7" s="676"/>
      <c r="JG7" s="676"/>
      <c r="JH7" s="676"/>
      <c r="JI7" s="676"/>
      <c r="JJ7" s="676"/>
      <c r="JK7" s="676"/>
      <c r="JL7" s="676"/>
      <c r="JM7" s="676"/>
      <c r="JN7" s="676"/>
      <c r="JO7" s="676"/>
      <c r="JP7" s="676"/>
      <c r="JQ7" s="676"/>
      <c r="JR7" s="676"/>
      <c r="JS7" s="676"/>
      <c r="JT7" s="676"/>
      <c r="JU7" s="676"/>
      <c r="JV7" s="676"/>
      <c r="JW7" s="676"/>
      <c r="JX7" s="676"/>
      <c r="JY7" s="676"/>
      <c r="JZ7" s="676"/>
      <c r="KA7" s="676"/>
      <c r="KB7" s="676"/>
      <c r="KC7" s="676"/>
      <c r="KD7" s="676"/>
      <c r="KE7" s="676"/>
      <c r="KF7" s="676"/>
      <c r="KG7" s="676"/>
      <c r="KH7" s="676"/>
      <c r="KI7" s="676"/>
      <c r="KJ7" s="676"/>
      <c r="KK7" s="676"/>
      <c r="KL7" s="676"/>
      <c r="KM7" s="676"/>
      <c r="KN7" s="676"/>
      <c r="KO7" s="676"/>
      <c r="KP7" s="676"/>
      <c r="KQ7" s="676"/>
      <c r="KR7" s="676"/>
      <c r="KS7" s="676"/>
      <c r="KT7" s="676"/>
      <c r="KU7" s="676"/>
      <c r="KV7" s="676"/>
      <c r="KW7" s="676"/>
      <c r="KX7" s="676"/>
      <c r="KY7" s="676"/>
      <c r="KZ7" s="676"/>
      <c r="LA7" s="676"/>
      <c r="LB7" s="676"/>
      <c r="LC7" s="676"/>
      <c r="LD7" s="676"/>
      <c r="LE7" s="676"/>
      <c r="LF7" s="676"/>
      <c r="LG7" s="676"/>
      <c r="LH7" s="676"/>
      <c r="LI7" s="676"/>
      <c r="LJ7" s="676"/>
      <c r="LK7" s="676"/>
      <c r="LL7" s="676"/>
      <c r="LM7" s="676"/>
      <c r="LN7" s="676"/>
      <c r="LO7" s="676"/>
      <c r="LP7" s="676"/>
      <c r="LQ7" s="676"/>
      <c r="LR7" s="676"/>
      <c r="LS7" s="676"/>
      <c r="LT7" s="676"/>
      <c r="LU7" s="676"/>
      <c r="LV7" s="676"/>
      <c r="LW7" s="676"/>
      <c r="LX7" s="676"/>
      <c r="LY7" s="676"/>
      <c r="LZ7" s="676"/>
      <c r="MA7" s="676"/>
      <c r="MB7" s="676"/>
      <c r="MC7" s="676"/>
      <c r="MD7" s="676"/>
      <c r="ME7" s="676"/>
      <c r="MF7" s="676"/>
      <c r="MG7" s="676"/>
      <c r="MH7" s="676"/>
      <c r="MI7" s="676"/>
      <c r="MJ7" s="676"/>
      <c r="MK7" s="676"/>
      <c r="ML7" s="676"/>
      <c r="MM7" s="676"/>
      <c r="MN7" s="676"/>
      <c r="MO7" s="676"/>
      <c r="MP7" s="676"/>
      <c r="MQ7" s="676"/>
      <c r="MR7" s="676"/>
      <c r="MS7" s="676"/>
      <c r="MT7" s="676"/>
      <c r="MU7" s="676"/>
      <c r="MV7" s="676"/>
      <c r="MW7" s="676"/>
      <c r="MX7" s="676"/>
      <c r="MY7" s="676"/>
      <c r="MZ7" s="676"/>
      <c r="NA7" s="676"/>
      <c r="NB7" s="676"/>
      <c r="NC7" s="676"/>
      <c r="ND7" s="676"/>
      <c r="NE7" s="676"/>
      <c r="NF7" s="676"/>
      <c r="NG7" s="676"/>
      <c r="NH7" s="676"/>
      <c r="NI7" s="676"/>
      <c r="NJ7" s="676"/>
      <c r="NK7" s="676"/>
      <c r="NL7" s="676"/>
      <c r="NM7" s="676"/>
      <c r="NN7" s="676"/>
      <c r="NO7" s="676"/>
      <c r="NP7" s="676"/>
      <c r="NQ7" s="676"/>
      <c r="NR7" s="676"/>
      <c r="NS7" s="676"/>
      <c r="NT7" s="676"/>
      <c r="NU7" s="676"/>
      <c r="NV7" s="676"/>
      <c r="NW7" s="676"/>
      <c r="NX7" s="676"/>
      <c r="NY7" s="676"/>
      <c r="NZ7" s="676"/>
      <c r="OA7" s="676"/>
      <c r="OB7" s="676"/>
      <c r="OC7" s="676"/>
      <c r="OD7" s="676"/>
      <c r="OE7" s="676"/>
      <c r="OF7" s="676"/>
      <c r="OG7" s="676"/>
      <c r="OH7" s="676"/>
      <c r="OI7" s="676"/>
      <c r="OJ7" s="676"/>
      <c r="OK7" s="676"/>
      <c r="OL7" s="676"/>
      <c r="OM7" s="676"/>
      <c r="ON7" s="676"/>
      <c r="OO7" s="676"/>
      <c r="OP7" s="676"/>
      <c r="OQ7" s="676"/>
      <c r="OR7" s="676"/>
      <c r="OS7" s="676"/>
      <c r="OT7" s="676"/>
      <c r="OU7" s="676"/>
      <c r="OV7" s="676"/>
      <c r="OW7" s="676"/>
      <c r="OX7" s="676"/>
      <c r="OY7" s="676"/>
      <c r="OZ7" s="676"/>
      <c r="PA7" s="676"/>
      <c r="PB7" s="676"/>
      <c r="PC7" s="676"/>
      <c r="PD7" s="676"/>
      <c r="PE7" s="676"/>
      <c r="PF7" s="676"/>
      <c r="PG7" s="676"/>
      <c r="PH7" s="676"/>
      <c r="PI7" s="676"/>
      <c r="PJ7" s="676"/>
      <c r="PK7" s="676"/>
      <c r="PL7" s="676"/>
      <c r="PM7" s="676"/>
      <c r="PN7" s="676"/>
      <c r="PO7" s="676"/>
      <c r="PP7" s="676"/>
      <c r="PQ7" s="676"/>
      <c r="PR7" s="676"/>
      <c r="PS7" s="676"/>
      <c r="PT7" s="676"/>
      <c r="PU7" s="676"/>
      <c r="PV7" s="676"/>
      <c r="PW7" s="676"/>
      <c r="PX7" s="676"/>
      <c r="PY7" s="676"/>
      <c r="PZ7" s="676"/>
      <c r="QA7" s="676"/>
      <c r="QB7" s="676"/>
      <c r="QC7" s="676"/>
      <c r="QD7" s="676"/>
      <c r="QE7" s="676"/>
      <c r="QF7" s="676"/>
      <c r="QG7" s="676"/>
      <c r="QH7" s="676"/>
      <c r="QI7" s="676"/>
      <c r="QJ7" s="676"/>
      <c r="QK7" s="676"/>
      <c r="QL7" s="676"/>
      <c r="QM7" s="676"/>
      <c r="QN7" s="676"/>
      <c r="QO7" s="676"/>
      <c r="QP7" s="676"/>
      <c r="QQ7" s="676"/>
      <c r="QR7" s="676"/>
      <c r="QS7" s="676"/>
      <c r="QT7" s="676"/>
      <c r="QU7" s="676"/>
      <c r="QV7" s="676"/>
      <c r="QW7" s="676"/>
      <c r="QX7" s="676"/>
      <c r="QY7" s="676"/>
      <c r="QZ7" s="676"/>
      <c r="RA7" s="676"/>
      <c r="RB7" s="676"/>
      <c r="RC7" s="676"/>
      <c r="RD7" s="676"/>
      <c r="RE7" s="676"/>
      <c r="RF7" s="676"/>
      <c r="RG7" s="676"/>
      <c r="RH7" s="676"/>
      <c r="RI7" s="676"/>
      <c r="RJ7" s="676"/>
      <c r="RK7" s="676"/>
      <c r="RL7" s="676"/>
      <c r="RM7" s="676"/>
      <c r="RN7" s="676"/>
      <c r="RO7" s="676"/>
      <c r="RP7" s="676"/>
      <c r="RQ7" s="676"/>
      <c r="RR7" s="676"/>
      <c r="RS7" s="676"/>
      <c r="RT7" s="676"/>
      <c r="RU7" s="676"/>
      <c r="RV7" s="676"/>
      <c r="RW7" s="676"/>
      <c r="RX7" s="676"/>
      <c r="RY7" s="676"/>
      <c r="RZ7" s="676"/>
      <c r="SA7" s="676"/>
      <c r="SB7" s="676"/>
      <c r="SC7" s="676"/>
      <c r="SD7" s="676"/>
      <c r="SE7" s="676"/>
      <c r="SF7" s="676"/>
      <c r="SG7" s="676"/>
      <c r="SH7" s="676"/>
      <c r="SI7" s="676"/>
      <c r="SJ7" s="676"/>
      <c r="SK7" s="676"/>
      <c r="SL7" s="676"/>
      <c r="SM7" s="676"/>
      <c r="SN7" s="676"/>
      <c r="SO7" s="676"/>
      <c r="SP7" s="676"/>
      <c r="SQ7" s="676"/>
      <c r="SR7" s="676"/>
      <c r="SS7" s="676"/>
      <c r="ST7" s="676"/>
      <c r="SU7" s="676"/>
      <c r="SV7" s="676"/>
      <c r="SW7" s="676"/>
      <c r="SX7" s="676"/>
      <c r="SY7" s="676"/>
      <c r="SZ7" s="676"/>
      <c r="TA7" s="676"/>
      <c r="TB7" s="676"/>
      <c r="TC7" s="676"/>
      <c r="TD7" s="676"/>
      <c r="TE7" s="676"/>
      <c r="TF7" s="676"/>
      <c r="TG7" s="676"/>
      <c r="TH7" s="676"/>
      <c r="TI7" s="676"/>
      <c r="TJ7" s="676"/>
      <c r="TK7" s="676"/>
      <c r="TL7" s="676"/>
      <c r="TM7" s="676"/>
      <c r="TN7" s="676"/>
      <c r="TO7" s="676"/>
      <c r="TP7" s="676"/>
      <c r="TQ7" s="676"/>
      <c r="TR7" s="676"/>
      <c r="TS7" s="676"/>
      <c r="TT7" s="676"/>
      <c r="TU7" s="676"/>
      <c r="TV7" s="676"/>
      <c r="TW7" s="676"/>
      <c r="TX7" s="676"/>
      <c r="TY7" s="676"/>
      <c r="TZ7" s="676"/>
      <c r="UA7" s="676"/>
      <c r="UB7" s="676"/>
      <c r="UC7" s="676"/>
      <c r="UD7" s="676"/>
      <c r="UE7" s="676"/>
      <c r="UF7" s="676"/>
      <c r="UG7" s="676"/>
      <c r="UH7" s="676"/>
      <c r="UI7" s="676"/>
      <c r="UJ7" s="676"/>
      <c r="UK7" s="676"/>
      <c r="UL7" s="676"/>
      <c r="UM7" s="676"/>
      <c r="UN7" s="676"/>
      <c r="UO7" s="676"/>
      <c r="UP7" s="676"/>
      <c r="UQ7" s="676"/>
      <c r="UR7" s="676"/>
      <c r="US7" s="676"/>
      <c r="UT7" s="676"/>
      <c r="UU7" s="676"/>
      <c r="UV7" s="676"/>
      <c r="UW7" s="676"/>
      <c r="UX7" s="676"/>
      <c r="UY7" s="676"/>
      <c r="UZ7" s="676"/>
      <c r="VA7" s="676"/>
      <c r="VB7" s="676"/>
      <c r="VC7" s="676"/>
      <c r="VD7" s="676"/>
      <c r="VE7" s="676"/>
      <c r="VF7" s="676"/>
      <c r="VG7" s="676"/>
      <c r="VH7" s="676"/>
      <c r="VI7" s="676"/>
      <c r="VJ7" s="676"/>
      <c r="VK7" s="676"/>
      <c r="VL7" s="676"/>
      <c r="VM7" s="676"/>
      <c r="VN7" s="676"/>
      <c r="VO7" s="676"/>
      <c r="VP7" s="676"/>
      <c r="VQ7" s="676"/>
      <c r="VR7" s="676"/>
      <c r="VS7" s="676"/>
      <c r="VT7" s="676"/>
      <c r="VU7" s="676"/>
      <c r="VV7" s="676"/>
      <c r="VW7" s="676"/>
      <c r="VX7" s="676"/>
      <c r="VY7" s="676"/>
      <c r="VZ7" s="676"/>
      <c r="WA7" s="676"/>
      <c r="WB7" s="676"/>
      <c r="WC7" s="676"/>
      <c r="WD7" s="676"/>
      <c r="WE7" s="676"/>
      <c r="WF7" s="676"/>
      <c r="WG7" s="676"/>
      <c r="WH7" s="676"/>
      <c r="WI7" s="676"/>
      <c r="WJ7" s="676"/>
      <c r="WK7" s="676"/>
      <c r="WL7" s="676"/>
      <c r="WM7" s="676"/>
      <c r="WN7" s="676"/>
      <c r="WO7" s="676"/>
      <c r="WP7" s="676"/>
      <c r="WQ7" s="676"/>
      <c r="WR7" s="676"/>
      <c r="WS7" s="676"/>
      <c r="WT7" s="676"/>
      <c r="WU7" s="676"/>
      <c r="WV7" s="676"/>
      <c r="WW7" s="676"/>
      <c r="WX7" s="676"/>
      <c r="WY7" s="676"/>
      <c r="WZ7" s="676"/>
      <c r="XA7" s="676"/>
      <c r="XB7" s="676"/>
      <c r="XC7" s="676"/>
      <c r="XD7" s="676"/>
      <c r="XE7" s="676"/>
      <c r="XF7" s="676"/>
      <c r="XG7" s="676"/>
      <c r="XH7" s="676"/>
      <c r="XI7" s="676"/>
      <c r="XJ7" s="676"/>
      <c r="XK7" s="676"/>
      <c r="XL7" s="676"/>
      <c r="XM7" s="676"/>
      <c r="XN7" s="676"/>
      <c r="XO7" s="676"/>
      <c r="XP7" s="676"/>
      <c r="XQ7" s="676"/>
      <c r="XR7" s="676"/>
      <c r="XS7" s="676"/>
      <c r="XT7" s="676"/>
      <c r="XU7" s="676"/>
      <c r="XV7" s="676"/>
      <c r="XW7" s="676"/>
      <c r="XX7" s="676"/>
      <c r="XY7" s="676"/>
      <c r="XZ7" s="676"/>
      <c r="YA7" s="676"/>
      <c r="YB7" s="676"/>
      <c r="YC7" s="676"/>
      <c r="YD7" s="676"/>
      <c r="YE7" s="676"/>
      <c r="YF7" s="676"/>
      <c r="YG7" s="676"/>
      <c r="YH7" s="676"/>
      <c r="YI7" s="676"/>
      <c r="YJ7" s="676"/>
      <c r="YK7" s="676"/>
      <c r="YL7" s="676"/>
      <c r="YM7" s="676"/>
      <c r="YN7" s="676"/>
      <c r="YO7" s="676"/>
      <c r="YP7" s="676"/>
      <c r="YQ7" s="676"/>
      <c r="YR7" s="676"/>
      <c r="YS7" s="676"/>
      <c r="YT7" s="676"/>
      <c r="YU7" s="676"/>
      <c r="YV7" s="676"/>
      <c r="YW7" s="676"/>
      <c r="YX7" s="676"/>
      <c r="YY7" s="676"/>
      <c r="YZ7" s="676"/>
      <c r="ZA7" s="676"/>
      <c r="ZB7" s="676"/>
      <c r="ZC7" s="676"/>
      <c r="ZD7" s="676"/>
      <c r="ZE7" s="676"/>
      <c r="ZF7" s="676"/>
      <c r="ZG7" s="676"/>
      <c r="ZH7" s="676"/>
      <c r="ZI7" s="676"/>
      <c r="ZJ7" s="676"/>
      <c r="ZK7" s="676"/>
      <c r="ZL7" s="676"/>
      <c r="ZM7" s="676"/>
      <c r="ZN7" s="676"/>
      <c r="ZO7" s="676"/>
      <c r="ZP7" s="676"/>
      <c r="ZQ7" s="676"/>
      <c r="ZR7" s="676"/>
      <c r="ZS7" s="676"/>
      <c r="ZT7" s="676"/>
      <c r="ZU7" s="676"/>
      <c r="ZV7" s="676"/>
      <c r="ZW7" s="676"/>
      <c r="ZX7" s="676"/>
      <c r="ZY7" s="676"/>
      <c r="ZZ7" s="676"/>
      <c r="AAA7" s="676"/>
      <c r="AAB7" s="676"/>
      <c r="AAC7" s="676"/>
      <c r="AAD7" s="676"/>
      <c r="AAE7" s="676"/>
      <c r="AAF7" s="676"/>
      <c r="AAG7" s="676"/>
      <c r="AAH7" s="676"/>
      <c r="AAI7" s="676"/>
      <c r="AAJ7" s="676"/>
      <c r="AAK7" s="676"/>
      <c r="AAL7" s="676"/>
      <c r="AAM7" s="676"/>
      <c r="AAN7" s="676"/>
      <c r="AAO7" s="676"/>
      <c r="AAP7" s="676"/>
      <c r="AAQ7" s="676"/>
      <c r="AAR7" s="676"/>
      <c r="AAS7" s="676"/>
      <c r="AAT7" s="676"/>
      <c r="AAU7" s="676"/>
      <c r="AAV7" s="676"/>
      <c r="AAW7" s="676"/>
      <c r="AAX7" s="676"/>
      <c r="AAY7" s="676"/>
      <c r="AAZ7" s="676"/>
      <c r="ABA7" s="676"/>
      <c r="ABB7" s="676"/>
      <c r="ABC7" s="676"/>
      <c r="ABD7" s="676"/>
      <c r="ABE7" s="676"/>
      <c r="ABF7" s="676"/>
      <c r="ABG7" s="676"/>
      <c r="ABH7" s="676"/>
      <c r="ABI7" s="676"/>
      <c r="ABJ7" s="676"/>
      <c r="ABK7" s="676"/>
      <c r="ABL7" s="676"/>
      <c r="ABM7" s="676"/>
      <c r="ABN7" s="676"/>
      <c r="ABO7" s="676"/>
      <c r="ABP7" s="676"/>
      <c r="ABQ7" s="676"/>
      <c r="ABR7" s="676"/>
      <c r="ABS7" s="676"/>
      <c r="ABT7" s="676"/>
      <c r="ABU7" s="676"/>
      <c r="ABV7" s="676"/>
      <c r="ABW7" s="676"/>
      <c r="ABX7" s="676"/>
      <c r="ABY7" s="676"/>
      <c r="ABZ7" s="676"/>
      <c r="ACA7" s="676"/>
      <c r="ACB7" s="676"/>
      <c r="ACC7" s="676"/>
      <c r="ACD7" s="676"/>
      <c r="ACE7" s="676"/>
      <c r="ACF7" s="676"/>
      <c r="ACG7" s="676"/>
      <c r="ACH7" s="676"/>
      <c r="ACI7" s="676"/>
      <c r="ACJ7" s="676"/>
      <c r="ACK7" s="676"/>
      <c r="ACL7" s="676"/>
      <c r="ACM7" s="676"/>
      <c r="ACN7" s="676"/>
      <c r="ACO7" s="676"/>
      <c r="ACP7" s="676"/>
      <c r="ACQ7" s="676"/>
      <c r="ACR7" s="676"/>
      <c r="ACS7" s="676"/>
      <c r="ACT7" s="676"/>
      <c r="ACU7" s="676"/>
      <c r="ACV7" s="676"/>
      <c r="ACW7" s="676"/>
      <c r="ACX7" s="676"/>
      <c r="ACY7" s="676"/>
      <c r="ACZ7" s="676"/>
      <c r="ADA7" s="676"/>
      <c r="ADB7" s="676"/>
      <c r="ADC7" s="676"/>
      <c r="ADD7" s="676"/>
      <c r="ADE7" s="676"/>
      <c r="ADF7" s="676"/>
      <c r="ADG7" s="676"/>
      <c r="ADH7" s="676"/>
      <c r="ADI7" s="676"/>
      <c r="ADJ7" s="676"/>
      <c r="ADK7" s="676"/>
      <c r="ADL7" s="676"/>
      <c r="ADM7" s="676"/>
      <c r="ADN7" s="676"/>
      <c r="ADO7" s="676"/>
      <c r="ADP7" s="676"/>
      <c r="ADQ7" s="676"/>
      <c r="ADR7" s="676"/>
      <c r="ADS7" s="676"/>
      <c r="ADT7" s="676"/>
      <c r="ADU7" s="676"/>
      <c r="ADV7" s="676"/>
      <c r="ADW7" s="676"/>
      <c r="ADX7" s="676"/>
      <c r="ADY7" s="676"/>
      <c r="ADZ7" s="676"/>
      <c r="AEA7" s="676"/>
      <c r="AEB7" s="676"/>
      <c r="AEC7" s="676"/>
      <c r="AED7" s="676"/>
      <c r="AEE7" s="676"/>
      <c r="AEF7" s="676"/>
      <c r="AEG7" s="676"/>
      <c r="AEH7" s="676"/>
      <c r="AEI7" s="676"/>
      <c r="AEJ7" s="676"/>
      <c r="AEK7" s="676"/>
      <c r="AEL7" s="676"/>
      <c r="AEM7" s="676"/>
      <c r="AEN7" s="676"/>
      <c r="AEO7" s="676"/>
      <c r="AEP7" s="676"/>
      <c r="AEQ7" s="676"/>
      <c r="AER7" s="676"/>
      <c r="AES7" s="676"/>
      <c r="AET7" s="676"/>
      <c r="AEU7" s="676"/>
      <c r="AEV7" s="676"/>
      <c r="AEW7" s="676"/>
      <c r="AEX7" s="676"/>
      <c r="AEY7" s="676"/>
      <c r="AEZ7" s="676"/>
      <c r="AFA7" s="676"/>
      <c r="AFB7" s="676"/>
      <c r="AFC7" s="676"/>
      <c r="AFD7" s="676"/>
      <c r="AFE7" s="676"/>
      <c r="AFF7" s="676"/>
      <c r="AFG7" s="676"/>
      <c r="AFH7" s="676"/>
      <c r="AFI7" s="676"/>
      <c r="AFJ7" s="676"/>
      <c r="AFK7" s="676"/>
      <c r="AFL7" s="676"/>
      <c r="AFM7" s="676"/>
      <c r="AFN7" s="676"/>
      <c r="AFO7" s="676"/>
      <c r="AFP7" s="676"/>
      <c r="AFQ7" s="676"/>
      <c r="AFR7" s="676"/>
      <c r="AFS7" s="676"/>
      <c r="AFT7" s="676"/>
      <c r="AFU7" s="676"/>
      <c r="AFV7" s="676"/>
      <c r="AFW7" s="676"/>
      <c r="AFX7" s="676"/>
      <c r="AFY7" s="676"/>
      <c r="AFZ7" s="676"/>
      <c r="AGA7" s="676"/>
      <c r="AGB7" s="676"/>
      <c r="AGC7" s="676"/>
      <c r="AGD7" s="676"/>
      <c r="AGE7" s="676"/>
      <c r="AGF7" s="676"/>
      <c r="AGG7" s="676"/>
      <c r="AGH7" s="676"/>
      <c r="AGI7" s="676"/>
      <c r="AGJ7" s="676"/>
      <c r="AGK7" s="676"/>
      <c r="AGL7" s="676"/>
      <c r="AGM7" s="676"/>
      <c r="AGN7" s="676"/>
      <c r="AGO7" s="676"/>
      <c r="AGP7" s="676"/>
      <c r="AGQ7" s="676"/>
      <c r="AGR7" s="676"/>
      <c r="AGS7" s="676"/>
      <c r="AGT7" s="676"/>
      <c r="AGU7" s="676"/>
      <c r="AGV7" s="676"/>
      <c r="AGW7" s="676"/>
      <c r="AGX7" s="676"/>
      <c r="AGY7" s="676"/>
      <c r="AGZ7" s="676"/>
      <c r="AHA7" s="676"/>
      <c r="AHB7" s="676"/>
      <c r="AHC7" s="676"/>
      <c r="AHD7" s="676"/>
      <c r="AHE7" s="676"/>
      <c r="AHF7" s="676"/>
      <c r="AHG7" s="676"/>
      <c r="AHH7" s="676"/>
      <c r="AHI7" s="676"/>
      <c r="AHJ7" s="676"/>
      <c r="AHK7" s="676"/>
      <c r="AHL7" s="676"/>
      <c r="AHM7" s="676"/>
      <c r="AHN7" s="676"/>
      <c r="AHO7" s="676"/>
      <c r="AHP7" s="676"/>
      <c r="AHQ7" s="676"/>
      <c r="AHR7" s="676"/>
      <c r="AHS7" s="676"/>
      <c r="AHT7" s="676"/>
      <c r="AHU7" s="676"/>
      <c r="AHV7" s="676"/>
      <c r="AHW7" s="676"/>
      <c r="AHX7" s="676"/>
      <c r="AHY7" s="676"/>
      <c r="AHZ7" s="676"/>
      <c r="AIA7" s="676"/>
      <c r="AIB7" s="676"/>
      <c r="AIC7" s="676"/>
      <c r="AID7" s="676"/>
      <c r="AIE7" s="676"/>
      <c r="AIF7" s="676"/>
      <c r="AIG7" s="676"/>
      <c r="AIH7" s="676"/>
      <c r="AII7" s="676"/>
      <c r="AIJ7" s="676"/>
      <c r="AIK7" s="676"/>
      <c r="AIL7" s="676"/>
      <c r="AIM7" s="676"/>
      <c r="AIN7" s="676"/>
      <c r="AIO7" s="676"/>
      <c r="AIP7" s="676"/>
      <c r="AIQ7" s="676"/>
      <c r="AIR7" s="676"/>
      <c r="AIS7" s="676"/>
      <c r="AIT7" s="676"/>
      <c r="AIU7" s="676"/>
      <c r="AIV7" s="676"/>
      <c r="AIW7" s="676"/>
      <c r="AIX7" s="676"/>
      <c r="AIY7" s="676"/>
      <c r="AIZ7" s="676"/>
      <c r="AJA7" s="676"/>
      <c r="AJB7" s="676"/>
      <c r="AJC7" s="676"/>
      <c r="AJD7" s="676"/>
      <c r="AJE7" s="676"/>
      <c r="AJF7" s="676"/>
      <c r="AJG7" s="676"/>
      <c r="AJH7" s="676"/>
      <c r="AJI7" s="676"/>
      <c r="AJJ7" s="676"/>
      <c r="AJK7" s="676"/>
      <c r="AJL7" s="676"/>
      <c r="AJM7" s="676"/>
      <c r="AJN7" s="676"/>
      <c r="AJO7" s="676"/>
      <c r="AJP7" s="676"/>
      <c r="AJQ7" s="676"/>
      <c r="AJR7" s="676"/>
      <c r="AJS7" s="676"/>
      <c r="AJT7" s="676"/>
      <c r="AJU7" s="676"/>
      <c r="AJV7" s="676"/>
      <c r="AJW7" s="676"/>
      <c r="AJX7" s="676"/>
      <c r="AJY7" s="676"/>
      <c r="AJZ7" s="676"/>
      <c r="AKA7" s="676"/>
      <c r="AKB7" s="676"/>
      <c r="AKC7" s="676"/>
      <c r="AKD7" s="676"/>
      <c r="AKE7" s="676"/>
      <c r="AKF7" s="676"/>
      <c r="AKG7" s="676"/>
      <c r="AKH7" s="676"/>
      <c r="AKI7" s="676"/>
      <c r="AKJ7" s="676"/>
      <c r="AKK7" s="676"/>
      <c r="AKL7" s="676"/>
      <c r="AKM7" s="676"/>
      <c r="AKN7" s="676"/>
      <c r="AKO7" s="676"/>
      <c r="AKP7" s="676"/>
      <c r="AKQ7" s="676"/>
      <c r="AKR7" s="676"/>
      <c r="AKS7" s="676"/>
      <c r="AKT7" s="676"/>
      <c r="AKU7" s="676"/>
      <c r="AKV7" s="676"/>
      <c r="AKW7" s="676"/>
      <c r="AKX7" s="676"/>
      <c r="AKY7" s="676"/>
      <c r="AKZ7" s="676"/>
      <c r="ALA7" s="676"/>
      <c r="ALB7" s="676"/>
      <c r="ALC7" s="676"/>
      <c r="ALD7" s="676"/>
      <c r="ALE7" s="676"/>
      <c r="ALF7" s="676"/>
      <c r="ALG7" s="676"/>
      <c r="ALH7" s="676"/>
      <c r="ALI7" s="676"/>
      <c r="ALJ7" s="676"/>
      <c r="ALK7" s="676"/>
      <c r="ALL7" s="676"/>
      <c r="ALM7" s="676"/>
      <c r="ALN7" s="676"/>
      <c r="ALO7" s="676"/>
      <c r="ALP7" s="676"/>
      <c r="ALQ7" s="676"/>
      <c r="ALR7" s="676"/>
      <c r="ALS7" s="676"/>
      <c r="ALT7" s="676"/>
      <c r="ALU7" s="676"/>
      <c r="ALV7" s="676"/>
      <c r="ALW7" s="676"/>
      <c r="ALX7" s="676"/>
      <c r="ALY7" s="676"/>
      <c r="ALZ7" s="676"/>
      <c r="AMA7" s="676"/>
      <c r="AMB7" s="676"/>
      <c r="AMC7" s="676"/>
      <c r="AMD7" s="676"/>
      <c r="AME7" s="676"/>
      <c r="AMF7" s="676"/>
      <c r="AMG7" s="676"/>
      <c r="AMH7" s="676"/>
      <c r="AMI7" s="676"/>
      <c r="AMJ7" s="676"/>
      <c r="AMK7" s="676"/>
      <c r="AML7" s="676"/>
      <c r="AMM7" s="676"/>
      <c r="AMN7" s="676"/>
      <c r="AMO7" s="676"/>
      <c r="AMP7" s="676"/>
      <c r="AMQ7" s="676"/>
      <c r="AMR7" s="676"/>
      <c r="AMS7" s="676"/>
      <c r="AMT7" s="676"/>
      <c r="AMU7" s="676"/>
      <c r="AMV7" s="676"/>
      <c r="AMW7" s="676"/>
      <c r="AMX7" s="676"/>
      <c r="AMY7" s="676"/>
      <c r="AMZ7" s="676"/>
      <c r="ANA7" s="676"/>
      <c r="ANB7" s="676"/>
      <c r="ANC7" s="676"/>
      <c r="AND7" s="676"/>
      <c r="ANE7" s="676"/>
      <c r="ANF7" s="676"/>
      <c r="ANG7" s="676"/>
      <c r="ANH7" s="676"/>
      <c r="ANI7" s="676"/>
      <c r="ANJ7" s="676"/>
      <c r="ANK7" s="676"/>
      <c r="ANL7" s="676"/>
      <c r="ANM7" s="676"/>
      <c r="ANN7" s="676"/>
      <c r="ANO7" s="676"/>
      <c r="ANP7" s="676"/>
      <c r="ANQ7" s="676"/>
      <c r="ANR7" s="676"/>
      <c r="ANS7" s="676"/>
      <c r="ANT7" s="676"/>
      <c r="ANU7" s="676"/>
      <c r="ANV7" s="676"/>
      <c r="ANW7" s="676"/>
      <c r="ANX7" s="676"/>
      <c r="ANY7" s="676"/>
      <c r="ANZ7" s="676"/>
      <c r="AOA7" s="676"/>
      <c r="AOB7" s="676"/>
      <c r="AOC7" s="676"/>
      <c r="AOD7" s="676"/>
      <c r="AOE7" s="676"/>
      <c r="AOF7" s="676"/>
      <c r="AOG7" s="676"/>
      <c r="AOH7" s="676"/>
      <c r="AOI7" s="676"/>
      <c r="AOJ7" s="676"/>
      <c r="AOK7" s="676"/>
      <c r="AOL7" s="676"/>
      <c r="AOM7" s="676"/>
      <c r="AON7" s="676"/>
      <c r="AOO7" s="676"/>
      <c r="AOP7" s="676"/>
      <c r="AOQ7" s="676"/>
      <c r="AOR7" s="676"/>
      <c r="AOS7" s="676"/>
      <c r="AOT7" s="676"/>
      <c r="AOU7" s="676"/>
      <c r="AOV7" s="676"/>
      <c r="AOW7" s="676"/>
      <c r="AOX7" s="676"/>
      <c r="AOY7" s="676"/>
      <c r="AOZ7" s="676"/>
      <c r="APA7" s="676"/>
      <c r="APB7" s="676"/>
      <c r="APC7" s="676"/>
      <c r="APD7" s="676"/>
      <c r="APE7" s="676"/>
      <c r="APF7" s="676"/>
      <c r="APG7" s="676"/>
      <c r="APH7" s="676"/>
      <c r="API7" s="676"/>
      <c r="APJ7" s="676"/>
      <c r="APK7" s="676"/>
      <c r="APL7" s="676"/>
      <c r="APM7" s="676"/>
      <c r="APN7" s="676"/>
      <c r="APO7" s="676"/>
      <c r="APP7" s="676"/>
      <c r="APQ7" s="676"/>
      <c r="APR7" s="676"/>
      <c r="APS7" s="676"/>
      <c r="APT7" s="676"/>
      <c r="APU7" s="676"/>
      <c r="APV7" s="676"/>
      <c r="APW7" s="676"/>
      <c r="APX7" s="676"/>
      <c r="APY7" s="676"/>
      <c r="APZ7" s="676"/>
      <c r="AQA7" s="676"/>
      <c r="AQB7" s="676"/>
      <c r="AQC7" s="676"/>
      <c r="AQD7" s="676"/>
      <c r="AQE7" s="676"/>
      <c r="AQF7" s="676"/>
      <c r="AQG7" s="676"/>
      <c r="AQH7" s="676"/>
      <c r="AQI7" s="676"/>
      <c r="AQJ7" s="676"/>
      <c r="AQK7" s="676"/>
      <c r="AQL7" s="676"/>
      <c r="AQM7" s="676"/>
      <c r="AQN7" s="676"/>
      <c r="AQO7" s="676"/>
      <c r="AQP7" s="676"/>
      <c r="AQQ7" s="676"/>
      <c r="AQR7" s="676"/>
      <c r="AQS7" s="676"/>
      <c r="AQT7" s="676"/>
      <c r="AQU7" s="676"/>
      <c r="AQV7" s="676"/>
      <c r="AQW7" s="676"/>
      <c r="AQX7" s="676"/>
      <c r="AQY7" s="676"/>
      <c r="AQZ7" s="676"/>
      <c r="ARA7" s="676"/>
      <c r="ARB7" s="676"/>
      <c r="ARC7" s="676"/>
      <c r="ARD7" s="676"/>
      <c r="ARE7" s="676"/>
      <c r="ARF7" s="676"/>
      <c r="ARG7" s="676"/>
      <c r="ARH7" s="676"/>
      <c r="ARI7" s="676"/>
      <c r="ARJ7" s="676"/>
      <c r="ARK7" s="676"/>
      <c r="ARL7" s="676"/>
      <c r="ARM7" s="676"/>
      <c r="ARN7" s="676"/>
      <c r="ARO7" s="676"/>
      <c r="ARP7" s="676"/>
      <c r="ARQ7" s="676"/>
      <c r="ARR7" s="676"/>
      <c r="ARS7" s="676"/>
      <c r="ART7" s="676"/>
      <c r="ARU7" s="676"/>
      <c r="ARV7" s="676"/>
      <c r="ARW7" s="676"/>
      <c r="ARX7" s="676"/>
      <c r="ARY7" s="676"/>
      <c r="ARZ7" s="676"/>
      <c r="ASA7" s="676"/>
      <c r="ASB7" s="676"/>
      <c r="ASC7" s="676"/>
      <c r="ASD7" s="676"/>
      <c r="ASE7" s="676"/>
      <c r="ASF7" s="676"/>
      <c r="ASG7" s="676"/>
      <c r="ASH7" s="676"/>
      <c r="ASI7" s="676"/>
      <c r="ASJ7" s="676"/>
      <c r="ASK7" s="676"/>
      <c r="ASL7" s="676"/>
      <c r="ASM7" s="676"/>
      <c r="ASN7" s="676"/>
      <c r="ASO7" s="676"/>
      <c r="ASP7" s="676"/>
      <c r="ASQ7" s="676"/>
      <c r="ASR7" s="676"/>
      <c r="ASS7" s="676"/>
      <c r="AST7" s="676"/>
      <c r="ASU7" s="676"/>
      <c r="ASV7" s="676"/>
      <c r="ASW7" s="676"/>
      <c r="ASX7" s="676"/>
      <c r="ASY7" s="676"/>
      <c r="ASZ7" s="676"/>
      <c r="ATA7" s="676"/>
      <c r="ATB7" s="676"/>
      <c r="ATC7" s="676"/>
      <c r="ATD7" s="676"/>
      <c r="ATE7" s="676"/>
      <c r="ATF7" s="676"/>
      <c r="ATG7" s="676"/>
      <c r="ATH7" s="676"/>
      <c r="ATI7" s="676"/>
      <c r="ATJ7" s="676"/>
      <c r="ATK7" s="676"/>
      <c r="ATL7" s="676"/>
      <c r="ATM7" s="676"/>
      <c r="ATN7" s="676"/>
      <c r="ATO7" s="676"/>
      <c r="ATP7" s="676"/>
      <c r="ATQ7" s="676"/>
      <c r="ATR7" s="676"/>
      <c r="ATS7" s="676"/>
      <c r="ATT7" s="676"/>
      <c r="ATU7" s="676"/>
      <c r="ATV7" s="676"/>
      <c r="ATW7" s="676"/>
      <c r="ATX7" s="676"/>
      <c r="ATY7" s="676"/>
      <c r="ATZ7" s="676"/>
      <c r="AUA7" s="676"/>
      <c r="AUB7" s="676"/>
      <c r="AUC7" s="676"/>
      <c r="AUD7" s="676"/>
      <c r="AUE7" s="676"/>
      <c r="AUF7" s="676"/>
      <c r="AUG7" s="676"/>
      <c r="AUH7" s="676"/>
      <c r="AUI7" s="676"/>
      <c r="AUJ7" s="676"/>
      <c r="AUK7" s="676"/>
      <c r="AUL7" s="676"/>
      <c r="AUM7" s="676"/>
      <c r="AUN7" s="676"/>
      <c r="AUO7" s="676"/>
      <c r="AUP7" s="676"/>
      <c r="AUQ7" s="676"/>
      <c r="AUR7" s="676"/>
      <c r="AUS7" s="676"/>
      <c r="AUT7" s="676"/>
      <c r="AUU7" s="676"/>
      <c r="AUV7" s="676"/>
      <c r="AUW7" s="676"/>
      <c r="AUX7" s="676"/>
      <c r="AUY7" s="676"/>
      <c r="AUZ7" s="676"/>
      <c r="AVA7" s="676"/>
      <c r="AVB7" s="676"/>
      <c r="AVC7" s="676"/>
      <c r="AVD7" s="676"/>
      <c r="AVE7" s="676"/>
      <c r="AVF7" s="676"/>
      <c r="AVG7" s="676"/>
      <c r="AVH7" s="676"/>
      <c r="AVI7" s="676"/>
      <c r="AVJ7" s="676"/>
      <c r="AVK7" s="676"/>
      <c r="AVL7" s="676"/>
      <c r="AVM7" s="676"/>
      <c r="AVN7" s="676"/>
      <c r="AVO7" s="676"/>
      <c r="AVP7" s="676"/>
      <c r="AVQ7" s="676"/>
      <c r="AVR7" s="676"/>
      <c r="AVS7" s="676"/>
      <c r="AVT7" s="676"/>
      <c r="AVU7" s="676"/>
      <c r="AVV7" s="676"/>
      <c r="AVW7" s="676"/>
      <c r="AVX7" s="676"/>
      <c r="AVY7" s="676"/>
      <c r="AVZ7" s="676"/>
      <c r="AWA7" s="676"/>
      <c r="AWB7" s="676"/>
      <c r="AWC7" s="676"/>
      <c r="AWD7" s="676"/>
      <c r="AWE7" s="676"/>
      <c r="AWF7" s="676"/>
      <c r="AWG7" s="676"/>
      <c r="AWH7" s="676"/>
      <c r="AWI7" s="676"/>
      <c r="AWJ7" s="676"/>
      <c r="AWK7" s="676"/>
      <c r="AWL7" s="676"/>
      <c r="AWM7" s="676"/>
      <c r="AWN7" s="676"/>
      <c r="AWO7" s="676"/>
      <c r="AWP7" s="676"/>
      <c r="AWQ7" s="676"/>
      <c r="AWR7" s="676"/>
      <c r="AWS7" s="676"/>
      <c r="AWT7" s="676"/>
      <c r="AWU7" s="676"/>
      <c r="AWV7" s="676"/>
      <c r="AWW7" s="676"/>
      <c r="AWX7" s="676"/>
      <c r="AWY7" s="676"/>
      <c r="AWZ7" s="676"/>
      <c r="AXA7" s="676"/>
      <c r="AXB7" s="676"/>
      <c r="AXC7" s="676"/>
      <c r="AXD7" s="676"/>
      <c r="AXE7" s="676"/>
      <c r="AXF7" s="676"/>
      <c r="AXG7" s="676"/>
      <c r="AXH7" s="676"/>
      <c r="AXI7" s="676"/>
      <c r="AXJ7" s="676"/>
      <c r="AXK7" s="676"/>
      <c r="AXL7" s="676"/>
      <c r="AXM7" s="676"/>
      <c r="AXN7" s="676"/>
      <c r="AXO7" s="676"/>
      <c r="AXP7" s="676"/>
      <c r="AXQ7" s="676"/>
      <c r="AXR7" s="676"/>
      <c r="AXS7" s="676"/>
      <c r="AXT7" s="676"/>
      <c r="AXU7" s="676"/>
      <c r="AXV7" s="676"/>
      <c r="AXW7" s="676"/>
      <c r="AXX7" s="676"/>
      <c r="AXY7" s="676"/>
      <c r="AXZ7" s="676"/>
      <c r="AYA7" s="676"/>
      <c r="AYB7" s="676"/>
      <c r="AYC7" s="676"/>
      <c r="AYD7" s="676"/>
      <c r="AYE7" s="676"/>
      <c r="AYF7" s="676"/>
      <c r="AYG7" s="676"/>
      <c r="AYH7" s="676"/>
      <c r="AYI7" s="676"/>
      <c r="AYJ7" s="676"/>
      <c r="AYK7" s="676"/>
      <c r="AYL7" s="676"/>
      <c r="AYM7" s="676"/>
      <c r="AYN7" s="676"/>
      <c r="AYO7" s="676"/>
      <c r="AYP7" s="676"/>
      <c r="AYQ7" s="676"/>
      <c r="AYR7" s="676"/>
      <c r="AYS7" s="676"/>
      <c r="AYT7" s="676"/>
      <c r="AYU7" s="676"/>
      <c r="AYV7" s="676"/>
      <c r="AYW7" s="676"/>
      <c r="AYX7" s="676"/>
      <c r="AYY7" s="676"/>
      <c r="AYZ7" s="676"/>
      <c r="AZA7" s="676"/>
      <c r="AZB7" s="676"/>
      <c r="AZC7" s="676"/>
      <c r="AZD7" s="676"/>
      <c r="AZE7" s="676"/>
      <c r="AZF7" s="676"/>
      <c r="AZG7" s="676"/>
      <c r="AZH7" s="676"/>
      <c r="AZI7" s="676"/>
      <c r="AZJ7" s="676"/>
      <c r="AZK7" s="676"/>
      <c r="AZL7" s="676"/>
      <c r="AZM7" s="676"/>
      <c r="AZN7" s="676"/>
      <c r="AZO7" s="676"/>
      <c r="AZP7" s="676"/>
      <c r="AZQ7" s="676"/>
      <c r="AZR7" s="676"/>
      <c r="AZS7" s="676"/>
      <c r="AZT7" s="676"/>
      <c r="AZU7" s="676"/>
      <c r="AZV7" s="676"/>
      <c r="AZW7" s="676"/>
      <c r="AZX7" s="676"/>
      <c r="AZY7" s="676"/>
      <c r="AZZ7" s="676"/>
      <c r="BAA7" s="676"/>
      <c r="BAB7" s="676"/>
      <c r="BAC7" s="676"/>
      <c r="BAD7" s="676"/>
      <c r="BAE7" s="676"/>
      <c r="BAF7" s="676"/>
      <c r="BAG7" s="676"/>
      <c r="BAH7" s="676"/>
      <c r="BAI7" s="676"/>
      <c r="BAJ7" s="676"/>
      <c r="BAK7" s="676"/>
      <c r="BAL7" s="676"/>
      <c r="BAM7" s="676"/>
      <c r="BAN7" s="676"/>
      <c r="BAO7" s="676"/>
      <c r="BAP7" s="676"/>
      <c r="BAQ7" s="676"/>
      <c r="BAR7" s="676"/>
      <c r="BAS7" s="676"/>
      <c r="BAT7" s="676"/>
      <c r="BAU7" s="676"/>
      <c r="BAV7" s="676"/>
      <c r="BAW7" s="676"/>
      <c r="BAX7" s="676"/>
      <c r="BAY7" s="676"/>
      <c r="BAZ7" s="676"/>
      <c r="BBA7" s="676"/>
      <c r="BBB7" s="676"/>
      <c r="BBC7" s="676"/>
      <c r="BBD7" s="676"/>
      <c r="BBE7" s="676"/>
      <c r="BBF7" s="676"/>
      <c r="BBG7" s="676"/>
      <c r="BBH7" s="676"/>
      <c r="BBI7" s="676"/>
      <c r="BBJ7" s="676"/>
      <c r="BBK7" s="676"/>
      <c r="BBL7" s="676"/>
      <c r="BBM7" s="676"/>
      <c r="BBN7" s="676"/>
      <c r="BBO7" s="676"/>
      <c r="BBP7" s="676"/>
      <c r="BBQ7" s="676"/>
      <c r="BBR7" s="676"/>
      <c r="BBS7" s="676"/>
      <c r="BBT7" s="676"/>
      <c r="BBU7" s="676"/>
      <c r="BBV7" s="676"/>
      <c r="BBW7" s="676"/>
      <c r="BBX7" s="676"/>
      <c r="BBY7" s="676"/>
      <c r="BBZ7" s="676"/>
      <c r="BCA7" s="676"/>
      <c r="BCB7" s="676"/>
      <c r="BCC7" s="676"/>
      <c r="BCD7" s="676"/>
      <c r="BCE7" s="676"/>
      <c r="BCF7" s="676"/>
      <c r="BCG7" s="676"/>
      <c r="BCH7" s="676"/>
      <c r="BCI7" s="676"/>
      <c r="BCJ7" s="676"/>
      <c r="BCK7" s="676"/>
      <c r="BCL7" s="676"/>
      <c r="BCM7" s="676"/>
      <c r="BCN7" s="676"/>
      <c r="BCO7" s="676"/>
      <c r="BCP7" s="676"/>
      <c r="BCQ7" s="676"/>
      <c r="BCR7" s="676"/>
      <c r="BCS7" s="676"/>
      <c r="BCT7" s="676"/>
      <c r="BCU7" s="676"/>
      <c r="BCV7" s="676"/>
      <c r="BCW7" s="676"/>
      <c r="BCX7" s="676"/>
      <c r="BCY7" s="676"/>
      <c r="BCZ7" s="676"/>
      <c r="BDA7" s="676"/>
      <c r="BDB7" s="676"/>
      <c r="BDC7" s="676"/>
      <c r="BDD7" s="676"/>
      <c r="BDE7" s="676"/>
      <c r="BDF7" s="676"/>
      <c r="BDG7" s="676"/>
      <c r="BDH7" s="676"/>
      <c r="BDI7" s="676"/>
      <c r="BDJ7" s="676"/>
      <c r="BDK7" s="676"/>
      <c r="BDL7" s="676"/>
      <c r="BDM7" s="676"/>
      <c r="BDN7" s="676"/>
      <c r="BDO7" s="676"/>
      <c r="BDP7" s="676"/>
      <c r="BDQ7" s="676"/>
      <c r="BDR7" s="676"/>
      <c r="BDS7" s="676"/>
      <c r="BDT7" s="676"/>
      <c r="BDU7" s="676"/>
      <c r="BDV7" s="676"/>
      <c r="BDW7" s="676"/>
      <c r="BDX7" s="676"/>
      <c r="BDY7" s="676"/>
      <c r="BDZ7" s="676"/>
      <c r="BEA7" s="676"/>
      <c r="BEB7" s="676"/>
      <c r="BEC7" s="676"/>
      <c r="BED7" s="676"/>
      <c r="BEE7" s="676"/>
      <c r="BEF7" s="676"/>
      <c r="BEG7" s="676"/>
      <c r="BEH7" s="676"/>
      <c r="BEI7" s="676"/>
      <c r="BEJ7" s="676"/>
      <c r="BEK7" s="676"/>
      <c r="BEL7" s="676"/>
      <c r="BEM7" s="676"/>
      <c r="BEN7" s="676"/>
      <c r="BEO7" s="676"/>
      <c r="BEP7" s="676"/>
      <c r="BEQ7" s="676"/>
      <c r="BER7" s="676"/>
      <c r="BES7" s="676"/>
      <c r="BET7" s="676"/>
      <c r="BEU7" s="676"/>
      <c r="BEV7" s="676"/>
      <c r="BEW7" s="676"/>
      <c r="BEX7" s="676"/>
      <c r="BEY7" s="676"/>
      <c r="BEZ7" s="676"/>
      <c r="BFA7" s="676"/>
      <c r="BFB7" s="676"/>
      <c r="BFC7" s="676"/>
      <c r="BFD7" s="676"/>
      <c r="BFE7" s="676"/>
      <c r="BFF7" s="676"/>
      <c r="BFG7" s="676"/>
      <c r="BFH7" s="676"/>
      <c r="BFI7" s="676"/>
      <c r="BFJ7" s="676"/>
      <c r="BFK7" s="676"/>
      <c r="BFL7" s="676"/>
      <c r="BFM7" s="676"/>
      <c r="BFN7" s="676"/>
      <c r="BFO7" s="676"/>
      <c r="BFP7" s="676"/>
      <c r="BFQ7" s="676"/>
      <c r="BFR7" s="676"/>
      <c r="BFS7" s="676"/>
      <c r="BFT7" s="676"/>
      <c r="BFU7" s="676"/>
      <c r="BFV7" s="676"/>
      <c r="BFW7" s="676"/>
      <c r="BFX7" s="676"/>
      <c r="BFY7" s="676"/>
      <c r="BFZ7" s="676"/>
      <c r="BGA7" s="676"/>
      <c r="BGB7" s="676"/>
      <c r="BGC7" s="676"/>
      <c r="BGD7" s="676"/>
      <c r="BGE7" s="676"/>
      <c r="BGF7" s="676"/>
      <c r="BGG7" s="676"/>
      <c r="BGH7" s="676"/>
      <c r="BGI7" s="676"/>
      <c r="BGJ7" s="676"/>
      <c r="BGK7" s="676"/>
      <c r="BGL7" s="676"/>
      <c r="BGM7" s="676"/>
      <c r="BGN7" s="676"/>
      <c r="BGO7" s="676"/>
      <c r="BGP7" s="676"/>
      <c r="BGQ7" s="676"/>
      <c r="BGR7" s="676"/>
      <c r="BGS7" s="676"/>
      <c r="BGT7" s="676"/>
      <c r="BGU7" s="676"/>
      <c r="BGV7" s="676"/>
      <c r="BGW7" s="676"/>
      <c r="BGX7" s="676"/>
      <c r="BGY7" s="676"/>
      <c r="BGZ7" s="676"/>
      <c r="BHA7" s="676"/>
      <c r="BHB7" s="676"/>
      <c r="BHC7" s="676"/>
      <c r="BHD7" s="676"/>
      <c r="BHE7" s="676"/>
      <c r="BHF7" s="676"/>
      <c r="BHG7" s="676"/>
      <c r="BHH7" s="676"/>
      <c r="BHI7" s="676"/>
      <c r="BHJ7" s="676"/>
      <c r="BHK7" s="676"/>
      <c r="BHL7" s="676"/>
      <c r="BHM7" s="676"/>
      <c r="BHN7" s="676"/>
      <c r="BHO7" s="676"/>
      <c r="BHP7" s="676"/>
      <c r="BHQ7" s="676"/>
      <c r="BHR7" s="676"/>
      <c r="BHS7" s="676"/>
      <c r="BHT7" s="676"/>
      <c r="BHU7" s="676"/>
      <c r="BHV7" s="676"/>
      <c r="BHW7" s="676"/>
      <c r="BHX7" s="676"/>
      <c r="BHY7" s="676"/>
      <c r="BHZ7" s="676"/>
      <c r="BIA7" s="676"/>
      <c r="BIB7" s="676"/>
      <c r="BIC7" s="676"/>
      <c r="BID7" s="676"/>
      <c r="BIE7" s="676"/>
      <c r="BIF7" s="676"/>
      <c r="BIG7" s="676"/>
      <c r="BIH7" s="676"/>
      <c r="BII7" s="676"/>
      <c r="BIJ7" s="676"/>
      <c r="BIK7" s="676"/>
      <c r="BIL7" s="676"/>
      <c r="BIM7" s="676"/>
      <c r="BIN7" s="676"/>
      <c r="BIO7" s="676"/>
      <c r="BIP7" s="676"/>
      <c r="BIQ7" s="676"/>
      <c r="BIR7" s="676"/>
      <c r="BIS7" s="676"/>
      <c r="BIT7" s="676"/>
      <c r="BIU7" s="676"/>
      <c r="BIV7" s="676"/>
      <c r="BIW7" s="676"/>
      <c r="BIX7" s="676"/>
      <c r="BIY7" s="676"/>
      <c r="BIZ7" s="676"/>
      <c r="BJA7" s="676"/>
      <c r="BJB7" s="676"/>
      <c r="BJC7" s="676"/>
      <c r="BJD7" s="676"/>
      <c r="BJE7" s="676"/>
      <c r="BJF7" s="676"/>
      <c r="BJG7" s="676"/>
      <c r="BJH7" s="676"/>
      <c r="BJI7" s="676"/>
      <c r="BJJ7" s="676"/>
      <c r="BJK7" s="676"/>
      <c r="BJL7" s="676"/>
      <c r="BJM7" s="676"/>
      <c r="BJN7" s="676"/>
      <c r="BJO7" s="676"/>
      <c r="BJP7" s="676"/>
      <c r="BJQ7" s="676"/>
      <c r="BJR7" s="676"/>
      <c r="BJS7" s="676"/>
      <c r="BJT7" s="676"/>
      <c r="BJU7" s="676"/>
      <c r="BJV7" s="676"/>
      <c r="BJW7" s="676"/>
      <c r="BJX7" s="676"/>
      <c r="BJY7" s="676"/>
      <c r="BJZ7" s="676"/>
      <c r="BKA7" s="676"/>
      <c r="BKB7" s="676"/>
      <c r="BKC7" s="676"/>
      <c r="BKD7" s="676"/>
      <c r="BKE7" s="676"/>
      <c r="BKF7" s="676"/>
      <c r="BKG7" s="676"/>
      <c r="BKH7" s="676"/>
      <c r="BKI7" s="676"/>
      <c r="BKJ7" s="676"/>
      <c r="BKK7" s="676"/>
      <c r="BKL7" s="676"/>
      <c r="BKM7" s="676"/>
      <c r="BKN7" s="676"/>
      <c r="BKO7" s="676"/>
      <c r="BKP7" s="676"/>
      <c r="BKQ7" s="676"/>
      <c r="BKR7" s="676"/>
      <c r="BKS7" s="676"/>
      <c r="BKT7" s="676"/>
      <c r="BKU7" s="676"/>
      <c r="BKV7" s="676"/>
      <c r="BKW7" s="676"/>
      <c r="BKX7" s="676"/>
      <c r="BKY7" s="676"/>
      <c r="BKZ7" s="676"/>
      <c r="BLA7" s="676"/>
      <c r="BLB7" s="676"/>
      <c r="BLC7" s="676"/>
      <c r="BLD7" s="676"/>
      <c r="BLE7" s="676"/>
      <c r="BLF7" s="676"/>
      <c r="BLG7" s="676"/>
      <c r="BLH7" s="676"/>
      <c r="BLI7" s="676"/>
      <c r="BLJ7" s="676"/>
      <c r="BLK7" s="676"/>
      <c r="BLL7" s="676"/>
      <c r="BLM7" s="676"/>
      <c r="BLN7" s="676"/>
      <c r="BLO7" s="676"/>
      <c r="BLP7" s="676"/>
      <c r="BLQ7" s="676"/>
      <c r="BLR7" s="676"/>
      <c r="BLS7" s="676"/>
      <c r="BLT7" s="676"/>
      <c r="BLU7" s="676"/>
      <c r="BLV7" s="676"/>
      <c r="BLW7" s="676"/>
      <c r="BLX7" s="676"/>
      <c r="BLY7" s="676"/>
      <c r="BLZ7" s="676"/>
      <c r="BMA7" s="676"/>
      <c r="BMB7" s="676"/>
      <c r="BMC7" s="676"/>
      <c r="BMD7" s="676"/>
      <c r="BME7" s="676"/>
      <c r="BMF7" s="676"/>
      <c r="BMG7" s="676"/>
      <c r="BMH7" s="676"/>
      <c r="BMI7" s="676"/>
      <c r="BMJ7" s="676"/>
      <c r="BMK7" s="676"/>
      <c r="BML7" s="676"/>
      <c r="BMM7" s="676"/>
      <c r="BMN7" s="676"/>
      <c r="BMO7" s="676"/>
      <c r="BMP7" s="676"/>
      <c r="BMQ7" s="676"/>
      <c r="BMR7" s="676"/>
      <c r="BMS7" s="676"/>
      <c r="BMT7" s="676"/>
      <c r="BMU7" s="676"/>
      <c r="BMV7" s="676"/>
      <c r="BMW7" s="676"/>
      <c r="BMX7" s="676"/>
      <c r="BMY7" s="676"/>
      <c r="BMZ7" s="676"/>
      <c r="BNA7" s="676"/>
      <c r="BNB7" s="676"/>
      <c r="BNC7" s="676"/>
      <c r="BND7" s="676"/>
      <c r="BNE7" s="676"/>
      <c r="BNF7" s="676"/>
      <c r="BNG7" s="676"/>
      <c r="BNH7" s="676"/>
      <c r="BNI7" s="676"/>
      <c r="BNJ7" s="676"/>
      <c r="BNK7" s="676"/>
      <c r="BNL7" s="676"/>
      <c r="BNM7" s="676"/>
      <c r="BNN7" s="676"/>
      <c r="BNO7" s="676"/>
      <c r="BNP7" s="676"/>
      <c r="BNQ7" s="676"/>
      <c r="BNR7" s="676"/>
      <c r="BNS7" s="676"/>
      <c r="BNT7" s="676"/>
      <c r="BNU7" s="676"/>
      <c r="BNV7" s="676"/>
      <c r="BNW7" s="676"/>
      <c r="BNX7" s="676"/>
      <c r="BNY7" s="676"/>
      <c r="BNZ7" s="676"/>
      <c r="BOA7" s="676"/>
      <c r="BOB7" s="676"/>
      <c r="BOC7" s="676"/>
      <c r="BOD7" s="676"/>
      <c r="BOE7" s="676"/>
      <c r="BOF7" s="676"/>
      <c r="BOG7" s="676"/>
      <c r="BOH7" s="676"/>
      <c r="BOI7" s="676"/>
      <c r="BOJ7" s="676"/>
      <c r="BOK7" s="676"/>
      <c r="BOL7" s="676"/>
      <c r="BOM7" s="676"/>
      <c r="BON7" s="676"/>
      <c r="BOO7" s="676"/>
      <c r="BOP7" s="676"/>
      <c r="BOQ7" s="676"/>
      <c r="BOR7" s="676"/>
      <c r="BOS7" s="676"/>
      <c r="BOT7" s="676"/>
      <c r="BOU7" s="676"/>
      <c r="BOV7" s="676"/>
      <c r="BOW7" s="676"/>
      <c r="BOX7" s="676"/>
      <c r="BOY7" s="676"/>
      <c r="BOZ7" s="676"/>
      <c r="BPA7" s="676"/>
      <c r="BPB7" s="676"/>
      <c r="BPC7" s="676"/>
      <c r="BPD7" s="676"/>
      <c r="BPE7" s="676"/>
      <c r="BPF7" s="676"/>
      <c r="BPG7" s="676"/>
      <c r="BPH7" s="676"/>
      <c r="BPI7" s="676"/>
      <c r="BPJ7" s="676"/>
      <c r="BPK7" s="676"/>
      <c r="BPL7" s="676"/>
      <c r="BPM7" s="676"/>
      <c r="BPN7" s="676"/>
      <c r="BPO7" s="676"/>
      <c r="BPP7" s="676"/>
      <c r="BPQ7" s="676"/>
      <c r="BPR7" s="676"/>
      <c r="BPS7" s="676"/>
      <c r="BPT7" s="676"/>
      <c r="BPU7" s="676"/>
      <c r="BPV7" s="676"/>
      <c r="BPW7" s="676"/>
      <c r="BPX7" s="676"/>
      <c r="BPY7" s="676"/>
      <c r="BPZ7" s="676"/>
      <c r="BQA7" s="676"/>
      <c r="BQB7" s="676"/>
      <c r="BQC7" s="676"/>
      <c r="BQD7" s="676"/>
      <c r="BQE7" s="676"/>
      <c r="BQF7" s="676"/>
      <c r="BQG7" s="676"/>
      <c r="BQH7" s="676"/>
      <c r="BQI7" s="676"/>
      <c r="BQJ7" s="676"/>
      <c r="BQK7" s="676"/>
      <c r="BQL7" s="676"/>
      <c r="BQM7" s="676"/>
      <c r="BQN7" s="676"/>
      <c r="BQO7" s="676"/>
      <c r="BQP7" s="676"/>
      <c r="BQQ7" s="676"/>
      <c r="BQR7" s="676"/>
      <c r="BQS7" s="676"/>
      <c r="BQT7" s="676"/>
      <c r="BQU7" s="676"/>
      <c r="BQV7" s="676"/>
      <c r="BQW7" s="676"/>
      <c r="BQX7" s="676"/>
      <c r="BQY7" s="676"/>
      <c r="BQZ7" s="676"/>
      <c r="BRA7" s="676"/>
      <c r="BRB7" s="676"/>
      <c r="BRC7" s="676"/>
      <c r="BRD7" s="676"/>
      <c r="BRE7" s="676"/>
      <c r="BRF7" s="676"/>
      <c r="BRG7" s="676"/>
      <c r="BRH7" s="676"/>
      <c r="BRI7" s="676"/>
      <c r="BRJ7" s="676"/>
      <c r="BRK7" s="676"/>
      <c r="BRL7" s="676"/>
      <c r="BRM7" s="676"/>
      <c r="BRN7" s="676"/>
      <c r="BRO7" s="676"/>
      <c r="BRP7" s="676"/>
      <c r="BRQ7" s="676"/>
      <c r="BRR7" s="676"/>
      <c r="BRS7" s="676"/>
      <c r="BRT7" s="676"/>
      <c r="BRU7" s="676"/>
      <c r="BRV7" s="676"/>
      <c r="BRW7" s="676"/>
      <c r="BRX7" s="676"/>
      <c r="BRY7" s="676"/>
      <c r="BRZ7" s="676"/>
      <c r="BSA7" s="676"/>
      <c r="BSB7" s="676"/>
      <c r="BSC7" s="676"/>
      <c r="BSD7" s="676"/>
      <c r="BSE7" s="676"/>
      <c r="BSF7" s="676"/>
      <c r="BSG7" s="676"/>
      <c r="BSH7" s="676"/>
      <c r="BSI7" s="676"/>
      <c r="BSJ7" s="676"/>
      <c r="BSK7" s="676"/>
      <c r="BSL7" s="676"/>
      <c r="BSM7" s="676"/>
      <c r="BSN7" s="676"/>
      <c r="BSO7" s="676"/>
      <c r="BSP7" s="676"/>
      <c r="BSQ7" s="676"/>
      <c r="BSR7" s="676"/>
      <c r="BSS7" s="676"/>
      <c r="BST7" s="676"/>
      <c r="BSU7" s="676"/>
      <c r="BSV7" s="676"/>
      <c r="BSW7" s="676"/>
      <c r="BSX7" s="676"/>
      <c r="BSY7" s="676"/>
      <c r="BSZ7" s="676"/>
      <c r="BTA7" s="676"/>
      <c r="BTB7" s="676"/>
      <c r="BTC7" s="676"/>
      <c r="BTD7" s="676"/>
      <c r="BTE7" s="676"/>
      <c r="BTF7" s="676"/>
      <c r="BTG7" s="676"/>
      <c r="BTH7" s="676"/>
      <c r="BTI7" s="676"/>
      <c r="BTJ7" s="676"/>
      <c r="BTK7" s="676"/>
      <c r="BTL7" s="676"/>
      <c r="BTM7" s="676"/>
      <c r="BTN7" s="676"/>
      <c r="BTO7" s="676"/>
      <c r="BTP7" s="676"/>
      <c r="BTQ7" s="676"/>
      <c r="BTR7" s="676"/>
      <c r="BTS7" s="676"/>
      <c r="BTT7" s="676"/>
      <c r="BTU7" s="676"/>
      <c r="BTV7" s="676"/>
      <c r="BTW7" s="676"/>
      <c r="BTX7" s="676"/>
      <c r="BTY7" s="676"/>
      <c r="BTZ7" s="676"/>
      <c r="BUA7" s="676"/>
      <c r="BUB7" s="676"/>
      <c r="BUC7" s="676"/>
      <c r="BUD7" s="676"/>
      <c r="BUE7" s="676"/>
      <c r="BUF7" s="676"/>
      <c r="BUG7" s="676"/>
      <c r="BUH7" s="676"/>
      <c r="BUI7" s="676"/>
      <c r="BUJ7" s="676"/>
      <c r="BUK7" s="676"/>
      <c r="BUL7" s="676"/>
      <c r="BUM7" s="676"/>
      <c r="BUN7" s="676"/>
      <c r="BUO7" s="676"/>
      <c r="BUP7" s="676"/>
      <c r="BUQ7" s="676"/>
      <c r="BUR7" s="676"/>
      <c r="BUS7" s="676"/>
      <c r="BUT7" s="676"/>
      <c r="BUU7" s="676"/>
      <c r="BUV7" s="676"/>
      <c r="BUW7" s="676"/>
      <c r="BUX7" s="676"/>
      <c r="BUY7" s="676"/>
      <c r="BUZ7" s="676"/>
      <c r="BVA7" s="676"/>
      <c r="BVB7" s="676"/>
      <c r="BVC7" s="676"/>
      <c r="BVD7" s="676"/>
      <c r="BVE7" s="676"/>
      <c r="BVF7" s="676"/>
      <c r="BVG7" s="676"/>
      <c r="BVH7" s="676"/>
      <c r="BVI7" s="676"/>
      <c r="BVJ7" s="676"/>
      <c r="BVK7" s="676"/>
      <c r="BVL7" s="676"/>
      <c r="BVM7" s="676"/>
      <c r="BVN7" s="676"/>
      <c r="BVO7" s="676"/>
      <c r="BVP7" s="676"/>
      <c r="BVQ7" s="676"/>
      <c r="BVR7" s="676"/>
      <c r="BVS7" s="676"/>
      <c r="BVT7" s="676"/>
      <c r="BVU7" s="676"/>
      <c r="BVV7" s="676"/>
      <c r="BVW7" s="676"/>
      <c r="BVX7" s="676"/>
      <c r="BVY7" s="676"/>
      <c r="BVZ7" s="676"/>
      <c r="BWA7" s="676"/>
      <c r="BWB7" s="676"/>
      <c r="BWC7" s="676"/>
      <c r="BWD7" s="676"/>
      <c r="BWE7" s="676"/>
      <c r="BWF7" s="676"/>
      <c r="BWG7" s="676"/>
      <c r="BWH7" s="676"/>
      <c r="BWI7" s="676"/>
      <c r="BWJ7" s="676"/>
      <c r="BWK7" s="676"/>
      <c r="BWL7" s="676"/>
      <c r="BWM7" s="676"/>
      <c r="BWN7" s="676"/>
      <c r="BWO7" s="676"/>
      <c r="BWP7" s="676"/>
      <c r="BWQ7" s="676"/>
      <c r="BWR7" s="676"/>
      <c r="BWS7" s="676"/>
      <c r="BWT7" s="676"/>
      <c r="BWU7" s="676"/>
      <c r="BWV7" s="676"/>
      <c r="BWW7" s="676"/>
      <c r="BWX7" s="676"/>
      <c r="BWY7" s="676"/>
      <c r="BWZ7" s="676"/>
      <c r="BXA7" s="676"/>
      <c r="BXB7" s="676"/>
      <c r="BXC7" s="676"/>
      <c r="BXD7" s="676"/>
      <c r="BXE7" s="676"/>
      <c r="BXF7" s="676"/>
      <c r="BXG7" s="676"/>
      <c r="BXH7" s="676"/>
      <c r="BXI7" s="676"/>
      <c r="BXJ7" s="676"/>
      <c r="BXK7" s="676"/>
      <c r="BXL7" s="676"/>
      <c r="BXM7" s="676"/>
      <c r="BXN7" s="676"/>
      <c r="BXO7" s="676"/>
      <c r="BXP7" s="676"/>
      <c r="BXQ7" s="676"/>
      <c r="BXR7" s="676"/>
      <c r="BXS7" s="676"/>
      <c r="BXT7" s="676"/>
      <c r="BXU7" s="676"/>
      <c r="BXV7" s="676"/>
      <c r="BXW7" s="676"/>
      <c r="BXX7" s="676"/>
      <c r="BXY7" s="676"/>
      <c r="BXZ7" s="676"/>
      <c r="BYA7" s="676"/>
      <c r="BYB7" s="676"/>
      <c r="BYC7" s="676"/>
      <c r="BYD7" s="676"/>
      <c r="BYE7" s="676"/>
      <c r="BYF7" s="676"/>
      <c r="BYG7" s="676"/>
      <c r="BYH7" s="676"/>
      <c r="BYI7" s="676"/>
      <c r="BYJ7" s="676"/>
      <c r="BYK7" s="676"/>
      <c r="BYL7" s="676"/>
      <c r="BYM7" s="676"/>
      <c r="BYN7" s="676"/>
      <c r="BYO7" s="676"/>
      <c r="BYP7" s="676"/>
      <c r="BYQ7" s="676"/>
      <c r="BYR7" s="676"/>
      <c r="BYS7" s="676"/>
      <c r="BYT7" s="676"/>
      <c r="BYU7" s="676"/>
      <c r="BYV7" s="676"/>
      <c r="BYW7" s="676"/>
      <c r="BYX7" s="676"/>
      <c r="BYY7" s="676"/>
      <c r="BYZ7" s="676"/>
      <c r="BZA7" s="676"/>
      <c r="BZB7" s="676"/>
      <c r="BZC7" s="676"/>
      <c r="BZD7" s="676"/>
      <c r="BZE7" s="676"/>
      <c r="BZF7" s="676"/>
      <c r="BZG7" s="676"/>
      <c r="BZH7" s="676"/>
      <c r="BZI7" s="676"/>
      <c r="BZJ7" s="676"/>
      <c r="BZK7" s="676"/>
      <c r="BZL7" s="676"/>
      <c r="BZM7" s="676"/>
      <c r="BZN7" s="676"/>
      <c r="BZO7" s="676"/>
      <c r="BZP7" s="676"/>
      <c r="BZQ7" s="676"/>
      <c r="BZR7" s="676"/>
      <c r="BZS7" s="676"/>
      <c r="BZT7" s="676"/>
      <c r="BZU7" s="676"/>
      <c r="BZV7" s="676"/>
      <c r="BZW7" s="676"/>
      <c r="BZX7" s="676"/>
      <c r="BZY7" s="676"/>
      <c r="BZZ7" s="676"/>
      <c r="CAA7" s="676"/>
      <c r="CAB7" s="676"/>
      <c r="CAC7" s="676"/>
      <c r="CAD7" s="676"/>
      <c r="CAE7" s="676"/>
      <c r="CAF7" s="676"/>
      <c r="CAG7" s="676"/>
      <c r="CAH7" s="676"/>
      <c r="CAI7" s="676"/>
      <c r="CAJ7" s="676"/>
      <c r="CAK7" s="676"/>
      <c r="CAL7" s="676"/>
      <c r="CAM7" s="676"/>
      <c r="CAN7" s="676"/>
      <c r="CAO7" s="676"/>
      <c r="CAP7" s="676"/>
      <c r="CAQ7" s="676"/>
      <c r="CAR7" s="676"/>
      <c r="CAS7" s="676"/>
      <c r="CAT7" s="676"/>
      <c r="CAU7" s="676"/>
      <c r="CAV7" s="676"/>
      <c r="CAW7" s="676"/>
      <c r="CAX7" s="676"/>
      <c r="CAY7" s="676"/>
      <c r="CAZ7" s="676"/>
      <c r="CBA7" s="676"/>
      <c r="CBB7" s="676"/>
      <c r="CBC7" s="676"/>
      <c r="CBD7" s="676"/>
      <c r="CBE7" s="676"/>
      <c r="CBF7" s="676"/>
      <c r="CBG7" s="676"/>
      <c r="CBH7" s="676"/>
      <c r="CBI7" s="676"/>
      <c r="CBJ7" s="676"/>
      <c r="CBK7" s="676"/>
      <c r="CBL7" s="676"/>
      <c r="CBM7" s="676"/>
      <c r="CBN7" s="676"/>
      <c r="CBO7" s="676"/>
      <c r="CBP7" s="676"/>
      <c r="CBQ7" s="676"/>
      <c r="CBR7" s="676"/>
      <c r="CBS7" s="676"/>
      <c r="CBT7" s="676"/>
      <c r="CBU7" s="676"/>
      <c r="CBV7" s="676"/>
      <c r="CBW7" s="676"/>
      <c r="CBX7" s="676"/>
      <c r="CBY7" s="676"/>
      <c r="CBZ7" s="676"/>
      <c r="CCA7" s="676"/>
      <c r="CCB7" s="676"/>
      <c r="CCC7" s="676"/>
      <c r="CCD7" s="676"/>
      <c r="CCE7" s="676"/>
      <c r="CCF7" s="676"/>
      <c r="CCG7" s="676"/>
      <c r="CCH7" s="676"/>
      <c r="CCI7" s="676"/>
      <c r="CCJ7" s="676"/>
      <c r="CCK7" s="676"/>
      <c r="CCL7" s="676"/>
      <c r="CCM7" s="676"/>
      <c r="CCN7" s="676"/>
      <c r="CCO7" s="676"/>
      <c r="CCP7" s="676"/>
      <c r="CCQ7" s="676"/>
      <c r="CCR7" s="676"/>
      <c r="CCS7" s="676"/>
      <c r="CCT7" s="676"/>
      <c r="CCU7" s="676"/>
      <c r="CCV7" s="676"/>
      <c r="CCW7" s="676"/>
      <c r="CCX7" s="676"/>
      <c r="CCY7" s="676"/>
      <c r="CCZ7" s="676"/>
      <c r="CDA7" s="676"/>
      <c r="CDB7" s="676"/>
      <c r="CDC7" s="676"/>
      <c r="CDD7" s="676"/>
      <c r="CDE7" s="676"/>
      <c r="CDF7" s="676"/>
      <c r="CDG7" s="676"/>
      <c r="CDH7" s="676"/>
      <c r="CDI7" s="676"/>
      <c r="CDJ7" s="676"/>
      <c r="CDK7" s="676"/>
      <c r="CDL7" s="676"/>
      <c r="CDM7" s="676"/>
      <c r="CDN7" s="676"/>
      <c r="CDO7" s="676"/>
      <c r="CDP7" s="676"/>
      <c r="CDQ7" s="676"/>
      <c r="CDR7" s="676"/>
      <c r="CDS7" s="676"/>
      <c r="CDT7" s="676"/>
      <c r="CDU7" s="676"/>
      <c r="CDV7" s="676"/>
      <c r="CDW7" s="676"/>
      <c r="CDX7" s="676"/>
      <c r="CDY7" s="676"/>
      <c r="CDZ7" s="676"/>
      <c r="CEA7" s="676"/>
      <c r="CEB7" s="676"/>
      <c r="CEC7" s="676"/>
      <c r="CED7" s="676"/>
      <c r="CEE7" s="676"/>
      <c r="CEF7" s="676"/>
      <c r="CEG7" s="676"/>
      <c r="CEH7" s="676"/>
      <c r="CEI7" s="676"/>
      <c r="CEJ7" s="676"/>
      <c r="CEK7" s="676"/>
      <c r="CEL7" s="676"/>
      <c r="CEM7" s="676"/>
      <c r="CEN7" s="676"/>
      <c r="CEO7" s="676"/>
      <c r="CEP7" s="676"/>
      <c r="CEQ7" s="676"/>
      <c r="CER7" s="676"/>
      <c r="CES7" s="676"/>
      <c r="CET7" s="676"/>
      <c r="CEU7" s="676"/>
      <c r="CEV7" s="676"/>
      <c r="CEW7" s="676"/>
      <c r="CEX7" s="676"/>
      <c r="CEY7" s="676"/>
      <c r="CEZ7" s="676"/>
      <c r="CFA7" s="676"/>
      <c r="CFB7" s="676"/>
      <c r="CFC7" s="676"/>
      <c r="CFD7" s="676"/>
      <c r="CFE7" s="676"/>
      <c r="CFF7" s="676"/>
      <c r="CFG7" s="676"/>
      <c r="CFH7" s="676"/>
      <c r="CFI7" s="676"/>
      <c r="CFJ7" s="676"/>
      <c r="CFK7" s="676"/>
      <c r="CFL7" s="676"/>
      <c r="CFM7" s="676"/>
      <c r="CFN7" s="676"/>
      <c r="CFO7" s="676"/>
      <c r="CFP7" s="676"/>
      <c r="CFQ7" s="676"/>
      <c r="CFR7" s="676"/>
      <c r="CFS7" s="676"/>
      <c r="CFT7" s="676"/>
      <c r="CFU7" s="676"/>
      <c r="CFV7" s="676"/>
      <c r="CFW7" s="676"/>
      <c r="CFX7" s="676"/>
      <c r="CFY7" s="676"/>
      <c r="CFZ7" s="676"/>
      <c r="CGA7" s="676"/>
      <c r="CGB7" s="676"/>
      <c r="CGC7" s="676"/>
      <c r="CGD7" s="676"/>
      <c r="CGE7" s="676"/>
      <c r="CGF7" s="676"/>
      <c r="CGG7" s="676"/>
      <c r="CGH7" s="676"/>
      <c r="CGI7" s="676"/>
      <c r="CGJ7" s="676"/>
      <c r="CGK7" s="676"/>
      <c r="CGL7" s="676"/>
      <c r="CGM7" s="676"/>
      <c r="CGN7" s="676"/>
      <c r="CGO7" s="676"/>
      <c r="CGP7" s="676"/>
      <c r="CGQ7" s="676"/>
      <c r="CGR7" s="676"/>
      <c r="CGS7" s="676"/>
      <c r="CGT7" s="676"/>
      <c r="CGU7" s="676"/>
      <c r="CGV7" s="676"/>
      <c r="CGW7" s="676"/>
      <c r="CGX7" s="676"/>
      <c r="CGY7" s="676"/>
      <c r="CGZ7" s="676"/>
      <c r="CHA7" s="676"/>
      <c r="CHB7" s="676"/>
      <c r="CHC7" s="676"/>
      <c r="CHD7" s="676"/>
      <c r="CHE7" s="676"/>
      <c r="CHF7" s="676"/>
      <c r="CHG7" s="676"/>
      <c r="CHH7" s="676"/>
      <c r="CHI7" s="676"/>
      <c r="CHJ7" s="676"/>
      <c r="CHK7" s="676"/>
      <c r="CHL7" s="676"/>
      <c r="CHM7" s="676"/>
      <c r="CHN7" s="676"/>
      <c r="CHO7" s="676"/>
      <c r="CHP7" s="676"/>
      <c r="CHQ7" s="676"/>
      <c r="CHR7" s="676"/>
      <c r="CHS7" s="676"/>
      <c r="CHT7" s="676"/>
      <c r="CHU7" s="676"/>
      <c r="CHV7" s="676"/>
      <c r="CHW7" s="676"/>
      <c r="CHX7" s="676"/>
      <c r="CHY7" s="676"/>
      <c r="CHZ7" s="676"/>
      <c r="CIA7" s="676"/>
      <c r="CIB7" s="676"/>
      <c r="CIC7" s="676"/>
      <c r="CID7" s="676"/>
      <c r="CIE7" s="676"/>
      <c r="CIF7" s="676"/>
      <c r="CIG7" s="676"/>
      <c r="CIH7" s="676"/>
      <c r="CII7" s="676"/>
      <c r="CIJ7" s="676"/>
      <c r="CIK7" s="676"/>
      <c r="CIL7" s="676"/>
      <c r="CIM7" s="676"/>
      <c r="CIN7" s="676"/>
      <c r="CIO7" s="676"/>
      <c r="CIP7" s="676"/>
      <c r="CIQ7" s="676"/>
      <c r="CIR7" s="676"/>
      <c r="CIS7" s="676"/>
      <c r="CIT7" s="676"/>
      <c r="CIU7" s="676"/>
      <c r="CIV7" s="676"/>
      <c r="CIW7" s="676"/>
      <c r="CIX7" s="676"/>
      <c r="CIY7" s="676"/>
      <c r="CIZ7" s="676"/>
      <c r="CJA7" s="676"/>
      <c r="CJB7" s="676"/>
      <c r="CJC7" s="676"/>
      <c r="CJD7" s="676"/>
      <c r="CJE7" s="676"/>
      <c r="CJF7" s="676"/>
      <c r="CJG7" s="676"/>
      <c r="CJH7" s="676"/>
      <c r="CJI7" s="676"/>
      <c r="CJJ7" s="676"/>
      <c r="CJK7" s="676"/>
      <c r="CJL7" s="676"/>
      <c r="CJM7" s="676"/>
      <c r="CJN7" s="676"/>
      <c r="CJO7" s="676"/>
      <c r="CJP7" s="676"/>
      <c r="CJQ7" s="676"/>
      <c r="CJR7" s="676"/>
      <c r="CJS7" s="676"/>
      <c r="CJT7" s="676"/>
      <c r="CJU7" s="676"/>
      <c r="CJV7" s="676"/>
      <c r="CJW7" s="676"/>
      <c r="CJX7" s="676"/>
      <c r="CJY7" s="676"/>
      <c r="CJZ7" s="676"/>
      <c r="CKA7" s="676"/>
      <c r="CKB7" s="676"/>
      <c r="CKC7" s="676"/>
      <c r="CKD7" s="676"/>
      <c r="CKE7" s="676"/>
      <c r="CKF7" s="676"/>
      <c r="CKG7" s="676"/>
      <c r="CKH7" s="676"/>
      <c r="CKI7" s="676"/>
      <c r="CKJ7" s="676"/>
      <c r="CKK7" s="676"/>
      <c r="CKL7" s="676"/>
      <c r="CKM7" s="676"/>
      <c r="CKN7" s="676"/>
      <c r="CKO7" s="676"/>
      <c r="CKP7" s="676"/>
      <c r="CKQ7" s="676"/>
      <c r="CKR7" s="676"/>
      <c r="CKS7" s="676"/>
      <c r="CKT7" s="676"/>
      <c r="CKU7" s="676"/>
      <c r="CKV7" s="676"/>
      <c r="CKW7" s="676"/>
      <c r="CKX7" s="676"/>
      <c r="CKY7" s="676"/>
      <c r="CKZ7" s="676"/>
      <c r="CLA7" s="676"/>
      <c r="CLB7" s="676"/>
      <c r="CLC7" s="676"/>
      <c r="CLD7" s="676"/>
      <c r="CLE7" s="676"/>
      <c r="CLF7" s="676"/>
      <c r="CLG7" s="676"/>
      <c r="CLH7" s="676"/>
      <c r="CLI7" s="676"/>
      <c r="CLJ7" s="676"/>
      <c r="CLK7" s="676"/>
      <c r="CLL7" s="676"/>
      <c r="CLM7" s="676"/>
      <c r="CLN7" s="676"/>
      <c r="CLO7" s="676"/>
      <c r="CLP7" s="676"/>
      <c r="CLQ7" s="676"/>
      <c r="CLR7" s="676"/>
      <c r="CLS7" s="676"/>
      <c r="CLT7" s="676"/>
      <c r="CLU7" s="676"/>
      <c r="CLV7" s="676"/>
      <c r="CLW7" s="676"/>
      <c r="CLX7" s="676"/>
      <c r="CLY7" s="676"/>
      <c r="CLZ7" s="676"/>
      <c r="CMA7" s="676"/>
      <c r="CMB7" s="676"/>
      <c r="CMC7" s="676"/>
      <c r="CMD7" s="676"/>
      <c r="CME7" s="676"/>
      <c r="CMF7" s="676"/>
      <c r="CMG7" s="676"/>
      <c r="CMH7" s="676"/>
      <c r="CMI7" s="676"/>
      <c r="CMJ7" s="676"/>
      <c r="CMK7" s="676"/>
      <c r="CML7" s="676"/>
      <c r="CMM7" s="676"/>
      <c r="CMN7" s="676"/>
      <c r="CMO7" s="676"/>
      <c r="CMP7" s="676"/>
      <c r="CMQ7" s="676"/>
      <c r="CMR7" s="676"/>
      <c r="CMS7" s="676"/>
      <c r="CMT7" s="676"/>
      <c r="CMU7" s="676"/>
      <c r="CMV7" s="676"/>
      <c r="CMW7" s="676"/>
      <c r="CMX7" s="676"/>
      <c r="CMY7" s="676"/>
      <c r="CMZ7" s="676"/>
      <c r="CNA7" s="676"/>
      <c r="CNB7" s="676"/>
      <c r="CNC7" s="676"/>
      <c r="CND7" s="676"/>
      <c r="CNE7" s="676"/>
      <c r="CNF7" s="676"/>
      <c r="CNG7" s="676"/>
      <c r="CNH7" s="676"/>
      <c r="CNI7" s="676"/>
      <c r="CNJ7" s="676"/>
      <c r="CNK7" s="676"/>
      <c r="CNL7" s="676"/>
      <c r="CNM7" s="676"/>
      <c r="CNN7" s="676"/>
      <c r="CNO7" s="676"/>
      <c r="CNP7" s="676"/>
      <c r="CNQ7" s="676"/>
      <c r="CNR7" s="676"/>
      <c r="CNS7" s="676"/>
      <c r="CNT7" s="676"/>
      <c r="CNU7" s="676"/>
      <c r="CNV7" s="676"/>
      <c r="CNW7" s="676"/>
      <c r="CNX7" s="676"/>
      <c r="CNY7" s="676"/>
      <c r="CNZ7" s="676"/>
      <c r="COA7" s="676"/>
      <c r="COB7" s="676"/>
      <c r="COC7" s="676"/>
      <c r="COD7" s="676"/>
      <c r="COE7" s="676"/>
      <c r="COF7" s="676"/>
      <c r="COG7" s="676"/>
      <c r="COH7" s="676"/>
      <c r="COI7" s="676"/>
      <c r="COJ7" s="676"/>
      <c r="COK7" s="676"/>
      <c r="COL7" s="676"/>
      <c r="COM7" s="676"/>
      <c r="CON7" s="676"/>
      <c r="COO7" s="676"/>
      <c r="COP7" s="676"/>
      <c r="COQ7" s="676"/>
      <c r="COR7" s="676"/>
      <c r="COS7" s="676"/>
      <c r="COT7" s="676"/>
      <c r="COU7" s="676"/>
      <c r="COV7" s="676"/>
      <c r="COW7" s="676"/>
      <c r="COX7" s="676"/>
      <c r="COY7" s="676"/>
      <c r="COZ7" s="676"/>
      <c r="CPA7" s="676"/>
      <c r="CPB7" s="676"/>
      <c r="CPC7" s="676"/>
      <c r="CPD7" s="676"/>
      <c r="CPE7" s="676"/>
      <c r="CPF7" s="676"/>
      <c r="CPG7" s="676"/>
      <c r="CPH7" s="676"/>
      <c r="CPI7" s="676"/>
      <c r="CPJ7" s="676"/>
      <c r="CPK7" s="676"/>
      <c r="CPL7" s="676"/>
      <c r="CPM7" s="676"/>
      <c r="CPN7" s="676"/>
      <c r="CPO7" s="676"/>
      <c r="CPP7" s="676"/>
      <c r="CPQ7" s="676"/>
      <c r="CPR7" s="676"/>
      <c r="CPS7" s="676"/>
      <c r="CPT7" s="676"/>
      <c r="CPU7" s="676"/>
      <c r="CPV7" s="676"/>
      <c r="CPW7" s="676"/>
      <c r="CPX7" s="676"/>
      <c r="CPY7" s="676"/>
      <c r="CPZ7" s="676"/>
      <c r="CQA7" s="676"/>
      <c r="CQB7" s="676"/>
      <c r="CQC7" s="676"/>
      <c r="CQD7" s="676"/>
      <c r="CQE7" s="676"/>
      <c r="CQF7" s="676"/>
      <c r="CQG7" s="676"/>
      <c r="CQH7" s="676"/>
      <c r="CQI7" s="676"/>
      <c r="CQJ7" s="676"/>
      <c r="CQK7" s="676"/>
      <c r="CQL7" s="676"/>
      <c r="CQM7" s="676"/>
      <c r="CQN7" s="676"/>
      <c r="CQO7" s="676"/>
      <c r="CQP7" s="676"/>
      <c r="CQQ7" s="676"/>
      <c r="CQR7" s="676"/>
      <c r="CQS7" s="676"/>
      <c r="CQT7" s="676"/>
      <c r="CQU7" s="676"/>
      <c r="CQV7" s="676"/>
      <c r="CQW7" s="676"/>
      <c r="CQX7" s="676"/>
      <c r="CQY7" s="676"/>
      <c r="CQZ7" s="676"/>
      <c r="CRA7" s="676"/>
      <c r="CRB7" s="676"/>
      <c r="CRC7" s="676"/>
      <c r="CRD7" s="676"/>
      <c r="CRE7" s="676"/>
      <c r="CRF7" s="676"/>
      <c r="CRG7" s="676"/>
      <c r="CRH7" s="676"/>
      <c r="CRI7" s="676"/>
      <c r="CRJ7" s="676"/>
      <c r="CRK7" s="676"/>
      <c r="CRL7" s="676"/>
      <c r="CRM7" s="676"/>
      <c r="CRN7" s="676"/>
      <c r="CRO7" s="676"/>
      <c r="CRP7" s="676"/>
      <c r="CRQ7" s="676"/>
      <c r="CRR7" s="676"/>
      <c r="CRS7" s="676"/>
      <c r="CRT7" s="676"/>
      <c r="CRU7" s="676"/>
      <c r="CRV7" s="676"/>
      <c r="CRW7" s="676"/>
      <c r="CRX7" s="676"/>
      <c r="CRY7" s="676"/>
      <c r="CRZ7" s="676"/>
      <c r="CSA7" s="676"/>
      <c r="CSB7" s="676"/>
      <c r="CSC7" s="676"/>
      <c r="CSD7" s="676"/>
      <c r="CSE7" s="676"/>
      <c r="CSF7" s="676"/>
      <c r="CSG7" s="676"/>
      <c r="CSH7" s="676"/>
      <c r="CSI7" s="676"/>
      <c r="CSJ7" s="676"/>
      <c r="CSK7" s="676"/>
      <c r="CSL7" s="676"/>
      <c r="CSM7" s="676"/>
      <c r="CSN7" s="676"/>
      <c r="CSO7" s="676"/>
      <c r="CSP7" s="676"/>
      <c r="CSQ7" s="676"/>
      <c r="CSR7" s="676"/>
      <c r="CSS7" s="676"/>
      <c r="CST7" s="676"/>
      <c r="CSU7" s="676"/>
      <c r="CSV7" s="676"/>
      <c r="CSW7" s="676"/>
      <c r="CSX7" s="676"/>
      <c r="CSY7" s="676"/>
      <c r="CSZ7" s="676"/>
      <c r="CTA7" s="676"/>
      <c r="CTB7" s="676"/>
      <c r="CTC7" s="676"/>
      <c r="CTD7" s="676"/>
      <c r="CTE7" s="676"/>
      <c r="CTF7" s="676"/>
      <c r="CTG7" s="676"/>
      <c r="CTH7" s="676"/>
      <c r="CTI7" s="676"/>
      <c r="CTJ7" s="676"/>
      <c r="CTK7" s="676"/>
      <c r="CTL7" s="676"/>
      <c r="CTM7" s="676"/>
      <c r="CTN7" s="676"/>
      <c r="CTO7" s="676"/>
      <c r="CTP7" s="676"/>
      <c r="CTQ7" s="676"/>
      <c r="CTR7" s="676"/>
      <c r="CTS7" s="676"/>
      <c r="CTT7" s="676"/>
      <c r="CTU7" s="676"/>
      <c r="CTV7" s="676"/>
      <c r="CTW7" s="676"/>
      <c r="CTX7" s="676"/>
      <c r="CTY7" s="676"/>
      <c r="CTZ7" s="676"/>
      <c r="CUA7" s="676"/>
      <c r="CUB7" s="676"/>
      <c r="CUC7" s="676"/>
      <c r="CUD7" s="676"/>
      <c r="CUE7" s="676"/>
      <c r="CUF7" s="676"/>
      <c r="CUG7" s="676"/>
      <c r="CUH7" s="676"/>
      <c r="CUI7" s="676"/>
      <c r="CUJ7" s="676"/>
      <c r="CUK7" s="676"/>
      <c r="CUL7" s="676"/>
      <c r="CUM7" s="676"/>
      <c r="CUN7" s="676"/>
      <c r="CUO7" s="676"/>
      <c r="CUP7" s="676"/>
      <c r="CUQ7" s="676"/>
      <c r="CUR7" s="676"/>
      <c r="CUS7" s="676"/>
      <c r="CUT7" s="676"/>
      <c r="CUU7" s="676"/>
      <c r="CUV7" s="676"/>
      <c r="CUW7" s="676"/>
      <c r="CUX7" s="676"/>
      <c r="CUY7" s="676"/>
      <c r="CUZ7" s="676"/>
      <c r="CVA7" s="676"/>
      <c r="CVB7" s="676"/>
      <c r="CVC7" s="676"/>
      <c r="CVD7" s="676"/>
      <c r="CVE7" s="676"/>
      <c r="CVF7" s="676"/>
      <c r="CVG7" s="676"/>
      <c r="CVH7" s="676"/>
      <c r="CVI7" s="676"/>
      <c r="CVJ7" s="676"/>
      <c r="CVK7" s="676"/>
      <c r="CVL7" s="676"/>
      <c r="CVM7" s="676"/>
      <c r="CVN7" s="676"/>
      <c r="CVO7" s="676"/>
      <c r="CVP7" s="676"/>
      <c r="CVQ7" s="676"/>
      <c r="CVR7" s="676"/>
      <c r="CVS7" s="676"/>
      <c r="CVT7" s="676"/>
      <c r="CVU7" s="676"/>
      <c r="CVV7" s="676"/>
      <c r="CVW7" s="676"/>
      <c r="CVX7" s="676"/>
      <c r="CVY7" s="676"/>
      <c r="CVZ7" s="676"/>
      <c r="CWA7" s="676"/>
      <c r="CWB7" s="676"/>
      <c r="CWC7" s="676"/>
      <c r="CWD7" s="676"/>
      <c r="CWE7" s="676"/>
      <c r="CWF7" s="676"/>
      <c r="CWG7" s="676"/>
      <c r="CWH7" s="676"/>
      <c r="CWI7" s="676"/>
      <c r="CWJ7" s="676"/>
      <c r="CWK7" s="676"/>
      <c r="CWL7" s="676"/>
      <c r="CWM7" s="676"/>
      <c r="CWN7" s="676"/>
      <c r="CWO7" s="676"/>
      <c r="CWP7" s="676"/>
      <c r="CWQ7" s="676"/>
      <c r="CWR7" s="676"/>
      <c r="CWS7" s="676"/>
      <c r="CWT7" s="676"/>
      <c r="CWU7" s="676"/>
      <c r="CWV7" s="676"/>
      <c r="CWW7" s="676"/>
      <c r="CWX7" s="676"/>
      <c r="CWY7" s="676"/>
      <c r="CWZ7" s="676"/>
      <c r="CXA7" s="676"/>
      <c r="CXB7" s="676"/>
      <c r="CXC7" s="676"/>
      <c r="CXD7" s="676"/>
      <c r="CXE7" s="676"/>
      <c r="CXF7" s="676"/>
      <c r="CXG7" s="676"/>
      <c r="CXH7" s="676"/>
      <c r="CXI7" s="676"/>
      <c r="CXJ7" s="676"/>
      <c r="CXK7" s="676"/>
      <c r="CXL7" s="676"/>
      <c r="CXM7" s="676"/>
      <c r="CXN7" s="676"/>
      <c r="CXO7" s="676"/>
      <c r="CXP7" s="676"/>
      <c r="CXQ7" s="676"/>
      <c r="CXR7" s="676"/>
      <c r="CXS7" s="676"/>
      <c r="CXT7" s="676"/>
      <c r="CXU7" s="676"/>
      <c r="CXV7" s="676"/>
      <c r="CXW7" s="676"/>
      <c r="CXX7" s="676"/>
      <c r="CXY7" s="676"/>
      <c r="CXZ7" s="676"/>
      <c r="CYA7" s="676"/>
      <c r="CYB7" s="676"/>
      <c r="CYC7" s="676"/>
      <c r="CYD7" s="676"/>
      <c r="CYE7" s="676"/>
      <c r="CYF7" s="676"/>
      <c r="CYG7" s="676"/>
      <c r="CYH7" s="676"/>
      <c r="CYI7" s="676"/>
      <c r="CYJ7" s="676"/>
      <c r="CYK7" s="676"/>
      <c r="CYL7" s="676"/>
      <c r="CYM7" s="676"/>
      <c r="CYN7" s="676"/>
      <c r="CYO7" s="676"/>
      <c r="CYP7" s="676"/>
      <c r="CYQ7" s="676"/>
      <c r="CYR7" s="676"/>
      <c r="CYS7" s="676"/>
      <c r="CYT7" s="676"/>
      <c r="CYU7" s="676"/>
      <c r="CYV7" s="676"/>
      <c r="CYW7" s="676"/>
      <c r="CYX7" s="676"/>
      <c r="CYY7" s="676"/>
      <c r="CYZ7" s="676"/>
      <c r="CZA7" s="676"/>
      <c r="CZB7" s="676"/>
      <c r="CZC7" s="676"/>
      <c r="CZD7" s="676"/>
      <c r="CZE7" s="676"/>
      <c r="CZF7" s="676"/>
      <c r="CZG7" s="676"/>
      <c r="CZH7" s="676"/>
      <c r="CZI7" s="676"/>
      <c r="CZJ7" s="676"/>
      <c r="CZK7" s="676"/>
      <c r="CZL7" s="676"/>
      <c r="CZM7" s="676"/>
      <c r="CZN7" s="676"/>
      <c r="CZO7" s="676"/>
      <c r="CZP7" s="676"/>
      <c r="CZQ7" s="676"/>
      <c r="CZR7" s="676"/>
      <c r="CZS7" s="676"/>
      <c r="CZT7" s="676"/>
      <c r="CZU7" s="676"/>
      <c r="CZV7" s="676"/>
      <c r="CZW7" s="676"/>
      <c r="CZX7" s="676"/>
      <c r="CZY7" s="676"/>
      <c r="CZZ7" s="676"/>
      <c r="DAA7" s="676"/>
      <c r="DAB7" s="676"/>
      <c r="DAC7" s="676"/>
      <c r="DAD7" s="676"/>
      <c r="DAE7" s="676"/>
      <c r="DAF7" s="676"/>
      <c r="DAG7" s="676"/>
      <c r="DAH7" s="676"/>
      <c r="DAI7" s="676"/>
      <c r="DAJ7" s="676"/>
      <c r="DAK7" s="676"/>
      <c r="DAL7" s="676"/>
      <c r="DAM7" s="676"/>
      <c r="DAN7" s="676"/>
      <c r="DAO7" s="676"/>
      <c r="DAP7" s="676"/>
      <c r="DAQ7" s="676"/>
      <c r="DAR7" s="676"/>
      <c r="DAS7" s="676"/>
      <c r="DAT7" s="676"/>
      <c r="DAU7" s="676"/>
      <c r="DAV7" s="676"/>
      <c r="DAW7" s="676"/>
      <c r="DAX7" s="676"/>
      <c r="DAY7" s="676"/>
      <c r="DAZ7" s="676"/>
      <c r="DBA7" s="676"/>
      <c r="DBB7" s="676"/>
      <c r="DBC7" s="676"/>
      <c r="DBD7" s="676"/>
      <c r="DBE7" s="676"/>
      <c r="DBF7" s="676"/>
      <c r="DBG7" s="676"/>
      <c r="DBH7" s="676"/>
      <c r="DBI7" s="676"/>
      <c r="DBJ7" s="676"/>
      <c r="DBK7" s="676"/>
      <c r="DBL7" s="676"/>
      <c r="DBM7" s="676"/>
      <c r="DBN7" s="676"/>
      <c r="DBO7" s="676"/>
      <c r="DBP7" s="676"/>
      <c r="DBQ7" s="676"/>
      <c r="DBR7" s="676"/>
      <c r="DBS7" s="676"/>
      <c r="DBT7" s="676"/>
      <c r="DBU7" s="676"/>
      <c r="DBV7" s="676"/>
      <c r="DBW7" s="676"/>
      <c r="DBX7" s="676"/>
      <c r="DBY7" s="676"/>
      <c r="DBZ7" s="676"/>
      <c r="DCA7" s="676"/>
      <c r="DCB7" s="676"/>
      <c r="DCC7" s="676"/>
      <c r="DCD7" s="676"/>
      <c r="DCE7" s="676"/>
      <c r="DCF7" s="676"/>
      <c r="DCG7" s="676"/>
      <c r="DCH7" s="676"/>
      <c r="DCI7" s="676"/>
      <c r="DCJ7" s="676"/>
      <c r="DCK7" s="676"/>
      <c r="DCL7" s="676"/>
      <c r="DCM7" s="676"/>
      <c r="DCN7" s="676"/>
      <c r="DCO7" s="676"/>
      <c r="DCP7" s="676"/>
      <c r="DCQ7" s="676"/>
      <c r="DCR7" s="676"/>
      <c r="DCS7" s="676"/>
      <c r="DCT7" s="676"/>
      <c r="DCU7" s="676"/>
      <c r="DCV7" s="676"/>
      <c r="DCW7" s="676"/>
      <c r="DCX7" s="676"/>
      <c r="DCY7" s="676"/>
      <c r="DCZ7" s="676"/>
      <c r="DDA7" s="676"/>
      <c r="DDB7" s="676"/>
      <c r="DDC7" s="676"/>
      <c r="DDD7" s="676"/>
      <c r="DDE7" s="676"/>
      <c r="DDF7" s="676"/>
      <c r="DDG7" s="676"/>
      <c r="DDH7" s="676"/>
      <c r="DDI7" s="676"/>
      <c r="DDJ7" s="676"/>
      <c r="DDK7" s="676"/>
      <c r="DDL7" s="676"/>
      <c r="DDM7" s="676"/>
      <c r="DDN7" s="676"/>
      <c r="DDO7" s="676"/>
      <c r="DDP7" s="676"/>
      <c r="DDQ7" s="676"/>
      <c r="DDR7" s="676"/>
      <c r="DDS7" s="676"/>
      <c r="DDT7" s="676"/>
      <c r="DDU7" s="676"/>
      <c r="DDV7" s="676"/>
      <c r="DDW7" s="676"/>
      <c r="DDX7" s="676"/>
      <c r="DDY7" s="676"/>
      <c r="DDZ7" s="676"/>
      <c r="DEA7" s="676"/>
      <c r="DEB7" s="676"/>
      <c r="DEC7" s="676"/>
      <c r="DED7" s="676"/>
      <c r="DEE7" s="676"/>
      <c r="DEF7" s="676"/>
      <c r="DEG7" s="676"/>
      <c r="DEH7" s="676"/>
      <c r="DEI7" s="676"/>
      <c r="DEJ7" s="676"/>
      <c r="DEK7" s="676"/>
      <c r="DEL7" s="676"/>
      <c r="DEM7" s="676"/>
      <c r="DEN7" s="676"/>
      <c r="DEO7" s="676"/>
      <c r="DEP7" s="676"/>
      <c r="DEQ7" s="676"/>
      <c r="DER7" s="676"/>
      <c r="DES7" s="676"/>
      <c r="DET7" s="676"/>
      <c r="DEU7" s="676"/>
      <c r="DEV7" s="676"/>
      <c r="DEW7" s="676"/>
      <c r="DEX7" s="676"/>
      <c r="DEY7" s="676"/>
      <c r="DEZ7" s="676"/>
      <c r="DFA7" s="676"/>
      <c r="DFB7" s="676"/>
      <c r="DFC7" s="676"/>
      <c r="DFD7" s="676"/>
      <c r="DFE7" s="676"/>
      <c r="DFF7" s="676"/>
      <c r="DFG7" s="676"/>
      <c r="DFH7" s="676"/>
      <c r="DFI7" s="676"/>
      <c r="DFJ7" s="676"/>
      <c r="DFK7" s="676"/>
      <c r="DFL7" s="676"/>
      <c r="DFM7" s="676"/>
      <c r="DFN7" s="676"/>
      <c r="DFO7" s="676"/>
      <c r="DFP7" s="676"/>
      <c r="DFQ7" s="676"/>
      <c r="DFR7" s="676"/>
      <c r="DFS7" s="676"/>
      <c r="DFT7" s="676"/>
      <c r="DFU7" s="676"/>
      <c r="DFV7" s="676"/>
      <c r="DFW7" s="676"/>
      <c r="DFX7" s="676"/>
      <c r="DFY7" s="676"/>
      <c r="DFZ7" s="676"/>
      <c r="DGA7" s="676"/>
      <c r="DGB7" s="676"/>
      <c r="DGC7" s="676"/>
      <c r="DGD7" s="676"/>
      <c r="DGE7" s="676"/>
      <c r="DGF7" s="676"/>
      <c r="DGG7" s="676"/>
      <c r="DGH7" s="676"/>
      <c r="DGI7" s="676"/>
      <c r="DGJ7" s="676"/>
      <c r="DGK7" s="676"/>
      <c r="DGL7" s="676"/>
      <c r="DGM7" s="676"/>
      <c r="DGN7" s="676"/>
      <c r="DGO7" s="676"/>
      <c r="DGP7" s="676"/>
      <c r="DGQ7" s="676"/>
      <c r="DGR7" s="676"/>
      <c r="DGS7" s="676"/>
      <c r="DGT7" s="676"/>
      <c r="DGU7" s="676"/>
      <c r="DGV7" s="676"/>
      <c r="DGW7" s="676"/>
      <c r="DGX7" s="676"/>
      <c r="DGY7" s="676"/>
      <c r="DGZ7" s="676"/>
      <c r="DHA7" s="676"/>
      <c r="DHB7" s="676"/>
      <c r="DHC7" s="676"/>
      <c r="DHD7" s="676"/>
      <c r="DHE7" s="676"/>
      <c r="DHF7" s="676"/>
      <c r="DHG7" s="676"/>
      <c r="DHH7" s="676"/>
      <c r="DHI7" s="676"/>
      <c r="DHJ7" s="676"/>
      <c r="DHK7" s="676"/>
      <c r="DHL7" s="676"/>
      <c r="DHM7" s="676"/>
      <c r="DHN7" s="676"/>
      <c r="DHO7" s="676"/>
      <c r="DHP7" s="676"/>
      <c r="DHQ7" s="676"/>
      <c r="DHR7" s="676"/>
      <c r="DHS7" s="676"/>
      <c r="DHT7" s="676"/>
      <c r="DHU7" s="676"/>
      <c r="DHV7" s="676"/>
      <c r="DHW7" s="676"/>
      <c r="DHX7" s="676"/>
      <c r="DHY7" s="676"/>
      <c r="DHZ7" s="676"/>
      <c r="DIA7" s="676"/>
      <c r="DIB7" s="676"/>
      <c r="DIC7" s="676"/>
      <c r="DID7" s="676"/>
      <c r="DIE7" s="676"/>
      <c r="DIF7" s="676"/>
      <c r="DIG7" s="676"/>
      <c r="DIH7" s="676"/>
      <c r="DII7" s="676"/>
      <c r="DIJ7" s="676"/>
      <c r="DIK7" s="676"/>
      <c r="DIL7" s="676"/>
      <c r="DIM7" s="676"/>
      <c r="DIN7" s="676"/>
      <c r="DIO7" s="676"/>
      <c r="DIP7" s="676"/>
      <c r="DIQ7" s="676"/>
      <c r="DIR7" s="676"/>
      <c r="DIS7" s="676"/>
      <c r="DIT7" s="676"/>
      <c r="DIU7" s="676"/>
      <c r="DIV7" s="676"/>
      <c r="DIW7" s="676"/>
      <c r="DIX7" s="676"/>
      <c r="DIY7" s="676"/>
      <c r="DIZ7" s="676"/>
      <c r="DJA7" s="676"/>
      <c r="DJB7" s="676"/>
      <c r="DJC7" s="676"/>
      <c r="DJD7" s="676"/>
      <c r="DJE7" s="676"/>
      <c r="DJF7" s="676"/>
      <c r="DJG7" s="676"/>
      <c r="DJH7" s="676"/>
      <c r="DJI7" s="676"/>
      <c r="DJJ7" s="676"/>
      <c r="DJK7" s="676"/>
      <c r="DJL7" s="676"/>
      <c r="DJM7" s="676"/>
      <c r="DJN7" s="676"/>
      <c r="DJO7" s="676"/>
      <c r="DJP7" s="676"/>
      <c r="DJQ7" s="676"/>
      <c r="DJR7" s="676"/>
      <c r="DJS7" s="676"/>
      <c r="DJT7" s="676"/>
      <c r="DJU7" s="676"/>
      <c r="DJV7" s="676"/>
      <c r="DJW7" s="676"/>
      <c r="DJX7" s="676"/>
      <c r="DJY7" s="676"/>
      <c r="DJZ7" s="676"/>
      <c r="DKA7" s="676"/>
      <c r="DKB7" s="676"/>
      <c r="DKC7" s="676"/>
      <c r="DKD7" s="676"/>
      <c r="DKE7" s="676"/>
      <c r="DKF7" s="676"/>
      <c r="DKG7" s="676"/>
      <c r="DKH7" s="676"/>
      <c r="DKI7" s="676"/>
      <c r="DKJ7" s="676"/>
      <c r="DKK7" s="676"/>
      <c r="DKL7" s="676"/>
      <c r="DKM7" s="676"/>
      <c r="DKN7" s="676"/>
      <c r="DKO7" s="676"/>
      <c r="DKP7" s="676"/>
      <c r="DKQ7" s="676"/>
      <c r="DKR7" s="676"/>
      <c r="DKS7" s="676"/>
      <c r="DKT7" s="676"/>
      <c r="DKU7" s="676"/>
      <c r="DKV7" s="676"/>
      <c r="DKW7" s="676"/>
      <c r="DKX7" s="676"/>
      <c r="DKY7" s="676"/>
      <c r="DKZ7" s="676"/>
      <c r="DLA7" s="676"/>
      <c r="DLB7" s="676"/>
      <c r="DLC7" s="676"/>
      <c r="DLD7" s="676"/>
      <c r="DLE7" s="676"/>
      <c r="DLF7" s="676"/>
      <c r="DLG7" s="676"/>
      <c r="DLH7" s="676"/>
      <c r="DLI7" s="676"/>
      <c r="DLJ7" s="676"/>
      <c r="DLK7" s="676"/>
      <c r="DLL7" s="676"/>
      <c r="DLM7" s="676"/>
      <c r="DLN7" s="676"/>
      <c r="DLO7" s="676"/>
      <c r="DLP7" s="676"/>
      <c r="DLQ7" s="676"/>
      <c r="DLR7" s="676"/>
      <c r="DLS7" s="676"/>
      <c r="DLT7" s="676"/>
      <c r="DLU7" s="676"/>
      <c r="DLV7" s="676"/>
      <c r="DLW7" s="676"/>
      <c r="DLX7" s="676"/>
      <c r="DLY7" s="676"/>
      <c r="DLZ7" s="676"/>
      <c r="DMA7" s="676"/>
      <c r="DMB7" s="676"/>
      <c r="DMC7" s="676"/>
      <c r="DMD7" s="676"/>
      <c r="DME7" s="676"/>
      <c r="DMF7" s="676"/>
      <c r="DMG7" s="676"/>
      <c r="DMH7" s="676"/>
      <c r="DMI7" s="676"/>
      <c r="DMJ7" s="676"/>
      <c r="DMK7" s="676"/>
      <c r="DML7" s="676"/>
      <c r="DMM7" s="676"/>
      <c r="DMN7" s="676"/>
      <c r="DMO7" s="676"/>
      <c r="DMP7" s="676"/>
      <c r="DMQ7" s="676"/>
      <c r="DMR7" s="676"/>
      <c r="DMS7" s="676"/>
      <c r="DMT7" s="676"/>
      <c r="DMU7" s="676"/>
      <c r="DMV7" s="676"/>
      <c r="DMW7" s="676"/>
      <c r="DMX7" s="676"/>
      <c r="DMY7" s="676"/>
      <c r="DMZ7" s="676"/>
      <c r="DNA7" s="676"/>
      <c r="DNB7" s="676"/>
      <c r="DNC7" s="676"/>
      <c r="DND7" s="676"/>
      <c r="DNE7" s="676"/>
      <c r="DNF7" s="676"/>
      <c r="DNG7" s="676"/>
      <c r="DNH7" s="676"/>
      <c r="DNI7" s="676"/>
      <c r="DNJ7" s="676"/>
      <c r="DNK7" s="676"/>
      <c r="DNL7" s="676"/>
      <c r="DNM7" s="676"/>
      <c r="DNN7" s="676"/>
      <c r="DNO7" s="676"/>
      <c r="DNP7" s="676"/>
      <c r="DNQ7" s="676"/>
      <c r="DNR7" s="676"/>
      <c r="DNS7" s="676"/>
      <c r="DNT7" s="676"/>
      <c r="DNU7" s="676"/>
      <c r="DNV7" s="676"/>
      <c r="DNW7" s="676"/>
      <c r="DNX7" s="676"/>
      <c r="DNY7" s="676"/>
      <c r="DNZ7" s="676"/>
      <c r="DOA7" s="676"/>
      <c r="DOB7" s="676"/>
      <c r="DOC7" s="676"/>
      <c r="DOD7" s="676"/>
      <c r="DOE7" s="676"/>
      <c r="DOF7" s="676"/>
      <c r="DOG7" s="676"/>
      <c r="DOH7" s="676"/>
      <c r="DOI7" s="676"/>
      <c r="DOJ7" s="676"/>
      <c r="DOK7" s="676"/>
      <c r="DOL7" s="676"/>
      <c r="DOM7" s="676"/>
      <c r="DON7" s="676"/>
      <c r="DOO7" s="676"/>
      <c r="DOP7" s="676"/>
      <c r="DOQ7" s="676"/>
      <c r="DOR7" s="676"/>
      <c r="DOS7" s="676"/>
      <c r="DOT7" s="676"/>
      <c r="DOU7" s="676"/>
      <c r="DOV7" s="676"/>
      <c r="DOW7" s="676"/>
      <c r="DOX7" s="676"/>
      <c r="DOY7" s="676"/>
      <c r="DOZ7" s="676"/>
      <c r="DPA7" s="676"/>
      <c r="DPB7" s="676"/>
      <c r="DPC7" s="676"/>
      <c r="DPD7" s="676"/>
      <c r="DPE7" s="676"/>
      <c r="DPF7" s="676"/>
      <c r="DPG7" s="676"/>
      <c r="DPH7" s="676"/>
      <c r="DPI7" s="676"/>
      <c r="DPJ7" s="676"/>
      <c r="DPK7" s="676"/>
      <c r="DPL7" s="676"/>
      <c r="DPM7" s="676"/>
      <c r="DPN7" s="676"/>
      <c r="DPO7" s="676"/>
      <c r="DPP7" s="676"/>
      <c r="DPQ7" s="676"/>
      <c r="DPR7" s="676"/>
      <c r="DPS7" s="676"/>
      <c r="DPT7" s="676"/>
      <c r="DPU7" s="676"/>
      <c r="DPV7" s="676"/>
      <c r="DPW7" s="676"/>
      <c r="DPX7" s="676"/>
      <c r="DPY7" s="676"/>
      <c r="DPZ7" s="676"/>
      <c r="DQA7" s="676"/>
      <c r="DQB7" s="676"/>
      <c r="DQC7" s="676"/>
      <c r="DQD7" s="676"/>
      <c r="DQE7" s="676"/>
      <c r="DQF7" s="676"/>
      <c r="DQG7" s="676"/>
      <c r="DQH7" s="676"/>
      <c r="DQI7" s="676"/>
      <c r="DQJ7" s="676"/>
      <c r="DQK7" s="676"/>
      <c r="DQL7" s="676"/>
      <c r="DQM7" s="676"/>
      <c r="DQN7" s="676"/>
      <c r="DQO7" s="676"/>
      <c r="DQP7" s="676"/>
      <c r="DQQ7" s="676"/>
      <c r="DQR7" s="676"/>
      <c r="DQS7" s="676"/>
      <c r="DQT7" s="676"/>
      <c r="DQU7" s="676"/>
      <c r="DQV7" s="676"/>
      <c r="DQW7" s="676"/>
      <c r="DQX7" s="676"/>
      <c r="DQY7" s="676"/>
      <c r="DQZ7" s="676"/>
      <c r="DRA7" s="676"/>
      <c r="DRB7" s="676"/>
      <c r="DRC7" s="676"/>
      <c r="DRD7" s="676"/>
      <c r="DRE7" s="676"/>
      <c r="DRF7" s="676"/>
      <c r="DRG7" s="676"/>
      <c r="DRH7" s="676"/>
      <c r="DRI7" s="676"/>
      <c r="DRJ7" s="676"/>
      <c r="DRK7" s="676"/>
      <c r="DRL7" s="676"/>
      <c r="DRM7" s="676"/>
      <c r="DRN7" s="676"/>
      <c r="DRO7" s="676"/>
      <c r="DRP7" s="676"/>
      <c r="DRQ7" s="676"/>
      <c r="DRR7" s="676"/>
      <c r="DRS7" s="676"/>
      <c r="DRT7" s="676"/>
      <c r="DRU7" s="676"/>
      <c r="DRV7" s="676"/>
      <c r="DRW7" s="676"/>
      <c r="DRX7" s="676"/>
      <c r="DRY7" s="676"/>
      <c r="DRZ7" s="676"/>
      <c r="DSA7" s="676"/>
      <c r="DSB7" s="676"/>
      <c r="DSC7" s="676"/>
      <c r="DSD7" s="676"/>
      <c r="DSE7" s="676"/>
      <c r="DSF7" s="676"/>
      <c r="DSG7" s="676"/>
      <c r="DSH7" s="676"/>
      <c r="DSI7" s="676"/>
      <c r="DSJ7" s="676"/>
      <c r="DSK7" s="676"/>
      <c r="DSL7" s="676"/>
      <c r="DSM7" s="676"/>
      <c r="DSN7" s="676"/>
      <c r="DSO7" s="676"/>
      <c r="DSP7" s="676"/>
      <c r="DSQ7" s="676"/>
      <c r="DSR7" s="676"/>
      <c r="DSS7" s="676"/>
      <c r="DST7" s="676"/>
      <c r="DSU7" s="676"/>
      <c r="DSV7" s="676"/>
      <c r="DSW7" s="676"/>
      <c r="DSX7" s="676"/>
      <c r="DSY7" s="676"/>
      <c r="DSZ7" s="676"/>
      <c r="DTA7" s="676"/>
      <c r="DTB7" s="676"/>
      <c r="DTC7" s="676"/>
      <c r="DTD7" s="676"/>
      <c r="DTE7" s="676"/>
      <c r="DTF7" s="676"/>
      <c r="DTG7" s="676"/>
      <c r="DTH7" s="676"/>
      <c r="DTI7" s="676"/>
      <c r="DTJ7" s="676"/>
      <c r="DTK7" s="676"/>
      <c r="DTL7" s="676"/>
      <c r="DTM7" s="676"/>
      <c r="DTN7" s="676"/>
      <c r="DTO7" s="676"/>
      <c r="DTP7" s="676"/>
      <c r="DTQ7" s="676"/>
      <c r="DTR7" s="676"/>
      <c r="DTS7" s="676"/>
      <c r="DTT7" s="676"/>
      <c r="DTU7" s="676"/>
      <c r="DTV7" s="676"/>
      <c r="DTW7" s="676"/>
      <c r="DTX7" s="676"/>
      <c r="DTY7" s="676"/>
      <c r="DTZ7" s="676"/>
      <c r="DUA7" s="676"/>
      <c r="DUB7" s="676"/>
      <c r="DUC7" s="676"/>
      <c r="DUD7" s="676"/>
      <c r="DUE7" s="676"/>
      <c r="DUF7" s="676"/>
      <c r="DUG7" s="676"/>
      <c r="DUH7" s="676"/>
      <c r="DUI7" s="676"/>
      <c r="DUJ7" s="676"/>
      <c r="DUK7" s="676"/>
      <c r="DUL7" s="676"/>
      <c r="DUM7" s="676"/>
      <c r="DUN7" s="676"/>
      <c r="DUO7" s="676"/>
      <c r="DUP7" s="676"/>
      <c r="DUQ7" s="676"/>
      <c r="DUR7" s="676"/>
      <c r="DUS7" s="676"/>
      <c r="DUT7" s="676"/>
      <c r="DUU7" s="676"/>
      <c r="DUV7" s="676"/>
      <c r="DUW7" s="676"/>
      <c r="DUX7" s="676"/>
      <c r="DUY7" s="676"/>
      <c r="DUZ7" s="676"/>
      <c r="DVA7" s="676"/>
      <c r="DVB7" s="676"/>
      <c r="DVC7" s="676"/>
      <c r="DVD7" s="676"/>
      <c r="DVE7" s="676"/>
      <c r="DVF7" s="676"/>
      <c r="DVG7" s="676"/>
      <c r="DVH7" s="676"/>
      <c r="DVI7" s="676"/>
      <c r="DVJ7" s="676"/>
      <c r="DVK7" s="676"/>
      <c r="DVL7" s="676"/>
      <c r="DVM7" s="676"/>
      <c r="DVN7" s="676"/>
      <c r="DVO7" s="676"/>
      <c r="DVP7" s="676"/>
      <c r="DVQ7" s="676"/>
      <c r="DVR7" s="676"/>
      <c r="DVS7" s="676"/>
      <c r="DVT7" s="676"/>
      <c r="DVU7" s="676"/>
      <c r="DVV7" s="676"/>
      <c r="DVW7" s="676"/>
      <c r="DVX7" s="676"/>
      <c r="DVY7" s="676"/>
      <c r="DVZ7" s="676"/>
      <c r="DWA7" s="676"/>
      <c r="DWB7" s="676"/>
      <c r="DWC7" s="676"/>
      <c r="DWD7" s="676"/>
      <c r="DWE7" s="676"/>
      <c r="DWF7" s="676"/>
      <c r="DWG7" s="676"/>
      <c r="DWH7" s="676"/>
      <c r="DWI7" s="676"/>
      <c r="DWJ7" s="676"/>
      <c r="DWK7" s="676"/>
      <c r="DWL7" s="676"/>
      <c r="DWM7" s="676"/>
      <c r="DWN7" s="676"/>
      <c r="DWO7" s="676"/>
      <c r="DWP7" s="676"/>
      <c r="DWQ7" s="676"/>
      <c r="DWR7" s="676"/>
      <c r="DWS7" s="676"/>
      <c r="DWT7" s="676"/>
      <c r="DWU7" s="676"/>
      <c r="DWV7" s="676"/>
      <c r="DWW7" s="676"/>
      <c r="DWX7" s="676"/>
      <c r="DWY7" s="676"/>
      <c r="DWZ7" s="676"/>
      <c r="DXA7" s="676"/>
      <c r="DXB7" s="676"/>
      <c r="DXC7" s="676"/>
      <c r="DXD7" s="676"/>
      <c r="DXE7" s="676"/>
      <c r="DXF7" s="676"/>
      <c r="DXG7" s="676"/>
      <c r="DXH7" s="676"/>
      <c r="DXI7" s="676"/>
      <c r="DXJ7" s="676"/>
      <c r="DXK7" s="676"/>
      <c r="DXL7" s="676"/>
      <c r="DXM7" s="676"/>
      <c r="DXN7" s="676"/>
      <c r="DXO7" s="676"/>
      <c r="DXP7" s="676"/>
      <c r="DXQ7" s="676"/>
      <c r="DXR7" s="676"/>
      <c r="DXS7" s="676"/>
      <c r="DXT7" s="676"/>
      <c r="DXU7" s="676"/>
      <c r="DXV7" s="676"/>
      <c r="DXW7" s="676"/>
      <c r="DXX7" s="676"/>
      <c r="DXY7" s="676"/>
      <c r="DXZ7" s="676"/>
      <c r="DYA7" s="676"/>
      <c r="DYB7" s="676"/>
      <c r="DYC7" s="676"/>
      <c r="DYD7" s="676"/>
      <c r="DYE7" s="676"/>
      <c r="DYF7" s="676"/>
      <c r="DYG7" s="676"/>
      <c r="DYH7" s="676"/>
      <c r="DYI7" s="676"/>
      <c r="DYJ7" s="676"/>
      <c r="DYK7" s="676"/>
      <c r="DYL7" s="676"/>
      <c r="DYM7" s="676"/>
      <c r="DYN7" s="676"/>
      <c r="DYO7" s="676"/>
      <c r="DYP7" s="676"/>
      <c r="DYQ7" s="676"/>
      <c r="DYR7" s="676"/>
      <c r="DYS7" s="676"/>
      <c r="DYT7" s="676"/>
      <c r="DYU7" s="676"/>
      <c r="DYV7" s="676"/>
      <c r="DYW7" s="676"/>
      <c r="DYX7" s="676"/>
      <c r="DYY7" s="676"/>
      <c r="DYZ7" s="676"/>
      <c r="DZA7" s="676"/>
      <c r="DZB7" s="676"/>
      <c r="DZC7" s="676"/>
      <c r="DZD7" s="676"/>
      <c r="DZE7" s="676"/>
      <c r="DZF7" s="676"/>
      <c r="DZG7" s="676"/>
      <c r="DZH7" s="676"/>
      <c r="DZI7" s="676"/>
      <c r="DZJ7" s="676"/>
      <c r="DZK7" s="676"/>
      <c r="DZL7" s="676"/>
      <c r="DZM7" s="676"/>
      <c r="DZN7" s="676"/>
      <c r="DZO7" s="676"/>
      <c r="DZP7" s="676"/>
      <c r="DZQ7" s="676"/>
      <c r="DZR7" s="676"/>
      <c r="DZS7" s="676"/>
      <c r="DZT7" s="676"/>
      <c r="DZU7" s="676"/>
      <c r="DZV7" s="676"/>
      <c r="DZW7" s="676"/>
      <c r="DZX7" s="676"/>
      <c r="DZY7" s="676"/>
      <c r="DZZ7" s="676"/>
      <c r="EAA7" s="676"/>
      <c r="EAB7" s="676"/>
      <c r="EAC7" s="676"/>
      <c r="EAD7" s="676"/>
      <c r="EAE7" s="676"/>
      <c r="EAF7" s="676"/>
      <c r="EAG7" s="676"/>
      <c r="EAH7" s="676"/>
      <c r="EAI7" s="676"/>
      <c r="EAJ7" s="676"/>
      <c r="EAK7" s="676"/>
      <c r="EAL7" s="676"/>
      <c r="EAM7" s="676"/>
      <c r="EAN7" s="676"/>
      <c r="EAO7" s="676"/>
      <c r="EAP7" s="676"/>
      <c r="EAQ7" s="676"/>
      <c r="EAR7" s="676"/>
      <c r="EAS7" s="676"/>
      <c r="EAT7" s="676"/>
      <c r="EAU7" s="676"/>
      <c r="EAV7" s="676"/>
      <c r="EAW7" s="676"/>
      <c r="EAX7" s="676"/>
      <c r="EAY7" s="676"/>
      <c r="EAZ7" s="676"/>
      <c r="EBA7" s="676"/>
      <c r="EBB7" s="676"/>
      <c r="EBC7" s="676"/>
      <c r="EBD7" s="676"/>
      <c r="EBE7" s="676"/>
      <c r="EBF7" s="676"/>
      <c r="EBG7" s="676"/>
      <c r="EBH7" s="676"/>
      <c r="EBI7" s="676"/>
      <c r="EBJ7" s="676"/>
      <c r="EBK7" s="676"/>
      <c r="EBL7" s="676"/>
      <c r="EBM7" s="676"/>
      <c r="EBN7" s="676"/>
      <c r="EBO7" s="676"/>
      <c r="EBP7" s="676"/>
      <c r="EBQ7" s="676"/>
      <c r="EBR7" s="676"/>
      <c r="EBS7" s="676"/>
      <c r="EBT7" s="676"/>
      <c r="EBU7" s="676"/>
      <c r="EBV7" s="676"/>
      <c r="EBW7" s="676"/>
      <c r="EBX7" s="676"/>
      <c r="EBY7" s="676"/>
      <c r="EBZ7" s="676"/>
      <c r="ECA7" s="676"/>
      <c r="ECB7" s="676"/>
      <c r="ECC7" s="676"/>
      <c r="ECD7" s="676"/>
      <c r="ECE7" s="676"/>
      <c r="ECF7" s="676"/>
      <c r="ECG7" s="676"/>
      <c r="ECH7" s="676"/>
      <c r="ECI7" s="676"/>
      <c r="ECJ7" s="676"/>
      <c r="ECK7" s="676"/>
      <c r="ECL7" s="676"/>
      <c r="ECM7" s="676"/>
      <c r="ECN7" s="676"/>
      <c r="ECO7" s="676"/>
      <c r="ECP7" s="676"/>
      <c r="ECQ7" s="676"/>
      <c r="ECR7" s="676"/>
      <c r="ECS7" s="676"/>
      <c r="ECT7" s="676"/>
      <c r="ECU7" s="676"/>
      <c r="ECV7" s="676"/>
      <c r="ECW7" s="676"/>
      <c r="ECX7" s="676"/>
      <c r="ECY7" s="676"/>
      <c r="ECZ7" s="676"/>
      <c r="EDA7" s="676"/>
      <c r="EDB7" s="676"/>
      <c r="EDC7" s="676"/>
      <c r="EDD7" s="676"/>
      <c r="EDE7" s="676"/>
      <c r="EDF7" s="676"/>
      <c r="EDG7" s="676"/>
      <c r="EDH7" s="676"/>
      <c r="EDI7" s="676"/>
      <c r="EDJ7" s="676"/>
      <c r="EDK7" s="676"/>
      <c r="EDL7" s="676"/>
      <c r="EDM7" s="676"/>
      <c r="EDN7" s="676"/>
      <c r="EDO7" s="676"/>
      <c r="EDP7" s="676"/>
      <c r="EDQ7" s="676"/>
      <c r="EDR7" s="676"/>
      <c r="EDS7" s="676"/>
      <c r="EDT7" s="676"/>
      <c r="EDU7" s="676"/>
      <c r="EDV7" s="676"/>
      <c r="EDW7" s="676"/>
      <c r="EDX7" s="676"/>
      <c r="EDY7" s="676"/>
      <c r="EDZ7" s="676"/>
      <c r="EEA7" s="676"/>
      <c r="EEB7" s="676"/>
      <c r="EEC7" s="676"/>
      <c r="EED7" s="676"/>
      <c r="EEE7" s="676"/>
      <c r="EEF7" s="676"/>
      <c r="EEG7" s="676"/>
      <c r="EEH7" s="676"/>
      <c r="EEI7" s="676"/>
      <c r="EEJ7" s="676"/>
      <c r="EEK7" s="676"/>
      <c r="EEL7" s="676"/>
      <c r="EEM7" s="676"/>
      <c r="EEN7" s="676"/>
      <c r="EEO7" s="676"/>
      <c r="EEP7" s="676"/>
      <c r="EEQ7" s="676"/>
      <c r="EER7" s="676"/>
      <c r="EES7" s="676"/>
      <c r="EET7" s="676"/>
      <c r="EEU7" s="676"/>
      <c r="EEV7" s="676"/>
      <c r="EEW7" s="676"/>
      <c r="EEX7" s="676"/>
      <c r="EEY7" s="676"/>
      <c r="EEZ7" s="676"/>
      <c r="EFA7" s="676"/>
      <c r="EFB7" s="676"/>
      <c r="EFC7" s="676"/>
      <c r="EFD7" s="676"/>
      <c r="EFE7" s="676"/>
      <c r="EFF7" s="676"/>
      <c r="EFG7" s="676"/>
      <c r="EFH7" s="676"/>
      <c r="EFI7" s="676"/>
      <c r="EFJ7" s="676"/>
      <c r="EFK7" s="676"/>
      <c r="EFL7" s="676"/>
      <c r="EFM7" s="676"/>
      <c r="EFN7" s="676"/>
      <c r="EFO7" s="676"/>
      <c r="EFP7" s="676"/>
      <c r="EFQ7" s="676"/>
      <c r="EFR7" s="676"/>
      <c r="EFS7" s="676"/>
      <c r="EFT7" s="676"/>
      <c r="EFU7" s="676"/>
      <c r="EFV7" s="676"/>
      <c r="EFW7" s="676"/>
      <c r="EFX7" s="676"/>
      <c r="EFY7" s="676"/>
      <c r="EFZ7" s="676"/>
      <c r="EGA7" s="676"/>
      <c r="EGB7" s="676"/>
      <c r="EGC7" s="676"/>
      <c r="EGD7" s="676"/>
      <c r="EGE7" s="676"/>
      <c r="EGF7" s="676"/>
      <c r="EGG7" s="676"/>
      <c r="EGH7" s="676"/>
      <c r="EGI7" s="676"/>
      <c r="EGJ7" s="676"/>
      <c r="EGK7" s="676"/>
      <c r="EGL7" s="676"/>
      <c r="EGM7" s="676"/>
      <c r="EGN7" s="676"/>
      <c r="EGO7" s="676"/>
      <c r="EGP7" s="676"/>
      <c r="EGQ7" s="676"/>
      <c r="EGR7" s="676"/>
      <c r="EGS7" s="676"/>
      <c r="EGT7" s="676"/>
      <c r="EGU7" s="676"/>
      <c r="EGV7" s="676"/>
      <c r="EGW7" s="676"/>
      <c r="EGX7" s="676"/>
      <c r="EGY7" s="676"/>
      <c r="EGZ7" s="676"/>
      <c r="EHA7" s="676"/>
      <c r="EHB7" s="676"/>
      <c r="EHC7" s="676"/>
      <c r="EHD7" s="676"/>
      <c r="EHE7" s="676"/>
      <c r="EHF7" s="676"/>
      <c r="EHG7" s="676"/>
      <c r="EHH7" s="676"/>
      <c r="EHI7" s="676"/>
      <c r="EHJ7" s="676"/>
      <c r="EHK7" s="676"/>
      <c r="EHL7" s="676"/>
      <c r="EHM7" s="676"/>
      <c r="EHN7" s="676"/>
      <c r="EHO7" s="676"/>
      <c r="EHP7" s="676"/>
      <c r="EHQ7" s="676"/>
      <c r="EHR7" s="676"/>
      <c r="EHS7" s="676"/>
      <c r="EHT7" s="676"/>
      <c r="EHU7" s="676"/>
      <c r="EHV7" s="676"/>
      <c r="EHW7" s="676"/>
      <c r="EHX7" s="676"/>
      <c r="EHY7" s="676"/>
      <c r="EHZ7" s="676"/>
      <c r="EIA7" s="676"/>
      <c r="EIB7" s="676"/>
      <c r="EIC7" s="676"/>
      <c r="EID7" s="676"/>
      <c r="EIE7" s="676"/>
      <c r="EIF7" s="676"/>
      <c r="EIG7" s="676"/>
      <c r="EIH7" s="676"/>
      <c r="EII7" s="676"/>
      <c r="EIJ7" s="676"/>
      <c r="EIK7" s="676"/>
      <c r="EIL7" s="676"/>
      <c r="EIM7" s="676"/>
      <c r="EIN7" s="676"/>
      <c r="EIO7" s="676"/>
      <c r="EIP7" s="676"/>
      <c r="EIQ7" s="676"/>
      <c r="EIR7" s="676"/>
      <c r="EIS7" s="676"/>
      <c r="EIT7" s="676"/>
      <c r="EIU7" s="676"/>
      <c r="EIV7" s="676"/>
      <c r="EIW7" s="676"/>
      <c r="EIX7" s="676"/>
      <c r="EIY7" s="676"/>
      <c r="EIZ7" s="676"/>
      <c r="EJA7" s="676"/>
      <c r="EJB7" s="676"/>
      <c r="EJC7" s="676"/>
      <c r="EJD7" s="676"/>
      <c r="EJE7" s="676"/>
      <c r="EJF7" s="676"/>
      <c r="EJG7" s="676"/>
      <c r="EJH7" s="676"/>
      <c r="EJI7" s="676"/>
      <c r="EJJ7" s="676"/>
      <c r="EJK7" s="676"/>
      <c r="EJL7" s="676"/>
      <c r="EJM7" s="676"/>
      <c r="EJN7" s="676"/>
      <c r="EJO7" s="676"/>
      <c r="EJP7" s="676"/>
      <c r="EJQ7" s="676"/>
      <c r="EJR7" s="676"/>
      <c r="EJS7" s="676"/>
      <c r="EJT7" s="676"/>
      <c r="EJU7" s="676"/>
      <c r="EJV7" s="676"/>
      <c r="EJW7" s="676"/>
      <c r="EJX7" s="676"/>
      <c r="EJY7" s="676"/>
      <c r="EJZ7" s="676"/>
      <c r="EKA7" s="676"/>
      <c r="EKB7" s="676"/>
      <c r="EKC7" s="676"/>
      <c r="EKD7" s="676"/>
      <c r="EKE7" s="676"/>
      <c r="EKF7" s="676"/>
      <c r="EKG7" s="676"/>
      <c r="EKH7" s="676"/>
      <c r="EKI7" s="676"/>
      <c r="EKJ7" s="676"/>
      <c r="EKK7" s="676"/>
      <c r="EKL7" s="676"/>
      <c r="EKM7" s="676"/>
      <c r="EKN7" s="676"/>
      <c r="EKO7" s="676"/>
      <c r="EKP7" s="676"/>
      <c r="EKQ7" s="676"/>
      <c r="EKR7" s="676"/>
      <c r="EKS7" s="676"/>
      <c r="EKT7" s="676"/>
      <c r="EKU7" s="676"/>
      <c r="EKV7" s="676"/>
      <c r="EKW7" s="676"/>
      <c r="EKX7" s="676"/>
      <c r="EKY7" s="676"/>
      <c r="EKZ7" s="676"/>
      <c r="ELA7" s="676"/>
      <c r="ELB7" s="676"/>
      <c r="ELC7" s="676"/>
      <c r="ELD7" s="676"/>
      <c r="ELE7" s="676"/>
      <c r="ELF7" s="676"/>
      <c r="ELG7" s="676"/>
      <c r="ELH7" s="676"/>
      <c r="ELI7" s="676"/>
      <c r="ELJ7" s="676"/>
      <c r="ELK7" s="676"/>
      <c r="ELL7" s="676"/>
      <c r="ELM7" s="676"/>
      <c r="ELN7" s="676"/>
      <c r="ELO7" s="676"/>
      <c r="ELP7" s="676"/>
      <c r="ELQ7" s="676"/>
      <c r="ELR7" s="676"/>
      <c r="ELS7" s="676"/>
      <c r="ELT7" s="676"/>
      <c r="ELU7" s="676"/>
      <c r="ELV7" s="676"/>
      <c r="ELW7" s="676"/>
      <c r="ELX7" s="676"/>
      <c r="ELY7" s="676"/>
      <c r="ELZ7" s="676"/>
      <c r="EMA7" s="676"/>
      <c r="EMB7" s="676"/>
      <c r="EMC7" s="676"/>
      <c r="EMD7" s="676"/>
      <c r="EME7" s="676"/>
      <c r="EMF7" s="676"/>
      <c r="EMG7" s="676"/>
      <c r="EMH7" s="676"/>
      <c r="EMI7" s="676"/>
      <c r="EMJ7" s="676"/>
      <c r="EMK7" s="676"/>
      <c r="EML7" s="676"/>
      <c r="EMM7" s="676"/>
      <c r="EMN7" s="676"/>
      <c r="EMO7" s="676"/>
      <c r="EMP7" s="676"/>
      <c r="EMQ7" s="676"/>
      <c r="EMR7" s="676"/>
      <c r="EMS7" s="676"/>
      <c r="EMT7" s="676"/>
      <c r="EMU7" s="676"/>
      <c r="EMV7" s="676"/>
      <c r="EMW7" s="676"/>
      <c r="EMX7" s="676"/>
      <c r="EMY7" s="676"/>
      <c r="EMZ7" s="676"/>
      <c r="ENA7" s="676"/>
      <c r="ENB7" s="676"/>
      <c r="ENC7" s="676"/>
      <c r="END7" s="676"/>
      <c r="ENE7" s="676"/>
      <c r="ENF7" s="676"/>
      <c r="ENG7" s="676"/>
      <c r="ENH7" s="676"/>
      <c r="ENI7" s="676"/>
      <c r="ENJ7" s="676"/>
      <c r="ENK7" s="676"/>
      <c r="ENL7" s="676"/>
      <c r="ENM7" s="676"/>
      <c r="ENN7" s="676"/>
      <c r="ENO7" s="676"/>
      <c r="ENP7" s="676"/>
      <c r="ENQ7" s="676"/>
      <c r="ENR7" s="676"/>
      <c r="ENS7" s="676"/>
      <c r="ENT7" s="676"/>
      <c r="ENU7" s="676"/>
      <c r="ENV7" s="676"/>
      <c r="ENW7" s="676"/>
      <c r="ENX7" s="676"/>
      <c r="ENY7" s="676"/>
      <c r="ENZ7" s="676"/>
      <c r="EOA7" s="676"/>
      <c r="EOB7" s="676"/>
      <c r="EOC7" s="676"/>
      <c r="EOD7" s="676"/>
      <c r="EOE7" s="676"/>
      <c r="EOF7" s="676"/>
      <c r="EOG7" s="676"/>
      <c r="EOH7" s="676"/>
      <c r="EOI7" s="676"/>
      <c r="EOJ7" s="676"/>
      <c r="EOK7" s="676"/>
      <c r="EOL7" s="676"/>
      <c r="EOM7" s="676"/>
      <c r="EON7" s="676"/>
      <c r="EOO7" s="676"/>
      <c r="EOP7" s="676"/>
      <c r="EOQ7" s="676"/>
      <c r="EOR7" s="676"/>
      <c r="EOS7" s="676"/>
      <c r="EOT7" s="676"/>
      <c r="EOU7" s="676"/>
      <c r="EOV7" s="676"/>
      <c r="EOW7" s="676"/>
      <c r="EOX7" s="676"/>
      <c r="EOY7" s="676"/>
      <c r="EOZ7" s="676"/>
      <c r="EPA7" s="676"/>
      <c r="EPB7" s="676"/>
      <c r="EPC7" s="676"/>
      <c r="EPD7" s="676"/>
      <c r="EPE7" s="676"/>
      <c r="EPF7" s="676"/>
      <c r="EPG7" s="676"/>
      <c r="EPH7" s="676"/>
      <c r="EPI7" s="676"/>
      <c r="EPJ7" s="676"/>
      <c r="EPK7" s="676"/>
      <c r="EPL7" s="676"/>
      <c r="EPM7" s="676"/>
      <c r="EPN7" s="676"/>
      <c r="EPO7" s="676"/>
      <c r="EPP7" s="676"/>
      <c r="EPQ7" s="676"/>
      <c r="EPR7" s="676"/>
      <c r="EPS7" s="676"/>
      <c r="EPT7" s="676"/>
      <c r="EPU7" s="676"/>
      <c r="EPV7" s="676"/>
      <c r="EPW7" s="676"/>
      <c r="EPX7" s="676"/>
      <c r="EPY7" s="676"/>
      <c r="EPZ7" s="676"/>
      <c r="EQA7" s="676"/>
      <c r="EQB7" s="676"/>
      <c r="EQC7" s="676"/>
      <c r="EQD7" s="676"/>
      <c r="EQE7" s="676"/>
      <c r="EQF7" s="676"/>
      <c r="EQG7" s="676"/>
      <c r="EQH7" s="676"/>
      <c r="EQI7" s="676"/>
      <c r="EQJ7" s="676"/>
      <c r="EQK7" s="676"/>
      <c r="EQL7" s="676"/>
      <c r="EQM7" s="676"/>
      <c r="EQN7" s="676"/>
      <c r="EQO7" s="676"/>
      <c r="EQP7" s="676"/>
      <c r="EQQ7" s="676"/>
      <c r="EQR7" s="676"/>
      <c r="EQS7" s="676"/>
      <c r="EQT7" s="676"/>
      <c r="EQU7" s="676"/>
      <c r="EQV7" s="676"/>
      <c r="EQW7" s="676"/>
      <c r="EQX7" s="676"/>
      <c r="EQY7" s="676"/>
      <c r="EQZ7" s="676"/>
      <c r="ERA7" s="676"/>
      <c r="ERB7" s="676"/>
      <c r="ERC7" s="676"/>
      <c r="ERD7" s="676"/>
      <c r="ERE7" s="676"/>
      <c r="ERF7" s="676"/>
      <c r="ERG7" s="676"/>
      <c r="ERH7" s="676"/>
      <c r="ERI7" s="676"/>
      <c r="ERJ7" s="676"/>
      <c r="ERK7" s="676"/>
      <c r="ERL7" s="676"/>
      <c r="ERM7" s="676"/>
      <c r="ERN7" s="676"/>
      <c r="ERO7" s="676"/>
      <c r="ERP7" s="676"/>
      <c r="ERQ7" s="676"/>
      <c r="ERR7" s="676"/>
      <c r="ERS7" s="676"/>
      <c r="ERT7" s="676"/>
      <c r="ERU7" s="676"/>
      <c r="ERV7" s="676"/>
      <c r="ERW7" s="676"/>
      <c r="ERX7" s="676"/>
      <c r="ERY7" s="676"/>
      <c r="ERZ7" s="676"/>
      <c r="ESA7" s="676"/>
      <c r="ESB7" s="676"/>
      <c r="ESC7" s="676"/>
      <c r="ESD7" s="676"/>
      <c r="ESE7" s="676"/>
      <c r="ESF7" s="676"/>
      <c r="ESG7" s="676"/>
      <c r="ESH7" s="676"/>
      <c r="ESI7" s="676"/>
      <c r="ESJ7" s="676"/>
      <c r="ESK7" s="676"/>
      <c r="ESL7" s="676"/>
      <c r="ESM7" s="676"/>
      <c r="ESN7" s="676"/>
      <c r="ESO7" s="676"/>
      <c r="ESP7" s="676"/>
      <c r="ESQ7" s="676"/>
      <c r="ESR7" s="676"/>
      <c r="ESS7" s="676"/>
      <c r="EST7" s="676"/>
      <c r="ESU7" s="676"/>
      <c r="ESV7" s="676"/>
      <c r="ESW7" s="676"/>
      <c r="ESX7" s="676"/>
      <c r="ESY7" s="676"/>
      <c r="ESZ7" s="676"/>
      <c r="ETA7" s="676"/>
      <c r="ETB7" s="676"/>
      <c r="ETC7" s="676"/>
      <c r="ETD7" s="676"/>
      <c r="ETE7" s="676"/>
      <c r="ETF7" s="676"/>
      <c r="ETG7" s="676"/>
      <c r="ETH7" s="676"/>
      <c r="ETI7" s="676"/>
      <c r="ETJ7" s="676"/>
      <c r="ETK7" s="676"/>
      <c r="ETL7" s="676"/>
      <c r="ETM7" s="676"/>
      <c r="ETN7" s="676"/>
      <c r="ETO7" s="676"/>
      <c r="ETP7" s="676"/>
      <c r="ETQ7" s="676"/>
      <c r="ETR7" s="676"/>
      <c r="ETS7" s="676"/>
      <c r="ETT7" s="676"/>
      <c r="ETU7" s="676"/>
      <c r="ETV7" s="676"/>
      <c r="ETW7" s="676"/>
      <c r="ETX7" s="676"/>
      <c r="ETY7" s="676"/>
      <c r="ETZ7" s="676"/>
      <c r="EUA7" s="676"/>
      <c r="EUB7" s="676"/>
      <c r="EUC7" s="676"/>
      <c r="EUD7" s="676"/>
      <c r="EUE7" s="676"/>
      <c r="EUF7" s="676"/>
      <c r="EUG7" s="676"/>
      <c r="EUH7" s="676"/>
      <c r="EUI7" s="676"/>
      <c r="EUJ7" s="676"/>
      <c r="EUK7" s="676"/>
      <c r="EUL7" s="676"/>
      <c r="EUM7" s="676"/>
      <c r="EUN7" s="676"/>
      <c r="EUO7" s="676"/>
      <c r="EUP7" s="676"/>
      <c r="EUQ7" s="676"/>
      <c r="EUR7" s="676"/>
      <c r="EUS7" s="676"/>
      <c r="EUT7" s="676"/>
      <c r="EUU7" s="676"/>
      <c r="EUV7" s="676"/>
      <c r="EUW7" s="676"/>
      <c r="EUX7" s="676"/>
      <c r="EUY7" s="676"/>
      <c r="EUZ7" s="676"/>
      <c r="EVA7" s="676"/>
      <c r="EVB7" s="676"/>
      <c r="EVC7" s="676"/>
      <c r="EVD7" s="676"/>
      <c r="EVE7" s="676"/>
      <c r="EVF7" s="676"/>
      <c r="EVG7" s="676"/>
      <c r="EVH7" s="676"/>
      <c r="EVI7" s="676"/>
      <c r="EVJ7" s="676"/>
      <c r="EVK7" s="676"/>
      <c r="EVL7" s="676"/>
      <c r="EVM7" s="676"/>
      <c r="EVN7" s="676"/>
      <c r="EVO7" s="676"/>
      <c r="EVP7" s="676"/>
      <c r="EVQ7" s="676"/>
      <c r="EVR7" s="676"/>
      <c r="EVS7" s="676"/>
      <c r="EVT7" s="676"/>
      <c r="EVU7" s="676"/>
      <c r="EVV7" s="676"/>
      <c r="EVW7" s="676"/>
      <c r="EVX7" s="676"/>
      <c r="EVY7" s="676"/>
      <c r="EVZ7" s="676"/>
      <c r="EWA7" s="676"/>
      <c r="EWB7" s="676"/>
      <c r="EWC7" s="676"/>
      <c r="EWD7" s="676"/>
      <c r="EWE7" s="676"/>
      <c r="EWF7" s="676"/>
      <c r="EWG7" s="676"/>
      <c r="EWH7" s="676"/>
      <c r="EWI7" s="676"/>
      <c r="EWJ7" s="676"/>
      <c r="EWK7" s="676"/>
      <c r="EWL7" s="676"/>
      <c r="EWM7" s="676"/>
      <c r="EWN7" s="676"/>
      <c r="EWO7" s="676"/>
      <c r="EWP7" s="676"/>
      <c r="EWQ7" s="676"/>
      <c r="EWR7" s="676"/>
      <c r="EWS7" s="676"/>
      <c r="EWT7" s="676"/>
      <c r="EWU7" s="676"/>
      <c r="EWV7" s="676"/>
      <c r="EWW7" s="676"/>
      <c r="EWX7" s="676"/>
      <c r="EWY7" s="676"/>
      <c r="EWZ7" s="676"/>
      <c r="EXA7" s="676"/>
      <c r="EXB7" s="676"/>
      <c r="EXC7" s="676"/>
      <c r="EXD7" s="676"/>
      <c r="EXE7" s="676"/>
      <c r="EXF7" s="676"/>
      <c r="EXG7" s="676"/>
      <c r="EXH7" s="676"/>
      <c r="EXI7" s="676"/>
      <c r="EXJ7" s="676"/>
      <c r="EXK7" s="676"/>
      <c r="EXL7" s="676"/>
      <c r="EXM7" s="676"/>
      <c r="EXN7" s="676"/>
      <c r="EXO7" s="676"/>
      <c r="EXP7" s="676"/>
      <c r="EXQ7" s="676"/>
      <c r="EXR7" s="676"/>
      <c r="EXS7" s="676"/>
      <c r="EXT7" s="676"/>
      <c r="EXU7" s="676"/>
      <c r="EXV7" s="676"/>
      <c r="EXW7" s="676"/>
      <c r="EXX7" s="676"/>
      <c r="EXY7" s="676"/>
      <c r="EXZ7" s="676"/>
      <c r="EYA7" s="676"/>
      <c r="EYB7" s="676"/>
      <c r="EYC7" s="676"/>
      <c r="EYD7" s="676"/>
      <c r="EYE7" s="676"/>
      <c r="EYF7" s="676"/>
      <c r="EYG7" s="676"/>
      <c r="EYH7" s="676"/>
      <c r="EYI7" s="676"/>
      <c r="EYJ7" s="676"/>
      <c r="EYK7" s="676"/>
      <c r="EYL7" s="676"/>
      <c r="EYM7" s="676"/>
      <c r="EYN7" s="676"/>
      <c r="EYO7" s="676"/>
      <c r="EYP7" s="676"/>
      <c r="EYQ7" s="676"/>
      <c r="EYR7" s="676"/>
      <c r="EYS7" s="676"/>
      <c r="EYT7" s="676"/>
      <c r="EYU7" s="676"/>
      <c r="EYV7" s="676"/>
      <c r="EYW7" s="676"/>
      <c r="EYX7" s="676"/>
      <c r="EYY7" s="676"/>
      <c r="EYZ7" s="676"/>
      <c r="EZA7" s="676"/>
      <c r="EZB7" s="676"/>
      <c r="EZC7" s="676"/>
      <c r="EZD7" s="676"/>
      <c r="EZE7" s="676"/>
      <c r="EZF7" s="676"/>
      <c r="EZG7" s="676"/>
      <c r="EZH7" s="676"/>
      <c r="EZI7" s="676"/>
      <c r="EZJ7" s="676"/>
      <c r="EZK7" s="676"/>
      <c r="EZL7" s="676"/>
      <c r="EZM7" s="676"/>
      <c r="EZN7" s="676"/>
      <c r="EZO7" s="676"/>
      <c r="EZP7" s="676"/>
      <c r="EZQ7" s="676"/>
      <c r="EZR7" s="676"/>
      <c r="EZS7" s="676"/>
      <c r="EZT7" s="676"/>
      <c r="EZU7" s="676"/>
      <c r="EZV7" s="676"/>
      <c r="EZW7" s="676"/>
      <c r="EZX7" s="676"/>
      <c r="EZY7" s="676"/>
      <c r="EZZ7" s="676"/>
      <c r="FAA7" s="676"/>
      <c r="FAB7" s="676"/>
      <c r="FAC7" s="676"/>
      <c r="FAD7" s="676"/>
      <c r="FAE7" s="676"/>
      <c r="FAF7" s="676"/>
      <c r="FAG7" s="676"/>
      <c r="FAH7" s="676"/>
      <c r="FAI7" s="676"/>
      <c r="FAJ7" s="676"/>
      <c r="FAK7" s="676"/>
      <c r="FAL7" s="676"/>
      <c r="FAM7" s="676"/>
      <c r="FAN7" s="676"/>
      <c r="FAO7" s="676"/>
      <c r="FAP7" s="676"/>
      <c r="FAQ7" s="676"/>
      <c r="FAR7" s="676"/>
      <c r="FAS7" s="676"/>
      <c r="FAT7" s="676"/>
      <c r="FAU7" s="676"/>
      <c r="FAV7" s="676"/>
      <c r="FAW7" s="676"/>
      <c r="FAX7" s="676"/>
      <c r="FAY7" s="676"/>
      <c r="FAZ7" s="676"/>
      <c r="FBA7" s="676"/>
      <c r="FBB7" s="676"/>
      <c r="FBC7" s="676"/>
      <c r="FBD7" s="676"/>
      <c r="FBE7" s="676"/>
      <c r="FBF7" s="676"/>
      <c r="FBG7" s="676"/>
      <c r="FBH7" s="676"/>
      <c r="FBI7" s="676"/>
      <c r="FBJ7" s="676"/>
      <c r="FBK7" s="676"/>
      <c r="FBL7" s="676"/>
      <c r="FBM7" s="676"/>
      <c r="FBN7" s="676"/>
      <c r="FBO7" s="676"/>
      <c r="FBP7" s="676"/>
      <c r="FBQ7" s="676"/>
      <c r="FBR7" s="676"/>
      <c r="FBS7" s="676"/>
      <c r="FBT7" s="676"/>
      <c r="FBU7" s="676"/>
      <c r="FBV7" s="676"/>
      <c r="FBW7" s="676"/>
      <c r="FBX7" s="676"/>
      <c r="FBY7" s="676"/>
      <c r="FBZ7" s="676"/>
      <c r="FCA7" s="676"/>
      <c r="FCB7" s="676"/>
      <c r="FCC7" s="676"/>
      <c r="FCD7" s="676"/>
      <c r="FCE7" s="676"/>
      <c r="FCF7" s="676"/>
      <c r="FCG7" s="676"/>
      <c r="FCH7" s="676"/>
      <c r="FCI7" s="676"/>
      <c r="FCJ7" s="676"/>
      <c r="FCK7" s="676"/>
      <c r="FCL7" s="676"/>
      <c r="FCM7" s="676"/>
      <c r="FCN7" s="676"/>
      <c r="FCO7" s="676"/>
      <c r="FCP7" s="676"/>
      <c r="FCQ7" s="676"/>
      <c r="FCR7" s="676"/>
      <c r="FCS7" s="676"/>
      <c r="FCT7" s="676"/>
      <c r="FCU7" s="676"/>
      <c r="FCV7" s="676"/>
      <c r="FCW7" s="676"/>
      <c r="FCX7" s="676"/>
      <c r="FCY7" s="676"/>
      <c r="FCZ7" s="676"/>
      <c r="FDA7" s="676"/>
      <c r="FDB7" s="676"/>
      <c r="FDC7" s="676"/>
      <c r="FDD7" s="676"/>
      <c r="FDE7" s="676"/>
      <c r="FDF7" s="676"/>
      <c r="FDG7" s="676"/>
      <c r="FDH7" s="676"/>
      <c r="FDI7" s="676"/>
      <c r="FDJ7" s="676"/>
      <c r="FDK7" s="676"/>
      <c r="FDL7" s="676"/>
      <c r="FDM7" s="676"/>
      <c r="FDN7" s="676"/>
      <c r="FDO7" s="676"/>
      <c r="FDP7" s="676"/>
      <c r="FDQ7" s="676"/>
      <c r="FDR7" s="676"/>
      <c r="FDS7" s="676"/>
      <c r="FDT7" s="676"/>
      <c r="FDU7" s="676"/>
      <c r="FDV7" s="676"/>
      <c r="FDW7" s="676"/>
      <c r="FDX7" s="676"/>
      <c r="FDY7" s="676"/>
      <c r="FDZ7" s="676"/>
      <c r="FEA7" s="676"/>
      <c r="FEB7" s="676"/>
      <c r="FEC7" s="676"/>
      <c r="FED7" s="676"/>
      <c r="FEE7" s="676"/>
      <c r="FEF7" s="676"/>
      <c r="FEG7" s="676"/>
      <c r="FEH7" s="676"/>
      <c r="FEI7" s="676"/>
      <c r="FEJ7" s="676"/>
      <c r="FEK7" s="676"/>
      <c r="FEL7" s="676"/>
      <c r="FEM7" s="676"/>
      <c r="FEN7" s="676"/>
      <c r="FEO7" s="676"/>
      <c r="FEP7" s="676"/>
      <c r="FEQ7" s="676"/>
      <c r="FER7" s="676"/>
      <c r="FES7" s="676"/>
      <c r="FET7" s="676"/>
      <c r="FEU7" s="676"/>
      <c r="FEV7" s="676"/>
      <c r="FEW7" s="676"/>
      <c r="FEX7" s="676"/>
      <c r="FEY7" s="676"/>
      <c r="FEZ7" s="676"/>
      <c r="FFA7" s="676"/>
      <c r="FFB7" s="676"/>
      <c r="FFC7" s="676"/>
      <c r="FFD7" s="676"/>
      <c r="FFE7" s="676"/>
      <c r="FFF7" s="676"/>
      <c r="FFG7" s="676"/>
      <c r="FFH7" s="676"/>
      <c r="FFI7" s="676"/>
      <c r="FFJ7" s="676"/>
      <c r="FFK7" s="676"/>
      <c r="FFL7" s="676"/>
      <c r="FFM7" s="676"/>
      <c r="FFN7" s="676"/>
      <c r="FFO7" s="676"/>
      <c r="FFP7" s="676"/>
      <c r="FFQ7" s="676"/>
      <c r="FFR7" s="676"/>
      <c r="FFS7" s="676"/>
      <c r="FFT7" s="676"/>
      <c r="FFU7" s="676"/>
      <c r="FFV7" s="676"/>
      <c r="FFW7" s="676"/>
      <c r="FFX7" s="676"/>
      <c r="FFY7" s="676"/>
      <c r="FFZ7" s="676"/>
      <c r="FGA7" s="676"/>
      <c r="FGB7" s="676"/>
      <c r="FGC7" s="676"/>
      <c r="FGD7" s="676"/>
      <c r="FGE7" s="676"/>
      <c r="FGF7" s="676"/>
      <c r="FGG7" s="676"/>
      <c r="FGH7" s="676"/>
      <c r="FGI7" s="676"/>
      <c r="FGJ7" s="676"/>
      <c r="FGK7" s="676"/>
      <c r="FGL7" s="676"/>
      <c r="FGM7" s="676"/>
      <c r="FGN7" s="676"/>
      <c r="FGO7" s="676"/>
      <c r="FGP7" s="676"/>
      <c r="FGQ7" s="676"/>
      <c r="FGR7" s="676"/>
      <c r="FGS7" s="676"/>
      <c r="FGT7" s="676"/>
      <c r="FGU7" s="676"/>
      <c r="FGV7" s="676"/>
      <c r="FGW7" s="676"/>
      <c r="FGX7" s="676"/>
      <c r="FGY7" s="676"/>
      <c r="FGZ7" s="676"/>
      <c r="FHA7" s="676"/>
      <c r="FHB7" s="676"/>
      <c r="FHC7" s="676"/>
      <c r="FHD7" s="676"/>
      <c r="FHE7" s="676"/>
      <c r="FHF7" s="676"/>
      <c r="FHG7" s="676"/>
      <c r="FHH7" s="676"/>
      <c r="FHI7" s="676"/>
      <c r="FHJ7" s="676"/>
      <c r="FHK7" s="676"/>
      <c r="FHL7" s="676"/>
      <c r="FHM7" s="676"/>
      <c r="FHN7" s="676"/>
      <c r="FHO7" s="676"/>
      <c r="FHP7" s="676"/>
      <c r="FHQ7" s="676"/>
      <c r="FHR7" s="676"/>
      <c r="FHS7" s="676"/>
      <c r="FHT7" s="676"/>
      <c r="FHU7" s="676"/>
      <c r="FHV7" s="676"/>
      <c r="FHW7" s="676"/>
      <c r="FHX7" s="676"/>
      <c r="FHY7" s="676"/>
      <c r="FHZ7" s="676"/>
      <c r="FIA7" s="676"/>
      <c r="FIB7" s="676"/>
      <c r="FIC7" s="676"/>
      <c r="FID7" s="676"/>
      <c r="FIE7" s="676"/>
      <c r="FIF7" s="676"/>
      <c r="FIG7" s="676"/>
      <c r="FIH7" s="676"/>
      <c r="FII7" s="676"/>
      <c r="FIJ7" s="676"/>
      <c r="FIK7" s="676"/>
      <c r="FIL7" s="676"/>
      <c r="FIM7" s="676"/>
      <c r="FIN7" s="676"/>
      <c r="FIO7" s="676"/>
      <c r="FIP7" s="676"/>
      <c r="FIQ7" s="676"/>
      <c r="FIR7" s="676"/>
      <c r="FIS7" s="676"/>
      <c r="FIT7" s="676"/>
      <c r="FIU7" s="676"/>
      <c r="FIV7" s="676"/>
      <c r="FIW7" s="676"/>
      <c r="FIX7" s="676"/>
      <c r="FIY7" s="676"/>
      <c r="FIZ7" s="676"/>
      <c r="FJA7" s="676"/>
      <c r="FJB7" s="676"/>
      <c r="FJC7" s="676"/>
      <c r="FJD7" s="676"/>
      <c r="FJE7" s="676"/>
      <c r="FJF7" s="676"/>
      <c r="FJG7" s="676"/>
      <c r="FJH7" s="676"/>
      <c r="FJI7" s="676"/>
      <c r="FJJ7" s="676"/>
      <c r="FJK7" s="676"/>
      <c r="FJL7" s="676"/>
      <c r="FJM7" s="676"/>
      <c r="FJN7" s="676"/>
      <c r="FJO7" s="676"/>
      <c r="FJP7" s="676"/>
      <c r="FJQ7" s="676"/>
      <c r="FJR7" s="676"/>
      <c r="FJS7" s="676"/>
      <c r="FJT7" s="676"/>
      <c r="FJU7" s="676"/>
      <c r="FJV7" s="676"/>
      <c r="FJW7" s="676"/>
      <c r="FJX7" s="676"/>
      <c r="FJY7" s="676"/>
      <c r="FJZ7" s="676"/>
      <c r="FKA7" s="676"/>
      <c r="FKB7" s="676"/>
      <c r="FKC7" s="676"/>
      <c r="FKD7" s="676"/>
      <c r="FKE7" s="676"/>
      <c r="FKF7" s="676"/>
      <c r="FKG7" s="676"/>
      <c r="FKH7" s="676"/>
      <c r="FKI7" s="676"/>
      <c r="FKJ7" s="676"/>
      <c r="FKK7" s="676"/>
      <c r="FKL7" s="676"/>
      <c r="FKM7" s="676"/>
      <c r="FKN7" s="676"/>
      <c r="FKO7" s="676"/>
      <c r="FKP7" s="676"/>
      <c r="FKQ7" s="676"/>
      <c r="FKR7" s="676"/>
      <c r="FKS7" s="676"/>
      <c r="FKT7" s="676"/>
      <c r="FKU7" s="676"/>
      <c r="FKV7" s="676"/>
      <c r="FKW7" s="676"/>
      <c r="FKX7" s="676"/>
      <c r="FKY7" s="676"/>
      <c r="FKZ7" s="676"/>
      <c r="FLA7" s="676"/>
      <c r="FLB7" s="676"/>
      <c r="FLC7" s="676"/>
      <c r="FLD7" s="676"/>
      <c r="FLE7" s="676"/>
      <c r="FLF7" s="676"/>
      <c r="FLG7" s="676"/>
      <c r="FLH7" s="676"/>
      <c r="FLI7" s="676"/>
      <c r="FLJ7" s="676"/>
      <c r="FLK7" s="676"/>
      <c r="FLL7" s="676"/>
      <c r="FLM7" s="676"/>
      <c r="FLN7" s="676"/>
      <c r="FLO7" s="676"/>
      <c r="FLP7" s="676"/>
      <c r="FLQ7" s="676"/>
      <c r="FLR7" s="676"/>
      <c r="FLS7" s="676"/>
      <c r="FLT7" s="676"/>
      <c r="FLU7" s="676"/>
      <c r="FLV7" s="676"/>
      <c r="FLW7" s="676"/>
      <c r="FLX7" s="676"/>
      <c r="FLY7" s="676"/>
      <c r="FLZ7" s="676"/>
      <c r="FMA7" s="676"/>
      <c r="FMB7" s="676"/>
      <c r="FMC7" s="676"/>
      <c r="FMD7" s="676"/>
      <c r="FME7" s="676"/>
      <c r="FMF7" s="676"/>
      <c r="FMG7" s="676"/>
      <c r="FMH7" s="676"/>
      <c r="FMI7" s="676"/>
      <c r="FMJ7" s="676"/>
      <c r="FMK7" s="676"/>
      <c r="FML7" s="676"/>
      <c r="FMM7" s="676"/>
      <c r="FMN7" s="676"/>
      <c r="FMO7" s="676"/>
      <c r="FMP7" s="676"/>
      <c r="FMQ7" s="676"/>
      <c r="FMR7" s="676"/>
      <c r="FMS7" s="676"/>
      <c r="FMT7" s="676"/>
      <c r="FMU7" s="676"/>
      <c r="FMV7" s="676"/>
      <c r="FMW7" s="676"/>
      <c r="FMX7" s="676"/>
      <c r="FMY7" s="676"/>
      <c r="FMZ7" s="676"/>
      <c r="FNA7" s="676"/>
      <c r="FNB7" s="676"/>
      <c r="FNC7" s="676"/>
      <c r="FND7" s="676"/>
      <c r="FNE7" s="676"/>
      <c r="FNF7" s="676"/>
      <c r="FNG7" s="676"/>
      <c r="FNH7" s="676"/>
      <c r="FNI7" s="676"/>
      <c r="FNJ7" s="676"/>
      <c r="FNK7" s="676"/>
      <c r="FNL7" s="676"/>
      <c r="FNM7" s="676"/>
      <c r="FNN7" s="676"/>
      <c r="FNO7" s="676"/>
      <c r="FNP7" s="676"/>
      <c r="FNQ7" s="676"/>
      <c r="FNR7" s="676"/>
      <c r="FNS7" s="676"/>
      <c r="FNT7" s="676"/>
      <c r="FNU7" s="676"/>
      <c r="FNV7" s="676"/>
      <c r="FNW7" s="676"/>
      <c r="FNX7" s="676"/>
      <c r="FNY7" s="676"/>
      <c r="FNZ7" s="676"/>
      <c r="FOA7" s="676"/>
      <c r="FOB7" s="676"/>
      <c r="FOC7" s="676"/>
      <c r="FOD7" s="676"/>
      <c r="FOE7" s="676"/>
      <c r="FOF7" s="676"/>
      <c r="FOG7" s="676"/>
      <c r="FOH7" s="676"/>
      <c r="FOI7" s="676"/>
      <c r="FOJ7" s="676"/>
      <c r="FOK7" s="676"/>
      <c r="FOL7" s="676"/>
      <c r="FOM7" s="676"/>
      <c r="FON7" s="676"/>
      <c r="FOO7" s="676"/>
      <c r="FOP7" s="676"/>
      <c r="FOQ7" s="676"/>
      <c r="FOR7" s="676"/>
      <c r="FOS7" s="676"/>
      <c r="FOT7" s="676"/>
      <c r="FOU7" s="676"/>
      <c r="FOV7" s="676"/>
      <c r="FOW7" s="676"/>
      <c r="FOX7" s="676"/>
      <c r="FOY7" s="676"/>
      <c r="FOZ7" s="676"/>
      <c r="FPA7" s="676"/>
      <c r="FPB7" s="676"/>
      <c r="FPC7" s="676"/>
      <c r="FPD7" s="676"/>
      <c r="FPE7" s="676"/>
      <c r="FPF7" s="676"/>
      <c r="FPG7" s="676"/>
      <c r="FPH7" s="676"/>
      <c r="FPI7" s="676"/>
      <c r="FPJ7" s="676"/>
      <c r="FPK7" s="676"/>
      <c r="FPL7" s="676"/>
      <c r="FPM7" s="676"/>
      <c r="FPN7" s="676"/>
      <c r="FPO7" s="676"/>
      <c r="FPP7" s="676"/>
      <c r="FPQ7" s="676"/>
      <c r="FPR7" s="676"/>
      <c r="FPS7" s="676"/>
      <c r="FPT7" s="676"/>
      <c r="FPU7" s="676"/>
      <c r="FPV7" s="676"/>
      <c r="FPW7" s="676"/>
      <c r="FPX7" s="676"/>
      <c r="FPY7" s="676"/>
      <c r="FPZ7" s="676"/>
      <c r="FQA7" s="676"/>
      <c r="FQB7" s="676"/>
      <c r="FQC7" s="676"/>
      <c r="FQD7" s="676"/>
      <c r="FQE7" s="676"/>
      <c r="FQF7" s="676"/>
      <c r="FQG7" s="676"/>
      <c r="FQH7" s="676"/>
      <c r="FQI7" s="676"/>
      <c r="FQJ7" s="676"/>
      <c r="FQK7" s="676"/>
      <c r="FQL7" s="676"/>
      <c r="FQM7" s="676"/>
      <c r="FQN7" s="676"/>
      <c r="FQO7" s="676"/>
      <c r="FQP7" s="676"/>
      <c r="FQQ7" s="676"/>
      <c r="FQR7" s="676"/>
      <c r="FQS7" s="676"/>
      <c r="FQT7" s="676"/>
      <c r="FQU7" s="676"/>
      <c r="FQV7" s="676"/>
      <c r="FQW7" s="676"/>
      <c r="FQX7" s="676"/>
      <c r="FQY7" s="676"/>
      <c r="FQZ7" s="676"/>
      <c r="FRA7" s="676"/>
      <c r="FRB7" s="676"/>
      <c r="FRC7" s="676"/>
      <c r="FRD7" s="676"/>
      <c r="FRE7" s="676"/>
      <c r="FRF7" s="676"/>
      <c r="FRG7" s="676"/>
      <c r="FRH7" s="676"/>
      <c r="FRI7" s="676"/>
      <c r="FRJ7" s="676"/>
      <c r="FRK7" s="676"/>
      <c r="FRL7" s="676"/>
      <c r="FRM7" s="676"/>
      <c r="FRN7" s="676"/>
      <c r="FRO7" s="676"/>
      <c r="FRP7" s="676"/>
      <c r="FRQ7" s="676"/>
      <c r="FRR7" s="676"/>
      <c r="FRS7" s="676"/>
      <c r="FRT7" s="676"/>
      <c r="FRU7" s="676"/>
      <c r="FRV7" s="676"/>
      <c r="FRW7" s="676"/>
      <c r="FRX7" s="676"/>
      <c r="FRY7" s="676"/>
      <c r="FRZ7" s="676"/>
      <c r="FSA7" s="676"/>
      <c r="FSB7" s="676"/>
      <c r="FSC7" s="676"/>
      <c r="FSD7" s="676"/>
      <c r="FSE7" s="676"/>
      <c r="FSF7" s="676"/>
      <c r="FSG7" s="676"/>
      <c r="FSH7" s="676"/>
      <c r="FSI7" s="676"/>
      <c r="FSJ7" s="676"/>
      <c r="FSK7" s="676"/>
      <c r="FSL7" s="676"/>
      <c r="FSM7" s="676"/>
      <c r="FSN7" s="676"/>
      <c r="FSO7" s="676"/>
      <c r="FSP7" s="676"/>
      <c r="FSQ7" s="676"/>
      <c r="FSR7" s="676"/>
      <c r="FSS7" s="676"/>
      <c r="FST7" s="676"/>
      <c r="FSU7" s="676"/>
      <c r="FSV7" s="676"/>
      <c r="FSW7" s="676"/>
      <c r="FSX7" s="676"/>
      <c r="FSY7" s="676"/>
      <c r="FSZ7" s="676"/>
      <c r="FTA7" s="676"/>
      <c r="FTB7" s="676"/>
      <c r="FTC7" s="676"/>
      <c r="FTD7" s="676"/>
      <c r="FTE7" s="676"/>
      <c r="FTF7" s="676"/>
      <c r="FTG7" s="676"/>
      <c r="FTH7" s="676"/>
      <c r="FTI7" s="676"/>
      <c r="FTJ7" s="676"/>
      <c r="FTK7" s="676"/>
      <c r="FTL7" s="676"/>
      <c r="FTM7" s="676"/>
      <c r="FTN7" s="676"/>
      <c r="FTO7" s="676"/>
      <c r="FTP7" s="676"/>
      <c r="FTQ7" s="676"/>
      <c r="FTR7" s="676"/>
      <c r="FTS7" s="676"/>
      <c r="FTT7" s="676"/>
      <c r="FTU7" s="676"/>
      <c r="FTV7" s="676"/>
      <c r="FTW7" s="676"/>
      <c r="FTX7" s="676"/>
      <c r="FTY7" s="676"/>
      <c r="FTZ7" s="676"/>
      <c r="FUA7" s="676"/>
      <c r="FUB7" s="676"/>
      <c r="FUC7" s="676"/>
      <c r="FUD7" s="676"/>
      <c r="FUE7" s="676"/>
      <c r="FUF7" s="676"/>
      <c r="FUG7" s="676"/>
      <c r="FUH7" s="676"/>
      <c r="FUI7" s="676"/>
      <c r="FUJ7" s="676"/>
      <c r="FUK7" s="676"/>
      <c r="FUL7" s="676"/>
      <c r="FUM7" s="676"/>
      <c r="FUN7" s="676"/>
      <c r="FUO7" s="676"/>
      <c r="FUP7" s="676"/>
      <c r="FUQ7" s="676"/>
      <c r="FUR7" s="676"/>
      <c r="FUS7" s="676"/>
      <c r="FUT7" s="676"/>
      <c r="FUU7" s="676"/>
      <c r="FUV7" s="676"/>
      <c r="FUW7" s="676"/>
      <c r="FUX7" s="676"/>
      <c r="FUY7" s="676"/>
      <c r="FUZ7" s="676"/>
      <c r="FVA7" s="676"/>
      <c r="FVB7" s="676"/>
      <c r="FVC7" s="676"/>
      <c r="FVD7" s="676"/>
      <c r="FVE7" s="676"/>
      <c r="FVF7" s="676"/>
      <c r="FVG7" s="676"/>
      <c r="FVH7" s="676"/>
      <c r="FVI7" s="676"/>
      <c r="FVJ7" s="676"/>
      <c r="FVK7" s="676"/>
      <c r="FVL7" s="676"/>
      <c r="FVM7" s="676"/>
      <c r="FVN7" s="676"/>
      <c r="FVO7" s="676"/>
      <c r="FVP7" s="676"/>
      <c r="FVQ7" s="676"/>
      <c r="FVR7" s="676"/>
      <c r="FVS7" s="676"/>
      <c r="FVT7" s="676"/>
      <c r="FVU7" s="676"/>
      <c r="FVV7" s="676"/>
      <c r="FVW7" s="676"/>
      <c r="FVX7" s="676"/>
      <c r="FVY7" s="676"/>
      <c r="FVZ7" s="676"/>
      <c r="FWA7" s="676"/>
      <c r="FWB7" s="676"/>
      <c r="FWC7" s="676"/>
      <c r="FWD7" s="676"/>
      <c r="FWE7" s="676"/>
      <c r="FWF7" s="676"/>
      <c r="FWG7" s="676"/>
      <c r="FWH7" s="676"/>
      <c r="FWI7" s="676"/>
      <c r="FWJ7" s="676"/>
      <c r="FWK7" s="676"/>
      <c r="FWL7" s="676"/>
      <c r="FWM7" s="676"/>
      <c r="FWN7" s="676"/>
      <c r="FWO7" s="676"/>
      <c r="FWP7" s="676"/>
      <c r="FWQ7" s="676"/>
      <c r="FWR7" s="676"/>
      <c r="FWS7" s="676"/>
      <c r="FWT7" s="676"/>
      <c r="FWU7" s="676"/>
      <c r="FWV7" s="676"/>
      <c r="FWW7" s="676"/>
      <c r="FWX7" s="676"/>
      <c r="FWY7" s="676"/>
      <c r="FWZ7" s="676"/>
      <c r="FXA7" s="676"/>
      <c r="FXB7" s="676"/>
      <c r="FXC7" s="676"/>
      <c r="FXD7" s="676"/>
      <c r="FXE7" s="676"/>
      <c r="FXF7" s="676"/>
      <c r="FXG7" s="676"/>
      <c r="FXH7" s="676"/>
      <c r="FXI7" s="676"/>
      <c r="FXJ7" s="676"/>
      <c r="FXK7" s="676"/>
      <c r="FXL7" s="676"/>
      <c r="FXM7" s="676"/>
      <c r="FXN7" s="676"/>
      <c r="FXO7" s="676"/>
      <c r="FXP7" s="676"/>
      <c r="FXQ7" s="676"/>
      <c r="FXR7" s="676"/>
      <c r="FXS7" s="676"/>
      <c r="FXT7" s="676"/>
      <c r="FXU7" s="676"/>
      <c r="FXV7" s="676"/>
      <c r="FXW7" s="676"/>
      <c r="FXX7" s="676"/>
      <c r="FXY7" s="676"/>
      <c r="FXZ7" s="676"/>
      <c r="FYA7" s="676"/>
      <c r="FYB7" s="676"/>
      <c r="FYC7" s="676"/>
      <c r="FYD7" s="676"/>
      <c r="FYE7" s="676"/>
      <c r="FYF7" s="676"/>
      <c r="FYG7" s="676"/>
      <c r="FYH7" s="676"/>
      <c r="FYI7" s="676"/>
      <c r="FYJ7" s="676"/>
      <c r="FYK7" s="676"/>
      <c r="FYL7" s="676"/>
      <c r="FYM7" s="676"/>
      <c r="FYN7" s="676"/>
      <c r="FYO7" s="676"/>
      <c r="FYP7" s="676"/>
      <c r="FYQ7" s="676"/>
      <c r="FYR7" s="676"/>
      <c r="FYS7" s="676"/>
      <c r="FYT7" s="676"/>
      <c r="FYU7" s="676"/>
      <c r="FYV7" s="676"/>
      <c r="FYW7" s="676"/>
      <c r="FYX7" s="676"/>
      <c r="FYY7" s="676"/>
      <c r="FYZ7" s="676"/>
      <c r="FZA7" s="676"/>
      <c r="FZB7" s="676"/>
      <c r="FZC7" s="676"/>
      <c r="FZD7" s="676"/>
      <c r="FZE7" s="676"/>
      <c r="FZF7" s="676"/>
      <c r="FZG7" s="676"/>
      <c r="FZH7" s="676"/>
      <c r="FZI7" s="676"/>
      <c r="FZJ7" s="676"/>
      <c r="FZK7" s="676"/>
      <c r="FZL7" s="676"/>
      <c r="FZM7" s="676"/>
      <c r="FZN7" s="676"/>
      <c r="FZO7" s="676"/>
      <c r="FZP7" s="676"/>
      <c r="FZQ7" s="676"/>
      <c r="FZR7" s="676"/>
      <c r="FZS7" s="676"/>
      <c r="FZT7" s="676"/>
      <c r="FZU7" s="676"/>
      <c r="FZV7" s="676"/>
      <c r="FZW7" s="676"/>
      <c r="FZX7" s="676"/>
      <c r="FZY7" s="676"/>
      <c r="FZZ7" s="676"/>
      <c r="GAA7" s="676"/>
      <c r="GAB7" s="676"/>
      <c r="GAC7" s="676"/>
      <c r="GAD7" s="676"/>
      <c r="GAE7" s="676"/>
      <c r="GAF7" s="676"/>
      <c r="GAG7" s="676"/>
      <c r="GAH7" s="676"/>
      <c r="GAI7" s="676"/>
      <c r="GAJ7" s="676"/>
      <c r="GAK7" s="676"/>
      <c r="GAL7" s="676"/>
      <c r="GAM7" s="676"/>
      <c r="GAN7" s="676"/>
      <c r="GAO7" s="676"/>
      <c r="GAP7" s="676"/>
      <c r="GAQ7" s="676"/>
      <c r="GAR7" s="676"/>
      <c r="GAS7" s="676"/>
      <c r="GAT7" s="676"/>
      <c r="GAU7" s="676"/>
      <c r="GAV7" s="676"/>
      <c r="GAW7" s="676"/>
      <c r="GAX7" s="676"/>
      <c r="GAY7" s="676"/>
      <c r="GAZ7" s="676"/>
      <c r="GBA7" s="676"/>
      <c r="GBB7" s="676"/>
      <c r="GBC7" s="676"/>
      <c r="GBD7" s="676"/>
      <c r="GBE7" s="676"/>
      <c r="GBF7" s="676"/>
      <c r="GBG7" s="676"/>
      <c r="GBH7" s="676"/>
      <c r="GBI7" s="676"/>
      <c r="GBJ7" s="676"/>
      <c r="GBK7" s="676"/>
      <c r="GBL7" s="676"/>
      <c r="GBM7" s="676"/>
      <c r="GBN7" s="676"/>
      <c r="GBO7" s="676"/>
      <c r="GBP7" s="676"/>
      <c r="GBQ7" s="676"/>
      <c r="GBR7" s="676"/>
      <c r="GBS7" s="676"/>
      <c r="GBT7" s="676"/>
      <c r="GBU7" s="676"/>
      <c r="GBV7" s="676"/>
      <c r="GBW7" s="676"/>
      <c r="GBX7" s="676"/>
      <c r="GBY7" s="676"/>
      <c r="GBZ7" s="676"/>
      <c r="GCA7" s="676"/>
      <c r="GCB7" s="676"/>
      <c r="GCC7" s="676"/>
      <c r="GCD7" s="676"/>
      <c r="GCE7" s="676"/>
      <c r="GCF7" s="676"/>
      <c r="GCG7" s="676"/>
      <c r="GCH7" s="676"/>
      <c r="GCI7" s="676"/>
      <c r="GCJ7" s="676"/>
      <c r="GCK7" s="676"/>
      <c r="GCL7" s="676"/>
      <c r="GCM7" s="676"/>
      <c r="GCN7" s="676"/>
      <c r="GCO7" s="676"/>
      <c r="GCP7" s="676"/>
      <c r="GCQ7" s="676"/>
      <c r="GCR7" s="676"/>
      <c r="GCS7" s="676"/>
      <c r="GCT7" s="676"/>
      <c r="GCU7" s="676"/>
      <c r="GCV7" s="676"/>
      <c r="GCW7" s="676"/>
      <c r="GCX7" s="676"/>
      <c r="GCY7" s="676"/>
      <c r="GCZ7" s="676"/>
      <c r="GDA7" s="676"/>
      <c r="GDB7" s="676"/>
      <c r="GDC7" s="676"/>
      <c r="GDD7" s="676"/>
      <c r="GDE7" s="676"/>
      <c r="GDF7" s="676"/>
      <c r="GDG7" s="676"/>
      <c r="GDH7" s="676"/>
      <c r="GDI7" s="676"/>
      <c r="GDJ7" s="676"/>
      <c r="GDK7" s="676"/>
      <c r="GDL7" s="676"/>
      <c r="GDM7" s="676"/>
      <c r="GDN7" s="676"/>
      <c r="GDO7" s="676"/>
      <c r="GDP7" s="676"/>
      <c r="GDQ7" s="676"/>
      <c r="GDR7" s="676"/>
      <c r="GDS7" s="676"/>
      <c r="GDT7" s="676"/>
      <c r="GDU7" s="676"/>
      <c r="GDV7" s="676"/>
      <c r="GDW7" s="676"/>
      <c r="GDX7" s="676"/>
      <c r="GDY7" s="676"/>
      <c r="GDZ7" s="676"/>
      <c r="GEA7" s="676"/>
      <c r="GEB7" s="676"/>
      <c r="GEC7" s="676"/>
      <c r="GED7" s="676"/>
      <c r="GEE7" s="676"/>
      <c r="GEF7" s="676"/>
      <c r="GEG7" s="676"/>
      <c r="GEH7" s="676"/>
      <c r="GEI7" s="676"/>
      <c r="GEJ7" s="676"/>
      <c r="GEK7" s="676"/>
      <c r="GEL7" s="676"/>
      <c r="GEM7" s="676"/>
      <c r="GEN7" s="676"/>
      <c r="GEO7" s="676"/>
      <c r="GEP7" s="676"/>
      <c r="GEQ7" s="676"/>
      <c r="GER7" s="676"/>
      <c r="GES7" s="676"/>
      <c r="GET7" s="676"/>
      <c r="GEU7" s="676"/>
      <c r="GEV7" s="676"/>
      <c r="GEW7" s="676"/>
      <c r="GEX7" s="676"/>
      <c r="GEY7" s="676"/>
      <c r="GEZ7" s="676"/>
      <c r="GFA7" s="676"/>
      <c r="GFB7" s="676"/>
      <c r="GFC7" s="676"/>
      <c r="GFD7" s="676"/>
      <c r="GFE7" s="676"/>
      <c r="GFF7" s="676"/>
      <c r="GFG7" s="676"/>
      <c r="GFH7" s="676"/>
      <c r="GFI7" s="676"/>
      <c r="GFJ7" s="676"/>
      <c r="GFK7" s="676"/>
      <c r="GFL7" s="676"/>
      <c r="GFM7" s="676"/>
      <c r="GFN7" s="676"/>
      <c r="GFO7" s="676"/>
      <c r="GFP7" s="676"/>
      <c r="GFQ7" s="676"/>
      <c r="GFR7" s="676"/>
      <c r="GFS7" s="676"/>
      <c r="GFT7" s="676"/>
      <c r="GFU7" s="676"/>
      <c r="GFV7" s="676"/>
      <c r="GFW7" s="676"/>
      <c r="GFX7" s="676"/>
      <c r="GFY7" s="676"/>
      <c r="GFZ7" s="676"/>
      <c r="GGA7" s="676"/>
      <c r="GGB7" s="676"/>
      <c r="GGC7" s="676"/>
      <c r="GGD7" s="676"/>
      <c r="GGE7" s="676"/>
      <c r="GGF7" s="676"/>
      <c r="GGG7" s="676"/>
      <c r="GGH7" s="676"/>
      <c r="GGI7" s="676"/>
      <c r="GGJ7" s="676"/>
      <c r="GGK7" s="676"/>
      <c r="GGL7" s="676"/>
      <c r="GGM7" s="676"/>
      <c r="GGN7" s="676"/>
      <c r="GGO7" s="676"/>
      <c r="GGP7" s="676"/>
      <c r="GGQ7" s="676"/>
      <c r="GGR7" s="676"/>
      <c r="GGS7" s="676"/>
      <c r="GGT7" s="676"/>
      <c r="GGU7" s="676"/>
      <c r="GGV7" s="676"/>
      <c r="GGW7" s="676"/>
      <c r="GGX7" s="676"/>
      <c r="GGY7" s="676"/>
      <c r="GGZ7" s="676"/>
      <c r="GHA7" s="676"/>
      <c r="GHB7" s="676"/>
      <c r="GHC7" s="676"/>
      <c r="GHD7" s="676"/>
      <c r="GHE7" s="676"/>
      <c r="GHF7" s="676"/>
      <c r="GHG7" s="676"/>
      <c r="GHH7" s="676"/>
      <c r="GHI7" s="676"/>
      <c r="GHJ7" s="676"/>
      <c r="GHK7" s="676"/>
      <c r="GHL7" s="676"/>
      <c r="GHM7" s="676"/>
      <c r="GHN7" s="676"/>
      <c r="GHO7" s="676"/>
      <c r="GHP7" s="676"/>
      <c r="GHQ7" s="676"/>
      <c r="GHR7" s="676"/>
      <c r="GHS7" s="676"/>
      <c r="GHT7" s="676"/>
      <c r="GHU7" s="676"/>
      <c r="GHV7" s="676"/>
      <c r="GHW7" s="676"/>
      <c r="GHX7" s="676"/>
      <c r="GHY7" s="676"/>
      <c r="GHZ7" s="676"/>
      <c r="GIA7" s="676"/>
      <c r="GIB7" s="676"/>
      <c r="GIC7" s="676"/>
      <c r="GID7" s="676"/>
      <c r="GIE7" s="676"/>
      <c r="GIF7" s="676"/>
      <c r="GIG7" s="676"/>
      <c r="GIH7" s="676"/>
      <c r="GII7" s="676"/>
      <c r="GIJ7" s="676"/>
      <c r="GIK7" s="676"/>
      <c r="GIL7" s="676"/>
      <c r="GIM7" s="676"/>
      <c r="GIN7" s="676"/>
      <c r="GIO7" s="676"/>
      <c r="GIP7" s="676"/>
      <c r="GIQ7" s="676"/>
      <c r="GIR7" s="676"/>
      <c r="GIS7" s="676"/>
      <c r="GIT7" s="676"/>
      <c r="GIU7" s="676"/>
      <c r="GIV7" s="676"/>
      <c r="GIW7" s="676"/>
      <c r="GIX7" s="676"/>
      <c r="GIY7" s="676"/>
      <c r="GIZ7" s="676"/>
      <c r="GJA7" s="676"/>
      <c r="GJB7" s="676"/>
      <c r="GJC7" s="676"/>
      <c r="GJD7" s="676"/>
      <c r="GJE7" s="676"/>
      <c r="GJF7" s="676"/>
      <c r="GJG7" s="676"/>
      <c r="GJH7" s="676"/>
      <c r="GJI7" s="676"/>
      <c r="GJJ7" s="676"/>
      <c r="GJK7" s="676"/>
      <c r="GJL7" s="676"/>
      <c r="GJM7" s="676"/>
      <c r="GJN7" s="676"/>
      <c r="GJO7" s="676"/>
      <c r="GJP7" s="676"/>
      <c r="GJQ7" s="676"/>
      <c r="GJR7" s="676"/>
      <c r="GJS7" s="676"/>
      <c r="GJT7" s="676"/>
      <c r="GJU7" s="676"/>
      <c r="GJV7" s="676"/>
      <c r="GJW7" s="676"/>
      <c r="GJX7" s="676"/>
      <c r="GJY7" s="676"/>
      <c r="GJZ7" s="676"/>
      <c r="GKA7" s="676"/>
      <c r="GKB7" s="676"/>
      <c r="GKC7" s="676"/>
      <c r="GKD7" s="676"/>
      <c r="GKE7" s="676"/>
      <c r="GKF7" s="676"/>
      <c r="GKG7" s="676"/>
      <c r="GKH7" s="676"/>
      <c r="GKI7" s="676"/>
      <c r="GKJ7" s="676"/>
      <c r="GKK7" s="676"/>
      <c r="GKL7" s="676"/>
      <c r="GKM7" s="676"/>
      <c r="GKN7" s="676"/>
      <c r="GKO7" s="676"/>
      <c r="GKP7" s="676"/>
      <c r="GKQ7" s="676"/>
      <c r="GKR7" s="676"/>
      <c r="GKS7" s="676"/>
      <c r="GKT7" s="676"/>
      <c r="GKU7" s="676"/>
      <c r="GKV7" s="676"/>
      <c r="GKW7" s="676"/>
      <c r="GKX7" s="676"/>
      <c r="GKY7" s="676"/>
      <c r="GKZ7" s="676"/>
      <c r="GLA7" s="676"/>
      <c r="GLB7" s="676"/>
      <c r="GLC7" s="676"/>
      <c r="GLD7" s="676"/>
      <c r="GLE7" s="676"/>
      <c r="GLF7" s="676"/>
      <c r="GLG7" s="676"/>
      <c r="GLH7" s="676"/>
      <c r="GLI7" s="676"/>
      <c r="GLJ7" s="676"/>
      <c r="GLK7" s="676"/>
      <c r="GLL7" s="676"/>
      <c r="GLM7" s="676"/>
      <c r="GLN7" s="676"/>
      <c r="GLO7" s="676"/>
      <c r="GLP7" s="676"/>
      <c r="GLQ7" s="676"/>
      <c r="GLR7" s="676"/>
      <c r="GLS7" s="676"/>
      <c r="GLT7" s="676"/>
      <c r="GLU7" s="676"/>
      <c r="GLV7" s="676"/>
      <c r="GLW7" s="676"/>
      <c r="GLX7" s="676"/>
      <c r="GLY7" s="676"/>
      <c r="GLZ7" s="676"/>
      <c r="GMA7" s="676"/>
      <c r="GMB7" s="676"/>
      <c r="GMC7" s="676"/>
      <c r="GMD7" s="676"/>
      <c r="GME7" s="676"/>
      <c r="GMF7" s="676"/>
      <c r="GMG7" s="676"/>
      <c r="GMH7" s="676"/>
      <c r="GMI7" s="676"/>
      <c r="GMJ7" s="676"/>
      <c r="GMK7" s="676"/>
      <c r="GML7" s="676"/>
      <c r="GMM7" s="676"/>
      <c r="GMN7" s="676"/>
      <c r="GMO7" s="676"/>
      <c r="GMP7" s="676"/>
      <c r="GMQ7" s="676"/>
      <c r="GMR7" s="676"/>
      <c r="GMS7" s="676"/>
      <c r="GMT7" s="676"/>
      <c r="GMU7" s="676"/>
      <c r="GMV7" s="676"/>
      <c r="GMW7" s="676"/>
      <c r="GMX7" s="676"/>
      <c r="GMY7" s="676"/>
      <c r="GMZ7" s="676"/>
      <c r="GNA7" s="676"/>
      <c r="GNB7" s="676"/>
      <c r="GNC7" s="676"/>
      <c r="GND7" s="676"/>
      <c r="GNE7" s="676"/>
      <c r="GNF7" s="676"/>
      <c r="GNG7" s="676"/>
      <c r="GNH7" s="676"/>
      <c r="GNI7" s="676"/>
      <c r="GNJ7" s="676"/>
      <c r="GNK7" s="676"/>
      <c r="GNL7" s="676"/>
      <c r="GNM7" s="676"/>
      <c r="GNN7" s="676"/>
      <c r="GNO7" s="676"/>
      <c r="GNP7" s="676"/>
      <c r="GNQ7" s="676"/>
      <c r="GNR7" s="676"/>
      <c r="GNS7" s="676"/>
      <c r="GNT7" s="676"/>
      <c r="GNU7" s="676"/>
      <c r="GNV7" s="676"/>
      <c r="GNW7" s="676"/>
      <c r="GNX7" s="676"/>
      <c r="GNY7" s="676"/>
      <c r="GNZ7" s="676"/>
      <c r="GOA7" s="676"/>
      <c r="GOB7" s="676"/>
      <c r="GOC7" s="676"/>
      <c r="GOD7" s="676"/>
      <c r="GOE7" s="676"/>
      <c r="GOF7" s="676"/>
      <c r="GOG7" s="676"/>
      <c r="GOH7" s="676"/>
      <c r="GOI7" s="676"/>
      <c r="GOJ7" s="676"/>
      <c r="GOK7" s="676"/>
      <c r="GOL7" s="676"/>
      <c r="GOM7" s="676"/>
      <c r="GON7" s="676"/>
      <c r="GOO7" s="676"/>
      <c r="GOP7" s="676"/>
      <c r="GOQ7" s="676"/>
      <c r="GOR7" s="676"/>
      <c r="GOS7" s="676"/>
      <c r="GOT7" s="676"/>
      <c r="GOU7" s="676"/>
      <c r="GOV7" s="676"/>
      <c r="GOW7" s="676"/>
      <c r="GOX7" s="676"/>
      <c r="GOY7" s="676"/>
      <c r="GOZ7" s="676"/>
      <c r="GPA7" s="676"/>
      <c r="GPB7" s="676"/>
      <c r="GPC7" s="676"/>
      <c r="GPD7" s="676"/>
      <c r="GPE7" s="676"/>
      <c r="GPF7" s="676"/>
      <c r="GPG7" s="676"/>
      <c r="GPH7" s="676"/>
      <c r="GPI7" s="676"/>
      <c r="GPJ7" s="676"/>
      <c r="GPK7" s="676"/>
      <c r="GPL7" s="676"/>
      <c r="GPM7" s="676"/>
      <c r="GPN7" s="676"/>
      <c r="GPO7" s="676"/>
      <c r="GPP7" s="676"/>
      <c r="GPQ7" s="676"/>
      <c r="GPR7" s="676"/>
      <c r="GPS7" s="676"/>
      <c r="GPT7" s="676"/>
      <c r="GPU7" s="676"/>
      <c r="GPV7" s="676"/>
      <c r="GPW7" s="676"/>
      <c r="GPX7" s="676"/>
      <c r="GPY7" s="676"/>
      <c r="GPZ7" s="676"/>
      <c r="GQA7" s="676"/>
      <c r="GQB7" s="676"/>
      <c r="GQC7" s="676"/>
      <c r="GQD7" s="676"/>
      <c r="GQE7" s="676"/>
      <c r="GQF7" s="676"/>
      <c r="GQG7" s="676"/>
      <c r="GQH7" s="676"/>
      <c r="GQI7" s="676"/>
      <c r="GQJ7" s="676"/>
      <c r="GQK7" s="676"/>
      <c r="GQL7" s="676"/>
      <c r="GQM7" s="676"/>
      <c r="GQN7" s="676"/>
      <c r="GQO7" s="676"/>
      <c r="GQP7" s="676"/>
      <c r="GQQ7" s="676"/>
      <c r="GQR7" s="676"/>
      <c r="GQS7" s="676"/>
      <c r="GQT7" s="676"/>
      <c r="GQU7" s="676"/>
      <c r="GQV7" s="676"/>
      <c r="GQW7" s="676"/>
      <c r="GQX7" s="676"/>
      <c r="GQY7" s="676"/>
      <c r="GQZ7" s="676"/>
      <c r="GRA7" s="676"/>
      <c r="GRB7" s="676"/>
      <c r="GRC7" s="676"/>
      <c r="GRD7" s="676"/>
      <c r="GRE7" s="676"/>
      <c r="GRF7" s="676"/>
      <c r="GRG7" s="676"/>
      <c r="GRH7" s="676"/>
      <c r="GRI7" s="676"/>
      <c r="GRJ7" s="676"/>
      <c r="GRK7" s="676"/>
      <c r="GRL7" s="676"/>
      <c r="GRM7" s="676"/>
      <c r="GRN7" s="676"/>
      <c r="GRO7" s="676"/>
      <c r="GRP7" s="676"/>
      <c r="GRQ7" s="676"/>
      <c r="GRR7" s="676"/>
      <c r="GRS7" s="676"/>
      <c r="GRT7" s="676"/>
      <c r="GRU7" s="676"/>
      <c r="GRV7" s="676"/>
      <c r="GRW7" s="676"/>
      <c r="GRX7" s="676"/>
      <c r="GRY7" s="676"/>
      <c r="GRZ7" s="676"/>
      <c r="GSA7" s="676"/>
      <c r="GSB7" s="676"/>
      <c r="GSC7" s="676"/>
      <c r="GSD7" s="676"/>
      <c r="GSE7" s="676"/>
      <c r="GSF7" s="676"/>
      <c r="GSG7" s="676"/>
      <c r="GSH7" s="676"/>
      <c r="GSI7" s="676"/>
      <c r="GSJ7" s="676"/>
      <c r="GSK7" s="676"/>
      <c r="GSL7" s="676"/>
      <c r="GSM7" s="676"/>
      <c r="GSN7" s="676"/>
      <c r="GSO7" s="676"/>
      <c r="GSP7" s="676"/>
      <c r="GSQ7" s="676"/>
      <c r="GSR7" s="676"/>
      <c r="GSS7" s="676"/>
      <c r="GST7" s="676"/>
      <c r="GSU7" s="676"/>
      <c r="GSV7" s="676"/>
      <c r="GSW7" s="676"/>
      <c r="GSX7" s="676"/>
      <c r="GSY7" s="676"/>
      <c r="GSZ7" s="676"/>
      <c r="GTA7" s="676"/>
      <c r="GTB7" s="676"/>
      <c r="GTC7" s="676"/>
      <c r="GTD7" s="676"/>
      <c r="GTE7" s="676"/>
      <c r="GTF7" s="676"/>
      <c r="GTG7" s="676"/>
      <c r="GTH7" s="676"/>
      <c r="GTI7" s="676"/>
      <c r="GTJ7" s="676"/>
      <c r="GTK7" s="676"/>
      <c r="GTL7" s="676"/>
      <c r="GTM7" s="676"/>
      <c r="GTN7" s="676"/>
      <c r="GTO7" s="676"/>
      <c r="GTP7" s="676"/>
      <c r="GTQ7" s="676"/>
      <c r="GTR7" s="676"/>
      <c r="GTS7" s="676"/>
      <c r="GTT7" s="676"/>
      <c r="GTU7" s="676"/>
      <c r="GTV7" s="676"/>
      <c r="GTW7" s="676"/>
      <c r="GTX7" s="676"/>
      <c r="GTY7" s="676"/>
      <c r="GTZ7" s="676"/>
      <c r="GUA7" s="676"/>
      <c r="GUB7" s="676"/>
      <c r="GUC7" s="676"/>
      <c r="GUD7" s="676"/>
      <c r="GUE7" s="676"/>
      <c r="GUF7" s="676"/>
      <c r="GUG7" s="676"/>
      <c r="GUH7" s="676"/>
      <c r="GUI7" s="676"/>
      <c r="GUJ7" s="676"/>
      <c r="GUK7" s="676"/>
      <c r="GUL7" s="676"/>
      <c r="GUM7" s="676"/>
      <c r="GUN7" s="676"/>
      <c r="GUO7" s="676"/>
      <c r="GUP7" s="676"/>
      <c r="GUQ7" s="676"/>
      <c r="GUR7" s="676"/>
      <c r="GUS7" s="676"/>
      <c r="GUT7" s="676"/>
      <c r="GUU7" s="676"/>
      <c r="GUV7" s="676"/>
      <c r="GUW7" s="676"/>
      <c r="GUX7" s="676"/>
      <c r="GUY7" s="676"/>
      <c r="GUZ7" s="676"/>
      <c r="GVA7" s="676"/>
      <c r="GVB7" s="676"/>
      <c r="GVC7" s="676"/>
      <c r="GVD7" s="676"/>
      <c r="GVE7" s="676"/>
      <c r="GVF7" s="676"/>
      <c r="GVG7" s="676"/>
      <c r="GVH7" s="676"/>
      <c r="GVI7" s="676"/>
      <c r="GVJ7" s="676"/>
      <c r="GVK7" s="676"/>
      <c r="GVL7" s="676"/>
      <c r="GVM7" s="676"/>
      <c r="GVN7" s="676"/>
      <c r="GVO7" s="676"/>
      <c r="GVP7" s="676"/>
      <c r="GVQ7" s="676"/>
      <c r="GVR7" s="676"/>
      <c r="GVS7" s="676"/>
      <c r="GVT7" s="676"/>
      <c r="GVU7" s="676"/>
      <c r="GVV7" s="676"/>
      <c r="GVW7" s="676"/>
      <c r="GVX7" s="676"/>
      <c r="GVY7" s="676"/>
      <c r="GVZ7" s="676"/>
      <c r="GWA7" s="676"/>
      <c r="GWB7" s="676"/>
      <c r="GWC7" s="676"/>
      <c r="GWD7" s="676"/>
      <c r="GWE7" s="676"/>
      <c r="GWF7" s="676"/>
      <c r="GWG7" s="676"/>
      <c r="GWH7" s="676"/>
      <c r="GWI7" s="676"/>
      <c r="GWJ7" s="676"/>
      <c r="GWK7" s="676"/>
      <c r="GWL7" s="676"/>
      <c r="GWM7" s="676"/>
      <c r="GWN7" s="676"/>
      <c r="GWO7" s="676"/>
      <c r="GWP7" s="676"/>
      <c r="GWQ7" s="676"/>
      <c r="GWR7" s="676"/>
      <c r="GWS7" s="676"/>
      <c r="GWT7" s="676"/>
      <c r="GWU7" s="676"/>
      <c r="GWV7" s="676"/>
      <c r="GWW7" s="676"/>
      <c r="GWX7" s="676"/>
      <c r="GWY7" s="676"/>
      <c r="GWZ7" s="676"/>
      <c r="GXA7" s="676"/>
      <c r="GXB7" s="676"/>
      <c r="GXC7" s="676"/>
      <c r="GXD7" s="676"/>
      <c r="GXE7" s="676"/>
      <c r="GXF7" s="676"/>
      <c r="GXG7" s="676"/>
      <c r="GXH7" s="676"/>
      <c r="GXI7" s="676"/>
      <c r="GXJ7" s="676"/>
      <c r="GXK7" s="676"/>
      <c r="GXL7" s="676"/>
      <c r="GXM7" s="676"/>
      <c r="GXN7" s="676"/>
      <c r="GXO7" s="676"/>
      <c r="GXP7" s="676"/>
      <c r="GXQ7" s="676"/>
      <c r="GXR7" s="676"/>
      <c r="GXS7" s="676"/>
      <c r="GXT7" s="676"/>
      <c r="GXU7" s="676"/>
      <c r="GXV7" s="676"/>
      <c r="GXW7" s="676"/>
      <c r="GXX7" s="676"/>
      <c r="GXY7" s="676"/>
      <c r="GXZ7" s="676"/>
      <c r="GYA7" s="676"/>
      <c r="GYB7" s="676"/>
      <c r="GYC7" s="676"/>
      <c r="GYD7" s="676"/>
      <c r="GYE7" s="676"/>
      <c r="GYF7" s="676"/>
      <c r="GYG7" s="676"/>
      <c r="GYH7" s="676"/>
      <c r="GYI7" s="676"/>
      <c r="GYJ7" s="676"/>
      <c r="GYK7" s="676"/>
      <c r="GYL7" s="676"/>
      <c r="GYM7" s="676"/>
      <c r="GYN7" s="676"/>
      <c r="GYO7" s="676"/>
      <c r="GYP7" s="676"/>
      <c r="GYQ7" s="676"/>
      <c r="GYR7" s="676"/>
      <c r="GYS7" s="676"/>
      <c r="GYT7" s="676"/>
      <c r="GYU7" s="676"/>
      <c r="GYV7" s="676"/>
      <c r="GYW7" s="676"/>
      <c r="GYX7" s="676"/>
      <c r="GYY7" s="676"/>
      <c r="GYZ7" s="676"/>
      <c r="GZA7" s="676"/>
      <c r="GZB7" s="676"/>
      <c r="GZC7" s="676"/>
      <c r="GZD7" s="676"/>
      <c r="GZE7" s="676"/>
      <c r="GZF7" s="676"/>
      <c r="GZG7" s="676"/>
      <c r="GZH7" s="676"/>
      <c r="GZI7" s="676"/>
      <c r="GZJ7" s="676"/>
      <c r="GZK7" s="676"/>
      <c r="GZL7" s="676"/>
      <c r="GZM7" s="676"/>
      <c r="GZN7" s="676"/>
      <c r="GZO7" s="676"/>
      <c r="GZP7" s="676"/>
      <c r="GZQ7" s="676"/>
      <c r="GZR7" s="676"/>
      <c r="GZS7" s="676"/>
      <c r="GZT7" s="676"/>
      <c r="GZU7" s="676"/>
      <c r="GZV7" s="676"/>
      <c r="GZW7" s="676"/>
      <c r="GZX7" s="676"/>
      <c r="GZY7" s="676"/>
      <c r="GZZ7" s="676"/>
      <c r="HAA7" s="676"/>
      <c r="HAB7" s="676"/>
      <c r="HAC7" s="676"/>
      <c r="HAD7" s="676"/>
      <c r="HAE7" s="676"/>
      <c r="HAF7" s="676"/>
      <c r="HAG7" s="676"/>
      <c r="HAH7" s="676"/>
      <c r="HAI7" s="676"/>
      <c r="HAJ7" s="676"/>
      <c r="HAK7" s="676"/>
      <c r="HAL7" s="676"/>
      <c r="HAM7" s="676"/>
      <c r="HAN7" s="676"/>
      <c r="HAO7" s="676"/>
      <c r="HAP7" s="676"/>
      <c r="HAQ7" s="676"/>
      <c r="HAR7" s="676"/>
      <c r="HAS7" s="676"/>
      <c r="HAT7" s="676"/>
      <c r="HAU7" s="676"/>
      <c r="HAV7" s="676"/>
      <c r="HAW7" s="676"/>
      <c r="HAX7" s="676"/>
      <c r="HAY7" s="676"/>
      <c r="HAZ7" s="676"/>
      <c r="HBA7" s="676"/>
      <c r="HBB7" s="676"/>
      <c r="HBC7" s="676"/>
      <c r="HBD7" s="676"/>
      <c r="HBE7" s="676"/>
      <c r="HBF7" s="676"/>
      <c r="HBG7" s="676"/>
      <c r="HBH7" s="676"/>
      <c r="HBI7" s="676"/>
      <c r="HBJ7" s="676"/>
      <c r="HBK7" s="676"/>
      <c r="HBL7" s="676"/>
      <c r="HBM7" s="676"/>
      <c r="HBN7" s="676"/>
      <c r="HBO7" s="676"/>
      <c r="HBP7" s="676"/>
      <c r="HBQ7" s="676"/>
      <c r="HBR7" s="676"/>
      <c r="HBS7" s="676"/>
      <c r="HBT7" s="676"/>
      <c r="HBU7" s="676"/>
      <c r="HBV7" s="676"/>
      <c r="HBW7" s="676"/>
      <c r="HBX7" s="676"/>
      <c r="HBY7" s="676"/>
      <c r="HBZ7" s="676"/>
      <c r="HCA7" s="676"/>
      <c r="HCB7" s="676"/>
      <c r="HCC7" s="676"/>
      <c r="HCD7" s="676"/>
      <c r="HCE7" s="676"/>
      <c r="HCF7" s="676"/>
      <c r="HCG7" s="676"/>
      <c r="HCH7" s="676"/>
      <c r="HCI7" s="676"/>
      <c r="HCJ7" s="676"/>
      <c r="HCK7" s="676"/>
      <c r="HCL7" s="676"/>
      <c r="HCM7" s="676"/>
      <c r="HCN7" s="676"/>
      <c r="HCO7" s="676"/>
      <c r="HCP7" s="676"/>
      <c r="HCQ7" s="676"/>
      <c r="HCR7" s="676"/>
      <c r="HCS7" s="676"/>
      <c r="HCT7" s="676"/>
      <c r="HCU7" s="676"/>
      <c r="HCV7" s="676"/>
      <c r="HCW7" s="676"/>
      <c r="HCX7" s="676"/>
      <c r="HCY7" s="676"/>
      <c r="HCZ7" s="676"/>
      <c r="HDA7" s="676"/>
      <c r="HDB7" s="676"/>
      <c r="HDC7" s="676"/>
      <c r="HDD7" s="676"/>
      <c r="HDE7" s="676"/>
      <c r="HDF7" s="676"/>
      <c r="HDG7" s="676"/>
      <c r="HDH7" s="676"/>
      <c r="HDI7" s="676"/>
      <c r="HDJ7" s="676"/>
      <c r="HDK7" s="676"/>
      <c r="HDL7" s="676"/>
      <c r="HDM7" s="676"/>
      <c r="HDN7" s="676"/>
      <c r="HDO7" s="676"/>
      <c r="HDP7" s="676"/>
      <c r="HDQ7" s="676"/>
      <c r="HDR7" s="676"/>
      <c r="HDS7" s="676"/>
      <c r="HDT7" s="676"/>
      <c r="HDU7" s="676"/>
      <c r="HDV7" s="676"/>
      <c r="HDW7" s="676"/>
      <c r="HDX7" s="676"/>
      <c r="HDY7" s="676"/>
      <c r="HDZ7" s="676"/>
      <c r="HEA7" s="676"/>
      <c r="HEB7" s="676"/>
      <c r="HEC7" s="676"/>
      <c r="HED7" s="676"/>
      <c r="HEE7" s="676"/>
      <c r="HEF7" s="676"/>
      <c r="HEG7" s="676"/>
      <c r="HEH7" s="676"/>
      <c r="HEI7" s="676"/>
      <c r="HEJ7" s="676"/>
      <c r="HEK7" s="676"/>
      <c r="HEL7" s="676"/>
      <c r="HEM7" s="676"/>
      <c r="HEN7" s="676"/>
      <c r="HEO7" s="676"/>
      <c r="HEP7" s="676"/>
      <c r="HEQ7" s="676"/>
      <c r="HER7" s="676"/>
      <c r="HES7" s="676"/>
      <c r="HET7" s="676"/>
      <c r="HEU7" s="676"/>
      <c r="HEV7" s="676"/>
      <c r="HEW7" s="676"/>
      <c r="HEX7" s="676"/>
      <c r="HEY7" s="676"/>
      <c r="HEZ7" s="676"/>
      <c r="HFA7" s="676"/>
      <c r="HFB7" s="676"/>
      <c r="HFC7" s="676"/>
      <c r="HFD7" s="676"/>
      <c r="HFE7" s="676"/>
      <c r="HFF7" s="676"/>
      <c r="HFG7" s="676"/>
      <c r="HFH7" s="676"/>
      <c r="HFI7" s="676"/>
      <c r="HFJ7" s="676"/>
      <c r="HFK7" s="676"/>
      <c r="HFL7" s="676"/>
      <c r="HFM7" s="676"/>
      <c r="HFN7" s="676"/>
      <c r="HFO7" s="676"/>
      <c r="HFP7" s="676"/>
      <c r="HFQ7" s="676"/>
      <c r="HFR7" s="676"/>
      <c r="HFS7" s="676"/>
      <c r="HFT7" s="676"/>
      <c r="HFU7" s="676"/>
      <c r="HFV7" s="676"/>
      <c r="HFW7" s="676"/>
      <c r="HFX7" s="676"/>
      <c r="HFY7" s="676"/>
      <c r="HFZ7" s="676"/>
      <c r="HGA7" s="676"/>
      <c r="HGB7" s="676"/>
      <c r="HGC7" s="676"/>
      <c r="HGD7" s="676"/>
      <c r="HGE7" s="676"/>
      <c r="HGF7" s="676"/>
      <c r="HGG7" s="676"/>
      <c r="HGH7" s="676"/>
      <c r="HGI7" s="676"/>
      <c r="HGJ7" s="676"/>
      <c r="HGK7" s="676"/>
      <c r="HGL7" s="676"/>
      <c r="HGM7" s="676"/>
      <c r="HGN7" s="676"/>
      <c r="HGO7" s="676"/>
      <c r="HGP7" s="676"/>
      <c r="HGQ7" s="676"/>
      <c r="HGR7" s="676"/>
      <c r="HGS7" s="676"/>
      <c r="HGT7" s="676"/>
      <c r="HGU7" s="676"/>
      <c r="HGV7" s="676"/>
      <c r="HGW7" s="676"/>
      <c r="HGX7" s="676"/>
      <c r="HGY7" s="676"/>
      <c r="HGZ7" s="676"/>
      <c r="HHA7" s="676"/>
      <c r="HHB7" s="676"/>
      <c r="HHC7" s="676"/>
      <c r="HHD7" s="676"/>
      <c r="HHE7" s="676"/>
      <c r="HHF7" s="676"/>
      <c r="HHG7" s="676"/>
      <c r="HHH7" s="676"/>
      <c r="HHI7" s="676"/>
      <c r="HHJ7" s="676"/>
      <c r="HHK7" s="676"/>
      <c r="HHL7" s="676"/>
      <c r="HHM7" s="676"/>
      <c r="HHN7" s="676"/>
      <c r="HHO7" s="676"/>
      <c r="HHP7" s="676"/>
      <c r="HHQ7" s="676"/>
      <c r="HHR7" s="676"/>
      <c r="HHS7" s="676"/>
      <c r="HHT7" s="676"/>
      <c r="HHU7" s="676"/>
      <c r="HHV7" s="676"/>
      <c r="HHW7" s="676"/>
      <c r="HHX7" s="676"/>
      <c r="HHY7" s="676"/>
      <c r="HHZ7" s="676"/>
      <c r="HIA7" s="676"/>
      <c r="HIB7" s="676"/>
      <c r="HIC7" s="676"/>
      <c r="HID7" s="676"/>
      <c r="HIE7" s="676"/>
      <c r="HIF7" s="676"/>
      <c r="HIG7" s="676"/>
      <c r="HIH7" s="676"/>
      <c r="HII7" s="676"/>
      <c r="HIJ7" s="676"/>
      <c r="HIK7" s="676"/>
      <c r="HIL7" s="676"/>
      <c r="HIM7" s="676"/>
      <c r="HIN7" s="676"/>
      <c r="HIO7" s="676"/>
      <c r="HIP7" s="676"/>
      <c r="HIQ7" s="676"/>
      <c r="HIR7" s="676"/>
      <c r="HIS7" s="676"/>
      <c r="HIT7" s="676"/>
      <c r="HIU7" s="676"/>
      <c r="HIV7" s="676"/>
      <c r="HIW7" s="676"/>
      <c r="HIX7" s="676"/>
      <c r="HIY7" s="676"/>
      <c r="HIZ7" s="676"/>
      <c r="HJA7" s="676"/>
      <c r="HJB7" s="676"/>
      <c r="HJC7" s="676"/>
      <c r="HJD7" s="676"/>
      <c r="HJE7" s="676"/>
      <c r="HJF7" s="676"/>
      <c r="HJG7" s="676"/>
      <c r="HJH7" s="676"/>
      <c r="HJI7" s="676"/>
      <c r="HJJ7" s="676"/>
      <c r="HJK7" s="676"/>
      <c r="HJL7" s="676"/>
      <c r="HJM7" s="676"/>
      <c r="HJN7" s="676"/>
      <c r="HJO7" s="676"/>
      <c r="HJP7" s="676"/>
      <c r="HJQ7" s="676"/>
      <c r="HJR7" s="676"/>
      <c r="HJS7" s="676"/>
      <c r="HJT7" s="676"/>
      <c r="HJU7" s="676"/>
      <c r="HJV7" s="676"/>
      <c r="HJW7" s="676"/>
      <c r="HJX7" s="676"/>
      <c r="HJY7" s="676"/>
      <c r="HJZ7" s="676"/>
      <c r="HKA7" s="676"/>
      <c r="HKB7" s="676"/>
      <c r="HKC7" s="676"/>
      <c r="HKD7" s="676"/>
      <c r="HKE7" s="676"/>
      <c r="HKF7" s="676"/>
      <c r="HKG7" s="676"/>
      <c r="HKH7" s="676"/>
      <c r="HKI7" s="676"/>
      <c r="HKJ7" s="676"/>
      <c r="HKK7" s="676"/>
      <c r="HKL7" s="676"/>
      <c r="HKM7" s="676"/>
      <c r="HKN7" s="676"/>
      <c r="HKO7" s="676"/>
      <c r="HKP7" s="676"/>
      <c r="HKQ7" s="676"/>
      <c r="HKR7" s="676"/>
      <c r="HKS7" s="676"/>
      <c r="HKT7" s="676"/>
      <c r="HKU7" s="676"/>
      <c r="HKV7" s="676"/>
      <c r="HKW7" s="676"/>
      <c r="HKX7" s="676"/>
      <c r="HKY7" s="676"/>
      <c r="HKZ7" s="676"/>
      <c r="HLA7" s="676"/>
      <c r="HLB7" s="676"/>
      <c r="HLC7" s="676"/>
      <c r="HLD7" s="676"/>
      <c r="HLE7" s="676"/>
      <c r="HLF7" s="676"/>
      <c r="HLG7" s="676"/>
      <c r="HLH7" s="676"/>
      <c r="HLI7" s="676"/>
      <c r="HLJ7" s="676"/>
      <c r="HLK7" s="676"/>
      <c r="HLL7" s="676"/>
      <c r="HLM7" s="676"/>
      <c r="HLN7" s="676"/>
      <c r="HLO7" s="676"/>
      <c r="HLP7" s="676"/>
      <c r="HLQ7" s="676"/>
      <c r="HLR7" s="676"/>
      <c r="HLS7" s="676"/>
      <c r="HLT7" s="676"/>
      <c r="HLU7" s="676"/>
      <c r="HLV7" s="676"/>
      <c r="HLW7" s="676"/>
      <c r="HLX7" s="676"/>
      <c r="HLY7" s="676"/>
      <c r="HLZ7" s="676"/>
      <c r="HMA7" s="676"/>
      <c r="HMB7" s="676"/>
      <c r="HMC7" s="676"/>
      <c r="HMD7" s="676"/>
      <c r="HME7" s="676"/>
      <c r="HMF7" s="676"/>
      <c r="HMG7" s="676"/>
      <c r="HMH7" s="676"/>
      <c r="HMI7" s="676"/>
      <c r="HMJ7" s="676"/>
      <c r="HMK7" s="676"/>
      <c r="HML7" s="676"/>
      <c r="HMM7" s="676"/>
      <c r="HMN7" s="676"/>
      <c r="HMO7" s="676"/>
      <c r="HMP7" s="676"/>
      <c r="HMQ7" s="676"/>
      <c r="HMR7" s="676"/>
      <c r="HMS7" s="676"/>
      <c r="HMT7" s="676"/>
      <c r="HMU7" s="676"/>
      <c r="HMV7" s="676"/>
      <c r="HMW7" s="676"/>
      <c r="HMX7" s="676"/>
      <c r="HMY7" s="676"/>
      <c r="HMZ7" s="676"/>
      <c r="HNA7" s="676"/>
      <c r="HNB7" s="676"/>
      <c r="HNC7" s="676"/>
      <c r="HND7" s="676"/>
      <c r="HNE7" s="676"/>
      <c r="HNF7" s="676"/>
      <c r="HNG7" s="676"/>
      <c r="HNH7" s="676"/>
      <c r="HNI7" s="676"/>
      <c r="HNJ7" s="676"/>
      <c r="HNK7" s="676"/>
      <c r="HNL7" s="676"/>
      <c r="HNM7" s="676"/>
      <c r="HNN7" s="676"/>
      <c r="HNO7" s="676"/>
      <c r="HNP7" s="676"/>
      <c r="HNQ7" s="676"/>
      <c r="HNR7" s="676"/>
      <c r="HNS7" s="676"/>
      <c r="HNT7" s="676"/>
      <c r="HNU7" s="676"/>
      <c r="HNV7" s="676"/>
      <c r="HNW7" s="676"/>
      <c r="HNX7" s="676"/>
      <c r="HNY7" s="676"/>
      <c r="HNZ7" s="676"/>
      <c r="HOA7" s="676"/>
      <c r="HOB7" s="676"/>
      <c r="HOC7" s="676"/>
      <c r="HOD7" s="676"/>
      <c r="HOE7" s="676"/>
      <c r="HOF7" s="676"/>
      <c r="HOG7" s="676"/>
      <c r="HOH7" s="676"/>
      <c r="HOI7" s="676"/>
      <c r="HOJ7" s="676"/>
      <c r="HOK7" s="676"/>
      <c r="HOL7" s="676"/>
      <c r="HOM7" s="676"/>
      <c r="HON7" s="676"/>
      <c r="HOO7" s="676"/>
      <c r="HOP7" s="676"/>
      <c r="HOQ7" s="676"/>
      <c r="HOR7" s="676"/>
      <c r="HOS7" s="676"/>
      <c r="HOT7" s="676"/>
      <c r="HOU7" s="676"/>
      <c r="HOV7" s="676"/>
      <c r="HOW7" s="676"/>
      <c r="HOX7" s="676"/>
      <c r="HOY7" s="676"/>
      <c r="HOZ7" s="676"/>
      <c r="HPA7" s="676"/>
      <c r="HPB7" s="676"/>
      <c r="HPC7" s="676"/>
      <c r="HPD7" s="676"/>
      <c r="HPE7" s="676"/>
      <c r="HPF7" s="676"/>
      <c r="HPG7" s="676"/>
      <c r="HPH7" s="676"/>
      <c r="HPI7" s="676"/>
      <c r="HPJ7" s="676"/>
      <c r="HPK7" s="676"/>
      <c r="HPL7" s="676"/>
      <c r="HPM7" s="676"/>
      <c r="HPN7" s="676"/>
      <c r="HPO7" s="676"/>
      <c r="HPP7" s="676"/>
      <c r="HPQ7" s="676"/>
      <c r="HPR7" s="676"/>
      <c r="HPS7" s="676"/>
      <c r="HPT7" s="676"/>
      <c r="HPU7" s="676"/>
      <c r="HPV7" s="676"/>
      <c r="HPW7" s="676"/>
      <c r="HPX7" s="676"/>
      <c r="HPY7" s="676"/>
      <c r="HPZ7" s="676"/>
      <c r="HQA7" s="676"/>
      <c r="HQB7" s="676"/>
      <c r="HQC7" s="676"/>
      <c r="HQD7" s="676"/>
      <c r="HQE7" s="676"/>
      <c r="HQF7" s="676"/>
      <c r="HQG7" s="676"/>
      <c r="HQH7" s="676"/>
      <c r="HQI7" s="676"/>
      <c r="HQJ7" s="676"/>
      <c r="HQK7" s="676"/>
      <c r="HQL7" s="676"/>
      <c r="HQM7" s="676"/>
      <c r="HQN7" s="676"/>
      <c r="HQO7" s="676"/>
      <c r="HQP7" s="676"/>
      <c r="HQQ7" s="676"/>
      <c r="HQR7" s="676"/>
      <c r="HQS7" s="676"/>
      <c r="HQT7" s="676"/>
      <c r="HQU7" s="676"/>
      <c r="HQV7" s="676"/>
      <c r="HQW7" s="676"/>
      <c r="HQX7" s="676"/>
      <c r="HQY7" s="676"/>
      <c r="HQZ7" s="676"/>
      <c r="HRA7" s="676"/>
      <c r="HRB7" s="676"/>
      <c r="HRC7" s="676"/>
      <c r="HRD7" s="676"/>
      <c r="HRE7" s="676"/>
      <c r="HRF7" s="676"/>
      <c r="HRG7" s="676"/>
      <c r="HRH7" s="676"/>
      <c r="HRI7" s="676"/>
      <c r="HRJ7" s="676"/>
      <c r="HRK7" s="676"/>
      <c r="HRL7" s="676"/>
      <c r="HRM7" s="676"/>
      <c r="HRN7" s="676"/>
      <c r="HRO7" s="676"/>
      <c r="HRP7" s="676"/>
      <c r="HRQ7" s="676"/>
      <c r="HRR7" s="676"/>
      <c r="HRS7" s="676"/>
      <c r="HRT7" s="676"/>
      <c r="HRU7" s="676"/>
      <c r="HRV7" s="676"/>
      <c r="HRW7" s="676"/>
      <c r="HRX7" s="676"/>
      <c r="HRY7" s="676"/>
      <c r="HRZ7" s="676"/>
      <c r="HSA7" s="676"/>
      <c r="HSB7" s="676"/>
      <c r="HSC7" s="676"/>
      <c r="HSD7" s="676"/>
      <c r="HSE7" s="676"/>
      <c r="HSF7" s="676"/>
      <c r="HSG7" s="676"/>
      <c r="HSH7" s="676"/>
      <c r="HSI7" s="676"/>
      <c r="HSJ7" s="676"/>
      <c r="HSK7" s="676"/>
      <c r="HSL7" s="676"/>
      <c r="HSM7" s="676"/>
      <c r="HSN7" s="676"/>
      <c r="HSO7" s="676"/>
      <c r="HSP7" s="676"/>
      <c r="HSQ7" s="676"/>
      <c r="HSR7" s="676"/>
      <c r="HSS7" s="676"/>
      <c r="HST7" s="676"/>
      <c r="HSU7" s="676"/>
      <c r="HSV7" s="676"/>
      <c r="HSW7" s="676"/>
      <c r="HSX7" s="676"/>
      <c r="HSY7" s="676"/>
      <c r="HSZ7" s="676"/>
      <c r="HTA7" s="676"/>
      <c r="HTB7" s="676"/>
      <c r="HTC7" s="676"/>
      <c r="HTD7" s="676"/>
      <c r="HTE7" s="676"/>
      <c r="HTF7" s="676"/>
      <c r="HTG7" s="676"/>
      <c r="HTH7" s="676"/>
      <c r="HTI7" s="676"/>
      <c r="HTJ7" s="676"/>
      <c r="HTK7" s="676"/>
      <c r="HTL7" s="676"/>
      <c r="HTM7" s="676"/>
      <c r="HTN7" s="676"/>
      <c r="HTO7" s="676"/>
      <c r="HTP7" s="676"/>
      <c r="HTQ7" s="676"/>
      <c r="HTR7" s="676"/>
      <c r="HTS7" s="676"/>
      <c r="HTT7" s="676"/>
      <c r="HTU7" s="676"/>
      <c r="HTV7" s="676"/>
      <c r="HTW7" s="676"/>
      <c r="HTX7" s="676"/>
      <c r="HTY7" s="676"/>
      <c r="HTZ7" s="676"/>
      <c r="HUA7" s="676"/>
      <c r="HUB7" s="676"/>
      <c r="HUC7" s="676"/>
      <c r="HUD7" s="676"/>
      <c r="HUE7" s="676"/>
      <c r="HUF7" s="676"/>
      <c r="HUG7" s="676"/>
      <c r="HUH7" s="676"/>
      <c r="HUI7" s="676"/>
      <c r="HUJ7" s="676"/>
      <c r="HUK7" s="676"/>
      <c r="HUL7" s="676"/>
      <c r="HUM7" s="676"/>
      <c r="HUN7" s="676"/>
      <c r="HUO7" s="676"/>
      <c r="HUP7" s="676"/>
      <c r="HUQ7" s="676"/>
      <c r="HUR7" s="676"/>
      <c r="HUS7" s="676"/>
      <c r="HUT7" s="676"/>
      <c r="HUU7" s="676"/>
      <c r="HUV7" s="676"/>
      <c r="HUW7" s="676"/>
      <c r="HUX7" s="676"/>
      <c r="HUY7" s="676"/>
      <c r="HUZ7" s="676"/>
      <c r="HVA7" s="676"/>
      <c r="HVB7" s="676"/>
      <c r="HVC7" s="676"/>
      <c r="HVD7" s="676"/>
      <c r="HVE7" s="676"/>
      <c r="HVF7" s="676"/>
      <c r="HVG7" s="676"/>
      <c r="HVH7" s="676"/>
      <c r="HVI7" s="676"/>
      <c r="HVJ7" s="676"/>
      <c r="HVK7" s="676"/>
      <c r="HVL7" s="676"/>
      <c r="HVM7" s="676"/>
      <c r="HVN7" s="676"/>
      <c r="HVO7" s="676"/>
      <c r="HVP7" s="676"/>
      <c r="HVQ7" s="676"/>
      <c r="HVR7" s="676"/>
      <c r="HVS7" s="676"/>
      <c r="HVT7" s="676"/>
      <c r="HVU7" s="676"/>
      <c r="HVV7" s="676"/>
      <c r="HVW7" s="676"/>
      <c r="HVX7" s="676"/>
      <c r="HVY7" s="676"/>
      <c r="HVZ7" s="676"/>
      <c r="HWA7" s="676"/>
      <c r="HWB7" s="676"/>
      <c r="HWC7" s="676"/>
      <c r="HWD7" s="676"/>
      <c r="HWE7" s="676"/>
      <c r="HWF7" s="676"/>
      <c r="HWG7" s="676"/>
      <c r="HWH7" s="676"/>
      <c r="HWI7" s="676"/>
      <c r="HWJ7" s="676"/>
      <c r="HWK7" s="676"/>
      <c r="HWL7" s="676"/>
      <c r="HWM7" s="676"/>
      <c r="HWN7" s="676"/>
      <c r="HWO7" s="676"/>
      <c r="HWP7" s="676"/>
      <c r="HWQ7" s="676"/>
      <c r="HWR7" s="676"/>
      <c r="HWS7" s="676"/>
      <c r="HWT7" s="676"/>
      <c r="HWU7" s="676"/>
      <c r="HWV7" s="676"/>
      <c r="HWW7" s="676"/>
      <c r="HWX7" s="676"/>
      <c r="HWY7" s="676"/>
      <c r="HWZ7" s="676"/>
      <c r="HXA7" s="676"/>
      <c r="HXB7" s="676"/>
      <c r="HXC7" s="676"/>
      <c r="HXD7" s="676"/>
      <c r="HXE7" s="676"/>
      <c r="HXF7" s="676"/>
      <c r="HXG7" s="676"/>
      <c r="HXH7" s="676"/>
      <c r="HXI7" s="676"/>
      <c r="HXJ7" s="676"/>
      <c r="HXK7" s="676"/>
      <c r="HXL7" s="676"/>
      <c r="HXM7" s="676"/>
      <c r="HXN7" s="676"/>
      <c r="HXO7" s="676"/>
      <c r="HXP7" s="676"/>
      <c r="HXQ7" s="676"/>
      <c r="HXR7" s="676"/>
      <c r="HXS7" s="676"/>
      <c r="HXT7" s="676"/>
      <c r="HXU7" s="676"/>
      <c r="HXV7" s="676"/>
      <c r="HXW7" s="676"/>
      <c r="HXX7" s="676"/>
      <c r="HXY7" s="676"/>
      <c r="HXZ7" s="676"/>
      <c r="HYA7" s="676"/>
      <c r="HYB7" s="676"/>
      <c r="HYC7" s="676"/>
      <c r="HYD7" s="676"/>
      <c r="HYE7" s="676"/>
      <c r="HYF7" s="676"/>
      <c r="HYG7" s="676"/>
      <c r="HYH7" s="676"/>
      <c r="HYI7" s="676"/>
      <c r="HYJ7" s="676"/>
      <c r="HYK7" s="676"/>
      <c r="HYL7" s="676"/>
      <c r="HYM7" s="676"/>
      <c r="HYN7" s="676"/>
      <c r="HYO7" s="676"/>
      <c r="HYP7" s="676"/>
      <c r="HYQ7" s="676"/>
      <c r="HYR7" s="676"/>
      <c r="HYS7" s="676"/>
      <c r="HYT7" s="676"/>
      <c r="HYU7" s="676"/>
      <c r="HYV7" s="676"/>
      <c r="HYW7" s="676"/>
      <c r="HYX7" s="676"/>
      <c r="HYY7" s="676"/>
      <c r="HYZ7" s="676"/>
      <c r="HZA7" s="676"/>
      <c r="HZB7" s="676"/>
      <c r="HZC7" s="676"/>
      <c r="HZD7" s="676"/>
      <c r="HZE7" s="676"/>
      <c r="HZF7" s="676"/>
      <c r="HZG7" s="676"/>
      <c r="HZH7" s="676"/>
      <c r="HZI7" s="676"/>
      <c r="HZJ7" s="676"/>
      <c r="HZK7" s="676"/>
      <c r="HZL7" s="676"/>
      <c r="HZM7" s="676"/>
      <c r="HZN7" s="676"/>
      <c r="HZO7" s="676"/>
      <c r="HZP7" s="676"/>
      <c r="HZQ7" s="676"/>
      <c r="HZR7" s="676"/>
      <c r="HZS7" s="676"/>
      <c r="HZT7" s="676"/>
      <c r="HZU7" s="676"/>
      <c r="HZV7" s="676"/>
      <c r="HZW7" s="676"/>
      <c r="HZX7" s="676"/>
      <c r="HZY7" s="676"/>
      <c r="HZZ7" s="676"/>
      <c r="IAA7" s="676"/>
      <c r="IAB7" s="676"/>
      <c r="IAC7" s="676"/>
      <c r="IAD7" s="676"/>
      <c r="IAE7" s="676"/>
      <c r="IAF7" s="676"/>
      <c r="IAG7" s="676"/>
      <c r="IAH7" s="676"/>
      <c r="IAI7" s="676"/>
      <c r="IAJ7" s="676"/>
      <c r="IAK7" s="676"/>
      <c r="IAL7" s="676"/>
      <c r="IAM7" s="676"/>
      <c r="IAN7" s="676"/>
      <c r="IAO7" s="676"/>
      <c r="IAP7" s="676"/>
      <c r="IAQ7" s="676"/>
      <c r="IAR7" s="676"/>
      <c r="IAS7" s="676"/>
      <c r="IAT7" s="676"/>
      <c r="IAU7" s="676"/>
      <c r="IAV7" s="676"/>
      <c r="IAW7" s="676"/>
      <c r="IAX7" s="676"/>
      <c r="IAY7" s="676"/>
      <c r="IAZ7" s="676"/>
      <c r="IBA7" s="676"/>
      <c r="IBB7" s="676"/>
      <c r="IBC7" s="676"/>
      <c r="IBD7" s="676"/>
      <c r="IBE7" s="676"/>
      <c r="IBF7" s="676"/>
      <c r="IBG7" s="676"/>
      <c r="IBH7" s="676"/>
      <c r="IBI7" s="676"/>
      <c r="IBJ7" s="676"/>
      <c r="IBK7" s="676"/>
      <c r="IBL7" s="676"/>
      <c r="IBM7" s="676"/>
      <c r="IBN7" s="676"/>
      <c r="IBO7" s="676"/>
      <c r="IBP7" s="676"/>
      <c r="IBQ7" s="676"/>
      <c r="IBR7" s="676"/>
      <c r="IBS7" s="676"/>
      <c r="IBT7" s="676"/>
      <c r="IBU7" s="676"/>
      <c r="IBV7" s="676"/>
      <c r="IBW7" s="676"/>
      <c r="IBX7" s="676"/>
      <c r="IBY7" s="676"/>
      <c r="IBZ7" s="676"/>
      <c r="ICA7" s="676"/>
      <c r="ICB7" s="676"/>
      <c r="ICC7" s="676"/>
      <c r="ICD7" s="676"/>
      <c r="ICE7" s="676"/>
      <c r="ICF7" s="676"/>
      <c r="ICG7" s="676"/>
      <c r="ICH7" s="676"/>
      <c r="ICI7" s="676"/>
      <c r="ICJ7" s="676"/>
      <c r="ICK7" s="676"/>
      <c r="ICL7" s="676"/>
      <c r="ICM7" s="676"/>
      <c r="ICN7" s="676"/>
      <c r="ICO7" s="676"/>
      <c r="ICP7" s="676"/>
      <c r="ICQ7" s="676"/>
      <c r="ICR7" s="676"/>
      <c r="ICS7" s="676"/>
      <c r="ICT7" s="676"/>
      <c r="ICU7" s="676"/>
      <c r="ICV7" s="676"/>
      <c r="ICW7" s="676"/>
      <c r="ICX7" s="676"/>
      <c r="ICY7" s="676"/>
      <c r="ICZ7" s="676"/>
      <c r="IDA7" s="676"/>
      <c r="IDB7" s="676"/>
      <c r="IDC7" s="676"/>
      <c r="IDD7" s="676"/>
      <c r="IDE7" s="676"/>
      <c r="IDF7" s="676"/>
      <c r="IDG7" s="676"/>
      <c r="IDH7" s="676"/>
      <c r="IDI7" s="676"/>
      <c r="IDJ7" s="676"/>
      <c r="IDK7" s="676"/>
      <c r="IDL7" s="676"/>
      <c r="IDM7" s="676"/>
      <c r="IDN7" s="676"/>
      <c r="IDO7" s="676"/>
      <c r="IDP7" s="676"/>
      <c r="IDQ7" s="676"/>
      <c r="IDR7" s="676"/>
      <c r="IDS7" s="676"/>
      <c r="IDT7" s="676"/>
      <c r="IDU7" s="676"/>
      <c r="IDV7" s="676"/>
      <c r="IDW7" s="676"/>
      <c r="IDX7" s="676"/>
      <c r="IDY7" s="676"/>
      <c r="IDZ7" s="676"/>
      <c r="IEA7" s="676"/>
      <c r="IEB7" s="676"/>
      <c r="IEC7" s="676"/>
      <c r="IED7" s="676"/>
      <c r="IEE7" s="676"/>
      <c r="IEF7" s="676"/>
      <c r="IEG7" s="676"/>
      <c r="IEH7" s="676"/>
      <c r="IEI7" s="676"/>
      <c r="IEJ7" s="676"/>
      <c r="IEK7" s="676"/>
      <c r="IEL7" s="676"/>
      <c r="IEM7" s="676"/>
      <c r="IEN7" s="676"/>
      <c r="IEO7" s="676"/>
      <c r="IEP7" s="676"/>
      <c r="IEQ7" s="676"/>
      <c r="IER7" s="676"/>
      <c r="IES7" s="676"/>
      <c r="IET7" s="676"/>
      <c r="IEU7" s="676"/>
      <c r="IEV7" s="676"/>
      <c r="IEW7" s="676"/>
      <c r="IEX7" s="676"/>
      <c r="IEY7" s="676"/>
      <c r="IEZ7" s="676"/>
      <c r="IFA7" s="676"/>
      <c r="IFB7" s="676"/>
      <c r="IFC7" s="676"/>
      <c r="IFD7" s="676"/>
      <c r="IFE7" s="676"/>
      <c r="IFF7" s="676"/>
      <c r="IFG7" s="676"/>
      <c r="IFH7" s="676"/>
      <c r="IFI7" s="676"/>
      <c r="IFJ7" s="676"/>
      <c r="IFK7" s="676"/>
      <c r="IFL7" s="676"/>
      <c r="IFM7" s="676"/>
      <c r="IFN7" s="676"/>
      <c r="IFO7" s="676"/>
      <c r="IFP7" s="676"/>
      <c r="IFQ7" s="676"/>
      <c r="IFR7" s="676"/>
      <c r="IFS7" s="676"/>
      <c r="IFT7" s="676"/>
      <c r="IFU7" s="676"/>
      <c r="IFV7" s="676"/>
      <c r="IFW7" s="676"/>
      <c r="IFX7" s="676"/>
      <c r="IFY7" s="676"/>
      <c r="IFZ7" s="676"/>
      <c r="IGA7" s="676"/>
      <c r="IGB7" s="676"/>
      <c r="IGC7" s="676"/>
      <c r="IGD7" s="676"/>
      <c r="IGE7" s="676"/>
      <c r="IGF7" s="676"/>
      <c r="IGG7" s="676"/>
      <c r="IGH7" s="676"/>
      <c r="IGI7" s="676"/>
      <c r="IGJ7" s="676"/>
      <c r="IGK7" s="676"/>
      <c r="IGL7" s="676"/>
      <c r="IGM7" s="676"/>
      <c r="IGN7" s="676"/>
      <c r="IGO7" s="676"/>
      <c r="IGP7" s="676"/>
      <c r="IGQ7" s="676"/>
      <c r="IGR7" s="676"/>
      <c r="IGS7" s="676"/>
      <c r="IGT7" s="676"/>
      <c r="IGU7" s="676"/>
      <c r="IGV7" s="676"/>
      <c r="IGW7" s="676"/>
      <c r="IGX7" s="676"/>
      <c r="IGY7" s="676"/>
      <c r="IGZ7" s="676"/>
      <c r="IHA7" s="676"/>
      <c r="IHB7" s="676"/>
      <c r="IHC7" s="676"/>
      <c r="IHD7" s="676"/>
      <c r="IHE7" s="676"/>
      <c r="IHF7" s="676"/>
      <c r="IHG7" s="676"/>
      <c r="IHH7" s="676"/>
      <c r="IHI7" s="676"/>
      <c r="IHJ7" s="676"/>
      <c r="IHK7" s="676"/>
      <c r="IHL7" s="676"/>
      <c r="IHM7" s="676"/>
      <c r="IHN7" s="676"/>
      <c r="IHO7" s="676"/>
      <c r="IHP7" s="676"/>
      <c r="IHQ7" s="676"/>
      <c r="IHR7" s="676"/>
      <c r="IHS7" s="676"/>
      <c r="IHT7" s="676"/>
      <c r="IHU7" s="676"/>
      <c r="IHV7" s="676"/>
      <c r="IHW7" s="676"/>
      <c r="IHX7" s="676"/>
      <c r="IHY7" s="676"/>
      <c r="IHZ7" s="676"/>
      <c r="IIA7" s="676"/>
      <c r="IIB7" s="676"/>
      <c r="IIC7" s="676"/>
      <c r="IID7" s="676"/>
      <c r="IIE7" s="676"/>
      <c r="IIF7" s="676"/>
      <c r="IIG7" s="676"/>
      <c r="IIH7" s="676"/>
      <c r="III7" s="676"/>
      <c r="IIJ7" s="676"/>
      <c r="IIK7" s="676"/>
      <c r="IIL7" s="676"/>
      <c r="IIM7" s="676"/>
      <c r="IIN7" s="676"/>
      <c r="IIO7" s="676"/>
      <c r="IIP7" s="676"/>
      <c r="IIQ7" s="676"/>
      <c r="IIR7" s="676"/>
      <c r="IIS7" s="676"/>
      <c r="IIT7" s="676"/>
      <c r="IIU7" s="676"/>
      <c r="IIV7" s="676"/>
      <c r="IIW7" s="676"/>
      <c r="IIX7" s="676"/>
      <c r="IIY7" s="676"/>
      <c r="IIZ7" s="676"/>
      <c r="IJA7" s="676"/>
      <c r="IJB7" s="676"/>
      <c r="IJC7" s="676"/>
      <c r="IJD7" s="676"/>
      <c r="IJE7" s="676"/>
      <c r="IJF7" s="676"/>
      <c r="IJG7" s="676"/>
      <c r="IJH7" s="676"/>
      <c r="IJI7" s="676"/>
      <c r="IJJ7" s="676"/>
      <c r="IJK7" s="676"/>
      <c r="IJL7" s="676"/>
      <c r="IJM7" s="676"/>
      <c r="IJN7" s="676"/>
      <c r="IJO7" s="676"/>
      <c r="IJP7" s="676"/>
      <c r="IJQ7" s="676"/>
      <c r="IJR7" s="676"/>
      <c r="IJS7" s="676"/>
      <c r="IJT7" s="676"/>
      <c r="IJU7" s="676"/>
      <c r="IJV7" s="676"/>
      <c r="IJW7" s="676"/>
      <c r="IJX7" s="676"/>
      <c r="IJY7" s="676"/>
      <c r="IJZ7" s="676"/>
      <c r="IKA7" s="676"/>
      <c r="IKB7" s="676"/>
      <c r="IKC7" s="676"/>
      <c r="IKD7" s="676"/>
      <c r="IKE7" s="676"/>
      <c r="IKF7" s="676"/>
      <c r="IKG7" s="676"/>
      <c r="IKH7" s="676"/>
      <c r="IKI7" s="676"/>
      <c r="IKJ7" s="676"/>
      <c r="IKK7" s="676"/>
      <c r="IKL7" s="676"/>
      <c r="IKM7" s="676"/>
      <c r="IKN7" s="676"/>
      <c r="IKO7" s="676"/>
      <c r="IKP7" s="676"/>
      <c r="IKQ7" s="676"/>
      <c r="IKR7" s="676"/>
      <c r="IKS7" s="676"/>
      <c r="IKT7" s="676"/>
      <c r="IKU7" s="676"/>
      <c r="IKV7" s="676"/>
      <c r="IKW7" s="676"/>
      <c r="IKX7" s="676"/>
      <c r="IKY7" s="676"/>
      <c r="IKZ7" s="676"/>
      <c r="ILA7" s="676"/>
      <c r="ILB7" s="676"/>
      <c r="ILC7" s="676"/>
      <c r="ILD7" s="676"/>
      <c r="ILE7" s="676"/>
      <c r="ILF7" s="676"/>
      <c r="ILG7" s="676"/>
      <c r="ILH7" s="676"/>
      <c r="ILI7" s="676"/>
      <c r="ILJ7" s="676"/>
      <c r="ILK7" s="676"/>
      <c r="ILL7" s="676"/>
      <c r="ILM7" s="676"/>
      <c r="ILN7" s="676"/>
      <c r="ILO7" s="676"/>
      <c r="ILP7" s="676"/>
      <c r="ILQ7" s="676"/>
      <c r="ILR7" s="676"/>
      <c r="ILS7" s="676"/>
      <c r="ILT7" s="676"/>
      <c r="ILU7" s="676"/>
      <c r="ILV7" s="676"/>
      <c r="ILW7" s="676"/>
      <c r="ILX7" s="676"/>
      <c r="ILY7" s="676"/>
      <c r="ILZ7" s="676"/>
      <c r="IMA7" s="676"/>
      <c r="IMB7" s="676"/>
      <c r="IMC7" s="676"/>
      <c r="IMD7" s="676"/>
      <c r="IME7" s="676"/>
      <c r="IMF7" s="676"/>
      <c r="IMG7" s="676"/>
      <c r="IMH7" s="676"/>
      <c r="IMI7" s="676"/>
      <c r="IMJ7" s="676"/>
      <c r="IMK7" s="676"/>
      <c r="IML7" s="676"/>
      <c r="IMM7" s="676"/>
      <c r="IMN7" s="676"/>
      <c r="IMO7" s="676"/>
      <c r="IMP7" s="676"/>
      <c r="IMQ7" s="676"/>
      <c r="IMR7" s="676"/>
      <c r="IMS7" s="676"/>
      <c r="IMT7" s="676"/>
      <c r="IMU7" s="676"/>
      <c r="IMV7" s="676"/>
      <c r="IMW7" s="676"/>
      <c r="IMX7" s="676"/>
      <c r="IMY7" s="676"/>
      <c r="IMZ7" s="676"/>
      <c r="INA7" s="676"/>
      <c r="INB7" s="676"/>
      <c r="INC7" s="676"/>
      <c r="IND7" s="676"/>
      <c r="INE7" s="676"/>
      <c r="INF7" s="676"/>
      <c r="ING7" s="676"/>
      <c r="INH7" s="676"/>
      <c r="INI7" s="676"/>
      <c r="INJ7" s="676"/>
      <c r="INK7" s="676"/>
      <c r="INL7" s="676"/>
      <c r="INM7" s="676"/>
      <c r="INN7" s="676"/>
      <c r="INO7" s="676"/>
      <c r="INP7" s="676"/>
      <c r="INQ7" s="676"/>
      <c r="INR7" s="676"/>
      <c r="INS7" s="676"/>
      <c r="INT7" s="676"/>
      <c r="INU7" s="676"/>
      <c r="INV7" s="676"/>
      <c r="INW7" s="676"/>
      <c r="INX7" s="676"/>
      <c r="INY7" s="676"/>
      <c r="INZ7" s="676"/>
      <c r="IOA7" s="676"/>
      <c r="IOB7" s="676"/>
      <c r="IOC7" s="676"/>
      <c r="IOD7" s="676"/>
      <c r="IOE7" s="676"/>
      <c r="IOF7" s="676"/>
      <c r="IOG7" s="676"/>
      <c r="IOH7" s="676"/>
      <c r="IOI7" s="676"/>
      <c r="IOJ7" s="676"/>
      <c r="IOK7" s="676"/>
      <c r="IOL7" s="676"/>
      <c r="IOM7" s="676"/>
      <c r="ION7" s="676"/>
      <c r="IOO7" s="676"/>
      <c r="IOP7" s="676"/>
      <c r="IOQ7" s="676"/>
      <c r="IOR7" s="676"/>
      <c r="IOS7" s="676"/>
      <c r="IOT7" s="676"/>
      <c r="IOU7" s="676"/>
      <c r="IOV7" s="676"/>
      <c r="IOW7" s="676"/>
      <c r="IOX7" s="676"/>
      <c r="IOY7" s="676"/>
      <c r="IOZ7" s="676"/>
      <c r="IPA7" s="676"/>
      <c r="IPB7" s="676"/>
      <c r="IPC7" s="676"/>
      <c r="IPD7" s="676"/>
      <c r="IPE7" s="676"/>
      <c r="IPF7" s="676"/>
      <c r="IPG7" s="676"/>
      <c r="IPH7" s="676"/>
      <c r="IPI7" s="676"/>
      <c r="IPJ7" s="676"/>
      <c r="IPK7" s="676"/>
      <c r="IPL7" s="676"/>
      <c r="IPM7" s="676"/>
      <c r="IPN7" s="676"/>
      <c r="IPO7" s="676"/>
      <c r="IPP7" s="676"/>
      <c r="IPQ7" s="676"/>
      <c r="IPR7" s="676"/>
      <c r="IPS7" s="676"/>
      <c r="IPT7" s="676"/>
      <c r="IPU7" s="676"/>
      <c r="IPV7" s="676"/>
      <c r="IPW7" s="676"/>
      <c r="IPX7" s="676"/>
      <c r="IPY7" s="676"/>
      <c r="IPZ7" s="676"/>
      <c r="IQA7" s="676"/>
      <c r="IQB7" s="676"/>
      <c r="IQC7" s="676"/>
      <c r="IQD7" s="676"/>
      <c r="IQE7" s="676"/>
      <c r="IQF7" s="676"/>
      <c r="IQG7" s="676"/>
      <c r="IQH7" s="676"/>
      <c r="IQI7" s="676"/>
      <c r="IQJ7" s="676"/>
      <c r="IQK7" s="676"/>
      <c r="IQL7" s="676"/>
      <c r="IQM7" s="676"/>
      <c r="IQN7" s="676"/>
      <c r="IQO7" s="676"/>
      <c r="IQP7" s="676"/>
      <c r="IQQ7" s="676"/>
      <c r="IQR7" s="676"/>
      <c r="IQS7" s="676"/>
      <c r="IQT7" s="676"/>
      <c r="IQU7" s="676"/>
      <c r="IQV7" s="676"/>
      <c r="IQW7" s="676"/>
      <c r="IQX7" s="676"/>
      <c r="IQY7" s="676"/>
      <c r="IQZ7" s="676"/>
      <c r="IRA7" s="676"/>
      <c r="IRB7" s="676"/>
      <c r="IRC7" s="676"/>
      <c r="IRD7" s="676"/>
      <c r="IRE7" s="676"/>
      <c r="IRF7" s="676"/>
      <c r="IRG7" s="676"/>
      <c r="IRH7" s="676"/>
      <c r="IRI7" s="676"/>
      <c r="IRJ7" s="676"/>
      <c r="IRK7" s="676"/>
      <c r="IRL7" s="676"/>
      <c r="IRM7" s="676"/>
      <c r="IRN7" s="676"/>
      <c r="IRO7" s="676"/>
      <c r="IRP7" s="676"/>
      <c r="IRQ7" s="676"/>
      <c r="IRR7" s="676"/>
      <c r="IRS7" s="676"/>
      <c r="IRT7" s="676"/>
      <c r="IRU7" s="676"/>
      <c r="IRV7" s="676"/>
      <c r="IRW7" s="676"/>
      <c r="IRX7" s="676"/>
      <c r="IRY7" s="676"/>
      <c r="IRZ7" s="676"/>
      <c r="ISA7" s="676"/>
      <c r="ISB7" s="676"/>
      <c r="ISC7" s="676"/>
      <c r="ISD7" s="676"/>
      <c r="ISE7" s="676"/>
      <c r="ISF7" s="676"/>
      <c r="ISG7" s="676"/>
      <c r="ISH7" s="676"/>
      <c r="ISI7" s="676"/>
      <c r="ISJ7" s="676"/>
      <c r="ISK7" s="676"/>
      <c r="ISL7" s="676"/>
      <c r="ISM7" s="676"/>
      <c r="ISN7" s="676"/>
      <c r="ISO7" s="676"/>
      <c r="ISP7" s="676"/>
      <c r="ISQ7" s="676"/>
      <c r="ISR7" s="676"/>
      <c r="ISS7" s="676"/>
      <c r="IST7" s="676"/>
      <c r="ISU7" s="676"/>
      <c r="ISV7" s="676"/>
      <c r="ISW7" s="676"/>
      <c r="ISX7" s="676"/>
      <c r="ISY7" s="676"/>
      <c r="ISZ7" s="676"/>
      <c r="ITA7" s="676"/>
      <c r="ITB7" s="676"/>
      <c r="ITC7" s="676"/>
      <c r="ITD7" s="676"/>
      <c r="ITE7" s="676"/>
      <c r="ITF7" s="676"/>
      <c r="ITG7" s="676"/>
      <c r="ITH7" s="676"/>
      <c r="ITI7" s="676"/>
      <c r="ITJ7" s="676"/>
      <c r="ITK7" s="676"/>
      <c r="ITL7" s="676"/>
      <c r="ITM7" s="676"/>
      <c r="ITN7" s="676"/>
      <c r="ITO7" s="676"/>
      <c r="ITP7" s="676"/>
      <c r="ITQ7" s="676"/>
      <c r="ITR7" s="676"/>
      <c r="ITS7" s="676"/>
      <c r="ITT7" s="676"/>
      <c r="ITU7" s="676"/>
      <c r="ITV7" s="676"/>
      <c r="ITW7" s="676"/>
      <c r="ITX7" s="676"/>
      <c r="ITY7" s="676"/>
      <c r="ITZ7" s="676"/>
      <c r="IUA7" s="676"/>
      <c r="IUB7" s="676"/>
      <c r="IUC7" s="676"/>
      <c r="IUD7" s="676"/>
      <c r="IUE7" s="676"/>
      <c r="IUF7" s="676"/>
      <c r="IUG7" s="676"/>
      <c r="IUH7" s="676"/>
      <c r="IUI7" s="676"/>
      <c r="IUJ7" s="676"/>
      <c r="IUK7" s="676"/>
      <c r="IUL7" s="676"/>
      <c r="IUM7" s="676"/>
      <c r="IUN7" s="676"/>
      <c r="IUO7" s="676"/>
      <c r="IUP7" s="676"/>
      <c r="IUQ7" s="676"/>
      <c r="IUR7" s="676"/>
      <c r="IUS7" s="676"/>
      <c r="IUT7" s="676"/>
      <c r="IUU7" s="676"/>
      <c r="IUV7" s="676"/>
      <c r="IUW7" s="676"/>
      <c r="IUX7" s="676"/>
      <c r="IUY7" s="676"/>
      <c r="IUZ7" s="676"/>
      <c r="IVA7" s="676"/>
      <c r="IVB7" s="676"/>
      <c r="IVC7" s="676"/>
      <c r="IVD7" s="676"/>
      <c r="IVE7" s="676"/>
      <c r="IVF7" s="676"/>
      <c r="IVG7" s="676"/>
      <c r="IVH7" s="676"/>
      <c r="IVI7" s="676"/>
      <c r="IVJ7" s="676"/>
      <c r="IVK7" s="676"/>
      <c r="IVL7" s="676"/>
      <c r="IVM7" s="676"/>
      <c r="IVN7" s="676"/>
      <c r="IVO7" s="676"/>
      <c r="IVP7" s="676"/>
      <c r="IVQ7" s="676"/>
      <c r="IVR7" s="676"/>
      <c r="IVS7" s="676"/>
      <c r="IVT7" s="676"/>
      <c r="IVU7" s="676"/>
      <c r="IVV7" s="676"/>
      <c r="IVW7" s="676"/>
      <c r="IVX7" s="676"/>
      <c r="IVY7" s="676"/>
      <c r="IVZ7" s="676"/>
      <c r="IWA7" s="676"/>
      <c r="IWB7" s="676"/>
      <c r="IWC7" s="676"/>
      <c r="IWD7" s="676"/>
      <c r="IWE7" s="676"/>
      <c r="IWF7" s="676"/>
      <c r="IWG7" s="676"/>
      <c r="IWH7" s="676"/>
      <c r="IWI7" s="676"/>
      <c r="IWJ7" s="676"/>
      <c r="IWK7" s="676"/>
      <c r="IWL7" s="676"/>
      <c r="IWM7" s="676"/>
      <c r="IWN7" s="676"/>
      <c r="IWO7" s="676"/>
      <c r="IWP7" s="676"/>
      <c r="IWQ7" s="676"/>
      <c r="IWR7" s="676"/>
      <c r="IWS7" s="676"/>
      <c r="IWT7" s="676"/>
      <c r="IWU7" s="676"/>
      <c r="IWV7" s="676"/>
      <c r="IWW7" s="676"/>
      <c r="IWX7" s="676"/>
      <c r="IWY7" s="676"/>
      <c r="IWZ7" s="676"/>
      <c r="IXA7" s="676"/>
      <c r="IXB7" s="676"/>
      <c r="IXC7" s="676"/>
      <c r="IXD7" s="676"/>
      <c r="IXE7" s="676"/>
      <c r="IXF7" s="676"/>
      <c r="IXG7" s="676"/>
      <c r="IXH7" s="676"/>
      <c r="IXI7" s="676"/>
      <c r="IXJ7" s="676"/>
      <c r="IXK7" s="676"/>
      <c r="IXL7" s="676"/>
      <c r="IXM7" s="676"/>
      <c r="IXN7" s="676"/>
      <c r="IXO7" s="676"/>
      <c r="IXP7" s="676"/>
      <c r="IXQ7" s="676"/>
      <c r="IXR7" s="676"/>
      <c r="IXS7" s="676"/>
      <c r="IXT7" s="676"/>
      <c r="IXU7" s="676"/>
      <c r="IXV7" s="676"/>
      <c r="IXW7" s="676"/>
      <c r="IXX7" s="676"/>
      <c r="IXY7" s="676"/>
      <c r="IXZ7" s="676"/>
      <c r="IYA7" s="676"/>
      <c r="IYB7" s="676"/>
      <c r="IYC7" s="676"/>
      <c r="IYD7" s="676"/>
      <c r="IYE7" s="676"/>
      <c r="IYF7" s="676"/>
      <c r="IYG7" s="676"/>
      <c r="IYH7" s="676"/>
      <c r="IYI7" s="676"/>
      <c r="IYJ7" s="676"/>
      <c r="IYK7" s="676"/>
      <c r="IYL7" s="676"/>
      <c r="IYM7" s="676"/>
      <c r="IYN7" s="676"/>
      <c r="IYO7" s="676"/>
      <c r="IYP7" s="676"/>
      <c r="IYQ7" s="676"/>
      <c r="IYR7" s="676"/>
      <c r="IYS7" s="676"/>
      <c r="IYT7" s="676"/>
      <c r="IYU7" s="676"/>
      <c r="IYV7" s="676"/>
      <c r="IYW7" s="676"/>
      <c r="IYX7" s="676"/>
      <c r="IYY7" s="676"/>
      <c r="IYZ7" s="676"/>
      <c r="IZA7" s="676"/>
      <c r="IZB7" s="676"/>
      <c r="IZC7" s="676"/>
      <c r="IZD7" s="676"/>
      <c r="IZE7" s="676"/>
      <c r="IZF7" s="676"/>
      <c r="IZG7" s="676"/>
      <c r="IZH7" s="676"/>
      <c r="IZI7" s="676"/>
      <c r="IZJ7" s="676"/>
      <c r="IZK7" s="676"/>
      <c r="IZL7" s="676"/>
      <c r="IZM7" s="676"/>
      <c r="IZN7" s="676"/>
      <c r="IZO7" s="676"/>
      <c r="IZP7" s="676"/>
      <c r="IZQ7" s="676"/>
      <c r="IZR7" s="676"/>
      <c r="IZS7" s="676"/>
      <c r="IZT7" s="676"/>
      <c r="IZU7" s="676"/>
      <c r="IZV7" s="676"/>
      <c r="IZW7" s="676"/>
      <c r="IZX7" s="676"/>
      <c r="IZY7" s="676"/>
      <c r="IZZ7" s="676"/>
      <c r="JAA7" s="676"/>
      <c r="JAB7" s="676"/>
      <c r="JAC7" s="676"/>
      <c r="JAD7" s="676"/>
      <c r="JAE7" s="676"/>
      <c r="JAF7" s="676"/>
      <c r="JAG7" s="676"/>
      <c r="JAH7" s="676"/>
      <c r="JAI7" s="676"/>
      <c r="JAJ7" s="676"/>
      <c r="JAK7" s="676"/>
      <c r="JAL7" s="676"/>
      <c r="JAM7" s="676"/>
      <c r="JAN7" s="676"/>
      <c r="JAO7" s="676"/>
      <c r="JAP7" s="676"/>
      <c r="JAQ7" s="676"/>
      <c r="JAR7" s="676"/>
      <c r="JAS7" s="676"/>
      <c r="JAT7" s="676"/>
      <c r="JAU7" s="676"/>
      <c r="JAV7" s="676"/>
      <c r="JAW7" s="676"/>
      <c r="JAX7" s="676"/>
      <c r="JAY7" s="676"/>
      <c r="JAZ7" s="676"/>
      <c r="JBA7" s="676"/>
      <c r="JBB7" s="676"/>
      <c r="JBC7" s="676"/>
      <c r="JBD7" s="676"/>
      <c r="JBE7" s="676"/>
      <c r="JBF7" s="676"/>
      <c r="JBG7" s="676"/>
      <c r="JBH7" s="676"/>
      <c r="JBI7" s="676"/>
      <c r="JBJ7" s="676"/>
      <c r="JBK7" s="676"/>
      <c r="JBL7" s="676"/>
      <c r="JBM7" s="676"/>
      <c r="JBN7" s="676"/>
      <c r="JBO7" s="676"/>
      <c r="JBP7" s="676"/>
      <c r="JBQ7" s="676"/>
      <c r="JBR7" s="676"/>
      <c r="JBS7" s="676"/>
      <c r="JBT7" s="676"/>
      <c r="JBU7" s="676"/>
      <c r="JBV7" s="676"/>
      <c r="JBW7" s="676"/>
      <c r="JBX7" s="676"/>
      <c r="JBY7" s="676"/>
      <c r="JBZ7" s="676"/>
      <c r="JCA7" s="676"/>
      <c r="JCB7" s="676"/>
      <c r="JCC7" s="676"/>
      <c r="JCD7" s="676"/>
      <c r="JCE7" s="676"/>
      <c r="JCF7" s="676"/>
      <c r="JCG7" s="676"/>
      <c r="JCH7" s="676"/>
      <c r="JCI7" s="676"/>
      <c r="JCJ7" s="676"/>
      <c r="JCK7" s="676"/>
      <c r="JCL7" s="676"/>
      <c r="JCM7" s="676"/>
      <c r="JCN7" s="676"/>
      <c r="JCO7" s="676"/>
      <c r="JCP7" s="676"/>
      <c r="JCQ7" s="676"/>
      <c r="JCR7" s="676"/>
      <c r="JCS7" s="676"/>
      <c r="JCT7" s="676"/>
      <c r="JCU7" s="676"/>
      <c r="JCV7" s="676"/>
      <c r="JCW7" s="676"/>
      <c r="JCX7" s="676"/>
      <c r="JCY7" s="676"/>
      <c r="JCZ7" s="676"/>
      <c r="JDA7" s="676"/>
      <c r="JDB7" s="676"/>
      <c r="JDC7" s="676"/>
      <c r="JDD7" s="676"/>
      <c r="JDE7" s="676"/>
      <c r="JDF7" s="676"/>
      <c r="JDG7" s="676"/>
      <c r="JDH7" s="676"/>
      <c r="JDI7" s="676"/>
      <c r="JDJ7" s="676"/>
      <c r="JDK7" s="676"/>
      <c r="JDL7" s="676"/>
      <c r="JDM7" s="676"/>
      <c r="JDN7" s="676"/>
      <c r="JDO7" s="676"/>
      <c r="JDP7" s="676"/>
      <c r="JDQ7" s="676"/>
      <c r="JDR7" s="676"/>
      <c r="JDS7" s="676"/>
      <c r="JDT7" s="676"/>
      <c r="JDU7" s="676"/>
      <c r="JDV7" s="676"/>
      <c r="JDW7" s="676"/>
      <c r="JDX7" s="676"/>
      <c r="JDY7" s="676"/>
      <c r="JDZ7" s="676"/>
      <c r="JEA7" s="676"/>
      <c r="JEB7" s="676"/>
      <c r="JEC7" s="676"/>
      <c r="JED7" s="676"/>
      <c r="JEE7" s="676"/>
      <c r="JEF7" s="676"/>
      <c r="JEG7" s="676"/>
      <c r="JEH7" s="676"/>
      <c r="JEI7" s="676"/>
      <c r="JEJ7" s="676"/>
      <c r="JEK7" s="676"/>
      <c r="JEL7" s="676"/>
      <c r="JEM7" s="676"/>
      <c r="JEN7" s="676"/>
      <c r="JEO7" s="676"/>
      <c r="JEP7" s="676"/>
      <c r="JEQ7" s="676"/>
      <c r="JER7" s="676"/>
      <c r="JES7" s="676"/>
      <c r="JET7" s="676"/>
      <c r="JEU7" s="676"/>
      <c r="JEV7" s="676"/>
      <c r="JEW7" s="676"/>
      <c r="JEX7" s="676"/>
      <c r="JEY7" s="676"/>
      <c r="JEZ7" s="676"/>
      <c r="JFA7" s="676"/>
      <c r="JFB7" s="676"/>
      <c r="JFC7" s="676"/>
      <c r="JFD7" s="676"/>
      <c r="JFE7" s="676"/>
      <c r="JFF7" s="676"/>
      <c r="JFG7" s="676"/>
      <c r="JFH7" s="676"/>
      <c r="JFI7" s="676"/>
      <c r="JFJ7" s="676"/>
      <c r="JFK7" s="676"/>
      <c r="JFL7" s="676"/>
      <c r="JFM7" s="676"/>
      <c r="JFN7" s="676"/>
      <c r="JFO7" s="676"/>
      <c r="JFP7" s="676"/>
      <c r="JFQ7" s="676"/>
      <c r="JFR7" s="676"/>
      <c r="JFS7" s="676"/>
      <c r="JFT7" s="676"/>
      <c r="JFU7" s="676"/>
      <c r="JFV7" s="676"/>
      <c r="JFW7" s="676"/>
      <c r="JFX7" s="676"/>
      <c r="JFY7" s="676"/>
      <c r="JFZ7" s="676"/>
      <c r="JGA7" s="676"/>
      <c r="JGB7" s="676"/>
      <c r="JGC7" s="676"/>
      <c r="JGD7" s="676"/>
      <c r="JGE7" s="676"/>
      <c r="JGF7" s="676"/>
      <c r="JGG7" s="676"/>
      <c r="JGH7" s="676"/>
      <c r="JGI7" s="676"/>
      <c r="JGJ7" s="676"/>
      <c r="JGK7" s="676"/>
      <c r="JGL7" s="676"/>
      <c r="JGM7" s="676"/>
      <c r="JGN7" s="676"/>
      <c r="JGO7" s="676"/>
      <c r="JGP7" s="676"/>
      <c r="JGQ7" s="676"/>
      <c r="JGR7" s="676"/>
      <c r="JGS7" s="676"/>
      <c r="JGT7" s="676"/>
      <c r="JGU7" s="676"/>
      <c r="JGV7" s="676"/>
      <c r="JGW7" s="676"/>
      <c r="JGX7" s="676"/>
      <c r="JGY7" s="676"/>
      <c r="JGZ7" s="676"/>
      <c r="JHA7" s="676"/>
      <c r="JHB7" s="676"/>
      <c r="JHC7" s="676"/>
      <c r="JHD7" s="676"/>
      <c r="JHE7" s="676"/>
      <c r="JHF7" s="676"/>
      <c r="JHG7" s="676"/>
      <c r="JHH7" s="676"/>
      <c r="JHI7" s="676"/>
      <c r="JHJ7" s="676"/>
      <c r="JHK7" s="676"/>
      <c r="JHL7" s="676"/>
      <c r="JHM7" s="676"/>
      <c r="JHN7" s="676"/>
      <c r="JHO7" s="676"/>
      <c r="JHP7" s="676"/>
      <c r="JHQ7" s="676"/>
      <c r="JHR7" s="676"/>
      <c r="JHS7" s="676"/>
      <c r="JHT7" s="676"/>
      <c r="JHU7" s="676"/>
      <c r="JHV7" s="676"/>
      <c r="JHW7" s="676"/>
      <c r="JHX7" s="676"/>
      <c r="JHY7" s="676"/>
      <c r="JHZ7" s="676"/>
      <c r="JIA7" s="676"/>
      <c r="JIB7" s="676"/>
      <c r="JIC7" s="676"/>
      <c r="JID7" s="676"/>
      <c r="JIE7" s="676"/>
      <c r="JIF7" s="676"/>
      <c r="JIG7" s="676"/>
      <c r="JIH7" s="676"/>
      <c r="JII7" s="676"/>
      <c r="JIJ7" s="676"/>
      <c r="JIK7" s="676"/>
      <c r="JIL7" s="676"/>
      <c r="JIM7" s="676"/>
      <c r="JIN7" s="676"/>
      <c r="JIO7" s="676"/>
      <c r="JIP7" s="676"/>
      <c r="JIQ7" s="676"/>
      <c r="JIR7" s="676"/>
      <c r="JIS7" s="676"/>
      <c r="JIT7" s="676"/>
      <c r="JIU7" s="676"/>
      <c r="JIV7" s="676"/>
      <c r="JIW7" s="676"/>
      <c r="JIX7" s="676"/>
      <c r="JIY7" s="676"/>
      <c r="JIZ7" s="676"/>
      <c r="JJA7" s="676"/>
      <c r="JJB7" s="676"/>
      <c r="JJC7" s="676"/>
      <c r="JJD7" s="676"/>
      <c r="JJE7" s="676"/>
      <c r="JJF7" s="676"/>
      <c r="JJG7" s="676"/>
      <c r="JJH7" s="676"/>
      <c r="JJI7" s="676"/>
      <c r="JJJ7" s="676"/>
      <c r="JJK7" s="676"/>
      <c r="JJL7" s="676"/>
      <c r="JJM7" s="676"/>
      <c r="JJN7" s="676"/>
      <c r="JJO7" s="676"/>
      <c r="JJP7" s="676"/>
      <c r="JJQ7" s="676"/>
      <c r="JJR7" s="676"/>
      <c r="JJS7" s="676"/>
      <c r="JJT7" s="676"/>
      <c r="JJU7" s="676"/>
      <c r="JJV7" s="676"/>
      <c r="JJW7" s="676"/>
      <c r="JJX7" s="676"/>
      <c r="JJY7" s="676"/>
      <c r="JJZ7" s="676"/>
      <c r="JKA7" s="676"/>
      <c r="JKB7" s="676"/>
      <c r="JKC7" s="676"/>
      <c r="JKD7" s="676"/>
      <c r="JKE7" s="676"/>
      <c r="JKF7" s="676"/>
      <c r="JKG7" s="676"/>
      <c r="JKH7" s="676"/>
      <c r="JKI7" s="676"/>
      <c r="JKJ7" s="676"/>
      <c r="JKK7" s="676"/>
      <c r="JKL7" s="676"/>
      <c r="JKM7" s="676"/>
      <c r="JKN7" s="676"/>
      <c r="JKO7" s="676"/>
      <c r="JKP7" s="676"/>
      <c r="JKQ7" s="676"/>
      <c r="JKR7" s="676"/>
      <c r="JKS7" s="676"/>
      <c r="JKT7" s="676"/>
      <c r="JKU7" s="676"/>
      <c r="JKV7" s="676"/>
      <c r="JKW7" s="676"/>
      <c r="JKX7" s="676"/>
      <c r="JKY7" s="676"/>
      <c r="JKZ7" s="676"/>
      <c r="JLA7" s="676"/>
      <c r="JLB7" s="676"/>
      <c r="JLC7" s="676"/>
      <c r="JLD7" s="676"/>
      <c r="JLE7" s="676"/>
      <c r="JLF7" s="676"/>
      <c r="JLG7" s="676"/>
      <c r="JLH7" s="676"/>
      <c r="JLI7" s="676"/>
      <c r="JLJ7" s="676"/>
      <c r="JLK7" s="676"/>
      <c r="JLL7" s="676"/>
      <c r="JLM7" s="676"/>
      <c r="JLN7" s="676"/>
      <c r="JLO7" s="676"/>
      <c r="JLP7" s="676"/>
      <c r="JLQ7" s="676"/>
      <c r="JLR7" s="676"/>
      <c r="JLS7" s="676"/>
      <c r="JLT7" s="676"/>
      <c r="JLU7" s="676"/>
      <c r="JLV7" s="676"/>
      <c r="JLW7" s="676"/>
      <c r="JLX7" s="676"/>
      <c r="JLY7" s="676"/>
      <c r="JLZ7" s="676"/>
      <c r="JMA7" s="676"/>
      <c r="JMB7" s="676"/>
      <c r="JMC7" s="676"/>
      <c r="JMD7" s="676"/>
      <c r="JME7" s="676"/>
      <c r="JMF7" s="676"/>
      <c r="JMG7" s="676"/>
      <c r="JMH7" s="676"/>
      <c r="JMI7" s="676"/>
      <c r="JMJ7" s="676"/>
      <c r="JMK7" s="676"/>
      <c r="JML7" s="676"/>
      <c r="JMM7" s="676"/>
      <c r="JMN7" s="676"/>
      <c r="JMO7" s="676"/>
      <c r="JMP7" s="676"/>
      <c r="JMQ7" s="676"/>
      <c r="JMR7" s="676"/>
      <c r="JMS7" s="676"/>
      <c r="JMT7" s="676"/>
      <c r="JMU7" s="676"/>
      <c r="JMV7" s="676"/>
      <c r="JMW7" s="676"/>
      <c r="JMX7" s="676"/>
      <c r="JMY7" s="676"/>
      <c r="JMZ7" s="676"/>
      <c r="JNA7" s="676"/>
      <c r="JNB7" s="676"/>
      <c r="JNC7" s="676"/>
      <c r="JND7" s="676"/>
      <c r="JNE7" s="676"/>
      <c r="JNF7" s="676"/>
      <c r="JNG7" s="676"/>
      <c r="JNH7" s="676"/>
      <c r="JNI7" s="676"/>
      <c r="JNJ7" s="676"/>
      <c r="JNK7" s="676"/>
      <c r="JNL7" s="676"/>
      <c r="JNM7" s="676"/>
      <c r="JNN7" s="676"/>
      <c r="JNO7" s="676"/>
      <c r="JNP7" s="676"/>
      <c r="JNQ7" s="676"/>
      <c r="JNR7" s="676"/>
      <c r="JNS7" s="676"/>
      <c r="JNT7" s="676"/>
      <c r="JNU7" s="676"/>
      <c r="JNV7" s="676"/>
      <c r="JNW7" s="676"/>
      <c r="JNX7" s="676"/>
      <c r="JNY7" s="676"/>
      <c r="JNZ7" s="676"/>
      <c r="JOA7" s="676"/>
      <c r="JOB7" s="676"/>
      <c r="JOC7" s="676"/>
      <c r="JOD7" s="676"/>
      <c r="JOE7" s="676"/>
      <c r="JOF7" s="676"/>
      <c r="JOG7" s="676"/>
      <c r="JOH7" s="676"/>
      <c r="JOI7" s="676"/>
      <c r="JOJ7" s="676"/>
      <c r="JOK7" s="676"/>
      <c r="JOL7" s="676"/>
      <c r="JOM7" s="676"/>
      <c r="JON7" s="676"/>
      <c r="JOO7" s="676"/>
      <c r="JOP7" s="676"/>
      <c r="JOQ7" s="676"/>
      <c r="JOR7" s="676"/>
      <c r="JOS7" s="676"/>
      <c r="JOT7" s="676"/>
      <c r="JOU7" s="676"/>
      <c r="JOV7" s="676"/>
      <c r="JOW7" s="676"/>
      <c r="JOX7" s="676"/>
      <c r="JOY7" s="676"/>
      <c r="JOZ7" s="676"/>
      <c r="JPA7" s="676"/>
      <c r="JPB7" s="676"/>
      <c r="JPC7" s="676"/>
      <c r="JPD7" s="676"/>
      <c r="JPE7" s="676"/>
      <c r="JPF7" s="676"/>
      <c r="JPG7" s="676"/>
      <c r="JPH7" s="676"/>
      <c r="JPI7" s="676"/>
      <c r="JPJ7" s="676"/>
      <c r="JPK7" s="676"/>
      <c r="JPL7" s="676"/>
      <c r="JPM7" s="676"/>
      <c r="JPN7" s="676"/>
      <c r="JPO7" s="676"/>
      <c r="JPP7" s="676"/>
      <c r="JPQ7" s="676"/>
      <c r="JPR7" s="676"/>
      <c r="JPS7" s="676"/>
      <c r="JPT7" s="676"/>
      <c r="JPU7" s="676"/>
      <c r="JPV7" s="676"/>
      <c r="JPW7" s="676"/>
      <c r="JPX7" s="676"/>
      <c r="JPY7" s="676"/>
      <c r="JPZ7" s="676"/>
      <c r="JQA7" s="676"/>
      <c r="JQB7" s="676"/>
      <c r="JQC7" s="676"/>
      <c r="JQD7" s="676"/>
      <c r="JQE7" s="676"/>
      <c r="JQF7" s="676"/>
      <c r="JQG7" s="676"/>
      <c r="JQH7" s="676"/>
      <c r="JQI7" s="676"/>
      <c r="JQJ7" s="676"/>
      <c r="JQK7" s="676"/>
      <c r="JQL7" s="676"/>
      <c r="JQM7" s="676"/>
      <c r="JQN7" s="676"/>
      <c r="JQO7" s="676"/>
      <c r="JQP7" s="676"/>
      <c r="JQQ7" s="676"/>
      <c r="JQR7" s="676"/>
      <c r="JQS7" s="676"/>
      <c r="JQT7" s="676"/>
      <c r="JQU7" s="676"/>
      <c r="JQV7" s="676"/>
      <c r="JQW7" s="676"/>
      <c r="JQX7" s="676"/>
      <c r="JQY7" s="676"/>
      <c r="JQZ7" s="676"/>
      <c r="JRA7" s="676"/>
      <c r="JRB7" s="676"/>
      <c r="JRC7" s="676"/>
      <c r="JRD7" s="676"/>
      <c r="JRE7" s="676"/>
      <c r="JRF7" s="676"/>
      <c r="JRG7" s="676"/>
      <c r="JRH7" s="676"/>
      <c r="JRI7" s="676"/>
      <c r="JRJ7" s="676"/>
      <c r="JRK7" s="676"/>
      <c r="JRL7" s="676"/>
      <c r="JRM7" s="676"/>
      <c r="JRN7" s="676"/>
      <c r="JRO7" s="676"/>
      <c r="JRP7" s="676"/>
      <c r="JRQ7" s="676"/>
      <c r="JRR7" s="676"/>
      <c r="JRS7" s="676"/>
      <c r="JRT7" s="676"/>
      <c r="JRU7" s="676"/>
      <c r="JRV7" s="676"/>
      <c r="JRW7" s="676"/>
      <c r="JRX7" s="676"/>
      <c r="JRY7" s="676"/>
      <c r="JRZ7" s="676"/>
      <c r="JSA7" s="676"/>
      <c r="JSB7" s="676"/>
      <c r="JSC7" s="676"/>
      <c r="JSD7" s="676"/>
      <c r="JSE7" s="676"/>
      <c r="JSF7" s="676"/>
      <c r="JSG7" s="676"/>
      <c r="JSH7" s="676"/>
      <c r="JSI7" s="676"/>
      <c r="JSJ7" s="676"/>
      <c r="JSK7" s="676"/>
      <c r="JSL7" s="676"/>
      <c r="JSM7" s="676"/>
      <c r="JSN7" s="676"/>
      <c r="JSO7" s="676"/>
      <c r="JSP7" s="676"/>
      <c r="JSQ7" s="676"/>
      <c r="JSR7" s="676"/>
      <c r="JSS7" s="676"/>
      <c r="JST7" s="676"/>
      <c r="JSU7" s="676"/>
      <c r="JSV7" s="676"/>
      <c r="JSW7" s="676"/>
      <c r="JSX7" s="676"/>
      <c r="JSY7" s="676"/>
      <c r="JSZ7" s="676"/>
      <c r="JTA7" s="676"/>
      <c r="JTB7" s="676"/>
      <c r="JTC7" s="676"/>
      <c r="JTD7" s="676"/>
      <c r="JTE7" s="676"/>
      <c r="JTF7" s="676"/>
      <c r="JTG7" s="676"/>
      <c r="JTH7" s="676"/>
      <c r="JTI7" s="676"/>
      <c r="JTJ7" s="676"/>
      <c r="JTK7" s="676"/>
      <c r="JTL7" s="676"/>
      <c r="JTM7" s="676"/>
      <c r="JTN7" s="676"/>
      <c r="JTO7" s="676"/>
      <c r="JTP7" s="676"/>
      <c r="JTQ7" s="676"/>
      <c r="JTR7" s="676"/>
      <c r="JTS7" s="676"/>
      <c r="JTT7" s="676"/>
      <c r="JTU7" s="676"/>
      <c r="JTV7" s="676"/>
      <c r="JTW7" s="676"/>
      <c r="JTX7" s="676"/>
      <c r="JTY7" s="676"/>
      <c r="JTZ7" s="676"/>
      <c r="JUA7" s="676"/>
      <c r="JUB7" s="676"/>
      <c r="JUC7" s="676"/>
      <c r="JUD7" s="676"/>
      <c r="JUE7" s="676"/>
      <c r="JUF7" s="676"/>
      <c r="JUG7" s="676"/>
      <c r="JUH7" s="676"/>
      <c r="JUI7" s="676"/>
      <c r="JUJ7" s="676"/>
      <c r="JUK7" s="676"/>
      <c r="JUL7" s="676"/>
      <c r="JUM7" s="676"/>
      <c r="JUN7" s="676"/>
      <c r="JUO7" s="676"/>
      <c r="JUP7" s="676"/>
      <c r="JUQ7" s="676"/>
      <c r="JUR7" s="676"/>
      <c r="JUS7" s="676"/>
      <c r="JUT7" s="676"/>
      <c r="JUU7" s="676"/>
      <c r="JUV7" s="676"/>
      <c r="JUW7" s="676"/>
      <c r="JUX7" s="676"/>
      <c r="JUY7" s="676"/>
      <c r="JUZ7" s="676"/>
      <c r="JVA7" s="676"/>
      <c r="JVB7" s="676"/>
      <c r="JVC7" s="676"/>
      <c r="JVD7" s="676"/>
      <c r="JVE7" s="676"/>
      <c r="JVF7" s="676"/>
      <c r="JVG7" s="676"/>
      <c r="JVH7" s="676"/>
      <c r="JVI7" s="676"/>
      <c r="JVJ7" s="676"/>
      <c r="JVK7" s="676"/>
      <c r="JVL7" s="676"/>
      <c r="JVM7" s="676"/>
      <c r="JVN7" s="676"/>
      <c r="JVO7" s="676"/>
      <c r="JVP7" s="676"/>
      <c r="JVQ7" s="676"/>
      <c r="JVR7" s="676"/>
      <c r="JVS7" s="676"/>
      <c r="JVT7" s="676"/>
      <c r="JVU7" s="676"/>
      <c r="JVV7" s="676"/>
      <c r="JVW7" s="676"/>
      <c r="JVX7" s="676"/>
      <c r="JVY7" s="676"/>
      <c r="JVZ7" s="676"/>
      <c r="JWA7" s="676"/>
      <c r="JWB7" s="676"/>
      <c r="JWC7" s="676"/>
      <c r="JWD7" s="676"/>
      <c r="JWE7" s="676"/>
      <c r="JWF7" s="676"/>
      <c r="JWG7" s="676"/>
      <c r="JWH7" s="676"/>
      <c r="JWI7" s="676"/>
      <c r="JWJ7" s="676"/>
      <c r="JWK7" s="676"/>
      <c r="JWL7" s="676"/>
      <c r="JWM7" s="676"/>
      <c r="JWN7" s="676"/>
      <c r="JWO7" s="676"/>
      <c r="JWP7" s="676"/>
      <c r="JWQ7" s="676"/>
      <c r="JWR7" s="676"/>
      <c r="JWS7" s="676"/>
      <c r="JWT7" s="676"/>
      <c r="JWU7" s="676"/>
      <c r="JWV7" s="676"/>
      <c r="JWW7" s="676"/>
      <c r="JWX7" s="676"/>
      <c r="JWY7" s="676"/>
      <c r="JWZ7" s="676"/>
      <c r="JXA7" s="676"/>
      <c r="JXB7" s="676"/>
      <c r="JXC7" s="676"/>
      <c r="JXD7" s="676"/>
      <c r="JXE7" s="676"/>
      <c r="JXF7" s="676"/>
      <c r="JXG7" s="676"/>
      <c r="JXH7" s="676"/>
      <c r="JXI7" s="676"/>
      <c r="JXJ7" s="676"/>
      <c r="JXK7" s="676"/>
      <c r="JXL7" s="676"/>
      <c r="JXM7" s="676"/>
      <c r="JXN7" s="676"/>
      <c r="JXO7" s="676"/>
      <c r="JXP7" s="676"/>
      <c r="JXQ7" s="676"/>
      <c r="JXR7" s="676"/>
      <c r="JXS7" s="676"/>
      <c r="JXT7" s="676"/>
      <c r="JXU7" s="676"/>
      <c r="JXV7" s="676"/>
      <c r="JXW7" s="676"/>
      <c r="JXX7" s="676"/>
      <c r="JXY7" s="676"/>
      <c r="JXZ7" s="676"/>
      <c r="JYA7" s="676"/>
      <c r="JYB7" s="676"/>
      <c r="JYC7" s="676"/>
      <c r="JYD7" s="676"/>
      <c r="JYE7" s="676"/>
      <c r="JYF7" s="676"/>
      <c r="JYG7" s="676"/>
      <c r="JYH7" s="676"/>
      <c r="JYI7" s="676"/>
      <c r="JYJ7" s="676"/>
      <c r="JYK7" s="676"/>
      <c r="JYL7" s="676"/>
      <c r="JYM7" s="676"/>
      <c r="JYN7" s="676"/>
      <c r="JYO7" s="676"/>
      <c r="JYP7" s="676"/>
      <c r="JYQ7" s="676"/>
      <c r="JYR7" s="676"/>
      <c r="JYS7" s="676"/>
      <c r="JYT7" s="676"/>
      <c r="JYU7" s="676"/>
      <c r="JYV7" s="676"/>
      <c r="JYW7" s="676"/>
      <c r="JYX7" s="676"/>
      <c r="JYY7" s="676"/>
      <c r="JYZ7" s="676"/>
      <c r="JZA7" s="676"/>
      <c r="JZB7" s="676"/>
      <c r="JZC7" s="676"/>
      <c r="JZD7" s="676"/>
      <c r="JZE7" s="676"/>
      <c r="JZF7" s="676"/>
      <c r="JZG7" s="676"/>
      <c r="JZH7" s="676"/>
      <c r="JZI7" s="676"/>
      <c r="JZJ7" s="676"/>
      <c r="JZK7" s="676"/>
      <c r="JZL7" s="676"/>
      <c r="JZM7" s="676"/>
      <c r="JZN7" s="676"/>
      <c r="JZO7" s="676"/>
      <c r="JZP7" s="676"/>
      <c r="JZQ7" s="676"/>
      <c r="JZR7" s="676"/>
      <c r="JZS7" s="676"/>
      <c r="JZT7" s="676"/>
      <c r="JZU7" s="676"/>
      <c r="JZV7" s="676"/>
      <c r="JZW7" s="676"/>
      <c r="JZX7" s="676"/>
      <c r="JZY7" s="676"/>
      <c r="JZZ7" s="676"/>
      <c r="KAA7" s="676"/>
      <c r="KAB7" s="676"/>
      <c r="KAC7" s="676"/>
      <c r="KAD7" s="676"/>
      <c r="KAE7" s="676"/>
      <c r="KAF7" s="676"/>
      <c r="KAG7" s="676"/>
      <c r="KAH7" s="676"/>
      <c r="KAI7" s="676"/>
      <c r="KAJ7" s="676"/>
      <c r="KAK7" s="676"/>
      <c r="KAL7" s="676"/>
      <c r="KAM7" s="676"/>
      <c r="KAN7" s="676"/>
      <c r="KAO7" s="676"/>
      <c r="KAP7" s="676"/>
      <c r="KAQ7" s="676"/>
      <c r="KAR7" s="676"/>
      <c r="KAS7" s="676"/>
      <c r="KAT7" s="676"/>
      <c r="KAU7" s="676"/>
      <c r="KAV7" s="676"/>
      <c r="KAW7" s="676"/>
      <c r="KAX7" s="676"/>
      <c r="KAY7" s="676"/>
      <c r="KAZ7" s="676"/>
      <c r="KBA7" s="676"/>
      <c r="KBB7" s="676"/>
      <c r="KBC7" s="676"/>
      <c r="KBD7" s="676"/>
      <c r="KBE7" s="676"/>
      <c r="KBF7" s="676"/>
      <c r="KBG7" s="676"/>
      <c r="KBH7" s="676"/>
      <c r="KBI7" s="676"/>
      <c r="KBJ7" s="676"/>
      <c r="KBK7" s="676"/>
      <c r="KBL7" s="676"/>
      <c r="KBM7" s="676"/>
      <c r="KBN7" s="676"/>
      <c r="KBO7" s="676"/>
      <c r="KBP7" s="676"/>
      <c r="KBQ7" s="676"/>
      <c r="KBR7" s="676"/>
      <c r="KBS7" s="676"/>
      <c r="KBT7" s="676"/>
      <c r="KBU7" s="676"/>
      <c r="KBV7" s="676"/>
      <c r="KBW7" s="676"/>
      <c r="KBX7" s="676"/>
      <c r="KBY7" s="676"/>
      <c r="KBZ7" s="676"/>
      <c r="KCA7" s="676"/>
      <c r="KCB7" s="676"/>
      <c r="KCC7" s="676"/>
      <c r="KCD7" s="676"/>
      <c r="KCE7" s="676"/>
      <c r="KCF7" s="676"/>
      <c r="KCG7" s="676"/>
      <c r="KCH7" s="676"/>
      <c r="KCI7" s="676"/>
      <c r="KCJ7" s="676"/>
      <c r="KCK7" s="676"/>
      <c r="KCL7" s="676"/>
      <c r="KCM7" s="676"/>
      <c r="KCN7" s="676"/>
      <c r="KCO7" s="676"/>
      <c r="KCP7" s="676"/>
      <c r="KCQ7" s="676"/>
      <c r="KCR7" s="676"/>
      <c r="KCS7" s="676"/>
      <c r="KCT7" s="676"/>
      <c r="KCU7" s="676"/>
      <c r="KCV7" s="676"/>
      <c r="KCW7" s="676"/>
      <c r="KCX7" s="676"/>
      <c r="KCY7" s="676"/>
      <c r="KCZ7" s="676"/>
      <c r="KDA7" s="676"/>
      <c r="KDB7" s="676"/>
      <c r="KDC7" s="676"/>
      <c r="KDD7" s="676"/>
      <c r="KDE7" s="676"/>
      <c r="KDF7" s="676"/>
      <c r="KDG7" s="676"/>
      <c r="KDH7" s="676"/>
      <c r="KDI7" s="676"/>
      <c r="KDJ7" s="676"/>
      <c r="KDK7" s="676"/>
      <c r="KDL7" s="676"/>
      <c r="KDM7" s="676"/>
      <c r="KDN7" s="676"/>
      <c r="KDO7" s="676"/>
      <c r="KDP7" s="676"/>
      <c r="KDQ7" s="676"/>
      <c r="KDR7" s="676"/>
      <c r="KDS7" s="676"/>
      <c r="KDT7" s="676"/>
      <c r="KDU7" s="676"/>
      <c r="KDV7" s="676"/>
      <c r="KDW7" s="676"/>
      <c r="KDX7" s="676"/>
      <c r="KDY7" s="676"/>
      <c r="KDZ7" s="676"/>
      <c r="KEA7" s="676"/>
      <c r="KEB7" s="676"/>
      <c r="KEC7" s="676"/>
      <c r="KED7" s="676"/>
      <c r="KEE7" s="676"/>
      <c r="KEF7" s="676"/>
      <c r="KEG7" s="676"/>
      <c r="KEH7" s="676"/>
      <c r="KEI7" s="676"/>
      <c r="KEJ7" s="676"/>
      <c r="KEK7" s="676"/>
      <c r="KEL7" s="676"/>
      <c r="KEM7" s="676"/>
      <c r="KEN7" s="676"/>
      <c r="KEO7" s="676"/>
      <c r="KEP7" s="676"/>
      <c r="KEQ7" s="676"/>
      <c r="KER7" s="676"/>
      <c r="KES7" s="676"/>
      <c r="KET7" s="676"/>
      <c r="KEU7" s="676"/>
      <c r="KEV7" s="676"/>
      <c r="KEW7" s="676"/>
      <c r="KEX7" s="676"/>
      <c r="KEY7" s="676"/>
      <c r="KEZ7" s="676"/>
      <c r="KFA7" s="676"/>
      <c r="KFB7" s="676"/>
      <c r="KFC7" s="676"/>
      <c r="KFD7" s="676"/>
      <c r="KFE7" s="676"/>
      <c r="KFF7" s="676"/>
      <c r="KFG7" s="676"/>
      <c r="KFH7" s="676"/>
      <c r="KFI7" s="676"/>
      <c r="KFJ7" s="676"/>
      <c r="KFK7" s="676"/>
      <c r="KFL7" s="676"/>
      <c r="KFM7" s="676"/>
      <c r="KFN7" s="676"/>
      <c r="KFO7" s="676"/>
      <c r="KFP7" s="676"/>
      <c r="KFQ7" s="676"/>
      <c r="KFR7" s="676"/>
      <c r="KFS7" s="676"/>
      <c r="KFT7" s="676"/>
      <c r="KFU7" s="676"/>
      <c r="KFV7" s="676"/>
      <c r="KFW7" s="676"/>
      <c r="KFX7" s="676"/>
      <c r="KFY7" s="676"/>
      <c r="KFZ7" s="676"/>
      <c r="KGA7" s="676"/>
      <c r="KGB7" s="676"/>
      <c r="KGC7" s="676"/>
      <c r="KGD7" s="676"/>
      <c r="KGE7" s="676"/>
      <c r="KGF7" s="676"/>
      <c r="KGG7" s="676"/>
      <c r="KGH7" s="676"/>
      <c r="KGI7" s="676"/>
      <c r="KGJ7" s="676"/>
      <c r="KGK7" s="676"/>
      <c r="KGL7" s="676"/>
      <c r="KGM7" s="676"/>
      <c r="KGN7" s="676"/>
      <c r="KGO7" s="676"/>
      <c r="KGP7" s="676"/>
      <c r="KGQ7" s="676"/>
      <c r="KGR7" s="676"/>
      <c r="KGS7" s="676"/>
      <c r="KGT7" s="676"/>
      <c r="KGU7" s="676"/>
      <c r="KGV7" s="676"/>
      <c r="KGW7" s="676"/>
      <c r="KGX7" s="676"/>
      <c r="KGY7" s="676"/>
      <c r="KGZ7" s="676"/>
      <c r="KHA7" s="676"/>
      <c r="KHB7" s="676"/>
      <c r="KHC7" s="676"/>
      <c r="KHD7" s="676"/>
      <c r="KHE7" s="676"/>
      <c r="KHF7" s="676"/>
      <c r="KHG7" s="676"/>
      <c r="KHH7" s="676"/>
      <c r="KHI7" s="676"/>
      <c r="KHJ7" s="676"/>
      <c r="KHK7" s="676"/>
      <c r="KHL7" s="676"/>
      <c r="KHM7" s="676"/>
      <c r="KHN7" s="676"/>
      <c r="KHO7" s="676"/>
      <c r="KHP7" s="676"/>
      <c r="KHQ7" s="676"/>
      <c r="KHR7" s="676"/>
      <c r="KHS7" s="676"/>
      <c r="KHT7" s="676"/>
      <c r="KHU7" s="676"/>
      <c r="KHV7" s="676"/>
      <c r="KHW7" s="676"/>
      <c r="KHX7" s="676"/>
      <c r="KHY7" s="676"/>
      <c r="KHZ7" s="676"/>
      <c r="KIA7" s="676"/>
      <c r="KIB7" s="676"/>
      <c r="KIC7" s="676"/>
      <c r="KID7" s="676"/>
      <c r="KIE7" s="676"/>
      <c r="KIF7" s="676"/>
      <c r="KIG7" s="676"/>
      <c r="KIH7" s="676"/>
      <c r="KII7" s="676"/>
      <c r="KIJ7" s="676"/>
      <c r="KIK7" s="676"/>
      <c r="KIL7" s="676"/>
      <c r="KIM7" s="676"/>
      <c r="KIN7" s="676"/>
      <c r="KIO7" s="676"/>
      <c r="KIP7" s="676"/>
      <c r="KIQ7" s="676"/>
      <c r="KIR7" s="676"/>
      <c r="KIS7" s="676"/>
      <c r="KIT7" s="676"/>
      <c r="KIU7" s="676"/>
      <c r="KIV7" s="676"/>
      <c r="KIW7" s="676"/>
      <c r="KIX7" s="676"/>
      <c r="KIY7" s="676"/>
      <c r="KIZ7" s="676"/>
      <c r="KJA7" s="676"/>
      <c r="KJB7" s="676"/>
      <c r="KJC7" s="676"/>
      <c r="KJD7" s="676"/>
      <c r="KJE7" s="676"/>
      <c r="KJF7" s="676"/>
      <c r="KJG7" s="676"/>
      <c r="KJH7" s="676"/>
      <c r="KJI7" s="676"/>
      <c r="KJJ7" s="676"/>
      <c r="KJK7" s="676"/>
      <c r="KJL7" s="676"/>
      <c r="KJM7" s="676"/>
      <c r="KJN7" s="676"/>
      <c r="KJO7" s="676"/>
      <c r="KJP7" s="676"/>
      <c r="KJQ7" s="676"/>
      <c r="KJR7" s="676"/>
      <c r="KJS7" s="676"/>
      <c r="KJT7" s="676"/>
      <c r="KJU7" s="676"/>
      <c r="KJV7" s="676"/>
      <c r="KJW7" s="676"/>
      <c r="KJX7" s="676"/>
      <c r="KJY7" s="676"/>
      <c r="KJZ7" s="676"/>
      <c r="KKA7" s="676"/>
      <c r="KKB7" s="676"/>
      <c r="KKC7" s="676"/>
      <c r="KKD7" s="676"/>
      <c r="KKE7" s="676"/>
      <c r="KKF7" s="676"/>
      <c r="KKG7" s="676"/>
      <c r="KKH7" s="676"/>
      <c r="KKI7" s="676"/>
      <c r="KKJ7" s="676"/>
      <c r="KKK7" s="676"/>
      <c r="KKL7" s="676"/>
      <c r="KKM7" s="676"/>
      <c r="KKN7" s="676"/>
      <c r="KKO7" s="676"/>
      <c r="KKP7" s="676"/>
      <c r="KKQ7" s="676"/>
      <c r="KKR7" s="676"/>
      <c r="KKS7" s="676"/>
      <c r="KKT7" s="676"/>
      <c r="KKU7" s="676"/>
      <c r="KKV7" s="676"/>
      <c r="KKW7" s="676"/>
      <c r="KKX7" s="676"/>
      <c r="KKY7" s="676"/>
      <c r="KKZ7" s="676"/>
      <c r="KLA7" s="676"/>
      <c r="KLB7" s="676"/>
      <c r="KLC7" s="676"/>
      <c r="KLD7" s="676"/>
      <c r="KLE7" s="676"/>
      <c r="KLF7" s="676"/>
      <c r="KLG7" s="676"/>
      <c r="KLH7" s="676"/>
      <c r="KLI7" s="676"/>
      <c r="KLJ7" s="676"/>
      <c r="KLK7" s="676"/>
      <c r="KLL7" s="676"/>
      <c r="KLM7" s="676"/>
      <c r="KLN7" s="676"/>
      <c r="KLO7" s="676"/>
      <c r="KLP7" s="676"/>
      <c r="KLQ7" s="676"/>
      <c r="KLR7" s="676"/>
      <c r="KLS7" s="676"/>
      <c r="KLT7" s="676"/>
      <c r="KLU7" s="676"/>
      <c r="KLV7" s="676"/>
      <c r="KLW7" s="676"/>
      <c r="KLX7" s="676"/>
      <c r="KLY7" s="676"/>
      <c r="KLZ7" s="676"/>
      <c r="KMA7" s="676"/>
      <c r="KMB7" s="676"/>
      <c r="KMC7" s="676"/>
      <c r="KMD7" s="676"/>
      <c r="KME7" s="676"/>
      <c r="KMF7" s="676"/>
      <c r="KMG7" s="676"/>
      <c r="KMH7" s="676"/>
      <c r="KMI7" s="676"/>
      <c r="KMJ7" s="676"/>
      <c r="KMK7" s="676"/>
      <c r="KML7" s="676"/>
      <c r="KMM7" s="676"/>
      <c r="KMN7" s="676"/>
      <c r="KMO7" s="676"/>
      <c r="KMP7" s="676"/>
      <c r="KMQ7" s="676"/>
      <c r="KMR7" s="676"/>
      <c r="KMS7" s="676"/>
      <c r="KMT7" s="676"/>
      <c r="KMU7" s="676"/>
      <c r="KMV7" s="676"/>
      <c r="KMW7" s="676"/>
      <c r="KMX7" s="676"/>
      <c r="KMY7" s="676"/>
      <c r="KMZ7" s="676"/>
      <c r="KNA7" s="676"/>
      <c r="KNB7" s="676"/>
      <c r="KNC7" s="676"/>
      <c r="KND7" s="676"/>
      <c r="KNE7" s="676"/>
      <c r="KNF7" s="676"/>
      <c r="KNG7" s="676"/>
      <c r="KNH7" s="676"/>
      <c r="KNI7" s="676"/>
      <c r="KNJ7" s="676"/>
      <c r="KNK7" s="676"/>
      <c r="KNL7" s="676"/>
      <c r="KNM7" s="676"/>
      <c r="KNN7" s="676"/>
      <c r="KNO7" s="676"/>
      <c r="KNP7" s="676"/>
      <c r="KNQ7" s="676"/>
      <c r="KNR7" s="676"/>
      <c r="KNS7" s="676"/>
      <c r="KNT7" s="676"/>
      <c r="KNU7" s="676"/>
      <c r="KNV7" s="676"/>
      <c r="KNW7" s="676"/>
      <c r="KNX7" s="676"/>
      <c r="KNY7" s="676"/>
      <c r="KNZ7" s="676"/>
      <c r="KOA7" s="676"/>
      <c r="KOB7" s="676"/>
      <c r="KOC7" s="676"/>
      <c r="KOD7" s="676"/>
      <c r="KOE7" s="676"/>
      <c r="KOF7" s="676"/>
      <c r="KOG7" s="676"/>
      <c r="KOH7" s="676"/>
      <c r="KOI7" s="676"/>
      <c r="KOJ7" s="676"/>
      <c r="KOK7" s="676"/>
      <c r="KOL7" s="676"/>
      <c r="KOM7" s="676"/>
      <c r="KON7" s="676"/>
      <c r="KOO7" s="676"/>
      <c r="KOP7" s="676"/>
      <c r="KOQ7" s="676"/>
      <c r="KOR7" s="676"/>
      <c r="KOS7" s="676"/>
      <c r="KOT7" s="676"/>
      <c r="KOU7" s="676"/>
      <c r="KOV7" s="676"/>
      <c r="KOW7" s="676"/>
      <c r="KOX7" s="676"/>
      <c r="KOY7" s="676"/>
      <c r="KOZ7" s="676"/>
      <c r="KPA7" s="676"/>
      <c r="KPB7" s="676"/>
      <c r="KPC7" s="676"/>
      <c r="KPD7" s="676"/>
      <c r="KPE7" s="676"/>
      <c r="KPF7" s="676"/>
      <c r="KPG7" s="676"/>
      <c r="KPH7" s="676"/>
      <c r="KPI7" s="676"/>
      <c r="KPJ7" s="676"/>
      <c r="KPK7" s="676"/>
      <c r="KPL7" s="676"/>
      <c r="KPM7" s="676"/>
      <c r="KPN7" s="676"/>
      <c r="KPO7" s="676"/>
      <c r="KPP7" s="676"/>
      <c r="KPQ7" s="676"/>
      <c r="KPR7" s="676"/>
      <c r="KPS7" s="676"/>
      <c r="KPT7" s="676"/>
      <c r="KPU7" s="676"/>
      <c r="KPV7" s="676"/>
      <c r="KPW7" s="676"/>
      <c r="KPX7" s="676"/>
      <c r="KPY7" s="676"/>
      <c r="KPZ7" s="676"/>
      <c r="KQA7" s="676"/>
      <c r="KQB7" s="676"/>
      <c r="KQC7" s="676"/>
      <c r="KQD7" s="676"/>
      <c r="KQE7" s="676"/>
      <c r="KQF7" s="676"/>
      <c r="KQG7" s="676"/>
      <c r="KQH7" s="676"/>
      <c r="KQI7" s="676"/>
      <c r="KQJ7" s="676"/>
      <c r="KQK7" s="676"/>
      <c r="KQL7" s="676"/>
      <c r="KQM7" s="676"/>
      <c r="KQN7" s="676"/>
      <c r="KQO7" s="676"/>
      <c r="KQP7" s="676"/>
      <c r="KQQ7" s="676"/>
      <c r="KQR7" s="676"/>
      <c r="KQS7" s="676"/>
      <c r="KQT7" s="676"/>
      <c r="KQU7" s="676"/>
      <c r="KQV7" s="676"/>
      <c r="KQW7" s="676"/>
      <c r="KQX7" s="676"/>
      <c r="KQY7" s="676"/>
      <c r="KQZ7" s="676"/>
      <c r="KRA7" s="676"/>
      <c r="KRB7" s="676"/>
      <c r="KRC7" s="676"/>
      <c r="KRD7" s="676"/>
      <c r="KRE7" s="676"/>
      <c r="KRF7" s="676"/>
      <c r="KRG7" s="676"/>
      <c r="KRH7" s="676"/>
      <c r="KRI7" s="676"/>
      <c r="KRJ7" s="676"/>
      <c r="KRK7" s="676"/>
      <c r="KRL7" s="676"/>
      <c r="KRM7" s="676"/>
      <c r="KRN7" s="676"/>
      <c r="KRO7" s="676"/>
      <c r="KRP7" s="676"/>
      <c r="KRQ7" s="676"/>
      <c r="KRR7" s="676"/>
      <c r="KRS7" s="676"/>
      <c r="KRT7" s="676"/>
      <c r="KRU7" s="676"/>
      <c r="KRV7" s="676"/>
      <c r="KRW7" s="676"/>
      <c r="KRX7" s="676"/>
      <c r="KRY7" s="676"/>
      <c r="KRZ7" s="676"/>
      <c r="KSA7" s="676"/>
      <c r="KSB7" s="676"/>
      <c r="KSC7" s="676"/>
      <c r="KSD7" s="676"/>
      <c r="KSE7" s="676"/>
      <c r="KSF7" s="676"/>
      <c r="KSG7" s="676"/>
      <c r="KSH7" s="676"/>
      <c r="KSI7" s="676"/>
      <c r="KSJ7" s="676"/>
      <c r="KSK7" s="676"/>
      <c r="KSL7" s="676"/>
      <c r="KSM7" s="676"/>
      <c r="KSN7" s="676"/>
      <c r="KSO7" s="676"/>
      <c r="KSP7" s="676"/>
      <c r="KSQ7" s="676"/>
      <c r="KSR7" s="676"/>
      <c r="KSS7" s="676"/>
      <c r="KST7" s="676"/>
      <c r="KSU7" s="676"/>
      <c r="KSV7" s="676"/>
      <c r="KSW7" s="676"/>
      <c r="KSX7" s="676"/>
      <c r="KSY7" s="676"/>
      <c r="KSZ7" s="676"/>
      <c r="KTA7" s="676"/>
      <c r="KTB7" s="676"/>
      <c r="KTC7" s="676"/>
      <c r="KTD7" s="676"/>
      <c r="KTE7" s="676"/>
      <c r="KTF7" s="676"/>
      <c r="KTG7" s="676"/>
      <c r="KTH7" s="676"/>
      <c r="KTI7" s="676"/>
      <c r="KTJ7" s="676"/>
      <c r="KTK7" s="676"/>
      <c r="KTL7" s="676"/>
      <c r="KTM7" s="676"/>
      <c r="KTN7" s="676"/>
      <c r="KTO7" s="676"/>
      <c r="KTP7" s="676"/>
      <c r="KTQ7" s="676"/>
      <c r="KTR7" s="676"/>
      <c r="KTS7" s="676"/>
      <c r="KTT7" s="676"/>
      <c r="KTU7" s="676"/>
      <c r="KTV7" s="676"/>
      <c r="KTW7" s="676"/>
      <c r="KTX7" s="676"/>
      <c r="KTY7" s="676"/>
      <c r="KTZ7" s="676"/>
      <c r="KUA7" s="676"/>
      <c r="KUB7" s="676"/>
      <c r="KUC7" s="676"/>
      <c r="KUD7" s="676"/>
      <c r="KUE7" s="676"/>
      <c r="KUF7" s="676"/>
      <c r="KUG7" s="676"/>
      <c r="KUH7" s="676"/>
      <c r="KUI7" s="676"/>
      <c r="KUJ7" s="676"/>
      <c r="KUK7" s="676"/>
      <c r="KUL7" s="676"/>
      <c r="KUM7" s="676"/>
      <c r="KUN7" s="676"/>
      <c r="KUO7" s="676"/>
      <c r="KUP7" s="676"/>
      <c r="KUQ7" s="676"/>
      <c r="KUR7" s="676"/>
      <c r="KUS7" s="676"/>
      <c r="KUT7" s="676"/>
      <c r="KUU7" s="676"/>
      <c r="KUV7" s="676"/>
      <c r="KUW7" s="676"/>
      <c r="KUX7" s="676"/>
      <c r="KUY7" s="676"/>
      <c r="KUZ7" s="676"/>
      <c r="KVA7" s="676"/>
      <c r="KVB7" s="676"/>
      <c r="KVC7" s="676"/>
      <c r="KVD7" s="676"/>
      <c r="KVE7" s="676"/>
      <c r="KVF7" s="676"/>
      <c r="KVG7" s="676"/>
      <c r="KVH7" s="676"/>
      <c r="KVI7" s="676"/>
      <c r="KVJ7" s="676"/>
      <c r="KVK7" s="676"/>
      <c r="KVL7" s="676"/>
      <c r="KVM7" s="676"/>
      <c r="KVN7" s="676"/>
      <c r="KVO7" s="676"/>
      <c r="KVP7" s="676"/>
      <c r="KVQ7" s="676"/>
      <c r="KVR7" s="676"/>
      <c r="KVS7" s="676"/>
      <c r="KVT7" s="676"/>
      <c r="KVU7" s="676"/>
      <c r="KVV7" s="676"/>
      <c r="KVW7" s="676"/>
      <c r="KVX7" s="676"/>
      <c r="KVY7" s="676"/>
      <c r="KVZ7" s="676"/>
      <c r="KWA7" s="676"/>
      <c r="KWB7" s="676"/>
      <c r="KWC7" s="676"/>
      <c r="KWD7" s="676"/>
      <c r="KWE7" s="676"/>
      <c r="KWF7" s="676"/>
      <c r="KWG7" s="676"/>
      <c r="KWH7" s="676"/>
      <c r="KWI7" s="676"/>
      <c r="KWJ7" s="676"/>
      <c r="KWK7" s="676"/>
      <c r="KWL7" s="676"/>
      <c r="KWM7" s="676"/>
      <c r="KWN7" s="676"/>
      <c r="KWO7" s="676"/>
      <c r="KWP7" s="676"/>
      <c r="KWQ7" s="676"/>
      <c r="KWR7" s="676"/>
      <c r="KWS7" s="676"/>
      <c r="KWT7" s="676"/>
      <c r="KWU7" s="676"/>
      <c r="KWV7" s="676"/>
      <c r="KWW7" s="676"/>
      <c r="KWX7" s="676"/>
      <c r="KWY7" s="676"/>
      <c r="KWZ7" s="676"/>
      <c r="KXA7" s="676"/>
      <c r="KXB7" s="676"/>
      <c r="KXC7" s="676"/>
      <c r="KXD7" s="676"/>
      <c r="KXE7" s="676"/>
      <c r="KXF7" s="676"/>
      <c r="KXG7" s="676"/>
      <c r="KXH7" s="676"/>
      <c r="KXI7" s="676"/>
      <c r="KXJ7" s="676"/>
      <c r="KXK7" s="676"/>
      <c r="KXL7" s="676"/>
      <c r="KXM7" s="676"/>
      <c r="KXN7" s="676"/>
      <c r="KXO7" s="676"/>
      <c r="KXP7" s="676"/>
      <c r="KXQ7" s="676"/>
      <c r="KXR7" s="676"/>
      <c r="KXS7" s="676"/>
      <c r="KXT7" s="676"/>
      <c r="KXU7" s="676"/>
      <c r="KXV7" s="676"/>
      <c r="KXW7" s="676"/>
      <c r="KXX7" s="676"/>
      <c r="KXY7" s="676"/>
      <c r="KXZ7" s="676"/>
      <c r="KYA7" s="676"/>
      <c r="KYB7" s="676"/>
      <c r="KYC7" s="676"/>
      <c r="KYD7" s="676"/>
      <c r="KYE7" s="676"/>
      <c r="KYF7" s="676"/>
      <c r="KYG7" s="676"/>
      <c r="KYH7" s="676"/>
      <c r="KYI7" s="676"/>
      <c r="KYJ7" s="676"/>
      <c r="KYK7" s="676"/>
      <c r="KYL7" s="676"/>
      <c r="KYM7" s="676"/>
      <c r="KYN7" s="676"/>
      <c r="KYO7" s="676"/>
      <c r="KYP7" s="676"/>
      <c r="KYQ7" s="676"/>
      <c r="KYR7" s="676"/>
      <c r="KYS7" s="676"/>
      <c r="KYT7" s="676"/>
      <c r="KYU7" s="676"/>
      <c r="KYV7" s="676"/>
      <c r="KYW7" s="676"/>
      <c r="KYX7" s="676"/>
      <c r="KYY7" s="676"/>
      <c r="KYZ7" s="676"/>
      <c r="KZA7" s="676"/>
      <c r="KZB7" s="676"/>
      <c r="KZC7" s="676"/>
      <c r="KZD7" s="676"/>
      <c r="KZE7" s="676"/>
      <c r="KZF7" s="676"/>
      <c r="KZG7" s="676"/>
      <c r="KZH7" s="676"/>
      <c r="KZI7" s="676"/>
      <c r="KZJ7" s="676"/>
      <c r="KZK7" s="676"/>
      <c r="KZL7" s="676"/>
      <c r="KZM7" s="676"/>
      <c r="KZN7" s="676"/>
      <c r="KZO7" s="676"/>
      <c r="KZP7" s="676"/>
      <c r="KZQ7" s="676"/>
      <c r="KZR7" s="676"/>
      <c r="KZS7" s="676"/>
      <c r="KZT7" s="676"/>
      <c r="KZU7" s="676"/>
      <c r="KZV7" s="676"/>
      <c r="KZW7" s="676"/>
      <c r="KZX7" s="676"/>
      <c r="KZY7" s="676"/>
      <c r="KZZ7" s="676"/>
      <c r="LAA7" s="676"/>
      <c r="LAB7" s="676"/>
      <c r="LAC7" s="676"/>
      <c r="LAD7" s="676"/>
      <c r="LAE7" s="676"/>
      <c r="LAF7" s="676"/>
      <c r="LAG7" s="676"/>
      <c r="LAH7" s="676"/>
      <c r="LAI7" s="676"/>
      <c r="LAJ7" s="676"/>
      <c r="LAK7" s="676"/>
      <c r="LAL7" s="676"/>
      <c r="LAM7" s="676"/>
      <c r="LAN7" s="676"/>
      <c r="LAO7" s="676"/>
      <c r="LAP7" s="676"/>
      <c r="LAQ7" s="676"/>
      <c r="LAR7" s="676"/>
      <c r="LAS7" s="676"/>
      <c r="LAT7" s="676"/>
      <c r="LAU7" s="676"/>
      <c r="LAV7" s="676"/>
      <c r="LAW7" s="676"/>
      <c r="LAX7" s="676"/>
      <c r="LAY7" s="676"/>
      <c r="LAZ7" s="676"/>
      <c r="LBA7" s="676"/>
      <c r="LBB7" s="676"/>
      <c r="LBC7" s="676"/>
      <c r="LBD7" s="676"/>
      <c r="LBE7" s="676"/>
      <c r="LBF7" s="676"/>
      <c r="LBG7" s="676"/>
      <c r="LBH7" s="676"/>
      <c r="LBI7" s="676"/>
      <c r="LBJ7" s="676"/>
      <c r="LBK7" s="676"/>
      <c r="LBL7" s="676"/>
      <c r="LBM7" s="676"/>
      <c r="LBN7" s="676"/>
      <c r="LBO7" s="676"/>
      <c r="LBP7" s="676"/>
      <c r="LBQ7" s="676"/>
      <c r="LBR7" s="676"/>
      <c r="LBS7" s="676"/>
      <c r="LBT7" s="676"/>
      <c r="LBU7" s="676"/>
      <c r="LBV7" s="676"/>
      <c r="LBW7" s="676"/>
      <c r="LBX7" s="676"/>
      <c r="LBY7" s="676"/>
      <c r="LBZ7" s="676"/>
      <c r="LCA7" s="676"/>
      <c r="LCB7" s="676"/>
      <c r="LCC7" s="676"/>
      <c r="LCD7" s="676"/>
      <c r="LCE7" s="676"/>
      <c r="LCF7" s="676"/>
      <c r="LCG7" s="676"/>
      <c r="LCH7" s="676"/>
      <c r="LCI7" s="676"/>
      <c r="LCJ7" s="676"/>
      <c r="LCK7" s="676"/>
      <c r="LCL7" s="676"/>
      <c r="LCM7" s="676"/>
      <c r="LCN7" s="676"/>
      <c r="LCO7" s="676"/>
      <c r="LCP7" s="676"/>
      <c r="LCQ7" s="676"/>
      <c r="LCR7" s="676"/>
      <c r="LCS7" s="676"/>
      <c r="LCT7" s="676"/>
      <c r="LCU7" s="676"/>
      <c r="LCV7" s="676"/>
      <c r="LCW7" s="676"/>
      <c r="LCX7" s="676"/>
      <c r="LCY7" s="676"/>
      <c r="LCZ7" s="676"/>
      <c r="LDA7" s="676"/>
      <c r="LDB7" s="676"/>
      <c r="LDC7" s="676"/>
      <c r="LDD7" s="676"/>
      <c r="LDE7" s="676"/>
      <c r="LDF7" s="676"/>
      <c r="LDG7" s="676"/>
      <c r="LDH7" s="676"/>
      <c r="LDI7" s="676"/>
      <c r="LDJ7" s="676"/>
      <c r="LDK7" s="676"/>
      <c r="LDL7" s="676"/>
      <c r="LDM7" s="676"/>
      <c r="LDN7" s="676"/>
      <c r="LDO7" s="676"/>
      <c r="LDP7" s="676"/>
      <c r="LDQ7" s="676"/>
      <c r="LDR7" s="676"/>
      <c r="LDS7" s="676"/>
      <c r="LDT7" s="676"/>
      <c r="LDU7" s="676"/>
      <c r="LDV7" s="676"/>
      <c r="LDW7" s="676"/>
      <c r="LDX7" s="676"/>
      <c r="LDY7" s="676"/>
      <c r="LDZ7" s="676"/>
      <c r="LEA7" s="676"/>
      <c r="LEB7" s="676"/>
      <c r="LEC7" s="676"/>
      <c r="LED7" s="676"/>
      <c r="LEE7" s="676"/>
      <c r="LEF7" s="676"/>
      <c r="LEG7" s="676"/>
      <c r="LEH7" s="676"/>
      <c r="LEI7" s="676"/>
      <c r="LEJ7" s="676"/>
      <c r="LEK7" s="676"/>
      <c r="LEL7" s="676"/>
      <c r="LEM7" s="676"/>
      <c r="LEN7" s="676"/>
      <c r="LEO7" s="676"/>
      <c r="LEP7" s="676"/>
      <c r="LEQ7" s="676"/>
      <c r="LER7" s="676"/>
      <c r="LES7" s="676"/>
      <c r="LET7" s="676"/>
      <c r="LEU7" s="676"/>
      <c r="LEV7" s="676"/>
      <c r="LEW7" s="676"/>
      <c r="LEX7" s="676"/>
      <c r="LEY7" s="676"/>
      <c r="LEZ7" s="676"/>
      <c r="LFA7" s="676"/>
      <c r="LFB7" s="676"/>
      <c r="LFC7" s="676"/>
      <c r="LFD7" s="676"/>
      <c r="LFE7" s="676"/>
      <c r="LFF7" s="676"/>
      <c r="LFG7" s="676"/>
      <c r="LFH7" s="676"/>
      <c r="LFI7" s="676"/>
      <c r="LFJ7" s="676"/>
      <c r="LFK7" s="676"/>
      <c r="LFL7" s="676"/>
      <c r="LFM7" s="676"/>
      <c r="LFN7" s="676"/>
      <c r="LFO7" s="676"/>
      <c r="LFP7" s="676"/>
      <c r="LFQ7" s="676"/>
      <c r="LFR7" s="676"/>
      <c r="LFS7" s="676"/>
      <c r="LFT7" s="676"/>
      <c r="LFU7" s="676"/>
      <c r="LFV7" s="676"/>
      <c r="LFW7" s="676"/>
      <c r="LFX7" s="676"/>
      <c r="LFY7" s="676"/>
      <c r="LFZ7" s="676"/>
      <c r="LGA7" s="676"/>
      <c r="LGB7" s="676"/>
      <c r="LGC7" s="676"/>
      <c r="LGD7" s="676"/>
      <c r="LGE7" s="676"/>
      <c r="LGF7" s="676"/>
      <c r="LGG7" s="676"/>
      <c r="LGH7" s="676"/>
      <c r="LGI7" s="676"/>
      <c r="LGJ7" s="676"/>
      <c r="LGK7" s="676"/>
      <c r="LGL7" s="676"/>
      <c r="LGM7" s="676"/>
      <c r="LGN7" s="676"/>
      <c r="LGO7" s="676"/>
      <c r="LGP7" s="676"/>
      <c r="LGQ7" s="676"/>
      <c r="LGR7" s="676"/>
      <c r="LGS7" s="676"/>
      <c r="LGT7" s="676"/>
      <c r="LGU7" s="676"/>
      <c r="LGV7" s="676"/>
      <c r="LGW7" s="676"/>
      <c r="LGX7" s="676"/>
      <c r="LGY7" s="676"/>
      <c r="LGZ7" s="676"/>
      <c r="LHA7" s="676"/>
      <c r="LHB7" s="676"/>
      <c r="LHC7" s="676"/>
      <c r="LHD7" s="676"/>
      <c r="LHE7" s="676"/>
      <c r="LHF7" s="676"/>
      <c r="LHG7" s="676"/>
      <c r="LHH7" s="676"/>
      <c r="LHI7" s="676"/>
      <c r="LHJ7" s="676"/>
      <c r="LHK7" s="676"/>
      <c r="LHL7" s="676"/>
      <c r="LHM7" s="676"/>
      <c r="LHN7" s="676"/>
      <c r="LHO7" s="676"/>
      <c r="LHP7" s="676"/>
      <c r="LHQ7" s="676"/>
      <c r="LHR7" s="676"/>
      <c r="LHS7" s="676"/>
      <c r="LHT7" s="676"/>
      <c r="LHU7" s="676"/>
      <c r="LHV7" s="676"/>
      <c r="LHW7" s="676"/>
      <c r="LHX7" s="676"/>
      <c r="LHY7" s="676"/>
      <c r="LHZ7" s="676"/>
      <c r="LIA7" s="676"/>
      <c r="LIB7" s="676"/>
      <c r="LIC7" s="676"/>
      <c r="LID7" s="676"/>
      <c r="LIE7" s="676"/>
      <c r="LIF7" s="676"/>
      <c r="LIG7" s="676"/>
      <c r="LIH7" s="676"/>
      <c r="LII7" s="676"/>
      <c r="LIJ7" s="676"/>
      <c r="LIK7" s="676"/>
      <c r="LIL7" s="676"/>
      <c r="LIM7" s="676"/>
      <c r="LIN7" s="676"/>
      <c r="LIO7" s="676"/>
      <c r="LIP7" s="676"/>
      <c r="LIQ7" s="676"/>
      <c r="LIR7" s="676"/>
      <c r="LIS7" s="676"/>
      <c r="LIT7" s="676"/>
      <c r="LIU7" s="676"/>
      <c r="LIV7" s="676"/>
      <c r="LIW7" s="676"/>
      <c r="LIX7" s="676"/>
      <c r="LIY7" s="676"/>
      <c r="LIZ7" s="676"/>
      <c r="LJA7" s="676"/>
      <c r="LJB7" s="676"/>
      <c r="LJC7" s="676"/>
      <c r="LJD7" s="676"/>
      <c r="LJE7" s="676"/>
      <c r="LJF7" s="676"/>
      <c r="LJG7" s="676"/>
      <c r="LJH7" s="676"/>
      <c r="LJI7" s="676"/>
      <c r="LJJ7" s="676"/>
      <c r="LJK7" s="676"/>
      <c r="LJL7" s="676"/>
      <c r="LJM7" s="676"/>
      <c r="LJN7" s="676"/>
      <c r="LJO7" s="676"/>
      <c r="LJP7" s="676"/>
      <c r="LJQ7" s="676"/>
      <c r="LJR7" s="676"/>
      <c r="LJS7" s="676"/>
      <c r="LJT7" s="676"/>
      <c r="LJU7" s="676"/>
      <c r="LJV7" s="676"/>
      <c r="LJW7" s="676"/>
      <c r="LJX7" s="676"/>
      <c r="LJY7" s="676"/>
      <c r="LJZ7" s="676"/>
      <c r="LKA7" s="676"/>
      <c r="LKB7" s="676"/>
      <c r="LKC7" s="676"/>
      <c r="LKD7" s="676"/>
      <c r="LKE7" s="676"/>
      <c r="LKF7" s="676"/>
      <c r="LKG7" s="676"/>
      <c r="LKH7" s="676"/>
      <c r="LKI7" s="676"/>
      <c r="LKJ7" s="676"/>
      <c r="LKK7" s="676"/>
      <c r="LKL7" s="676"/>
      <c r="LKM7" s="676"/>
      <c r="LKN7" s="676"/>
      <c r="LKO7" s="676"/>
      <c r="LKP7" s="676"/>
      <c r="LKQ7" s="676"/>
      <c r="LKR7" s="676"/>
      <c r="LKS7" s="676"/>
      <c r="LKT7" s="676"/>
      <c r="LKU7" s="676"/>
      <c r="LKV7" s="676"/>
      <c r="LKW7" s="676"/>
      <c r="LKX7" s="676"/>
      <c r="LKY7" s="676"/>
      <c r="LKZ7" s="676"/>
      <c r="LLA7" s="676"/>
      <c r="LLB7" s="676"/>
      <c r="LLC7" s="676"/>
      <c r="LLD7" s="676"/>
      <c r="LLE7" s="676"/>
      <c r="LLF7" s="676"/>
      <c r="LLG7" s="676"/>
      <c r="LLH7" s="676"/>
      <c r="LLI7" s="676"/>
      <c r="LLJ7" s="676"/>
      <c r="LLK7" s="676"/>
      <c r="LLL7" s="676"/>
      <c r="LLM7" s="676"/>
      <c r="LLN7" s="676"/>
      <c r="LLO7" s="676"/>
      <c r="LLP7" s="676"/>
      <c r="LLQ7" s="676"/>
      <c r="LLR7" s="676"/>
      <c r="LLS7" s="676"/>
      <c r="LLT7" s="676"/>
      <c r="LLU7" s="676"/>
      <c r="LLV7" s="676"/>
      <c r="LLW7" s="676"/>
      <c r="LLX7" s="676"/>
      <c r="LLY7" s="676"/>
      <c r="LLZ7" s="676"/>
      <c r="LMA7" s="676"/>
      <c r="LMB7" s="676"/>
      <c r="LMC7" s="676"/>
      <c r="LMD7" s="676"/>
      <c r="LME7" s="676"/>
      <c r="LMF7" s="676"/>
      <c r="LMG7" s="676"/>
      <c r="LMH7" s="676"/>
      <c r="LMI7" s="676"/>
      <c r="LMJ7" s="676"/>
      <c r="LMK7" s="676"/>
      <c r="LML7" s="676"/>
      <c r="LMM7" s="676"/>
      <c r="LMN7" s="676"/>
      <c r="LMO7" s="676"/>
      <c r="LMP7" s="676"/>
      <c r="LMQ7" s="676"/>
      <c r="LMR7" s="676"/>
      <c r="LMS7" s="676"/>
      <c r="LMT7" s="676"/>
      <c r="LMU7" s="676"/>
      <c r="LMV7" s="676"/>
      <c r="LMW7" s="676"/>
      <c r="LMX7" s="676"/>
      <c r="LMY7" s="676"/>
      <c r="LMZ7" s="676"/>
      <c r="LNA7" s="676"/>
      <c r="LNB7" s="676"/>
      <c r="LNC7" s="676"/>
      <c r="LND7" s="676"/>
      <c r="LNE7" s="676"/>
      <c r="LNF7" s="676"/>
      <c r="LNG7" s="676"/>
      <c r="LNH7" s="676"/>
      <c r="LNI7" s="676"/>
      <c r="LNJ7" s="676"/>
      <c r="LNK7" s="676"/>
      <c r="LNL7" s="676"/>
      <c r="LNM7" s="676"/>
      <c r="LNN7" s="676"/>
      <c r="LNO7" s="676"/>
      <c r="LNP7" s="676"/>
      <c r="LNQ7" s="676"/>
      <c r="LNR7" s="676"/>
      <c r="LNS7" s="676"/>
      <c r="LNT7" s="676"/>
      <c r="LNU7" s="676"/>
      <c r="LNV7" s="676"/>
      <c r="LNW7" s="676"/>
      <c r="LNX7" s="676"/>
      <c r="LNY7" s="676"/>
      <c r="LNZ7" s="676"/>
      <c r="LOA7" s="676"/>
      <c r="LOB7" s="676"/>
      <c r="LOC7" s="676"/>
      <c r="LOD7" s="676"/>
      <c r="LOE7" s="676"/>
      <c r="LOF7" s="676"/>
      <c r="LOG7" s="676"/>
      <c r="LOH7" s="676"/>
      <c r="LOI7" s="676"/>
      <c r="LOJ7" s="676"/>
      <c r="LOK7" s="676"/>
      <c r="LOL7" s="676"/>
      <c r="LOM7" s="676"/>
      <c r="LON7" s="676"/>
      <c r="LOO7" s="676"/>
      <c r="LOP7" s="676"/>
      <c r="LOQ7" s="676"/>
      <c r="LOR7" s="676"/>
      <c r="LOS7" s="676"/>
      <c r="LOT7" s="676"/>
      <c r="LOU7" s="676"/>
      <c r="LOV7" s="676"/>
      <c r="LOW7" s="676"/>
      <c r="LOX7" s="676"/>
      <c r="LOY7" s="676"/>
      <c r="LOZ7" s="676"/>
      <c r="LPA7" s="676"/>
      <c r="LPB7" s="676"/>
      <c r="LPC7" s="676"/>
      <c r="LPD7" s="676"/>
      <c r="LPE7" s="676"/>
      <c r="LPF7" s="676"/>
      <c r="LPG7" s="676"/>
      <c r="LPH7" s="676"/>
      <c r="LPI7" s="676"/>
      <c r="LPJ7" s="676"/>
      <c r="LPK7" s="676"/>
      <c r="LPL7" s="676"/>
      <c r="LPM7" s="676"/>
      <c r="LPN7" s="676"/>
      <c r="LPO7" s="676"/>
      <c r="LPP7" s="676"/>
      <c r="LPQ7" s="676"/>
      <c r="LPR7" s="676"/>
      <c r="LPS7" s="676"/>
      <c r="LPT7" s="676"/>
      <c r="LPU7" s="676"/>
      <c r="LPV7" s="676"/>
      <c r="LPW7" s="676"/>
      <c r="LPX7" s="676"/>
      <c r="LPY7" s="676"/>
      <c r="LPZ7" s="676"/>
      <c r="LQA7" s="676"/>
      <c r="LQB7" s="676"/>
      <c r="LQC7" s="676"/>
      <c r="LQD7" s="676"/>
      <c r="LQE7" s="676"/>
      <c r="LQF7" s="676"/>
      <c r="LQG7" s="676"/>
      <c r="LQH7" s="676"/>
      <c r="LQI7" s="676"/>
      <c r="LQJ7" s="676"/>
      <c r="LQK7" s="676"/>
      <c r="LQL7" s="676"/>
      <c r="LQM7" s="676"/>
      <c r="LQN7" s="676"/>
      <c r="LQO7" s="676"/>
      <c r="LQP7" s="676"/>
      <c r="LQQ7" s="676"/>
      <c r="LQR7" s="676"/>
      <c r="LQS7" s="676"/>
      <c r="LQT7" s="676"/>
      <c r="LQU7" s="676"/>
      <c r="LQV7" s="676"/>
      <c r="LQW7" s="676"/>
      <c r="LQX7" s="676"/>
      <c r="LQY7" s="676"/>
      <c r="LQZ7" s="676"/>
      <c r="LRA7" s="676"/>
      <c r="LRB7" s="676"/>
      <c r="LRC7" s="676"/>
      <c r="LRD7" s="676"/>
      <c r="LRE7" s="676"/>
      <c r="LRF7" s="676"/>
      <c r="LRG7" s="676"/>
      <c r="LRH7" s="676"/>
      <c r="LRI7" s="676"/>
      <c r="LRJ7" s="676"/>
      <c r="LRK7" s="676"/>
      <c r="LRL7" s="676"/>
      <c r="LRM7" s="676"/>
      <c r="LRN7" s="676"/>
      <c r="LRO7" s="676"/>
      <c r="LRP7" s="676"/>
      <c r="LRQ7" s="676"/>
      <c r="LRR7" s="676"/>
      <c r="LRS7" s="676"/>
      <c r="LRT7" s="676"/>
      <c r="LRU7" s="676"/>
      <c r="LRV7" s="676"/>
      <c r="LRW7" s="676"/>
      <c r="LRX7" s="676"/>
      <c r="LRY7" s="676"/>
      <c r="LRZ7" s="676"/>
      <c r="LSA7" s="676"/>
      <c r="LSB7" s="676"/>
      <c r="LSC7" s="676"/>
      <c r="LSD7" s="676"/>
      <c r="LSE7" s="676"/>
      <c r="LSF7" s="676"/>
      <c r="LSG7" s="676"/>
      <c r="LSH7" s="676"/>
      <c r="LSI7" s="676"/>
      <c r="LSJ7" s="676"/>
      <c r="LSK7" s="676"/>
      <c r="LSL7" s="676"/>
      <c r="LSM7" s="676"/>
      <c r="LSN7" s="676"/>
      <c r="LSO7" s="676"/>
      <c r="LSP7" s="676"/>
      <c r="LSQ7" s="676"/>
      <c r="LSR7" s="676"/>
      <c r="LSS7" s="676"/>
      <c r="LST7" s="676"/>
      <c r="LSU7" s="676"/>
      <c r="LSV7" s="676"/>
      <c r="LSW7" s="676"/>
      <c r="LSX7" s="676"/>
      <c r="LSY7" s="676"/>
      <c r="LSZ7" s="676"/>
      <c r="LTA7" s="676"/>
      <c r="LTB7" s="676"/>
      <c r="LTC7" s="676"/>
      <c r="LTD7" s="676"/>
      <c r="LTE7" s="676"/>
      <c r="LTF7" s="676"/>
      <c r="LTG7" s="676"/>
      <c r="LTH7" s="676"/>
      <c r="LTI7" s="676"/>
      <c r="LTJ7" s="676"/>
      <c r="LTK7" s="676"/>
      <c r="LTL7" s="676"/>
      <c r="LTM7" s="676"/>
      <c r="LTN7" s="676"/>
      <c r="LTO7" s="676"/>
      <c r="LTP7" s="676"/>
      <c r="LTQ7" s="676"/>
      <c r="LTR7" s="676"/>
      <c r="LTS7" s="676"/>
      <c r="LTT7" s="676"/>
      <c r="LTU7" s="676"/>
      <c r="LTV7" s="676"/>
      <c r="LTW7" s="676"/>
      <c r="LTX7" s="676"/>
      <c r="LTY7" s="676"/>
      <c r="LTZ7" s="676"/>
      <c r="LUA7" s="676"/>
      <c r="LUB7" s="676"/>
      <c r="LUC7" s="676"/>
      <c r="LUD7" s="676"/>
      <c r="LUE7" s="676"/>
      <c r="LUF7" s="676"/>
      <c r="LUG7" s="676"/>
      <c r="LUH7" s="676"/>
      <c r="LUI7" s="676"/>
      <c r="LUJ7" s="676"/>
      <c r="LUK7" s="676"/>
      <c r="LUL7" s="676"/>
      <c r="LUM7" s="676"/>
      <c r="LUN7" s="676"/>
      <c r="LUO7" s="676"/>
      <c r="LUP7" s="676"/>
      <c r="LUQ7" s="676"/>
      <c r="LUR7" s="676"/>
      <c r="LUS7" s="676"/>
      <c r="LUT7" s="676"/>
      <c r="LUU7" s="676"/>
      <c r="LUV7" s="676"/>
      <c r="LUW7" s="676"/>
      <c r="LUX7" s="676"/>
      <c r="LUY7" s="676"/>
      <c r="LUZ7" s="676"/>
      <c r="LVA7" s="676"/>
      <c r="LVB7" s="676"/>
      <c r="LVC7" s="676"/>
      <c r="LVD7" s="676"/>
      <c r="LVE7" s="676"/>
      <c r="LVF7" s="676"/>
      <c r="LVG7" s="676"/>
      <c r="LVH7" s="676"/>
      <c r="LVI7" s="676"/>
      <c r="LVJ7" s="676"/>
      <c r="LVK7" s="676"/>
      <c r="LVL7" s="676"/>
      <c r="LVM7" s="676"/>
      <c r="LVN7" s="676"/>
      <c r="LVO7" s="676"/>
      <c r="LVP7" s="676"/>
      <c r="LVQ7" s="676"/>
      <c r="LVR7" s="676"/>
      <c r="LVS7" s="676"/>
      <c r="LVT7" s="676"/>
      <c r="LVU7" s="676"/>
      <c r="LVV7" s="676"/>
      <c r="LVW7" s="676"/>
      <c r="LVX7" s="676"/>
      <c r="LVY7" s="676"/>
      <c r="LVZ7" s="676"/>
      <c r="LWA7" s="676"/>
      <c r="LWB7" s="676"/>
      <c r="LWC7" s="676"/>
      <c r="LWD7" s="676"/>
      <c r="LWE7" s="676"/>
      <c r="LWF7" s="676"/>
      <c r="LWG7" s="676"/>
      <c r="LWH7" s="676"/>
      <c r="LWI7" s="676"/>
      <c r="LWJ7" s="676"/>
      <c r="LWK7" s="676"/>
      <c r="LWL7" s="676"/>
      <c r="LWM7" s="676"/>
      <c r="LWN7" s="676"/>
      <c r="LWO7" s="676"/>
      <c r="LWP7" s="676"/>
      <c r="LWQ7" s="676"/>
      <c r="LWR7" s="676"/>
      <c r="LWS7" s="676"/>
      <c r="LWT7" s="676"/>
      <c r="LWU7" s="676"/>
      <c r="LWV7" s="676"/>
      <c r="LWW7" s="676"/>
      <c r="LWX7" s="676"/>
      <c r="LWY7" s="676"/>
      <c r="LWZ7" s="676"/>
      <c r="LXA7" s="676"/>
      <c r="LXB7" s="676"/>
      <c r="LXC7" s="676"/>
      <c r="LXD7" s="676"/>
      <c r="LXE7" s="676"/>
      <c r="LXF7" s="676"/>
      <c r="LXG7" s="676"/>
      <c r="LXH7" s="676"/>
      <c r="LXI7" s="676"/>
      <c r="LXJ7" s="676"/>
      <c r="LXK7" s="676"/>
      <c r="LXL7" s="676"/>
      <c r="LXM7" s="676"/>
      <c r="LXN7" s="676"/>
      <c r="LXO7" s="676"/>
      <c r="LXP7" s="676"/>
      <c r="LXQ7" s="676"/>
      <c r="LXR7" s="676"/>
      <c r="LXS7" s="676"/>
      <c r="LXT7" s="676"/>
      <c r="LXU7" s="676"/>
      <c r="LXV7" s="676"/>
      <c r="LXW7" s="676"/>
      <c r="LXX7" s="676"/>
      <c r="LXY7" s="676"/>
      <c r="LXZ7" s="676"/>
      <c r="LYA7" s="676"/>
      <c r="LYB7" s="676"/>
      <c r="LYC7" s="676"/>
      <c r="LYD7" s="676"/>
      <c r="LYE7" s="676"/>
      <c r="LYF7" s="676"/>
      <c r="LYG7" s="676"/>
      <c r="LYH7" s="676"/>
      <c r="LYI7" s="676"/>
      <c r="LYJ7" s="676"/>
      <c r="LYK7" s="676"/>
      <c r="LYL7" s="676"/>
      <c r="LYM7" s="676"/>
      <c r="LYN7" s="676"/>
      <c r="LYO7" s="676"/>
      <c r="LYP7" s="676"/>
      <c r="LYQ7" s="676"/>
      <c r="LYR7" s="676"/>
      <c r="LYS7" s="676"/>
      <c r="LYT7" s="676"/>
      <c r="LYU7" s="676"/>
      <c r="LYV7" s="676"/>
      <c r="LYW7" s="676"/>
      <c r="LYX7" s="676"/>
      <c r="LYY7" s="676"/>
      <c r="LYZ7" s="676"/>
      <c r="LZA7" s="676"/>
      <c r="LZB7" s="676"/>
      <c r="LZC7" s="676"/>
      <c r="LZD7" s="676"/>
      <c r="LZE7" s="676"/>
      <c r="LZF7" s="676"/>
      <c r="LZG7" s="676"/>
      <c r="LZH7" s="676"/>
      <c r="LZI7" s="676"/>
      <c r="LZJ7" s="676"/>
      <c r="LZK7" s="676"/>
      <c r="LZL7" s="676"/>
      <c r="LZM7" s="676"/>
      <c r="LZN7" s="676"/>
      <c r="LZO7" s="676"/>
      <c r="LZP7" s="676"/>
      <c r="LZQ7" s="676"/>
      <c r="LZR7" s="676"/>
      <c r="LZS7" s="676"/>
      <c r="LZT7" s="676"/>
      <c r="LZU7" s="676"/>
      <c r="LZV7" s="676"/>
      <c r="LZW7" s="676"/>
      <c r="LZX7" s="676"/>
      <c r="LZY7" s="676"/>
      <c r="LZZ7" s="676"/>
      <c r="MAA7" s="676"/>
      <c r="MAB7" s="676"/>
      <c r="MAC7" s="676"/>
      <c r="MAD7" s="676"/>
      <c r="MAE7" s="676"/>
      <c r="MAF7" s="676"/>
      <c r="MAG7" s="676"/>
      <c r="MAH7" s="676"/>
      <c r="MAI7" s="676"/>
      <c r="MAJ7" s="676"/>
      <c r="MAK7" s="676"/>
      <c r="MAL7" s="676"/>
      <c r="MAM7" s="676"/>
      <c r="MAN7" s="676"/>
      <c r="MAO7" s="676"/>
      <c r="MAP7" s="676"/>
      <c r="MAQ7" s="676"/>
      <c r="MAR7" s="676"/>
      <c r="MAS7" s="676"/>
      <c r="MAT7" s="676"/>
      <c r="MAU7" s="676"/>
      <c r="MAV7" s="676"/>
      <c r="MAW7" s="676"/>
      <c r="MAX7" s="676"/>
      <c r="MAY7" s="676"/>
      <c r="MAZ7" s="676"/>
      <c r="MBA7" s="676"/>
      <c r="MBB7" s="676"/>
      <c r="MBC7" s="676"/>
      <c r="MBD7" s="676"/>
      <c r="MBE7" s="676"/>
      <c r="MBF7" s="676"/>
      <c r="MBG7" s="676"/>
      <c r="MBH7" s="676"/>
      <c r="MBI7" s="676"/>
      <c r="MBJ7" s="676"/>
      <c r="MBK7" s="676"/>
      <c r="MBL7" s="676"/>
      <c r="MBM7" s="676"/>
      <c r="MBN7" s="676"/>
      <c r="MBO7" s="676"/>
      <c r="MBP7" s="676"/>
      <c r="MBQ7" s="676"/>
      <c r="MBR7" s="676"/>
      <c r="MBS7" s="676"/>
      <c r="MBT7" s="676"/>
      <c r="MBU7" s="676"/>
      <c r="MBV7" s="676"/>
      <c r="MBW7" s="676"/>
      <c r="MBX7" s="676"/>
      <c r="MBY7" s="676"/>
      <c r="MBZ7" s="676"/>
      <c r="MCA7" s="676"/>
      <c r="MCB7" s="676"/>
      <c r="MCC7" s="676"/>
      <c r="MCD7" s="676"/>
      <c r="MCE7" s="676"/>
      <c r="MCF7" s="676"/>
      <c r="MCG7" s="676"/>
      <c r="MCH7" s="676"/>
      <c r="MCI7" s="676"/>
      <c r="MCJ7" s="676"/>
      <c r="MCK7" s="676"/>
      <c r="MCL7" s="676"/>
      <c r="MCM7" s="676"/>
      <c r="MCN7" s="676"/>
      <c r="MCO7" s="676"/>
      <c r="MCP7" s="676"/>
      <c r="MCQ7" s="676"/>
      <c r="MCR7" s="676"/>
      <c r="MCS7" s="676"/>
      <c r="MCT7" s="676"/>
      <c r="MCU7" s="676"/>
      <c r="MCV7" s="676"/>
      <c r="MCW7" s="676"/>
      <c r="MCX7" s="676"/>
      <c r="MCY7" s="676"/>
      <c r="MCZ7" s="676"/>
      <c r="MDA7" s="676"/>
      <c r="MDB7" s="676"/>
      <c r="MDC7" s="676"/>
      <c r="MDD7" s="676"/>
      <c r="MDE7" s="676"/>
      <c r="MDF7" s="676"/>
      <c r="MDG7" s="676"/>
      <c r="MDH7" s="676"/>
      <c r="MDI7" s="676"/>
      <c r="MDJ7" s="676"/>
      <c r="MDK7" s="676"/>
      <c r="MDL7" s="676"/>
      <c r="MDM7" s="676"/>
      <c r="MDN7" s="676"/>
      <c r="MDO7" s="676"/>
      <c r="MDP7" s="676"/>
      <c r="MDQ7" s="676"/>
      <c r="MDR7" s="676"/>
      <c r="MDS7" s="676"/>
      <c r="MDT7" s="676"/>
      <c r="MDU7" s="676"/>
      <c r="MDV7" s="676"/>
      <c r="MDW7" s="676"/>
      <c r="MDX7" s="676"/>
      <c r="MDY7" s="676"/>
      <c r="MDZ7" s="676"/>
      <c r="MEA7" s="676"/>
      <c r="MEB7" s="676"/>
      <c r="MEC7" s="676"/>
      <c r="MED7" s="676"/>
      <c r="MEE7" s="676"/>
      <c r="MEF7" s="676"/>
      <c r="MEG7" s="676"/>
      <c r="MEH7" s="676"/>
      <c r="MEI7" s="676"/>
      <c r="MEJ7" s="676"/>
      <c r="MEK7" s="676"/>
      <c r="MEL7" s="676"/>
      <c r="MEM7" s="676"/>
      <c r="MEN7" s="676"/>
      <c r="MEO7" s="676"/>
      <c r="MEP7" s="676"/>
      <c r="MEQ7" s="676"/>
      <c r="MER7" s="676"/>
      <c r="MES7" s="676"/>
      <c r="MET7" s="676"/>
      <c r="MEU7" s="676"/>
      <c r="MEV7" s="676"/>
      <c r="MEW7" s="676"/>
      <c r="MEX7" s="676"/>
      <c r="MEY7" s="676"/>
      <c r="MEZ7" s="676"/>
      <c r="MFA7" s="676"/>
      <c r="MFB7" s="676"/>
      <c r="MFC7" s="676"/>
      <c r="MFD7" s="676"/>
      <c r="MFE7" s="676"/>
      <c r="MFF7" s="676"/>
      <c r="MFG7" s="676"/>
      <c r="MFH7" s="676"/>
      <c r="MFI7" s="676"/>
      <c r="MFJ7" s="676"/>
      <c r="MFK7" s="676"/>
      <c r="MFL7" s="676"/>
      <c r="MFM7" s="676"/>
      <c r="MFN7" s="676"/>
      <c r="MFO7" s="676"/>
      <c r="MFP7" s="676"/>
      <c r="MFQ7" s="676"/>
      <c r="MFR7" s="676"/>
      <c r="MFS7" s="676"/>
      <c r="MFT7" s="676"/>
      <c r="MFU7" s="676"/>
      <c r="MFV7" s="676"/>
      <c r="MFW7" s="676"/>
      <c r="MFX7" s="676"/>
      <c r="MFY7" s="676"/>
      <c r="MFZ7" s="676"/>
      <c r="MGA7" s="676"/>
      <c r="MGB7" s="676"/>
      <c r="MGC7" s="676"/>
      <c r="MGD7" s="676"/>
      <c r="MGE7" s="676"/>
      <c r="MGF7" s="676"/>
      <c r="MGG7" s="676"/>
      <c r="MGH7" s="676"/>
      <c r="MGI7" s="676"/>
      <c r="MGJ7" s="676"/>
      <c r="MGK7" s="676"/>
      <c r="MGL7" s="676"/>
      <c r="MGM7" s="676"/>
      <c r="MGN7" s="676"/>
      <c r="MGO7" s="676"/>
      <c r="MGP7" s="676"/>
      <c r="MGQ7" s="676"/>
      <c r="MGR7" s="676"/>
      <c r="MGS7" s="676"/>
      <c r="MGT7" s="676"/>
      <c r="MGU7" s="676"/>
      <c r="MGV7" s="676"/>
      <c r="MGW7" s="676"/>
      <c r="MGX7" s="676"/>
      <c r="MGY7" s="676"/>
      <c r="MGZ7" s="676"/>
      <c r="MHA7" s="676"/>
      <c r="MHB7" s="676"/>
      <c r="MHC7" s="676"/>
      <c r="MHD7" s="676"/>
      <c r="MHE7" s="676"/>
      <c r="MHF7" s="676"/>
      <c r="MHG7" s="676"/>
      <c r="MHH7" s="676"/>
      <c r="MHI7" s="676"/>
      <c r="MHJ7" s="676"/>
      <c r="MHK7" s="676"/>
      <c r="MHL7" s="676"/>
      <c r="MHM7" s="676"/>
      <c r="MHN7" s="676"/>
      <c r="MHO7" s="676"/>
      <c r="MHP7" s="676"/>
      <c r="MHQ7" s="676"/>
      <c r="MHR7" s="676"/>
      <c r="MHS7" s="676"/>
      <c r="MHT7" s="676"/>
      <c r="MHU7" s="676"/>
      <c r="MHV7" s="676"/>
      <c r="MHW7" s="676"/>
      <c r="MHX7" s="676"/>
      <c r="MHY7" s="676"/>
      <c r="MHZ7" s="676"/>
      <c r="MIA7" s="676"/>
      <c r="MIB7" s="676"/>
      <c r="MIC7" s="676"/>
      <c r="MID7" s="676"/>
      <c r="MIE7" s="676"/>
      <c r="MIF7" s="676"/>
      <c r="MIG7" s="676"/>
      <c r="MIH7" s="676"/>
      <c r="MII7" s="676"/>
      <c r="MIJ7" s="676"/>
      <c r="MIK7" s="676"/>
      <c r="MIL7" s="676"/>
      <c r="MIM7" s="676"/>
      <c r="MIN7" s="676"/>
      <c r="MIO7" s="676"/>
      <c r="MIP7" s="676"/>
      <c r="MIQ7" s="676"/>
      <c r="MIR7" s="676"/>
      <c r="MIS7" s="676"/>
      <c r="MIT7" s="676"/>
      <c r="MIU7" s="676"/>
      <c r="MIV7" s="676"/>
      <c r="MIW7" s="676"/>
      <c r="MIX7" s="676"/>
      <c r="MIY7" s="676"/>
      <c r="MIZ7" s="676"/>
      <c r="MJA7" s="676"/>
      <c r="MJB7" s="676"/>
      <c r="MJC7" s="676"/>
      <c r="MJD7" s="676"/>
      <c r="MJE7" s="676"/>
      <c r="MJF7" s="676"/>
      <c r="MJG7" s="676"/>
      <c r="MJH7" s="676"/>
      <c r="MJI7" s="676"/>
      <c r="MJJ7" s="676"/>
      <c r="MJK7" s="676"/>
      <c r="MJL7" s="676"/>
      <c r="MJM7" s="676"/>
      <c r="MJN7" s="676"/>
      <c r="MJO7" s="676"/>
      <c r="MJP7" s="676"/>
      <c r="MJQ7" s="676"/>
      <c r="MJR7" s="676"/>
      <c r="MJS7" s="676"/>
      <c r="MJT7" s="676"/>
      <c r="MJU7" s="676"/>
      <c r="MJV7" s="676"/>
      <c r="MJW7" s="676"/>
      <c r="MJX7" s="676"/>
      <c r="MJY7" s="676"/>
      <c r="MJZ7" s="676"/>
      <c r="MKA7" s="676"/>
      <c r="MKB7" s="676"/>
      <c r="MKC7" s="676"/>
      <c r="MKD7" s="676"/>
      <c r="MKE7" s="676"/>
      <c r="MKF7" s="676"/>
      <c r="MKG7" s="676"/>
      <c r="MKH7" s="676"/>
      <c r="MKI7" s="676"/>
      <c r="MKJ7" s="676"/>
      <c r="MKK7" s="676"/>
      <c r="MKL7" s="676"/>
      <c r="MKM7" s="676"/>
      <c r="MKN7" s="676"/>
      <c r="MKO7" s="676"/>
      <c r="MKP7" s="676"/>
      <c r="MKQ7" s="676"/>
      <c r="MKR7" s="676"/>
      <c r="MKS7" s="676"/>
      <c r="MKT7" s="676"/>
      <c r="MKU7" s="676"/>
      <c r="MKV7" s="676"/>
      <c r="MKW7" s="676"/>
      <c r="MKX7" s="676"/>
      <c r="MKY7" s="676"/>
      <c r="MKZ7" s="676"/>
      <c r="MLA7" s="676"/>
      <c r="MLB7" s="676"/>
      <c r="MLC7" s="676"/>
      <c r="MLD7" s="676"/>
      <c r="MLE7" s="676"/>
      <c r="MLF7" s="676"/>
      <c r="MLG7" s="676"/>
      <c r="MLH7" s="676"/>
      <c r="MLI7" s="676"/>
      <c r="MLJ7" s="676"/>
      <c r="MLK7" s="676"/>
      <c r="MLL7" s="676"/>
      <c r="MLM7" s="676"/>
      <c r="MLN7" s="676"/>
      <c r="MLO7" s="676"/>
      <c r="MLP7" s="676"/>
      <c r="MLQ7" s="676"/>
      <c r="MLR7" s="676"/>
      <c r="MLS7" s="676"/>
      <c r="MLT7" s="676"/>
      <c r="MLU7" s="676"/>
      <c r="MLV7" s="676"/>
      <c r="MLW7" s="676"/>
      <c r="MLX7" s="676"/>
      <c r="MLY7" s="676"/>
      <c r="MLZ7" s="676"/>
      <c r="MMA7" s="676"/>
      <c r="MMB7" s="676"/>
      <c r="MMC7" s="676"/>
      <c r="MMD7" s="676"/>
      <c r="MME7" s="676"/>
      <c r="MMF7" s="676"/>
      <c r="MMG7" s="676"/>
      <c r="MMH7" s="676"/>
      <c r="MMI7" s="676"/>
      <c r="MMJ7" s="676"/>
      <c r="MMK7" s="676"/>
      <c r="MML7" s="676"/>
      <c r="MMM7" s="676"/>
      <c r="MMN7" s="676"/>
      <c r="MMO7" s="676"/>
      <c r="MMP7" s="676"/>
      <c r="MMQ7" s="676"/>
      <c r="MMR7" s="676"/>
      <c r="MMS7" s="676"/>
      <c r="MMT7" s="676"/>
      <c r="MMU7" s="676"/>
      <c r="MMV7" s="676"/>
      <c r="MMW7" s="676"/>
      <c r="MMX7" s="676"/>
      <c r="MMY7" s="676"/>
      <c r="MMZ7" s="676"/>
      <c r="MNA7" s="676"/>
      <c r="MNB7" s="676"/>
      <c r="MNC7" s="676"/>
      <c r="MND7" s="676"/>
      <c r="MNE7" s="676"/>
      <c r="MNF7" s="676"/>
      <c r="MNG7" s="676"/>
      <c r="MNH7" s="676"/>
      <c r="MNI7" s="676"/>
      <c r="MNJ7" s="676"/>
      <c r="MNK7" s="676"/>
      <c r="MNL7" s="676"/>
      <c r="MNM7" s="676"/>
      <c r="MNN7" s="676"/>
      <c r="MNO7" s="676"/>
      <c r="MNP7" s="676"/>
      <c r="MNQ7" s="676"/>
      <c r="MNR7" s="676"/>
      <c r="MNS7" s="676"/>
      <c r="MNT7" s="676"/>
      <c r="MNU7" s="676"/>
      <c r="MNV7" s="676"/>
      <c r="MNW7" s="676"/>
      <c r="MNX7" s="676"/>
      <c r="MNY7" s="676"/>
      <c r="MNZ7" s="676"/>
      <c r="MOA7" s="676"/>
      <c r="MOB7" s="676"/>
      <c r="MOC7" s="676"/>
      <c r="MOD7" s="676"/>
      <c r="MOE7" s="676"/>
      <c r="MOF7" s="676"/>
      <c r="MOG7" s="676"/>
      <c r="MOH7" s="676"/>
      <c r="MOI7" s="676"/>
      <c r="MOJ7" s="676"/>
      <c r="MOK7" s="676"/>
      <c r="MOL7" s="676"/>
      <c r="MOM7" s="676"/>
      <c r="MON7" s="676"/>
      <c r="MOO7" s="676"/>
      <c r="MOP7" s="676"/>
      <c r="MOQ7" s="676"/>
      <c r="MOR7" s="676"/>
      <c r="MOS7" s="676"/>
      <c r="MOT7" s="676"/>
      <c r="MOU7" s="676"/>
      <c r="MOV7" s="676"/>
      <c r="MOW7" s="676"/>
      <c r="MOX7" s="676"/>
      <c r="MOY7" s="676"/>
      <c r="MOZ7" s="676"/>
      <c r="MPA7" s="676"/>
      <c r="MPB7" s="676"/>
      <c r="MPC7" s="676"/>
      <c r="MPD7" s="676"/>
      <c r="MPE7" s="676"/>
      <c r="MPF7" s="676"/>
      <c r="MPG7" s="676"/>
      <c r="MPH7" s="676"/>
      <c r="MPI7" s="676"/>
      <c r="MPJ7" s="676"/>
      <c r="MPK7" s="676"/>
      <c r="MPL7" s="676"/>
      <c r="MPM7" s="676"/>
      <c r="MPN7" s="676"/>
      <c r="MPO7" s="676"/>
      <c r="MPP7" s="676"/>
      <c r="MPQ7" s="676"/>
      <c r="MPR7" s="676"/>
      <c r="MPS7" s="676"/>
      <c r="MPT7" s="676"/>
      <c r="MPU7" s="676"/>
      <c r="MPV7" s="676"/>
      <c r="MPW7" s="676"/>
      <c r="MPX7" s="676"/>
      <c r="MPY7" s="676"/>
      <c r="MPZ7" s="676"/>
      <c r="MQA7" s="676"/>
      <c r="MQB7" s="676"/>
      <c r="MQC7" s="676"/>
      <c r="MQD7" s="676"/>
      <c r="MQE7" s="676"/>
      <c r="MQF7" s="676"/>
      <c r="MQG7" s="676"/>
      <c r="MQH7" s="676"/>
      <c r="MQI7" s="676"/>
      <c r="MQJ7" s="676"/>
      <c r="MQK7" s="676"/>
      <c r="MQL7" s="676"/>
      <c r="MQM7" s="676"/>
      <c r="MQN7" s="676"/>
      <c r="MQO7" s="676"/>
      <c r="MQP7" s="676"/>
      <c r="MQQ7" s="676"/>
      <c r="MQR7" s="676"/>
      <c r="MQS7" s="676"/>
      <c r="MQT7" s="676"/>
      <c r="MQU7" s="676"/>
      <c r="MQV7" s="676"/>
      <c r="MQW7" s="676"/>
      <c r="MQX7" s="676"/>
      <c r="MQY7" s="676"/>
      <c r="MQZ7" s="676"/>
      <c r="MRA7" s="676"/>
      <c r="MRB7" s="676"/>
      <c r="MRC7" s="676"/>
      <c r="MRD7" s="676"/>
      <c r="MRE7" s="676"/>
      <c r="MRF7" s="676"/>
      <c r="MRG7" s="676"/>
      <c r="MRH7" s="676"/>
      <c r="MRI7" s="676"/>
      <c r="MRJ7" s="676"/>
      <c r="MRK7" s="676"/>
      <c r="MRL7" s="676"/>
      <c r="MRM7" s="676"/>
      <c r="MRN7" s="676"/>
      <c r="MRO7" s="676"/>
      <c r="MRP7" s="676"/>
      <c r="MRQ7" s="676"/>
      <c r="MRR7" s="676"/>
      <c r="MRS7" s="676"/>
      <c r="MRT7" s="676"/>
      <c r="MRU7" s="676"/>
      <c r="MRV7" s="676"/>
      <c r="MRW7" s="676"/>
      <c r="MRX7" s="676"/>
      <c r="MRY7" s="676"/>
      <c r="MRZ7" s="676"/>
      <c r="MSA7" s="676"/>
      <c r="MSB7" s="676"/>
      <c r="MSC7" s="676"/>
      <c r="MSD7" s="676"/>
      <c r="MSE7" s="676"/>
      <c r="MSF7" s="676"/>
      <c r="MSG7" s="676"/>
      <c r="MSH7" s="676"/>
      <c r="MSI7" s="676"/>
      <c r="MSJ7" s="676"/>
      <c r="MSK7" s="676"/>
      <c r="MSL7" s="676"/>
      <c r="MSM7" s="676"/>
      <c r="MSN7" s="676"/>
      <c r="MSO7" s="676"/>
      <c r="MSP7" s="676"/>
      <c r="MSQ7" s="676"/>
      <c r="MSR7" s="676"/>
      <c r="MSS7" s="676"/>
      <c r="MST7" s="676"/>
      <c r="MSU7" s="676"/>
      <c r="MSV7" s="676"/>
      <c r="MSW7" s="676"/>
      <c r="MSX7" s="676"/>
      <c r="MSY7" s="676"/>
      <c r="MSZ7" s="676"/>
      <c r="MTA7" s="676"/>
      <c r="MTB7" s="676"/>
      <c r="MTC7" s="676"/>
      <c r="MTD7" s="676"/>
      <c r="MTE7" s="676"/>
      <c r="MTF7" s="676"/>
      <c r="MTG7" s="676"/>
      <c r="MTH7" s="676"/>
      <c r="MTI7" s="676"/>
      <c r="MTJ7" s="676"/>
      <c r="MTK7" s="676"/>
      <c r="MTL7" s="676"/>
      <c r="MTM7" s="676"/>
      <c r="MTN7" s="676"/>
      <c r="MTO7" s="676"/>
      <c r="MTP7" s="676"/>
      <c r="MTQ7" s="676"/>
      <c r="MTR7" s="676"/>
      <c r="MTS7" s="676"/>
      <c r="MTT7" s="676"/>
      <c r="MTU7" s="676"/>
      <c r="MTV7" s="676"/>
      <c r="MTW7" s="676"/>
      <c r="MTX7" s="676"/>
      <c r="MTY7" s="676"/>
      <c r="MTZ7" s="676"/>
      <c r="MUA7" s="676"/>
      <c r="MUB7" s="676"/>
      <c r="MUC7" s="676"/>
      <c r="MUD7" s="676"/>
      <c r="MUE7" s="676"/>
      <c r="MUF7" s="676"/>
      <c r="MUG7" s="676"/>
      <c r="MUH7" s="676"/>
      <c r="MUI7" s="676"/>
      <c r="MUJ7" s="676"/>
      <c r="MUK7" s="676"/>
      <c r="MUL7" s="676"/>
      <c r="MUM7" s="676"/>
      <c r="MUN7" s="676"/>
      <c r="MUO7" s="676"/>
      <c r="MUP7" s="676"/>
      <c r="MUQ7" s="676"/>
      <c r="MUR7" s="676"/>
      <c r="MUS7" s="676"/>
      <c r="MUT7" s="676"/>
      <c r="MUU7" s="676"/>
      <c r="MUV7" s="676"/>
      <c r="MUW7" s="676"/>
      <c r="MUX7" s="676"/>
      <c r="MUY7" s="676"/>
      <c r="MUZ7" s="676"/>
      <c r="MVA7" s="676"/>
      <c r="MVB7" s="676"/>
      <c r="MVC7" s="676"/>
      <c r="MVD7" s="676"/>
      <c r="MVE7" s="676"/>
      <c r="MVF7" s="676"/>
      <c r="MVG7" s="676"/>
      <c r="MVH7" s="676"/>
      <c r="MVI7" s="676"/>
      <c r="MVJ7" s="676"/>
      <c r="MVK7" s="676"/>
      <c r="MVL7" s="676"/>
      <c r="MVM7" s="676"/>
      <c r="MVN7" s="676"/>
      <c r="MVO7" s="676"/>
      <c r="MVP7" s="676"/>
      <c r="MVQ7" s="676"/>
      <c r="MVR7" s="676"/>
      <c r="MVS7" s="676"/>
      <c r="MVT7" s="676"/>
      <c r="MVU7" s="676"/>
      <c r="MVV7" s="676"/>
      <c r="MVW7" s="676"/>
      <c r="MVX7" s="676"/>
      <c r="MVY7" s="676"/>
      <c r="MVZ7" s="676"/>
      <c r="MWA7" s="676"/>
      <c r="MWB7" s="676"/>
      <c r="MWC7" s="676"/>
      <c r="MWD7" s="676"/>
      <c r="MWE7" s="676"/>
      <c r="MWF7" s="676"/>
      <c r="MWG7" s="676"/>
      <c r="MWH7" s="676"/>
      <c r="MWI7" s="676"/>
      <c r="MWJ7" s="676"/>
      <c r="MWK7" s="676"/>
      <c r="MWL7" s="676"/>
      <c r="MWM7" s="676"/>
      <c r="MWN7" s="676"/>
      <c r="MWO7" s="676"/>
      <c r="MWP7" s="676"/>
      <c r="MWQ7" s="676"/>
      <c r="MWR7" s="676"/>
      <c r="MWS7" s="676"/>
      <c r="MWT7" s="676"/>
      <c r="MWU7" s="676"/>
      <c r="MWV7" s="676"/>
      <c r="MWW7" s="676"/>
      <c r="MWX7" s="676"/>
      <c r="MWY7" s="676"/>
      <c r="MWZ7" s="676"/>
      <c r="MXA7" s="676"/>
      <c r="MXB7" s="676"/>
      <c r="MXC7" s="676"/>
      <c r="MXD7" s="676"/>
      <c r="MXE7" s="676"/>
      <c r="MXF7" s="676"/>
      <c r="MXG7" s="676"/>
      <c r="MXH7" s="676"/>
      <c r="MXI7" s="676"/>
      <c r="MXJ7" s="676"/>
      <c r="MXK7" s="676"/>
      <c r="MXL7" s="676"/>
      <c r="MXM7" s="676"/>
      <c r="MXN7" s="676"/>
      <c r="MXO7" s="676"/>
      <c r="MXP7" s="676"/>
      <c r="MXQ7" s="676"/>
      <c r="MXR7" s="676"/>
      <c r="MXS7" s="676"/>
      <c r="MXT7" s="676"/>
      <c r="MXU7" s="676"/>
      <c r="MXV7" s="676"/>
      <c r="MXW7" s="676"/>
      <c r="MXX7" s="676"/>
      <c r="MXY7" s="676"/>
      <c r="MXZ7" s="676"/>
      <c r="MYA7" s="676"/>
      <c r="MYB7" s="676"/>
      <c r="MYC7" s="676"/>
      <c r="MYD7" s="676"/>
      <c r="MYE7" s="676"/>
      <c r="MYF7" s="676"/>
      <c r="MYG7" s="676"/>
      <c r="MYH7" s="676"/>
      <c r="MYI7" s="676"/>
      <c r="MYJ7" s="676"/>
      <c r="MYK7" s="676"/>
      <c r="MYL7" s="676"/>
      <c r="MYM7" s="676"/>
      <c r="MYN7" s="676"/>
      <c r="MYO7" s="676"/>
      <c r="MYP7" s="676"/>
      <c r="MYQ7" s="676"/>
      <c r="MYR7" s="676"/>
      <c r="MYS7" s="676"/>
      <c r="MYT7" s="676"/>
      <c r="MYU7" s="676"/>
      <c r="MYV7" s="676"/>
      <c r="MYW7" s="676"/>
      <c r="MYX7" s="676"/>
      <c r="MYY7" s="676"/>
      <c r="MYZ7" s="676"/>
      <c r="MZA7" s="676"/>
      <c r="MZB7" s="676"/>
      <c r="MZC7" s="676"/>
      <c r="MZD7" s="676"/>
      <c r="MZE7" s="676"/>
      <c r="MZF7" s="676"/>
      <c r="MZG7" s="676"/>
      <c r="MZH7" s="676"/>
      <c r="MZI7" s="676"/>
      <c r="MZJ7" s="676"/>
      <c r="MZK7" s="676"/>
      <c r="MZL7" s="676"/>
      <c r="MZM7" s="676"/>
      <c r="MZN7" s="676"/>
      <c r="MZO7" s="676"/>
      <c r="MZP7" s="676"/>
      <c r="MZQ7" s="676"/>
      <c r="MZR7" s="676"/>
      <c r="MZS7" s="676"/>
      <c r="MZT7" s="676"/>
      <c r="MZU7" s="676"/>
      <c r="MZV7" s="676"/>
      <c r="MZW7" s="676"/>
      <c r="MZX7" s="676"/>
      <c r="MZY7" s="676"/>
      <c r="MZZ7" s="676"/>
      <c r="NAA7" s="676"/>
      <c r="NAB7" s="676"/>
      <c r="NAC7" s="676"/>
      <c r="NAD7" s="676"/>
      <c r="NAE7" s="676"/>
      <c r="NAF7" s="676"/>
      <c r="NAG7" s="676"/>
      <c r="NAH7" s="676"/>
      <c r="NAI7" s="676"/>
      <c r="NAJ7" s="676"/>
      <c r="NAK7" s="676"/>
      <c r="NAL7" s="676"/>
      <c r="NAM7" s="676"/>
      <c r="NAN7" s="676"/>
      <c r="NAO7" s="676"/>
      <c r="NAP7" s="676"/>
      <c r="NAQ7" s="676"/>
      <c r="NAR7" s="676"/>
      <c r="NAS7" s="676"/>
      <c r="NAT7" s="676"/>
      <c r="NAU7" s="676"/>
      <c r="NAV7" s="676"/>
      <c r="NAW7" s="676"/>
      <c r="NAX7" s="676"/>
      <c r="NAY7" s="676"/>
      <c r="NAZ7" s="676"/>
      <c r="NBA7" s="676"/>
      <c r="NBB7" s="676"/>
      <c r="NBC7" s="676"/>
      <c r="NBD7" s="676"/>
      <c r="NBE7" s="676"/>
      <c r="NBF7" s="676"/>
      <c r="NBG7" s="676"/>
      <c r="NBH7" s="676"/>
      <c r="NBI7" s="676"/>
      <c r="NBJ7" s="676"/>
      <c r="NBK7" s="676"/>
      <c r="NBL7" s="676"/>
      <c r="NBM7" s="676"/>
      <c r="NBN7" s="676"/>
      <c r="NBO7" s="676"/>
      <c r="NBP7" s="676"/>
      <c r="NBQ7" s="676"/>
      <c r="NBR7" s="676"/>
      <c r="NBS7" s="676"/>
      <c r="NBT7" s="676"/>
      <c r="NBU7" s="676"/>
      <c r="NBV7" s="676"/>
      <c r="NBW7" s="676"/>
      <c r="NBX7" s="676"/>
      <c r="NBY7" s="676"/>
      <c r="NBZ7" s="676"/>
      <c r="NCA7" s="676"/>
      <c r="NCB7" s="676"/>
      <c r="NCC7" s="676"/>
      <c r="NCD7" s="676"/>
      <c r="NCE7" s="676"/>
      <c r="NCF7" s="676"/>
      <c r="NCG7" s="676"/>
      <c r="NCH7" s="676"/>
      <c r="NCI7" s="676"/>
      <c r="NCJ7" s="676"/>
      <c r="NCK7" s="676"/>
      <c r="NCL7" s="676"/>
      <c r="NCM7" s="676"/>
      <c r="NCN7" s="676"/>
      <c r="NCO7" s="676"/>
      <c r="NCP7" s="676"/>
      <c r="NCQ7" s="676"/>
      <c r="NCR7" s="676"/>
      <c r="NCS7" s="676"/>
      <c r="NCT7" s="676"/>
      <c r="NCU7" s="676"/>
      <c r="NCV7" s="676"/>
      <c r="NCW7" s="676"/>
      <c r="NCX7" s="676"/>
      <c r="NCY7" s="676"/>
      <c r="NCZ7" s="676"/>
      <c r="NDA7" s="676"/>
      <c r="NDB7" s="676"/>
      <c r="NDC7" s="676"/>
      <c r="NDD7" s="676"/>
      <c r="NDE7" s="676"/>
      <c r="NDF7" s="676"/>
      <c r="NDG7" s="676"/>
      <c r="NDH7" s="676"/>
      <c r="NDI7" s="676"/>
      <c r="NDJ7" s="676"/>
      <c r="NDK7" s="676"/>
      <c r="NDL7" s="676"/>
      <c r="NDM7" s="676"/>
      <c r="NDN7" s="676"/>
      <c r="NDO7" s="676"/>
      <c r="NDP7" s="676"/>
      <c r="NDQ7" s="676"/>
      <c r="NDR7" s="676"/>
      <c r="NDS7" s="676"/>
      <c r="NDT7" s="676"/>
      <c r="NDU7" s="676"/>
      <c r="NDV7" s="676"/>
      <c r="NDW7" s="676"/>
      <c r="NDX7" s="676"/>
      <c r="NDY7" s="676"/>
      <c r="NDZ7" s="676"/>
      <c r="NEA7" s="676"/>
      <c r="NEB7" s="676"/>
      <c r="NEC7" s="676"/>
      <c r="NED7" s="676"/>
      <c r="NEE7" s="676"/>
      <c r="NEF7" s="676"/>
      <c r="NEG7" s="676"/>
      <c r="NEH7" s="676"/>
      <c r="NEI7" s="676"/>
      <c r="NEJ7" s="676"/>
      <c r="NEK7" s="676"/>
      <c r="NEL7" s="676"/>
      <c r="NEM7" s="676"/>
      <c r="NEN7" s="676"/>
      <c r="NEO7" s="676"/>
      <c r="NEP7" s="676"/>
      <c r="NEQ7" s="676"/>
      <c r="NER7" s="676"/>
      <c r="NES7" s="676"/>
      <c r="NET7" s="676"/>
      <c r="NEU7" s="676"/>
      <c r="NEV7" s="676"/>
      <c r="NEW7" s="676"/>
      <c r="NEX7" s="676"/>
      <c r="NEY7" s="676"/>
      <c r="NEZ7" s="676"/>
      <c r="NFA7" s="676"/>
      <c r="NFB7" s="676"/>
      <c r="NFC7" s="676"/>
      <c r="NFD7" s="676"/>
      <c r="NFE7" s="676"/>
      <c r="NFF7" s="676"/>
      <c r="NFG7" s="676"/>
      <c r="NFH7" s="676"/>
      <c r="NFI7" s="676"/>
      <c r="NFJ7" s="676"/>
      <c r="NFK7" s="676"/>
      <c r="NFL7" s="676"/>
      <c r="NFM7" s="676"/>
      <c r="NFN7" s="676"/>
      <c r="NFO7" s="676"/>
      <c r="NFP7" s="676"/>
      <c r="NFQ7" s="676"/>
      <c r="NFR7" s="676"/>
      <c r="NFS7" s="676"/>
      <c r="NFT7" s="676"/>
      <c r="NFU7" s="676"/>
      <c r="NFV7" s="676"/>
      <c r="NFW7" s="676"/>
      <c r="NFX7" s="676"/>
      <c r="NFY7" s="676"/>
      <c r="NFZ7" s="676"/>
      <c r="NGA7" s="676"/>
      <c r="NGB7" s="676"/>
      <c r="NGC7" s="676"/>
      <c r="NGD7" s="676"/>
      <c r="NGE7" s="676"/>
      <c r="NGF7" s="676"/>
      <c r="NGG7" s="676"/>
      <c r="NGH7" s="676"/>
      <c r="NGI7" s="676"/>
      <c r="NGJ7" s="676"/>
      <c r="NGK7" s="676"/>
      <c r="NGL7" s="676"/>
      <c r="NGM7" s="676"/>
      <c r="NGN7" s="676"/>
      <c r="NGO7" s="676"/>
      <c r="NGP7" s="676"/>
      <c r="NGQ7" s="676"/>
      <c r="NGR7" s="676"/>
      <c r="NGS7" s="676"/>
      <c r="NGT7" s="676"/>
      <c r="NGU7" s="676"/>
      <c r="NGV7" s="676"/>
      <c r="NGW7" s="676"/>
      <c r="NGX7" s="676"/>
      <c r="NGY7" s="676"/>
      <c r="NGZ7" s="676"/>
      <c r="NHA7" s="676"/>
      <c r="NHB7" s="676"/>
      <c r="NHC7" s="676"/>
      <c r="NHD7" s="676"/>
      <c r="NHE7" s="676"/>
      <c r="NHF7" s="676"/>
      <c r="NHG7" s="676"/>
      <c r="NHH7" s="676"/>
      <c r="NHI7" s="676"/>
      <c r="NHJ7" s="676"/>
      <c r="NHK7" s="676"/>
      <c r="NHL7" s="676"/>
      <c r="NHM7" s="676"/>
      <c r="NHN7" s="676"/>
      <c r="NHO7" s="676"/>
      <c r="NHP7" s="676"/>
      <c r="NHQ7" s="676"/>
      <c r="NHR7" s="676"/>
      <c r="NHS7" s="676"/>
      <c r="NHT7" s="676"/>
      <c r="NHU7" s="676"/>
      <c r="NHV7" s="676"/>
      <c r="NHW7" s="676"/>
      <c r="NHX7" s="676"/>
      <c r="NHY7" s="676"/>
      <c r="NHZ7" s="676"/>
      <c r="NIA7" s="676"/>
      <c r="NIB7" s="676"/>
      <c r="NIC7" s="676"/>
      <c r="NID7" s="676"/>
      <c r="NIE7" s="676"/>
      <c r="NIF7" s="676"/>
      <c r="NIG7" s="676"/>
      <c r="NIH7" s="676"/>
      <c r="NII7" s="676"/>
      <c r="NIJ7" s="676"/>
      <c r="NIK7" s="676"/>
      <c r="NIL7" s="676"/>
      <c r="NIM7" s="676"/>
      <c r="NIN7" s="676"/>
      <c r="NIO7" s="676"/>
      <c r="NIP7" s="676"/>
      <c r="NIQ7" s="676"/>
      <c r="NIR7" s="676"/>
      <c r="NIS7" s="676"/>
      <c r="NIT7" s="676"/>
      <c r="NIU7" s="676"/>
      <c r="NIV7" s="676"/>
      <c r="NIW7" s="676"/>
      <c r="NIX7" s="676"/>
      <c r="NIY7" s="676"/>
      <c r="NIZ7" s="676"/>
      <c r="NJA7" s="676"/>
      <c r="NJB7" s="676"/>
      <c r="NJC7" s="676"/>
      <c r="NJD7" s="676"/>
      <c r="NJE7" s="676"/>
      <c r="NJF7" s="676"/>
      <c r="NJG7" s="676"/>
      <c r="NJH7" s="676"/>
      <c r="NJI7" s="676"/>
      <c r="NJJ7" s="676"/>
      <c r="NJK7" s="676"/>
      <c r="NJL7" s="676"/>
      <c r="NJM7" s="676"/>
      <c r="NJN7" s="676"/>
      <c r="NJO7" s="676"/>
      <c r="NJP7" s="676"/>
      <c r="NJQ7" s="676"/>
      <c r="NJR7" s="676"/>
      <c r="NJS7" s="676"/>
      <c r="NJT7" s="676"/>
      <c r="NJU7" s="676"/>
      <c r="NJV7" s="676"/>
      <c r="NJW7" s="676"/>
      <c r="NJX7" s="676"/>
      <c r="NJY7" s="676"/>
      <c r="NJZ7" s="676"/>
      <c r="NKA7" s="676"/>
      <c r="NKB7" s="676"/>
      <c r="NKC7" s="676"/>
      <c r="NKD7" s="676"/>
      <c r="NKE7" s="676"/>
      <c r="NKF7" s="676"/>
      <c r="NKG7" s="676"/>
      <c r="NKH7" s="676"/>
      <c r="NKI7" s="676"/>
      <c r="NKJ7" s="676"/>
      <c r="NKK7" s="676"/>
      <c r="NKL7" s="676"/>
      <c r="NKM7" s="676"/>
      <c r="NKN7" s="676"/>
      <c r="NKO7" s="676"/>
      <c r="NKP7" s="676"/>
      <c r="NKQ7" s="676"/>
      <c r="NKR7" s="676"/>
      <c r="NKS7" s="676"/>
      <c r="NKT7" s="676"/>
      <c r="NKU7" s="676"/>
      <c r="NKV7" s="676"/>
      <c r="NKW7" s="676"/>
      <c r="NKX7" s="676"/>
      <c r="NKY7" s="676"/>
      <c r="NKZ7" s="676"/>
      <c r="NLA7" s="676"/>
      <c r="NLB7" s="676"/>
      <c r="NLC7" s="676"/>
      <c r="NLD7" s="676"/>
      <c r="NLE7" s="676"/>
      <c r="NLF7" s="676"/>
      <c r="NLG7" s="676"/>
      <c r="NLH7" s="676"/>
      <c r="NLI7" s="676"/>
      <c r="NLJ7" s="676"/>
      <c r="NLK7" s="676"/>
      <c r="NLL7" s="676"/>
      <c r="NLM7" s="676"/>
      <c r="NLN7" s="676"/>
      <c r="NLO7" s="676"/>
      <c r="NLP7" s="676"/>
      <c r="NLQ7" s="676"/>
      <c r="NLR7" s="676"/>
      <c r="NLS7" s="676"/>
      <c r="NLT7" s="676"/>
      <c r="NLU7" s="676"/>
      <c r="NLV7" s="676"/>
      <c r="NLW7" s="676"/>
      <c r="NLX7" s="676"/>
      <c r="NLY7" s="676"/>
      <c r="NLZ7" s="676"/>
      <c r="NMA7" s="676"/>
      <c r="NMB7" s="676"/>
      <c r="NMC7" s="676"/>
      <c r="NMD7" s="676"/>
      <c r="NME7" s="676"/>
      <c r="NMF7" s="676"/>
      <c r="NMG7" s="676"/>
      <c r="NMH7" s="676"/>
      <c r="NMI7" s="676"/>
      <c r="NMJ7" s="676"/>
      <c r="NMK7" s="676"/>
      <c r="NML7" s="676"/>
      <c r="NMM7" s="676"/>
      <c r="NMN7" s="676"/>
      <c r="NMO7" s="676"/>
      <c r="NMP7" s="676"/>
      <c r="NMQ7" s="676"/>
      <c r="NMR7" s="676"/>
      <c r="NMS7" s="676"/>
      <c r="NMT7" s="676"/>
      <c r="NMU7" s="676"/>
      <c r="NMV7" s="676"/>
      <c r="NMW7" s="676"/>
      <c r="NMX7" s="676"/>
      <c r="NMY7" s="676"/>
      <c r="NMZ7" s="676"/>
      <c r="NNA7" s="676"/>
      <c r="NNB7" s="676"/>
      <c r="NNC7" s="676"/>
      <c r="NND7" s="676"/>
      <c r="NNE7" s="676"/>
      <c r="NNF7" s="676"/>
      <c r="NNG7" s="676"/>
      <c r="NNH7" s="676"/>
      <c r="NNI7" s="676"/>
      <c r="NNJ7" s="676"/>
      <c r="NNK7" s="676"/>
      <c r="NNL7" s="676"/>
      <c r="NNM7" s="676"/>
      <c r="NNN7" s="676"/>
      <c r="NNO7" s="676"/>
      <c r="NNP7" s="676"/>
      <c r="NNQ7" s="676"/>
      <c r="NNR7" s="676"/>
      <c r="NNS7" s="676"/>
      <c r="NNT7" s="676"/>
      <c r="NNU7" s="676"/>
      <c r="NNV7" s="676"/>
      <c r="NNW7" s="676"/>
      <c r="NNX7" s="676"/>
      <c r="NNY7" s="676"/>
      <c r="NNZ7" s="676"/>
      <c r="NOA7" s="676"/>
      <c r="NOB7" s="676"/>
      <c r="NOC7" s="676"/>
      <c r="NOD7" s="676"/>
      <c r="NOE7" s="676"/>
      <c r="NOF7" s="676"/>
      <c r="NOG7" s="676"/>
      <c r="NOH7" s="676"/>
      <c r="NOI7" s="676"/>
      <c r="NOJ7" s="676"/>
      <c r="NOK7" s="676"/>
      <c r="NOL7" s="676"/>
      <c r="NOM7" s="676"/>
      <c r="NON7" s="676"/>
      <c r="NOO7" s="676"/>
      <c r="NOP7" s="676"/>
      <c r="NOQ7" s="676"/>
      <c r="NOR7" s="676"/>
      <c r="NOS7" s="676"/>
      <c r="NOT7" s="676"/>
      <c r="NOU7" s="676"/>
      <c r="NOV7" s="676"/>
      <c r="NOW7" s="676"/>
      <c r="NOX7" s="676"/>
      <c r="NOY7" s="676"/>
      <c r="NOZ7" s="676"/>
      <c r="NPA7" s="676"/>
      <c r="NPB7" s="676"/>
      <c r="NPC7" s="676"/>
      <c r="NPD7" s="676"/>
      <c r="NPE7" s="676"/>
      <c r="NPF7" s="676"/>
      <c r="NPG7" s="676"/>
      <c r="NPH7" s="676"/>
      <c r="NPI7" s="676"/>
      <c r="NPJ7" s="676"/>
      <c r="NPK7" s="676"/>
      <c r="NPL7" s="676"/>
      <c r="NPM7" s="676"/>
      <c r="NPN7" s="676"/>
      <c r="NPO7" s="676"/>
      <c r="NPP7" s="676"/>
      <c r="NPQ7" s="676"/>
      <c r="NPR7" s="676"/>
      <c r="NPS7" s="676"/>
      <c r="NPT7" s="676"/>
      <c r="NPU7" s="676"/>
      <c r="NPV7" s="676"/>
      <c r="NPW7" s="676"/>
      <c r="NPX7" s="676"/>
      <c r="NPY7" s="676"/>
      <c r="NPZ7" s="676"/>
      <c r="NQA7" s="676"/>
      <c r="NQB7" s="676"/>
      <c r="NQC7" s="676"/>
      <c r="NQD7" s="676"/>
      <c r="NQE7" s="676"/>
      <c r="NQF7" s="676"/>
      <c r="NQG7" s="676"/>
      <c r="NQH7" s="676"/>
      <c r="NQI7" s="676"/>
      <c r="NQJ7" s="676"/>
      <c r="NQK7" s="676"/>
      <c r="NQL7" s="676"/>
      <c r="NQM7" s="676"/>
      <c r="NQN7" s="676"/>
      <c r="NQO7" s="676"/>
      <c r="NQP7" s="676"/>
      <c r="NQQ7" s="676"/>
      <c r="NQR7" s="676"/>
      <c r="NQS7" s="676"/>
      <c r="NQT7" s="676"/>
      <c r="NQU7" s="676"/>
      <c r="NQV7" s="676"/>
      <c r="NQW7" s="676"/>
      <c r="NQX7" s="676"/>
      <c r="NQY7" s="676"/>
      <c r="NQZ7" s="676"/>
      <c r="NRA7" s="676"/>
      <c r="NRB7" s="676"/>
      <c r="NRC7" s="676"/>
      <c r="NRD7" s="676"/>
      <c r="NRE7" s="676"/>
      <c r="NRF7" s="676"/>
      <c r="NRG7" s="676"/>
      <c r="NRH7" s="676"/>
      <c r="NRI7" s="676"/>
      <c r="NRJ7" s="676"/>
      <c r="NRK7" s="676"/>
      <c r="NRL7" s="676"/>
      <c r="NRM7" s="676"/>
      <c r="NRN7" s="676"/>
      <c r="NRO7" s="676"/>
      <c r="NRP7" s="676"/>
      <c r="NRQ7" s="676"/>
      <c r="NRR7" s="676"/>
      <c r="NRS7" s="676"/>
      <c r="NRT7" s="676"/>
      <c r="NRU7" s="676"/>
      <c r="NRV7" s="676"/>
      <c r="NRW7" s="676"/>
      <c r="NRX7" s="676"/>
      <c r="NRY7" s="676"/>
      <c r="NRZ7" s="676"/>
      <c r="NSA7" s="676"/>
      <c r="NSB7" s="676"/>
      <c r="NSC7" s="676"/>
      <c r="NSD7" s="676"/>
      <c r="NSE7" s="676"/>
      <c r="NSF7" s="676"/>
      <c r="NSG7" s="676"/>
      <c r="NSH7" s="676"/>
      <c r="NSI7" s="676"/>
      <c r="NSJ7" s="676"/>
      <c r="NSK7" s="676"/>
      <c r="NSL7" s="676"/>
      <c r="NSM7" s="676"/>
      <c r="NSN7" s="676"/>
      <c r="NSO7" s="676"/>
      <c r="NSP7" s="676"/>
      <c r="NSQ7" s="676"/>
      <c r="NSR7" s="676"/>
      <c r="NSS7" s="676"/>
      <c r="NST7" s="676"/>
      <c r="NSU7" s="676"/>
      <c r="NSV7" s="676"/>
      <c r="NSW7" s="676"/>
      <c r="NSX7" s="676"/>
      <c r="NSY7" s="676"/>
      <c r="NSZ7" s="676"/>
      <c r="NTA7" s="676"/>
      <c r="NTB7" s="676"/>
      <c r="NTC7" s="676"/>
      <c r="NTD7" s="676"/>
      <c r="NTE7" s="676"/>
      <c r="NTF7" s="676"/>
      <c r="NTG7" s="676"/>
      <c r="NTH7" s="676"/>
      <c r="NTI7" s="676"/>
      <c r="NTJ7" s="676"/>
      <c r="NTK7" s="676"/>
      <c r="NTL7" s="676"/>
      <c r="NTM7" s="676"/>
      <c r="NTN7" s="676"/>
      <c r="NTO7" s="676"/>
      <c r="NTP7" s="676"/>
      <c r="NTQ7" s="676"/>
      <c r="NTR7" s="676"/>
      <c r="NTS7" s="676"/>
      <c r="NTT7" s="676"/>
      <c r="NTU7" s="676"/>
      <c r="NTV7" s="676"/>
      <c r="NTW7" s="676"/>
      <c r="NTX7" s="676"/>
      <c r="NTY7" s="676"/>
      <c r="NTZ7" s="676"/>
      <c r="NUA7" s="676"/>
      <c r="NUB7" s="676"/>
      <c r="NUC7" s="676"/>
      <c r="NUD7" s="676"/>
      <c r="NUE7" s="676"/>
      <c r="NUF7" s="676"/>
      <c r="NUG7" s="676"/>
      <c r="NUH7" s="676"/>
      <c r="NUI7" s="676"/>
      <c r="NUJ7" s="676"/>
      <c r="NUK7" s="676"/>
      <c r="NUL7" s="676"/>
      <c r="NUM7" s="676"/>
      <c r="NUN7" s="676"/>
      <c r="NUO7" s="676"/>
      <c r="NUP7" s="676"/>
      <c r="NUQ7" s="676"/>
      <c r="NUR7" s="676"/>
      <c r="NUS7" s="676"/>
      <c r="NUT7" s="676"/>
      <c r="NUU7" s="676"/>
      <c r="NUV7" s="676"/>
      <c r="NUW7" s="676"/>
      <c r="NUX7" s="676"/>
      <c r="NUY7" s="676"/>
      <c r="NUZ7" s="676"/>
      <c r="NVA7" s="676"/>
      <c r="NVB7" s="676"/>
      <c r="NVC7" s="676"/>
      <c r="NVD7" s="676"/>
      <c r="NVE7" s="676"/>
      <c r="NVF7" s="676"/>
      <c r="NVG7" s="676"/>
      <c r="NVH7" s="676"/>
      <c r="NVI7" s="676"/>
      <c r="NVJ7" s="676"/>
      <c r="NVK7" s="676"/>
      <c r="NVL7" s="676"/>
      <c r="NVM7" s="676"/>
      <c r="NVN7" s="676"/>
      <c r="NVO7" s="676"/>
      <c r="NVP7" s="676"/>
      <c r="NVQ7" s="676"/>
      <c r="NVR7" s="676"/>
      <c r="NVS7" s="676"/>
      <c r="NVT7" s="676"/>
      <c r="NVU7" s="676"/>
      <c r="NVV7" s="676"/>
      <c r="NVW7" s="676"/>
      <c r="NVX7" s="676"/>
      <c r="NVY7" s="676"/>
      <c r="NVZ7" s="676"/>
      <c r="NWA7" s="676"/>
      <c r="NWB7" s="676"/>
      <c r="NWC7" s="676"/>
      <c r="NWD7" s="676"/>
      <c r="NWE7" s="676"/>
      <c r="NWF7" s="676"/>
      <c r="NWG7" s="676"/>
      <c r="NWH7" s="676"/>
      <c r="NWI7" s="676"/>
      <c r="NWJ7" s="676"/>
      <c r="NWK7" s="676"/>
      <c r="NWL7" s="676"/>
      <c r="NWM7" s="676"/>
      <c r="NWN7" s="676"/>
      <c r="NWO7" s="676"/>
      <c r="NWP7" s="676"/>
      <c r="NWQ7" s="676"/>
      <c r="NWR7" s="676"/>
      <c r="NWS7" s="676"/>
      <c r="NWT7" s="676"/>
      <c r="NWU7" s="676"/>
      <c r="NWV7" s="676"/>
      <c r="NWW7" s="676"/>
      <c r="NWX7" s="676"/>
      <c r="NWY7" s="676"/>
      <c r="NWZ7" s="676"/>
      <c r="NXA7" s="676"/>
      <c r="NXB7" s="676"/>
      <c r="NXC7" s="676"/>
      <c r="NXD7" s="676"/>
      <c r="NXE7" s="676"/>
      <c r="NXF7" s="676"/>
      <c r="NXG7" s="676"/>
      <c r="NXH7" s="676"/>
      <c r="NXI7" s="676"/>
      <c r="NXJ7" s="676"/>
      <c r="NXK7" s="676"/>
      <c r="NXL7" s="676"/>
      <c r="NXM7" s="676"/>
      <c r="NXN7" s="676"/>
      <c r="NXO7" s="676"/>
      <c r="NXP7" s="676"/>
      <c r="NXQ7" s="676"/>
      <c r="NXR7" s="676"/>
      <c r="NXS7" s="676"/>
      <c r="NXT7" s="676"/>
      <c r="NXU7" s="676"/>
      <c r="NXV7" s="676"/>
      <c r="NXW7" s="676"/>
      <c r="NXX7" s="676"/>
      <c r="NXY7" s="676"/>
      <c r="NXZ7" s="676"/>
      <c r="NYA7" s="676"/>
      <c r="NYB7" s="676"/>
      <c r="NYC7" s="676"/>
      <c r="NYD7" s="676"/>
      <c r="NYE7" s="676"/>
      <c r="NYF7" s="676"/>
      <c r="NYG7" s="676"/>
      <c r="NYH7" s="676"/>
      <c r="NYI7" s="676"/>
      <c r="NYJ7" s="676"/>
      <c r="NYK7" s="676"/>
      <c r="NYL7" s="676"/>
      <c r="NYM7" s="676"/>
      <c r="NYN7" s="676"/>
      <c r="NYO7" s="676"/>
      <c r="NYP7" s="676"/>
      <c r="NYQ7" s="676"/>
      <c r="NYR7" s="676"/>
      <c r="NYS7" s="676"/>
      <c r="NYT7" s="676"/>
      <c r="NYU7" s="676"/>
      <c r="NYV7" s="676"/>
      <c r="NYW7" s="676"/>
      <c r="NYX7" s="676"/>
      <c r="NYY7" s="676"/>
      <c r="NYZ7" s="676"/>
      <c r="NZA7" s="676"/>
      <c r="NZB7" s="676"/>
      <c r="NZC7" s="676"/>
      <c r="NZD7" s="676"/>
      <c r="NZE7" s="676"/>
      <c r="NZF7" s="676"/>
      <c r="NZG7" s="676"/>
      <c r="NZH7" s="676"/>
      <c r="NZI7" s="676"/>
      <c r="NZJ7" s="676"/>
      <c r="NZK7" s="676"/>
      <c r="NZL7" s="676"/>
      <c r="NZM7" s="676"/>
      <c r="NZN7" s="676"/>
      <c r="NZO7" s="676"/>
      <c r="NZP7" s="676"/>
      <c r="NZQ7" s="676"/>
      <c r="NZR7" s="676"/>
      <c r="NZS7" s="676"/>
      <c r="NZT7" s="676"/>
      <c r="NZU7" s="676"/>
      <c r="NZV7" s="676"/>
      <c r="NZW7" s="676"/>
      <c r="NZX7" s="676"/>
      <c r="NZY7" s="676"/>
      <c r="NZZ7" s="676"/>
      <c r="OAA7" s="676"/>
      <c r="OAB7" s="676"/>
      <c r="OAC7" s="676"/>
      <c r="OAD7" s="676"/>
      <c r="OAE7" s="676"/>
      <c r="OAF7" s="676"/>
      <c r="OAG7" s="676"/>
      <c r="OAH7" s="676"/>
      <c r="OAI7" s="676"/>
      <c r="OAJ7" s="676"/>
      <c r="OAK7" s="676"/>
      <c r="OAL7" s="676"/>
      <c r="OAM7" s="676"/>
      <c r="OAN7" s="676"/>
      <c r="OAO7" s="676"/>
      <c r="OAP7" s="676"/>
      <c r="OAQ7" s="676"/>
      <c r="OAR7" s="676"/>
      <c r="OAS7" s="676"/>
      <c r="OAT7" s="676"/>
      <c r="OAU7" s="676"/>
      <c r="OAV7" s="676"/>
      <c r="OAW7" s="676"/>
      <c r="OAX7" s="676"/>
      <c r="OAY7" s="676"/>
      <c r="OAZ7" s="676"/>
      <c r="OBA7" s="676"/>
      <c r="OBB7" s="676"/>
      <c r="OBC7" s="676"/>
      <c r="OBD7" s="676"/>
      <c r="OBE7" s="676"/>
      <c r="OBF7" s="676"/>
      <c r="OBG7" s="676"/>
      <c r="OBH7" s="676"/>
      <c r="OBI7" s="676"/>
      <c r="OBJ7" s="676"/>
      <c r="OBK7" s="676"/>
      <c r="OBL7" s="676"/>
      <c r="OBM7" s="676"/>
      <c r="OBN7" s="676"/>
      <c r="OBO7" s="676"/>
      <c r="OBP7" s="676"/>
      <c r="OBQ7" s="676"/>
      <c r="OBR7" s="676"/>
      <c r="OBS7" s="676"/>
      <c r="OBT7" s="676"/>
      <c r="OBU7" s="676"/>
      <c r="OBV7" s="676"/>
      <c r="OBW7" s="676"/>
      <c r="OBX7" s="676"/>
      <c r="OBY7" s="676"/>
      <c r="OBZ7" s="676"/>
      <c r="OCA7" s="676"/>
      <c r="OCB7" s="676"/>
      <c r="OCC7" s="676"/>
      <c r="OCD7" s="676"/>
      <c r="OCE7" s="676"/>
      <c r="OCF7" s="676"/>
      <c r="OCG7" s="676"/>
      <c r="OCH7" s="676"/>
      <c r="OCI7" s="676"/>
      <c r="OCJ7" s="676"/>
      <c r="OCK7" s="676"/>
      <c r="OCL7" s="676"/>
      <c r="OCM7" s="676"/>
      <c r="OCN7" s="676"/>
      <c r="OCO7" s="676"/>
      <c r="OCP7" s="676"/>
      <c r="OCQ7" s="676"/>
      <c r="OCR7" s="676"/>
      <c r="OCS7" s="676"/>
      <c r="OCT7" s="676"/>
      <c r="OCU7" s="676"/>
      <c r="OCV7" s="676"/>
      <c r="OCW7" s="676"/>
      <c r="OCX7" s="676"/>
      <c r="OCY7" s="676"/>
      <c r="OCZ7" s="676"/>
      <c r="ODA7" s="676"/>
      <c r="ODB7" s="676"/>
      <c r="ODC7" s="676"/>
      <c r="ODD7" s="676"/>
      <c r="ODE7" s="676"/>
      <c r="ODF7" s="676"/>
      <c r="ODG7" s="676"/>
      <c r="ODH7" s="676"/>
      <c r="ODI7" s="676"/>
      <c r="ODJ7" s="676"/>
      <c r="ODK7" s="676"/>
      <c r="ODL7" s="676"/>
      <c r="ODM7" s="676"/>
      <c r="ODN7" s="676"/>
      <c r="ODO7" s="676"/>
      <c r="ODP7" s="676"/>
      <c r="ODQ7" s="676"/>
      <c r="ODR7" s="676"/>
      <c r="ODS7" s="676"/>
      <c r="ODT7" s="676"/>
      <c r="ODU7" s="676"/>
      <c r="ODV7" s="676"/>
      <c r="ODW7" s="676"/>
      <c r="ODX7" s="676"/>
      <c r="ODY7" s="676"/>
      <c r="ODZ7" s="676"/>
      <c r="OEA7" s="676"/>
      <c r="OEB7" s="676"/>
      <c r="OEC7" s="676"/>
      <c r="OED7" s="676"/>
      <c r="OEE7" s="676"/>
      <c r="OEF7" s="676"/>
      <c r="OEG7" s="676"/>
      <c r="OEH7" s="676"/>
      <c r="OEI7" s="676"/>
      <c r="OEJ7" s="676"/>
      <c r="OEK7" s="676"/>
      <c r="OEL7" s="676"/>
      <c r="OEM7" s="676"/>
      <c r="OEN7" s="676"/>
      <c r="OEO7" s="676"/>
      <c r="OEP7" s="676"/>
      <c r="OEQ7" s="676"/>
      <c r="OER7" s="676"/>
      <c r="OES7" s="676"/>
      <c r="OET7" s="676"/>
      <c r="OEU7" s="676"/>
      <c r="OEV7" s="676"/>
      <c r="OEW7" s="676"/>
      <c r="OEX7" s="676"/>
      <c r="OEY7" s="676"/>
      <c r="OEZ7" s="676"/>
      <c r="OFA7" s="676"/>
      <c r="OFB7" s="676"/>
      <c r="OFC7" s="676"/>
      <c r="OFD7" s="676"/>
      <c r="OFE7" s="676"/>
      <c r="OFF7" s="676"/>
      <c r="OFG7" s="676"/>
      <c r="OFH7" s="676"/>
      <c r="OFI7" s="676"/>
      <c r="OFJ7" s="676"/>
      <c r="OFK7" s="676"/>
      <c r="OFL7" s="676"/>
      <c r="OFM7" s="676"/>
      <c r="OFN7" s="676"/>
      <c r="OFO7" s="676"/>
      <c r="OFP7" s="676"/>
      <c r="OFQ7" s="676"/>
      <c r="OFR7" s="676"/>
      <c r="OFS7" s="676"/>
      <c r="OFT7" s="676"/>
      <c r="OFU7" s="676"/>
      <c r="OFV7" s="676"/>
      <c r="OFW7" s="676"/>
      <c r="OFX7" s="676"/>
      <c r="OFY7" s="676"/>
      <c r="OFZ7" s="676"/>
      <c r="OGA7" s="676"/>
      <c r="OGB7" s="676"/>
      <c r="OGC7" s="676"/>
      <c r="OGD7" s="676"/>
      <c r="OGE7" s="676"/>
      <c r="OGF7" s="676"/>
      <c r="OGG7" s="676"/>
      <c r="OGH7" s="676"/>
      <c r="OGI7" s="676"/>
      <c r="OGJ7" s="676"/>
      <c r="OGK7" s="676"/>
      <c r="OGL7" s="676"/>
      <c r="OGM7" s="676"/>
      <c r="OGN7" s="676"/>
      <c r="OGO7" s="676"/>
      <c r="OGP7" s="676"/>
      <c r="OGQ7" s="676"/>
      <c r="OGR7" s="676"/>
      <c r="OGS7" s="676"/>
      <c r="OGT7" s="676"/>
      <c r="OGU7" s="676"/>
      <c r="OGV7" s="676"/>
      <c r="OGW7" s="676"/>
      <c r="OGX7" s="676"/>
      <c r="OGY7" s="676"/>
      <c r="OGZ7" s="676"/>
      <c r="OHA7" s="676"/>
      <c r="OHB7" s="676"/>
      <c r="OHC7" s="676"/>
      <c r="OHD7" s="676"/>
      <c r="OHE7" s="676"/>
      <c r="OHF7" s="676"/>
      <c r="OHG7" s="676"/>
      <c r="OHH7" s="676"/>
      <c r="OHI7" s="676"/>
      <c r="OHJ7" s="676"/>
      <c r="OHK7" s="676"/>
      <c r="OHL7" s="676"/>
      <c r="OHM7" s="676"/>
      <c r="OHN7" s="676"/>
      <c r="OHO7" s="676"/>
      <c r="OHP7" s="676"/>
      <c r="OHQ7" s="676"/>
      <c r="OHR7" s="676"/>
      <c r="OHS7" s="676"/>
      <c r="OHT7" s="676"/>
      <c r="OHU7" s="676"/>
      <c r="OHV7" s="676"/>
      <c r="OHW7" s="676"/>
      <c r="OHX7" s="676"/>
      <c r="OHY7" s="676"/>
      <c r="OHZ7" s="676"/>
      <c r="OIA7" s="676"/>
      <c r="OIB7" s="676"/>
      <c r="OIC7" s="676"/>
      <c r="OID7" s="676"/>
      <c r="OIE7" s="676"/>
      <c r="OIF7" s="676"/>
      <c r="OIG7" s="676"/>
      <c r="OIH7" s="676"/>
      <c r="OII7" s="676"/>
      <c r="OIJ7" s="676"/>
      <c r="OIK7" s="676"/>
      <c r="OIL7" s="676"/>
      <c r="OIM7" s="676"/>
      <c r="OIN7" s="676"/>
      <c r="OIO7" s="676"/>
      <c r="OIP7" s="676"/>
      <c r="OIQ7" s="676"/>
      <c r="OIR7" s="676"/>
      <c r="OIS7" s="676"/>
      <c r="OIT7" s="676"/>
      <c r="OIU7" s="676"/>
      <c r="OIV7" s="676"/>
      <c r="OIW7" s="676"/>
      <c r="OIX7" s="676"/>
      <c r="OIY7" s="676"/>
      <c r="OIZ7" s="676"/>
      <c r="OJA7" s="676"/>
      <c r="OJB7" s="676"/>
      <c r="OJC7" s="676"/>
      <c r="OJD7" s="676"/>
      <c r="OJE7" s="676"/>
      <c r="OJF7" s="676"/>
      <c r="OJG7" s="676"/>
      <c r="OJH7" s="676"/>
      <c r="OJI7" s="676"/>
      <c r="OJJ7" s="676"/>
      <c r="OJK7" s="676"/>
      <c r="OJL7" s="676"/>
      <c r="OJM7" s="676"/>
      <c r="OJN7" s="676"/>
      <c r="OJO7" s="676"/>
      <c r="OJP7" s="676"/>
      <c r="OJQ7" s="676"/>
      <c r="OJR7" s="676"/>
      <c r="OJS7" s="676"/>
      <c r="OJT7" s="676"/>
      <c r="OJU7" s="676"/>
      <c r="OJV7" s="676"/>
      <c r="OJW7" s="676"/>
      <c r="OJX7" s="676"/>
      <c r="OJY7" s="676"/>
      <c r="OJZ7" s="676"/>
      <c r="OKA7" s="676"/>
      <c r="OKB7" s="676"/>
      <c r="OKC7" s="676"/>
      <c r="OKD7" s="676"/>
      <c r="OKE7" s="676"/>
      <c r="OKF7" s="676"/>
      <c r="OKG7" s="676"/>
      <c r="OKH7" s="676"/>
      <c r="OKI7" s="676"/>
      <c r="OKJ7" s="676"/>
      <c r="OKK7" s="676"/>
      <c r="OKL7" s="676"/>
      <c r="OKM7" s="676"/>
      <c r="OKN7" s="676"/>
      <c r="OKO7" s="676"/>
      <c r="OKP7" s="676"/>
      <c r="OKQ7" s="676"/>
      <c r="OKR7" s="676"/>
      <c r="OKS7" s="676"/>
      <c r="OKT7" s="676"/>
      <c r="OKU7" s="676"/>
      <c r="OKV7" s="676"/>
      <c r="OKW7" s="676"/>
      <c r="OKX7" s="676"/>
      <c r="OKY7" s="676"/>
      <c r="OKZ7" s="676"/>
      <c r="OLA7" s="676"/>
      <c r="OLB7" s="676"/>
      <c r="OLC7" s="676"/>
      <c r="OLD7" s="676"/>
      <c r="OLE7" s="676"/>
      <c r="OLF7" s="676"/>
      <c r="OLG7" s="676"/>
      <c r="OLH7" s="676"/>
      <c r="OLI7" s="676"/>
      <c r="OLJ7" s="676"/>
      <c r="OLK7" s="676"/>
      <c r="OLL7" s="676"/>
      <c r="OLM7" s="676"/>
      <c r="OLN7" s="676"/>
      <c r="OLO7" s="676"/>
      <c r="OLP7" s="676"/>
      <c r="OLQ7" s="676"/>
      <c r="OLR7" s="676"/>
      <c r="OLS7" s="676"/>
      <c r="OLT7" s="676"/>
      <c r="OLU7" s="676"/>
      <c r="OLV7" s="676"/>
      <c r="OLW7" s="676"/>
      <c r="OLX7" s="676"/>
      <c r="OLY7" s="676"/>
      <c r="OLZ7" s="676"/>
      <c r="OMA7" s="676"/>
      <c r="OMB7" s="676"/>
      <c r="OMC7" s="676"/>
      <c r="OMD7" s="676"/>
      <c r="OME7" s="676"/>
      <c r="OMF7" s="676"/>
      <c r="OMG7" s="676"/>
      <c r="OMH7" s="676"/>
      <c r="OMI7" s="676"/>
      <c r="OMJ7" s="676"/>
      <c r="OMK7" s="676"/>
      <c r="OML7" s="676"/>
      <c r="OMM7" s="676"/>
      <c r="OMN7" s="676"/>
      <c r="OMO7" s="676"/>
      <c r="OMP7" s="676"/>
      <c r="OMQ7" s="676"/>
      <c r="OMR7" s="676"/>
      <c r="OMS7" s="676"/>
      <c r="OMT7" s="676"/>
      <c r="OMU7" s="676"/>
      <c r="OMV7" s="676"/>
      <c r="OMW7" s="676"/>
      <c r="OMX7" s="676"/>
      <c r="OMY7" s="676"/>
      <c r="OMZ7" s="676"/>
      <c r="ONA7" s="676"/>
      <c r="ONB7" s="676"/>
      <c r="ONC7" s="676"/>
      <c r="OND7" s="676"/>
      <c r="ONE7" s="676"/>
      <c r="ONF7" s="676"/>
      <c r="ONG7" s="676"/>
      <c r="ONH7" s="676"/>
      <c r="ONI7" s="676"/>
      <c r="ONJ7" s="676"/>
      <c r="ONK7" s="676"/>
      <c r="ONL7" s="676"/>
      <c r="ONM7" s="676"/>
      <c r="ONN7" s="676"/>
      <c r="ONO7" s="676"/>
      <c r="ONP7" s="676"/>
      <c r="ONQ7" s="676"/>
      <c r="ONR7" s="676"/>
      <c r="ONS7" s="676"/>
      <c r="ONT7" s="676"/>
      <c r="ONU7" s="676"/>
      <c r="ONV7" s="676"/>
      <c r="ONW7" s="676"/>
      <c r="ONX7" s="676"/>
      <c r="ONY7" s="676"/>
      <c r="ONZ7" s="676"/>
      <c r="OOA7" s="676"/>
      <c r="OOB7" s="676"/>
      <c r="OOC7" s="676"/>
      <c r="OOD7" s="676"/>
      <c r="OOE7" s="676"/>
      <c r="OOF7" s="676"/>
      <c r="OOG7" s="676"/>
      <c r="OOH7" s="676"/>
      <c r="OOI7" s="676"/>
      <c r="OOJ7" s="676"/>
      <c r="OOK7" s="676"/>
      <c r="OOL7" s="676"/>
      <c r="OOM7" s="676"/>
      <c r="OON7" s="676"/>
      <c r="OOO7" s="676"/>
      <c r="OOP7" s="676"/>
      <c r="OOQ7" s="676"/>
      <c r="OOR7" s="676"/>
      <c r="OOS7" s="676"/>
      <c r="OOT7" s="676"/>
      <c r="OOU7" s="676"/>
      <c r="OOV7" s="676"/>
      <c r="OOW7" s="676"/>
      <c r="OOX7" s="676"/>
      <c r="OOY7" s="676"/>
      <c r="OOZ7" s="676"/>
      <c r="OPA7" s="676"/>
      <c r="OPB7" s="676"/>
      <c r="OPC7" s="676"/>
      <c r="OPD7" s="676"/>
      <c r="OPE7" s="676"/>
      <c r="OPF7" s="676"/>
      <c r="OPG7" s="676"/>
      <c r="OPH7" s="676"/>
      <c r="OPI7" s="676"/>
      <c r="OPJ7" s="676"/>
      <c r="OPK7" s="676"/>
      <c r="OPL7" s="676"/>
      <c r="OPM7" s="676"/>
      <c r="OPN7" s="676"/>
      <c r="OPO7" s="676"/>
      <c r="OPP7" s="676"/>
      <c r="OPQ7" s="676"/>
      <c r="OPR7" s="676"/>
      <c r="OPS7" s="676"/>
      <c r="OPT7" s="676"/>
      <c r="OPU7" s="676"/>
      <c r="OPV7" s="676"/>
      <c r="OPW7" s="676"/>
      <c r="OPX7" s="676"/>
      <c r="OPY7" s="676"/>
      <c r="OPZ7" s="676"/>
      <c r="OQA7" s="676"/>
      <c r="OQB7" s="676"/>
      <c r="OQC7" s="676"/>
      <c r="OQD7" s="676"/>
      <c r="OQE7" s="676"/>
      <c r="OQF7" s="676"/>
      <c r="OQG7" s="676"/>
      <c r="OQH7" s="676"/>
      <c r="OQI7" s="676"/>
      <c r="OQJ7" s="676"/>
      <c r="OQK7" s="676"/>
      <c r="OQL7" s="676"/>
      <c r="OQM7" s="676"/>
      <c r="OQN7" s="676"/>
      <c r="OQO7" s="676"/>
      <c r="OQP7" s="676"/>
      <c r="OQQ7" s="676"/>
      <c r="OQR7" s="676"/>
      <c r="OQS7" s="676"/>
      <c r="OQT7" s="676"/>
      <c r="OQU7" s="676"/>
      <c r="OQV7" s="676"/>
      <c r="OQW7" s="676"/>
      <c r="OQX7" s="676"/>
      <c r="OQY7" s="676"/>
      <c r="OQZ7" s="676"/>
      <c r="ORA7" s="676"/>
      <c r="ORB7" s="676"/>
      <c r="ORC7" s="676"/>
      <c r="ORD7" s="676"/>
      <c r="ORE7" s="676"/>
      <c r="ORF7" s="676"/>
      <c r="ORG7" s="676"/>
      <c r="ORH7" s="676"/>
      <c r="ORI7" s="676"/>
      <c r="ORJ7" s="676"/>
      <c r="ORK7" s="676"/>
      <c r="ORL7" s="676"/>
      <c r="ORM7" s="676"/>
      <c r="ORN7" s="676"/>
      <c r="ORO7" s="676"/>
      <c r="ORP7" s="676"/>
      <c r="ORQ7" s="676"/>
      <c r="ORR7" s="676"/>
      <c r="ORS7" s="676"/>
      <c r="ORT7" s="676"/>
      <c r="ORU7" s="676"/>
      <c r="ORV7" s="676"/>
      <c r="ORW7" s="676"/>
      <c r="ORX7" s="676"/>
      <c r="ORY7" s="676"/>
      <c r="ORZ7" s="676"/>
      <c r="OSA7" s="676"/>
      <c r="OSB7" s="676"/>
      <c r="OSC7" s="676"/>
      <c r="OSD7" s="676"/>
      <c r="OSE7" s="676"/>
      <c r="OSF7" s="676"/>
      <c r="OSG7" s="676"/>
      <c r="OSH7" s="676"/>
      <c r="OSI7" s="676"/>
      <c r="OSJ7" s="676"/>
      <c r="OSK7" s="676"/>
      <c r="OSL7" s="676"/>
      <c r="OSM7" s="676"/>
      <c r="OSN7" s="676"/>
      <c r="OSO7" s="676"/>
      <c r="OSP7" s="676"/>
      <c r="OSQ7" s="676"/>
      <c r="OSR7" s="676"/>
      <c r="OSS7" s="676"/>
      <c r="OST7" s="676"/>
      <c r="OSU7" s="676"/>
      <c r="OSV7" s="676"/>
      <c r="OSW7" s="676"/>
      <c r="OSX7" s="676"/>
      <c r="OSY7" s="676"/>
      <c r="OSZ7" s="676"/>
      <c r="OTA7" s="676"/>
      <c r="OTB7" s="676"/>
      <c r="OTC7" s="676"/>
      <c r="OTD7" s="676"/>
      <c r="OTE7" s="676"/>
      <c r="OTF7" s="676"/>
      <c r="OTG7" s="676"/>
      <c r="OTH7" s="676"/>
      <c r="OTI7" s="676"/>
      <c r="OTJ7" s="676"/>
      <c r="OTK7" s="676"/>
      <c r="OTL7" s="676"/>
      <c r="OTM7" s="676"/>
      <c r="OTN7" s="676"/>
      <c r="OTO7" s="676"/>
      <c r="OTP7" s="676"/>
      <c r="OTQ7" s="676"/>
      <c r="OTR7" s="676"/>
      <c r="OTS7" s="676"/>
      <c r="OTT7" s="676"/>
      <c r="OTU7" s="676"/>
      <c r="OTV7" s="676"/>
      <c r="OTW7" s="676"/>
      <c r="OTX7" s="676"/>
      <c r="OTY7" s="676"/>
      <c r="OTZ7" s="676"/>
      <c r="OUA7" s="676"/>
      <c r="OUB7" s="676"/>
      <c r="OUC7" s="676"/>
      <c r="OUD7" s="676"/>
      <c r="OUE7" s="676"/>
      <c r="OUF7" s="676"/>
      <c r="OUG7" s="676"/>
      <c r="OUH7" s="676"/>
      <c r="OUI7" s="676"/>
      <c r="OUJ7" s="676"/>
      <c r="OUK7" s="676"/>
      <c r="OUL7" s="676"/>
      <c r="OUM7" s="676"/>
      <c r="OUN7" s="676"/>
      <c r="OUO7" s="676"/>
      <c r="OUP7" s="676"/>
      <c r="OUQ7" s="676"/>
      <c r="OUR7" s="676"/>
      <c r="OUS7" s="676"/>
      <c r="OUT7" s="676"/>
      <c r="OUU7" s="676"/>
      <c r="OUV7" s="676"/>
      <c r="OUW7" s="676"/>
      <c r="OUX7" s="676"/>
      <c r="OUY7" s="676"/>
      <c r="OUZ7" s="676"/>
      <c r="OVA7" s="676"/>
      <c r="OVB7" s="676"/>
      <c r="OVC7" s="676"/>
      <c r="OVD7" s="676"/>
      <c r="OVE7" s="676"/>
      <c r="OVF7" s="676"/>
      <c r="OVG7" s="676"/>
      <c r="OVH7" s="676"/>
      <c r="OVI7" s="676"/>
      <c r="OVJ7" s="676"/>
      <c r="OVK7" s="676"/>
      <c r="OVL7" s="676"/>
      <c r="OVM7" s="676"/>
      <c r="OVN7" s="676"/>
      <c r="OVO7" s="676"/>
      <c r="OVP7" s="676"/>
      <c r="OVQ7" s="676"/>
      <c r="OVR7" s="676"/>
      <c r="OVS7" s="676"/>
      <c r="OVT7" s="676"/>
      <c r="OVU7" s="676"/>
      <c r="OVV7" s="676"/>
      <c r="OVW7" s="676"/>
      <c r="OVX7" s="676"/>
      <c r="OVY7" s="676"/>
      <c r="OVZ7" s="676"/>
      <c r="OWA7" s="676"/>
      <c r="OWB7" s="676"/>
      <c r="OWC7" s="676"/>
      <c r="OWD7" s="676"/>
      <c r="OWE7" s="676"/>
      <c r="OWF7" s="676"/>
      <c r="OWG7" s="676"/>
      <c r="OWH7" s="676"/>
      <c r="OWI7" s="676"/>
      <c r="OWJ7" s="676"/>
      <c r="OWK7" s="676"/>
      <c r="OWL7" s="676"/>
      <c r="OWM7" s="676"/>
      <c r="OWN7" s="676"/>
      <c r="OWO7" s="676"/>
      <c r="OWP7" s="676"/>
      <c r="OWQ7" s="676"/>
      <c r="OWR7" s="676"/>
      <c r="OWS7" s="676"/>
      <c r="OWT7" s="676"/>
      <c r="OWU7" s="676"/>
      <c r="OWV7" s="676"/>
      <c r="OWW7" s="676"/>
      <c r="OWX7" s="676"/>
      <c r="OWY7" s="676"/>
      <c r="OWZ7" s="676"/>
      <c r="OXA7" s="676"/>
      <c r="OXB7" s="676"/>
      <c r="OXC7" s="676"/>
      <c r="OXD7" s="676"/>
      <c r="OXE7" s="676"/>
      <c r="OXF7" s="676"/>
      <c r="OXG7" s="676"/>
      <c r="OXH7" s="676"/>
      <c r="OXI7" s="676"/>
      <c r="OXJ7" s="676"/>
      <c r="OXK7" s="676"/>
      <c r="OXL7" s="676"/>
      <c r="OXM7" s="676"/>
      <c r="OXN7" s="676"/>
      <c r="OXO7" s="676"/>
      <c r="OXP7" s="676"/>
      <c r="OXQ7" s="676"/>
      <c r="OXR7" s="676"/>
      <c r="OXS7" s="676"/>
      <c r="OXT7" s="676"/>
      <c r="OXU7" s="676"/>
      <c r="OXV7" s="676"/>
      <c r="OXW7" s="676"/>
      <c r="OXX7" s="676"/>
      <c r="OXY7" s="676"/>
      <c r="OXZ7" s="676"/>
      <c r="OYA7" s="676"/>
      <c r="OYB7" s="676"/>
      <c r="OYC7" s="676"/>
      <c r="OYD7" s="676"/>
      <c r="OYE7" s="676"/>
      <c r="OYF7" s="676"/>
      <c r="OYG7" s="676"/>
      <c r="OYH7" s="676"/>
      <c r="OYI7" s="676"/>
      <c r="OYJ7" s="676"/>
      <c r="OYK7" s="676"/>
      <c r="OYL7" s="676"/>
      <c r="OYM7" s="676"/>
      <c r="OYN7" s="676"/>
      <c r="OYO7" s="676"/>
      <c r="OYP7" s="676"/>
      <c r="OYQ7" s="676"/>
      <c r="OYR7" s="676"/>
      <c r="OYS7" s="676"/>
      <c r="OYT7" s="676"/>
      <c r="OYU7" s="676"/>
      <c r="OYV7" s="676"/>
      <c r="OYW7" s="676"/>
      <c r="OYX7" s="676"/>
      <c r="OYY7" s="676"/>
      <c r="OYZ7" s="676"/>
      <c r="OZA7" s="676"/>
      <c r="OZB7" s="676"/>
      <c r="OZC7" s="676"/>
      <c r="OZD7" s="676"/>
      <c r="OZE7" s="676"/>
      <c r="OZF7" s="676"/>
      <c r="OZG7" s="676"/>
      <c r="OZH7" s="676"/>
      <c r="OZI7" s="676"/>
      <c r="OZJ7" s="676"/>
      <c r="OZK7" s="676"/>
      <c r="OZL7" s="676"/>
      <c r="OZM7" s="676"/>
      <c r="OZN7" s="676"/>
      <c r="OZO7" s="676"/>
      <c r="OZP7" s="676"/>
      <c r="OZQ7" s="676"/>
      <c r="OZR7" s="676"/>
      <c r="OZS7" s="676"/>
      <c r="OZT7" s="676"/>
      <c r="OZU7" s="676"/>
      <c r="OZV7" s="676"/>
      <c r="OZW7" s="676"/>
      <c r="OZX7" s="676"/>
      <c r="OZY7" s="676"/>
      <c r="OZZ7" s="676"/>
      <c r="PAA7" s="676"/>
      <c r="PAB7" s="676"/>
      <c r="PAC7" s="676"/>
      <c r="PAD7" s="676"/>
      <c r="PAE7" s="676"/>
      <c r="PAF7" s="676"/>
      <c r="PAG7" s="676"/>
      <c r="PAH7" s="676"/>
      <c r="PAI7" s="676"/>
      <c r="PAJ7" s="676"/>
      <c r="PAK7" s="676"/>
      <c r="PAL7" s="676"/>
      <c r="PAM7" s="676"/>
      <c r="PAN7" s="676"/>
      <c r="PAO7" s="676"/>
      <c r="PAP7" s="676"/>
      <c r="PAQ7" s="676"/>
      <c r="PAR7" s="676"/>
      <c r="PAS7" s="676"/>
      <c r="PAT7" s="676"/>
      <c r="PAU7" s="676"/>
      <c r="PAV7" s="676"/>
      <c r="PAW7" s="676"/>
      <c r="PAX7" s="676"/>
      <c r="PAY7" s="676"/>
      <c r="PAZ7" s="676"/>
      <c r="PBA7" s="676"/>
      <c r="PBB7" s="676"/>
      <c r="PBC7" s="676"/>
      <c r="PBD7" s="676"/>
      <c r="PBE7" s="676"/>
      <c r="PBF7" s="676"/>
      <c r="PBG7" s="676"/>
      <c r="PBH7" s="676"/>
      <c r="PBI7" s="676"/>
      <c r="PBJ7" s="676"/>
      <c r="PBK7" s="676"/>
      <c r="PBL7" s="676"/>
      <c r="PBM7" s="676"/>
      <c r="PBN7" s="676"/>
      <c r="PBO7" s="676"/>
      <c r="PBP7" s="676"/>
      <c r="PBQ7" s="676"/>
      <c r="PBR7" s="676"/>
      <c r="PBS7" s="676"/>
      <c r="PBT7" s="676"/>
      <c r="PBU7" s="676"/>
      <c r="PBV7" s="676"/>
      <c r="PBW7" s="676"/>
      <c r="PBX7" s="676"/>
      <c r="PBY7" s="676"/>
      <c r="PBZ7" s="676"/>
      <c r="PCA7" s="676"/>
      <c r="PCB7" s="676"/>
      <c r="PCC7" s="676"/>
      <c r="PCD7" s="676"/>
      <c r="PCE7" s="676"/>
      <c r="PCF7" s="676"/>
      <c r="PCG7" s="676"/>
      <c r="PCH7" s="676"/>
      <c r="PCI7" s="676"/>
      <c r="PCJ7" s="676"/>
      <c r="PCK7" s="676"/>
      <c r="PCL7" s="676"/>
      <c r="PCM7" s="676"/>
      <c r="PCN7" s="676"/>
      <c r="PCO7" s="676"/>
      <c r="PCP7" s="676"/>
      <c r="PCQ7" s="676"/>
      <c r="PCR7" s="676"/>
      <c r="PCS7" s="676"/>
      <c r="PCT7" s="676"/>
      <c r="PCU7" s="676"/>
      <c r="PCV7" s="676"/>
      <c r="PCW7" s="676"/>
      <c r="PCX7" s="676"/>
      <c r="PCY7" s="676"/>
      <c r="PCZ7" s="676"/>
      <c r="PDA7" s="676"/>
      <c r="PDB7" s="676"/>
      <c r="PDC7" s="676"/>
      <c r="PDD7" s="676"/>
      <c r="PDE7" s="676"/>
      <c r="PDF7" s="676"/>
      <c r="PDG7" s="676"/>
      <c r="PDH7" s="676"/>
      <c r="PDI7" s="676"/>
      <c r="PDJ7" s="676"/>
      <c r="PDK7" s="676"/>
      <c r="PDL7" s="676"/>
      <c r="PDM7" s="676"/>
      <c r="PDN7" s="676"/>
      <c r="PDO7" s="676"/>
      <c r="PDP7" s="676"/>
      <c r="PDQ7" s="676"/>
      <c r="PDR7" s="676"/>
      <c r="PDS7" s="676"/>
      <c r="PDT7" s="676"/>
      <c r="PDU7" s="676"/>
      <c r="PDV7" s="676"/>
      <c r="PDW7" s="676"/>
      <c r="PDX7" s="676"/>
      <c r="PDY7" s="676"/>
      <c r="PDZ7" s="676"/>
      <c r="PEA7" s="676"/>
      <c r="PEB7" s="676"/>
      <c r="PEC7" s="676"/>
      <c r="PED7" s="676"/>
      <c r="PEE7" s="676"/>
      <c r="PEF7" s="676"/>
      <c r="PEG7" s="676"/>
      <c r="PEH7" s="676"/>
      <c r="PEI7" s="676"/>
      <c r="PEJ7" s="676"/>
      <c r="PEK7" s="676"/>
      <c r="PEL7" s="676"/>
      <c r="PEM7" s="676"/>
      <c r="PEN7" s="676"/>
      <c r="PEO7" s="676"/>
      <c r="PEP7" s="676"/>
      <c r="PEQ7" s="676"/>
      <c r="PER7" s="676"/>
      <c r="PES7" s="676"/>
      <c r="PET7" s="676"/>
      <c r="PEU7" s="676"/>
      <c r="PEV7" s="676"/>
      <c r="PEW7" s="676"/>
      <c r="PEX7" s="676"/>
      <c r="PEY7" s="676"/>
      <c r="PEZ7" s="676"/>
      <c r="PFA7" s="676"/>
      <c r="PFB7" s="676"/>
      <c r="PFC7" s="676"/>
      <c r="PFD7" s="676"/>
      <c r="PFE7" s="676"/>
      <c r="PFF7" s="676"/>
      <c r="PFG7" s="676"/>
      <c r="PFH7" s="676"/>
      <c r="PFI7" s="676"/>
      <c r="PFJ7" s="676"/>
      <c r="PFK7" s="676"/>
      <c r="PFL7" s="676"/>
      <c r="PFM7" s="676"/>
      <c r="PFN7" s="676"/>
      <c r="PFO7" s="676"/>
      <c r="PFP7" s="676"/>
      <c r="PFQ7" s="676"/>
      <c r="PFR7" s="676"/>
      <c r="PFS7" s="676"/>
      <c r="PFT7" s="676"/>
      <c r="PFU7" s="676"/>
      <c r="PFV7" s="676"/>
      <c r="PFW7" s="676"/>
      <c r="PFX7" s="676"/>
      <c r="PFY7" s="676"/>
      <c r="PFZ7" s="676"/>
      <c r="PGA7" s="676"/>
      <c r="PGB7" s="676"/>
      <c r="PGC7" s="676"/>
      <c r="PGD7" s="676"/>
      <c r="PGE7" s="676"/>
      <c r="PGF7" s="676"/>
      <c r="PGG7" s="676"/>
      <c r="PGH7" s="676"/>
      <c r="PGI7" s="676"/>
      <c r="PGJ7" s="676"/>
      <c r="PGK7" s="676"/>
      <c r="PGL7" s="676"/>
      <c r="PGM7" s="676"/>
      <c r="PGN7" s="676"/>
      <c r="PGO7" s="676"/>
      <c r="PGP7" s="676"/>
      <c r="PGQ7" s="676"/>
      <c r="PGR7" s="676"/>
      <c r="PGS7" s="676"/>
      <c r="PGT7" s="676"/>
      <c r="PGU7" s="676"/>
      <c r="PGV7" s="676"/>
      <c r="PGW7" s="676"/>
      <c r="PGX7" s="676"/>
      <c r="PGY7" s="676"/>
      <c r="PGZ7" s="676"/>
      <c r="PHA7" s="676"/>
      <c r="PHB7" s="676"/>
      <c r="PHC7" s="676"/>
      <c r="PHD7" s="676"/>
      <c r="PHE7" s="676"/>
      <c r="PHF7" s="676"/>
      <c r="PHG7" s="676"/>
      <c r="PHH7" s="676"/>
      <c r="PHI7" s="676"/>
      <c r="PHJ7" s="676"/>
      <c r="PHK7" s="676"/>
      <c r="PHL7" s="676"/>
      <c r="PHM7" s="676"/>
      <c r="PHN7" s="676"/>
      <c r="PHO7" s="676"/>
      <c r="PHP7" s="676"/>
      <c r="PHQ7" s="676"/>
      <c r="PHR7" s="676"/>
      <c r="PHS7" s="676"/>
      <c r="PHT7" s="676"/>
      <c r="PHU7" s="676"/>
      <c r="PHV7" s="676"/>
      <c r="PHW7" s="676"/>
      <c r="PHX7" s="676"/>
      <c r="PHY7" s="676"/>
      <c r="PHZ7" s="676"/>
      <c r="PIA7" s="676"/>
      <c r="PIB7" s="676"/>
      <c r="PIC7" s="676"/>
      <c r="PID7" s="676"/>
      <c r="PIE7" s="676"/>
      <c r="PIF7" s="676"/>
      <c r="PIG7" s="676"/>
      <c r="PIH7" s="676"/>
      <c r="PII7" s="676"/>
      <c r="PIJ7" s="676"/>
      <c r="PIK7" s="676"/>
      <c r="PIL7" s="676"/>
      <c r="PIM7" s="676"/>
      <c r="PIN7" s="676"/>
      <c r="PIO7" s="676"/>
      <c r="PIP7" s="676"/>
      <c r="PIQ7" s="676"/>
      <c r="PIR7" s="676"/>
      <c r="PIS7" s="676"/>
      <c r="PIT7" s="676"/>
      <c r="PIU7" s="676"/>
      <c r="PIV7" s="676"/>
      <c r="PIW7" s="676"/>
      <c r="PIX7" s="676"/>
      <c r="PIY7" s="676"/>
      <c r="PIZ7" s="676"/>
      <c r="PJA7" s="676"/>
      <c r="PJB7" s="676"/>
      <c r="PJC7" s="676"/>
      <c r="PJD7" s="676"/>
      <c r="PJE7" s="676"/>
      <c r="PJF7" s="676"/>
      <c r="PJG7" s="676"/>
      <c r="PJH7" s="676"/>
      <c r="PJI7" s="676"/>
      <c r="PJJ7" s="676"/>
      <c r="PJK7" s="676"/>
      <c r="PJL7" s="676"/>
      <c r="PJM7" s="676"/>
      <c r="PJN7" s="676"/>
      <c r="PJO7" s="676"/>
      <c r="PJP7" s="676"/>
      <c r="PJQ7" s="676"/>
      <c r="PJR7" s="676"/>
      <c r="PJS7" s="676"/>
      <c r="PJT7" s="676"/>
      <c r="PJU7" s="676"/>
      <c r="PJV7" s="676"/>
      <c r="PJW7" s="676"/>
      <c r="PJX7" s="676"/>
      <c r="PJY7" s="676"/>
      <c r="PJZ7" s="676"/>
      <c r="PKA7" s="676"/>
      <c r="PKB7" s="676"/>
      <c r="PKC7" s="676"/>
      <c r="PKD7" s="676"/>
      <c r="PKE7" s="676"/>
      <c r="PKF7" s="676"/>
      <c r="PKG7" s="676"/>
      <c r="PKH7" s="676"/>
      <c r="PKI7" s="676"/>
      <c r="PKJ7" s="676"/>
      <c r="PKK7" s="676"/>
      <c r="PKL7" s="676"/>
      <c r="PKM7" s="676"/>
      <c r="PKN7" s="676"/>
      <c r="PKO7" s="676"/>
      <c r="PKP7" s="676"/>
      <c r="PKQ7" s="676"/>
      <c r="PKR7" s="676"/>
      <c r="PKS7" s="676"/>
      <c r="PKT7" s="676"/>
      <c r="PKU7" s="676"/>
      <c r="PKV7" s="676"/>
      <c r="PKW7" s="676"/>
      <c r="PKX7" s="676"/>
      <c r="PKY7" s="676"/>
      <c r="PKZ7" s="676"/>
      <c r="PLA7" s="676"/>
      <c r="PLB7" s="676"/>
      <c r="PLC7" s="676"/>
      <c r="PLD7" s="676"/>
      <c r="PLE7" s="676"/>
      <c r="PLF7" s="676"/>
      <c r="PLG7" s="676"/>
      <c r="PLH7" s="676"/>
      <c r="PLI7" s="676"/>
      <c r="PLJ7" s="676"/>
      <c r="PLK7" s="676"/>
      <c r="PLL7" s="676"/>
      <c r="PLM7" s="676"/>
      <c r="PLN7" s="676"/>
      <c r="PLO7" s="676"/>
      <c r="PLP7" s="676"/>
      <c r="PLQ7" s="676"/>
      <c r="PLR7" s="676"/>
      <c r="PLS7" s="676"/>
      <c r="PLT7" s="676"/>
      <c r="PLU7" s="676"/>
      <c r="PLV7" s="676"/>
      <c r="PLW7" s="676"/>
      <c r="PLX7" s="676"/>
      <c r="PLY7" s="676"/>
      <c r="PLZ7" s="676"/>
      <c r="PMA7" s="676"/>
      <c r="PMB7" s="676"/>
      <c r="PMC7" s="676"/>
      <c r="PMD7" s="676"/>
      <c r="PME7" s="676"/>
      <c r="PMF7" s="676"/>
      <c r="PMG7" s="676"/>
      <c r="PMH7" s="676"/>
      <c r="PMI7" s="676"/>
      <c r="PMJ7" s="676"/>
      <c r="PMK7" s="676"/>
      <c r="PML7" s="676"/>
      <c r="PMM7" s="676"/>
      <c r="PMN7" s="676"/>
      <c r="PMO7" s="676"/>
      <c r="PMP7" s="676"/>
      <c r="PMQ7" s="676"/>
      <c r="PMR7" s="676"/>
      <c r="PMS7" s="676"/>
      <c r="PMT7" s="676"/>
      <c r="PMU7" s="676"/>
      <c r="PMV7" s="676"/>
      <c r="PMW7" s="676"/>
      <c r="PMX7" s="676"/>
      <c r="PMY7" s="676"/>
      <c r="PMZ7" s="676"/>
      <c r="PNA7" s="676"/>
      <c r="PNB7" s="676"/>
      <c r="PNC7" s="676"/>
      <c r="PND7" s="676"/>
      <c r="PNE7" s="676"/>
      <c r="PNF7" s="676"/>
      <c r="PNG7" s="676"/>
      <c r="PNH7" s="676"/>
      <c r="PNI7" s="676"/>
      <c r="PNJ7" s="676"/>
      <c r="PNK7" s="676"/>
      <c r="PNL7" s="676"/>
      <c r="PNM7" s="676"/>
      <c r="PNN7" s="676"/>
      <c r="PNO7" s="676"/>
      <c r="PNP7" s="676"/>
      <c r="PNQ7" s="676"/>
      <c r="PNR7" s="676"/>
      <c r="PNS7" s="676"/>
      <c r="PNT7" s="676"/>
      <c r="PNU7" s="676"/>
      <c r="PNV7" s="676"/>
      <c r="PNW7" s="676"/>
      <c r="PNX7" s="676"/>
      <c r="PNY7" s="676"/>
      <c r="PNZ7" s="676"/>
      <c r="POA7" s="676"/>
      <c r="POB7" s="676"/>
      <c r="POC7" s="676"/>
      <c r="POD7" s="676"/>
      <c r="POE7" s="676"/>
      <c r="POF7" s="676"/>
      <c r="POG7" s="676"/>
      <c r="POH7" s="676"/>
      <c r="POI7" s="676"/>
      <c r="POJ7" s="676"/>
      <c r="POK7" s="676"/>
      <c r="POL7" s="676"/>
      <c r="POM7" s="676"/>
      <c r="PON7" s="676"/>
      <c r="POO7" s="676"/>
      <c r="POP7" s="676"/>
      <c r="POQ7" s="676"/>
      <c r="POR7" s="676"/>
      <c r="POS7" s="676"/>
      <c r="POT7" s="676"/>
      <c r="POU7" s="676"/>
      <c r="POV7" s="676"/>
      <c r="POW7" s="676"/>
      <c r="POX7" s="676"/>
      <c r="POY7" s="676"/>
      <c r="POZ7" s="676"/>
      <c r="PPA7" s="676"/>
      <c r="PPB7" s="676"/>
      <c r="PPC7" s="676"/>
      <c r="PPD7" s="676"/>
      <c r="PPE7" s="676"/>
      <c r="PPF7" s="676"/>
      <c r="PPG7" s="676"/>
      <c r="PPH7" s="676"/>
      <c r="PPI7" s="676"/>
      <c r="PPJ7" s="676"/>
      <c r="PPK7" s="676"/>
      <c r="PPL7" s="676"/>
      <c r="PPM7" s="676"/>
      <c r="PPN7" s="676"/>
      <c r="PPO7" s="676"/>
      <c r="PPP7" s="676"/>
      <c r="PPQ7" s="676"/>
      <c r="PPR7" s="676"/>
      <c r="PPS7" s="676"/>
      <c r="PPT7" s="676"/>
      <c r="PPU7" s="676"/>
      <c r="PPV7" s="676"/>
      <c r="PPW7" s="676"/>
      <c r="PPX7" s="676"/>
      <c r="PPY7" s="676"/>
      <c r="PPZ7" s="676"/>
      <c r="PQA7" s="676"/>
      <c r="PQB7" s="676"/>
      <c r="PQC7" s="676"/>
      <c r="PQD7" s="676"/>
      <c r="PQE7" s="676"/>
      <c r="PQF7" s="676"/>
      <c r="PQG7" s="676"/>
      <c r="PQH7" s="676"/>
      <c r="PQI7" s="676"/>
      <c r="PQJ7" s="676"/>
      <c r="PQK7" s="676"/>
      <c r="PQL7" s="676"/>
      <c r="PQM7" s="676"/>
      <c r="PQN7" s="676"/>
      <c r="PQO7" s="676"/>
      <c r="PQP7" s="676"/>
      <c r="PQQ7" s="676"/>
      <c r="PQR7" s="676"/>
      <c r="PQS7" s="676"/>
      <c r="PQT7" s="676"/>
      <c r="PQU7" s="676"/>
      <c r="PQV7" s="676"/>
      <c r="PQW7" s="676"/>
      <c r="PQX7" s="676"/>
      <c r="PQY7" s="676"/>
      <c r="PQZ7" s="676"/>
      <c r="PRA7" s="676"/>
      <c r="PRB7" s="676"/>
      <c r="PRC7" s="676"/>
      <c r="PRD7" s="676"/>
      <c r="PRE7" s="676"/>
      <c r="PRF7" s="676"/>
      <c r="PRG7" s="676"/>
      <c r="PRH7" s="676"/>
      <c r="PRI7" s="676"/>
      <c r="PRJ7" s="676"/>
      <c r="PRK7" s="676"/>
      <c r="PRL7" s="676"/>
      <c r="PRM7" s="676"/>
      <c r="PRN7" s="676"/>
      <c r="PRO7" s="676"/>
      <c r="PRP7" s="676"/>
      <c r="PRQ7" s="676"/>
      <c r="PRR7" s="676"/>
      <c r="PRS7" s="676"/>
      <c r="PRT7" s="676"/>
      <c r="PRU7" s="676"/>
      <c r="PRV7" s="676"/>
      <c r="PRW7" s="676"/>
      <c r="PRX7" s="676"/>
      <c r="PRY7" s="676"/>
      <c r="PRZ7" s="676"/>
      <c r="PSA7" s="676"/>
      <c r="PSB7" s="676"/>
      <c r="PSC7" s="676"/>
      <c r="PSD7" s="676"/>
      <c r="PSE7" s="676"/>
      <c r="PSF7" s="676"/>
      <c r="PSG7" s="676"/>
      <c r="PSH7" s="676"/>
      <c r="PSI7" s="676"/>
      <c r="PSJ7" s="676"/>
      <c r="PSK7" s="676"/>
      <c r="PSL7" s="676"/>
      <c r="PSM7" s="676"/>
      <c r="PSN7" s="676"/>
      <c r="PSO7" s="676"/>
      <c r="PSP7" s="676"/>
      <c r="PSQ7" s="676"/>
      <c r="PSR7" s="676"/>
      <c r="PSS7" s="676"/>
      <c r="PST7" s="676"/>
      <c r="PSU7" s="676"/>
      <c r="PSV7" s="676"/>
      <c r="PSW7" s="676"/>
      <c r="PSX7" s="676"/>
      <c r="PSY7" s="676"/>
      <c r="PSZ7" s="676"/>
      <c r="PTA7" s="676"/>
      <c r="PTB7" s="676"/>
      <c r="PTC7" s="676"/>
      <c r="PTD7" s="676"/>
      <c r="PTE7" s="676"/>
      <c r="PTF7" s="676"/>
      <c r="PTG7" s="676"/>
      <c r="PTH7" s="676"/>
      <c r="PTI7" s="676"/>
      <c r="PTJ7" s="676"/>
      <c r="PTK7" s="676"/>
      <c r="PTL7" s="676"/>
      <c r="PTM7" s="676"/>
      <c r="PTN7" s="676"/>
      <c r="PTO7" s="676"/>
      <c r="PTP7" s="676"/>
      <c r="PTQ7" s="676"/>
      <c r="PTR7" s="676"/>
      <c r="PTS7" s="676"/>
      <c r="PTT7" s="676"/>
      <c r="PTU7" s="676"/>
      <c r="PTV7" s="676"/>
      <c r="PTW7" s="676"/>
      <c r="PTX7" s="676"/>
      <c r="PTY7" s="676"/>
      <c r="PTZ7" s="676"/>
      <c r="PUA7" s="676"/>
      <c r="PUB7" s="676"/>
      <c r="PUC7" s="676"/>
      <c r="PUD7" s="676"/>
      <c r="PUE7" s="676"/>
      <c r="PUF7" s="676"/>
      <c r="PUG7" s="676"/>
      <c r="PUH7" s="676"/>
      <c r="PUI7" s="676"/>
      <c r="PUJ7" s="676"/>
      <c r="PUK7" s="676"/>
      <c r="PUL7" s="676"/>
      <c r="PUM7" s="676"/>
      <c r="PUN7" s="676"/>
      <c r="PUO7" s="676"/>
      <c r="PUP7" s="676"/>
      <c r="PUQ7" s="676"/>
      <c r="PUR7" s="676"/>
      <c r="PUS7" s="676"/>
      <c r="PUT7" s="676"/>
      <c r="PUU7" s="676"/>
      <c r="PUV7" s="676"/>
      <c r="PUW7" s="676"/>
      <c r="PUX7" s="676"/>
      <c r="PUY7" s="676"/>
      <c r="PUZ7" s="676"/>
      <c r="PVA7" s="676"/>
      <c r="PVB7" s="676"/>
      <c r="PVC7" s="676"/>
      <c r="PVD7" s="676"/>
      <c r="PVE7" s="676"/>
      <c r="PVF7" s="676"/>
      <c r="PVG7" s="676"/>
      <c r="PVH7" s="676"/>
      <c r="PVI7" s="676"/>
      <c r="PVJ7" s="676"/>
      <c r="PVK7" s="676"/>
      <c r="PVL7" s="676"/>
      <c r="PVM7" s="676"/>
      <c r="PVN7" s="676"/>
      <c r="PVO7" s="676"/>
      <c r="PVP7" s="676"/>
      <c r="PVQ7" s="676"/>
      <c r="PVR7" s="676"/>
      <c r="PVS7" s="676"/>
      <c r="PVT7" s="676"/>
      <c r="PVU7" s="676"/>
      <c r="PVV7" s="676"/>
      <c r="PVW7" s="676"/>
      <c r="PVX7" s="676"/>
      <c r="PVY7" s="676"/>
      <c r="PVZ7" s="676"/>
      <c r="PWA7" s="676"/>
      <c r="PWB7" s="676"/>
      <c r="PWC7" s="676"/>
      <c r="PWD7" s="676"/>
      <c r="PWE7" s="676"/>
      <c r="PWF7" s="676"/>
      <c r="PWG7" s="676"/>
      <c r="PWH7" s="676"/>
      <c r="PWI7" s="676"/>
      <c r="PWJ7" s="676"/>
      <c r="PWK7" s="676"/>
      <c r="PWL7" s="676"/>
      <c r="PWM7" s="676"/>
      <c r="PWN7" s="676"/>
      <c r="PWO7" s="676"/>
      <c r="PWP7" s="676"/>
      <c r="PWQ7" s="676"/>
      <c r="PWR7" s="676"/>
      <c r="PWS7" s="676"/>
      <c r="PWT7" s="676"/>
      <c r="PWU7" s="676"/>
      <c r="PWV7" s="676"/>
      <c r="PWW7" s="676"/>
      <c r="PWX7" s="676"/>
      <c r="PWY7" s="676"/>
      <c r="PWZ7" s="676"/>
      <c r="PXA7" s="676"/>
      <c r="PXB7" s="676"/>
      <c r="PXC7" s="676"/>
      <c r="PXD7" s="676"/>
      <c r="PXE7" s="676"/>
      <c r="PXF7" s="676"/>
      <c r="PXG7" s="676"/>
      <c r="PXH7" s="676"/>
      <c r="PXI7" s="676"/>
      <c r="PXJ7" s="676"/>
      <c r="PXK7" s="676"/>
      <c r="PXL7" s="676"/>
      <c r="PXM7" s="676"/>
      <c r="PXN7" s="676"/>
      <c r="PXO7" s="676"/>
      <c r="PXP7" s="676"/>
      <c r="PXQ7" s="676"/>
      <c r="PXR7" s="676"/>
      <c r="PXS7" s="676"/>
      <c r="PXT7" s="676"/>
      <c r="PXU7" s="676"/>
      <c r="PXV7" s="676"/>
      <c r="PXW7" s="676"/>
      <c r="PXX7" s="676"/>
      <c r="PXY7" s="676"/>
      <c r="PXZ7" s="676"/>
      <c r="PYA7" s="676"/>
      <c r="PYB7" s="676"/>
      <c r="PYC7" s="676"/>
      <c r="PYD7" s="676"/>
      <c r="PYE7" s="676"/>
      <c r="PYF7" s="676"/>
      <c r="PYG7" s="676"/>
      <c r="PYH7" s="676"/>
      <c r="PYI7" s="676"/>
      <c r="PYJ7" s="676"/>
      <c r="PYK7" s="676"/>
      <c r="PYL7" s="676"/>
      <c r="PYM7" s="676"/>
      <c r="PYN7" s="676"/>
      <c r="PYO7" s="676"/>
      <c r="PYP7" s="676"/>
      <c r="PYQ7" s="676"/>
      <c r="PYR7" s="676"/>
      <c r="PYS7" s="676"/>
      <c r="PYT7" s="676"/>
      <c r="PYU7" s="676"/>
      <c r="PYV7" s="676"/>
      <c r="PYW7" s="676"/>
      <c r="PYX7" s="676"/>
      <c r="PYY7" s="676"/>
      <c r="PYZ7" s="676"/>
      <c r="PZA7" s="676"/>
      <c r="PZB7" s="676"/>
      <c r="PZC7" s="676"/>
      <c r="PZD7" s="676"/>
      <c r="PZE7" s="676"/>
      <c r="PZF7" s="676"/>
      <c r="PZG7" s="676"/>
      <c r="PZH7" s="676"/>
      <c r="PZI7" s="676"/>
      <c r="PZJ7" s="676"/>
      <c r="PZK7" s="676"/>
      <c r="PZL7" s="676"/>
      <c r="PZM7" s="676"/>
      <c r="PZN7" s="676"/>
      <c r="PZO7" s="676"/>
      <c r="PZP7" s="676"/>
      <c r="PZQ7" s="676"/>
      <c r="PZR7" s="676"/>
      <c r="PZS7" s="676"/>
      <c r="PZT7" s="676"/>
      <c r="PZU7" s="676"/>
      <c r="PZV7" s="676"/>
      <c r="PZW7" s="676"/>
      <c r="PZX7" s="676"/>
      <c r="PZY7" s="676"/>
      <c r="PZZ7" s="676"/>
      <c r="QAA7" s="676"/>
      <c r="QAB7" s="676"/>
      <c r="QAC7" s="676"/>
      <c r="QAD7" s="676"/>
      <c r="QAE7" s="676"/>
      <c r="QAF7" s="676"/>
      <c r="QAG7" s="676"/>
      <c r="QAH7" s="676"/>
      <c r="QAI7" s="676"/>
      <c r="QAJ7" s="676"/>
      <c r="QAK7" s="676"/>
      <c r="QAL7" s="676"/>
      <c r="QAM7" s="676"/>
      <c r="QAN7" s="676"/>
      <c r="QAO7" s="676"/>
      <c r="QAP7" s="676"/>
      <c r="QAQ7" s="676"/>
      <c r="QAR7" s="676"/>
      <c r="QAS7" s="676"/>
      <c r="QAT7" s="676"/>
      <c r="QAU7" s="676"/>
      <c r="QAV7" s="676"/>
      <c r="QAW7" s="676"/>
      <c r="QAX7" s="676"/>
      <c r="QAY7" s="676"/>
      <c r="QAZ7" s="676"/>
      <c r="QBA7" s="676"/>
      <c r="QBB7" s="676"/>
      <c r="QBC7" s="676"/>
      <c r="QBD7" s="676"/>
      <c r="QBE7" s="676"/>
      <c r="QBF7" s="676"/>
      <c r="QBG7" s="676"/>
      <c r="QBH7" s="676"/>
      <c r="QBI7" s="676"/>
      <c r="QBJ7" s="676"/>
      <c r="QBK7" s="676"/>
      <c r="QBL7" s="676"/>
      <c r="QBM7" s="676"/>
      <c r="QBN7" s="676"/>
      <c r="QBO7" s="676"/>
      <c r="QBP7" s="676"/>
      <c r="QBQ7" s="676"/>
      <c r="QBR7" s="676"/>
      <c r="QBS7" s="676"/>
      <c r="QBT7" s="676"/>
      <c r="QBU7" s="676"/>
      <c r="QBV7" s="676"/>
      <c r="QBW7" s="676"/>
      <c r="QBX7" s="676"/>
      <c r="QBY7" s="676"/>
      <c r="QBZ7" s="676"/>
      <c r="QCA7" s="676"/>
      <c r="QCB7" s="676"/>
      <c r="QCC7" s="676"/>
      <c r="QCD7" s="676"/>
      <c r="QCE7" s="676"/>
      <c r="QCF7" s="676"/>
      <c r="QCG7" s="676"/>
      <c r="QCH7" s="676"/>
      <c r="QCI7" s="676"/>
      <c r="QCJ7" s="676"/>
      <c r="QCK7" s="676"/>
      <c r="QCL7" s="676"/>
      <c r="QCM7" s="676"/>
      <c r="QCN7" s="676"/>
      <c r="QCO7" s="676"/>
      <c r="QCP7" s="676"/>
      <c r="QCQ7" s="676"/>
      <c r="QCR7" s="676"/>
      <c r="QCS7" s="676"/>
      <c r="QCT7" s="676"/>
      <c r="QCU7" s="676"/>
      <c r="QCV7" s="676"/>
      <c r="QCW7" s="676"/>
      <c r="QCX7" s="676"/>
      <c r="QCY7" s="676"/>
      <c r="QCZ7" s="676"/>
      <c r="QDA7" s="676"/>
      <c r="QDB7" s="676"/>
      <c r="QDC7" s="676"/>
      <c r="QDD7" s="676"/>
      <c r="QDE7" s="676"/>
      <c r="QDF7" s="676"/>
      <c r="QDG7" s="676"/>
      <c r="QDH7" s="676"/>
      <c r="QDI7" s="676"/>
      <c r="QDJ7" s="676"/>
      <c r="QDK7" s="676"/>
      <c r="QDL7" s="676"/>
      <c r="QDM7" s="676"/>
      <c r="QDN7" s="676"/>
      <c r="QDO7" s="676"/>
      <c r="QDP7" s="676"/>
      <c r="QDQ7" s="676"/>
      <c r="QDR7" s="676"/>
      <c r="QDS7" s="676"/>
      <c r="QDT7" s="676"/>
      <c r="QDU7" s="676"/>
      <c r="QDV7" s="676"/>
      <c r="QDW7" s="676"/>
      <c r="QDX7" s="676"/>
      <c r="QDY7" s="676"/>
      <c r="QDZ7" s="676"/>
      <c r="QEA7" s="676"/>
      <c r="QEB7" s="676"/>
      <c r="QEC7" s="676"/>
      <c r="QED7" s="676"/>
      <c r="QEE7" s="676"/>
      <c r="QEF7" s="676"/>
      <c r="QEG7" s="676"/>
      <c r="QEH7" s="676"/>
      <c r="QEI7" s="676"/>
      <c r="QEJ7" s="676"/>
      <c r="QEK7" s="676"/>
      <c r="QEL7" s="676"/>
      <c r="QEM7" s="676"/>
      <c r="QEN7" s="676"/>
      <c r="QEO7" s="676"/>
      <c r="QEP7" s="676"/>
      <c r="QEQ7" s="676"/>
      <c r="QER7" s="676"/>
      <c r="QES7" s="676"/>
      <c r="QET7" s="676"/>
      <c r="QEU7" s="676"/>
      <c r="QEV7" s="676"/>
      <c r="QEW7" s="676"/>
      <c r="QEX7" s="676"/>
      <c r="QEY7" s="676"/>
      <c r="QEZ7" s="676"/>
      <c r="QFA7" s="676"/>
      <c r="QFB7" s="676"/>
      <c r="QFC7" s="676"/>
      <c r="QFD7" s="676"/>
      <c r="QFE7" s="676"/>
      <c r="QFF7" s="676"/>
      <c r="QFG7" s="676"/>
      <c r="QFH7" s="676"/>
      <c r="QFI7" s="676"/>
      <c r="QFJ7" s="676"/>
      <c r="QFK7" s="676"/>
      <c r="QFL7" s="676"/>
      <c r="QFM7" s="676"/>
      <c r="QFN7" s="676"/>
      <c r="QFO7" s="676"/>
      <c r="QFP7" s="676"/>
      <c r="QFQ7" s="676"/>
      <c r="QFR7" s="676"/>
      <c r="QFS7" s="676"/>
      <c r="QFT7" s="676"/>
      <c r="QFU7" s="676"/>
      <c r="QFV7" s="676"/>
      <c r="QFW7" s="676"/>
      <c r="QFX7" s="676"/>
      <c r="QFY7" s="676"/>
      <c r="QFZ7" s="676"/>
      <c r="QGA7" s="676"/>
      <c r="QGB7" s="676"/>
      <c r="QGC7" s="676"/>
      <c r="QGD7" s="676"/>
      <c r="QGE7" s="676"/>
      <c r="QGF7" s="676"/>
      <c r="QGG7" s="676"/>
      <c r="QGH7" s="676"/>
      <c r="QGI7" s="676"/>
      <c r="QGJ7" s="676"/>
      <c r="QGK7" s="676"/>
      <c r="QGL7" s="676"/>
      <c r="QGM7" s="676"/>
      <c r="QGN7" s="676"/>
      <c r="QGO7" s="676"/>
      <c r="QGP7" s="676"/>
      <c r="QGQ7" s="676"/>
      <c r="QGR7" s="676"/>
      <c r="QGS7" s="676"/>
      <c r="QGT7" s="676"/>
      <c r="QGU7" s="676"/>
      <c r="QGV7" s="676"/>
      <c r="QGW7" s="676"/>
      <c r="QGX7" s="676"/>
      <c r="QGY7" s="676"/>
      <c r="QGZ7" s="676"/>
      <c r="QHA7" s="676"/>
      <c r="QHB7" s="676"/>
      <c r="QHC7" s="676"/>
      <c r="QHD7" s="676"/>
      <c r="QHE7" s="676"/>
      <c r="QHF7" s="676"/>
      <c r="QHG7" s="676"/>
      <c r="QHH7" s="676"/>
      <c r="QHI7" s="676"/>
      <c r="QHJ7" s="676"/>
      <c r="QHK7" s="676"/>
      <c r="QHL7" s="676"/>
      <c r="QHM7" s="676"/>
      <c r="QHN7" s="676"/>
      <c r="QHO7" s="676"/>
      <c r="QHP7" s="676"/>
      <c r="QHQ7" s="676"/>
      <c r="QHR7" s="676"/>
      <c r="QHS7" s="676"/>
      <c r="QHT7" s="676"/>
      <c r="QHU7" s="676"/>
      <c r="QHV7" s="676"/>
      <c r="QHW7" s="676"/>
      <c r="QHX7" s="676"/>
      <c r="QHY7" s="676"/>
      <c r="QHZ7" s="676"/>
      <c r="QIA7" s="676"/>
      <c r="QIB7" s="676"/>
      <c r="QIC7" s="676"/>
      <c r="QID7" s="676"/>
      <c r="QIE7" s="676"/>
      <c r="QIF7" s="676"/>
      <c r="QIG7" s="676"/>
      <c r="QIH7" s="676"/>
      <c r="QII7" s="676"/>
      <c r="QIJ7" s="676"/>
      <c r="QIK7" s="676"/>
      <c r="QIL7" s="676"/>
      <c r="QIM7" s="676"/>
      <c r="QIN7" s="676"/>
      <c r="QIO7" s="676"/>
      <c r="QIP7" s="676"/>
      <c r="QIQ7" s="676"/>
      <c r="QIR7" s="676"/>
      <c r="QIS7" s="676"/>
      <c r="QIT7" s="676"/>
      <c r="QIU7" s="676"/>
      <c r="QIV7" s="676"/>
      <c r="QIW7" s="676"/>
      <c r="QIX7" s="676"/>
      <c r="QIY7" s="676"/>
      <c r="QIZ7" s="676"/>
      <c r="QJA7" s="676"/>
      <c r="QJB7" s="676"/>
      <c r="QJC7" s="676"/>
      <c r="QJD7" s="676"/>
      <c r="QJE7" s="676"/>
      <c r="QJF7" s="676"/>
      <c r="QJG7" s="676"/>
      <c r="QJH7" s="676"/>
      <c r="QJI7" s="676"/>
      <c r="QJJ7" s="676"/>
      <c r="QJK7" s="676"/>
      <c r="QJL7" s="676"/>
      <c r="QJM7" s="676"/>
      <c r="QJN7" s="676"/>
      <c r="QJO7" s="676"/>
      <c r="QJP7" s="676"/>
      <c r="QJQ7" s="676"/>
      <c r="QJR7" s="676"/>
      <c r="QJS7" s="676"/>
      <c r="QJT7" s="676"/>
      <c r="QJU7" s="676"/>
      <c r="QJV7" s="676"/>
      <c r="QJW7" s="676"/>
      <c r="QJX7" s="676"/>
      <c r="QJY7" s="676"/>
      <c r="QJZ7" s="676"/>
      <c r="QKA7" s="676"/>
      <c r="QKB7" s="676"/>
      <c r="QKC7" s="676"/>
      <c r="QKD7" s="676"/>
      <c r="QKE7" s="676"/>
      <c r="QKF7" s="676"/>
      <c r="QKG7" s="676"/>
      <c r="QKH7" s="676"/>
      <c r="QKI7" s="676"/>
      <c r="QKJ7" s="676"/>
      <c r="QKK7" s="676"/>
      <c r="QKL7" s="676"/>
      <c r="QKM7" s="676"/>
      <c r="QKN7" s="676"/>
      <c r="QKO7" s="676"/>
      <c r="QKP7" s="676"/>
      <c r="QKQ7" s="676"/>
      <c r="QKR7" s="676"/>
      <c r="QKS7" s="676"/>
      <c r="QKT7" s="676"/>
      <c r="QKU7" s="676"/>
      <c r="QKV7" s="676"/>
      <c r="QKW7" s="676"/>
      <c r="QKX7" s="676"/>
      <c r="QKY7" s="676"/>
      <c r="QKZ7" s="676"/>
      <c r="QLA7" s="676"/>
      <c r="QLB7" s="676"/>
      <c r="QLC7" s="676"/>
      <c r="QLD7" s="676"/>
      <c r="QLE7" s="676"/>
      <c r="QLF7" s="676"/>
      <c r="QLG7" s="676"/>
      <c r="QLH7" s="676"/>
      <c r="QLI7" s="676"/>
      <c r="QLJ7" s="676"/>
      <c r="QLK7" s="676"/>
      <c r="QLL7" s="676"/>
      <c r="QLM7" s="676"/>
      <c r="QLN7" s="676"/>
      <c r="QLO7" s="676"/>
      <c r="QLP7" s="676"/>
      <c r="QLQ7" s="676"/>
      <c r="QLR7" s="676"/>
      <c r="QLS7" s="676"/>
      <c r="QLT7" s="676"/>
      <c r="QLU7" s="676"/>
      <c r="QLV7" s="676"/>
      <c r="QLW7" s="676"/>
      <c r="QLX7" s="676"/>
      <c r="QLY7" s="676"/>
      <c r="QLZ7" s="676"/>
      <c r="QMA7" s="676"/>
      <c r="QMB7" s="676"/>
      <c r="QMC7" s="676"/>
      <c r="QMD7" s="676"/>
      <c r="QME7" s="676"/>
      <c r="QMF7" s="676"/>
      <c r="QMG7" s="676"/>
      <c r="QMH7" s="676"/>
      <c r="QMI7" s="676"/>
      <c r="QMJ7" s="676"/>
      <c r="QMK7" s="676"/>
      <c r="QML7" s="676"/>
      <c r="QMM7" s="676"/>
      <c r="QMN7" s="676"/>
      <c r="QMO7" s="676"/>
      <c r="QMP7" s="676"/>
      <c r="QMQ7" s="676"/>
      <c r="QMR7" s="676"/>
      <c r="QMS7" s="676"/>
      <c r="QMT7" s="676"/>
      <c r="QMU7" s="676"/>
      <c r="QMV7" s="676"/>
      <c r="QMW7" s="676"/>
      <c r="QMX7" s="676"/>
      <c r="QMY7" s="676"/>
      <c r="QMZ7" s="676"/>
      <c r="QNA7" s="676"/>
      <c r="QNB7" s="676"/>
      <c r="QNC7" s="676"/>
      <c r="QND7" s="676"/>
      <c r="QNE7" s="676"/>
      <c r="QNF7" s="676"/>
      <c r="QNG7" s="676"/>
      <c r="QNH7" s="676"/>
      <c r="QNI7" s="676"/>
      <c r="QNJ7" s="676"/>
      <c r="QNK7" s="676"/>
      <c r="QNL7" s="676"/>
      <c r="QNM7" s="676"/>
      <c r="QNN7" s="676"/>
      <c r="QNO7" s="676"/>
      <c r="QNP7" s="676"/>
      <c r="QNQ7" s="676"/>
      <c r="QNR7" s="676"/>
      <c r="QNS7" s="676"/>
      <c r="QNT7" s="676"/>
      <c r="QNU7" s="676"/>
      <c r="QNV7" s="676"/>
      <c r="QNW7" s="676"/>
      <c r="QNX7" s="676"/>
      <c r="QNY7" s="676"/>
      <c r="QNZ7" s="676"/>
      <c r="QOA7" s="676"/>
      <c r="QOB7" s="676"/>
      <c r="QOC7" s="676"/>
      <c r="QOD7" s="676"/>
      <c r="QOE7" s="676"/>
      <c r="QOF7" s="676"/>
      <c r="QOG7" s="676"/>
      <c r="QOH7" s="676"/>
      <c r="QOI7" s="676"/>
      <c r="QOJ7" s="676"/>
      <c r="QOK7" s="676"/>
      <c r="QOL7" s="676"/>
      <c r="QOM7" s="676"/>
      <c r="QON7" s="676"/>
      <c r="QOO7" s="676"/>
      <c r="QOP7" s="676"/>
      <c r="QOQ7" s="676"/>
      <c r="QOR7" s="676"/>
      <c r="QOS7" s="676"/>
      <c r="QOT7" s="676"/>
      <c r="QOU7" s="676"/>
      <c r="QOV7" s="676"/>
      <c r="QOW7" s="676"/>
      <c r="QOX7" s="676"/>
      <c r="QOY7" s="676"/>
      <c r="QOZ7" s="676"/>
      <c r="QPA7" s="676"/>
      <c r="QPB7" s="676"/>
      <c r="QPC7" s="676"/>
      <c r="QPD7" s="676"/>
      <c r="QPE7" s="676"/>
      <c r="QPF7" s="676"/>
      <c r="QPG7" s="676"/>
      <c r="QPH7" s="676"/>
      <c r="QPI7" s="676"/>
      <c r="QPJ7" s="676"/>
      <c r="QPK7" s="676"/>
      <c r="QPL7" s="676"/>
      <c r="QPM7" s="676"/>
      <c r="QPN7" s="676"/>
      <c r="QPO7" s="676"/>
      <c r="QPP7" s="676"/>
      <c r="QPQ7" s="676"/>
      <c r="QPR7" s="676"/>
      <c r="QPS7" s="676"/>
      <c r="QPT7" s="676"/>
      <c r="QPU7" s="676"/>
      <c r="QPV7" s="676"/>
      <c r="QPW7" s="676"/>
      <c r="QPX7" s="676"/>
      <c r="QPY7" s="676"/>
      <c r="QPZ7" s="676"/>
      <c r="QQA7" s="676"/>
      <c r="QQB7" s="676"/>
      <c r="QQC7" s="676"/>
      <c r="QQD7" s="676"/>
      <c r="QQE7" s="676"/>
      <c r="QQF7" s="676"/>
      <c r="QQG7" s="676"/>
      <c r="QQH7" s="676"/>
      <c r="QQI7" s="676"/>
      <c r="QQJ7" s="676"/>
      <c r="QQK7" s="676"/>
      <c r="QQL7" s="676"/>
      <c r="QQM7" s="676"/>
      <c r="QQN7" s="676"/>
      <c r="QQO7" s="676"/>
      <c r="QQP7" s="676"/>
      <c r="QQQ7" s="676"/>
      <c r="QQR7" s="676"/>
      <c r="QQS7" s="676"/>
      <c r="QQT7" s="676"/>
      <c r="QQU7" s="676"/>
      <c r="QQV7" s="676"/>
      <c r="QQW7" s="676"/>
      <c r="QQX7" s="676"/>
      <c r="QQY7" s="676"/>
      <c r="QQZ7" s="676"/>
      <c r="QRA7" s="676"/>
      <c r="QRB7" s="676"/>
      <c r="QRC7" s="676"/>
      <c r="QRD7" s="676"/>
      <c r="QRE7" s="676"/>
      <c r="QRF7" s="676"/>
      <c r="QRG7" s="676"/>
      <c r="QRH7" s="676"/>
      <c r="QRI7" s="676"/>
      <c r="QRJ7" s="676"/>
      <c r="QRK7" s="676"/>
      <c r="QRL7" s="676"/>
      <c r="QRM7" s="676"/>
      <c r="QRN7" s="676"/>
      <c r="QRO7" s="676"/>
      <c r="QRP7" s="676"/>
      <c r="QRQ7" s="676"/>
      <c r="QRR7" s="676"/>
      <c r="QRS7" s="676"/>
      <c r="QRT7" s="676"/>
      <c r="QRU7" s="676"/>
      <c r="QRV7" s="676"/>
      <c r="QRW7" s="676"/>
      <c r="QRX7" s="676"/>
      <c r="QRY7" s="676"/>
      <c r="QRZ7" s="676"/>
      <c r="QSA7" s="676"/>
      <c r="QSB7" s="676"/>
      <c r="QSC7" s="676"/>
      <c r="QSD7" s="676"/>
      <c r="QSE7" s="676"/>
      <c r="QSF7" s="676"/>
      <c r="QSG7" s="676"/>
      <c r="QSH7" s="676"/>
      <c r="QSI7" s="676"/>
      <c r="QSJ7" s="676"/>
      <c r="QSK7" s="676"/>
      <c r="QSL7" s="676"/>
      <c r="QSM7" s="676"/>
      <c r="QSN7" s="676"/>
      <c r="QSO7" s="676"/>
      <c r="QSP7" s="676"/>
      <c r="QSQ7" s="676"/>
      <c r="QSR7" s="676"/>
      <c r="QSS7" s="676"/>
      <c r="QST7" s="676"/>
      <c r="QSU7" s="676"/>
      <c r="QSV7" s="676"/>
      <c r="QSW7" s="676"/>
      <c r="QSX7" s="676"/>
      <c r="QSY7" s="676"/>
      <c r="QSZ7" s="676"/>
      <c r="QTA7" s="676"/>
      <c r="QTB7" s="676"/>
      <c r="QTC7" s="676"/>
      <c r="QTD7" s="676"/>
      <c r="QTE7" s="676"/>
      <c r="QTF7" s="676"/>
      <c r="QTG7" s="676"/>
      <c r="QTH7" s="676"/>
      <c r="QTI7" s="676"/>
      <c r="QTJ7" s="676"/>
      <c r="QTK7" s="676"/>
      <c r="QTL7" s="676"/>
      <c r="QTM7" s="676"/>
      <c r="QTN7" s="676"/>
      <c r="QTO7" s="676"/>
      <c r="QTP7" s="676"/>
      <c r="QTQ7" s="676"/>
      <c r="QTR7" s="676"/>
      <c r="QTS7" s="676"/>
      <c r="QTT7" s="676"/>
      <c r="QTU7" s="676"/>
      <c r="QTV7" s="676"/>
      <c r="QTW7" s="676"/>
      <c r="QTX7" s="676"/>
      <c r="QTY7" s="676"/>
      <c r="QTZ7" s="676"/>
      <c r="QUA7" s="676"/>
      <c r="QUB7" s="676"/>
      <c r="QUC7" s="676"/>
      <c r="QUD7" s="676"/>
      <c r="QUE7" s="676"/>
      <c r="QUF7" s="676"/>
      <c r="QUG7" s="676"/>
      <c r="QUH7" s="676"/>
      <c r="QUI7" s="676"/>
      <c r="QUJ7" s="676"/>
      <c r="QUK7" s="676"/>
      <c r="QUL7" s="676"/>
      <c r="QUM7" s="676"/>
      <c r="QUN7" s="676"/>
      <c r="QUO7" s="676"/>
      <c r="QUP7" s="676"/>
      <c r="QUQ7" s="676"/>
      <c r="QUR7" s="676"/>
      <c r="QUS7" s="676"/>
      <c r="QUT7" s="676"/>
      <c r="QUU7" s="676"/>
      <c r="QUV7" s="676"/>
      <c r="QUW7" s="676"/>
      <c r="QUX7" s="676"/>
      <c r="QUY7" s="676"/>
      <c r="QUZ7" s="676"/>
      <c r="QVA7" s="676"/>
      <c r="QVB7" s="676"/>
      <c r="QVC7" s="676"/>
      <c r="QVD7" s="676"/>
      <c r="QVE7" s="676"/>
      <c r="QVF7" s="676"/>
      <c r="QVG7" s="676"/>
      <c r="QVH7" s="676"/>
      <c r="QVI7" s="676"/>
      <c r="QVJ7" s="676"/>
      <c r="QVK7" s="676"/>
      <c r="QVL7" s="676"/>
      <c r="QVM7" s="676"/>
      <c r="QVN7" s="676"/>
      <c r="QVO7" s="676"/>
      <c r="QVP7" s="676"/>
      <c r="QVQ7" s="676"/>
      <c r="QVR7" s="676"/>
      <c r="QVS7" s="676"/>
      <c r="QVT7" s="676"/>
      <c r="QVU7" s="676"/>
      <c r="QVV7" s="676"/>
      <c r="QVW7" s="676"/>
      <c r="QVX7" s="676"/>
      <c r="QVY7" s="676"/>
      <c r="QVZ7" s="676"/>
      <c r="QWA7" s="676"/>
      <c r="QWB7" s="676"/>
      <c r="QWC7" s="676"/>
      <c r="QWD7" s="676"/>
      <c r="QWE7" s="676"/>
      <c r="QWF7" s="676"/>
      <c r="QWG7" s="676"/>
      <c r="QWH7" s="676"/>
      <c r="QWI7" s="676"/>
      <c r="QWJ7" s="676"/>
      <c r="QWK7" s="676"/>
      <c r="QWL7" s="676"/>
      <c r="QWM7" s="676"/>
      <c r="QWN7" s="676"/>
      <c r="QWO7" s="676"/>
      <c r="QWP7" s="676"/>
      <c r="QWQ7" s="676"/>
      <c r="QWR7" s="676"/>
      <c r="QWS7" s="676"/>
      <c r="QWT7" s="676"/>
      <c r="QWU7" s="676"/>
      <c r="QWV7" s="676"/>
      <c r="QWW7" s="676"/>
      <c r="QWX7" s="676"/>
      <c r="QWY7" s="676"/>
      <c r="QWZ7" s="676"/>
      <c r="QXA7" s="676"/>
      <c r="QXB7" s="676"/>
      <c r="QXC7" s="676"/>
      <c r="QXD7" s="676"/>
      <c r="QXE7" s="676"/>
      <c r="QXF7" s="676"/>
      <c r="QXG7" s="676"/>
      <c r="QXH7" s="676"/>
      <c r="QXI7" s="676"/>
      <c r="QXJ7" s="676"/>
      <c r="QXK7" s="676"/>
      <c r="QXL7" s="676"/>
      <c r="QXM7" s="676"/>
      <c r="QXN7" s="676"/>
      <c r="QXO7" s="676"/>
      <c r="QXP7" s="676"/>
      <c r="QXQ7" s="676"/>
      <c r="QXR7" s="676"/>
      <c r="QXS7" s="676"/>
      <c r="QXT7" s="676"/>
      <c r="QXU7" s="676"/>
      <c r="QXV7" s="676"/>
      <c r="QXW7" s="676"/>
      <c r="QXX7" s="676"/>
      <c r="QXY7" s="676"/>
      <c r="QXZ7" s="676"/>
      <c r="QYA7" s="676"/>
      <c r="QYB7" s="676"/>
      <c r="QYC7" s="676"/>
      <c r="QYD7" s="676"/>
      <c r="QYE7" s="676"/>
      <c r="QYF7" s="676"/>
      <c r="QYG7" s="676"/>
      <c r="QYH7" s="676"/>
      <c r="QYI7" s="676"/>
      <c r="QYJ7" s="676"/>
      <c r="QYK7" s="676"/>
      <c r="QYL7" s="676"/>
      <c r="QYM7" s="676"/>
      <c r="QYN7" s="676"/>
      <c r="QYO7" s="676"/>
      <c r="QYP7" s="676"/>
      <c r="QYQ7" s="676"/>
      <c r="QYR7" s="676"/>
      <c r="QYS7" s="676"/>
      <c r="QYT7" s="676"/>
      <c r="QYU7" s="676"/>
      <c r="QYV7" s="676"/>
      <c r="QYW7" s="676"/>
      <c r="QYX7" s="676"/>
      <c r="QYY7" s="676"/>
      <c r="QYZ7" s="676"/>
      <c r="QZA7" s="676"/>
      <c r="QZB7" s="676"/>
      <c r="QZC7" s="676"/>
      <c r="QZD7" s="676"/>
      <c r="QZE7" s="676"/>
      <c r="QZF7" s="676"/>
      <c r="QZG7" s="676"/>
      <c r="QZH7" s="676"/>
      <c r="QZI7" s="676"/>
      <c r="QZJ7" s="676"/>
      <c r="QZK7" s="676"/>
      <c r="QZL7" s="676"/>
      <c r="QZM7" s="676"/>
      <c r="QZN7" s="676"/>
      <c r="QZO7" s="676"/>
      <c r="QZP7" s="676"/>
      <c r="QZQ7" s="676"/>
      <c r="QZR7" s="676"/>
      <c r="QZS7" s="676"/>
      <c r="QZT7" s="676"/>
      <c r="QZU7" s="676"/>
      <c r="QZV7" s="676"/>
      <c r="QZW7" s="676"/>
      <c r="QZX7" s="676"/>
      <c r="QZY7" s="676"/>
      <c r="QZZ7" s="676"/>
      <c r="RAA7" s="676"/>
      <c r="RAB7" s="676"/>
      <c r="RAC7" s="676"/>
      <c r="RAD7" s="676"/>
      <c r="RAE7" s="676"/>
      <c r="RAF7" s="676"/>
      <c r="RAG7" s="676"/>
      <c r="RAH7" s="676"/>
      <c r="RAI7" s="676"/>
      <c r="RAJ7" s="676"/>
      <c r="RAK7" s="676"/>
      <c r="RAL7" s="676"/>
      <c r="RAM7" s="676"/>
      <c r="RAN7" s="676"/>
      <c r="RAO7" s="676"/>
      <c r="RAP7" s="676"/>
      <c r="RAQ7" s="676"/>
      <c r="RAR7" s="676"/>
      <c r="RAS7" s="676"/>
      <c r="RAT7" s="676"/>
      <c r="RAU7" s="676"/>
      <c r="RAV7" s="676"/>
      <c r="RAW7" s="676"/>
      <c r="RAX7" s="676"/>
      <c r="RAY7" s="676"/>
      <c r="RAZ7" s="676"/>
      <c r="RBA7" s="676"/>
      <c r="RBB7" s="676"/>
      <c r="RBC7" s="676"/>
      <c r="RBD7" s="676"/>
      <c r="RBE7" s="676"/>
      <c r="RBF7" s="676"/>
      <c r="RBG7" s="676"/>
      <c r="RBH7" s="676"/>
      <c r="RBI7" s="676"/>
      <c r="RBJ7" s="676"/>
      <c r="RBK7" s="676"/>
      <c r="RBL7" s="676"/>
      <c r="RBM7" s="676"/>
      <c r="RBN7" s="676"/>
      <c r="RBO7" s="676"/>
      <c r="RBP7" s="676"/>
      <c r="RBQ7" s="676"/>
      <c r="RBR7" s="676"/>
      <c r="RBS7" s="676"/>
      <c r="RBT7" s="676"/>
      <c r="RBU7" s="676"/>
      <c r="RBV7" s="676"/>
      <c r="RBW7" s="676"/>
      <c r="RBX7" s="676"/>
      <c r="RBY7" s="676"/>
      <c r="RBZ7" s="676"/>
      <c r="RCA7" s="676"/>
      <c r="RCB7" s="676"/>
      <c r="RCC7" s="676"/>
      <c r="RCD7" s="676"/>
      <c r="RCE7" s="676"/>
      <c r="RCF7" s="676"/>
      <c r="RCG7" s="676"/>
      <c r="RCH7" s="676"/>
      <c r="RCI7" s="676"/>
      <c r="RCJ7" s="676"/>
      <c r="RCK7" s="676"/>
      <c r="RCL7" s="676"/>
      <c r="RCM7" s="676"/>
      <c r="RCN7" s="676"/>
      <c r="RCO7" s="676"/>
      <c r="RCP7" s="676"/>
      <c r="RCQ7" s="676"/>
      <c r="RCR7" s="676"/>
      <c r="RCS7" s="676"/>
      <c r="RCT7" s="676"/>
      <c r="RCU7" s="676"/>
      <c r="RCV7" s="676"/>
      <c r="RCW7" s="676"/>
      <c r="RCX7" s="676"/>
      <c r="RCY7" s="676"/>
      <c r="RCZ7" s="676"/>
      <c r="RDA7" s="676"/>
      <c r="RDB7" s="676"/>
      <c r="RDC7" s="676"/>
      <c r="RDD7" s="676"/>
      <c r="RDE7" s="676"/>
      <c r="RDF7" s="676"/>
      <c r="RDG7" s="676"/>
      <c r="RDH7" s="676"/>
      <c r="RDI7" s="676"/>
      <c r="RDJ7" s="676"/>
      <c r="RDK7" s="676"/>
      <c r="RDL7" s="676"/>
      <c r="RDM7" s="676"/>
      <c r="RDN7" s="676"/>
      <c r="RDO7" s="676"/>
      <c r="RDP7" s="676"/>
      <c r="RDQ7" s="676"/>
      <c r="RDR7" s="676"/>
      <c r="RDS7" s="676"/>
      <c r="RDT7" s="676"/>
      <c r="RDU7" s="676"/>
      <c r="RDV7" s="676"/>
      <c r="RDW7" s="676"/>
      <c r="RDX7" s="676"/>
      <c r="RDY7" s="676"/>
      <c r="RDZ7" s="676"/>
      <c r="REA7" s="676"/>
      <c r="REB7" s="676"/>
      <c r="REC7" s="676"/>
      <c r="RED7" s="676"/>
      <c r="REE7" s="676"/>
      <c r="REF7" s="676"/>
      <c r="REG7" s="676"/>
      <c r="REH7" s="676"/>
      <c r="REI7" s="676"/>
      <c r="REJ7" s="676"/>
      <c r="REK7" s="676"/>
      <c r="REL7" s="676"/>
      <c r="REM7" s="676"/>
      <c r="REN7" s="676"/>
      <c r="REO7" s="676"/>
      <c r="REP7" s="676"/>
      <c r="REQ7" s="676"/>
      <c r="RER7" s="676"/>
      <c r="RES7" s="676"/>
      <c r="RET7" s="676"/>
      <c r="REU7" s="676"/>
      <c r="REV7" s="676"/>
      <c r="REW7" s="676"/>
      <c r="REX7" s="676"/>
      <c r="REY7" s="676"/>
      <c r="REZ7" s="676"/>
      <c r="RFA7" s="676"/>
      <c r="RFB7" s="676"/>
      <c r="RFC7" s="676"/>
      <c r="RFD7" s="676"/>
      <c r="RFE7" s="676"/>
      <c r="RFF7" s="676"/>
      <c r="RFG7" s="676"/>
      <c r="RFH7" s="676"/>
      <c r="RFI7" s="676"/>
      <c r="RFJ7" s="676"/>
      <c r="RFK7" s="676"/>
      <c r="RFL7" s="676"/>
      <c r="RFM7" s="676"/>
      <c r="RFN7" s="676"/>
      <c r="RFO7" s="676"/>
      <c r="RFP7" s="676"/>
      <c r="RFQ7" s="676"/>
      <c r="RFR7" s="676"/>
      <c r="RFS7" s="676"/>
      <c r="RFT7" s="676"/>
      <c r="RFU7" s="676"/>
      <c r="RFV7" s="676"/>
      <c r="RFW7" s="676"/>
      <c r="RFX7" s="676"/>
      <c r="RFY7" s="676"/>
      <c r="RFZ7" s="676"/>
      <c r="RGA7" s="676"/>
      <c r="RGB7" s="676"/>
      <c r="RGC7" s="676"/>
      <c r="RGD7" s="676"/>
      <c r="RGE7" s="676"/>
      <c r="RGF7" s="676"/>
      <c r="RGG7" s="676"/>
      <c r="RGH7" s="676"/>
      <c r="RGI7" s="676"/>
      <c r="RGJ7" s="676"/>
      <c r="RGK7" s="676"/>
      <c r="RGL7" s="676"/>
      <c r="RGM7" s="676"/>
      <c r="RGN7" s="676"/>
      <c r="RGO7" s="676"/>
      <c r="RGP7" s="676"/>
      <c r="RGQ7" s="676"/>
      <c r="RGR7" s="676"/>
      <c r="RGS7" s="676"/>
      <c r="RGT7" s="676"/>
      <c r="RGU7" s="676"/>
      <c r="RGV7" s="676"/>
      <c r="RGW7" s="676"/>
      <c r="RGX7" s="676"/>
      <c r="RGY7" s="676"/>
      <c r="RGZ7" s="676"/>
      <c r="RHA7" s="676"/>
      <c r="RHB7" s="676"/>
      <c r="RHC7" s="676"/>
      <c r="RHD7" s="676"/>
      <c r="RHE7" s="676"/>
      <c r="RHF7" s="676"/>
      <c r="RHG7" s="676"/>
      <c r="RHH7" s="676"/>
      <c r="RHI7" s="676"/>
      <c r="RHJ7" s="676"/>
      <c r="RHK7" s="676"/>
      <c r="RHL7" s="676"/>
      <c r="RHM7" s="676"/>
      <c r="RHN7" s="676"/>
      <c r="RHO7" s="676"/>
      <c r="RHP7" s="676"/>
      <c r="RHQ7" s="676"/>
      <c r="RHR7" s="676"/>
      <c r="RHS7" s="676"/>
      <c r="RHT7" s="676"/>
      <c r="RHU7" s="676"/>
      <c r="RHV7" s="676"/>
      <c r="RHW7" s="676"/>
      <c r="RHX7" s="676"/>
      <c r="RHY7" s="676"/>
      <c r="RHZ7" s="676"/>
      <c r="RIA7" s="676"/>
      <c r="RIB7" s="676"/>
      <c r="RIC7" s="676"/>
      <c r="RID7" s="676"/>
      <c r="RIE7" s="676"/>
      <c r="RIF7" s="676"/>
      <c r="RIG7" s="676"/>
      <c r="RIH7" s="676"/>
      <c r="RII7" s="676"/>
      <c r="RIJ7" s="676"/>
      <c r="RIK7" s="676"/>
      <c r="RIL7" s="676"/>
      <c r="RIM7" s="676"/>
      <c r="RIN7" s="676"/>
      <c r="RIO7" s="676"/>
      <c r="RIP7" s="676"/>
      <c r="RIQ7" s="676"/>
      <c r="RIR7" s="676"/>
      <c r="RIS7" s="676"/>
      <c r="RIT7" s="676"/>
      <c r="RIU7" s="676"/>
      <c r="RIV7" s="676"/>
      <c r="RIW7" s="676"/>
      <c r="RIX7" s="676"/>
      <c r="RIY7" s="676"/>
      <c r="RIZ7" s="676"/>
      <c r="RJA7" s="676"/>
      <c r="RJB7" s="676"/>
      <c r="RJC7" s="676"/>
      <c r="RJD7" s="676"/>
      <c r="RJE7" s="676"/>
      <c r="RJF7" s="676"/>
      <c r="RJG7" s="676"/>
      <c r="RJH7" s="676"/>
      <c r="RJI7" s="676"/>
      <c r="RJJ7" s="676"/>
      <c r="RJK7" s="676"/>
      <c r="RJL7" s="676"/>
      <c r="RJM7" s="676"/>
      <c r="RJN7" s="676"/>
      <c r="RJO7" s="676"/>
      <c r="RJP7" s="676"/>
      <c r="RJQ7" s="676"/>
      <c r="RJR7" s="676"/>
      <c r="RJS7" s="676"/>
      <c r="RJT7" s="676"/>
      <c r="RJU7" s="676"/>
      <c r="RJV7" s="676"/>
      <c r="RJW7" s="676"/>
      <c r="RJX7" s="676"/>
      <c r="RJY7" s="676"/>
      <c r="RJZ7" s="676"/>
      <c r="RKA7" s="676"/>
      <c r="RKB7" s="676"/>
      <c r="RKC7" s="676"/>
      <c r="RKD7" s="676"/>
      <c r="RKE7" s="676"/>
      <c r="RKF7" s="676"/>
      <c r="RKG7" s="676"/>
      <c r="RKH7" s="676"/>
      <c r="RKI7" s="676"/>
      <c r="RKJ7" s="676"/>
      <c r="RKK7" s="676"/>
      <c r="RKL7" s="676"/>
      <c r="RKM7" s="676"/>
      <c r="RKN7" s="676"/>
      <c r="RKO7" s="676"/>
      <c r="RKP7" s="676"/>
      <c r="RKQ7" s="676"/>
      <c r="RKR7" s="676"/>
      <c r="RKS7" s="676"/>
      <c r="RKT7" s="676"/>
      <c r="RKU7" s="676"/>
      <c r="RKV7" s="676"/>
      <c r="RKW7" s="676"/>
      <c r="RKX7" s="676"/>
      <c r="RKY7" s="676"/>
      <c r="RKZ7" s="676"/>
      <c r="RLA7" s="676"/>
      <c r="RLB7" s="676"/>
      <c r="RLC7" s="676"/>
      <c r="RLD7" s="676"/>
      <c r="RLE7" s="676"/>
      <c r="RLF7" s="676"/>
      <c r="RLG7" s="676"/>
      <c r="RLH7" s="676"/>
      <c r="RLI7" s="676"/>
      <c r="RLJ7" s="676"/>
      <c r="RLK7" s="676"/>
      <c r="RLL7" s="676"/>
      <c r="RLM7" s="676"/>
      <c r="RLN7" s="676"/>
      <c r="RLO7" s="676"/>
      <c r="RLP7" s="676"/>
      <c r="RLQ7" s="676"/>
      <c r="RLR7" s="676"/>
      <c r="RLS7" s="676"/>
      <c r="RLT7" s="676"/>
      <c r="RLU7" s="676"/>
      <c r="RLV7" s="676"/>
      <c r="RLW7" s="676"/>
      <c r="RLX7" s="676"/>
      <c r="RLY7" s="676"/>
      <c r="RLZ7" s="676"/>
      <c r="RMA7" s="676"/>
      <c r="RMB7" s="676"/>
      <c r="RMC7" s="676"/>
      <c r="RMD7" s="676"/>
      <c r="RME7" s="676"/>
      <c r="RMF7" s="676"/>
      <c r="RMG7" s="676"/>
      <c r="RMH7" s="676"/>
      <c r="RMI7" s="676"/>
      <c r="RMJ7" s="676"/>
      <c r="RMK7" s="676"/>
      <c r="RML7" s="676"/>
      <c r="RMM7" s="676"/>
      <c r="RMN7" s="676"/>
      <c r="RMO7" s="676"/>
      <c r="RMP7" s="676"/>
      <c r="RMQ7" s="676"/>
      <c r="RMR7" s="676"/>
      <c r="RMS7" s="676"/>
      <c r="RMT7" s="676"/>
      <c r="RMU7" s="676"/>
      <c r="RMV7" s="676"/>
      <c r="RMW7" s="676"/>
      <c r="RMX7" s="676"/>
      <c r="RMY7" s="676"/>
      <c r="RMZ7" s="676"/>
      <c r="RNA7" s="676"/>
      <c r="RNB7" s="676"/>
      <c r="RNC7" s="676"/>
      <c r="RND7" s="676"/>
      <c r="RNE7" s="676"/>
      <c r="RNF7" s="676"/>
      <c r="RNG7" s="676"/>
      <c r="RNH7" s="676"/>
      <c r="RNI7" s="676"/>
      <c r="RNJ7" s="676"/>
      <c r="RNK7" s="676"/>
      <c r="RNL7" s="676"/>
      <c r="RNM7" s="676"/>
      <c r="RNN7" s="676"/>
      <c r="RNO7" s="676"/>
      <c r="RNP7" s="676"/>
      <c r="RNQ7" s="676"/>
      <c r="RNR7" s="676"/>
      <c r="RNS7" s="676"/>
      <c r="RNT7" s="676"/>
      <c r="RNU7" s="676"/>
      <c r="RNV7" s="676"/>
      <c r="RNW7" s="676"/>
      <c r="RNX7" s="676"/>
      <c r="RNY7" s="676"/>
      <c r="RNZ7" s="676"/>
      <c r="ROA7" s="676"/>
      <c r="ROB7" s="676"/>
      <c r="ROC7" s="676"/>
      <c r="ROD7" s="676"/>
      <c r="ROE7" s="676"/>
      <c r="ROF7" s="676"/>
      <c r="ROG7" s="676"/>
      <c r="ROH7" s="676"/>
      <c r="ROI7" s="676"/>
      <c r="ROJ7" s="676"/>
      <c r="ROK7" s="676"/>
      <c r="ROL7" s="676"/>
      <c r="ROM7" s="676"/>
      <c r="RON7" s="676"/>
      <c r="ROO7" s="676"/>
      <c r="ROP7" s="676"/>
      <c r="ROQ7" s="676"/>
      <c r="ROR7" s="676"/>
      <c r="ROS7" s="676"/>
      <c r="ROT7" s="676"/>
      <c r="ROU7" s="676"/>
      <c r="ROV7" s="676"/>
      <c r="ROW7" s="676"/>
      <c r="ROX7" s="676"/>
      <c r="ROY7" s="676"/>
      <c r="ROZ7" s="676"/>
      <c r="RPA7" s="676"/>
      <c r="RPB7" s="676"/>
      <c r="RPC7" s="676"/>
      <c r="RPD7" s="676"/>
      <c r="RPE7" s="676"/>
      <c r="RPF7" s="676"/>
      <c r="RPG7" s="676"/>
      <c r="RPH7" s="676"/>
      <c r="RPI7" s="676"/>
      <c r="RPJ7" s="676"/>
      <c r="RPK7" s="676"/>
      <c r="RPL7" s="676"/>
      <c r="RPM7" s="676"/>
      <c r="RPN7" s="676"/>
      <c r="RPO7" s="676"/>
      <c r="RPP7" s="676"/>
      <c r="RPQ7" s="676"/>
      <c r="RPR7" s="676"/>
      <c r="RPS7" s="676"/>
      <c r="RPT7" s="676"/>
      <c r="RPU7" s="676"/>
      <c r="RPV7" s="676"/>
      <c r="RPW7" s="676"/>
      <c r="RPX7" s="676"/>
      <c r="RPY7" s="676"/>
      <c r="RPZ7" s="676"/>
      <c r="RQA7" s="676"/>
      <c r="RQB7" s="676"/>
      <c r="RQC7" s="676"/>
      <c r="RQD7" s="676"/>
      <c r="RQE7" s="676"/>
      <c r="RQF7" s="676"/>
      <c r="RQG7" s="676"/>
      <c r="RQH7" s="676"/>
      <c r="RQI7" s="676"/>
      <c r="RQJ7" s="676"/>
      <c r="RQK7" s="676"/>
      <c r="RQL7" s="676"/>
      <c r="RQM7" s="676"/>
      <c r="RQN7" s="676"/>
      <c r="RQO7" s="676"/>
      <c r="RQP7" s="676"/>
      <c r="RQQ7" s="676"/>
      <c r="RQR7" s="676"/>
      <c r="RQS7" s="676"/>
      <c r="RQT7" s="676"/>
      <c r="RQU7" s="676"/>
      <c r="RQV7" s="676"/>
      <c r="RQW7" s="676"/>
      <c r="RQX7" s="676"/>
      <c r="RQY7" s="676"/>
      <c r="RQZ7" s="676"/>
      <c r="RRA7" s="676"/>
      <c r="RRB7" s="676"/>
      <c r="RRC7" s="676"/>
      <c r="RRD7" s="676"/>
      <c r="RRE7" s="676"/>
      <c r="RRF7" s="676"/>
      <c r="RRG7" s="676"/>
      <c r="RRH7" s="676"/>
      <c r="RRI7" s="676"/>
      <c r="RRJ7" s="676"/>
      <c r="RRK7" s="676"/>
      <c r="RRL7" s="676"/>
      <c r="RRM7" s="676"/>
      <c r="RRN7" s="676"/>
      <c r="RRO7" s="676"/>
      <c r="RRP7" s="676"/>
      <c r="RRQ7" s="676"/>
      <c r="RRR7" s="676"/>
      <c r="RRS7" s="676"/>
      <c r="RRT7" s="676"/>
      <c r="RRU7" s="676"/>
      <c r="RRV7" s="676"/>
      <c r="RRW7" s="676"/>
      <c r="RRX7" s="676"/>
      <c r="RRY7" s="676"/>
      <c r="RRZ7" s="676"/>
      <c r="RSA7" s="676"/>
      <c r="RSB7" s="676"/>
      <c r="RSC7" s="676"/>
      <c r="RSD7" s="676"/>
      <c r="RSE7" s="676"/>
      <c r="RSF7" s="676"/>
      <c r="RSG7" s="676"/>
      <c r="RSH7" s="676"/>
      <c r="RSI7" s="676"/>
      <c r="RSJ7" s="676"/>
      <c r="RSK7" s="676"/>
      <c r="RSL7" s="676"/>
      <c r="RSM7" s="676"/>
      <c r="RSN7" s="676"/>
      <c r="RSO7" s="676"/>
      <c r="RSP7" s="676"/>
      <c r="RSQ7" s="676"/>
      <c r="RSR7" s="676"/>
      <c r="RSS7" s="676"/>
      <c r="RST7" s="676"/>
      <c r="RSU7" s="676"/>
      <c r="RSV7" s="676"/>
      <c r="RSW7" s="676"/>
      <c r="RSX7" s="676"/>
      <c r="RSY7" s="676"/>
      <c r="RSZ7" s="676"/>
      <c r="RTA7" s="676"/>
      <c r="RTB7" s="676"/>
      <c r="RTC7" s="676"/>
      <c r="RTD7" s="676"/>
      <c r="RTE7" s="676"/>
      <c r="RTF7" s="676"/>
      <c r="RTG7" s="676"/>
      <c r="RTH7" s="676"/>
      <c r="RTI7" s="676"/>
      <c r="RTJ7" s="676"/>
      <c r="RTK7" s="676"/>
      <c r="RTL7" s="676"/>
      <c r="RTM7" s="676"/>
      <c r="RTN7" s="676"/>
      <c r="RTO7" s="676"/>
      <c r="RTP7" s="676"/>
      <c r="RTQ7" s="676"/>
      <c r="RTR7" s="676"/>
      <c r="RTS7" s="676"/>
      <c r="RTT7" s="676"/>
      <c r="RTU7" s="676"/>
      <c r="RTV7" s="676"/>
      <c r="RTW7" s="676"/>
      <c r="RTX7" s="676"/>
      <c r="RTY7" s="676"/>
      <c r="RTZ7" s="676"/>
      <c r="RUA7" s="676"/>
      <c r="RUB7" s="676"/>
      <c r="RUC7" s="676"/>
      <c r="RUD7" s="676"/>
      <c r="RUE7" s="676"/>
      <c r="RUF7" s="676"/>
      <c r="RUG7" s="676"/>
      <c r="RUH7" s="676"/>
      <c r="RUI7" s="676"/>
      <c r="RUJ7" s="676"/>
      <c r="RUK7" s="676"/>
      <c r="RUL7" s="676"/>
      <c r="RUM7" s="676"/>
      <c r="RUN7" s="676"/>
      <c r="RUO7" s="676"/>
      <c r="RUP7" s="676"/>
      <c r="RUQ7" s="676"/>
      <c r="RUR7" s="676"/>
      <c r="RUS7" s="676"/>
      <c r="RUT7" s="676"/>
      <c r="RUU7" s="676"/>
      <c r="RUV7" s="676"/>
      <c r="RUW7" s="676"/>
      <c r="RUX7" s="676"/>
      <c r="RUY7" s="676"/>
      <c r="RUZ7" s="676"/>
      <c r="RVA7" s="676"/>
      <c r="RVB7" s="676"/>
      <c r="RVC7" s="676"/>
      <c r="RVD7" s="676"/>
      <c r="RVE7" s="676"/>
      <c r="RVF7" s="676"/>
      <c r="RVG7" s="676"/>
      <c r="RVH7" s="676"/>
      <c r="RVI7" s="676"/>
      <c r="RVJ7" s="676"/>
      <c r="RVK7" s="676"/>
      <c r="RVL7" s="676"/>
      <c r="RVM7" s="676"/>
      <c r="RVN7" s="676"/>
      <c r="RVO7" s="676"/>
      <c r="RVP7" s="676"/>
      <c r="RVQ7" s="676"/>
      <c r="RVR7" s="676"/>
      <c r="RVS7" s="676"/>
      <c r="RVT7" s="676"/>
      <c r="RVU7" s="676"/>
      <c r="RVV7" s="676"/>
      <c r="RVW7" s="676"/>
      <c r="RVX7" s="676"/>
      <c r="RVY7" s="676"/>
      <c r="RVZ7" s="676"/>
      <c r="RWA7" s="676"/>
      <c r="RWB7" s="676"/>
      <c r="RWC7" s="676"/>
      <c r="RWD7" s="676"/>
      <c r="RWE7" s="676"/>
      <c r="RWF7" s="676"/>
      <c r="RWG7" s="676"/>
      <c r="RWH7" s="676"/>
      <c r="RWI7" s="676"/>
      <c r="RWJ7" s="676"/>
      <c r="RWK7" s="676"/>
      <c r="RWL7" s="676"/>
      <c r="RWM7" s="676"/>
      <c r="RWN7" s="676"/>
      <c r="RWO7" s="676"/>
      <c r="RWP7" s="676"/>
      <c r="RWQ7" s="676"/>
      <c r="RWR7" s="676"/>
      <c r="RWS7" s="676"/>
      <c r="RWT7" s="676"/>
      <c r="RWU7" s="676"/>
      <c r="RWV7" s="676"/>
      <c r="RWW7" s="676"/>
      <c r="RWX7" s="676"/>
      <c r="RWY7" s="676"/>
      <c r="RWZ7" s="676"/>
      <c r="RXA7" s="676"/>
      <c r="RXB7" s="676"/>
      <c r="RXC7" s="676"/>
      <c r="RXD7" s="676"/>
      <c r="RXE7" s="676"/>
      <c r="RXF7" s="676"/>
      <c r="RXG7" s="676"/>
      <c r="RXH7" s="676"/>
      <c r="RXI7" s="676"/>
      <c r="RXJ7" s="676"/>
      <c r="RXK7" s="676"/>
      <c r="RXL7" s="676"/>
      <c r="RXM7" s="676"/>
      <c r="RXN7" s="676"/>
      <c r="RXO7" s="676"/>
      <c r="RXP7" s="676"/>
      <c r="RXQ7" s="676"/>
      <c r="RXR7" s="676"/>
      <c r="RXS7" s="676"/>
      <c r="RXT7" s="676"/>
      <c r="RXU7" s="676"/>
      <c r="RXV7" s="676"/>
      <c r="RXW7" s="676"/>
      <c r="RXX7" s="676"/>
      <c r="RXY7" s="676"/>
      <c r="RXZ7" s="676"/>
      <c r="RYA7" s="676"/>
      <c r="RYB7" s="676"/>
      <c r="RYC7" s="676"/>
      <c r="RYD7" s="676"/>
      <c r="RYE7" s="676"/>
      <c r="RYF7" s="676"/>
      <c r="RYG7" s="676"/>
      <c r="RYH7" s="676"/>
      <c r="RYI7" s="676"/>
      <c r="RYJ7" s="676"/>
      <c r="RYK7" s="676"/>
      <c r="RYL7" s="676"/>
      <c r="RYM7" s="676"/>
      <c r="RYN7" s="676"/>
      <c r="RYO7" s="676"/>
      <c r="RYP7" s="676"/>
      <c r="RYQ7" s="676"/>
      <c r="RYR7" s="676"/>
      <c r="RYS7" s="676"/>
      <c r="RYT7" s="676"/>
      <c r="RYU7" s="676"/>
      <c r="RYV7" s="676"/>
      <c r="RYW7" s="676"/>
      <c r="RYX7" s="676"/>
      <c r="RYY7" s="676"/>
      <c r="RYZ7" s="676"/>
      <c r="RZA7" s="676"/>
      <c r="RZB7" s="676"/>
      <c r="RZC7" s="676"/>
      <c r="RZD7" s="676"/>
      <c r="RZE7" s="676"/>
      <c r="RZF7" s="676"/>
      <c r="RZG7" s="676"/>
      <c r="RZH7" s="676"/>
      <c r="RZI7" s="676"/>
      <c r="RZJ7" s="676"/>
      <c r="RZK7" s="676"/>
      <c r="RZL7" s="676"/>
      <c r="RZM7" s="676"/>
      <c r="RZN7" s="676"/>
      <c r="RZO7" s="676"/>
      <c r="RZP7" s="676"/>
      <c r="RZQ7" s="676"/>
      <c r="RZR7" s="676"/>
      <c r="RZS7" s="676"/>
      <c r="RZT7" s="676"/>
      <c r="RZU7" s="676"/>
      <c r="RZV7" s="676"/>
      <c r="RZW7" s="676"/>
      <c r="RZX7" s="676"/>
      <c r="RZY7" s="676"/>
      <c r="RZZ7" s="676"/>
      <c r="SAA7" s="676"/>
      <c r="SAB7" s="676"/>
      <c r="SAC7" s="676"/>
      <c r="SAD7" s="676"/>
      <c r="SAE7" s="676"/>
      <c r="SAF7" s="676"/>
      <c r="SAG7" s="676"/>
      <c r="SAH7" s="676"/>
      <c r="SAI7" s="676"/>
      <c r="SAJ7" s="676"/>
      <c r="SAK7" s="676"/>
      <c r="SAL7" s="676"/>
      <c r="SAM7" s="676"/>
      <c r="SAN7" s="676"/>
      <c r="SAO7" s="676"/>
      <c r="SAP7" s="676"/>
      <c r="SAQ7" s="676"/>
      <c r="SAR7" s="676"/>
      <c r="SAS7" s="676"/>
      <c r="SAT7" s="676"/>
      <c r="SAU7" s="676"/>
      <c r="SAV7" s="676"/>
      <c r="SAW7" s="676"/>
      <c r="SAX7" s="676"/>
      <c r="SAY7" s="676"/>
      <c r="SAZ7" s="676"/>
      <c r="SBA7" s="676"/>
      <c r="SBB7" s="676"/>
      <c r="SBC7" s="676"/>
      <c r="SBD7" s="676"/>
      <c r="SBE7" s="676"/>
      <c r="SBF7" s="676"/>
      <c r="SBG7" s="676"/>
      <c r="SBH7" s="676"/>
      <c r="SBI7" s="676"/>
      <c r="SBJ7" s="676"/>
      <c r="SBK7" s="676"/>
      <c r="SBL7" s="676"/>
      <c r="SBM7" s="676"/>
      <c r="SBN7" s="676"/>
      <c r="SBO7" s="676"/>
      <c r="SBP7" s="676"/>
      <c r="SBQ7" s="676"/>
      <c r="SBR7" s="676"/>
      <c r="SBS7" s="676"/>
      <c r="SBT7" s="676"/>
      <c r="SBU7" s="676"/>
      <c r="SBV7" s="676"/>
      <c r="SBW7" s="676"/>
      <c r="SBX7" s="676"/>
      <c r="SBY7" s="676"/>
      <c r="SBZ7" s="676"/>
      <c r="SCA7" s="676"/>
      <c r="SCB7" s="676"/>
      <c r="SCC7" s="676"/>
      <c r="SCD7" s="676"/>
      <c r="SCE7" s="676"/>
      <c r="SCF7" s="676"/>
      <c r="SCG7" s="676"/>
      <c r="SCH7" s="676"/>
      <c r="SCI7" s="676"/>
      <c r="SCJ7" s="676"/>
      <c r="SCK7" s="676"/>
      <c r="SCL7" s="676"/>
      <c r="SCM7" s="676"/>
      <c r="SCN7" s="676"/>
      <c r="SCO7" s="676"/>
      <c r="SCP7" s="676"/>
      <c r="SCQ7" s="676"/>
      <c r="SCR7" s="676"/>
      <c r="SCS7" s="676"/>
      <c r="SCT7" s="676"/>
      <c r="SCU7" s="676"/>
      <c r="SCV7" s="676"/>
      <c r="SCW7" s="676"/>
      <c r="SCX7" s="676"/>
      <c r="SCY7" s="676"/>
      <c r="SCZ7" s="676"/>
      <c r="SDA7" s="676"/>
      <c r="SDB7" s="676"/>
      <c r="SDC7" s="676"/>
      <c r="SDD7" s="676"/>
      <c r="SDE7" s="676"/>
      <c r="SDF7" s="676"/>
      <c r="SDG7" s="676"/>
      <c r="SDH7" s="676"/>
      <c r="SDI7" s="676"/>
      <c r="SDJ7" s="676"/>
      <c r="SDK7" s="676"/>
      <c r="SDL7" s="676"/>
      <c r="SDM7" s="676"/>
      <c r="SDN7" s="676"/>
      <c r="SDO7" s="676"/>
      <c r="SDP7" s="676"/>
      <c r="SDQ7" s="676"/>
      <c r="SDR7" s="676"/>
      <c r="SDS7" s="676"/>
      <c r="SDT7" s="676"/>
      <c r="SDU7" s="676"/>
      <c r="SDV7" s="676"/>
      <c r="SDW7" s="676"/>
      <c r="SDX7" s="676"/>
      <c r="SDY7" s="676"/>
      <c r="SDZ7" s="676"/>
      <c r="SEA7" s="676"/>
      <c r="SEB7" s="676"/>
      <c r="SEC7" s="676"/>
      <c r="SED7" s="676"/>
      <c r="SEE7" s="676"/>
      <c r="SEF7" s="676"/>
      <c r="SEG7" s="676"/>
      <c r="SEH7" s="676"/>
      <c r="SEI7" s="676"/>
      <c r="SEJ7" s="676"/>
      <c r="SEK7" s="676"/>
      <c r="SEL7" s="676"/>
      <c r="SEM7" s="676"/>
      <c r="SEN7" s="676"/>
      <c r="SEO7" s="676"/>
      <c r="SEP7" s="676"/>
      <c r="SEQ7" s="676"/>
      <c r="SER7" s="676"/>
      <c r="SES7" s="676"/>
      <c r="SET7" s="676"/>
      <c r="SEU7" s="676"/>
      <c r="SEV7" s="676"/>
      <c r="SEW7" s="676"/>
      <c r="SEX7" s="676"/>
      <c r="SEY7" s="676"/>
      <c r="SEZ7" s="676"/>
      <c r="SFA7" s="676"/>
      <c r="SFB7" s="676"/>
      <c r="SFC7" s="676"/>
      <c r="SFD7" s="676"/>
      <c r="SFE7" s="676"/>
      <c r="SFF7" s="676"/>
      <c r="SFG7" s="676"/>
      <c r="SFH7" s="676"/>
      <c r="SFI7" s="676"/>
      <c r="SFJ7" s="676"/>
      <c r="SFK7" s="676"/>
      <c r="SFL7" s="676"/>
      <c r="SFM7" s="676"/>
      <c r="SFN7" s="676"/>
      <c r="SFO7" s="676"/>
      <c r="SFP7" s="676"/>
      <c r="SFQ7" s="676"/>
      <c r="SFR7" s="676"/>
      <c r="SFS7" s="676"/>
      <c r="SFT7" s="676"/>
      <c r="SFU7" s="676"/>
      <c r="SFV7" s="676"/>
      <c r="SFW7" s="676"/>
      <c r="SFX7" s="676"/>
      <c r="SFY7" s="676"/>
      <c r="SFZ7" s="676"/>
      <c r="SGA7" s="676"/>
      <c r="SGB7" s="676"/>
      <c r="SGC7" s="676"/>
      <c r="SGD7" s="676"/>
      <c r="SGE7" s="676"/>
      <c r="SGF7" s="676"/>
      <c r="SGG7" s="676"/>
      <c r="SGH7" s="676"/>
      <c r="SGI7" s="676"/>
      <c r="SGJ7" s="676"/>
      <c r="SGK7" s="676"/>
      <c r="SGL7" s="676"/>
      <c r="SGM7" s="676"/>
      <c r="SGN7" s="676"/>
      <c r="SGO7" s="676"/>
      <c r="SGP7" s="676"/>
      <c r="SGQ7" s="676"/>
      <c r="SGR7" s="676"/>
      <c r="SGS7" s="676"/>
      <c r="SGT7" s="676"/>
      <c r="SGU7" s="676"/>
      <c r="SGV7" s="676"/>
      <c r="SGW7" s="676"/>
      <c r="SGX7" s="676"/>
      <c r="SGY7" s="676"/>
      <c r="SGZ7" s="676"/>
      <c r="SHA7" s="676"/>
      <c r="SHB7" s="676"/>
      <c r="SHC7" s="676"/>
      <c r="SHD7" s="676"/>
      <c r="SHE7" s="676"/>
      <c r="SHF7" s="676"/>
      <c r="SHG7" s="676"/>
      <c r="SHH7" s="676"/>
      <c r="SHI7" s="676"/>
      <c r="SHJ7" s="676"/>
      <c r="SHK7" s="676"/>
      <c r="SHL7" s="676"/>
      <c r="SHM7" s="676"/>
      <c r="SHN7" s="676"/>
      <c r="SHO7" s="676"/>
      <c r="SHP7" s="676"/>
      <c r="SHQ7" s="676"/>
      <c r="SHR7" s="676"/>
      <c r="SHS7" s="676"/>
      <c r="SHT7" s="676"/>
      <c r="SHU7" s="676"/>
      <c r="SHV7" s="676"/>
      <c r="SHW7" s="676"/>
      <c r="SHX7" s="676"/>
      <c r="SHY7" s="676"/>
      <c r="SHZ7" s="676"/>
      <c r="SIA7" s="676"/>
      <c r="SIB7" s="676"/>
      <c r="SIC7" s="676"/>
      <c r="SID7" s="676"/>
      <c r="SIE7" s="676"/>
      <c r="SIF7" s="676"/>
      <c r="SIG7" s="676"/>
      <c r="SIH7" s="676"/>
      <c r="SII7" s="676"/>
      <c r="SIJ7" s="676"/>
      <c r="SIK7" s="676"/>
      <c r="SIL7" s="676"/>
      <c r="SIM7" s="676"/>
      <c r="SIN7" s="676"/>
      <c r="SIO7" s="676"/>
      <c r="SIP7" s="676"/>
      <c r="SIQ7" s="676"/>
      <c r="SIR7" s="676"/>
      <c r="SIS7" s="676"/>
      <c r="SIT7" s="676"/>
      <c r="SIU7" s="676"/>
      <c r="SIV7" s="676"/>
      <c r="SIW7" s="676"/>
      <c r="SIX7" s="676"/>
      <c r="SIY7" s="676"/>
      <c r="SIZ7" s="676"/>
      <c r="SJA7" s="676"/>
      <c r="SJB7" s="676"/>
      <c r="SJC7" s="676"/>
      <c r="SJD7" s="676"/>
      <c r="SJE7" s="676"/>
      <c r="SJF7" s="676"/>
      <c r="SJG7" s="676"/>
      <c r="SJH7" s="676"/>
      <c r="SJI7" s="676"/>
      <c r="SJJ7" s="676"/>
      <c r="SJK7" s="676"/>
      <c r="SJL7" s="676"/>
      <c r="SJM7" s="676"/>
      <c r="SJN7" s="676"/>
      <c r="SJO7" s="676"/>
      <c r="SJP7" s="676"/>
      <c r="SJQ7" s="676"/>
      <c r="SJR7" s="676"/>
      <c r="SJS7" s="676"/>
      <c r="SJT7" s="676"/>
      <c r="SJU7" s="676"/>
      <c r="SJV7" s="676"/>
      <c r="SJW7" s="676"/>
      <c r="SJX7" s="676"/>
      <c r="SJY7" s="676"/>
      <c r="SJZ7" s="676"/>
      <c r="SKA7" s="676"/>
      <c r="SKB7" s="676"/>
      <c r="SKC7" s="676"/>
      <c r="SKD7" s="676"/>
      <c r="SKE7" s="676"/>
      <c r="SKF7" s="676"/>
      <c r="SKG7" s="676"/>
      <c r="SKH7" s="676"/>
      <c r="SKI7" s="676"/>
      <c r="SKJ7" s="676"/>
      <c r="SKK7" s="676"/>
      <c r="SKL7" s="676"/>
      <c r="SKM7" s="676"/>
      <c r="SKN7" s="676"/>
      <c r="SKO7" s="676"/>
      <c r="SKP7" s="676"/>
      <c r="SKQ7" s="676"/>
      <c r="SKR7" s="676"/>
      <c r="SKS7" s="676"/>
      <c r="SKT7" s="676"/>
      <c r="SKU7" s="676"/>
      <c r="SKV7" s="676"/>
      <c r="SKW7" s="676"/>
      <c r="SKX7" s="676"/>
      <c r="SKY7" s="676"/>
      <c r="SKZ7" s="676"/>
      <c r="SLA7" s="676"/>
      <c r="SLB7" s="676"/>
      <c r="SLC7" s="676"/>
      <c r="SLD7" s="676"/>
      <c r="SLE7" s="676"/>
      <c r="SLF7" s="676"/>
      <c r="SLG7" s="676"/>
      <c r="SLH7" s="676"/>
      <c r="SLI7" s="676"/>
      <c r="SLJ7" s="676"/>
      <c r="SLK7" s="676"/>
      <c r="SLL7" s="676"/>
      <c r="SLM7" s="676"/>
      <c r="SLN7" s="676"/>
      <c r="SLO7" s="676"/>
      <c r="SLP7" s="676"/>
      <c r="SLQ7" s="676"/>
      <c r="SLR7" s="676"/>
      <c r="SLS7" s="676"/>
      <c r="SLT7" s="676"/>
      <c r="SLU7" s="676"/>
      <c r="SLV7" s="676"/>
      <c r="SLW7" s="676"/>
      <c r="SLX7" s="676"/>
      <c r="SLY7" s="676"/>
      <c r="SLZ7" s="676"/>
      <c r="SMA7" s="676"/>
      <c r="SMB7" s="676"/>
      <c r="SMC7" s="676"/>
      <c r="SMD7" s="676"/>
      <c r="SME7" s="676"/>
      <c r="SMF7" s="676"/>
      <c r="SMG7" s="676"/>
      <c r="SMH7" s="676"/>
      <c r="SMI7" s="676"/>
      <c r="SMJ7" s="676"/>
      <c r="SMK7" s="676"/>
      <c r="SML7" s="676"/>
      <c r="SMM7" s="676"/>
      <c r="SMN7" s="676"/>
      <c r="SMO7" s="676"/>
      <c r="SMP7" s="676"/>
      <c r="SMQ7" s="676"/>
      <c r="SMR7" s="676"/>
      <c r="SMS7" s="676"/>
      <c r="SMT7" s="676"/>
      <c r="SMU7" s="676"/>
      <c r="SMV7" s="676"/>
      <c r="SMW7" s="676"/>
      <c r="SMX7" s="676"/>
      <c r="SMY7" s="676"/>
      <c r="SMZ7" s="676"/>
      <c r="SNA7" s="676"/>
      <c r="SNB7" s="676"/>
      <c r="SNC7" s="676"/>
      <c r="SND7" s="676"/>
      <c r="SNE7" s="676"/>
      <c r="SNF7" s="676"/>
      <c r="SNG7" s="676"/>
      <c r="SNH7" s="676"/>
      <c r="SNI7" s="676"/>
      <c r="SNJ7" s="676"/>
      <c r="SNK7" s="676"/>
      <c r="SNL7" s="676"/>
      <c r="SNM7" s="676"/>
      <c r="SNN7" s="676"/>
      <c r="SNO7" s="676"/>
      <c r="SNP7" s="676"/>
      <c r="SNQ7" s="676"/>
      <c r="SNR7" s="676"/>
      <c r="SNS7" s="676"/>
      <c r="SNT7" s="676"/>
      <c r="SNU7" s="676"/>
      <c r="SNV7" s="676"/>
      <c r="SNW7" s="676"/>
      <c r="SNX7" s="676"/>
      <c r="SNY7" s="676"/>
      <c r="SNZ7" s="676"/>
      <c r="SOA7" s="676"/>
      <c r="SOB7" s="676"/>
      <c r="SOC7" s="676"/>
      <c r="SOD7" s="676"/>
      <c r="SOE7" s="676"/>
      <c r="SOF7" s="676"/>
      <c r="SOG7" s="676"/>
      <c r="SOH7" s="676"/>
      <c r="SOI7" s="676"/>
      <c r="SOJ7" s="676"/>
      <c r="SOK7" s="676"/>
      <c r="SOL7" s="676"/>
      <c r="SOM7" s="676"/>
      <c r="SON7" s="676"/>
      <c r="SOO7" s="676"/>
      <c r="SOP7" s="676"/>
      <c r="SOQ7" s="676"/>
      <c r="SOR7" s="676"/>
      <c r="SOS7" s="676"/>
      <c r="SOT7" s="676"/>
      <c r="SOU7" s="676"/>
      <c r="SOV7" s="676"/>
      <c r="SOW7" s="676"/>
      <c r="SOX7" s="676"/>
      <c r="SOY7" s="676"/>
      <c r="SOZ7" s="676"/>
      <c r="SPA7" s="676"/>
      <c r="SPB7" s="676"/>
      <c r="SPC7" s="676"/>
      <c r="SPD7" s="676"/>
      <c r="SPE7" s="676"/>
      <c r="SPF7" s="676"/>
      <c r="SPG7" s="676"/>
      <c r="SPH7" s="676"/>
      <c r="SPI7" s="676"/>
      <c r="SPJ7" s="676"/>
      <c r="SPK7" s="676"/>
      <c r="SPL7" s="676"/>
      <c r="SPM7" s="676"/>
      <c r="SPN7" s="676"/>
      <c r="SPO7" s="676"/>
      <c r="SPP7" s="676"/>
      <c r="SPQ7" s="676"/>
      <c r="SPR7" s="676"/>
      <c r="SPS7" s="676"/>
      <c r="SPT7" s="676"/>
      <c r="SPU7" s="676"/>
      <c r="SPV7" s="676"/>
      <c r="SPW7" s="676"/>
      <c r="SPX7" s="676"/>
      <c r="SPY7" s="676"/>
      <c r="SPZ7" s="676"/>
      <c r="SQA7" s="676"/>
      <c r="SQB7" s="676"/>
      <c r="SQC7" s="676"/>
      <c r="SQD7" s="676"/>
      <c r="SQE7" s="676"/>
      <c r="SQF7" s="676"/>
      <c r="SQG7" s="676"/>
      <c r="SQH7" s="676"/>
      <c r="SQI7" s="676"/>
      <c r="SQJ7" s="676"/>
      <c r="SQK7" s="676"/>
      <c r="SQL7" s="676"/>
      <c r="SQM7" s="676"/>
      <c r="SQN7" s="676"/>
      <c r="SQO7" s="676"/>
      <c r="SQP7" s="676"/>
      <c r="SQQ7" s="676"/>
      <c r="SQR7" s="676"/>
      <c r="SQS7" s="676"/>
      <c r="SQT7" s="676"/>
      <c r="SQU7" s="676"/>
      <c r="SQV7" s="676"/>
      <c r="SQW7" s="676"/>
      <c r="SQX7" s="676"/>
      <c r="SQY7" s="676"/>
      <c r="SQZ7" s="676"/>
      <c r="SRA7" s="676"/>
      <c r="SRB7" s="676"/>
      <c r="SRC7" s="676"/>
      <c r="SRD7" s="676"/>
      <c r="SRE7" s="676"/>
      <c r="SRF7" s="676"/>
      <c r="SRG7" s="676"/>
      <c r="SRH7" s="676"/>
      <c r="SRI7" s="676"/>
      <c r="SRJ7" s="676"/>
      <c r="SRK7" s="676"/>
      <c r="SRL7" s="676"/>
      <c r="SRM7" s="676"/>
      <c r="SRN7" s="676"/>
      <c r="SRO7" s="676"/>
      <c r="SRP7" s="676"/>
      <c r="SRQ7" s="676"/>
      <c r="SRR7" s="676"/>
      <c r="SRS7" s="676"/>
      <c r="SRT7" s="676"/>
      <c r="SRU7" s="676"/>
      <c r="SRV7" s="676"/>
      <c r="SRW7" s="676"/>
      <c r="SRX7" s="676"/>
      <c r="SRY7" s="676"/>
      <c r="SRZ7" s="676"/>
      <c r="SSA7" s="676"/>
      <c r="SSB7" s="676"/>
      <c r="SSC7" s="676"/>
      <c r="SSD7" s="676"/>
      <c r="SSE7" s="676"/>
      <c r="SSF7" s="676"/>
      <c r="SSG7" s="676"/>
      <c r="SSH7" s="676"/>
      <c r="SSI7" s="676"/>
      <c r="SSJ7" s="676"/>
      <c r="SSK7" s="676"/>
      <c r="SSL7" s="676"/>
      <c r="SSM7" s="676"/>
      <c r="SSN7" s="676"/>
      <c r="SSO7" s="676"/>
      <c r="SSP7" s="676"/>
      <c r="SSQ7" s="676"/>
      <c r="SSR7" s="676"/>
      <c r="SSS7" s="676"/>
      <c r="SST7" s="676"/>
      <c r="SSU7" s="676"/>
      <c r="SSV7" s="676"/>
      <c r="SSW7" s="676"/>
      <c r="SSX7" s="676"/>
      <c r="SSY7" s="676"/>
      <c r="SSZ7" s="676"/>
      <c r="STA7" s="676"/>
      <c r="STB7" s="676"/>
      <c r="STC7" s="676"/>
      <c r="STD7" s="676"/>
      <c r="STE7" s="676"/>
      <c r="STF7" s="676"/>
      <c r="STG7" s="676"/>
      <c r="STH7" s="676"/>
      <c r="STI7" s="676"/>
      <c r="STJ7" s="676"/>
      <c r="STK7" s="676"/>
      <c r="STL7" s="676"/>
      <c r="STM7" s="676"/>
      <c r="STN7" s="676"/>
      <c r="STO7" s="676"/>
      <c r="STP7" s="676"/>
      <c r="STQ7" s="676"/>
      <c r="STR7" s="676"/>
      <c r="STS7" s="676"/>
      <c r="STT7" s="676"/>
      <c r="STU7" s="676"/>
      <c r="STV7" s="676"/>
      <c r="STW7" s="676"/>
      <c r="STX7" s="676"/>
      <c r="STY7" s="676"/>
      <c r="STZ7" s="676"/>
      <c r="SUA7" s="676"/>
      <c r="SUB7" s="676"/>
      <c r="SUC7" s="676"/>
      <c r="SUD7" s="676"/>
      <c r="SUE7" s="676"/>
      <c r="SUF7" s="676"/>
      <c r="SUG7" s="676"/>
      <c r="SUH7" s="676"/>
      <c r="SUI7" s="676"/>
      <c r="SUJ7" s="676"/>
      <c r="SUK7" s="676"/>
      <c r="SUL7" s="676"/>
      <c r="SUM7" s="676"/>
      <c r="SUN7" s="676"/>
      <c r="SUO7" s="676"/>
      <c r="SUP7" s="676"/>
      <c r="SUQ7" s="676"/>
      <c r="SUR7" s="676"/>
      <c r="SUS7" s="676"/>
      <c r="SUT7" s="676"/>
      <c r="SUU7" s="676"/>
      <c r="SUV7" s="676"/>
      <c r="SUW7" s="676"/>
      <c r="SUX7" s="676"/>
      <c r="SUY7" s="676"/>
      <c r="SUZ7" s="676"/>
      <c r="SVA7" s="676"/>
      <c r="SVB7" s="676"/>
      <c r="SVC7" s="676"/>
      <c r="SVD7" s="676"/>
      <c r="SVE7" s="676"/>
      <c r="SVF7" s="676"/>
      <c r="SVG7" s="676"/>
      <c r="SVH7" s="676"/>
      <c r="SVI7" s="676"/>
      <c r="SVJ7" s="676"/>
      <c r="SVK7" s="676"/>
      <c r="SVL7" s="676"/>
      <c r="SVM7" s="676"/>
      <c r="SVN7" s="676"/>
      <c r="SVO7" s="676"/>
      <c r="SVP7" s="676"/>
      <c r="SVQ7" s="676"/>
      <c r="SVR7" s="676"/>
      <c r="SVS7" s="676"/>
      <c r="SVT7" s="676"/>
      <c r="SVU7" s="676"/>
      <c r="SVV7" s="676"/>
      <c r="SVW7" s="676"/>
      <c r="SVX7" s="676"/>
      <c r="SVY7" s="676"/>
      <c r="SVZ7" s="676"/>
      <c r="SWA7" s="676"/>
      <c r="SWB7" s="676"/>
      <c r="SWC7" s="676"/>
      <c r="SWD7" s="676"/>
      <c r="SWE7" s="676"/>
      <c r="SWF7" s="676"/>
      <c r="SWG7" s="676"/>
      <c r="SWH7" s="676"/>
      <c r="SWI7" s="676"/>
      <c r="SWJ7" s="676"/>
      <c r="SWK7" s="676"/>
      <c r="SWL7" s="676"/>
      <c r="SWM7" s="676"/>
      <c r="SWN7" s="676"/>
      <c r="SWO7" s="676"/>
      <c r="SWP7" s="676"/>
      <c r="SWQ7" s="676"/>
      <c r="SWR7" s="676"/>
      <c r="SWS7" s="676"/>
      <c r="SWT7" s="676"/>
      <c r="SWU7" s="676"/>
      <c r="SWV7" s="676"/>
      <c r="SWW7" s="676"/>
      <c r="SWX7" s="676"/>
      <c r="SWY7" s="676"/>
      <c r="SWZ7" s="676"/>
      <c r="SXA7" s="676"/>
      <c r="SXB7" s="676"/>
      <c r="SXC7" s="676"/>
      <c r="SXD7" s="676"/>
      <c r="SXE7" s="676"/>
      <c r="SXF7" s="676"/>
      <c r="SXG7" s="676"/>
      <c r="SXH7" s="676"/>
      <c r="SXI7" s="676"/>
      <c r="SXJ7" s="676"/>
      <c r="SXK7" s="676"/>
      <c r="SXL7" s="676"/>
      <c r="SXM7" s="676"/>
      <c r="SXN7" s="676"/>
      <c r="SXO7" s="676"/>
      <c r="SXP7" s="676"/>
      <c r="SXQ7" s="676"/>
      <c r="SXR7" s="676"/>
      <c r="SXS7" s="676"/>
      <c r="SXT7" s="676"/>
      <c r="SXU7" s="676"/>
      <c r="SXV7" s="676"/>
      <c r="SXW7" s="676"/>
      <c r="SXX7" s="676"/>
      <c r="SXY7" s="676"/>
      <c r="SXZ7" s="676"/>
      <c r="SYA7" s="676"/>
      <c r="SYB7" s="676"/>
      <c r="SYC7" s="676"/>
      <c r="SYD7" s="676"/>
      <c r="SYE7" s="676"/>
      <c r="SYF7" s="676"/>
      <c r="SYG7" s="676"/>
      <c r="SYH7" s="676"/>
      <c r="SYI7" s="676"/>
      <c r="SYJ7" s="676"/>
      <c r="SYK7" s="676"/>
      <c r="SYL7" s="676"/>
      <c r="SYM7" s="676"/>
      <c r="SYN7" s="676"/>
      <c r="SYO7" s="676"/>
      <c r="SYP7" s="676"/>
      <c r="SYQ7" s="676"/>
      <c r="SYR7" s="676"/>
      <c r="SYS7" s="676"/>
      <c r="SYT7" s="676"/>
      <c r="SYU7" s="676"/>
      <c r="SYV7" s="676"/>
      <c r="SYW7" s="676"/>
      <c r="SYX7" s="676"/>
      <c r="SYY7" s="676"/>
      <c r="SYZ7" s="676"/>
      <c r="SZA7" s="676"/>
      <c r="SZB7" s="676"/>
      <c r="SZC7" s="676"/>
      <c r="SZD7" s="676"/>
      <c r="SZE7" s="676"/>
      <c r="SZF7" s="676"/>
      <c r="SZG7" s="676"/>
      <c r="SZH7" s="676"/>
      <c r="SZI7" s="676"/>
      <c r="SZJ7" s="676"/>
      <c r="SZK7" s="676"/>
      <c r="SZL7" s="676"/>
      <c r="SZM7" s="676"/>
      <c r="SZN7" s="676"/>
      <c r="SZO7" s="676"/>
      <c r="SZP7" s="676"/>
      <c r="SZQ7" s="676"/>
      <c r="SZR7" s="676"/>
      <c r="SZS7" s="676"/>
      <c r="SZT7" s="676"/>
      <c r="SZU7" s="676"/>
      <c r="SZV7" s="676"/>
      <c r="SZW7" s="676"/>
      <c r="SZX7" s="676"/>
      <c r="SZY7" s="676"/>
      <c r="SZZ7" s="676"/>
      <c r="TAA7" s="676"/>
      <c r="TAB7" s="676"/>
      <c r="TAC7" s="676"/>
      <c r="TAD7" s="676"/>
      <c r="TAE7" s="676"/>
      <c r="TAF7" s="676"/>
      <c r="TAG7" s="676"/>
      <c r="TAH7" s="676"/>
      <c r="TAI7" s="676"/>
      <c r="TAJ7" s="676"/>
      <c r="TAK7" s="676"/>
      <c r="TAL7" s="676"/>
      <c r="TAM7" s="676"/>
      <c r="TAN7" s="676"/>
      <c r="TAO7" s="676"/>
      <c r="TAP7" s="676"/>
      <c r="TAQ7" s="676"/>
      <c r="TAR7" s="676"/>
      <c r="TAS7" s="676"/>
      <c r="TAT7" s="676"/>
      <c r="TAU7" s="676"/>
      <c r="TAV7" s="676"/>
      <c r="TAW7" s="676"/>
      <c r="TAX7" s="676"/>
      <c r="TAY7" s="676"/>
      <c r="TAZ7" s="676"/>
      <c r="TBA7" s="676"/>
      <c r="TBB7" s="676"/>
      <c r="TBC7" s="676"/>
      <c r="TBD7" s="676"/>
      <c r="TBE7" s="676"/>
      <c r="TBF7" s="676"/>
      <c r="TBG7" s="676"/>
      <c r="TBH7" s="676"/>
      <c r="TBI7" s="676"/>
      <c r="TBJ7" s="676"/>
      <c r="TBK7" s="676"/>
      <c r="TBL7" s="676"/>
      <c r="TBM7" s="676"/>
      <c r="TBN7" s="676"/>
      <c r="TBO7" s="676"/>
      <c r="TBP7" s="676"/>
      <c r="TBQ7" s="676"/>
      <c r="TBR7" s="676"/>
      <c r="TBS7" s="676"/>
      <c r="TBT7" s="676"/>
      <c r="TBU7" s="676"/>
      <c r="TBV7" s="676"/>
      <c r="TBW7" s="676"/>
      <c r="TBX7" s="676"/>
      <c r="TBY7" s="676"/>
      <c r="TBZ7" s="676"/>
      <c r="TCA7" s="676"/>
      <c r="TCB7" s="676"/>
      <c r="TCC7" s="676"/>
      <c r="TCD7" s="676"/>
      <c r="TCE7" s="676"/>
      <c r="TCF7" s="676"/>
      <c r="TCG7" s="676"/>
      <c r="TCH7" s="676"/>
      <c r="TCI7" s="676"/>
      <c r="TCJ7" s="676"/>
      <c r="TCK7" s="676"/>
      <c r="TCL7" s="676"/>
      <c r="TCM7" s="676"/>
      <c r="TCN7" s="676"/>
      <c r="TCO7" s="676"/>
      <c r="TCP7" s="676"/>
      <c r="TCQ7" s="676"/>
      <c r="TCR7" s="676"/>
      <c r="TCS7" s="676"/>
      <c r="TCT7" s="676"/>
      <c r="TCU7" s="676"/>
      <c r="TCV7" s="676"/>
      <c r="TCW7" s="676"/>
      <c r="TCX7" s="676"/>
      <c r="TCY7" s="676"/>
      <c r="TCZ7" s="676"/>
      <c r="TDA7" s="676"/>
      <c r="TDB7" s="676"/>
      <c r="TDC7" s="676"/>
      <c r="TDD7" s="676"/>
      <c r="TDE7" s="676"/>
      <c r="TDF7" s="676"/>
      <c r="TDG7" s="676"/>
      <c r="TDH7" s="676"/>
      <c r="TDI7" s="676"/>
      <c r="TDJ7" s="676"/>
      <c r="TDK7" s="676"/>
      <c r="TDL7" s="676"/>
      <c r="TDM7" s="676"/>
      <c r="TDN7" s="676"/>
      <c r="TDO7" s="676"/>
      <c r="TDP7" s="676"/>
      <c r="TDQ7" s="676"/>
      <c r="TDR7" s="676"/>
      <c r="TDS7" s="676"/>
      <c r="TDT7" s="676"/>
      <c r="TDU7" s="676"/>
      <c r="TDV7" s="676"/>
      <c r="TDW7" s="676"/>
      <c r="TDX7" s="676"/>
      <c r="TDY7" s="676"/>
      <c r="TDZ7" s="676"/>
      <c r="TEA7" s="676"/>
      <c r="TEB7" s="676"/>
      <c r="TEC7" s="676"/>
      <c r="TED7" s="676"/>
      <c r="TEE7" s="676"/>
      <c r="TEF7" s="676"/>
      <c r="TEG7" s="676"/>
      <c r="TEH7" s="676"/>
      <c r="TEI7" s="676"/>
      <c r="TEJ7" s="676"/>
      <c r="TEK7" s="676"/>
      <c r="TEL7" s="676"/>
      <c r="TEM7" s="676"/>
      <c r="TEN7" s="676"/>
      <c r="TEO7" s="676"/>
      <c r="TEP7" s="676"/>
      <c r="TEQ7" s="676"/>
      <c r="TER7" s="676"/>
      <c r="TES7" s="676"/>
      <c r="TET7" s="676"/>
      <c r="TEU7" s="676"/>
      <c r="TEV7" s="676"/>
      <c r="TEW7" s="676"/>
      <c r="TEX7" s="676"/>
      <c r="TEY7" s="676"/>
      <c r="TEZ7" s="676"/>
      <c r="TFA7" s="676"/>
      <c r="TFB7" s="676"/>
      <c r="TFC7" s="676"/>
      <c r="TFD7" s="676"/>
      <c r="TFE7" s="676"/>
      <c r="TFF7" s="676"/>
      <c r="TFG7" s="676"/>
      <c r="TFH7" s="676"/>
      <c r="TFI7" s="676"/>
      <c r="TFJ7" s="676"/>
      <c r="TFK7" s="676"/>
      <c r="TFL7" s="676"/>
      <c r="TFM7" s="676"/>
      <c r="TFN7" s="676"/>
      <c r="TFO7" s="676"/>
      <c r="TFP7" s="676"/>
      <c r="TFQ7" s="676"/>
      <c r="TFR7" s="676"/>
      <c r="TFS7" s="676"/>
      <c r="TFT7" s="676"/>
      <c r="TFU7" s="676"/>
      <c r="TFV7" s="676"/>
      <c r="TFW7" s="676"/>
      <c r="TFX7" s="676"/>
      <c r="TFY7" s="676"/>
      <c r="TFZ7" s="676"/>
      <c r="TGA7" s="676"/>
      <c r="TGB7" s="676"/>
      <c r="TGC7" s="676"/>
      <c r="TGD7" s="676"/>
      <c r="TGE7" s="676"/>
      <c r="TGF7" s="676"/>
      <c r="TGG7" s="676"/>
      <c r="TGH7" s="676"/>
      <c r="TGI7" s="676"/>
      <c r="TGJ7" s="676"/>
      <c r="TGK7" s="676"/>
      <c r="TGL7" s="676"/>
      <c r="TGM7" s="676"/>
      <c r="TGN7" s="676"/>
      <c r="TGO7" s="676"/>
      <c r="TGP7" s="676"/>
      <c r="TGQ7" s="676"/>
      <c r="TGR7" s="676"/>
      <c r="TGS7" s="676"/>
      <c r="TGT7" s="676"/>
      <c r="TGU7" s="676"/>
      <c r="TGV7" s="676"/>
      <c r="TGW7" s="676"/>
      <c r="TGX7" s="676"/>
      <c r="TGY7" s="676"/>
      <c r="TGZ7" s="676"/>
      <c r="THA7" s="676"/>
      <c r="THB7" s="676"/>
      <c r="THC7" s="676"/>
      <c r="THD7" s="676"/>
      <c r="THE7" s="676"/>
      <c r="THF7" s="676"/>
      <c r="THG7" s="676"/>
      <c r="THH7" s="676"/>
      <c r="THI7" s="676"/>
      <c r="THJ7" s="676"/>
      <c r="THK7" s="676"/>
      <c r="THL7" s="676"/>
      <c r="THM7" s="676"/>
      <c r="THN7" s="676"/>
      <c r="THO7" s="676"/>
      <c r="THP7" s="676"/>
      <c r="THQ7" s="676"/>
      <c r="THR7" s="676"/>
      <c r="THS7" s="676"/>
      <c r="THT7" s="676"/>
      <c r="THU7" s="676"/>
      <c r="THV7" s="676"/>
      <c r="THW7" s="676"/>
      <c r="THX7" s="676"/>
      <c r="THY7" s="676"/>
      <c r="THZ7" s="676"/>
      <c r="TIA7" s="676"/>
      <c r="TIB7" s="676"/>
      <c r="TIC7" s="676"/>
      <c r="TID7" s="676"/>
      <c r="TIE7" s="676"/>
      <c r="TIF7" s="676"/>
      <c r="TIG7" s="676"/>
      <c r="TIH7" s="676"/>
      <c r="TII7" s="676"/>
      <c r="TIJ7" s="676"/>
      <c r="TIK7" s="676"/>
      <c r="TIL7" s="676"/>
      <c r="TIM7" s="676"/>
      <c r="TIN7" s="676"/>
      <c r="TIO7" s="676"/>
      <c r="TIP7" s="676"/>
      <c r="TIQ7" s="676"/>
      <c r="TIR7" s="676"/>
      <c r="TIS7" s="676"/>
      <c r="TIT7" s="676"/>
      <c r="TIU7" s="676"/>
      <c r="TIV7" s="676"/>
      <c r="TIW7" s="676"/>
      <c r="TIX7" s="676"/>
      <c r="TIY7" s="676"/>
      <c r="TIZ7" s="676"/>
      <c r="TJA7" s="676"/>
      <c r="TJB7" s="676"/>
      <c r="TJC7" s="676"/>
      <c r="TJD7" s="676"/>
      <c r="TJE7" s="676"/>
      <c r="TJF7" s="676"/>
      <c r="TJG7" s="676"/>
      <c r="TJH7" s="676"/>
      <c r="TJI7" s="676"/>
      <c r="TJJ7" s="676"/>
      <c r="TJK7" s="676"/>
      <c r="TJL7" s="676"/>
      <c r="TJM7" s="676"/>
      <c r="TJN7" s="676"/>
      <c r="TJO7" s="676"/>
      <c r="TJP7" s="676"/>
      <c r="TJQ7" s="676"/>
      <c r="TJR7" s="676"/>
      <c r="TJS7" s="676"/>
      <c r="TJT7" s="676"/>
      <c r="TJU7" s="676"/>
      <c r="TJV7" s="676"/>
      <c r="TJW7" s="676"/>
      <c r="TJX7" s="676"/>
      <c r="TJY7" s="676"/>
      <c r="TJZ7" s="676"/>
      <c r="TKA7" s="676"/>
      <c r="TKB7" s="676"/>
      <c r="TKC7" s="676"/>
      <c r="TKD7" s="676"/>
      <c r="TKE7" s="676"/>
      <c r="TKF7" s="676"/>
      <c r="TKG7" s="676"/>
      <c r="TKH7" s="676"/>
      <c r="TKI7" s="676"/>
      <c r="TKJ7" s="676"/>
      <c r="TKK7" s="676"/>
      <c r="TKL7" s="676"/>
      <c r="TKM7" s="676"/>
      <c r="TKN7" s="676"/>
      <c r="TKO7" s="676"/>
      <c r="TKP7" s="676"/>
      <c r="TKQ7" s="676"/>
      <c r="TKR7" s="676"/>
      <c r="TKS7" s="676"/>
      <c r="TKT7" s="676"/>
      <c r="TKU7" s="676"/>
      <c r="TKV7" s="676"/>
      <c r="TKW7" s="676"/>
      <c r="TKX7" s="676"/>
      <c r="TKY7" s="676"/>
      <c r="TKZ7" s="676"/>
      <c r="TLA7" s="676"/>
      <c r="TLB7" s="676"/>
      <c r="TLC7" s="676"/>
      <c r="TLD7" s="676"/>
      <c r="TLE7" s="676"/>
      <c r="TLF7" s="676"/>
      <c r="TLG7" s="676"/>
      <c r="TLH7" s="676"/>
      <c r="TLI7" s="676"/>
      <c r="TLJ7" s="676"/>
      <c r="TLK7" s="676"/>
      <c r="TLL7" s="676"/>
      <c r="TLM7" s="676"/>
      <c r="TLN7" s="676"/>
      <c r="TLO7" s="676"/>
      <c r="TLP7" s="676"/>
      <c r="TLQ7" s="676"/>
      <c r="TLR7" s="676"/>
      <c r="TLS7" s="676"/>
      <c r="TLT7" s="676"/>
      <c r="TLU7" s="676"/>
      <c r="TLV7" s="676"/>
      <c r="TLW7" s="676"/>
      <c r="TLX7" s="676"/>
      <c r="TLY7" s="676"/>
      <c r="TLZ7" s="676"/>
      <c r="TMA7" s="676"/>
      <c r="TMB7" s="676"/>
      <c r="TMC7" s="676"/>
      <c r="TMD7" s="676"/>
      <c r="TME7" s="676"/>
      <c r="TMF7" s="676"/>
      <c r="TMG7" s="676"/>
      <c r="TMH7" s="676"/>
      <c r="TMI7" s="676"/>
      <c r="TMJ7" s="676"/>
      <c r="TMK7" s="676"/>
      <c r="TML7" s="676"/>
      <c r="TMM7" s="676"/>
      <c r="TMN7" s="676"/>
      <c r="TMO7" s="676"/>
      <c r="TMP7" s="676"/>
      <c r="TMQ7" s="676"/>
      <c r="TMR7" s="676"/>
      <c r="TMS7" s="676"/>
      <c r="TMT7" s="676"/>
      <c r="TMU7" s="676"/>
      <c r="TMV7" s="676"/>
      <c r="TMW7" s="676"/>
      <c r="TMX7" s="676"/>
      <c r="TMY7" s="676"/>
      <c r="TMZ7" s="676"/>
      <c r="TNA7" s="676"/>
      <c r="TNB7" s="676"/>
      <c r="TNC7" s="676"/>
      <c r="TND7" s="676"/>
      <c r="TNE7" s="676"/>
      <c r="TNF7" s="676"/>
      <c r="TNG7" s="676"/>
      <c r="TNH7" s="676"/>
      <c r="TNI7" s="676"/>
      <c r="TNJ7" s="676"/>
      <c r="TNK7" s="676"/>
      <c r="TNL7" s="676"/>
      <c r="TNM7" s="676"/>
      <c r="TNN7" s="676"/>
      <c r="TNO7" s="676"/>
      <c r="TNP7" s="676"/>
      <c r="TNQ7" s="676"/>
      <c r="TNR7" s="676"/>
      <c r="TNS7" s="676"/>
      <c r="TNT7" s="676"/>
      <c r="TNU7" s="676"/>
      <c r="TNV7" s="676"/>
      <c r="TNW7" s="676"/>
      <c r="TNX7" s="676"/>
      <c r="TNY7" s="676"/>
      <c r="TNZ7" s="676"/>
      <c r="TOA7" s="676"/>
      <c r="TOB7" s="676"/>
      <c r="TOC7" s="676"/>
      <c r="TOD7" s="676"/>
      <c r="TOE7" s="676"/>
      <c r="TOF7" s="676"/>
      <c r="TOG7" s="676"/>
      <c r="TOH7" s="676"/>
      <c r="TOI7" s="676"/>
      <c r="TOJ7" s="676"/>
      <c r="TOK7" s="676"/>
      <c r="TOL7" s="676"/>
      <c r="TOM7" s="676"/>
      <c r="TON7" s="676"/>
      <c r="TOO7" s="676"/>
      <c r="TOP7" s="676"/>
      <c r="TOQ7" s="676"/>
      <c r="TOR7" s="676"/>
      <c r="TOS7" s="676"/>
      <c r="TOT7" s="676"/>
      <c r="TOU7" s="676"/>
      <c r="TOV7" s="676"/>
      <c r="TOW7" s="676"/>
      <c r="TOX7" s="676"/>
      <c r="TOY7" s="676"/>
      <c r="TOZ7" s="676"/>
      <c r="TPA7" s="676"/>
      <c r="TPB7" s="676"/>
      <c r="TPC7" s="676"/>
      <c r="TPD7" s="676"/>
      <c r="TPE7" s="676"/>
      <c r="TPF7" s="676"/>
      <c r="TPG7" s="676"/>
      <c r="TPH7" s="676"/>
      <c r="TPI7" s="676"/>
      <c r="TPJ7" s="676"/>
      <c r="TPK7" s="676"/>
      <c r="TPL7" s="676"/>
      <c r="TPM7" s="676"/>
      <c r="TPN7" s="676"/>
      <c r="TPO7" s="676"/>
      <c r="TPP7" s="676"/>
      <c r="TPQ7" s="676"/>
      <c r="TPR7" s="676"/>
      <c r="TPS7" s="676"/>
      <c r="TPT7" s="676"/>
      <c r="TPU7" s="676"/>
      <c r="TPV7" s="676"/>
      <c r="TPW7" s="676"/>
      <c r="TPX7" s="676"/>
      <c r="TPY7" s="676"/>
      <c r="TPZ7" s="676"/>
      <c r="TQA7" s="676"/>
      <c r="TQB7" s="676"/>
      <c r="TQC7" s="676"/>
      <c r="TQD7" s="676"/>
      <c r="TQE7" s="676"/>
      <c r="TQF7" s="676"/>
      <c r="TQG7" s="676"/>
      <c r="TQH7" s="676"/>
      <c r="TQI7" s="676"/>
      <c r="TQJ7" s="676"/>
      <c r="TQK7" s="676"/>
      <c r="TQL7" s="676"/>
      <c r="TQM7" s="676"/>
      <c r="TQN7" s="676"/>
      <c r="TQO7" s="676"/>
      <c r="TQP7" s="676"/>
      <c r="TQQ7" s="676"/>
      <c r="TQR7" s="676"/>
      <c r="TQS7" s="676"/>
      <c r="TQT7" s="676"/>
      <c r="TQU7" s="676"/>
      <c r="TQV7" s="676"/>
      <c r="TQW7" s="676"/>
      <c r="TQX7" s="676"/>
      <c r="TQY7" s="676"/>
      <c r="TQZ7" s="676"/>
      <c r="TRA7" s="676"/>
      <c r="TRB7" s="676"/>
      <c r="TRC7" s="676"/>
      <c r="TRD7" s="676"/>
      <c r="TRE7" s="676"/>
      <c r="TRF7" s="676"/>
      <c r="TRG7" s="676"/>
      <c r="TRH7" s="676"/>
      <c r="TRI7" s="676"/>
      <c r="TRJ7" s="676"/>
      <c r="TRK7" s="676"/>
      <c r="TRL7" s="676"/>
      <c r="TRM7" s="676"/>
      <c r="TRN7" s="676"/>
      <c r="TRO7" s="676"/>
      <c r="TRP7" s="676"/>
      <c r="TRQ7" s="676"/>
      <c r="TRR7" s="676"/>
      <c r="TRS7" s="676"/>
      <c r="TRT7" s="676"/>
      <c r="TRU7" s="676"/>
      <c r="TRV7" s="676"/>
      <c r="TRW7" s="676"/>
      <c r="TRX7" s="676"/>
      <c r="TRY7" s="676"/>
      <c r="TRZ7" s="676"/>
      <c r="TSA7" s="676"/>
      <c r="TSB7" s="676"/>
      <c r="TSC7" s="676"/>
      <c r="TSD7" s="676"/>
      <c r="TSE7" s="676"/>
      <c r="TSF7" s="676"/>
      <c r="TSG7" s="676"/>
      <c r="TSH7" s="676"/>
      <c r="TSI7" s="676"/>
      <c r="TSJ7" s="676"/>
      <c r="TSK7" s="676"/>
      <c r="TSL7" s="676"/>
      <c r="TSM7" s="676"/>
      <c r="TSN7" s="676"/>
      <c r="TSO7" s="676"/>
      <c r="TSP7" s="676"/>
      <c r="TSQ7" s="676"/>
      <c r="TSR7" s="676"/>
      <c r="TSS7" s="676"/>
      <c r="TST7" s="676"/>
      <c r="TSU7" s="676"/>
      <c r="TSV7" s="676"/>
      <c r="TSW7" s="676"/>
      <c r="TSX7" s="676"/>
      <c r="TSY7" s="676"/>
      <c r="TSZ7" s="676"/>
      <c r="TTA7" s="676"/>
      <c r="TTB7" s="676"/>
      <c r="TTC7" s="676"/>
      <c r="TTD7" s="676"/>
      <c r="TTE7" s="676"/>
      <c r="TTF7" s="676"/>
      <c r="TTG7" s="676"/>
      <c r="TTH7" s="676"/>
      <c r="TTI7" s="676"/>
      <c r="TTJ7" s="676"/>
      <c r="TTK7" s="676"/>
      <c r="TTL7" s="676"/>
      <c r="TTM7" s="676"/>
      <c r="TTN7" s="676"/>
      <c r="TTO7" s="676"/>
      <c r="TTP7" s="676"/>
      <c r="TTQ7" s="676"/>
      <c r="TTR7" s="676"/>
      <c r="TTS7" s="676"/>
      <c r="TTT7" s="676"/>
      <c r="TTU7" s="676"/>
      <c r="TTV7" s="676"/>
      <c r="TTW7" s="676"/>
      <c r="TTX7" s="676"/>
      <c r="TTY7" s="676"/>
      <c r="TTZ7" s="676"/>
      <c r="TUA7" s="676"/>
      <c r="TUB7" s="676"/>
      <c r="TUC7" s="676"/>
      <c r="TUD7" s="676"/>
      <c r="TUE7" s="676"/>
      <c r="TUF7" s="676"/>
      <c r="TUG7" s="676"/>
      <c r="TUH7" s="676"/>
      <c r="TUI7" s="676"/>
      <c r="TUJ7" s="676"/>
      <c r="TUK7" s="676"/>
      <c r="TUL7" s="676"/>
      <c r="TUM7" s="676"/>
      <c r="TUN7" s="676"/>
      <c r="TUO7" s="676"/>
      <c r="TUP7" s="676"/>
      <c r="TUQ7" s="676"/>
      <c r="TUR7" s="676"/>
      <c r="TUS7" s="676"/>
      <c r="TUT7" s="676"/>
      <c r="TUU7" s="676"/>
      <c r="TUV7" s="676"/>
      <c r="TUW7" s="676"/>
      <c r="TUX7" s="676"/>
      <c r="TUY7" s="676"/>
      <c r="TUZ7" s="676"/>
      <c r="TVA7" s="676"/>
      <c r="TVB7" s="676"/>
      <c r="TVC7" s="676"/>
      <c r="TVD7" s="676"/>
      <c r="TVE7" s="676"/>
      <c r="TVF7" s="676"/>
      <c r="TVG7" s="676"/>
      <c r="TVH7" s="676"/>
      <c r="TVI7" s="676"/>
      <c r="TVJ7" s="676"/>
      <c r="TVK7" s="676"/>
      <c r="TVL7" s="676"/>
      <c r="TVM7" s="676"/>
      <c r="TVN7" s="676"/>
      <c r="TVO7" s="676"/>
      <c r="TVP7" s="676"/>
      <c r="TVQ7" s="676"/>
      <c r="TVR7" s="676"/>
      <c r="TVS7" s="676"/>
      <c r="TVT7" s="676"/>
      <c r="TVU7" s="676"/>
      <c r="TVV7" s="676"/>
      <c r="TVW7" s="676"/>
      <c r="TVX7" s="676"/>
      <c r="TVY7" s="676"/>
      <c r="TVZ7" s="676"/>
      <c r="TWA7" s="676"/>
      <c r="TWB7" s="676"/>
      <c r="TWC7" s="676"/>
      <c r="TWD7" s="676"/>
      <c r="TWE7" s="676"/>
      <c r="TWF7" s="676"/>
      <c r="TWG7" s="676"/>
      <c r="TWH7" s="676"/>
      <c r="TWI7" s="676"/>
      <c r="TWJ7" s="676"/>
      <c r="TWK7" s="676"/>
      <c r="TWL7" s="676"/>
      <c r="TWM7" s="676"/>
      <c r="TWN7" s="676"/>
      <c r="TWO7" s="676"/>
      <c r="TWP7" s="676"/>
      <c r="TWQ7" s="676"/>
      <c r="TWR7" s="676"/>
      <c r="TWS7" s="676"/>
      <c r="TWT7" s="676"/>
      <c r="TWU7" s="676"/>
      <c r="TWV7" s="676"/>
      <c r="TWW7" s="676"/>
      <c r="TWX7" s="676"/>
      <c r="TWY7" s="676"/>
      <c r="TWZ7" s="676"/>
      <c r="TXA7" s="676"/>
      <c r="TXB7" s="676"/>
      <c r="TXC7" s="676"/>
      <c r="TXD7" s="676"/>
      <c r="TXE7" s="676"/>
      <c r="TXF7" s="676"/>
      <c r="TXG7" s="676"/>
      <c r="TXH7" s="676"/>
      <c r="TXI7" s="676"/>
      <c r="TXJ7" s="676"/>
      <c r="TXK7" s="676"/>
      <c r="TXL7" s="676"/>
      <c r="TXM7" s="676"/>
      <c r="TXN7" s="676"/>
      <c r="TXO7" s="676"/>
      <c r="TXP7" s="676"/>
      <c r="TXQ7" s="676"/>
      <c r="TXR7" s="676"/>
      <c r="TXS7" s="676"/>
      <c r="TXT7" s="676"/>
      <c r="TXU7" s="676"/>
      <c r="TXV7" s="676"/>
      <c r="TXW7" s="676"/>
      <c r="TXX7" s="676"/>
      <c r="TXY7" s="676"/>
      <c r="TXZ7" s="676"/>
      <c r="TYA7" s="676"/>
      <c r="TYB7" s="676"/>
      <c r="TYC7" s="676"/>
      <c r="TYD7" s="676"/>
      <c r="TYE7" s="676"/>
      <c r="TYF7" s="676"/>
      <c r="TYG7" s="676"/>
      <c r="TYH7" s="676"/>
      <c r="TYI7" s="676"/>
      <c r="TYJ7" s="676"/>
      <c r="TYK7" s="676"/>
      <c r="TYL7" s="676"/>
      <c r="TYM7" s="676"/>
      <c r="TYN7" s="676"/>
      <c r="TYO7" s="676"/>
      <c r="TYP7" s="676"/>
      <c r="TYQ7" s="676"/>
      <c r="TYR7" s="676"/>
      <c r="TYS7" s="676"/>
      <c r="TYT7" s="676"/>
      <c r="TYU7" s="676"/>
      <c r="TYV7" s="676"/>
      <c r="TYW7" s="676"/>
      <c r="TYX7" s="676"/>
      <c r="TYY7" s="676"/>
      <c r="TYZ7" s="676"/>
      <c r="TZA7" s="676"/>
      <c r="TZB7" s="676"/>
      <c r="TZC7" s="676"/>
      <c r="TZD7" s="676"/>
      <c r="TZE7" s="676"/>
      <c r="TZF7" s="676"/>
      <c r="TZG7" s="676"/>
      <c r="TZH7" s="676"/>
      <c r="TZI7" s="676"/>
      <c r="TZJ7" s="676"/>
      <c r="TZK7" s="676"/>
      <c r="TZL7" s="676"/>
      <c r="TZM7" s="676"/>
      <c r="TZN7" s="676"/>
      <c r="TZO7" s="676"/>
      <c r="TZP7" s="676"/>
      <c r="TZQ7" s="676"/>
      <c r="TZR7" s="676"/>
      <c r="TZS7" s="676"/>
      <c r="TZT7" s="676"/>
      <c r="TZU7" s="676"/>
      <c r="TZV7" s="676"/>
      <c r="TZW7" s="676"/>
      <c r="TZX7" s="676"/>
      <c r="TZY7" s="676"/>
      <c r="TZZ7" s="676"/>
      <c r="UAA7" s="676"/>
      <c r="UAB7" s="676"/>
      <c r="UAC7" s="676"/>
      <c r="UAD7" s="676"/>
      <c r="UAE7" s="676"/>
      <c r="UAF7" s="676"/>
      <c r="UAG7" s="676"/>
      <c r="UAH7" s="676"/>
      <c r="UAI7" s="676"/>
      <c r="UAJ7" s="676"/>
      <c r="UAK7" s="676"/>
      <c r="UAL7" s="676"/>
      <c r="UAM7" s="676"/>
      <c r="UAN7" s="676"/>
      <c r="UAO7" s="676"/>
      <c r="UAP7" s="676"/>
      <c r="UAQ7" s="676"/>
      <c r="UAR7" s="676"/>
      <c r="UAS7" s="676"/>
      <c r="UAT7" s="676"/>
      <c r="UAU7" s="676"/>
      <c r="UAV7" s="676"/>
      <c r="UAW7" s="676"/>
      <c r="UAX7" s="676"/>
      <c r="UAY7" s="676"/>
      <c r="UAZ7" s="676"/>
      <c r="UBA7" s="676"/>
      <c r="UBB7" s="676"/>
      <c r="UBC7" s="676"/>
      <c r="UBD7" s="676"/>
      <c r="UBE7" s="676"/>
      <c r="UBF7" s="676"/>
      <c r="UBG7" s="676"/>
      <c r="UBH7" s="676"/>
      <c r="UBI7" s="676"/>
      <c r="UBJ7" s="676"/>
      <c r="UBK7" s="676"/>
      <c r="UBL7" s="676"/>
      <c r="UBM7" s="676"/>
      <c r="UBN7" s="676"/>
      <c r="UBO7" s="676"/>
      <c r="UBP7" s="676"/>
      <c r="UBQ7" s="676"/>
      <c r="UBR7" s="676"/>
      <c r="UBS7" s="676"/>
      <c r="UBT7" s="676"/>
      <c r="UBU7" s="676"/>
      <c r="UBV7" s="676"/>
      <c r="UBW7" s="676"/>
      <c r="UBX7" s="676"/>
      <c r="UBY7" s="676"/>
      <c r="UBZ7" s="676"/>
      <c r="UCA7" s="676"/>
      <c r="UCB7" s="676"/>
      <c r="UCC7" s="676"/>
      <c r="UCD7" s="676"/>
      <c r="UCE7" s="676"/>
      <c r="UCF7" s="676"/>
      <c r="UCG7" s="676"/>
      <c r="UCH7" s="676"/>
      <c r="UCI7" s="676"/>
      <c r="UCJ7" s="676"/>
      <c r="UCK7" s="676"/>
      <c r="UCL7" s="676"/>
      <c r="UCM7" s="676"/>
      <c r="UCN7" s="676"/>
      <c r="UCO7" s="676"/>
      <c r="UCP7" s="676"/>
      <c r="UCQ7" s="676"/>
      <c r="UCR7" s="676"/>
      <c r="UCS7" s="676"/>
      <c r="UCT7" s="676"/>
      <c r="UCU7" s="676"/>
      <c r="UCV7" s="676"/>
      <c r="UCW7" s="676"/>
      <c r="UCX7" s="676"/>
      <c r="UCY7" s="676"/>
      <c r="UCZ7" s="676"/>
      <c r="UDA7" s="676"/>
      <c r="UDB7" s="676"/>
      <c r="UDC7" s="676"/>
      <c r="UDD7" s="676"/>
      <c r="UDE7" s="676"/>
      <c r="UDF7" s="676"/>
      <c r="UDG7" s="676"/>
      <c r="UDH7" s="676"/>
      <c r="UDI7" s="676"/>
      <c r="UDJ7" s="676"/>
      <c r="UDK7" s="676"/>
      <c r="UDL7" s="676"/>
      <c r="UDM7" s="676"/>
      <c r="UDN7" s="676"/>
      <c r="UDO7" s="676"/>
      <c r="UDP7" s="676"/>
      <c r="UDQ7" s="676"/>
      <c r="UDR7" s="676"/>
      <c r="UDS7" s="676"/>
      <c r="UDT7" s="676"/>
      <c r="UDU7" s="676"/>
      <c r="UDV7" s="676"/>
      <c r="UDW7" s="676"/>
      <c r="UDX7" s="676"/>
      <c r="UDY7" s="676"/>
      <c r="UDZ7" s="676"/>
      <c r="UEA7" s="676"/>
      <c r="UEB7" s="676"/>
      <c r="UEC7" s="676"/>
      <c r="UED7" s="676"/>
      <c r="UEE7" s="676"/>
      <c r="UEF7" s="676"/>
      <c r="UEG7" s="676"/>
      <c r="UEH7" s="676"/>
      <c r="UEI7" s="676"/>
      <c r="UEJ7" s="676"/>
      <c r="UEK7" s="676"/>
      <c r="UEL7" s="676"/>
      <c r="UEM7" s="676"/>
      <c r="UEN7" s="676"/>
      <c r="UEO7" s="676"/>
      <c r="UEP7" s="676"/>
      <c r="UEQ7" s="676"/>
      <c r="UER7" s="676"/>
      <c r="UES7" s="676"/>
      <c r="UET7" s="676"/>
      <c r="UEU7" s="676"/>
      <c r="UEV7" s="676"/>
      <c r="UEW7" s="676"/>
      <c r="UEX7" s="676"/>
      <c r="UEY7" s="676"/>
      <c r="UEZ7" s="676"/>
      <c r="UFA7" s="676"/>
      <c r="UFB7" s="676"/>
      <c r="UFC7" s="676"/>
      <c r="UFD7" s="676"/>
      <c r="UFE7" s="676"/>
      <c r="UFF7" s="676"/>
      <c r="UFG7" s="676"/>
      <c r="UFH7" s="676"/>
      <c r="UFI7" s="676"/>
      <c r="UFJ7" s="676"/>
      <c r="UFK7" s="676"/>
      <c r="UFL7" s="676"/>
      <c r="UFM7" s="676"/>
      <c r="UFN7" s="676"/>
      <c r="UFO7" s="676"/>
      <c r="UFP7" s="676"/>
      <c r="UFQ7" s="676"/>
      <c r="UFR7" s="676"/>
      <c r="UFS7" s="676"/>
      <c r="UFT7" s="676"/>
      <c r="UFU7" s="676"/>
      <c r="UFV7" s="676"/>
      <c r="UFW7" s="676"/>
      <c r="UFX7" s="676"/>
      <c r="UFY7" s="676"/>
      <c r="UFZ7" s="676"/>
      <c r="UGA7" s="676"/>
      <c r="UGB7" s="676"/>
      <c r="UGC7" s="676"/>
      <c r="UGD7" s="676"/>
      <c r="UGE7" s="676"/>
      <c r="UGF7" s="676"/>
      <c r="UGG7" s="676"/>
      <c r="UGH7" s="676"/>
      <c r="UGI7" s="676"/>
      <c r="UGJ7" s="676"/>
      <c r="UGK7" s="676"/>
      <c r="UGL7" s="676"/>
      <c r="UGM7" s="676"/>
      <c r="UGN7" s="676"/>
      <c r="UGO7" s="676"/>
      <c r="UGP7" s="676"/>
      <c r="UGQ7" s="676"/>
      <c r="UGR7" s="676"/>
      <c r="UGS7" s="676"/>
      <c r="UGT7" s="676"/>
      <c r="UGU7" s="676"/>
      <c r="UGV7" s="676"/>
      <c r="UGW7" s="676"/>
      <c r="UGX7" s="676"/>
      <c r="UGY7" s="676"/>
      <c r="UGZ7" s="676"/>
      <c r="UHA7" s="676"/>
      <c r="UHB7" s="676"/>
      <c r="UHC7" s="676"/>
      <c r="UHD7" s="676"/>
      <c r="UHE7" s="676"/>
      <c r="UHF7" s="676"/>
      <c r="UHG7" s="676"/>
      <c r="UHH7" s="676"/>
      <c r="UHI7" s="676"/>
      <c r="UHJ7" s="676"/>
      <c r="UHK7" s="676"/>
      <c r="UHL7" s="676"/>
      <c r="UHM7" s="676"/>
      <c r="UHN7" s="676"/>
      <c r="UHO7" s="676"/>
      <c r="UHP7" s="676"/>
      <c r="UHQ7" s="676"/>
      <c r="UHR7" s="676"/>
      <c r="UHS7" s="676"/>
      <c r="UHT7" s="676"/>
      <c r="UHU7" s="676"/>
      <c r="UHV7" s="676"/>
      <c r="UHW7" s="676"/>
      <c r="UHX7" s="676"/>
      <c r="UHY7" s="676"/>
      <c r="UHZ7" s="676"/>
      <c r="UIA7" s="676"/>
      <c r="UIB7" s="676"/>
      <c r="UIC7" s="676"/>
      <c r="UID7" s="676"/>
      <c r="UIE7" s="676"/>
      <c r="UIF7" s="676"/>
      <c r="UIG7" s="676"/>
      <c r="UIH7" s="676"/>
      <c r="UII7" s="676"/>
      <c r="UIJ7" s="676"/>
      <c r="UIK7" s="676"/>
      <c r="UIL7" s="676"/>
      <c r="UIM7" s="676"/>
      <c r="UIN7" s="676"/>
      <c r="UIO7" s="676"/>
      <c r="UIP7" s="676"/>
      <c r="UIQ7" s="676"/>
      <c r="UIR7" s="676"/>
      <c r="UIS7" s="676"/>
      <c r="UIT7" s="676"/>
      <c r="UIU7" s="676"/>
      <c r="UIV7" s="676"/>
      <c r="UIW7" s="676"/>
      <c r="UIX7" s="676"/>
      <c r="UIY7" s="676"/>
      <c r="UIZ7" s="676"/>
      <c r="UJA7" s="676"/>
      <c r="UJB7" s="676"/>
      <c r="UJC7" s="676"/>
      <c r="UJD7" s="676"/>
      <c r="UJE7" s="676"/>
      <c r="UJF7" s="676"/>
      <c r="UJG7" s="676"/>
      <c r="UJH7" s="676"/>
      <c r="UJI7" s="676"/>
      <c r="UJJ7" s="676"/>
      <c r="UJK7" s="676"/>
      <c r="UJL7" s="676"/>
      <c r="UJM7" s="676"/>
      <c r="UJN7" s="676"/>
      <c r="UJO7" s="676"/>
      <c r="UJP7" s="676"/>
      <c r="UJQ7" s="676"/>
      <c r="UJR7" s="676"/>
      <c r="UJS7" s="676"/>
      <c r="UJT7" s="676"/>
      <c r="UJU7" s="676"/>
      <c r="UJV7" s="676"/>
      <c r="UJW7" s="676"/>
      <c r="UJX7" s="676"/>
      <c r="UJY7" s="676"/>
      <c r="UJZ7" s="676"/>
      <c r="UKA7" s="676"/>
      <c r="UKB7" s="676"/>
      <c r="UKC7" s="676"/>
      <c r="UKD7" s="676"/>
      <c r="UKE7" s="676"/>
      <c r="UKF7" s="676"/>
      <c r="UKG7" s="676"/>
      <c r="UKH7" s="676"/>
      <c r="UKI7" s="676"/>
      <c r="UKJ7" s="676"/>
      <c r="UKK7" s="676"/>
      <c r="UKL7" s="676"/>
      <c r="UKM7" s="676"/>
      <c r="UKN7" s="676"/>
      <c r="UKO7" s="676"/>
      <c r="UKP7" s="676"/>
      <c r="UKQ7" s="676"/>
      <c r="UKR7" s="676"/>
      <c r="UKS7" s="676"/>
      <c r="UKT7" s="676"/>
      <c r="UKU7" s="676"/>
      <c r="UKV7" s="676"/>
      <c r="UKW7" s="676"/>
      <c r="UKX7" s="676"/>
      <c r="UKY7" s="676"/>
      <c r="UKZ7" s="676"/>
      <c r="ULA7" s="676"/>
      <c r="ULB7" s="676"/>
      <c r="ULC7" s="676"/>
      <c r="ULD7" s="676"/>
      <c r="ULE7" s="676"/>
      <c r="ULF7" s="676"/>
      <c r="ULG7" s="676"/>
      <c r="ULH7" s="676"/>
      <c r="ULI7" s="676"/>
      <c r="ULJ7" s="676"/>
      <c r="ULK7" s="676"/>
      <c r="ULL7" s="676"/>
      <c r="ULM7" s="676"/>
      <c r="ULN7" s="676"/>
      <c r="ULO7" s="676"/>
      <c r="ULP7" s="676"/>
      <c r="ULQ7" s="676"/>
      <c r="ULR7" s="676"/>
      <c r="ULS7" s="676"/>
      <c r="ULT7" s="676"/>
      <c r="ULU7" s="676"/>
      <c r="ULV7" s="676"/>
      <c r="ULW7" s="676"/>
      <c r="ULX7" s="676"/>
      <c r="ULY7" s="676"/>
      <c r="ULZ7" s="676"/>
      <c r="UMA7" s="676"/>
      <c r="UMB7" s="676"/>
      <c r="UMC7" s="676"/>
      <c r="UMD7" s="676"/>
      <c r="UME7" s="676"/>
      <c r="UMF7" s="676"/>
      <c r="UMG7" s="676"/>
      <c r="UMH7" s="676"/>
      <c r="UMI7" s="676"/>
      <c r="UMJ7" s="676"/>
      <c r="UMK7" s="676"/>
      <c r="UML7" s="676"/>
      <c r="UMM7" s="676"/>
      <c r="UMN7" s="676"/>
      <c r="UMO7" s="676"/>
      <c r="UMP7" s="676"/>
      <c r="UMQ7" s="676"/>
      <c r="UMR7" s="676"/>
      <c r="UMS7" s="676"/>
      <c r="UMT7" s="676"/>
      <c r="UMU7" s="676"/>
      <c r="UMV7" s="676"/>
      <c r="UMW7" s="676"/>
      <c r="UMX7" s="676"/>
      <c r="UMY7" s="676"/>
      <c r="UMZ7" s="676"/>
      <c r="UNA7" s="676"/>
      <c r="UNB7" s="676"/>
      <c r="UNC7" s="676"/>
      <c r="UND7" s="676"/>
      <c r="UNE7" s="676"/>
      <c r="UNF7" s="676"/>
      <c r="UNG7" s="676"/>
      <c r="UNH7" s="676"/>
      <c r="UNI7" s="676"/>
      <c r="UNJ7" s="676"/>
      <c r="UNK7" s="676"/>
      <c r="UNL7" s="676"/>
      <c r="UNM7" s="676"/>
      <c r="UNN7" s="676"/>
      <c r="UNO7" s="676"/>
      <c r="UNP7" s="676"/>
      <c r="UNQ7" s="676"/>
      <c r="UNR7" s="676"/>
      <c r="UNS7" s="676"/>
      <c r="UNT7" s="676"/>
      <c r="UNU7" s="676"/>
      <c r="UNV7" s="676"/>
      <c r="UNW7" s="676"/>
      <c r="UNX7" s="676"/>
      <c r="UNY7" s="676"/>
      <c r="UNZ7" s="676"/>
      <c r="UOA7" s="676"/>
      <c r="UOB7" s="676"/>
      <c r="UOC7" s="676"/>
      <c r="UOD7" s="676"/>
      <c r="UOE7" s="676"/>
      <c r="UOF7" s="676"/>
      <c r="UOG7" s="676"/>
      <c r="UOH7" s="676"/>
      <c r="UOI7" s="676"/>
      <c r="UOJ7" s="676"/>
      <c r="UOK7" s="676"/>
      <c r="UOL7" s="676"/>
      <c r="UOM7" s="676"/>
      <c r="UON7" s="676"/>
      <c r="UOO7" s="676"/>
      <c r="UOP7" s="676"/>
      <c r="UOQ7" s="676"/>
      <c r="UOR7" s="676"/>
      <c r="UOS7" s="676"/>
      <c r="UOT7" s="676"/>
      <c r="UOU7" s="676"/>
      <c r="UOV7" s="676"/>
      <c r="UOW7" s="676"/>
      <c r="UOX7" s="676"/>
      <c r="UOY7" s="676"/>
      <c r="UOZ7" s="676"/>
      <c r="UPA7" s="676"/>
      <c r="UPB7" s="676"/>
      <c r="UPC7" s="676"/>
      <c r="UPD7" s="676"/>
      <c r="UPE7" s="676"/>
      <c r="UPF7" s="676"/>
      <c r="UPG7" s="676"/>
      <c r="UPH7" s="676"/>
      <c r="UPI7" s="676"/>
      <c r="UPJ7" s="676"/>
      <c r="UPK7" s="676"/>
      <c r="UPL7" s="676"/>
      <c r="UPM7" s="676"/>
      <c r="UPN7" s="676"/>
      <c r="UPO7" s="676"/>
      <c r="UPP7" s="676"/>
      <c r="UPQ7" s="676"/>
      <c r="UPR7" s="676"/>
      <c r="UPS7" s="676"/>
      <c r="UPT7" s="676"/>
      <c r="UPU7" s="676"/>
      <c r="UPV7" s="676"/>
      <c r="UPW7" s="676"/>
      <c r="UPX7" s="676"/>
      <c r="UPY7" s="676"/>
      <c r="UPZ7" s="676"/>
      <c r="UQA7" s="676"/>
      <c r="UQB7" s="676"/>
      <c r="UQC7" s="676"/>
      <c r="UQD7" s="676"/>
      <c r="UQE7" s="676"/>
      <c r="UQF7" s="676"/>
      <c r="UQG7" s="676"/>
      <c r="UQH7" s="676"/>
      <c r="UQI7" s="676"/>
      <c r="UQJ7" s="676"/>
      <c r="UQK7" s="676"/>
      <c r="UQL7" s="676"/>
      <c r="UQM7" s="676"/>
      <c r="UQN7" s="676"/>
      <c r="UQO7" s="676"/>
      <c r="UQP7" s="676"/>
      <c r="UQQ7" s="676"/>
      <c r="UQR7" s="676"/>
      <c r="UQS7" s="676"/>
      <c r="UQT7" s="676"/>
      <c r="UQU7" s="676"/>
      <c r="UQV7" s="676"/>
      <c r="UQW7" s="676"/>
      <c r="UQX7" s="676"/>
      <c r="UQY7" s="676"/>
      <c r="UQZ7" s="676"/>
      <c r="URA7" s="676"/>
      <c r="URB7" s="676"/>
      <c r="URC7" s="676"/>
      <c r="URD7" s="676"/>
      <c r="URE7" s="676"/>
      <c r="URF7" s="676"/>
      <c r="URG7" s="676"/>
      <c r="URH7" s="676"/>
      <c r="URI7" s="676"/>
      <c r="URJ7" s="676"/>
      <c r="URK7" s="676"/>
      <c r="URL7" s="676"/>
      <c r="URM7" s="676"/>
      <c r="URN7" s="676"/>
      <c r="URO7" s="676"/>
      <c r="URP7" s="676"/>
      <c r="URQ7" s="676"/>
      <c r="URR7" s="676"/>
      <c r="URS7" s="676"/>
      <c r="URT7" s="676"/>
      <c r="URU7" s="676"/>
      <c r="URV7" s="676"/>
      <c r="URW7" s="676"/>
      <c r="URX7" s="676"/>
      <c r="URY7" s="676"/>
      <c r="URZ7" s="676"/>
      <c r="USA7" s="676"/>
      <c r="USB7" s="676"/>
      <c r="USC7" s="676"/>
      <c r="USD7" s="676"/>
      <c r="USE7" s="676"/>
      <c r="USF7" s="676"/>
      <c r="USG7" s="676"/>
      <c r="USH7" s="676"/>
      <c r="USI7" s="676"/>
      <c r="USJ7" s="676"/>
      <c r="USK7" s="676"/>
      <c r="USL7" s="676"/>
      <c r="USM7" s="676"/>
      <c r="USN7" s="676"/>
      <c r="USO7" s="676"/>
      <c r="USP7" s="676"/>
      <c r="USQ7" s="676"/>
      <c r="USR7" s="676"/>
      <c r="USS7" s="676"/>
      <c r="UST7" s="676"/>
      <c r="USU7" s="676"/>
      <c r="USV7" s="676"/>
      <c r="USW7" s="676"/>
      <c r="USX7" s="676"/>
      <c r="USY7" s="676"/>
      <c r="USZ7" s="676"/>
      <c r="UTA7" s="676"/>
      <c r="UTB7" s="676"/>
      <c r="UTC7" s="676"/>
      <c r="UTD7" s="676"/>
      <c r="UTE7" s="676"/>
      <c r="UTF7" s="676"/>
      <c r="UTG7" s="676"/>
      <c r="UTH7" s="676"/>
      <c r="UTI7" s="676"/>
      <c r="UTJ7" s="676"/>
      <c r="UTK7" s="676"/>
      <c r="UTL7" s="676"/>
      <c r="UTM7" s="676"/>
      <c r="UTN7" s="676"/>
      <c r="UTO7" s="676"/>
      <c r="UTP7" s="676"/>
      <c r="UTQ7" s="676"/>
      <c r="UTR7" s="676"/>
      <c r="UTS7" s="676"/>
      <c r="UTT7" s="676"/>
      <c r="UTU7" s="676"/>
      <c r="UTV7" s="676"/>
      <c r="UTW7" s="676"/>
      <c r="UTX7" s="676"/>
      <c r="UTY7" s="676"/>
      <c r="UTZ7" s="676"/>
      <c r="UUA7" s="676"/>
      <c r="UUB7" s="676"/>
      <c r="UUC7" s="676"/>
      <c r="UUD7" s="676"/>
      <c r="UUE7" s="676"/>
      <c r="UUF7" s="676"/>
      <c r="UUG7" s="676"/>
      <c r="UUH7" s="676"/>
      <c r="UUI7" s="676"/>
      <c r="UUJ7" s="676"/>
      <c r="UUK7" s="676"/>
      <c r="UUL7" s="676"/>
      <c r="UUM7" s="676"/>
      <c r="UUN7" s="676"/>
      <c r="UUO7" s="676"/>
      <c r="UUP7" s="676"/>
      <c r="UUQ7" s="676"/>
      <c r="UUR7" s="676"/>
      <c r="UUS7" s="676"/>
      <c r="UUT7" s="676"/>
      <c r="UUU7" s="676"/>
      <c r="UUV7" s="676"/>
      <c r="UUW7" s="676"/>
      <c r="UUX7" s="676"/>
      <c r="UUY7" s="676"/>
      <c r="UUZ7" s="676"/>
      <c r="UVA7" s="676"/>
      <c r="UVB7" s="676"/>
      <c r="UVC7" s="676"/>
      <c r="UVD7" s="676"/>
      <c r="UVE7" s="676"/>
      <c r="UVF7" s="676"/>
      <c r="UVG7" s="676"/>
      <c r="UVH7" s="676"/>
      <c r="UVI7" s="676"/>
      <c r="UVJ7" s="676"/>
      <c r="UVK7" s="676"/>
      <c r="UVL7" s="676"/>
      <c r="UVM7" s="676"/>
      <c r="UVN7" s="676"/>
      <c r="UVO7" s="676"/>
      <c r="UVP7" s="676"/>
      <c r="UVQ7" s="676"/>
      <c r="UVR7" s="676"/>
      <c r="UVS7" s="676"/>
      <c r="UVT7" s="676"/>
      <c r="UVU7" s="676"/>
      <c r="UVV7" s="676"/>
      <c r="UVW7" s="676"/>
      <c r="UVX7" s="676"/>
      <c r="UVY7" s="676"/>
      <c r="UVZ7" s="676"/>
      <c r="UWA7" s="676"/>
      <c r="UWB7" s="676"/>
      <c r="UWC7" s="676"/>
      <c r="UWD7" s="676"/>
      <c r="UWE7" s="676"/>
      <c r="UWF7" s="676"/>
      <c r="UWG7" s="676"/>
      <c r="UWH7" s="676"/>
      <c r="UWI7" s="676"/>
      <c r="UWJ7" s="676"/>
      <c r="UWK7" s="676"/>
      <c r="UWL7" s="676"/>
      <c r="UWM7" s="676"/>
      <c r="UWN7" s="676"/>
      <c r="UWO7" s="676"/>
      <c r="UWP7" s="676"/>
      <c r="UWQ7" s="676"/>
      <c r="UWR7" s="676"/>
      <c r="UWS7" s="676"/>
      <c r="UWT7" s="676"/>
      <c r="UWU7" s="676"/>
      <c r="UWV7" s="676"/>
      <c r="UWW7" s="676"/>
      <c r="UWX7" s="676"/>
      <c r="UWY7" s="676"/>
      <c r="UWZ7" s="676"/>
      <c r="UXA7" s="676"/>
      <c r="UXB7" s="676"/>
      <c r="UXC7" s="676"/>
      <c r="UXD7" s="676"/>
      <c r="UXE7" s="676"/>
      <c r="UXF7" s="676"/>
      <c r="UXG7" s="676"/>
      <c r="UXH7" s="676"/>
      <c r="UXI7" s="676"/>
      <c r="UXJ7" s="676"/>
      <c r="UXK7" s="676"/>
      <c r="UXL7" s="676"/>
      <c r="UXM7" s="676"/>
      <c r="UXN7" s="676"/>
      <c r="UXO7" s="676"/>
      <c r="UXP7" s="676"/>
      <c r="UXQ7" s="676"/>
      <c r="UXR7" s="676"/>
      <c r="UXS7" s="676"/>
      <c r="UXT7" s="676"/>
      <c r="UXU7" s="676"/>
      <c r="UXV7" s="676"/>
      <c r="UXW7" s="676"/>
      <c r="UXX7" s="676"/>
      <c r="UXY7" s="676"/>
      <c r="UXZ7" s="676"/>
      <c r="UYA7" s="676"/>
      <c r="UYB7" s="676"/>
      <c r="UYC7" s="676"/>
      <c r="UYD7" s="676"/>
      <c r="UYE7" s="676"/>
      <c r="UYF7" s="676"/>
      <c r="UYG7" s="676"/>
      <c r="UYH7" s="676"/>
      <c r="UYI7" s="676"/>
      <c r="UYJ7" s="676"/>
      <c r="UYK7" s="676"/>
      <c r="UYL7" s="676"/>
      <c r="UYM7" s="676"/>
      <c r="UYN7" s="676"/>
      <c r="UYO7" s="676"/>
      <c r="UYP7" s="676"/>
      <c r="UYQ7" s="676"/>
      <c r="UYR7" s="676"/>
      <c r="UYS7" s="676"/>
      <c r="UYT7" s="676"/>
      <c r="UYU7" s="676"/>
      <c r="UYV7" s="676"/>
      <c r="UYW7" s="676"/>
      <c r="UYX7" s="676"/>
      <c r="UYY7" s="676"/>
      <c r="UYZ7" s="676"/>
      <c r="UZA7" s="676"/>
      <c r="UZB7" s="676"/>
      <c r="UZC7" s="676"/>
      <c r="UZD7" s="676"/>
      <c r="UZE7" s="676"/>
      <c r="UZF7" s="676"/>
      <c r="UZG7" s="676"/>
      <c r="UZH7" s="676"/>
      <c r="UZI7" s="676"/>
      <c r="UZJ7" s="676"/>
      <c r="UZK7" s="676"/>
      <c r="UZL7" s="676"/>
      <c r="UZM7" s="676"/>
      <c r="UZN7" s="676"/>
      <c r="UZO7" s="676"/>
      <c r="UZP7" s="676"/>
      <c r="UZQ7" s="676"/>
      <c r="UZR7" s="676"/>
      <c r="UZS7" s="676"/>
      <c r="UZT7" s="676"/>
      <c r="UZU7" s="676"/>
      <c r="UZV7" s="676"/>
      <c r="UZW7" s="676"/>
      <c r="UZX7" s="676"/>
      <c r="UZY7" s="676"/>
      <c r="UZZ7" s="676"/>
      <c r="VAA7" s="676"/>
      <c r="VAB7" s="676"/>
      <c r="VAC7" s="676"/>
      <c r="VAD7" s="676"/>
      <c r="VAE7" s="676"/>
      <c r="VAF7" s="676"/>
      <c r="VAG7" s="676"/>
      <c r="VAH7" s="676"/>
      <c r="VAI7" s="676"/>
      <c r="VAJ7" s="676"/>
      <c r="VAK7" s="676"/>
      <c r="VAL7" s="676"/>
      <c r="VAM7" s="676"/>
      <c r="VAN7" s="676"/>
      <c r="VAO7" s="676"/>
      <c r="VAP7" s="676"/>
      <c r="VAQ7" s="676"/>
      <c r="VAR7" s="676"/>
      <c r="VAS7" s="676"/>
      <c r="VAT7" s="676"/>
      <c r="VAU7" s="676"/>
      <c r="VAV7" s="676"/>
      <c r="VAW7" s="676"/>
      <c r="VAX7" s="676"/>
      <c r="VAY7" s="676"/>
      <c r="VAZ7" s="676"/>
      <c r="VBA7" s="676"/>
      <c r="VBB7" s="676"/>
      <c r="VBC7" s="676"/>
      <c r="VBD7" s="676"/>
      <c r="VBE7" s="676"/>
      <c r="VBF7" s="676"/>
      <c r="VBG7" s="676"/>
      <c r="VBH7" s="676"/>
      <c r="VBI7" s="676"/>
      <c r="VBJ7" s="676"/>
      <c r="VBK7" s="676"/>
      <c r="VBL7" s="676"/>
      <c r="VBM7" s="676"/>
      <c r="VBN7" s="676"/>
      <c r="VBO7" s="676"/>
      <c r="VBP7" s="676"/>
      <c r="VBQ7" s="676"/>
      <c r="VBR7" s="676"/>
      <c r="VBS7" s="676"/>
      <c r="VBT7" s="676"/>
      <c r="VBU7" s="676"/>
      <c r="VBV7" s="676"/>
      <c r="VBW7" s="676"/>
      <c r="VBX7" s="676"/>
      <c r="VBY7" s="676"/>
      <c r="VBZ7" s="676"/>
      <c r="VCA7" s="676"/>
      <c r="VCB7" s="676"/>
      <c r="VCC7" s="676"/>
      <c r="VCD7" s="676"/>
      <c r="VCE7" s="676"/>
      <c r="VCF7" s="676"/>
      <c r="VCG7" s="676"/>
      <c r="VCH7" s="676"/>
      <c r="VCI7" s="676"/>
      <c r="VCJ7" s="676"/>
      <c r="VCK7" s="676"/>
      <c r="VCL7" s="676"/>
      <c r="VCM7" s="676"/>
      <c r="VCN7" s="676"/>
      <c r="VCO7" s="676"/>
      <c r="VCP7" s="676"/>
      <c r="VCQ7" s="676"/>
      <c r="VCR7" s="676"/>
      <c r="VCS7" s="676"/>
      <c r="VCT7" s="676"/>
      <c r="VCU7" s="676"/>
      <c r="VCV7" s="676"/>
      <c r="VCW7" s="676"/>
      <c r="VCX7" s="676"/>
      <c r="VCY7" s="676"/>
      <c r="VCZ7" s="676"/>
      <c r="VDA7" s="676"/>
      <c r="VDB7" s="676"/>
      <c r="VDC7" s="676"/>
      <c r="VDD7" s="676"/>
      <c r="VDE7" s="676"/>
      <c r="VDF7" s="676"/>
      <c r="VDG7" s="676"/>
      <c r="VDH7" s="676"/>
      <c r="VDI7" s="676"/>
      <c r="VDJ7" s="676"/>
      <c r="VDK7" s="676"/>
      <c r="VDL7" s="676"/>
      <c r="VDM7" s="676"/>
      <c r="VDN7" s="676"/>
      <c r="VDO7" s="676"/>
      <c r="VDP7" s="676"/>
      <c r="VDQ7" s="676"/>
      <c r="VDR7" s="676"/>
      <c r="VDS7" s="676"/>
      <c r="VDT7" s="676"/>
      <c r="VDU7" s="676"/>
      <c r="VDV7" s="676"/>
      <c r="VDW7" s="676"/>
      <c r="VDX7" s="676"/>
      <c r="VDY7" s="676"/>
      <c r="VDZ7" s="676"/>
      <c r="VEA7" s="676"/>
      <c r="VEB7" s="676"/>
      <c r="VEC7" s="676"/>
      <c r="VED7" s="676"/>
      <c r="VEE7" s="676"/>
      <c r="VEF7" s="676"/>
      <c r="VEG7" s="676"/>
      <c r="VEH7" s="676"/>
      <c r="VEI7" s="676"/>
      <c r="VEJ7" s="676"/>
      <c r="VEK7" s="676"/>
      <c r="VEL7" s="676"/>
      <c r="VEM7" s="676"/>
      <c r="VEN7" s="676"/>
      <c r="VEO7" s="676"/>
      <c r="VEP7" s="676"/>
      <c r="VEQ7" s="676"/>
      <c r="VER7" s="676"/>
      <c r="VES7" s="676"/>
      <c r="VET7" s="676"/>
      <c r="VEU7" s="676"/>
      <c r="VEV7" s="676"/>
      <c r="VEW7" s="676"/>
      <c r="VEX7" s="676"/>
      <c r="VEY7" s="676"/>
      <c r="VEZ7" s="676"/>
      <c r="VFA7" s="676"/>
      <c r="VFB7" s="676"/>
      <c r="VFC7" s="676"/>
      <c r="VFD7" s="676"/>
      <c r="VFE7" s="676"/>
      <c r="VFF7" s="676"/>
      <c r="VFG7" s="676"/>
      <c r="VFH7" s="676"/>
      <c r="VFI7" s="676"/>
      <c r="VFJ7" s="676"/>
      <c r="VFK7" s="676"/>
      <c r="VFL7" s="676"/>
      <c r="VFM7" s="676"/>
      <c r="VFN7" s="676"/>
      <c r="VFO7" s="676"/>
      <c r="VFP7" s="676"/>
      <c r="VFQ7" s="676"/>
      <c r="VFR7" s="676"/>
      <c r="VFS7" s="676"/>
      <c r="VFT7" s="676"/>
      <c r="VFU7" s="676"/>
      <c r="VFV7" s="676"/>
      <c r="VFW7" s="676"/>
      <c r="VFX7" s="676"/>
      <c r="VFY7" s="676"/>
      <c r="VFZ7" s="676"/>
      <c r="VGA7" s="676"/>
      <c r="VGB7" s="676"/>
      <c r="VGC7" s="676"/>
      <c r="VGD7" s="676"/>
      <c r="VGE7" s="676"/>
      <c r="VGF7" s="676"/>
      <c r="VGG7" s="676"/>
      <c r="VGH7" s="676"/>
      <c r="VGI7" s="676"/>
      <c r="VGJ7" s="676"/>
      <c r="VGK7" s="676"/>
      <c r="VGL7" s="676"/>
      <c r="VGM7" s="676"/>
      <c r="VGN7" s="676"/>
      <c r="VGO7" s="676"/>
      <c r="VGP7" s="676"/>
      <c r="VGQ7" s="676"/>
      <c r="VGR7" s="676"/>
      <c r="VGS7" s="676"/>
      <c r="VGT7" s="676"/>
      <c r="VGU7" s="676"/>
      <c r="VGV7" s="676"/>
      <c r="VGW7" s="676"/>
      <c r="VGX7" s="676"/>
      <c r="VGY7" s="676"/>
      <c r="VGZ7" s="676"/>
      <c r="VHA7" s="676"/>
      <c r="VHB7" s="676"/>
      <c r="VHC7" s="676"/>
      <c r="VHD7" s="676"/>
      <c r="VHE7" s="676"/>
      <c r="VHF7" s="676"/>
      <c r="VHG7" s="676"/>
      <c r="VHH7" s="676"/>
      <c r="VHI7" s="676"/>
      <c r="VHJ7" s="676"/>
      <c r="VHK7" s="676"/>
      <c r="VHL7" s="676"/>
      <c r="VHM7" s="676"/>
      <c r="VHN7" s="676"/>
      <c r="VHO7" s="676"/>
      <c r="VHP7" s="676"/>
      <c r="VHQ7" s="676"/>
      <c r="VHR7" s="676"/>
      <c r="VHS7" s="676"/>
      <c r="VHT7" s="676"/>
      <c r="VHU7" s="676"/>
      <c r="VHV7" s="676"/>
      <c r="VHW7" s="676"/>
      <c r="VHX7" s="676"/>
      <c r="VHY7" s="676"/>
      <c r="VHZ7" s="676"/>
      <c r="VIA7" s="676"/>
      <c r="VIB7" s="676"/>
      <c r="VIC7" s="676"/>
      <c r="VID7" s="676"/>
      <c r="VIE7" s="676"/>
      <c r="VIF7" s="676"/>
      <c r="VIG7" s="676"/>
      <c r="VIH7" s="676"/>
      <c r="VII7" s="676"/>
      <c r="VIJ7" s="676"/>
      <c r="VIK7" s="676"/>
      <c r="VIL7" s="676"/>
      <c r="VIM7" s="676"/>
      <c r="VIN7" s="676"/>
      <c r="VIO7" s="676"/>
      <c r="VIP7" s="676"/>
      <c r="VIQ7" s="676"/>
      <c r="VIR7" s="676"/>
      <c r="VIS7" s="676"/>
      <c r="VIT7" s="676"/>
      <c r="VIU7" s="676"/>
      <c r="VIV7" s="676"/>
      <c r="VIW7" s="676"/>
      <c r="VIX7" s="676"/>
      <c r="VIY7" s="676"/>
      <c r="VIZ7" s="676"/>
      <c r="VJA7" s="676"/>
      <c r="VJB7" s="676"/>
      <c r="VJC7" s="676"/>
      <c r="VJD7" s="676"/>
      <c r="VJE7" s="676"/>
      <c r="VJF7" s="676"/>
      <c r="VJG7" s="676"/>
      <c r="VJH7" s="676"/>
      <c r="VJI7" s="676"/>
      <c r="VJJ7" s="676"/>
      <c r="VJK7" s="676"/>
      <c r="VJL7" s="676"/>
      <c r="VJM7" s="676"/>
      <c r="VJN7" s="676"/>
      <c r="VJO7" s="676"/>
      <c r="VJP7" s="676"/>
      <c r="VJQ7" s="676"/>
      <c r="VJR7" s="676"/>
      <c r="VJS7" s="676"/>
      <c r="VJT7" s="676"/>
      <c r="VJU7" s="676"/>
      <c r="VJV7" s="676"/>
      <c r="VJW7" s="676"/>
      <c r="VJX7" s="676"/>
      <c r="VJY7" s="676"/>
      <c r="VJZ7" s="676"/>
      <c r="VKA7" s="676"/>
      <c r="VKB7" s="676"/>
      <c r="VKC7" s="676"/>
      <c r="VKD7" s="676"/>
      <c r="VKE7" s="676"/>
      <c r="VKF7" s="676"/>
      <c r="VKG7" s="676"/>
      <c r="VKH7" s="676"/>
      <c r="VKI7" s="676"/>
      <c r="VKJ7" s="676"/>
      <c r="VKK7" s="676"/>
      <c r="VKL7" s="676"/>
      <c r="VKM7" s="676"/>
      <c r="VKN7" s="676"/>
      <c r="VKO7" s="676"/>
      <c r="VKP7" s="676"/>
      <c r="VKQ7" s="676"/>
      <c r="VKR7" s="676"/>
      <c r="VKS7" s="676"/>
      <c r="VKT7" s="676"/>
      <c r="VKU7" s="676"/>
      <c r="VKV7" s="676"/>
      <c r="VKW7" s="676"/>
      <c r="VKX7" s="676"/>
      <c r="VKY7" s="676"/>
      <c r="VKZ7" s="676"/>
      <c r="VLA7" s="676"/>
      <c r="VLB7" s="676"/>
      <c r="VLC7" s="676"/>
      <c r="VLD7" s="676"/>
      <c r="VLE7" s="676"/>
      <c r="VLF7" s="676"/>
      <c r="VLG7" s="676"/>
      <c r="VLH7" s="676"/>
      <c r="VLI7" s="676"/>
      <c r="VLJ7" s="676"/>
      <c r="VLK7" s="676"/>
      <c r="VLL7" s="676"/>
      <c r="VLM7" s="676"/>
      <c r="VLN7" s="676"/>
      <c r="VLO7" s="676"/>
      <c r="VLP7" s="676"/>
      <c r="VLQ7" s="676"/>
      <c r="VLR7" s="676"/>
      <c r="VLS7" s="676"/>
      <c r="VLT7" s="676"/>
      <c r="VLU7" s="676"/>
      <c r="VLV7" s="676"/>
      <c r="VLW7" s="676"/>
      <c r="VLX7" s="676"/>
      <c r="VLY7" s="676"/>
      <c r="VLZ7" s="676"/>
      <c r="VMA7" s="676"/>
      <c r="VMB7" s="676"/>
      <c r="VMC7" s="676"/>
      <c r="VMD7" s="676"/>
      <c r="VME7" s="676"/>
      <c r="VMF7" s="676"/>
      <c r="VMG7" s="676"/>
      <c r="VMH7" s="676"/>
      <c r="VMI7" s="676"/>
      <c r="VMJ7" s="676"/>
      <c r="VMK7" s="676"/>
      <c r="VML7" s="676"/>
      <c r="VMM7" s="676"/>
      <c r="VMN7" s="676"/>
      <c r="VMO7" s="676"/>
      <c r="VMP7" s="676"/>
      <c r="VMQ7" s="676"/>
      <c r="VMR7" s="676"/>
      <c r="VMS7" s="676"/>
      <c r="VMT7" s="676"/>
      <c r="VMU7" s="676"/>
      <c r="VMV7" s="676"/>
      <c r="VMW7" s="676"/>
      <c r="VMX7" s="676"/>
      <c r="VMY7" s="676"/>
      <c r="VMZ7" s="676"/>
      <c r="VNA7" s="676"/>
      <c r="VNB7" s="676"/>
      <c r="VNC7" s="676"/>
      <c r="VND7" s="676"/>
      <c r="VNE7" s="676"/>
      <c r="VNF7" s="676"/>
      <c r="VNG7" s="676"/>
      <c r="VNH7" s="676"/>
      <c r="VNI7" s="676"/>
      <c r="VNJ7" s="676"/>
      <c r="VNK7" s="676"/>
      <c r="VNL7" s="676"/>
      <c r="VNM7" s="676"/>
      <c r="VNN7" s="676"/>
      <c r="VNO7" s="676"/>
      <c r="VNP7" s="676"/>
      <c r="VNQ7" s="676"/>
      <c r="VNR7" s="676"/>
      <c r="VNS7" s="676"/>
      <c r="VNT7" s="676"/>
      <c r="VNU7" s="676"/>
      <c r="VNV7" s="676"/>
      <c r="VNW7" s="676"/>
      <c r="VNX7" s="676"/>
      <c r="VNY7" s="676"/>
      <c r="VNZ7" s="676"/>
      <c r="VOA7" s="676"/>
      <c r="VOB7" s="676"/>
      <c r="VOC7" s="676"/>
      <c r="VOD7" s="676"/>
      <c r="VOE7" s="676"/>
      <c r="VOF7" s="676"/>
      <c r="VOG7" s="676"/>
      <c r="VOH7" s="676"/>
      <c r="VOI7" s="676"/>
      <c r="VOJ7" s="676"/>
      <c r="VOK7" s="676"/>
      <c r="VOL7" s="676"/>
      <c r="VOM7" s="676"/>
      <c r="VON7" s="676"/>
      <c r="VOO7" s="676"/>
      <c r="VOP7" s="676"/>
      <c r="VOQ7" s="676"/>
      <c r="VOR7" s="676"/>
      <c r="VOS7" s="676"/>
      <c r="VOT7" s="676"/>
      <c r="VOU7" s="676"/>
      <c r="VOV7" s="676"/>
      <c r="VOW7" s="676"/>
      <c r="VOX7" s="676"/>
      <c r="VOY7" s="676"/>
      <c r="VOZ7" s="676"/>
      <c r="VPA7" s="676"/>
      <c r="VPB7" s="676"/>
      <c r="VPC7" s="676"/>
      <c r="VPD7" s="676"/>
      <c r="VPE7" s="676"/>
      <c r="VPF7" s="676"/>
      <c r="VPG7" s="676"/>
      <c r="VPH7" s="676"/>
      <c r="VPI7" s="676"/>
      <c r="VPJ7" s="676"/>
      <c r="VPK7" s="676"/>
      <c r="VPL7" s="676"/>
      <c r="VPM7" s="676"/>
      <c r="VPN7" s="676"/>
      <c r="VPO7" s="676"/>
      <c r="VPP7" s="676"/>
      <c r="VPQ7" s="676"/>
      <c r="VPR7" s="676"/>
      <c r="VPS7" s="676"/>
      <c r="VPT7" s="676"/>
      <c r="VPU7" s="676"/>
      <c r="VPV7" s="676"/>
      <c r="VPW7" s="676"/>
      <c r="VPX7" s="676"/>
      <c r="VPY7" s="676"/>
      <c r="VPZ7" s="676"/>
      <c r="VQA7" s="676"/>
      <c r="VQB7" s="676"/>
      <c r="VQC7" s="676"/>
      <c r="VQD7" s="676"/>
      <c r="VQE7" s="676"/>
      <c r="VQF7" s="676"/>
      <c r="VQG7" s="676"/>
      <c r="VQH7" s="676"/>
      <c r="VQI7" s="676"/>
      <c r="VQJ7" s="676"/>
      <c r="VQK7" s="676"/>
      <c r="VQL7" s="676"/>
      <c r="VQM7" s="676"/>
      <c r="VQN7" s="676"/>
      <c r="VQO7" s="676"/>
      <c r="VQP7" s="676"/>
      <c r="VQQ7" s="676"/>
      <c r="VQR7" s="676"/>
      <c r="VQS7" s="676"/>
      <c r="VQT7" s="676"/>
      <c r="VQU7" s="676"/>
      <c r="VQV7" s="676"/>
      <c r="VQW7" s="676"/>
      <c r="VQX7" s="676"/>
      <c r="VQY7" s="676"/>
      <c r="VQZ7" s="676"/>
      <c r="VRA7" s="676"/>
      <c r="VRB7" s="676"/>
      <c r="VRC7" s="676"/>
      <c r="VRD7" s="676"/>
      <c r="VRE7" s="676"/>
      <c r="VRF7" s="676"/>
      <c r="VRG7" s="676"/>
      <c r="VRH7" s="676"/>
      <c r="VRI7" s="676"/>
      <c r="VRJ7" s="676"/>
      <c r="VRK7" s="676"/>
      <c r="VRL7" s="676"/>
      <c r="VRM7" s="676"/>
      <c r="VRN7" s="676"/>
      <c r="VRO7" s="676"/>
      <c r="VRP7" s="676"/>
      <c r="VRQ7" s="676"/>
      <c r="VRR7" s="676"/>
      <c r="VRS7" s="676"/>
      <c r="VRT7" s="676"/>
      <c r="VRU7" s="676"/>
      <c r="VRV7" s="676"/>
      <c r="VRW7" s="676"/>
      <c r="VRX7" s="676"/>
      <c r="VRY7" s="676"/>
      <c r="VRZ7" s="676"/>
      <c r="VSA7" s="676"/>
      <c r="VSB7" s="676"/>
      <c r="VSC7" s="676"/>
      <c r="VSD7" s="676"/>
      <c r="VSE7" s="676"/>
      <c r="VSF7" s="676"/>
      <c r="VSG7" s="676"/>
      <c r="VSH7" s="676"/>
      <c r="VSI7" s="676"/>
      <c r="VSJ7" s="676"/>
      <c r="VSK7" s="676"/>
      <c r="VSL7" s="676"/>
      <c r="VSM7" s="676"/>
      <c r="VSN7" s="676"/>
      <c r="VSO7" s="676"/>
      <c r="VSP7" s="676"/>
      <c r="VSQ7" s="676"/>
      <c r="VSR7" s="676"/>
      <c r="VSS7" s="676"/>
      <c r="VST7" s="676"/>
      <c r="VSU7" s="676"/>
      <c r="VSV7" s="676"/>
      <c r="VSW7" s="676"/>
      <c r="VSX7" s="676"/>
      <c r="VSY7" s="676"/>
      <c r="VSZ7" s="676"/>
      <c r="VTA7" s="676"/>
      <c r="VTB7" s="676"/>
      <c r="VTC7" s="676"/>
      <c r="VTD7" s="676"/>
      <c r="VTE7" s="676"/>
      <c r="VTF7" s="676"/>
      <c r="VTG7" s="676"/>
      <c r="VTH7" s="676"/>
      <c r="VTI7" s="676"/>
      <c r="VTJ7" s="676"/>
      <c r="VTK7" s="676"/>
      <c r="VTL7" s="676"/>
      <c r="VTM7" s="676"/>
      <c r="VTN7" s="676"/>
      <c r="VTO7" s="676"/>
      <c r="VTP7" s="676"/>
      <c r="VTQ7" s="676"/>
      <c r="VTR7" s="676"/>
      <c r="VTS7" s="676"/>
      <c r="VTT7" s="676"/>
      <c r="VTU7" s="676"/>
      <c r="VTV7" s="676"/>
      <c r="VTW7" s="676"/>
      <c r="VTX7" s="676"/>
      <c r="VTY7" s="676"/>
      <c r="VTZ7" s="676"/>
      <c r="VUA7" s="676"/>
      <c r="VUB7" s="676"/>
      <c r="VUC7" s="676"/>
      <c r="VUD7" s="676"/>
      <c r="VUE7" s="676"/>
      <c r="VUF7" s="676"/>
      <c r="VUG7" s="676"/>
      <c r="VUH7" s="676"/>
      <c r="VUI7" s="676"/>
      <c r="VUJ7" s="676"/>
      <c r="VUK7" s="676"/>
      <c r="VUL7" s="676"/>
      <c r="VUM7" s="676"/>
      <c r="VUN7" s="676"/>
      <c r="VUO7" s="676"/>
      <c r="VUP7" s="676"/>
      <c r="VUQ7" s="676"/>
      <c r="VUR7" s="676"/>
      <c r="VUS7" s="676"/>
      <c r="VUT7" s="676"/>
      <c r="VUU7" s="676"/>
      <c r="VUV7" s="676"/>
      <c r="VUW7" s="676"/>
      <c r="VUX7" s="676"/>
      <c r="VUY7" s="676"/>
      <c r="VUZ7" s="676"/>
      <c r="VVA7" s="676"/>
      <c r="VVB7" s="676"/>
      <c r="VVC7" s="676"/>
      <c r="VVD7" s="676"/>
      <c r="VVE7" s="676"/>
      <c r="VVF7" s="676"/>
      <c r="VVG7" s="676"/>
      <c r="VVH7" s="676"/>
      <c r="VVI7" s="676"/>
      <c r="VVJ7" s="676"/>
      <c r="VVK7" s="676"/>
      <c r="VVL7" s="676"/>
      <c r="VVM7" s="676"/>
      <c r="VVN7" s="676"/>
      <c r="VVO7" s="676"/>
      <c r="VVP7" s="676"/>
      <c r="VVQ7" s="676"/>
      <c r="VVR7" s="676"/>
      <c r="VVS7" s="676"/>
      <c r="VVT7" s="676"/>
      <c r="VVU7" s="676"/>
      <c r="VVV7" s="676"/>
      <c r="VVW7" s="676"/>
      <c r="VVX7" s="676"/>
      <c r="VVY7" s="676"/>
      <c r="VVZ7" s="676"/>
      <c r="VWA7" s="676"/>
      <c r="VWB7" s="676"/>
      <c r="VWC7" s="676"/>
      <c r="VWD7" s="676"/>
      <c r="VWE7" s="676"/>
      <c r="VWF7" s="676"/>
      <c r="VWG7" s="676"/>
      <c r="VWH7" s="676"/>
      <c r="VWI7" s="676"/>
      <c r="VWJ7" s="676"/>
      <c r="VWK7" s="676"/>
      <c r="VWL7" s="676"/>
      <c r="VWM7" s="676"/>
      <c r="VWN7" s="676"/>
      <c r="VWO7" s="676"/>
      <c r="VWP7" s="676"/>
      <c r="VWQ7" s="676"/>
      <c r="VWR7" s="676"/>
      <c r="VWS7" s="676"/>
      <c r="VWT7" s="676"/>
      <c r="VWU7" s="676"/>
      <c r="VWV7" s="676"/>
      <c r="VWW7" s="676"/>
      <c r="VWX7" s="676"/>
      <c r="VWY7" s="676"/>
      <c r="VWZ7" s="676"/>
      <c r="VXA7" s="676"/>
      <c r="VXB7" s="676"/>
      <c r="VXC7" s="676"/>
      <c r="VXD7" s="676"/>
      <c r="VXE7" s="676"/>
      <c r="VXF7" s="676"/>
      <c r="VXG7" s="676"/>
      <c r="VXH7" s="676"/>
      <c r="VXI7" s="676"/>
      <c r="VXJ7" s="676"/>
      <c r="VXK7" s="676"/>
      <c r="VXL7" s="676"/>
      <c r="VXM7" s="676"/>
      <c r="VXN7" s="676"/>
      <c r="VXO7" s="676"/>
      <c r="VXP7" s="676"/>
      <c r="VXQ7" s="676"/>
      <c r="VXR7" s="676"/>
      <c r="VXS7" s="676"/>
      <c r="VXT7" s="676"/>
      <c r="VXU7" s="676"/>
      <c r="VXV7" s="676"/>
      <c r="VXW7" s="676"/>
      <c r="VXX7" s="676"/>
      <c r="VXY7" s="676"/>
      <c r="VXZ7" s="676"/>
      <c r="VYA7" s="676"/>
      <c r="VYB7" s="676"/>
      <c r="VYC7" s="676"/>
      <c r="VYD7" s="676"/>
      <c r="VYE7" s="676"/>
      <c r="VYF7" s="676"/>
      <c r="VYG7" s="676"/>
      <c r="VYH7" s="676"/>
      <c r="VYI7" s="676"/>
      <c r="VYJ7" s="676"/>
      <c r="VYK7" s="676"/>
      <c r="VYL7" s="676"/>
      <c r="VYM7" s="676"/>
      <c r="VYN7" s="676"/>
      <c r="VYO7" s="676"/>
      <c r="VYP7" s="676"/>
      <c r="VYQ7" s="676"/>
      <c r="VYR7" s="676"/>
      <c r="VYS7" s="676"/>
      <c r="VYT7" s="676"/>
      <c r="VYU7" s="676"/>
      <c r="VYV7" s="676"/>
      <c r="VYW7" s="676"/>
      <c r="VYX7" s="676"/>
      <c r="VYY7" s="676"/>
      <c r="VYZ7" s="676"/>
      <c r="VZA7" s="676"/>
      <c r="VZB7" s="676"/>
      <c r="VZC7" s="676"/>
      <c r="VZD7" s="676"/>
      <c r="VZE7" s="676"/>
      <c r="VZF7" s="676"/>
      <c r="VZG7" s="676"/>
      <c r="VZH7" s="676"/>
      <c r="VZI7" s="676"/>
      <c r="VZJ7" s="676"/>
      <c r="VZK7" s="676"/>
      <c r="VZL7" s="676"/>
      <c r="VZM7" s="676"/>
      <c r="VZN7" s="676"/>
      <c r="VZO7" s="676"/>
      <c r="VZP7" s="676"/>
      <c r="VZQ7" s="676"/>
      <c r="VZR7" s="676"/>
      <c r="VZS7" s="676"/>
      <c r="VZT7" s="676"/>
      <c r="VZU7" s="676"/>
      <c r="VZV7" s="676"/>
      <c r="VZW7" s="676"/>
      <c r="VZX7" s="676"/>
      <c r="VZY7" s="676"/>
      <c r="VZZ7" s="676"/>
      <c r="WAA7" s="676"/>
      <c r="WAB7" s="676"/>
      <c r="WAC7" s="676"/>
      <c r="WAD7" s="676"/>
      <c r="WAE7" s="676"/>
      <c r="WAF7" s="676"/>
      <c r="WAG7" s="676"/>
      <c r="WAH7" s="676"/>
      <c r="WAI7" s="676"/>
      <c r="WAJ7" s="676"/>
      <c r="WAK7" s="676"/>
      <c r="WAL7" s="676"/>
      <c r="WAM7" s="676"/>
      <c r="WAN7" s="676"/>
      <c r="WAO7" s="676"/>
      <c r="WAP7" s="676"/>
      <c r="WAQ7" s="676"/>
      <c r="WAR7" s="676"/>
      <c r="WAS7" s="676"/>
      <c r="WAT7" s="676"/>
      <c r="WAU7" s="676"/>
      <c r="WAV7" s="676"/>
      <c r="WAW7" s="676"/>
      <c r="WAX7" s="676"/>
      <c r="WAY7" s="676"/>
      <c r="WAZ7" s="676"/>
      <c r="WBA7" s="676"/>
      <c r="WBB7" s="676"/>
      <c r="WBC7" s="676"/>
      <c r="WBD7" s="676"/>
      <c r="WBE7" s="676"/>
      <c r="WBF7" s="676"/>
      <c r="WBG7" s="676"/>
      <c r="WBH7" s="676"/>
      <c r="WBI7" s="676"/>
      <c r="WBJ7" s="676"/>
      <c r="WBK7" s="676"/>
      <c r="WBL7" s="676"/>
      <c r="WBM7" s="676"/>
      <c r="WBN7" s="676"/>
      <c r="WBO7" s="676"/>
      <c r="WBP7" s="676"/>
      <c r="WBQ7" s="676"/>
      <c r="WBR7" s="676"/>
      <c r="WBS7" s="676"/>
      <c r="WBT7" s="676"/>
      <c r="WBU7" s="676"/>
      <c r="WBV7" s="676"/>
      <c r="WBW7" s="676"/>
      <c r="WBX7" s="676"/>
      <c r="WBY7" s="676"/>
      <c r="WBZ7" s="676"/>
      <c r="WCA7" s="676"/>
      <c r="WCB7" s="676"/>
      <c r="WCC7" s="676"/>
      <c r="WCD7" s="676"/>
      <c r="WCE7" s="676"/>
      <c r="WCF7" s="676"/>
      <c r="WCG7" s="676"/>
      <c r="WCH7" s="676"/>
      <c r="WCI7" s="676"/>
      <c r="WCJ7" s="676"/>
      <c r="WCK7" s="676"/>
      <c r="WCL7" s="676"/>
      <c r="WCM7" s="676"/>
      <c r="WCN7" s="676"/>
      <c r="WCO7" s="676"/>
      <c r="WCP7" s="676"/>
      <c r="WCQ7" s="676"/>
      <c r="WCR7" s="676"/>
      <c r="WCS7" s="676"/>
      <c r="WCT7" s="676"/>
      <c r="WCU7" s="676"/>
      <c r="WCV7" s="676"/>
      <c r="WCW7" s="676"/>
      <c r="WCX7" s="676"/>
      <c r="WCY7" s="676"/>
      <c r="WCZ7" s="676"/>
      <c r="WDA7" s="676"/>
      <c r="WDB7" s="676"/>
      <c r="WDC7" s="676"/>
      <c r="WDD7" s="676"/>
      <c r="WDE7" s="676"/>
      <c r="WDF7" s="676"/>
      <c r="WDG7" s="676"/>
      <c r="WDH7" s="676"/>
      <c r="WDI7" s="676"/>
      <c r="WDJ7" s="676"/>
      <c r="WDK7" s="676"/>
      <c r="WDL7" s="676"/>
      <c r="WDM7" s="676"/>
      <c r="WDN7" s="676"/>
      <c r="WDO7" s="676"/>
      <c r="WDP7" s="676"/>
      <c r="WDQ7" s="676"/>
      <c r="WDR7" s="676"/>
      <c r="WDS7" s="676"/>
      <c r="WDT7" s="676"/>
      <c r="WDU7" s="676"/>
      <c r="WDV7" s="676"/>
      <c r="WDW7" s="676"/>
      <c r="WDX7" s="676"/>
      <c r="WDY7" s="676"/>
      <c r="WDZ7" s="676"/>
      <c r="WEA7" s="676"/>
      <c r="WEB7" s="676"/>
      <c r="WEC7" s="676"/>
      <c r="WED7" s="676"/>
      <c r="WEE7" s="676"/>
      <c r="WEF7" s="676"/>
      <c r="WEG7" s="676"/>
      <c r="WEH7" s="676"/>
      <c r="WEI7" s="676"/>
      <c r="WEJ7" s="676"/>
      <c r="WEK7" s="676"/>
      <c r="WEL7" s="676"/>
      <c r="WEM7" s="676"/>
      <c r="WEN7" s="676"/>
      <c r="WEO7" s="676"/>
      <c r="WEP7" s="676"/>
      <c r="WEQ7" s="676"/>
      <c r="WER7" s="676"/>
      <c r="WES7" s="676"/>
      <c r="WET7" s="676"/>
      <c r="WEU7" s="676"/>
      <c r="WEV7" s="676"/>
      <c r="WEW7" s="676"/>
      <c r="WEX7" s="676"/>
      <c r="WEY7" s="676"/>
      <c r="WEZ7" s="676"/>
      <c r="WFA7" s="676"/>
      <c r="WFB7" s="676"/>
      <c r="WFC7" s="676"/>
      <c r="WFD7" s="676"/>
      <c r="WFE7" s="676"/>
      <c r="WFF7" s="676"/>
      <c r="WFG7" s="676"/>
      <c r="WFH7" s="676"/>
      <c r="WFI7" s="676"/>
      <c r="WFJ7" s="676"/>
      <c r="WFK7" s="676"/>
      <c r="WFL7" s="676"/>
      <c r="WFM7" s="676"/>
      <c r="WFN7" s="676"/>
      <c r="WFO7" s="676"/>
      <c r="WFP7" s="676"/>
      <c r="WFQ7" s="676"/>
      <c r="WFR7" s="676"/>
      <c r="WFS7" s="676"/>
      <c r="WFT7" s="676"/>
      <c r="WFU7" s="676"/>
      <c r="WFV7" s="676"/>
      <c r="WFW7" s="676"/>
      <c r="WFX7" s="676"/>
      <c r="WFY7" s="676"/>
      <c r="WFZ7" s="676"/>
      <c r="WGA7" s="676"/>
      <c r="WGB7" s="676"/>
      <c r="WGC7" s="676"/>
      <c r="WGD7" s="676"/>
      <c r="WGE7" s="676"/>
      <c r="WGF7" s="676"/>
      <c r="WGG7" s="676"/>
      <c r="WGH7" s="676"/>
      <c r="WGI7" s="676"/>
      <c r="WGJ7" s="676"/>
      <c r="WGK7" s="676"/>
      <c r="WGL7" s="676"/>
      <c r="WGM7" s="676"/>
      <c r="WGN7" s="676"/>
      <c r="WGO7" s="676"/>
      <c r="WGP7" s="676"/>
      <c r="WGQ7" s="676"/>
      <c r="WGR7" s="676"/>
      <c r="WGS7" s="676"/>
      <c r="WGT7" s="676"/>
      <c r="WGU7" s="676"/>
      <c r="WGV7" s="676"/>
      <c r="WGW7" s="676"/>
      <c r="WGX7" s="676"/>
      <c r="WGY7" s="676"/>
      <c r="WGZ7" s="676"/>
      <c r="WHA7" s="676"/>
      <c r="WHB7" s="676"/>
      <c r="WHC7" s="676"/>
      <c r="WHD7" s="676"/>
      <c r="WHE7" s="676"/>
      <c r="WHF7" s="676"/>
      <c r="WHG7" s="676"/>
      <c r="WHH7" s="676"/>
      <c r="WHI7" s="676"/>
      <c r="WHJ7" s="676"/>
      <c r="WHK7" s="676"/>
      <c r="WHL7" s="676"/>
      <c r="WHM7" s="676"/>
      <c r="WHN7" s="676"/>
      <c r="WHO7" s="676"/>
      <c r="WHP7" s="676"/>
      <c r="WHQ7" s="676"/>
      <c r="WHR7" s="676"/>
      <c r="WHS7" s="676"/>
      <c r="WHT7" s="676"/>
      <c r="WHU7" s="676"/>
      <c r="WHV7" s="676"/>
      <c r="WHW7" s="676"/>
      <c r="WHX7" s="676"/>
      <c r="WHY7" s="676"/>
      <c r="WHZ7" s="676"/>
      <c r="WIA7" s="676"/>
      <c r="WIB7" s="676"/>
      <c r="WIC7" s="676"/>
      <c r="WID7" s="676"/>
      <c r="WIE7" s="676"/>
      <c r="WIF7" s="676"/>
      <c r="WIG7" s="676"/>
      <c r="WIH7" s="676"/>
      <c r="WII7" s="676"/>
      <c r="WIJ7" s="676"/>
      <c r="WIK7" s="676"/>
      <c r="WIL7" s="676"/>
      <c r="WIM7" s="676"/>
      <c r="WIN7" s="676"/>
      <c r="WIO7" s="676"/>
      <c r="WIP7" s="676"/>
      <c r="WIQ7" s="676"/>
      <c r="WIR7" s="676"/>
      <c r="WIS7" s="676"/>
      <c r="WIT7" s="676"/>
      <c r="WIU7" s="676"/>
      <c r="WIV7" s="676"/>
      <c r="WIW7" s="676"/>
      <c r="WIX7" s="676"/>
      <c r="WIY7" s="676"/>
      <c r="WIZ7" s="676"/>
      <c r="WJA7" s="676"/>
      <c r="WJB7" s="676"/>
      <c r="WJC7" s="676"/>
      <c r="WJD7" s="676"/>
      <c r="WJE7" s="676"/>
      <c r="WJF7" s="676"/>
      <c r="WJG7" s="676"/>
      <c r="WJH7" s="676"/>
      <c r="WJI7" s="676"/>
      <c r="WJJ7" s="676"/>
      <c r="WJK7" s="676"/>
      <c r="WJL7" s="676"/>
      <c r="WJM7" s="676"/>
      <c r="WJN7" s="676"/>
      <c r="WJO7" s="676"/>
      <c r="WJP7" s="676"/>
      <c r="WJQ7" s="676"/>
      <c r="WJR7" s="676"/>
      <c r="WJS7" s="676"/>
      <c r="WJT7" s="676"/>
      <c r="WJU7" s="676"/>
      <c r="WJV7" s="676"/>
      <c r="WJW7" s="676"/>
      <c r="WJX7" s="676"/>
      <c r="WJY7" s="676"/>
      <c r="WJZ7" s="676"/>
      <c r="WKA7" s="676"/>
      <c r="WKB7" s="676"/>
      <c r="WKC7" s="676"/>
      <c r="WKD7" s="676"/>
      <c r="WKE7" s="676"/>
      <c r="WKF7" s="676"/>
      <c r="WKG7" s="676"/>
      <c r="WKH7" s="676"/>
      <c r="WKI7" s="676"/>
      <c r="WKJ7" s="676"/>
      <c r="WKK7" s="676"/>
      <c r="WKL7" s="676"/>
      <c r="WKM7" s="676"/>
      <c r="WKN7" s="676"/>
      <c r="WKO7" s="676"/>
      <c r="WKP7" s="676"/>
      <c r="WKQ7" s="676"/>
      <c r="WKR7" s="676"/>
      <c r="WKS7" s="676"/>
      <c r="WKT7" s="676"/>
      <c r="WKU7" s="676"/>
      <c r="WKV7" s="676"/>
      <c r="WKW7" s="676"/>
      <c r="WKX7" s="676"/>
      <c r="WKY7" s="676"/>
      <c r="WKZ7" s="676"/>
      <c r="WLA7" s="676"/>
      <c r="WLB7" s="676"/>
      <c r="WLC7" s="676"/>
      <c r="WLD7" s="676"/>
      <c r="WLE7" s="676"/>
      <c r="WLF7" s="676"/>
      <c r="WLG7" s="676"/>
      <c r="WLH7" s="676"/>
      <c r="WLI7" s="676"/>
      <c r="WLJ7" s="676"/>
      <c r="WLK7" s="676"/>
      <c r="WLL7" s="676"/>
      <c r="WLM7" s="676"/>
      <c r="WLN7" s="676"/>
      <c r="WLO7" s="676"/>
      <c r="WLP7" s="676"/>
      <c r="WLQ7" s="676"/>
      <c r="WLR7" s="676"/>
      <c r="WLS7" s="676"/>
      <c r="WLT7" s="676"/>
      <c r="WLU7" s="676"/>
      <c r="WLV7" s="676"/>
      <c r="WLW7" s="676"/>
      <c r="WLX7" s="676"/>
      <c r="WLY7" s="676"/>
      <c r="WLZ7" s="676"/>
      <c r="WMA7" s="676"/>
      <c r="WMB7" s="676"/>
      <c r="WMC7" s="676"/>
      <c r="WMD7" s="676"/>
      <c r="WME7" s="676"/>
      <c r="WMF7" s="676"/>
      <c r="WMG7" s="676"/>
      <c r="WMH7" s="676"/>
      <c r="WMI7" s="676"/>
      <c r="WMJ7" s="676"/>
      <c r="WMK7" s="676"/>
      <c r="WML7" s="676"/>
      <c r="WMM7" s="676"/>
      <c r="WMN7" s="676"/>
      <c r="WMO7" s="676"/>
      <c r="WMP7" s="676"/>
      <c r="WMQ7" s="676"/>
      <c r="WMR7" s="676"/>
      <c r="WMS7" s="676"/>
      <c r="WMT7" s="676"/>
      <c r="WMU7" s="676"/>
      <c r="WMV7" s="676"/>
      <c r="WMW7" s="676"/>
      <c r="WMX7" s="676"/>
      <c r="WMY7" s="676"/>
      <c r="WMZ7" s="676"/>
      <c r="WNA7" s="676"/>
      <c r="WNB7" s="676"/>
      <c r="WNC7" s="676"/>
      <c r="WND7" s="676"/>
      <c r="WNE7" s="676"/>
      <c r="WNF7" s="676"/>
      <c r="WNG7" s="676"/>
      <c r="WNH7" s="676"/>
      <c r="WNI7" s="676"/>
      <c r="WNJ7" s="676"/>
      <c r="WNK7" s="676"/>
      <c r="WNL7" s="676"/>
      <c r="WNM7" s="676"/>
      <c r="WNN7" s="676"/>
      <c r="WNO7" s="676"/>
      <c r="WNP7" s="676"/>
      <c r="WNQ7" s="676"/>
      <c r="WNR7" s="676"/>
      <c r="WNS7" s="676"/>
      <c r="WNT7" s="676"/>
      <c r="WNU7" s="676"/>
      <c r="WNV7" s="676"/>
      <c r="WNW7" s="676"/>
      <c r="WNX7" s="676"/>
      <c r="WNY7" s="676"/>
      <c r="WNZ7" s="676"/>
      <c r="WOA7" s="676"/>
      <c r="WOB7" s="676"/>
      <c r="WOC7" s="676"/>
      <c r="WOD7" s="676"/>
      <c r="WOE7" s="676"/>
      <c r="WOF7" s="676"/>
      <c r="WOG7" s="676"/>
      <c r="WOH7" s="676"/>
      <c r="WOI7" s="676"/>
      <c r="WOJ7" s="676"/>
      <c r="WOK7" s="676"/>
      <c r="WOL7" s="676"/>
      <c r="WOM7" s="676"/>
      <c r="WON7" s="676"/>
      <c r="WOO7" s="676"/>
      <c r="WOP7" s="676"/>
      <c r="WOQ7" s="676"/>
      <c r="WOR7" s="676"/>
      <c r="WOS7" s="676"/>
      <c r="WOT7" s="676"/>
      <c r="WOU7" s="676"/>
      <c r="WOV7" s="676"/>
      <c r="WOW7" s="676"/>
      <c r="WOX7" s="676"/>
      <c r="WOY7" s="676"/>
      <c r="WOZ7" s="676"/>
      <c r="WPA7" s="676"/>
      <c r="WPB7" s="676"/>
      <c r="WPC7" s="676"/>
      <c r="WPD7" s="676"/>
      <c r="WPE7" s="676"/>
      <c r="WPF7" s="676"/>
      <c r="WPG7" s="676"/>
      <c r="WPH7" s="676"/>
      <c r="WPI7" s="676"/>
      <c r="WPJ7" s="676"/>
      <c r="WPK7" s="676"/>
      <c r="WPL7" s="676"/>
      <c r="WPM7" s="676"/>
      <c r="WPN7" s="676"/>
      <c r="WPO7" s="676"/>
      <c r="WPP7" s="676"/>
      <c r="WPQ7" s="676"/>
      <c r="WPR7" s="676"/>
      <c r="WPS7" s="676"/>
      <c r="WPT7" s="676"/>
      <c r="WPU7" s="676"/>
      <c r="WPV7" s="676"/>
      <c r="WPW7" s="676"/>
      <c r="WPX7" s="676"/>
      <c r="WPY7" s="676"/>
      <c r="WPZ7" s="676"/>
      <c r="WQA7" s="676"/>
      <c r="WQB7" s="676"/>
      <c r="WQC7" s="676"/>
      <c r="WQD7" s="676"/>
      <c r="WQE7" s="676"/>
      <c r="WQF7" s="676"/>
      <c r="WQG7" s="676"/>
      <c r="WQH7" s="676"/>
      <c r="WQI7" s="676"/>
      <c r="WQJ7" s="676"/>
      <c r="WQK7" s="676"/>
      <c r="WQL7" s="676"/>
      <c r="WQM7" s="676"/>
      <c r="WQN7" s="676"/>
      <c r="WQO7" s="676"/>
      <c r="WQP7" s="676"/>
      <c r="WQQ7" s="676"/>
      <c r="WQR7" s="676"/>
      <c r="WQS7" s="676"/>
      <c r="WQT7" s="676"/>
      <c r="WQU7" s="676"/>
      <c r="WQV7" s="676"/>
      <c r="WQW7" s="676"/>
      <c r="WQX7" s="676"/>
      <c r="WQY7" s="676"/>
      <c r="WQZ7" s="676"/>
      <c r="WRA7" s="676"/>
      <c r="WRB7" s="676"/>
      <c r="WRC7" s="676"/>
      <c r="WRD7" s="676"/>
      <c r="WRE7" s="676"/>
      <c r="WRF7" s="676"/>
      <c r="WRG7" s="676"/>
      <c r="WRH7" s="676"/>
      <c r="WRI7" s="676"/>
      <c r="WRJ7" s="676"/>
      <c r="WRK7" s="676"/>
      <c r="WRL7" s="676"/>
      <c r="WRM7" s="676"/>
      <c r="WRN7" s="676"/>
      <c r="WRO7" s="676"/>
      <c r="WRP7" s="676"/>
      <c r="WRQ7" s="676"/>
      <c r="WRR7" s="676"/>
      <c r="WRS7" s="676"/>
      <c r="WRT7" s="676"/>
      <c r="WRU7" s="676"/>
      <c r="WRV7" s="676"/>
      <c r="WRW7" s="676"/>
      <c r="WRX7" s="676"/>
      <c r="WRY7" s="676"/>
      <c r="WRZ7" s="676"/>
      <c r="WSA7" s="676"/>
      <c r="WSB7" s="676"/>
      <c r="WSC7" s="676"/>
      <c r="WSD7" s="676"/>
      <c r="WSE7" s="676"/>
      <c r="WSF7" s="676"/>
      <c r="WSG7" s="676"/>
      <c r="WSH7" s="676"/>
      <c r="WSI7" s="676"/>
      <c r="WSJ7" s="676"/>
      <c r="WSK7" s="676"/>
      <c r="WSL7" s="676"/>
      <c r="WSM7" s="676"/>
      <c r="WSN7" s="676"/>
      <c r="WSO7" s="676"/>
      <c r="WSP7" s="676"/>
      <c r="WSQ7" s="676"/>
      <c r="WSR7" s="676"/>
      <c r="WSS7" s="676"/>
      <c r="WST7" s="676"/>
      <c r="WSU7" s="676"/>
      <c r="WSV7" s="676"/>
      <c r="WSW7" s="676"/>
      <c r="WSX7" s="676"/>
      <c r="WSY7" s="676"/>
      <c r="WSZ7" s="676"/>
      <c r="WTA7" s="676"/>
      <c r="WTB7" s="676"/>
      <c r="WTC7" s="676"/>
      <c r="WTD7" s="676"/>
      <c r="WTE7" s="676"/>
      <c r="WTF7" s="676"/>
      <c r="WTG7" s="676"/>
      <c r="WTH7" s="676"/>
      <c r="WTI7" s="676"/>
      <c r="WTJ7" s="676"/>
      <c r="WTK7" s="676"/>
      <c r="WTL7" s="676"/>
      <c r="WTM7" s="676"/>
      <c r="WTN7" s="676"/>
      <c r="WTO7" s="676"/>
      <c r="WTP7" s="676"/>
      <c r="WTQ7" s="676"/>
      <c r="WTR7" s="676"/>
      <c r="WTS7" s="676"/>
      <c r="WTT7" s="676"/>
      <c r="WTU7" s="676"/>
      <c r="WTV7" s="676"/>
      <c r="WTW7" s="676"/>
      <c r="WTX7" s="676"/>
      <c r="WTY7" s="676"/>
      <c r="WTZ7" s="676"/>
      <c r="WUA7" s="676"/>
      <c r="WUB7" s="676"/>
      <c r="WUC7" s="676"/>
      <c r="WUD7" s="676"/>
      <c r="WUE7" s="676"/>
      <c r="WUF7" s="676"/>
      <c r="WUG7" s="676"/>
      <c r="WUH7" s="676"/>
      <c r="WUI7" s="676"/>
      <c r="WUJ7" s="676"/>
      <c r="WUK7" s="676"/>
      <c r="WUL7" s="676"/>
      <c r="WUM7" s="676"/>
      <c r="WUN7" s="676"/>
      <c r="WUO7" s="676"/>
      <c r="WUP7" s="676"/>
      <c r="WUQ7" s="676"/>
      <c r="WUR7" s="676"/>
      <c r="WUS7" s="676"/>
      <c r="WUT7" s="676"/>
      <c r="WUU7" s="676"/>
      <c r="WUV7" s="676"/>
      <c r="WUW7" s="676"/>
      <c r="WUX7" s="676"/>
      <c r="WUY7" s="676"/>
      <c r="WUZ7" s="676"/>
      <c r="WVA7" s="676"/>
      <c r="WVB7" s="676"/>
      <c r="WVC7" s="676"/>
      <c r="WVD7" s="676"/>
      <c r="WVE7" s="676"/>
      <c r="WVF7" s="676"/>
      <c r="WVG7" s="676"/>
      <c r="WVH7" s="676"/>
      <c r="WVI7" s="676"/>
      <c r="WVJ7" s="676"/>
      <c r="WVK7" s="676"/>
      <c r="WVL7" s="676"/>
      <c r="WVM7" s="676"/>
      <c r="WVN7" s="676"/>
      <c r="WVO7" s="676"/>
      <c r="WVP7" s="676"/>
      <c r="WVQ7" s="676"/>
      <c r="WVR7" s="676"/>
      <c r="WVS7" s="676"/>
      <c r="WVT7" s="676"/>
      <c r="WVU7" s="676"/>
      <c r="WVV7" s="676"/>
      <c r="WVW7" s="676"/>
      <c r="WVX7" s="676"/>
      <c r="WVY7" s="676"/>
      <c r="WVZ7" s="676"/>
      <c r="WWA7" s="676"/>
      <c r="WWB7" s="676"/>
      <c r="WWC7" s="676"/>
      <c r="WWD7" s="676"/>
      <c r="WWE7" s="676"/>
      <c r="WWF7" s="676"/>
      <c r="WWG7" s="676"/>
      <c r="WWH7" s="676"/>
      <c r="WWI7" s="676"/>
      <c r="WWJ7" s="676"/>
      <c r="WWK7" s="676"/>
      <c r="WWL7" s="676"/>
      <c r="WWM7" s="676"/>
      <c r="WWN7" s="676"/>
      <c r="WWO7" s="676"/>
      <c r="WWP7" s="676"/>
      <c r="WWQ7" s="676"/>
      <c r="WWR7" s="676"/>
      <c r="WWS7" s="676"/>
      <c r="WWT7" s="676"/>
      <c r="WWU7" s="676"/>
      <c r="WWV7" s="676"/>
      <c r="WWW7" s="676"/>
      <c r="WWX7" s="676"/>
      <c r="WWY7" s="676"/>
      <c r="WWZ7" s="676"/>
      <c r="WXA7" s="676"/>
      <c r="WXB7" s="676"/>
      <c r="WXC7" s="676"/>
      <c r="WXD7" s="676"/>
      <c r="WXE7" s="676"/>
      <c r="WXF7" s="676"/>
      <c r="WXG7" s="676"/>
      <c r="WXH7" s="676"/>
      <c r="WXI7" s="676"/>
      <c r="WXJ7" s="676"/>
      <c r="WXK7" s="676"/>
      <c r="WXL7" s="676"/>
      <c r="WXM7" s="676"/>
      <c r="WXN7" s="676"/>
      <c r="WXO7" s="676"/>
      <c r="WXP7" s="676"/>
      <c r="WXQ7" s="676"/>
      <c r="WXR7" s="676"/>
      <c r="WXS7" s="676"/>
      <c r="WXT7" s="676"/>
      <c r="WXU7" s="676"/>
      <c r="WXV7" s="676"/>
      <c r="WXW7" s="676"/>
      <c r="WXX7" s="676"/>
      <c r="WXY7" s="676"/>
      <c r="WXZ7" s="676"/>
      <c r="WYA7" s="676"/>
      <c r="WYB7" s="676"/>
      <c r="WYC7" s="676"/>
      <c r="WYD7" s="676"/>
      <c r="WYE7" s="676"/>
      <c r="WYF7" s="676"/>
      <c r="WYG7" s="676"/>
      <c r="WYH7" s="676"/>
      <c r="WYI7" s="676"/>
      <c r="WYJ7" s="676"/>
      <c r="WYK7" s="676"/>
      <c r="WYL7" s="676"/>
      <c r="WYM7" s="676"/>
      <c r="WYN7" s="676"/>
      <c r="WYO7" s="676"/>
      <c r="WYP7" s="676"/>
      <c r="WYQ7" s="676"/>
      <c r="WYR7" s="676"/>
      <c r="WYS7" s="676"/>
      <c r="WYT7" s="676"/>
      <c r="WYU7" s="676"/>
      <c r="WYV7" s="676"/>
      <c r="WYW7" s="676"/>
      <c r="WYX7" s="676"/>
      <c r="WYY7" s="676"/>
      <c r="WYZ7" s="676"/>
      <c r="WZA7" s="676"/>
      <c r="WZB7" s="676"/>
      <c r="WZC7" s="676"/>
      <c r="WZD7" s="676"/>
      <c r="WZE7" s="676"/>
      <c r="WZF7" s="676"/>
      <c r="WZG7" s="676"/>
      <c r="WZH7" s="676"/>
      <c r="WZI7" s="676"/>
      <c r="WZJ7" s="676"/>
      <c r="WZK7" s="676"/>
      <c r="WZL7" s="676"/>
      <c r="WZM7" s="676"/>
      <c r="WZN7" s="676"/>
      <c r="WZO7" s="676"/>
      <c r="WZP7" s="676"/>
      <c r="WZQ7" s="676"/>
      <c r="WZR7" s="676"/>
      <c r="WZS7" s="676"/>
      <c r="WZT7" s="676"/>
      <c r="WZU7" s="676"/>
      <c r="WZV7" s="676"/>
      <c r="WZW7" s="676"/>
      <c r="WZX7" s="676"/>
      <c r="WZY7" s="676"/>
      <c r="WZZ7" s="676"/>
      <c r="XAA7" s="676"/>
      <c r="XAB7" s="676"/>
      <c r="XAC7" s="676"/>
      <c r="XAD7" s="676"/>
      <c r="XAE7" s="676"/>
      <c r="XAF7" s="676"/>
      <c r="XAG7" s="676"/>
      <c r="XAH7" s="676"/>
      <c r="XAI7" s="676"/>
      <c r="XAJ7" s="676"/>
      <c r="XAK7" s="676"/>
      <c r="XAL7" s="676"/>
      <c r="XAM7" s="676"/>
      <c r="XAN7" s="676"/>
      <c r="XAO7" s="676"/>
      <c r="XAP7" s="676"/>
      <c r="XAQ7" s="676"/>
      <c r="XAR7" s="676"/>
      <c r="XAS7" s="676"/>
      <c r="XAT7" s="676"/>
      <c r="XAU7" s="676"/>
      <c r="XAV7" s="676"/>
      <c r="XAW7" s="676"/>
      <c r="XAX7" s="676"/>
      <c r="XAY7" s="676"/>
      <c r="XAZ7" s="676"/>
      <c r="XBA7" s="676"/>
      <c r="XBB7" s="676"/>
      <c r="XBC7" s="676"/>
      <c r="XBD7" s="676"/>
      <c r="XBE7" s="676"/>
      <c r="XBF7" s="676"/>
      <c r="XBG7" s="676"/>
      <c r="XBH7" s="676"/>
      <c r="XBI7" s="676"/>
      <c r="XBJ7" s="676"/>
      <c r="XBK7" s="676"/>
      <c r="XBL7" s="676"/>
      <c r="XBM7" s="676"/>
      <c r="XBN7" s="676"/>
      <c r="XBO7" s="676"/>
      <c r="XBP7" s="676"/>
      <c r="XBQ7" s="676"/>
      <c r="XBR7" s="676"/>
      <c r="XBS7" s="676"/>
      <c r="XBT7" s="676"/>
      <c r="XBU7" s="676"/>
      <c r="XBV7" s="676"/>
      <c r="XBW7" s="676"/>
      <c r="XBX7" s="676"/>
      <c r="XBY7" s="676"/>
      <c r="XBZ7" s="676"/>
      <c r="XCA7" s="676"/>
      <c r="XCB7" s="676"/>
      <c r="XCC7" s="676"/>
      <c r="XCD7" s="676"/>
      <c r="XCE7" s="676"/>
      <c r="XCF7" s="676"/>
      <c r="XCG7" s="676"/>
      <c r="XCH7" s="676"/>
      <c r="XCI7" s="676"/>
      <c r="XCJ7" s="676"/>
      <c r="XCK7" s="676"/>
      <c r="XCL7" s="676"/>
      <c r="XCM7" s="676"/>
      <c r="XCN7" s="676"/>
      <c r="XCO7" s="676"/>
      <c r="XCP7" s="676"/>
      <c r="XCQ7" s="676"/>
      <c r="XCR7" s="676"/>
      <c r="XCS7" s="676"/>
      <c r="XCT7" s="676"/>
      <c r="XCU7" s="676"/>
      <c r="XCV7" s="676"/>
      <c r="XCW7" s="676"/>
      <c r="XCX7" s="676"/>
      <c r="XCY7" s="676"/>
      <c r="XCZ7" s="676"/>
      <c r="XDA7" s="676"/>
      <c r="XDB7" s="676"/>
      <c r="XDC7" s="676"/>
      <c r="XDD7" s="676"/>
      <c r="XDE7" s="676"/>
      <c r="XDF7" s="676"/>
      <c r="XDG7" s="676"/>
      <c r="XDH7" s="676"/>
      <c r="XDI7" s="676"/>
      <c r="XDJ7" s="676"/>
      <c r="XDK7" s="676"/>
      <c r="XDL7" s="676"/>
      <c r="XDM7" s="676"/>
      <c r="XDN7" s="676"/>
      <c r="XDO7" s="676"/>
      <c r="XDP7" s="676"/>
      <c r="XDQ7" s="676"/>
      <c r="XDR7" s="676"/>
      <c r="XDS7" s="676"/>
      <c r="XDT7" s="676"/>
      <c r="XDU7" s="676"/>
      <c r="XDV7" s="676"/>
      <c r="XDW7" s="676"/>
      <c r="XDX7" s="676"/>
      <c r="XDY7" s="676"/>
      <c r="XDZ7" s="676"/>
      <c r="XEA7" s="676"/>
      <c r="XEB7" s="676"/>
      <c r="XEC7" s="676"/>
      <c r="XED7" s="676"/>
      <c r="XEE7" s="676"/>
      <c r="XEF7" s="676"/>
      <c r="XEG7" s="676"/>
      <c r="XEH7" s="676"/>
      <c r="XEI7" s="676"/>
      <c r="XEJ7" s="676"/>
      <c r="XEK7" s="676"/>
      <c r="XEL7" s="676"/>
      <c r="XEM7" s="676"/>
      <c r="XEN7" s="676"/>
      <c r="XEO7" s="676"/>
      <c r="XEP7" s="676"/>
      <c r="XEQ7" s="676"/>
      <c r="XER7" s="676"/>
      <c r="XES7" s="676"/>
      <c r="XET7" s="676"/>
      <c r="XEU7" s="676"/>
      <c r="XEV7" s="676"/>
      <c r="XEW7" s="676"/>
      <c r="XEX7" s="676"/>
      <c r="XEY7" s="676"/>
      <c r="XEZ7" s="676"/>
      <c r="XFA7" s="676"/>
      <c r="XFB7" s="676"/>
      <c r="XFC7" s="676"/>
    </row>
    <row r="8" spans="1:16383" ht="15" customHeight="1">
      <c r="B8" s="676"/>
      <c r="C8" s="676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676"/>
      <c r="T8" s="676"/>
      <c r="U8" s="676"/>
      <c r="V8" s="676"/>
      <c r="W8" s="676"/>
      <c r="X8" s="676"/>
      <c r="Y8" s="676"/>
      <c r="Z8" s="676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6"/>
      <c r="BF8" s="676"/>
      <c r="BG8" s="676"/>
      <c r="BH8" s="676"/>
      <c r="BI8" s="676"/>
      <c r="BJ8" s="676"/>
      <c r="BK8" s="676"/>
      <c r="BL8" s="676"/>
      <c r="BM8" s="676"/>
      <c r="BN8" s="676"/>
      <c r="BO8" s="676"/>
      <c r="BP8" s="676"/>
      <c r="BQ8" s="676"/>
      <c r="BR8" s="676"/>
      <c r="BS8" s="676"/>
      <c r="BT8" s="676"/>
      <c r="BU8" s="676"/>
      <c r="BV8" s="676"/>
      <c r="BW8" s="676"/>
      <c r="BX8" s="676"/>
      <c r="BY8" s="676"/>
      <c r="BZ8" s="676"/>
      <c r="CA8" s="676"/>
      <c r="CB8" s="676"/>
      <c r="CC8" s="676"/>
      <c r="CD8" s="676"/>
      <c r="CE8" s="676"/>
      <c r="CF8" s="676"/>
      <c r="CG8" s="676"/>
      <c r="CH8" s="676"/>
      <c r="CI8" s="676"/>
      <c r="CJ8" s="676"/>
      <c r="CK8" s="676"/>
      <c r="CL8" s="676"/>
      <c r="CM8" s="676"/>
      <c r="CN8" s="676"/>
      <c r="CO8" s="676"/>
      <c r="CP8" s="676"/>
      <c r="CQ8" s="676"/>
      <c r="CR8" s="676"/>
      <c r="CS8" s="676"/>
      <c r="CT8" s="676"/>
      <c r="CU8" s="676"/>
      <c r="CV8" s="676"/>
      <c r="CW8" s="676"/>
      <c r="CX8" s="676"/>
      <c r="CY8" s="676"/>
      <c r="CZ8" s="676"/>
      <c r="DA8" s="676"/>
      <c r="DB8" s="676"/>
      <c r="DC8" s="676"/>
      <c r="DD8" s="676"/>
      <c r="DE8" s="676"/>
      <c r="DF8" s="676"/>
      <c r="DG8" s="676"/>
      <c r="DH8" s="676"/>
      <c r="DI8" s="676"/>
      <c r="DJ8" s="676"/>
      <c r="DK8" s="676"/>
      <c r="DL8" s="676"/>
      <c r="DM8" s="676"/>
      <c r="DN8" s="676"/>
      <c r="DO8" s="676"/>
      <c r="DP8" s="676"/>
      <c r="DQ8" s="676"/>
      <c r="DR8" s="676"/>
      <c r="DS8" s="676"/>
      <c r="DT8" s="676"/>
      <c r="DU8" s="676"/>
      <c r="DV8" s="676"/>
      <c r="DW8" s="676"/>
      <c r="DX8" s="676"/>
      <c r="DY8" s="676"/>
      <c r="DZ8" s="676"/>
      <c r="EA8" s="676"/>
      <c r="EB8" s="676"/>
      <c r="EC8" s="676"/>
      <c r="ED8" s="676"/>
      <c r="EE8" s="676"/>
      <c r="EF8" s="676"/>
      <c r="EG8" s="676"/>
      <c r="EH8" s="676"/>
      <c r="EI8" s="676"/>
      <c r="EJ8" s="676"/>
      <c r="EK8" s="676"/>
      <c r="EL8" s="676"/>
      <c r="EM8" s="676"/>
      <c r="EN8" s="676"/>
      <c r="EO8" s="676"/>
      <c r="EP8" s="676"/>
      <c r="EQ8" s="676"/>
      <c r="ER8" s="676"/>
      <c r="ES8" s="676"/>
      <c r="ET8" s="676"/>
      <c r="EU8" s="676"/>
      <c r="EV8" s="676"/>
      <c r="EW8" s="676"/>
      <c r="EX8" s="676"/>
      <c r="EY8" s="676"/>
      <c r="EZ8" s="676"/>
      <c r="FA8" s="676"/>
      <c r="FB8" s="676"/>
      <c r="FC8" s="676"/>
      <c r="FD8" s="676"/>
      <c r="FE8" s="676"/>
      <c r="FF8" s="676"/>
      <c r="FG8" s="676"/>
      <c r="FH8" s="676"/>
      <c r="FI8" s="676"/>
      <c r="FJ8" s="676"/>
      <c r="FK8" s="676"/>
      <c r="FL8" s="676"/>
      <c r="FM8" s="676"/>
      <c r="FN8" s="676"/>
      <c r="FO8" s="676"/>
      <c r="FP8" s="676"/>
      <c r="FQ8" s="676"/>
      <c r="FR8" s="676"/>
      <c r="FS8" s="676"/>
      <c r="FT8" s="676"/>
      <c r="FU8" s="676"/>
      <c r="FV8" s="676"/>
      <c r="FW8" s="676"/>
      <c r="FX8" s="676"/>
      <c r="FY8" s="676"/>
      <c r="FZ8" s="676"/>
      <c r="GA8" s="676"/>
      <c r="GB8" s="676"/>
      <c r="GC8" s="676"/>
      <c r="GD8" s="676"/>
      <c r="GE8" s="676"/>
      <c r="GF8" s="676"/>
      <c r="GG8" s="676"/>
      <c r="GH8" s="676"/>
      <c r="GI8" s="676"/>
      <c r="GJ8" s="676"/>
      <c r="GK8" s="676"/>
      <c r="GL8" s="676"/>
      <c r="GM8" s="676"/>
      <c r="GN8" s="676"/>
      <c r="GO8" s="676"/>
      <c r="GP8" s="676"/>
      <c r="GQ8" s="676"/>
      <c r="GR8" s="676"/>
      <c r="GS8" s="676"/>
      <c r="GT8" s="676"/>
      <c r="GU8" s="676"/>
      <c r="GV8" s="676"/>
      <c r="GW8" s="676"/>
      <c r="GX8" s="676"/>
      <c r="GY8" s="676"/>
      <c r="GZ8" s="676"/>
      <c r="HA8" s="676"/>
      <c r="HB8" s="676"/>
      <c r="HC8" s="676"/>
      <c r="HD8" s="676"/>
      <c r="HE8" s="676"/>
      <c r="HF8" s="676"/>
      <c r="HG8" s="676"/>
      <c r="HH8" s="676"/>
      <c r="HI8" s="676"/>
      <c r="HJ8" s="676"/>
      <c r="HK8" s="676"/>
      <c r="HL8" s="676"/>
      <c r="HM8" s="676"/>
      <c r="HN8" s="676"/>
      <c r="HO8" s="676"/>
      <c r="HP8" s="676"/>
      <c r="HQ8" s="676"/>
      <c r="HR8" s="676"/>
      <c r="HS8" s="676"/>
      <c r="HT8" s="676"/>
      <c r="HU8" s="676"/>
      <c r="HV8" s="676"/>
      <c r="HW8" s="676"/>
      <c r="HX8" s="676"/>
      <c r="HY8" s="676"/>
      <c r="HZ8" s="676"/>
      <c r="IA8" s="676"/>
      <c r="IB8" s="676"/>
      <c r="IC8" s="676"/>
      <c r="ID8" s="676"/>
      <c r="IE8" s="676"/>
      <c r="IF8" s="676"/>
      <c r="IG8" s="676"/>
      <c r="IH8" s="676"/>
      <c r="II8" s="676"/>
      <c r="IJ8" s="676"/>
      <c r="IK8" s="676"/>
      <c r="IL8" s="676"/>
      <c r="IM8" s="676"/>
      <c r="IN8" s="676"/>
      <c r="IO8" s="676"/>
      <c r="IP8" s="676"/>
      <c r="IQ8" s="676"/>
      <c r="IR8" s="676"/>
      <c r="IS8" s="676"/>
      <c r="IT8" s="676"/>
      <c r="IU8" s="676"/>
      <c r="IV8" s="676"/>
      <c r="IW8" s="676"/>
      <c r="IX8" s="676"/>
      <c r="IY8" s="676"/>
      <c r="IZ8" s="676"/>
      <c r="JA8" s="676"/>
      <c r="JB8" s="676"/>
      <c r="JC8" s="676"/>
      <c r="JD8" s="676"/>
      <c r="JE8" s="676"/>
      <c r="JF8" s="676"/>
      <c r="JG8" s="676"/>
      <c r="JH8" s="676"/>
      <c r="JI8" s="676"/>
      <c r="JJ8" s="676"/>
      <c r="JK8" s="676"/>
      <c r="JL8" s="676"/>
      <c r="JM8" s="676"/>
      <c r="JN8" s="676"/>
      <c r="JO8" s="676"/>
      <c r="JP8" s="676"/>
      <c r="JQ8" s="676"/>
      <c r="JR8" s="676"/>
      <c r="JS8" s="676"/>
      <c r="JT8" s="676"/>
      <c r="JU8" s="676"/>
      <c r="JV8" s="676"/>
      <c r="JW8" s="676"/>
      <c r="JX8" s="676"/>
      <c r="JY8" s="676"/>
      <c r="JZ8" s="676"/>
      <c r="KA8" s="676"/>
      <c r="KB8" s="676"/>
      <c r="KC8" s="676"/>
      <c r="KD8" s="676"/>
      <c r="KE8" s="676"/>
      <c r="KF8" s="676"/>
      <c r="KG8" s="676"/>
      <c r="KH8" s="676"/>
      <c r="KI8" s="676"/>
      <c r="KJ8" s="676"/>
      <c r="KK8" s="676"/>
      <c r="KL8" s="676"/>
      <c r="KM8" s="676"/>
      <c r="KN8" s="676"/>
      <c r="KO8" s="676"/>
      <c r="KP8" s="676"/>
      <c r="KQ8" s="676"/>
      <c r="KR8" s="676"/>
      <c r="KS8" s="676"/>
      <c r="KT8" s="676"/>
      <c r="KU8" s="676"/>
      <c r="KV8" s="676"/>
      <c r="KW8" s="676"/>
      <c r="KX8" s="676"/>
      <c r="KY8" s="676"/>
      <c r="KZ8" s="676"/>
      <c r="LA8" s="676"/>
      <c r="LB8" s="676"/>
      <c r="LC8" s="676"/>
      <c r="LD8" s="676"/>
      <c r="LE8" s="676"/>
      <c r="LF8" s="676"/>
      <c r="LG8" s="676"/>
      <c r="LH8" s="676"/>
      <c r="LI8" s="676"/>
      <c r="LJ8" s="676"/>
      <c r="LK8" s="676"/>
      <c r="LL8" s="676"/>
      <c r="LM8" s="676"/>
      <c r="LN8" s="676"/>
      <c r="LO8" s="676"/>
      <c r="LP8" s="676"/>
      <c r="LQ8" s="676"/>
      <c r="LR8" s="676"/>
      <c r="LS8" s="676"/>
      <c r="LT8" s="676"/>
      <c r="LU8" s="676"/>
      <c r="LV8" s="676"/>
      <c r="LW8" s="676"/>
      <c r="LX8" s="676"/>
      <c r="LY8" s="676"/>
      <c r="LZ8" s="676"/>
      <c r="MA8" s="676"/>
      <c r="MB8" s="676"/>
      <c r="MC8" s="676"/>
      <c r="MD8" s="676"/>
      <c r="ME8" s="676"/>
      <c r="MF8" s="676"/>
      <c r="MG8" s="676"/>
      <c r="MH8" s="676"/>
      <c r="MI8" s="676"/>
      <c r="MJ8" s="676"/>
      <c r="MK8" s="676"/>
      <c r="ML8" s="676"/>
      <c r="MM8" s="676"/>
      <c r="MN8" s="676"/>
      <c r="MO8" s="676"/>
      <c r="MP8" s="676"/>
      <c r="MQ8" s="676"/>
      <c r="MR8" s="676"/>
      <c r="MS8" s="676"/>
      <c r="MT8" s="676"/>
      <c r="MU8" s="676"/>
      <c r="MV8" s="676"/>
      <c r="MW8" s="676"/>
      <c r="MX8" s="676"/>
      <c r="MY8" s="676"/>
      <c r="MZ8" s="676"/>
      <c r="NA8" s="676"/>
      <c r="NB8" s="676"/>
      <c r="NC8" s="676"/>
      <c r="ND8" s="676"/>
      <c r="NE8" s="676"/>
      <c r="NF8" s="676"/>
      <c r="NG8" s="676"/>
      <c r="NH8" s="676"/>
      <c r="NI8" s="676"/>
      <c r="NJ8" s="676"/>
      <c r="NK8" s="676"/>
      <c r="NL8" s="676"/>
      <c r="NM8" s="676"/>
      <c r="NN8" s="676"/>
      <c r="NO8" s="676"/>
      <c r="NP8" s="676"/>
      <c r="NQ8" s="676"/>
      <c r="NR8" s="676"/>
      <c r="NS8" s="676"/>
      <c r="NT8" s="676"/>
      <c r="NU8" s="676"/>
      <c r="NV8" s="676"/>
      <c r="NW8" s="676"/>
      <c r="NX8" s="676"/>
      <c r="NY8" s="676"/>
      <c r="NZ8" s="676"/>
      <c r="OA8" s="676"/>
      <c r="OB8" s="676"/>
      <c r="OC8" s="676"/>
      <c r="OD8" s="676"/>
      <c r="OE8" s="676"/>
      <c r="OF8" s="676"/>
      <c r="OG8" s="676"/>
      <c r="OH8" s="676"/>
      <c r="OI8" s="676"/>
      <c r="OJ8" s="676"/>
      <c r="OK8" s="676"/>
      <c r="OL8" s="676"/>
      <c r="OM8" s="676"/>
      <c r="ON8" s="676"/>
      <c r="OO8" s="676"/>
      <c r="OP8" s="676"/>
      <c r="OQ8" s="676"/>
      <c r="OR8" s="676"/>
      <c r="OS8" s="676"/>
      <c r="OT8" s="676"/>
      <c r="OU8" s="676"/>
      <c r="OV8" s="676"/>
      <c r="OW8" s="676"/>
      <c r="OX8" s="676"/>
      <c r="OY8" s="676"/>
      <c r="OZ8" s="676"/>
      <c r="PA8" s="676"/>
      <c r="PB8" s="676"/>
      <c r="PC8" s="676"/>
      <c r="PD8" s="676"/>
      <c r="PE8" s="676"/>
      <c r="PF8" s="676"/>
      <c r="PG8" s="676"/>
      <c r="PH8" s="676"/>
      <c r="PI8" s="676"/>
      <c r="PJ8" s="676"/>
      <c r="PK8" s="676"/>
      <c r="PL8" s="676"/>
      <c r="PM8" s="676"/>
      <c r="PN8" s="676"/>
      <c r="PO8" s="676"/>
      <c r="PP8" s="676"/>
      <c r="PQ8" s="676"/>
      <c r="PR8" s="676"/>
      <c r="PS8" s="676"/>
      <c r="PT8" s="676"/>
      <c r="PU8" s="676"/>
      <c r="PV8" s="676"/>
      <c r="PW8" s="676"/>
      <c r="PX8" s="676"/>
      <c r="PY8" s="676"/>
      <c r="PZ8" s="676"/>
      <c r="QA8" s="676"/>
      <c r="QB8" s="676"/>
      <c r="QC8" s="676"/>
      <c r="QD8" s="676"/>
      <c r="QE8" s="676"/>
      <c r="QF8" s="676"/>
      <c r="QG8" s="676"/>
      <c r="QH8" s="676"/>
      <c r="QI8" s="676"/>
      <c r="QJ8" s="676"/>
      <c r="QK8" s="676"/>
      <c r="QL8" s="676"/>
      <c r="QM8" s="676"/>
      <c r="QN8" s="676"/>
      <c r="QO8" s="676"/>
      <c r="QP8" s="676"/>
      <c r="QQ8" s="676"/>
      <c r="QR8" s="676"/>
      <c r="QS8" s="676"/>
      <c r="QT8" s="676"/>
      <c r="QU8" s="676"/>
      <c r="QV8" s="676"/>
      <c r="QW8" s="676"/>
      <c r="QX8" s="676"/>
      <c r="QY8" s="676"/>
      <c r="QZ8" s="676"/>
      <c r="RA8" s="676"/>
      <c r="RB8" s="676"/>
      <c r="RC8" s="676"/>
      <c r="RD8" s="676"/>
      <c r="RE8" s="676"/>
      <c r="RF8" s="676"/>
      <c r="RG8" s="676"/>
      <c r="RH8" s="676"/>
      <c r="RI8" s="676"/>
      <c r="RJ8" s="676"/>
      <c r="RK8" s="676"/>
      <c r="RL8" s="676"/>
      <c r="RM8" s="676"/>
      <c r="RN8" s="676"/>
      <c r="RO8" s="676"/>
      <c r="RP8" s="676"/>
      <c r="RQ8" s="676"/>
      <c r="RR8" s="676"/>
      <c r="RS8" s="676"/>
      <c r="RT8" s="676"/>
      <c r="RU8" s="676"/>
      <c r="RV8" s="676"/>
      <c r="RW8" s="676"/>
      <c r="RX8" s="676"/>
      <c r="RY8" s="676"/>
      <c r="RZ8" s="676"/>
      <c r="SA8" s="676"/>
      <c r="SB8" s="676"/>
      <c r="SC8" s="676"/>
      <c r="SD8" s="676"/>
      <c r="SE8" s="676"/>
      <c r="SF8" s="676"/>
      <c r="SG8" s="676"/>
      <c r="SH8" s="676"/>
      <c r="SI8" s="676"/>
      <c r="SJ8" s="676"/>
      <c r="SK8" s="676"/>
      <c r="SL8" s="676"/>
      <c r="SM8" s="676"/>
      <c r="SN8" s="676"/>
      <c r="SO8" s="676"/>
      <c r="SP8" s="676"/>
      <c r="SQ8" s="676"/>
      <c r="SR8" s="676"/>
      <c r="SS8" s="676"/>
      <c r="ST8" s="676"/>
      <c r="SU8" s="676"/>
      <c r="SV8" s="676"/>
      <c r="SW8" s="676"/>
      <c r="SX8" s="676"/>
      <c r="SY8" s="676"/>
      <c r="SZ8" s="676"/>
      <c r="TA8" s="676"/>
      <c r="TB8" s="676"/>
      <c r="TC8" s="676"/>
      <c r="TD8" s="676"/>
      <c r="TE8" s="676"/>
      <c r="TF8" s="676"/>
      <c r="TG8" s="676"/>
      <c r="TH8" s="676"/>
      <c r="TI8" s="676"/>
      <c r="TJ8" s="676"/>
      <c r="TK8" s="676"/>
      <c r="TL8" s="676"/>
      <c r="TM8" s="676"/>
      <c r="TN8" s="676"/>
      <c r="TO8" s="676"/>
      <c r="TP8" s="676"/>
      <c r="TQ8" s="676"/>
      <c r="TR8" s="676"/>
      <c r="TS8" s="676"/>
      <c r="TT8" s="676"/>
      <c r="TU8" s="676"/>
      <c r="TV8" s="676"/>
      <c r="TW8" s="676"/>
      <c r="TX8" s="676"/>
      <c r="TY8" s="676"/>
      <c r="TZ8" s="676"/>
      <c r="UA8" s="676"/>
      <c r="UB8" s="676"/>
      <c r="UC8" s="676"/>
      <c r="UD8" s="676"/>
      <c r="UE8" s="676"/>
      <c r="UF8" s="676"/>
      <c r="UG8" s="676"/>
      <c r="UH8" s="676"/>
      <c r="UI8" s="676"/>
      <c r="UJ8" s="676"/>
      <c r="UK8" s="676"/>
      <c r="UL8" s="676"/>
      <c r="UM8" s="676"/>
      <c r="UN8" s="676"/>
      <c r="UO8" s="676"/>
      <c r="UP8" s="676"/>
      <c r="UQ8" s="676"/>
      <c r="UR8" s="676"/>
      <c r="US8" s="676"/>
      <c r="UT8" s="676"/>
      <c r="UU8" s="676"/>
      <c r="UV8" s="676"/>
      <c r="UW8" s="676"/>
      <c r="UX8" s="676"/>
      <c r="UY8" s="676"/>
      <c r="UZ8" s="676"/>
      <c r="VA8" s="676"/>
      <c r="VB8" s="676"/>
      <c r="VC8" s="676"/>
      <c r="VD8" s="676"/>
      <c r="VE8" s="676"/>
      <c r="VF8" s="676"/>
      <c r="VG8" s="676"/>
      <c r="VH8" s="676"/>
      <c r="VI8" s="676"/>
      <c r="VJ8" s="676"/>
      <c r="VK8" s="676"/>
      <c r="VL8" s="676"/>
      <c r="VM8" s="676"/>
      <c r="VN8" s="676"/>
      <c r="VO8" s="676"/>
      <c r="VP8" s="676"/>
      <c r="VQ8" s="676"/>
      <c r="VR8" s="676"/>
      <c r="VS8" s="676"/>
      <c r="VT8" s="676"/>
      <c r="VU8" s="676"/>
      <c r="VV8" s="676"/>
      <c r="VW8" s="676"/>
      <c r="VX8" s="676"/>
      <c r="VY8" s="676"/>
      <c r="VZ8" s="676"/>
      <c r="WA8" s="676"/>
      <c r="WB8" s="676"/>
      <c r="WC8" s="676"/>
      <c r="WD8" s="676"/>
      <c r="WE8" s="676"/>
      <c r="WF8" s="676"/>
      <c r="WG8" s="676"/>
      <c r="WH8" s="676"/>
      <c r="WI8" s="676"/>
      <c r="WJ8" s="676"/>
      <c r="WK8" s="676"/>
      <c r="WL8" s="676"/>
      <c r="WM8" s="676"/>
      <c r="WN8" s="676"/>
      <c r="WO8" s="676"/>
      <c r="WP8" s="676"/>
      <c r="WQ8" s="676"/>
      <c r="WR8" s="676"/>
      <c r="WS8" s="676"/>
      <c r="WT8" s="676"/>
      <c r="WU8" s="676"/>
      <c r="WV8" s="676"/>
      <c r="WW8" s="676"/>
      <c r="WX8" s="676"/>
      <c r="WY8" s="676"/>
      <c r="WZ8" s="676"/>
      <c r="XA8" s="676"/>
      <c r="XB8" s="676"/>
      <c r="XC8" s="676"/>
      <c r="XD8" s="676"/>
      <c r="XE8" s="676"/>
      <c r="XF8" s="676"/>
      <c r="XG8" s="676"/>
      <c r="XH8" s="676"/>
      <c r="XI8" s="676"/>
      <c r="XJ8" s="676"/>
      <c r="XK8" s="676"/>
      <c r="XL8" s="676"/>
      <c r="XM8" s="676"/>
      <c r="XN8" s="676"/>
      <c r="XO8" s="676"/>
      <c r="XP8" s="676"/>
      <c r="XQ8" s="676"/>
      <c r="XR8" s="676"/>
      <c r="XS8" s="676"/>
      <c r="XT8" s="676"/>
      <c r="XU8" s="676"/>
      <c r="XV8" s="676"/>
      <c r="XW8" s="676"/>
      <c r="XX8" s="676"/>
      <c r="XY8" s="676"/>
      <c r="XZ8" s="676"/>
      <c r="YA8" s="676"/>
      <c r="YB8" s="676"/>
      <c r="YC8" s="676"/>
      <c r="YD8" s="676"/>
      <c r="YE8" s="676"/>
      <c r="YF8" s="676"/>
      <c r="YG8" s="676"/>
      <c r="YH8" s="676"/>
      <c r="YI8" s="676"/>
      <c r="YJ8" s="676"/>
      <c r="YK8" s="676"/>
      <c r="YL8" s="676"/>
      <c r="YM8" s="676"/>
      <c r="YN8" s="676"/>
      <c r="YO8" s="676"/>
      <c r="YP8" s="676"/>
      <c r="YQ8" s="676"/>
      <c r="YR8" s="676"/>
      <c r="YS8" s="676"/>
      <c r="YT8" s="676"/>
      <c r="YU8" s="676"/>
      <c r="YV8" s="676"/>
      <c r="YW8" s="676"/>
      <c r="YX8" s="676"/>
      <c r="YY8" s="676"/>
      <c r="YZ8" s="676"/>
      <c r="ZA8" s="676"/>
      <c r="ZB8" s="676"/>
      <c r="ZC8" s="676"/>
      <c r="ZD8" s="676"/>
      <c r="ZE8" s="676"/>
      <c r="ZF8" s="676"/>
      <c r="ZG8" s="676"/>
      <c r="ZH8" s="676"/>
      <c r="ZI8" s="676"/>
      <c r="ZJ8" s="676"/>
      <c r="ZK8" s="676"/>
      <c r="ZL8" s="676"/>
      <c r="ZM8" s="676"/>
      <c r="ZN8" s="676"/>
      <c r="ZO8" s="676"/>
      <c r="ZP8" s="676"/>
      <c r="ZQ8" s="676"/>
      <c r="ZR8" s="676"/>
      <c r="ZS8" s="676"/>
      <c r="ZT8" s="676"/>
      <c r="ZU8" s="676"/>
      <c r="ZV8" s="676"/>
      <c r="ZW8" s="676"/>
      <c r="ZX8" s="676"/>
      <c r="ZY8" s="676"/>
      <c r="ZZ8" s="676"/>
      <c r="AAA8" s="676"/>
      <c r="AAB8" s="676"/>
      <c r="AAC8" s="676"/>
      <c r="AAD8" s="676"/>
      <c r="AAE8" s="676"/>
      <c r="AAF8" s="676"/>
      <c r="AAG8" s="676"/>
      <c r="AAH8" s="676"/>
      <c r="AAI8" s="676"/>
      <c r="AAJ8" s="676"/>
      <c r="AAK8" s="676"/>
      <c r="AAL8" s="676"/>
      <c r="AAM8" s="676"/>
      <c r="AAN8" s="676"/>
      <c r="AAO8" s="676"/>
      <c r="AAP8" s="676"/>
      <c r="AAQ8" s="676"/>
      <c r="AAR8" s="676"/>
      <c r="AAS8" s="676"/>
      <c r="AAT8" s="676"/>
      <c r="AAU8" s="676"/>
      <c r="AAV8" s="676"/>
      <c r="AAW8" s="676"/>
      <c r="AAX8" s="676"/>
      <c r="AAY8" s="676"/>
      <c r="AAZ8" s="676"/>
      <c r="ABA8" s="676"/>
      <c r="ABB8" s="676"/>
      <c r="ABC8" s="676"/>
      <c r="ABD8" s="676"/>
      <c r="ABE8" s="676"/>
      <c r="ABF8" s="676"/>
      <c r="ABG8" s="676"/>
      <c r="ABH8" s="676"/>
      <c r="ABI8" s="676"/>
      <c r="ABJ8" s="676"/>
      <c r="ABK8" s="676"/>
      <c r="ABL8" s="676"/>
      <c r="ABM8" s="676"/>
      <c r="ABN8" s="676"/>
      <c r="ABO8" s="676"/>
      <c r="ABP8" s="676"/>
      <c r="ABQ8" s="676"/>
      <c r="ABR8" s="676"/>
      <c r="ABS8" s="676"/>
      <c r="ABT8" s="676"/>
      <c r="ABU8" s="676"/>
      <c r="ABV8" s="676"/>
      <c r="ABW8" s="676"/>
      <c r="ABX8" s="676"/>
      <c r="ABY8" s="676"/>
      <c r="ABZ8" s="676"/>
      <c r="ACA8" s="676"/>
      <c r="ACB8" s="676"/>
      <c r="ACC8" s="676"/>
      <c r="ACD8" s="676"/>
      <c r="ACE8" s="676"/>
      <c r="ACF8" s="676"/>
      <c r="ACG8" s="676"/>
      <c r="ACH8" s="676"/>
      <c r="ACI8" s="676"/>
      <c r="ACJ8" s="676"/>
      <c r="ACK8" s="676"/>
      <c r="ACL8" s="676"/>
      <c r="ACM8" s="676"/>
      <c r="ACN8" s="676"/>
      <c r="ACO8" s="676"/>
      <c r="ACP8" s="676"/>
      <c r="ACQ8" s="676"/>
      <c r="ACR8" s="676"/>
      <c r="ACS8" s="676"/>
      <c r="ACT8" s="676"/>
      <c r="ACU8" s="676"/>
      <c r="ACV8" s="676"/>
      <c r="ACW8" s="676"/>
      <c r="ACX8" s="676"/>
      <c r="ACY8" s="676"/>
      <c r="ACZ8" s="676"/>
      <c r="ADA8" s="676"/>
      <c r="ADB8" s="676"/>
      <c r="ADC8" s="676"/>
      <c r="ADD8" s="676"/>
      <c r="ADE8" s="676"/>
      <c r="ADF8" s="676"/>
      <c r="ADG8" s="676"/>
      <c r="ADH8" s="676"/>
      <c r="ADI8" s="676"/>
      <c r="ADJ8" s="676"/>
      <c r="ADK8" s="676"/>
      <c r="ADL8" s="676"/>
      <c r="ADM8" s="676"/>
      <c r="ADN8" s="676"/>
      <c r="ADO8" s="676"/>
      <c r="ADP8" s="676"/>
      <c r="ADQ8" s="676"/>
      <c r="ADR8" s="676"/>
      <c r="ADS8" s="676"/>
      <c r="ADT8" s="676"/>
      <c r="ADU8" s="676"/>
      <c r="ADV8" s="676"/>
      <c r="ADW8" s="676"/>
      <c r="ADX8" s="676"/>
      <c r="ADY8" s="676"/>
      <c r="ADZ8" s="676"/>
      <c r="AEA8" s="676"/>
      <c r="AEB8" s="676"/>
      <c r="AEC8" s="676"/>
      <c r="AED8" s="676"/>
      <c r="AEE8" s="676"/>
      <c r="AEF8" s="676"/>
      <c r="AEG8" s="676"/>
      <c r="AEH8" s="676"/>
      <c r="AEI8" s="676"/>
      <c r="AEJ8" s="676"/>
      <c r="AEK8" s="676"/>
      <c r="AEL8" s="676"/>
      <c r="AEM8" s="676"/>
      <c r="AEN8" s="676"/>
      <c r="AEO8" s="676"/>
      <c r="AEP8" s="676"/>
      <c r="AEQ8" s="676"/>
      <c r="AER8" s="676"/>
      <c r="AES8" s="676"/>
      <c r="AET8" s="676"/>
      <c r="AEU8" s="676"/>
      <c r="AEV8" s="676"/>
      <c r="AEW8" s="676"/>
      <c r="AEX8" s="676"/>
      <c r="AEY8" s="676"/>
      <c r="AEZ8" s="676"/>
      <c r="AFA8" s="676"/>
      <c r="AFB8" s="676"/>
      <c r="AFC8" s="676"/>
      <c r="AFD8" s="676"/>
      <c r="AFE8" s="676"/>
      <c r="AFF8" s="676"/>
      <c r="AFG8" s="676"/>
      <c r="AFH8" s="676"/>
      <c r="AFI8" s="676"/>
      <c r="AFJ8" s="676"/>
      <c r="AFK8" s="676"/>
      <c r="AFL8" s="676"/>
      <c r="AFM8" s="676"/>
      <c r="AFN8" s="676"/>
      <c r="AFO8" s="676"/>
      <c r="AFP8" s="676"/>
      <c r="AFQ8" s="676"/>
      <c r="AFR8" s="676"/>
      <c r="AFS8" s="676"/>
      <c r="AFT8" s="676"/>
      <c r="AFU8" s="676"/>
      <c r="AFV8" s="676"/>
      <c r="AFW8" s="676"/>
      <c r="AFX8" s="676"/>
      <c r="AFY8" s="676"/>
      <c r="AFZ8" s="676"/>
      <c r="AGA8" s="676"/>
      <c r="AGB8" s="676"/>
      <c r="AGC8" s="676"/>
      <c r="AGD8" s="676"/>
      <c r="AGE8" s="676"/>
      <c r="AGF8" s="676"/>
      <c r="AGG8" s="676"/>
      <c r="AGH8" s="676"/>
      <c r="AGI8" s="676"/>
      <c r="AGJ8" s="676"/>
      <c r="AGK8" s="676"/>
      <c r="AGL8" s="676"/>
      <c r="AGM8" s="676"/>
      <c r="AGN8" s="676"/>
      <c r="AGO8" s="676"/>
      <c r="AGP8" s="676"/>
      <c r="AGQ8" s="676"/>
      <c r="AGR8" s="676"/>
      <c r="AGS8" s="676"/>
      <c r="AGT8" s="676"/>
      <c r="AGU8" s="676"/>
      <c r="AGV8" s="676"/>
      <c r="AGW8" s="676"/>
      <c r="AGX8" s="676"/>
      <c r="AGY8" s="676"/>
      <c r="AGZ8" s="676"/>
      <c r="AHA8" s="676"/>
      <c r="AHB8" s="676"/>
      <c r="AHC8" s="676"/>
      <c r="AHD8" s="676"/>
      <c r="AHE8" s="676"/>
      <c r="AHF8" s="676"/>
      <c r="AHG8" s="676"/>
      <c r="AHH8" s="676"/>
      <c r="AHI8" s="676"/>
      <c r="AHJ8" s="676"/>
      <c r="AHK8" s="676"/>
      <c r="AHL8" s="676"/>
      <c r="AHM8" s="676"/>
      <c r="AHN8" s="676"/>
      <c r="AHO8" s="676"/>
      <c r="AHP8" s="676"/>
      <c r="AHQ8" s="676"/>
      <c r="AHR8" s="676"/>
      <c r="AHS8" s="676"/>
      <c r="AHT8" s="676"/>
      <c r="AHU8" s="676"/>
      <c r="AHV8" s="676"/>
      <c r="AHW8" s="676"/>
      <c r="AHX8" s="676"/>
      <c r="AHY8" s="676"/>
      <c r="AHZ8" s="676"/>
      <c r="AIA8" s="676"/>
      <c r="AIB8" s="676"/>
      <c r="AIC8" s="676"/>
      <c r="AID8" s="676"/>
      <c r="AIE8" s="676"/>
      <c r="AIF8" s="676"/>
      <c r="AIG8" s="676"/>
      <c r="AIH8" s="676"/>
      <c r="AII8" s="676"/>
      <c r="AIJ8" s="676"/>
      <c r="AIK8" s="676"/>
      <c r="AIL8" s="676"/>
      <c r="AIM8" s="676"/>
      <c r="AIN8" s="676"/>
      <c r="AIO8" s="676"/>
      <c r="AIP8" s="676"/>
      <c r="AIQ8" s="676"/>
      <c r="AIR8" s="676"/>
      <c r="AIS8" s="676"/>
      <c r="AIT8" s="676"/>
      <c r="AIU8" s="676"/>
      <c r="AIV8" s="676"/>
      <c r="AIW8" s="676"/>
      <c r="AIX8" s="676"/>
      <c r="AIY8" s="676"/>
      <c r="AIZ8" s="676"/>
      <c r="AJA8" s="676"/>
      <c r="AJB8" s="676"/>
      <c r="AJC8" s="676"/>
      <c r="AJD8" s="676"/>
      <c r="AJE8" s="676"/>
      <c r="AJF8" s="676"/>
      <c r="AJG8" s="676"/>
      <c r="AJH8" s="676"/>
      <c r="AJI8" s="676"/>
      <c r="AJJ8" s="676"/>
      <c r="AJK8" s="676"/>
      <c r="AJL8" s="676"/>
      <c r="AJM8" s="676"/>
      <c r="AJN8" s="676"/>
      <c r="AJO8" s="676"/>
      <c r="AJP8" s="676"/>
      <c r="AJQ8" s="676"/>
      <c r="AJR8" s="676"/>
      <c r="AJS8" s="676"/>
      <c r="AJT8" s="676"/>
      <c r="AJU8" s="676"/>
      <c r="AJV8" s="676"/>
      <c r="AJW8" s="676"/>
      <c r="AJX8" s="676"/>
      <c r="AJY8" s="676"/>
      <c r="AJZ8" s="676"/>
      <c r="AKA8" s="676"/>
      <c r="AKB8" s="676"/>
      <c r="AKC8" s="676"/>
      <c r="AKD8" s="676"/>
      <c r="AKE8" s="676"/>
      <c r="AKF8" s="676"/>
      <c r="AKG8" s="676"/>
      <c r="AKH8" s="676"/>
      <c r="AKI8" s="676"/>
      <c r="AKJ8" s="676"/>
      <c r="AKK8" s="676"/>
      <c r="AKL8" s="676"/>
      <c r="AKM8" s="676"/>
      <c r="AKN8" s="676"/>
      <c r="AKO8" s="676"/>
      <c r="AKP8" s="676"/>
      <c r="AKQ8" s="676"/>
      <c r="AKR8" s="676"/>
      <c r="AKS8" s="676"/>
      <c r="AKT8" s="676"/>
      <c r="AKU8" s="676"/>
      <c r="AKV8" s="676"/>
      <c r="AKW8" s="676"/>
      <c r="AKX8" s="676"/>
      <c r="AKY8" s="676"/>
      <c r="AKZ8" s="676"/>
      <c r="ALA8" s="676"/>
      <c r="ALB8" s="676"/>
      <c r="ALC8" s="676"/>
      <c r="ALD8" s="676"/>
      <c r="ALE8" s="676"/>
      <c r="ALF8" s="676"/>
      <c r="ALG8" s="676"/>
      <c r="ALH8" s="676"/>
      <c r="ALI8" s="676"/>
      <c r="ALJ8" s="676"/>
      <c r="ALK8" s="676"/>
      <c r="ALL8" s="676"/>
      <c r="ALM8" s="676"/>
      <c r="ALN8" s="676"/>
      <c r="ALO8" s="676"/>
      <c r="ALP8" s="676"/>
      <c r="ALQ8" s="676"/>
      <c r="ALR8" s="676"/>
      <c r="ALS8" s="676"/>
      <c r="ALT8" s="676"/>
      <c r="ALU8" s="676"/>
      <c r="ALV8" s="676"/>
      <c r="ALW8" s="676"/>
      <c r="ALX8" s="676"/>
      <c r="ALY8" s="676"/>
      <c r="ALZ8" s="676"/>
      <c r="AMA8" s="676"/>
      <c r="AMB8" s="676"/>
      <c r="AMC8" s="676"/>
      <c r="AMD8" s="676"/>
      <c r="AME8" s="676"/>
      <c r="AMF8" s="676"/>
      <c r="AMG8" s="676"/>
      <c r="AMH8" s="676"/>
      <c r="AMI8" s="676"/>
      <c r="AMJ8" s="676"/>
      <c r="AMK8" s="676"/>
      <c r="AML8" s="676"/>
      <c r="AMM8" s="676"/>
      <c r="AMN8" s="676"/>
      <c r="AMO8" s="676"/>
      <c r="AMP8" s="676"/>
      <c r="AMQ8" s="676"/>
      <c r="AMR8" s="676"/>
      <c r="AMS8" s="676"/>
      <c r="AMT8" s="676"/>
      <c r="AMU8" s="676"/>
      <c r="AMV8" s="676"/>
      <c r="AMW8" s="676"/>
      <c r="AMX8" s="676"/>
      <c r="AMY8" s="676"/>
      <c r="AMZ8" s="676"/>
      <c r="ANA8" s="676"/>
      <c r="ANB8" s="676"/>
      <c r="ANC8" s="676"/>
      <c r="AND8" s="676"/>
      <c r="ANE8" s="676"/>
      <c r="ANF8" s="676"/>
      <c r="ANG8" s="676"/>
      <c r="ANH8" s="676"/>
      <c r="ANI8" s="676"/>
      <c r="ANJ8" s="676"/>
      <c r="ANK8" s="676"/>
      <c r="ANL8" s="676"/>
      <c r="ANM8" s="676"/>
      <c r="ANN8" s="676"/>
      <c r="ANO8" s="676"/>
      <c r="ANP8" s="676"/>
      <c r="ANQ8" s="676"/>
      <c r="ANR8" s="676"/>
      <c r="ANS8" s="676"/>
      <c r="ANT8" s="676"/>
      <c r="ANU8" s="676"/>
      <c r="ANV8" s="676"/>
      <c r="ANW8" s="676"/>
      <c r="ANX8" s="676"/>
      <c r="ANY8" s="676"/>
      <c r="ANZ8" s="676"/>
      <c r="AOA8" s="676"/>
      <c r="AOB8" s="676"/>
      <c r="AOC8" s="676"/>
      <c r="AOD8" s="676"/>
      <c r="AOE8" s="676"/>
      <c r="AOF8" s="676"/>
      <c r="AOG8" s="676"/>
      <c r="AOH8" s="676"/>
      <c r="AOI8" s="676"/>
      <c r="AOJ8" s="676"/>
      <c r="AOK8" s="676"/>
      <c r="AOL8" s="676"/>
      <c r="AOM8" s="676"/>
      <c r="AON8" s="676"/>
      <c r="AOO8" s="676"/>
      <c r="AOP8" s="676"/>
      <c r="AOQ8" s="676"/>
      <c r="AOR8" s="676"/>
      <c r="AOS8" s="676"/>
      <c r="AOT8" s="676"/>
      <c r="AOU8" s="676"/>
      <c r="AOV8" s="676"/>
      <c r="AOW8" s="676"/>
      <c r="AOX8" s="676"/>
      <c r="AOY8" s="676"/>
      <c r="AOZ8" s="676"/>
      <c r="APA8" s="676"/>
      <c r="APB8" s="676"/>
      <c r="APC8" s="676"/>
      <c r="APD8" s="676"/>
      <c r="APE8" s="676"/>
      <c r="APF8" s="676"/>
      <c r="APG8" s="676"/>
      <c r="APH8" s="676"/>
      <c r="API8" s="676"/>
      <c r="APJ8" s="676"/>
      <c r="APK8" s="676"/>
      <c r="APL8" s="676"/>
      <c r="APM8" s="676"/>
      <c r="APN8" s="676"/>
      <c r="APO8" s="676"/>
      <c r="APP8" s="676"/>
      <c r="APQ8" s="676"/>
      <c r="APR8" s="676"/>
      <c r="APS8" s="676"/>
      <c r="APT8" s="676"/>
      <c r="APU8" s="676"/>
      <c r="APV8" s="676"/>
      <c r="APW8" s="676"/>
      <c r="APX8" s="676"/>
      <c r="APY8" s="676"/>
      <c r="APZ8" s="676"/>
      <c r="AQA8" s="676"/>
      <c r="AQB8" s="676"/>
      <c r="AQC8" s="676"/>
      <c r="AQD8" s="676"/>
      <c r="AQE8" s="676"/>
      <c r="AQF8" s="676"/>
      <c r="AQG8" s="676"/>
      <c r="AQH8" s="676"/>
      <c r="AQI8" s="676"/>
      <c r="AQJ8" s="676"/>
      <c r="AQK8" s="676"/>
      <c r="AQL8" s="676"/>
      <c r="AQM8" s="676"/>
      <c r="AQN8" s="676"/>
      <c r="AQO8" s="676"/>
      <c r="AQP8" s="676"/>
      <c r="AQQ8" s="676"/>
      <c r="AQR8" s="676"/>
      <c r="AQS8" s="676"/>
      <c r="AQT8" s="676"/>
      <c r="AQU8" s="676"/>
      <c r="AQV8" s="676"/>
      <c r="AQW8" s="676"/>
      <c r="AQX8" s="676"/>
      <c r="AQY8" s="676"/>
      <c r="AQZ8" s="676"/>
      <c r="ARA8" s="676"/>
      <c r="ARB8" s="676"/>
      <c r="ARC8" s="676"/>
      <c r="ARD8" s="676"/>
      <c r="ARE8" s="676"/>
      <c r="ARF8" s="676"/>
      <c r="ARG8" s="676"/>
      <c r="ARH8" s="676"/>
      <c r="ARI8" s="676"/>
      <c r="ARJ8" s="676"/>
      <c r="ARK8" s="676"/>
      <c r="ARL8" s="676"/>
      <c r="ARM8" s="676"/>
      <c r="ARN8" s="676"/>
      <c r="ARO8" s="676"/>
      <c r="ARP8" s="676"/>
      <c r="ARQ8" s="676"/>
      <c r="ARR8" s="676"/>
      <c r="ARS8" s="676"/>
      <c r="ART8" s="676"/>
      <c r="ARU8" s="676"/>
      <c r="ARV8" s="676"/>
      <c r="ARW8" s="676"/>
      <c r="ARX8" s="676"/>
      <c r="ARY8" s="676"/>
      <c r="ARZ8" s="676"/>
      <c r="ASA8" s="676"/>
      <c r="ASB8" s="676"/>
      <c r="ASC8" s="676"/>
      <c r="ASD8" s="676"/>
      <c r="ASE8" s="676"/>
      <c r="ASF8" s="676"/>
      <c r="ASG8" s="676"/>
      <c r="ASH8" s="676"/>
      <c r="ASI8" s="676"/>
      <c r="ASJ8" s="676"/>
      <c r="ASK8" s="676"/>
      <c r="ASL8" s="676"/>
      <c r="ASM8" s="676"/>
      <c r="ASN8" s="676"/>
      <c r="ASO8" s="676"/>
      <c r="ASP8" s="676"/>
      <c r="ASQ8" s="676"/>
      <c r="ASR8" s="676"/>
      <c r="ASS8" s="676"/>
      <c r="AST8" s="676"/>
      <c r="ASU8" s="676"/>
      <c r="ASV8" s="676"/>
      <c r="ASW8" s="676"/>
      <c r="ASX8" s="676"/>
      <c r="ASY8" s="676"/>
      <c r="ASZ8" s="676"/>
      <c r="ATA8" s="676"/>
      <c r="ATB8" s="676"/>
      <c r="ATC8" s="676"/>
      <c r="ATD8" s="676"/>
      <c r="ATE8" s="676"/>
      <c r="ATF8" s="676"/>
      <c r="ATG8" s="676"/>
      <c r="ATH8" s="676"/>
      <c r="ATI8" s="676"/>
      <c r="ATJ8" s="676"/>
      <c r="ATK8" s="676"/>
      <c r="ATL8" s="676"/>
      <c r="ATM8" s="676"/>
      <c r="ATN8" s="676"/>
      <c r="ATO8" s="676"/>
      <c r="ATP8" s="676"/>
      <c r="ATQ8" s="676"/>
      <c r="ATR8" s="676"/>
      <c r="ATS8" s="676"/>
      <c r="ATT8" s="676"/>
      <c r="ATU8" s="676"/>
      <c r="ATV8" s="676"/>
      <c r="ATW8" s="676"/>
      <c r="ATX8" s="676"/>
      <c r="ATY8" s="676"/>
      <c r="ATZ8" s="676"/>
      <c r="AUA8" s="676"/>
      <c r="AUB8" s="676"/>
      <c r="AUC8" s="676"/>
      <c r="AUD8" s="676"/>
      <c r="AUE8" s="676"/>
      <c r="AUF8" s="676"/>
      <c r="AUG8" s="676"/>
      <c r="AUH8" s="676"/>
      <c r="AUI8" s="676"/>
      <c r="AUJ8" s="676"/>
      <c r="AUK8" s="676"/>
      <c r="AUL8" s="676"/>
      <c r="AUM8" s="676"/>
      <c r="AUN8" s="676"/>
      <c r="AUO8" s="676"/>
      <c r="AUP8" s="676"/>
      <c r="AUQ8" s="676"/>
      <c r="AUR8" s="676"/>
      <c r="AUS8" s="676"/>
      <c r="AUT8" s="676"/>
      <c r="AUU8" s="676"/>
      <c r="AUV8" s="676"/>
      <c r="AUW8" s="676"/>
      <c r="AUX8" s="676"/>
      <c r="AUY8" s="676"/>
      <c r="AUZ8" s="676"/>
      <c r="AVA8" s="676"/>
      <c r="AVB8" s="676"/>
      <c r="AVC8" s="676"/>
      <c r="AVD8" s="676"/>
      <c r="AVE8" s="676"/>
      <c r="AVF8" s="676"/>
      <c r="AVG8" s="676"/>
      <c r="AVH8" s="676"/>
      <c r="AVI8" s="676"/>
      <c r="AVJ8" s="676"/>
      <c r="AVK8" s="676"/>
      <c r="AVL8" s="676"/>
      <c r="AVM8" s="676"/>
      <c r="AVN8" s="676"/>
      <c r="AVO8" s="676"/>
      <c r="AVP8" s="676"/>
      <c r="AVQ8" s="676"/>
      <c r="AVR8" s="676"/>
      <c r="AVS8" s="676"/>
      <c r="AVT8" s="676"/>
      <c r="AVU8" s="676"/>
      <c r="AVV8" s="676"/>
      <c r="AVW8" s="676"/>
      <c r="AVX8" s="676"/>
      <c r="AVY8" s="676"/>
      <c r="AVZ8" s="676"/>
      <c r="AWA8" s="676"/>
      <c r="AWB8" s="676"/>
      <c r="AWC8" s="676"/>
      <c r="AWD8" s="676"/>
      <c r="AWE8" s="676"/>
      <c r="AWF8" s="676"/>
      <c r="AWG8" s="676"/>
      <c r="AWH8" s="676"/>
      <c r="AWI8" s="676"/>
      <c r="AWJ8" s="676"/>
      <c r="AWK8" s="676"/>
      <c r="AWL8" s="676"/>
      <c r="AWM8" s="676"/>
      <c r="AWN8" s="676"/>
      <c r="AWO8" s="676"/>
      <c r="AWP8" s="676"/>
      <c r="AWQ8" s="676"/>
      <c r="AWR8" s="676"/>
      <c r="AWS8" s="676"/>
      <c r="AWT8" s="676"/>
      <c r="AWU8" s="676"/>
      <c r="AWV8" s="676"/>
      <c r="AWW8" s="676"/>
      <c r="AWX8" s="676"/>
      <c r="AWY8" s="676"/>
      <c r="AWZ8" s="676"/>
      <c r="AXA8" s="676"/>
      <c r="AXB8" s="676"/>
      <c r="AXC8" s="676"/>
      <c r="AXD8" s="676"/>
      <c r="AXE8" s="676"/>
      <c r="AXF8" s="676"/>
      <c r="AXG8" s="676"/>
      <c r="AXH8" s="676"/>
      <c r="AXI8" s="676"/>
      <c r="AXJ8" s="676"/>
      <c r="AXK8" s="676"/>
      <c r="AXL8" s="676"/>
      <c r="AXM8" s="676"/>
      <c r="AXN8" s="676"/>
      <c r="AXO8" s="676"/>
      <c r="AXP8" s="676"/>
      <c r="AXQ8" s="676"/>
      <c r="AXR8" s="676"/>
      <c r="AXS8" s="676"/>
      <c r="AXT8" s="676"/>
      <c r="AXU8" s="676"/>
      <c r="AXV8" s="676"/>
      <c r="AXW8" s="676"/>
      <c r="AXX8" s="676"/>
      <c r="AXY8" s="676"/>
      <c r="AXZ8" s="676"/>
      <c r="AYA8" s="676"/>
      <c r="AYB8" s="676"/>
      <c r="AYC8" s="676"/>
      <c r="AYD8" s="676"/>
      <c r="AYE8" s="676"/>
      <c r="AYF8" s="676"/>
      <c r="AYG8" s="676"/>
      <c r="AYH8" s="676"/>
      <c r="AYI8" s="676"/>
      <c r="AYJ8" s="676"/>
      <c r="AYK8" s="676"/>
      <c r="AYL8" s="676"/>
      <c r="AYM8" s="676"/>
      <c r="AYN8" s="676"/>
      <c r="AYO8" s="676"/>
      <c r="AYP8" s="676"/>
      <c r="AYQ8" s="676"/>
      <c r="AYR8" s="676"/>
      <c r="AYS8" s="676"/>
      <c r="AYT8" s="676"/>
      <c r="AYU8" s="676"/>
      <c r="AYV8" s="676"/>
      <c r="AYW8" s="676"/>
      <c r="AYX8" s="676"/>
      <c r="AYY8" s="676"/>
      <c r="AYZ8" s="676"/>
      <c r="AZA8" s="676"/>
      <c r="AZB8" s="676"/>
      <c r="AZC8" s="676"/>
      <c r="AZD8" s="676"/>
      <c r="AZE8" s="676"/>
      <c r="AZF8" s="676"/>
      <c r="AZG8" s="676"/>
      <c r="AZH8" s="676"/>
      <c r="AZI8" s="676"/>
      <c r="AZJ8" s="676"/>
      <c r="AZK8" s="676"/>
      <c r="AZL8" s="676"/>
      <c r="AZM8" s="676"/>
      <c r="AZN8" s="676"/>
      <c r="AZO8" s="676"/>
      <c r="AZP8" s="676"/>
      <c r="AZQ8" s="676"/>
      <c r="AZR8" s="676"/>
      <c r="AZS8" s="676"/>
      <c r="AZT8" s="676"/>
      <c r="AZU8" s="676"/>
      <c r="AZV8" s="676"/>
      <c r="AZW8" s="676"/>
      <c r="AZX8" s="676"/>
      <c r="AZY8" s="676"/>
      <c r="AZZ8" s="676"/>
      <c r="BAA8" s="676"/>
      <c r="BAB8" s="676"/>
      <c r="BAC8" s="676"/>
      <c r="BAD8" s="676"/>
      <c r="BAE8" s="676"/>
      <c r="BAF8" s="676"/>
      <c r="BAG8" s="676"/>
      <c r="BAH8" s="676"/>
      <c r="BAI8" s="676"/>
      <c r="BAJ8" s="676"/>
      <c r="BAK8" s="676"/>
      <c r="BAL8" s="676"/>
      <c r="BAM8" s="676"/>
      <c r="BAN8" s="676"/>
      <c r="BAO8" s="676"/>
      <c r="BAP8" s="676"/>
      <c r="BAQ8" s="676"/>
      <c r="BAR8" s="676"/>
      <c r="BAS8" s="676"/>
      <c r="BAT8" s="676"/>
      <c r="BAU8" s="676"/>
      <c r="BAV8" s="676"/>
      <c r="BAW8" s="676"/>
      <c r="BAX8" s="676"/>
      <c r="BAY8" s="676"/>
      <c r="BAZ8" s="676"/>
      <c r="BBA8" s="676"/>
      <c r="BBB8" s="676"/>
      <c r="BBC8" s="676"/>
      <c r="BBD8" s="676"/>
      <c r="BBE8" s="676"/>
      <c r="BBF8" s="676"/>
      <c r="BBG8" s="676"/>
      <c r="BBH8" s="676"/>
      <c r="BBI8" s="676"/>
      <c r="BBJ8" s="676"/>
      <c r="BBK8" s="676"/>
      <c r="BBL8" s="676"/>
      <c r="BBM8" s="676"/>
      <c r="BBN8" s="676"/>
      <c r="BBO8" s="676"/>
      <c r="BBP8" s="676"/>
      <c r="BBQ8" s="676"/>
      <c r="BBR8" s="676"/>
      <c r="BBS8" s="676"/>
      <c r="BBT8" s="676"/>
      <c r="BBU8" s="676"/>
      <c r="BBV8" s="676"/>
      <c r="BBW8" s="676"/>
      <c r="BBX8" s="676"/>
      <c r="BBY8" s="676"/>
      <c r="BBZ8" s="676"/>
      <c r="BCA8" s="676"/>
      <c r="BCB8" s="676"/>
      <c r="BCC8" s="676"/>
      <c r="BCD8" s="676"/>
      <c r="BCE8" s="676"/>
      <c r="BCF8" s="676"/>
      <c r="BCG8" s="676"/>
      <c r="BCH8" s="676"/>
      <c r="BCI8" s="676"/>
      <c r="BCJ8" s="676"/>
      <c r="BCK8" s="676"/>
      <c r="BCL8" s="676"/>
      <c r="BCM8" s="676"/>
      <c r="BCN8" s="676"/>
      <c r="BCO8" s="676"/>
      <c r="BCP8" s="676"/>
      <c r="BCQ8" s="676"/>
      <c r="BCR8" s="676"/>
      <c r="BCS8" s="676"/>
      <c r="BCT8" s="676"/>
      <c r="BCU8" s="676"/>
      <c r="BCV8" s="676"/>
      <c r="BCW8" s="676"/>
      <c r="BCX8" s="676"/>
      <c r="BCY8" s="676"/>
      <c r="BCZ8" s="676"/>
      <c r="BDA8" s="676"/>
      <c r="BDB8" s="676"/>
      <c r="BDC8" s="676"/>
      <c r="BDD8" s="676"/>
      <c r="BDE8" s="676"/>
      <c r="BDF8" s="676"/>
      <c r="BDG8" s="676"/>
      <c r="BDH8" s="676"/>
      <c r="BDI8" s="676"/>
      <c r="BDJ8" s="676"/>
      <c r="BDK8" s="676"/>
      <c r="BDL8" s="676"/>
      <c r="BDM8" s="676"/>
      <c r="BDN8" s="676"/>
      <c r="BDO8" s="676"/>
      <c r="BDP8" s="676"/>
      <c r="BDQ8" s="676"/>
      <c r="BDR8" s="676"/>
      <c r="BDS8" s="676"/>
      <c r="BDT8" s="676"/>
      <c r="BDU8" s="676"/>
      <c r="BDV8" s="676"/>
      <c r="BDW8" s="676"/>
      <c r="BDX8" s="676"/>
      <c r="BDY8" s="676"/>
      <c r="BDZ8" s="676"/>
      <c r="BEA8" s="676"/>
      <c r="BEB8" s="676"/>
      <c r="BEC8" s="676"/>
      <c r="BED8" s="676"/>
      <c r="BEE8" s="676"/>
      <c r="BEF8" s="676"/>
      <c r="BEG8" s="676"/>
      <c r="BEH8" s="676"/>
      <c r="BEI8" s="676"/>
      <c r="BEJ8" s="676"/>
      <c r="BEK8" s="676"/>
      <c r="BEL8" s="676"/>
      <c r="BEM8" s="676"/>
      <c r="BEN8" s="676"/>
      <c r="BEO8" s="676"/>
      <c r="BEP8" s="676"/>
      <c r="BEQ8" s="676"/>
      <c r="BER8" s="676"/>
      <c r="BES8" s="676"/>
      <c r="BET8" s="676"/>
      <c r="BEU8" s="676"/>
      <c r="BEV8" s="676"/>
      <c r="BEW8" s="676"/>
      <c r="BEX8" s="676"/>
      <c r="BEY8" s="676"/>
      <c r="BEZ8" s="676"/>
      <c r="BFA8" s="676"/>
      <c r="BFB8" s="676"/>
      <c r="BFC8" s="676"/>
      <c r="BFD8" s="676"/>
      <c r="BFE8" s="676"/>
      <c r="BFF8" s="676"/>
      <c r="BFG8" s="676"/>
      <c r="BFH8" s="676"/>
      <c r="BFI8" s="676"/>
      <c r="BFJ8" s="676"/>
      <c r="BFK8" s="676"/>
      <c r="BFL8" s="676"/>
      <c r="BFM8" s="676"/>
      <c r="BFN8" s="676"/>
      <c r="BFO8" s="676"/>
      <c r="BFP8" s="676"/>
      <c r="BFQ8" s="676"/>
      <c r="BFR8" s="676"/>
      <c r="BFS8" s="676"/>
      <c r="BFT8" s="676"/>
      <c r="BFU8" s="676"/>
      <c r="BFV8" s="676"/>
      <c r="BFW8" s="676"/>
      <c r="BFX8" s="676"/>
      <c r="BFY8" s="676"/>
      <c r="BFZ8" s="676"/>
      <c r="BGA8" s="676"/>
      <c r="BGB8" s="676"/>
      <c r="BGC8" s="676"/>
      <c r="BGD8" s="676"/>
      <c r="BGE8" s="676"/>
      <c r="BGF8" s="676"/>
      <c r="BGG8" s="676"/>
      <c r="BGH8" s="676"/>
      <c r="BGI8" s="676"/>
      <c r="BGJ8" s="676"/>
      <c r="BGK8" s="676"/>
      <c r="BGL8" s="676"/>
      <c r="BGM8" s="676"/>
      <c r="BGN8" s="676"/>
      <c r="BGO8" s="676"/>
      <c r="BGP8" s="676"/>
      <c r="BGQ8" s="676"/>
      <c r="BGR8" s="676"/>
      <c r="BGS8" s="676"/>
      <c r="BGT8" s="676"/>
      <c r="BGU8" s="676"/>
      <c r="BGV8" s="676"/>
      <c r="BGW8" s="676"/>
      <c r="BGX8" s="676"/>
      <c r="BGY8" s="676"/>
      <c r="BGZ8" s="676"/>
      <c r="BHA8" s="676"/>
      <c r="BHB8" s="676"/>
      <c r="BHC8" s="676"/>
      <c r="BHD8" s="676"/>
      <c r="BHE8" s="676"/>
      <c r="BHF8" s="676"/>
      <c r="BHG8" s="676"/>
      <c r="BHH8" s="676"/>
      <c r="BHI8" s="676"/>
      <c r="BHJ8" s="676"/>
      <c r="BHK8" s="676"/>
      <c r="BHL8" s="676"/>
      <c r="BHM8" s="676"/>
      <c r="BHN8" s="676"/>
      <c r="BHO8" s="676"/>
      <c r="BHP8" s="676"/>
      <c r="BHQ8" s="676"/>
      <c r="BHR8" s="676"/>
      <c r="BHS8" s="676"/>
      <c r="BHT8" s="676"/>
      <c r="BHU8" s="676"/>
      <c r="BHV8" s="676"/>
      <c r="BHW8" s="676"/>
      <c r="BHX8" s="676"/>
      <c r="BHY8" s="676"/>
      <c r="BHZ8" s="676"/>
      <c r="BIA8" s="676"/>
      <c r="BIB8" s="676"/>
      <c r="BIC8" s="676"/>
      <c r="BID8" s="676"/>
      <c r="BIE8" s="676"/>
      <c r="BIF8" s="676"/>
      <c r="BIG8" s="676"/>
      <c r="BIH8" s="676"/>
      <c r="BII8" s="676"/>
      <c r="BIJ8" s="676"/>
      <c r="BIK8" s="676"/>
      <c r="BIL8" s="676"/>
      <c r="BIM8" s="676"/>
      <c r="BIN8" s="676"/>
      <c r="BIO8" s="676"/>
      <c r="BIP8" s="676"/>
      <c r="BIQ8" s="676"/>
      <c r="BIR8" s="676"/>
      <c r="BIS8" s="676"/>
      <c r="BIT8" s="676"/>
      <c r="BIU8" s="676"/>
      <c r="BIV8" s="676"/>
      <c r="BIW8" s="676"/>
      <c r="BIX8" s="676"/>
      <c r="BIY8" s="676"/>
      <c r="BIZ8" s="676"/>
      <c r="BJA8" s="676"/>
      <c r="BJB8" s="676"/>
      <c r="BJC8" s="676"/>
      <c r="BJD8" s="676"/>
      <c r="BJE8" s="676"/>
      <c r="BJF8" s="676"/>
      <c r="BJG8" s="676"/>
      <c r="BJH8" s="676"/>
      <c r="BJI8" s="676"/>
      <c r="BJJ8" s="676"/>
      <c r="BJK8" s="676"/>
      <c r="BJL8" s="676"/>
      <c r="BJM8" s="676"/>
      <c r="BJN8" s="676"/>
      <c r="BJO8" s="676"/>
      <c r="BJP8" s="676"/>
      <c r="BJQ8" s="676"/>
      <c r="BJR8" s="676"/>
      <c r="BJS8" s="676"/>
      <c r="BJT8" s="676"/>
      <c r="BJU8" s="676"/>
      <c r="BJV8" s="676"/>
      <c r="BJW8" s="676"/>
      <c r="BJX8" s="676"/>
      <c r="BJY8" s="676"/>
      <c r="BJZ8" s="676"/>
      <c r="BKA8" s="676"/>
      <c r="BKB8" s="676"/>
      <c r="BKC8" s="676"/>
      <c r="BKD8" s="676"/>
      <c r="BKE8" s="676"/>
      <c r="BKF8" s="676"/>
      <c r="BKG8" s="676"/>
      <c r="BKH8" s="676"/>
      <c r="BKI8" s="676"/>
      <c r="BKJ8" s="676"/>
      <c r="BKK8" s="676"/>
      <c r="BKL8" s="676"/>
      <c r="BKM8" s="676"/>
      <c r="BKN8" s="676"/>
      <c r="BKO8" s="676"/>
      <c r="BKP8" s="676"/>
      <c r="BKQ8" s="676"/>
      <c r="BKR8" s="676"/>
      <c r="BKS8" s="676"/>
      <c r="BKT8" s="676"/>
      <c r="BKU8" s="676"/>
      <c r="BKV8" s="676"/>
      <c r="BKW8" s="676"/>
      <c r="BKX8" s="676"/>
      <c r="BKY8" s="676"/>
      <c r="BKZ8" s="676"/>
      <c r="BLA8" s="676"/>
      <c r="BLB8" s="676"/>
      <c r="BLC8" s="676"/>
      <c r="BLD8" s="676"/>
      <c r="BLE8" s="676"/>
      <c r="BLF8" s="676"/>
      <c r="BLG8" s="676"/>
      <c r="BLH8" s="676"/>
      <c r="BLI8" s="676"/>
      <c r="BLJ8" s="676"/>
      <c r="BLK8" s="676"/>
      <c r="BLL8" s="676"/>
      <c r="BLM8" s="676"/>
      <c r="BLN8" s="676"/>
      <c r="BLO8" s="676"/>
      <c r="BLP8" s="676"/>
      <c r="BLQ8" s="676"/>
      <c r="BLR8" s="676"/>
      <c r="BLS8" s="676"/>
      <c r="BLT8" s="676"/>
      <c r="BLU8" s="676"/>
      <c r="BLV8" s="676"/>
      <c r="BLW8" s="676"/>
      <c r="BLX8" s="676"/>
      <c r="BLY8" s="676"/>
      <c r="BLZ8" s="676"/>
      <c r="BMA8" s="676"/>
      <c r="BMB8" s="676"/>
      <c r="BMC8" s="676"/>
      <c r="BMD8" s="676"/>
      <c r="BME8" s="676"/>
      <c r="BMF8" s="676"/>
      <c r="BMG8" s="676"/>
      <c r="BMH8" s="676"/>
      <c r="BMI8" s="676"/>
      <c r="BMJ8" s="676"/>
      <c r="BMK8" s="676"/>
      <c r="BML8" s="676"/>
      <c r="BMM8" s="676"/>
      <c r="BMN8" s="676"/>
      <c r="BMO8" s="676"/>
      <c r="BMP8" s="676"/>
      <c r="BMQ8" s="676"/>
      <c r="BMR8" s="676"/>
      <c r="BMS8" s="676"/>
      <c r="BMT8" s="676"/>
      <c r="BMU8" s="676"/>
      <c r="BMV8" s="676"/>
      <c r="BMW8" s="676"/>
      <c r="BMX8" s="676"/>
      <c r="BMY8" s="676"/>
      <c r="BMZ8" s="676"/>
      <c r="BNA8" s="676"/>
      <c r="BNB8" s="676"/>
      <c r="BNC8" s="676"/>
      <c r="BND8" s="676"/>
      <c r="BNE8" s="676"/>
      <c r="BNF8" s="676"/>
      <c r="BNG8" s="676"/>
      <c r="BNH8" s="676"/>
      <c r="BNI8" s="676"/>
      <c r="BNJ8" s="676"/>
      <c r="BNK8" s="676"/>
      <c r="BNL8" s="676"/>
      <c r="BNM8" s="676"/>
      <c r="BNN8" s="676"/>
      <c r="BNO8" s="676"/>
      <c r="BNP8" s="676"/>
      <c r="BNQ8" s="676"/>
      <c r="BNR8" s="676"/>
      <c r="BNS8" s="676"/>
      <c r="BNT8" s="676"/>
      <c r="BNU8" s="676"/>
      <c r="BNV8" s="676"/>
      <c r="BNW8" s="676"/>
      <c r="BNX8" s="676"/>
      <c r="BNY8" s="676"/>
      <c r="BNZ8" s="676"/>
      <c r="BOA8" s="676"/>
      <c r="BOB8" s="676"/>
      <c r="BOC8" s="676"/>
      <c r="BOD8" s="676"/>
      <c r="BOE8" s="676"/>
      <c r="BOF8" s="676"/>
      <c r="BOG8" s="676"/>
      <c r="BOH8" s="676"/>
      <c r="BOI8" s="676"/>
      <c r="BOJ8" s="676"/>
      <c r="BOK8" s="676"/>
      <c r="BOL8" s="676"/>
      <c r="BOM8" s="676"/>
      <c r="BON8" s="676"/>
      <c r="BOO8" s="676"/>
      <c r="BOP8" s="676"/>
      <c r="BOQ8" s="676"/>
      <c r="BOR8" s="676"/>
      <c r="BOS8" s="676"/>
      <c r="BOT8" s="676"/>
      <c r="BOU8" s="676"/>
      <c r="BOV8" s="676"/>
      <c r="BOW8" s="676"/>
      <c r="BOX8" s="676"/>
      <c r="BOY8" s="676"/>
      <c r="BOZ8" s="676"/>
      <c r="BPA8" s="676"/>
      <c r="BPB8" s="676"/>
      <c r="BPC8" s="676"/>
      <c r="BPD8" s="676"/>
      <c r="BPE8" s="676"/>
      <c r="BPF8" s="676"/>
      <c r="BPG8" s="676"/>
      <c r="BPH8" s="676"/>
      <c r="BPI8" s="676"/>
      <c r="BPJ8" s="676"/>
      <c r="BPK8" s="676"/>
      <c r="BPL8" s="676"/>
      <c r="BPM8" s="676"/>
      <c r="BPN8" s="676"/>
      <c r="BPO8" s="676"/>
      <c r="BPP8" s="676"/>
      <c r="BPQ8" s="676"/>
      <c r="BPR8" s="676"/>
      <c r="BPS8" s="676"/>
      <c r="BPT8" s="676"/>
      <c r="BPU8" s="676"/>
      <c r="BPV8" s="676"/>
      <c r="BPW8" s="676"/>
      <c r="BPX8" s="676"/>
      <c r="BPY8" s="676"/>
      <c r="BPZ8" s="676"/>
      <c r="BQA8" s="676"/>
      <c r="BQB8" s="676"/>
      <c r="BQC8" s="676"/>
      <c r="BQD8" s="676"/>
      <c r="BQE8" s="676"/>
      <c r="BQF8" s="676"/>
      <c r="BQG8" s="676"/>
      <c r="BQH8" s="676"/>
      <c r="BQI8" s="676"/>
      <c r="BQJ8" s="676"/>
      <c r="BQK8" s="676"/>
      <c r="BQL8" s="676"/>
      <c r="BQM8" s="676"/>
      <c r="BQN8" s="676"/>
      <c r="BQO8" s="676"/>
      <c r="BQP8" s="676"/>
      <c r="BQQ8" s="676"/>
      <c r="BQR8" s="676"/>
      <c r="BQS8" s="676"/>
      <c r="BQT8" s="676"/>
      <c r="BQU8" s="676"/>
      <c r="BQV8" s="676"/>
      <c r="BQW8" s="676"/>
      <c r="BQX8" s="676"/>
      <c r="BQY8" s="676"/>
      <c r="BQZ8" s="676"/>
      <c r="BRA8" s="676"/>
      <c r="BRB8" s="676"/>
      <c r="BRC8" s="676"/>
      <c r="BRD8" s="676"/>
      <c r="BRE8" s="676"/>
      <c r="BRF8" s="676"/>
      <c r="BRG8" s="676"/>
      <c r="BRH8" s="676"/>
      <c r="BRI8" s="676"/>
      <c r="BRJ8" s="676"/>
      <c r="BRK8" s="676"/>
      <c r="BRL8" s="676"/>
      <c r="BRM8" s="676"/>
      <c r="BRN8" s="676"/>
      <c r="BRO8" s="676"/>
      <c r="BRP8" s="676"/>
      <c r="BRQ8" s="676"/>
      <c r="BRR8" s="676"/>
      <c r="BRS8" s="676"/>
      <c r="BRT8" s="676"/>
      <c r="BRU8" s="676"/>
      <c r="BRV8" s="676"/>
      <c r="BRW8" s="676"/>
      <c r="BRX8" s="676"/>
      <c r="BRY8" s="676"/>
      <c r="BRZ8" s="676"/>
      <c r="BSA8" s="676"/>
      <c r="BSB8" s="676"/>
      <c r="BSC8" s="676"/>
      <c r="BSD8" s="676"/>
      <c r="BSE8" s="676"/>
      <c r="BSF8" s="676"/>
      <c r="BSG8" s="676"/>
      <c r="BSH8" s="676"/>
      <c r="BSI8" s="676"/>
      <c r="BSJ8" s="676"/>
      <c r="BSK8" s="676"/>
      <c r="BSL8" s="676"/>
      <c r="BSM8" s="676"/>
      <c r="BSN8" s="676"/>
      <c r="BSO8" s="676"/>
      <c r="BSP8" s="676"/>
      <c r="BSQ8" s="676"/>
      <c r="BSR8" s="676"/>
      <c r="BSS8" s="676"/>
      <c r="BST8" s="676"/>
      <c r="BSU8" s="676"/>
      <c r="BSV8" s="676"/>
      <c r="BSW8" s="676"/>
      <c r="BSX8" s="676"/>
      <c r="BSY8" s="676"/>
      <c r="BSZ8" s="676"/>
      <c r="BTA8" s="676"/>
      <c r="BTB8" s="676"/>
      <c r="BTC8" s="676"/>
      <c r="BTD8" s="676"/>
      <c r="BTE8" s="676"/>
      <c r="BTF8" s="676"/>
      <c r="BTG8" s="676"/>
      <c r="BTH8" s="676"/>
      <c r="BTI8" s="676"/>
      <c r="BTJ8" s="676"/>
      <c r="BTK8" s="676"/>
      <c r="BTL8" s="676"/>
      <c r="BTM8" s="676"/>
      <c r="BTN8" s="676"/>
      <c r="BTO8" s="676"/>
      <c r="BTP8" s="676"/>
      <c r="BTQ8" s="676"/>
      <c r="BTR8" s="676"/>
      <c r="BTS8" s="676"/>
      <c r="BTT8" s="676"/>
      <c r="BTU8" s="676"/>
      <c r="BTV8" s="676"/>
      <c r="BTW8" s="676"/>
      <c r="BTX8" s="676"/>
      <c r="BTY8" s="676"/>
      <c r="BTZ8" s="676"/>
      <c r="BUA8" s="676"/>
      <c r="BUB8" s="676"/>
      <c r="BUC8" s="676"/>
      <c r="BUD8" s="676"/>
      <c r="BUE8" s="676"/>
      <c r="BUF8" s="676"/>
      <c r="BUG8" s="676"/>
      <c r="BUH8" s="676"/>
      <c r="BUI8" s="676"/>
      <c r="BUJ8" s="676"/>
      <c r="BUK8" s="676"/>
      <c r="BUL8" s="676"/>
      <c r="BUM8" s="676"/>
      <c r="BUN8" s="676"/>
      <c r="BUO8" s="676"/>
      <c r="BUP8" s="676"/>
      <c r="BUQ8" s="676"/>
      <c r="BUR8" s="676"/>
      <c r="BUS8" s="676"/>
      <c r="BUT8" s="676"/>
      <c r="BUU8" s="676"/>
      <c r="BUV8" s="676"/>
      <c r="BUW8" s="676"/>
      <c r="BUX8" s="676"/>
      <c r="BUY8" s="676"/>
      <c r="BUZ8" s="676"/>
      <c r="BVA8" s="676"/>
      <c r="BVB8" s="676"/>
      <c r="BVC8" s="676"/>
      <c r="BVD8" s="676"/>
      <c r="BVE8" s="676"/>
      <c r="BVF8" s="676"/>
      <c r="BVG8" s="676"/>
      <c r="BVH8" s="676"/>
      <c r="BVI8" s="676"/>
      <c r="BVJ8" s="676"/>
      <c r="BVK8" s="676"/>
      <c r="BVL8" s="676"/>
      <c r="BVM8" s="676"/>
      <c r="BVN8" s="676"/>
      <c r="BVO8" s="676"/>
      <c r="BVP8" s="676"/>
      <c r="BVQ8" s="676"/>
      <c r="BVR8" s="676"/>
      <c r="BVS8" s="676"/>
      <c r="BVT8" s="676"/>
      <c r="BVU8" s="676"/>
      <c r="BVV8" s="676"/>
      <c r="BVW8" s="676"/>
      <c r="BVX8" s="676"/>
      <c r="BVY8" s="676"/>
      <c r="BVZ8" s="676"/>
      <c r="BWA8" s="676"/>
      <c r="BWB8" s="676"/>
      <c r="BWC8" s="676"/>
      <c r="BWD8" s="676"/>
      <c r="BWE8" s="676"/>
      <c r="BWF8" s="676"/>
      <c r="BWG8" s="676"/>
      <c r="BWH8" s="676"/>
      <c r="BWI8" s="676"/>
      <c r="BWJ8" s="676"/>
      <c r="BWK8" s="676"/>
      <c r="BWL8" s="676"/>
      <c r="BWM8" s="676"/>
      <c r="BWN8" s="676"/>
      <c r="BWO8" s="676"/>
      <c r="BWP8" s="676"/>
      <c r="BWQ8" s="676"/>
      <c r="BWR8" s="676"/>
      <c r="BWS8" s="676"/>
      <c r="BWT8" s="676"/>
      <c r="BWU8" s="676"/>
      <c r="BWV8" s="676"/>
      <c r="BWW8" s="676"/>
      <c r="BWX8" s="676"/>
      <c r="BWY8" s="676"/>
      <c r="BWZ8" s="676"/>
      <c r="BXA8" s="676"/>
      <c r="BXB8" s="676"/>
      <c r="BXC8" s="676"/>
      <c r="BXD8" s="676"/>
      <c r="BXE8" s="676"/>
      <c r="BXF8" s="676"/>
      <c r="BXG8" s="676"/>
      <c r="BXH8" s="676"/>
      <c r="BXI8" s="676"/>
      <c r="BXJ8" s="676"/>
      <c r="BXK8" s="676"/>
      <c r="BXL8" s="676"/>
      <c r="BXM8" s="676"/>
      <c r="BXN8" s="676"/>
      <c r="BXO8" s="676"/>
      <c r="BXP8" s="676"/>
      <c r="BXQ8" s="676"/>
      <c r="BXR8" s="676"/>
      <c r="BXS8" s="676"/>
      <c r="BXT8" s="676"/>
      <c r="BXU8" s="676"/>
      <c r="BXV8" s="676"/>
      <c r="BXW8" s="676"/>
      <c r="BXX8" s="676"/>
      <c r="BXY8" s="676"/>
      <c r="BXZ8" s="676"/>
      <c r="BYA8" s="676"/>
      <c r="BYB8" s="676"/>
      <c r="BYC8" s="676"/>
      <c r="BYD8" s="676"/>
      <c r="BYE8" s="676"/>
      <c r="BYF8" s="676"/>
      <c r="BYG8" s="676"/>
      <c r="BYH8" s="676"/>
      <c r="BYI8" s="676"/>
      <c r="BYJ8" s="676"/>
      <c r="BYK8" s="676"/>
      <c r="BYL8" s="676"/>
      <c r="BYM8" s="676"/>
      <c r="BYN8" s="676"/>
      <c r="BYO8" s="676"/>
      <c r="BYP8" s="676"/>
      <c r="BYQ8" s="676"/>
      <c r="BYR8" s="676"/>
      <c r="BYS8" s="676"/>
      <c r="BYT8" s="676"/>
      <c r="BYU8" s="676"/>
      <c r="BYV8" s="676"/>
      <c r="BYW8" s="676"/>
      <c r="BYX8" s="676"/>
      <c r="BYY8" s="676"/>
      <c r="BYZ8" s="676"/>
      <c r="BZA8" s="676"/>
      <c r="BZB8" s="676"/>
      <c r="BZC8" s="676"/>
      <c r="BZD8" s="676"/>
      <c r="BZE8" s="676"/>
      <c r="BZF8" s="676"/>
      <c r="BZG8" s="676"/>
      <c r="BZH8" s="676"/>
      <c r="BZI8" s="676"/>
      <c r="BZJ8" s="676"/>
      <c r="BZK8" s="676"/>
      <c r="BZL8" s="676"/>
      <c r="BZM8" s="676"/>
      <c r="BZN8" s="676"/>
      <c r="BZO8" s="676"/>
      <c r="BZP8" s="676"/>
      <c r="BZQ8" s="676"/>
      <c r="BZR8" s="676"/>
      <c r="BZS8" s="676"/>
      <c r="BZT8" s="676"/>
      <c r="BZU8" s="676"/>
      <c r="BZV8" s="676"/>
      <c r="BZW8" s="676"/>
      <c r="BZX8" s="676"/>
      <c r="BZY8" s="676"/>
      <c r="BZZ8" s="676"/>
      <c r="CAA8" s="676"/>
      <c r="CAB8" s="676"/>
      <c r="CAC8" s="676"/>
      <c r="CAD8" s="676"/>
      <c r="CAE8" s="676"/>
      <c r="CAF8" s="676"/>
      <c r="CAG8" s="676"/>
      <c r="CAH8" s="676"/>
      <c r="CAI8" s="676"/>
      <c r="CAJ8" s="676"/>
      <c r="CAK8" s="676"/>
      <c r="CAL8" s="676"/>
      <c r="CAM8" s="676"/>
      <c r="CAN8" s="676"/>
      <c r="CAO8" s="676"/>
      <c r="CAP8" s="676"/>
      <c r="CAQ8" s="676"/>
      <c r="CAR8" s="676"/>
      <c r="CAS8" s="676"/>
      <c r="CAT8" s="676"/>
      <c r="CAU8" s="676"/>
      <c r="CAV8" s="676"/>
      <c r="CAW8" s="676"/>
      <c r="CAX8" s="676"/>
      <c r="CAY8" s="676"/>
      <c r="CAZ8" s="676"/>
      <c r="CBA8" s="676"/>
      <c r="CBB8" s="676"/>
      <c r="CBC8" s="676"/>
      <c r="CBD8" s="676"/>
      <c r="CBE8" s="676"/>
      <c r="CBF8" s="676"/>
      <c r="CBG8" s="676"/>
      <c r="CBH8" s="676"/>
      <c r="CBI8" s="676"/>
      <c r="CBJ8" s="676"/>
      <c r="CBK8" s="676"/>
      <c r="CBL8" s="676"/>
      <c r="CBM8" s="676"/>
      <c r="CBN8" s="676"/>
      <c r="CBO8" s="676"/>
      <c r="CBP8" s="676"/>
      <c r="CBQ8" s="676"/>
      <c r="CBR8" s="676"/>
      <c r="CBS8" s="676"/>
      <c r="CBT8" s="676"/>
      <c r="CBU8" s="676"/>
      <c r="CBV8" s="676"/>
      <c r="CBW8" s="676"/>
      <c r="CBX8" s="676"/>
      <c r="CBY8" s="676"/>
      <c r="CBZ8" s="676"/>
      <c r="CCA8" s="676"/>
      <c r="CCB8" s="676"/>
      <c r="CCC8" s="676"/>
      <c r="CCD8" s="676"/>
      <c r="CCE8" s="676"/>
      <c r="CCF8" s="676"/>
      <c r="CCG8" s="676"/>
      <c r="CCH8" s="676"/>
      <c r="CCI8" s="676"/>
      <c r="CCJ8" s="676"/>
      <c r="CCK8" s="676"/>
      <c r="CCL8" s="676"/>
      <c r="CCM8" s="676"/>
      <c r="CCN8" s="676"/>
      <c r="CCO8" s="676"/>
      <c r="CCP8" s="676"/>
      <c r="CCQ8" s="676"/>
      <c r="CCR8" s="676"/>
      <c r="CCS8" s="676"/>
      <c r="CCT8" s="676"/>
      <c r="CCU8" s="676"/>
      <c r="CCV8" s="676"/>
      <c r="CCW8" s="676"/>
      <c r="CCX8" s="676"/>
      <c r="CCY8" s="676"/>
      <c r="CCZ8" s="676"/>
      <c r="CDA8" s="676"/>
      <c r="CDB8" s="676"/>
      <c r="CDC8" s="676"/>
      <c r="CDD8" s="676"/>
      <c r="CDE8" s="676"/>
      <c r="CDF8" s="676"/>
      <c r="CDG8" s="676"/>
      <c r="CDH8" s="676"/>
      <c r="CDI8" s="676"/>
      <c r="CDJ8" s="676"/>
      <c r="CDK8" s="676"/>
      <c r="CDL8" s="676"/>
      <c r="CDM8" s="676"/>
      <c r="CDN8" s="676"/>
      <c r="CDO8" s="676"/>
      <c r="CDP8" s="676"/>
      <c r="CDQ8" s="676"/>
      <c r="CDR8" s="676"/>
      <c r="CDS8" s="676"/>
      <c r="CDT8" s="676"/>
      <c r="CDU8" s="676"/>
      <c r="CDV8" s="676"/>
      <c r="CDW8" s="676"/>
      <c r="CDX8" s="676"/>
      <c r="CDY8" s="676"/>
      <c r="CDZ8" s="676"/>
      <c r="CEA8" s="676"/>
      <c r="CEB8" s="676"/>
      <c r="CEC8" s="676"/>
      <c r="CED8" s="676"/>
      <c r="CEE8" s="676"/>
      <c r="CEF8" s="676"/>
      <c r="CEG8" s="676"/>
      <c r="CEH8" s="676"/>
      <c r="CEI8" s="676"/>
      <c r="CEJ8" s="676"/>
      <c r="CEK8" s="676"/>
      <c r="CEL8" s="676"/>
      <c r="CEM8" s="676"/>
      <c r="CEN8" s="676"/>
      <c r="CEO8" s="676"/>
      <c r="CEP8" s="676"/>
      <c r="CEQ8" s="676"/>
      <c r="CER8" s="676"/>
      <c r="CES8" s="676"/>
      <c r="CET8" s="676"/>
      <c r="CEU8" s="676"/>
      <c r="CEV8" s="676"/>
      <c r="CEW8" s="676"/>
      <c r="CEX8" s="676"/>
      <c r="CEY8" s="676"/>
      <c r="CEZ8" s="676"/>
      <c r="CFA8" s="676"/>
      <c r="CFB8" s="676"/>
      <c r="CFC8" s="676"/>
      <c r="CFD8" s="676"/>
      <c r="CFE8" s="676"/>
      <c r="CFF8" s="676"/>
      <c r="CFG8" s="676"/>
      <c r="CFH8" s="676"/>
      <c r="CFI8" s="676"/>
      <c r="CFJ8" s="676"/>
      <c r="CFK8" s="676"/>
      <c r="CFL8" s="676"/>
      <c r="CFM8" s="676"/>
      <c r="CFN8" s="676"/>
      <c r="CFO8" s="676"/>
      <c r="CFP8" s="676"/>
      <c r="CFQ8" s="676"/>
      <c r="CFR8" s="676"/>
      <c r="CFS8" s="676"/>
      <c r="CFT8" s="676"/>
      <c r="CFU8" s="676"/>
      <c r="CFV8" s="676"/>
      <c r="CFW8" s="676"/>
      <c r="CFX8" s="676"/>
      <c r="CFY8" s="676"/>
      <c r="CFZ8" s="676"/>
      <c r="CGA8" s="676"/>
      <c r="CGB8" s="676"/>
      <c r="CGC8" s="676"/>
      <c r="CGD8" s="676"/>
      <c r="CGE8" s="676"/>
      <c r="CGF8" s="676"/>
      <c r="CGG8" s="676"/>
      <c r="CGH8" s="676"/>
      <c r="CGI8" s="676"/>
      <c r="CGJ8" s="676"/>
      <c r="CGK8" s="676"/>
      <c r="CGL8" s="676"/>
      <c r="CGM8" s="676"/>
      <c r="CGN8" s="676"/>
      <c r="CGO8" s="676"/>
      <c r="CGP8" s="676"/>
      <c r="CGQ8" s="676"/>
      <c r="CGR8" s="676"/>
      <c r="CGS8" s="676"/>
      <c r="CGT8" s="676"/>
      <c r="CGU8" s="676"/>
      <c r="CGV8" s="676"/>
      <c r="CGW8" s="676"/>
      <c r="CGX8" s="676"/>
      <c r="CGY8" s="676"/>
      <c r="CGZ8" s="676"/>
      <c r="CHA8" s="676"/>
      <c r="CHB8" s="676"/>
      <c r="CHC8" s="676"/>
      <c r="CHD8" s="676"/>
      <c r="CHE8" s="676"/>
      <c r="CHF8" s="676"/>
      <c r="CHG8" s="676"/>
      <c r="CHH8" s="676"/>
      <c r="CHI8" s="676"/>
      <c r="CHJ8" s="676"/>
      <c r="CHK8" s="676"/>
      <c r="CHL8" s="676"/>
      <c r="CHM8" s="676"/>
      <c r="CHN8" s="676"/>
      <c r="CHO8" s="676"/>
      <c r="CHP8" s="676"/>
      <c r="CHQ8" s="676"/>
      <c r="CHR8" s="676"/>
      <c r="CHS8" s="676"/>
      <c r="CHT8" s="676"/>
      <c r="CHU8" s="676"/>
      <c r="CHV8" s="676"/>
      <c r="CHW8" s="676"/>
      <c r="CHX8" s="676"/>
      <c r="CHY8" s="676"/>
      <c r="CHZ8" s="676"/>
      <c r="CIA8" s="676"/>
      <c r="CIB8" s="676"/>
      <c r="CIC8" s="676"/>
      <c r="CID8" s="676"/>
      <c r="CIE8" s="676"/>
      <c r="CIF8" s="676"/>
      <c r="CIG8" s="676"/>
      <c r="CIH8" s="676"/>
      <c r="CII8" s="676"/>
      <c r="CIJ8" s="676"/>
      <c r="CIK8" s="676"/>
      <c r="CIL8" s="676"/>
      <c r="CIM8" s="676"/>
      <c r="CIN8" s="676"/>
      <c r="CIO8" s="676"/>
      <c r="CIP8" s="676"/>
      <c r="CIQ8" s="676"/>
      <c r="CIR8" s="676"/>
      <c r="CIS8" s="676"/>
      <c r="CIT8" s="676"/>
      <c r="CIU8" s="676"/>
      <c r="CIV8" s="676"/>
      <c r="CIW8" s="676"/>
      <c r="CIX8" s="676"/>
      <c r="CIY8" s="676"/>
      <c r="CIZ8" s="676"/>
      <c r="CJA8" s="676"/>
      <c r="CJB8" s="676"/>
      <c r="CJC8" s="676"/>
      <c r="CJD8" s="676"/>
      <c r="CJE8" s="676"/>
      <c r="CJF8" s="676"/>
      <c r="CJG8" s="676"/>
      <c r="CJH8" s="676"/>
      <c r="CJI8" s="676"/>
      <c r="CJJ8" s="676"/>
      <c r="CJK8" s="676"/>
      <c r="CJL8" s="676"/>
      <c r="CJM8" s="676"/>
      <c r="CJN8" s="676"/>
      <c r="CJO8" s="676"/>
      <c r="CJP8" s="676"/>
      <c r="CJQ8" s="676"/>
      <c r="CJR8" s="676"/>
      <c r="CJS8" s="676"/>
      <c r="CJT8" s="676"/>
      <c r="CJU8" s="676"/>
      <c r="CJV8" s="676"/>
      <c r="CJW8" s="676"/>
      <c r="CJX8" s="676"/>
      <c r="CJY8" s="676"/>
      <c r="CJZ8" s="676"/>
      <c r="CKA8" s="676"/>
      <c r="CKB8" s="676"/>
      <c r="CKC8" s="676"/>
      <c r="CKD8" s="676"/>
      <c r="CKE8" s="676"/>
      <c r="CKF8" s="676"/>
      <c r="CKG8" s="676"/>
      <c r="CKH8" s="676"/>
      <c r="CKI8" s="676"/>
      <c r="CKJ8" s="676"/>
      <c r="CKK8" s="676"/>
      <c r="CKL8" s="676"/>
      <c r="CKM8" s="676"/>
      <c r="CKN8" s="676"/>
      <c r="CKO8" s="676"/>
      <c r="CKP8" s="676"/>
      <c r="CKQ8" s="676"/>
      <c r="CKR8" s="676"/>
      <c r="CKS8" s="676"/>
      <c r="CKT8" s="676"/>
      <c r="CKU8" s="676"/>
      <c r="CKV8" s="676"/>
      <c r="CKW8" s="676"/>
      <c r="CKX8" s="676"/>
      <c r="CKY8" s="676"/>
      <c r="CKZ8" s="676"/>
      <c r="CLA8" s="676"/>
      <c r="CLB8" s="676"/>
      <c r="CLC8" s="676"/>
      <c r="CLD8" s="676"/>
      <c r="CLE8" s="676"/>
      <c r="CLF8" s="676"/>
      <c r="CLG8" s="676"/>
      <c r="CLH8" s="676"/>
      <c r="CLI8" s="676"/>
      <c r="CLJ8" s="676"/>
      <c r="CLK8" s="676"/>
      <c r="CLL8" s="676"/>
      <c r="CLM8" s="676"/>
      <c r="CLN8" s="676"/>
      <c r="CLO8" s="676"/>
      <c r="CLP8" s="676"/>
      <c r="CLQ8" s="676"/>
      <c r="CLR8" s="676"/>
      <c r="CLS8" s="676"/>
      <c r="CLT8" s="676"/>
      <c r="CLU8" s="676"/>
      <c r="CLV8" s="676"/>
      <c r="CLW8" s="676"/>
      <c r="CLX8" s="676"/>
      <c r="CLY8" s="676"/>
      <c r="CLZ8" s="676"/>
      <c r="CMA8" s="676"/>
      <c r="CMB8" s="676"/>
      <c r="CMC8" s="676"/>
      <c r="CMD8" s="676"/>
      <c r="CME8" s="676"/>
      <c r="CMF8" s="676"/>
      <c r="CMG8" s="676"/>
      <c r="CMH8" s="676"/>
      <c r="CMI8" s="676"/>
      <c r="CMJ8" s="676"/>
      <c r="CMK8" s="676"/>
      <c r="CML8" s="676"/>
      <c r="CMM8" s="676"/>
      <c r="CMN8" s="676"/>
      <c r="CMO8" s="676"/>
      <c r="CMP8" s="676"/>
      <c r="CMQ8" s="676"/>
      <c r="CMR8" s="676"/>
      <c r="CMS8" s="676"/>
      <c r="CMT8" s="676"/>
      <c r="CMU8" s="676"/>
      <c r="CMV8" s="676"/>
      <c r="CMW8" s="676"/>
      <c r="CMX8" s="676"/>
      <c r="CMY8" s="676"/>
      <c r="CMZ8" s="676"/>
      <c r="CNA8" s="676"/>
      <c r="CNB8" s="676"/>
      <c r="CNC8" s="676"/>
      <c r="CND8" s="676"/>
      <c r="CNE8" s="676"/>
      <c r="CNF8" s="676"/>
      <c r="CNG8" s="676"/>
      <c r="CNH8" s="676"/>
      <c r="CNI8" s="676"/>
      <c r="CNJ8" s="676"/>
      <c r="CNK8" s="676"/>
      <c r="CNL8" s="676"/>
      <c r="CNM8" s="676"/>
      <c r="CNN8" s="676"/>
      <c r="CNO8" s="676"/>
      <c r="CNP8" s="676"/>
      <c r="CNQ8" s="676"/>
      <c r="CNR8" s="676"/>
      <c r="CNS8" s="676"/>
      <c r="CNT8" s="676"/>
      <c r="CNU8" s="676"/>
      <c r="CNV8" s="676"/>
      <c r="CNW8" s="676"/>
      <c r="CNX8" s="676"/>
      <c r="CNY8" s="676"/>
      <c r="CNZ8" s="676"/>
      <c r="COA8" s="676"/>
      <c r="COB8" s="676"/>
      <c r="COC8" s="676"/>
      <c r="COD8" s="676"/>
      <c r="COE8" s="676"/>
      <c r="COF8" s="676"/>
      <c r="COG8" s="676"/>
      <c r="COH8" s="676"/>
      <c r="COI8" s="676"/>
      <c r="COJ8" s="676"/>
      <c r="COK8" s="676"/>
      <c r="COL8" s="676"/>
      <c r="COM8" s="676"/>
      <c r="CON8" s="676"/>
      <c r="COO8" s="676"/>
      <c r="COP8" s="676"/>
      <c r="COQ8" s="676"/>
      <c r="COR8" s="676"/>
      <c r="COS8" s="676"/>
      <c r="COT8" s="676"/>
      <c r="COU8" s="676"/>
      <c r="COV8" s="676"/>
      <c r="COW8" s="676"/>
      <c r="COX8" s="676"/>
      <c r="COY8" s="676"/>
      <c r="COZ8" s="676"/>
      <c r="CPA8" s="676"/>
      <c r="CPB8" s="676"/>
      <c r="CPC8" s="676"/>
      <c r="CPD8" s="676"/>
      <c r="CPE8" s="676"/>
      <c r="CPF8" s="676"/>
      <c r="CPG8" s="676"/>
      <c r="CPH8" s="676"/>
      <c r="CPI8" s="676"/>
      <c r="CPJ8" s="676"/>
      <c r="CPK8" s="676"/>
      <c r="CPL8" s="676"/>
      <c r="CPM8" s="676"/>
      <c r="CPN8" s="676"/>
      <c r="CPO8" s="676"/>
      <c r="CPP8" s="676"/>
      <c r="CPQ8" s="676"/>
      <c r="CPR8" s="676"/>
      <c r="CPS8" s="676"/>
      <c r="CPT8" s="676"/>
      <c r="CPU8" s="676"/>
      <c r="CPV8" s="676"/>
      <c r="CPW8" s="676"/>
      <c r="CPX8" s="676"/>
      <c r="CPY8" s="676"/>
      <c r="CPZ8" s="676"/>
      <c r="CQA8" s="676"/>
      <c r="CQB8" s="676"/>
      <c r="CQC8" s="676"/>
      <c r="CQD8" s="676"/>
      <c r="CQE8" s="676"/>
      <c r="CQF8" s="676"/>
      <c r="CQG8" s="676"/>
      <c r="CQH8" s="676"/>
      <c r="CQI8" s="676"/>
      <c r="CQJ8" s="676"/>
      <c r="CQK8" s="676"/>
      <c r="CQL8" s="676"/>
      <c r="CQM8" s="676"/>
      <c r="CQN8" s="676"/>
      <c r="CQO8" s="676"/>
      <c r="CQP8" s="676"/>
      <c r="CQQ8" s="676"/>
      <c r="CQR8" s="676"/>
      <c r="CQS8" s="676"/>
      <c r="CQT8" s="676"/>
      <c r="CQU8" s="676"/>
      <c r="CQV8" s="676"/>
      <c r="CQW8" s="676"/>
      <c r="CQX8" s="676"/>
      <c r="CQY8" s="676"/>
      <c r="CQZ8" s="676"/>
      <c r="CRA8" s="676"/>
      <c r="CRB8" s="676"/>
      <c r="CRC8" s="676"/>
      <c r="CRD8" s="676"/>
      <c r="CRE8" s="676"/>
      <c r="CRF8" s="676"/>
      <c r="CRG8" s="676"/>
      <c r="CRH8" s="676"/>
      <c r="CRI8" s="676"/>
      <c r="CRJ8" s="676"/>
      <c r="CRK8" s="676"/>
      <c r="CRL8" s="676"/>
      <c r="CRM8" s="676"/>
      <c r="CRN8" s="676"/>
      <c r="CRO8" s="676"/>
      <c r="CRP8" s="676"/>
      <c r="CRQ8" s="676"/>
      <c r="CRR8" s="676"/>
      <c r="CRS8" s="676"/>
      <c r="CRT8" s="676"/>
      <c r="CRU8" s="676"/>
      <c r="CRV8" s="676"/>
      <c r="CRW8" s="676"/>
      <c r="CRX8" s="676"/>
      <c r="CRY8" s="676"/>
      <c r="CRZ8" s="676"/>
      <c r="CSA8" s="676"/>
      <c r="CSB8" s="676"/>
      <c r="CSC8" s="676"/>
      <c r="CSD8" s="676"/>
      <c r="CSE8" s="676"/>
      <c r="CSF8" s="676"/>
      <c r="CSG8" s="676"/>
      <c r="CSH8" s="676"/>
      <c r="CSI8" s="676"/>
      <c r="CSJ8" s="676"/>
      <c r="CSK8" s="676"/>
      <c r="CSL8" s="676"/>
      <c r="CSM8" s="676"/>
      <c r="CSN8" s="676"/>
      <c r="CSO8" s="676"/>
      <c r="CSP8" s="676"/>
      <c r="CSQ8" s="676"/>
      <c r="CSR8" s="676"/>
      <c r="CSS8" s="676"/>
      <c r="CST8" s="676"/>
      <c r="CSU8" s="676"/>
      <c r="CSV8" s="676"/>
      <c r="CSW8" s="676"/>
      <c r="CSX8" s="676"/>
      <c r="CSY8" s="676"/>
      <c r="CSZ8" s="676"/>
      <c r="CTA8" s="676"/>
      <c r="CTB8" s="676"/>
      <c r="CTC8" s="676"/>
      <c r="CTD8" s="676"/>
      <c r="CTE8" s="676"/>
      <c r="CTF8" s="676"/>
      <c r="CTG8" s="676"/>
      <c r="CTH8" s="676"/>
      <c r="CTI8" s="676"/>
      <c r="CTJ8" s="676"/>
      <c r="CTK8" s="676"/>
      <c r="CTL8" s="676"/>
      <c r="CTM8" s="676"/>
      <c r="CTN8" s="676"/>
      <c r="CTO8" s="676"/>
      <c r="CTP8" s="676"/>
      <c r="CTQ8" s="676"/>
      <c r="CTR8" s="676"/>
      <c r="CTS8" s="676"/>
      <c r="CTT8" s="676"/>
      <c r="CTU8" s="676"/>
      <c r="CTV8" s="676"/>
      <c r="CTW8" s="676"/>
      <c r="CTX8" s="676"/>
      <c r="CTY8" s="676"/>
      <c r="CTZ8" s="676"/>
      <c r="CUA8" s="676"/>
      <c r="CUB8" s="676"/>
      <c r="CUC8" s="676"/>
      <c r="CUD8" s="676"/>
      <c r="CUE8" s="676"/>
      <c r="CUF8" s="676"/>
      <c r="CUG8" s="676"/>
      <c r="CUH8" s="676"/>
      <c r="CUI8" s="676"/>
      <c r="CUJ8" s="676"/>
      <c r="CUK8" s="676"/>
      <c r="CUL8" s="676"/>
      <c r="CUM8" s="676"/>
      <c r="CUN8" s="676"/>
      <c r="CUO8" s="676"/>
      <c r="CUP8" s="676"/>
      <c r="CUQ8" s="676"/>
      <c r="CUR8" s="676"/>
      <c r="CUS8" s="676"/>
      <c r="CUT8" s="676"/>
      <c r="CUU8" s="676"/>
      <c r="CUV8" s="676"/>
      <c r="CUW8" s="676"/>
      <c r="CUX8" s="676"/>
      <c r="CUY8" s="676"/>
      <c r="CUZ8" s="676"/>
      <c r="CVA8" s="676"/>
      <c r="CVB8" s="676"/>
      <c r="CVC8" s="676"/>
      <c r="CVD8" s="676"/>
      <c r="CVE8" s="676"/>
      <c r="CVF8" s="676"/>
      <c r="CVG8" s="676"/>
      <c r="CVH8" s="676"/>
      <c r="CVI8" s="676"/>
      <c r="CVJ8" s="676"/>
      <c r="CVK8" s="676"/>
      <c r="CVL8" s="676"/>
      <c r="CVM8" s="676"/>
      <c r="CVN8" s="676"/>
      <c r="CVO8" s="676"/>
      <c r="CVP8" s="676"/>
      <c r="CVQ8" s="676"/>
      <c r="CVR8" s="676"/>
      <c r="CVS8" s="676"/>
      <c r="CVT8" s="676"/>
      <c r="CVU8" s="676"/>
      <c r="CVV8" s="676"/>
      <c r="CVW8" s="676"/>
      <c r="CVX8" s="676"/>
      <c r="CVY8" s="676"/>
      <c r="CVZ8" s="676"/>
      <c r="CWA8" s="676"/>
      <c r="CWB8" s="676"/>
      <c r="CWC8" s="676"/>
      <c r="CWD8" s="676"/>
      <c r="CWE8" s="676"/>
      <c r="CWF8" s="676"/>
      <c r="CWG8" s="676"/>
      <c r="CWH8" s="676"/>
      <c r="CWI8" s="676"/>
      <c r="CWJ8" s="676"/>
      <c r="CWK8" s="676"/>
      <c r="CWL8" s="676"/>
      <c r="CWM8" s="676"/>
      <c r="CWN8" s="676"/>
      <c r="CWO8" s="676"/>
      <c r="CWP8" s="676"/>
      <c r="CWQ8" s="676"/>
      <c r="CWR8" s="676"/>
      <c r="CWS8" s="676"/>
      <c r="CWT8" s="676"/>
      <c r="CWU8" s="676"/>
      <c r="CWV8" s="676"/>
      <c r="CWW8" s="676"/>
      <c r="CWX8" s="676"/>
      <c r="CWY8" s="676"/>
      <c r="CWZ8" s="676"/>
      <c r="CXA8" s="676"/>
      <c r="CXB8" s="676"/>
      <c r="CXC8" s="676"/>
      <c r="CXD8" s="676"/>
      <c r="CXE8" s="676"/>
      <c r="CXF8" s="676"/>
      <c r="CXG8" s="676"/>
      <c r="CXH8" s="676"/>
      <c r="CXI8" s="676"/>
      <c r="CXJ8" s="676"/>
      <c r="CXK8" s="676"/>
      <c r="CXL8" s="676"/>
      <c r="CXM8" s="676"/>
      <c r="CXN8" s="676"/>
      <c r="CXO8" s="676"/>
      <c r="CXP8" s="676"/>
      <c r="CXQ8" s="676"/>
      <c r="CXR8" s="676"/>
      <c r="CXS8" s="676"/>
      <c r="CXT8" s="676"/>
      <c r="CXU8" s="676"/>
      <c r="CXV8" s="676"/>
      <c r="CXW8" s="676"/>
      <c r="CXX8" s="676"/>
      <c r="CXY8" s="676"/>
      <c r="CXZ8" s="676"/>
      <c r="CYA8" s="676"/>
      <c r="CYB8" s="676"/>
      <c r="CYC8" s="676"/>
      <c r="CYD8" s="676"/>
      <c r="CYE8" s="676"/>
      <c r="CYF8" s="676"/>
      <c r="CYG8" s="676"/>
      <c r="CYH8" s="676"/>
      <c r="CYI8" s="676"/>
      <c r="CYJ8" s="676"/>
      <c r="CYK8" s="676"/>
      <c r="CYL8" s="676"/>
      <c r="CYM8" s="676"/>
      <c r="CYN8" s="676"/>
      <c r="CYO8" s="676"/>
      <c r="CYP8" s="676"/>
      <c r="CYQ8" s="676"/>
      <c r="CYR8" s="676"/>
      <c r="CYS8" s="676"/>
      <c r="CYT8" s="676"/>
      <c r="CYU8" s="676"/>
      <c r="CYV8" s="676"/>
      <c r="CYW8" s="676"/>
      <c r="CYX8" s="676"/>
      <c r="CYY8" s="676"/>
      <c r="CYZ8" s="676"/>
      <c r="CZA8" s="676"/>
      <c r="CZB8" s="676"/>
      <c r="CZC8" s="676"/>
      <c r="CZD8" s="676"/>
      <c r="CZE8" s="676"/>
      <c r="CZF8" s="676"/>
      <c r="CZG8" s="676"/>
      <c r="CZH8" s="676"/>
      <c r="CZI8" s="676"/>
      <c r="CZJ8" s="676"/>
      <c r="CZK8" s="676"/>
      <c r="CZL8" s="676"/>
      <c r="CZM8" s="676"/>
      <c r="CZN8" s="676"/>
      <c r="CZO8" s="676"/>
      <c r="CZP8" s="676"/>
      <c r="CZQ8" s="676"/>
      <c r="CZR8" s="676"/>
      <c r="CZS8" s="676"/>
      <c r="CZT8" s="676"/>
      <c r="CZU8" s="676"/>
      <c r="CZV8" s="676"/>
      <c r="CZW8" s="676"/>
      <c r="CZX8" s="676"/>
      <c r="CZY8" s="676"/>
      <c r="CZZ8" s="676"/>
      <c r="DAA8" s="676"/>
      <c r="DAB8" s="676"/>
      <c r="DAC8" s="676"/>
      <c r="DAD8" s="676"/>
      <c r="DAE8" s="676"/>
      <c r="DAF8" s="676"/>
      <c r="DAG8" s="676"/>
      <c r="DAH8" s="676"/>
      <c r="DAI8" s="676"/>
      <c r="DAJ8" s="676"/>
      <c r="DAK8" s="676"/>
      <c r="DAL8" s="676"/>
      <c r="DAM8" s="676"/>
      <c r="DAN8" s="676"/>
      <c r="DAO8" s="676"/>
      <c r="DAP8" s="676"/>
      <c r="DAQ8" s="676"/>
      <c r="DAR8" s="676"/>
      <c r="DAS8" s="676"/>
      <c r="DAT8" s="676"/>
      <c r="DAU8" s="676"/>
      <c r="DAV8" s="676"/>
      <c r="DAW8" s="676"/>
      <c r="DAX8" s="676"/>
      <c r="DAY8" s="676"/>
      <c r="DAZ8" s="676"/>
      <c r="DBA8" s="676"/>
      <c r="DBB8" s="676"/>
      <c r="DBC8" s="676"/>
      <c r="DBD8" s="676"/>
      <c r="DBE8" s="676"/>
      <c r="DBF8" s="676"/>
      <c r="DBG8" s="676"/>
      <c r="DBH8" s="676"/>
      <c r="DBI8" s="676"/>
      <c r="DBJ8" s="676"/>
      <c r="DBK8" s="676"/>
      <c r="DBL8" s="676"/>
      <c r="DBM8" s="676"/>
      <c r="DBN8" s="676"/>
      <c r="DBO8" s="676"/>
      <c r="DBP8" s="676"/>
      <c r="DBQ8" s="676"/>
      <c r="DBR8" s="676"/>
      <c r="DBS8" s="676"/>
      <c r="DBT8" s="676"/>
      <c r="DBU8" s="676"/>
      <c r="DBV8" s="676"/>
      <c r="DBW8" s="676"/>
      <c r="DBX8" s="676"/>
      <c r="DBY8" s="676"/>
      <c r="DBZ8" s="676"/>
      <c r="DCA8" s="676"/>
      <c r="DCB8" s="676"/>
      <c r="DCC8" s="676"/>
      <c r="DCD8" s="676"/>
      <c r="DCE8" s="676"/>
      <c r="DCF8" s="676"/>
      <c r="DCG8" s="676"/>
      <c r="DCH8" s="676"/>
      <c r="DCI8" s="676"/>
      <c r="DCJ8" s="676"/>
      <c r="DCK8" s="676"/>
      <c r="DCL8" s="676"/>
      <c r="DCM8" s="676"/>
      <c r="DCN8" s="676"/>
      <c r="DCO8" s="676"/>
      <c r="DCP8" s="676"/>
      <c r="DCQ8" s="676"/>
      <c r="DCR8" s="676"/>
      <c r="DCS8" s="676"/>
      <c r="DCT8" s="676"/>
      <c r="DCU8" s="676"/>
      <c r="DCV8" s="676"/>
      <c r="DCW8" s="676"/>
      <c r="DCX8" s="676"/>
      <c r="DCY8" s="676"/>
      <c r="DCZ8" s="676"/>
      <c r="DDA8" s="676"/>
      <c r="DDB8" s="676"/>
      <c r="DDC8" s="676"/>
      <c r="DDD8" s="676"/>
      <c r="DDE8" s="676"/>
      <c r="DDF8" s="676"/>
      <c r="DDG8" s="676"/>
      <c r="DDH8" s="676"/>
      <c r="DDI8" s="676"/>
      <c r="DDJ8" s="676"/>
      <c r="DDK8" s="676"/>
      <c r="DDL8" s="676"/>
      <c r="DDM8" s="676"/>
      <c r="DDN8" s="676"/>
      <c r="DDO8" s="676"/>
      <c r="DDP8" s="676"/>
      <c r="DDQ8" s="676"/>
      <c r="DDR8" s="676"/>
      <c r="DDS8" s="676"/>
      <c r="DDT8" s="676"/>
      <c r="DDU8" s="676"/>
      <c r="DDV8" s="676"/>
      <c r="DDW8" s="676"/>
      <c r="DDX8" s="676"/>
      <c r="DDY8" s="676"/>
      <c r="DDZ8" s="676"/>
      <c r="DEA8" s="676"/>
      <c r="DEB8" s="676"/>
      <c r="DEC8" s="676"/>
      <c r="DED8" s="676"/>
      <c r="DEE8" s="676"/>
      <c r="DEF8" s="676"/>
      <c r="DEG8" s="676"/>
      <c r="DEH8" s="676"/>
      <c r="DEI8" s="676"/>
      <c r="DEJ8" s="676"/>
      <c r="DEK8" s="676"/>
      <c r="DEL8" s="676"/>
      <c r="DEM8" s="676"/>
      <c r="DEN8" s="676"/>
      <c r="DEO8" s="676"/>
      <c r="DEP8" s="676"/>
      <c r="DEQ8" s="676"/>
      <c r="DER8" s="676"/>
      <c r="DES8" s="676"/>
      <c r="DET8" s="676"/>
      <c r="DEU8" s="676"/>
      <c r="DEV8" s="676"/>
      <c r="DEW8" s="676"/>
      <c r="DEX8" s="676"/>
      <c r="DEY8" s="676"/>
      <c r="DEZ8" s="676"/>
      <c r="DFA8" s="676"/>
      <c r="DFB8" s="676"/>
      <c r="DFC8" s="676"/>
      <c r="DFD8" s="676"/>
      <c r="DFE8" s="676"/>
      <c r="DFF8" s="676"/>
      <c r="DFG8" s="676"/>
      <c r="DFH8" s="676"/>
      <c r="DFI8" s="676"/>
      <c r="DFJ8" s="676"/>
      <c r="DFK8" s="676"/>
      <c r="DFL8" s="676"/>
      <c r="DFM8" s="676"/>
      <c r="DFN8" s="676"/>
      <c r="DFO8" s="676"/>
      <c r="DFP8" s="676"/>
      <c r="DFQ8" s="676"/>
      <c r="DFR8" s="676"/>
      <c r="DFS8" s="676"/>
      <c r="DFT8" s="676"/>
      <c r="DFU8" s="676"/>
      <c r="DFV8" s="676"/>
      <c r="DFW8" s="676"/>
      <c r="DFX8" s="676"/>
      <c r="DFY8" s="676"/>
      <c r="DFZ8" s="676"/>
      <c r="DGA8" s="676"/>
      <c r="DGB8" s="676"/>
      <c r="DGC8" s="676"/>
      <c r="DGD8" s="676"/>
      <c r="DGE8" s="676"/>
      <c r="DGF8" s="676"/>
      <c r="DGG8" s="676"/>
      <c r="DGH8" s="676"/>
      <c r="DGI8" s="676"/>
      <c r="DGJ8" s="676"/>
      <c r="DGK8" s="676"/>
      <c r="DGL8" s="676"/>
      <c r="DGM8" s="676"/>
      <c r="DGN8" s="676"/>
      <c r="DGO8" s="676"/>
      <c r="DGP8" s="676"/>
      <c r="DGQ8" s="676"/>
      <c r="DGR8" s="676"/>
      <c r="DGS8" s="676"/>
      <c r="DGT8" s="676"/>
      <c r="DGU8" s="676"/>
      <c r="DGV8" s="676"/>
      <c r="DGW8" s="676"/>
      <c r="DGX8" s="676"/>
      <c r="DGY8" s="676"/>
      <c r="DGZ8" s="676"/>
      <c r="DHA8" s="676"/>
      <c r="DHB8" s="676"/>
      <c r="DHC8" s="676"/>
      <c r="DHD8" s="676"/>
      <c r="DHE8" s="676"/>
      <c r="DHF8" s="676"/>
      <c r="DHG8" s="676"/>
      <c r="DHH8" s="676"/>
      <c r="DHI8" s="676"/>
      <c r="DHJ8" s="676"/>
      <c r="DHK8" s="676"/>
      <c r="DHL8" s="676"/>
      <c r="DHM8" s="676"/>
      <c r="DHN8" s="676"/>
      <c r="DHO8" s="676"/>
      <c r="DHP8" s="676"/>
      <c r="DHQ8" s="676"/>
      <c r="DHR8" s="676"/>
      <c r="DHS8" s="676"/>
      <c r="DHT8" s="676"/>
      <c r="DHU8" s="676"/>
      <c r="DHV8" s="676"/>
      <c r="DHW8" s="676"/>
      <c r="DHX8" s="676"/>
      <c r="DHY8" s="676"/>
      <c r="DHZ8" s="676"/>
      <c r="DIA8" s="676"/>
      <c r="DIB8" s="676"/>
      <c r="DIC8" s="676"/>
      <c r="DID8" s="676"/>
      <c r="DIE8" s="676"/>
      <c r="DIF8" s="676"/>
      <c r="DIG8" s="676"/>
      <c r="DIH8" s="676"/>
      <c r="DII8" s="676"/>
      <c r="DIJ8" s="676"/>
      <c r="DIK8" s="676"/>
      <c r="DIL8" s="676"/>
      <c r="DIM8" s="676"/>
      <c r="DIN8" s="676"/>
      <c r="DIO8" s="676"/>
      <c r="DIP8" s="676"/>
      <c r="DIQ8" s="676"/>
      <c r="DIR8" s="676"/>
      <c r="DIS8" s="676"/>
      <c r="DIT8" s="676"/>
      <c r="DIU8" s="676"/>
      <c r="DIV8" s="676"/>
      <c r="DIW8" s="676"/>
      <c r="DIX8" s="676"/>
      <c r="DIY8" s="676"/>
      <c r="DIZ8" s="676"/>
      <c r="DJA8" s="676"/>
      <c r="DJB8" s="676"/>
      <c r="DJC8" s="676"/>
      <c r="DJD8" s="676"/>
      <c r="DJE8" s="676"/>
      <c r="DJF8" s="676"/>
      <c r="DJG8" s="676"/>
      <c r="DJH8" s="676"/>
      <c r="DJI8" s="676"/>
      <c r="DJJ8" s="676"/>
      <c r="DJK8" s="676"/>
      <c r="DJL8" s="676"/>
      <c r="DJM8" s="676"/>
      <c r="DJN8" s="676"/>
      <c r="DJO8" s="676"/>
      <c r="DJP8" s="676"/>
      <c r="DJQ8" s="676"/>
      <c r="DJR8" s="676"/>
      <c r="DJS8" s="676"/>
      <c r="DJT8" s="676"/>
      <c r="DJU8" s="676"/>
      <c r="DJV8" s="676"/>
      <c r="DJW8" s="676"/>
      <c r="DJX8" s="676"/>
      <c r="DJY8" s="676"/>
      <c r="DJZ8" s="676"/>
      <c r="DKA8" s="676"/>
      <c r="DKB8" s="676"/>
      <c r="DKC8" s="676"/>
      <c r="DKD8" s="676"/>
      <c r="DKE8" s="676"/>
      <c r="DKF8" s="676"/>
      <c r="DKG8" s="676"/>
      <c r="DKH8" s="676"/>
      <c r="DKI8" s="676"/>
      <c r="DKJ8" s="676"/>
      <c r="DKK8" s="676"/>
      <c r="DKL8" s="676"/>
      <c r="DKM8" s="676"/>
      <c r="DKN8" s="676"/>
      <c r="DKO8" s="676"/>
      <c r="DKP8" s="676"/>
      <c r="DKQ8" s="676"/>
      <c r="DKR8" s="676"/>
      <c r="DKS8" s="676"/>
      <c r="DKT8" s="676"/>
      <c r="DKU8" s="676"/>
      <c r="DKV8" s="676"/>
      <c r="DKW8" s="676"/>
      <c r="DKX8" s="676"/>
      <c r="DKY8" s="676"/>
      <c r="DKZ8" s="676"/>
      <c r="DLA8" s="676"/>
      <c r="DLB8" s="676"/>
      <c r="DLC8" s="676"/>
      <c r="DLD8" s="676"/>
      <c r="DLE8" s="676"/>
      <c r="DLF8" s="676"/>
      <c r="DLG8" s="676"/>
      <c r="DLH8" s="676"/>
      <c r="DLI8" s="676"/>
      <c r="DLJ8" s="676"/>
      <c r="DLK8" s="676"/>
      <c r="DLL8" s="676"/>
      <c r="DLM8" s="676"/>
      <c r="DLN8" s="676"/>
      <c r="DLO8" s="676"/>
      <c r="DLP8" s="676"/>
      <c r="DLQ8" s="676"/>
      <c r="DLR8" s="676"/>
      <c r="DLS8" s="676"/>
      <c r="DLT8" s="676"/>
      <c r="DLU8" s="676"/>
      <c r="DLV8" s="676"/>
      <c r="DLW8" s="676"/>
      <c r="DLX8" s="676"/>
      <c r="DLY8" s="676"/>
      <c r="DLZ8" s="676"/>
      <c r="DMA8" s="676"/>
      <c r="DMB8" s="676"/>
      <c r="DMC8" s="676"/>
      <c r="DMD8" s="676"/>
      <c r="DME8" s="676"/>
      <c r="DMF8" s="676"/>
      <c r="DMG8" s="676"/>
      <c r="DMH8" s="676"/>
      <c r="DMI8" s="676"/>
      <c r="DMJ8" s="676"/>
      <c r="DMK8" s="676"/>
      <c r="DML8" s="676"/>
      <c r="DMM8" s="676"/>
      <c r="DMN8" s="676"/>
      <c r="DMO8" s="676"/>
      <c r="DMP8" s="676"/>
      <c r="DMQ8" s="676"/>
      <c r="DMR8" s="676"/>
      <c r="DMS8" s="676"/>
      <c r="DMT8" s="676"/>
      <c r="DMU8" s="676"/>
      <c r="DMV8" s="676"/>
      <c r="DMW8" s="676"/>
      <c r="DMX8" s="676"/>
      <c r="DMY8" s="676"/>
      <c r="DMZ8" s="676"/>
      <c r="DNA8" s="676"/>
      <c r="DNB8" s="676"/>
      <c r="DNC8" s="676"/>
      <c r="DND8" s="676"/>
      <c r="DNE8" s="676"/>
      <c r="DNF8" s="676"/>
      <c r="DNG8" s="676"/>
      <c r="DNH8" s="676"/>
      <c r="DNI8" s="676"/>
      <c r="DNJ8" s="676"/>
      <c r="DNK8" s="676"/>
      <c r="DNL8" s="676"/>
      <c r="DNM8" s="676"/>
      <c r="DNN8" s="676"/>
      <c r="DNO8" s="676"/>
      <c r="DNP8" s="676"/>
      <c r="DNQ8" s="676"/>
      <c r="DNR8" s="676"/>
      <c r="DNS8" s="676"/>
      <c r="DNT8" s="676"/>
      <c r="DNU8" s="676"/>
      <c r="DNV8" s="676"/>
      <c r="DNW8" s="676"/>
      <c r="DNX8" s="676"/>
      <c r="DNY8" s="676"/>
      <c r="DNZ8" s="676"/>
      <c r="DOA8" s="676"/>
      <c r="DOB8" s="676"/>
      <c r="DOC8" s="676"/>
      <c r="DOD8" s="676"/>
      <c r="DOE8" s="676"/>
      <c r="DOF8" s="676"/>
      <c r="DOG8" s="676"/>
      <c r="DOH8" s="676"/>
      <c r="DOI8" s="676"/>
      <c r="DOJ8" s="676"/>
      <c r="DOK8" s="676"/>
      <c r="DOL8" s="676"/>
      <c r="DOM8" s="676"/>
      <c r="DON8" s="676"/>
      <c r="DOO8" s="676"/>
      <c r="DOP8" s="676"/>
      <c r="DOQ8" s="676"/>
      <c r="DOR8" s="676"/>
      <c r="DOS8" s="676"/>
      <c r="DOT8" s="676"/>
      <c r="DOU8" s="676"/>
      <c r="DOV8" s="676"/>
      <c r="DOW8" s="676"/>
      <c r="DOX8" s="676"/>
      <c r="DOY8" s="676"/>
      <c r="DOZ8" s="676"/>
      <c r="DPA8" s="676"/>
      <c r="DPB8" s="676"/>
      <c r="DPC8" s="676"/>
      <c r="DPD8" s="676"/>
      <c r="DPE8" s="676"/>
      <c r="DPF8" s="676"/>
      <c r="DPG8" s="676"/>
      <c r="DPH8" s="676"/>
      <c r="DPI8" s="676"/>
      <c r="DPJ8" s="676"/>
      <c r="DPK8" s="676"/>
      <c r="DPL8" s="676"/>
      <c r="DPM8" s="676"/>
      <c r="DPN8" s="676"/>
      <c r="DPO8" s="676"/>
      <c r="DPP8" s="676"/>
      <c r="DPQ8" s="676"/>
      <c r="DPR8" s="676"/>
      <c r="DPS8" s="676"/>
      <c r="DPT8" s="676"/>
      <c r="DPU8" s="676"/>
      <c r="DPV8" s="676"/>
      <c r="DPW8" s="676"/>
      <c r="DPX8" s="676"/>
      <c r="DPY8" s="676"/>
      <c r="DPZ8" s="676"/>
      <c r="DQA8" s="676"/>
      <c r="DQB8" s="676"/>
      <c r="DQC8" s="676"/>
      <c r="DQD8" s="676"/>
      <c r="DQE8" s="676"/>
      <c r="DQF8" s="676"/>
      <c r="DQG8" s="676"/>
      <c r="DQH8" s="676"/>
      <c r="DQI8" s="676"/>
      <c r="DQJ8" s="676"/>
      <c r="DQK8" s="676"/>
      <c r="DQL8" s="676"/>
      <c r="DQM8" s="676"/>
      <c r="DQN8" s="676"/>
      <c r="DQO8" s="676"/>
      <c r="DQP8" s="676"/>
      <c r="DQQ8" s="676"/>
      <c r="DQR8" s="676"/>
      <c r="DQS8" s="676"/>
      <c r="DQT8" s="676"/>
      <c r="DQU8" s="676"/>
      <c r="DQV8" s="676"/>
      <c r="DQW8" s="676"/>
      <c r="DQX8" s="676"/>
      <c r="DQY8" s="676"/>
      <c r="DQZ8" s="676"/>
      <c r="DRA8" s="676"/>
      <c r="DRB8" s="676"/>
      <c r="DRC8" s="676"/>
      <c r="DRD8" s="676"/>
      <c r="DRE8" s="676"/>
      <c r="DRF8" s="676"/>
      <c r="DRG8" s="676"/>
      <c r="DRH8" s="676"/>
      <c r="DRI8" s="676"/>
      <c r="DRJ8" s="676"/>
      <c r="DRK8" s="676"/>
      <c r="DRL8" s="676"/>
      <c r="DRM8" s="676"/>
      <c r="DRN8" s="676"/>
      <c r="DRO8" s="676"/>
      <c r="DRP8" s="676"/>
      <c r="DRQ8" s="676"/>
      <c r="DRR8" s="676"/>
      <c r="DRS8" s="676"/>
      <c r="DRT8" s="676"/>
      <c r="DRU8" s="676"/>
      <c r="DRV8" s="676"/>
      <c r="DRW8" s="676"/>
      <c r="DRX8" s="676"/>
      <c r="DRY8" s="676"/>
      <c r="DRZ8" s="676"/>
      <c r="DSA8" s="676"/>
      <c r="DSB8" s="676"/>
      <c r="DSC8" s="676"/>
      <c r="DSD8" s="676"/>
      <c r="DSE8" s="676"/>
      <c r="DSF8" s="676"/>
      <c r="DSG8" s="676"/>
      <c r="DSH8" s="676"/>
      <c r="DSI8" s="676"/>
      <c r="DSJ8" s="676"/>
      <c r="DSK8" s="676"/>
      <c r="DSL8" s="676"/>
      <c r="DSM8" s="676"/>
      <c r="DSN8" s="676"/>
      <c r="DSO8" s="676"/>
      <c r="DSP8" s="676"/>
      <c r="DSQ8" s="676"/>
      <c r="DSR8" s="676"/>
      <c r="DSS8" s="676"/>
      <c r="DST8" s="676"/>
      <c r="DSU8" s="676"/>
      <c r="DSV8" s="676"/>
      <c r="DSW8" s="676"/>
      <c r="DSX8" s="676"/>
      <c r="DSY8" s="676"/>
      <c r="DSZ8" s="676"/>
      <c r="DTA8" s="676"/>
      <c r="DTB8" s="676"/>
      <c r="DTC8" s="676"/>
      <c r="DTD8" s="676"/>
      <c r="DTE8" s="676"/>
      <c r="DTF8" s="676"/>
      <c r="DTG8" s="676"/>
      <c r="DTH8" s="676"/>
      <c r="DTI8" s="676"/>
      <c r="DTJ8" s="676"/>
      <c r="DTK8" s="676"/>
      <c r="DTL8" s="676"/>
      <c r="DTM8" s="676"/>
      <c r="DTN8" s="676"/>
      <c r="DTO8" s="676"/>
      <c r="DTP8" s="676"/>
      <c r="DTQ8" s="676"/>
      <c r="DTR8" s="676"/>
      <c r="DTS8" s="676"/>
      <c r="DTT8" s="676"/>
      <c r="DTU8" s="676"/>
      <c r="DTV8" s="676"/>
      <c r="DTW8" s="676"/>
      <c r="DTX8" s="676"/>
      <c r="DTY8" s="676"/>
      <c r="DTZ8" s="676"/>
      <c r="DUA8" s="676"/>
      <c r="DUB8" s="676"/>
      <c r="DUC8" s="676"/>
      <c r="DUD8" s="676"/>
      <c r="DUE8" s="676"/>
      <c r="DUF8" s="676"/>
      <c r="DUG8" s="676"/>
      <c r="DUH8" s="676"/>
      <c r="DUI8" s="676"/>
      <c r="DUJ8" s="676"/>
      <c r="DUK8" s="676"/>
      <c r="DUL8" s="676"/>
      <c r="DUM8" s="676"/>
      <c r="DUN8" s="676"/>
      <c r="DUO8" s="676"/>
      <c r="DUP8" s="676"/>
      <c r="DUQ8" s="676"/>
      <c r="DUR8" s="676"/>
      <c r="DUS8" s="676"/>
      <c r="DUT8" s="676"/>
      <c r="DUU8" s="676"/>
      <c r="DUV8" s="676"/>
      <c r="DUW8" s="676"/>
      <c r="DUX8" s="676"/>
      <c r="DUY8" s="676"/>
      <c r="DUZ8" s="676"/>
      <c r="DVA8" s="676"/>
      <c r="DVB8" s="676"/>
      <c r="DVC8" s="676"/>
      <c r="DVD8" s="676"/>
      <c r="DVE8" s="676"/>
      <c r="DVF8" s="676"/>
      <c r="DVG8" s="676"/>
      <c r="DVH8" s="676"/>
      <c r="DVI8" s="676"/>
      <c r="DVJ8" s="676"/>
      <c r="DVK8" s="676"/>
      <c r="DVL8" s="676"/>
      <c r="DVM8" s="676"/>
      <c r="DVN8" s="676"/>
      <c r="DVO8" s="676"/>
      <c r="DVP8" s="676"/>
      <c r="DVQ8" s="676"/>
      <c r="DVR8" s="676"/>
      <c r="DVS8" s="676"/>
      <c r="DVT8" s="676"/>
      <c r="DVU8" s="676"/>
      <c r="DVV8" s="676"/>
      <c r="DVW8" s="676"/>
      <c r="DVX8" s="676"/>
      <c r="DVY8" s="676"/>
      <c r="DVZ8" s="676"/>
      <c r="DWA8" s="676"/>
      <c r="DWB8" s="676"/>
      <c r="DWC8" s="676"/>
      <c r="DWD8" s="676"/>
      <c r="DWE8" s="676"/>
      <c r="DWF8" s="676"/>
      <c r="DWG8" s="676"/>
      <c r="DWH8" s="676"/>
      <c r="DWI8" s="676"/>
      <c r="DWJ8" s="676"/>
      <c r="DWK8" s="676"/>
      <c r="DWL8" s="676"/>
      <c r="DWM8" s="676"/>
      <c r="DWN8" s="676"/>
      <c r="DWO8" s="676"/>
      <c r="DWP8" s="676"/>
      <c r="DWQ8" s="676"/>
      <c r="DWR8" s="676"/>
      <c r="DWS8" s="676"/>
      <c r="DWT8" s="676"/>
      <c r="DWU8" s="676"/>
      <c r="DWV8" s="676"/>
      <c r="DWW8" s="676"/>
      <c r="DWX8" s="676"/>
      <c r="DWY8" s="676"/>
      <c r="DWZ8" s="676"/>
      <c r="DXA8" s="676"/>
      <c r="DXB8" s="676"/>
      <c r="DXC8" s="676"/>
      <c r="DXD8" s="676"/>
      <c r="DXE8" s="676"/>
      <c r="DXF8" s="676"/>
      <c r="DXG8" s="676"/>
      <c r="DXH8" s="676"/>
      <c r="DXI8" s="676"/>
      <c r="DXJ8" s="676"/>
      <c r="DXK8" s="676"/>
      <c r="DXL8" s="676"/>
      <c r="DXM8" s="676"/>
      <c r="DXN8" s="676"/>
      <c r="DXO8" s="676"/>
      <c r="DXP8" s="676"/>
      <c r="DXQ8" s="676"/>
      <c r="DXR8" s="676"/>
      <c r="DXS8" s="676"/>
      <c r="DXT8" s="676"/>
      <c r="DXU8" s="676"/>
      <c r="DXV8" s="676"/>
      <c r="DXW8" s="676"/>
      <c r="DXX8" s="676"/>
      <c r="DXY8" s="676"/>
      <c r="DXZ8" s="676"/>
      <c r="DYA8" s="676"/>
      <c r="DYB8" s="676"/>
      <c r="DYC8" s="676"/>
      <c r="DYD8" s="676"/>
      <c r="DYE8" s="676"/>
      <c r="DYF8" s="676"/>
      <c r="DYG8" s="676"/>
      <c r="DYH8" s="676"/>
      <c r="DYI8" s="676"/>
      <c r="DYJ8" s="676"/>
      <c r="DYK8" s="676"/>
      <c r="DYL8" s="676"/>
      <c r="DYM8" s="676"/>
      <c r="DYN8" s="676"/>
      <c r="DYO8" s="676"/>
      <c r="DYP8" s="676"/>
      <c r="DYQ8" s="676"/>
      <c r="DYR8" s="676"/>
      <c r="DYS8" s="676"/>
      <c r="DYT8" s="676"/>
      <c r="DYU8" s="676"/>
      <c r="DYV8" s="676"/>
      <c r="DYW8" s="676"/>
      <c r="DYX8" s="676"/>
      <c r="DYY8" s="676"/>
      <c r="DYZ8" s="676"/>
      <c r="DZA8" s="676"/>
      <c r="DZB8" s="676"/>
      <c r="DZC8" s="676"/>
      <c r="DZD8" s="676"/>
      <c r="DZE8" s="676"/>
      <c r="DZF8" s="676"/>
      <c r="DZG8" s="676"/>
      <c r="DZH8" s="676"/>
      <c r="DZI8" s="676"/>
      <c r="DZJ8" s="676"/>
      <c r="DZK8" s="676"/>
      <c r="DZL8" s="676"/>
      <c r="DZM8" s="676"/>
      <c r="DZN8" s="676"/>
      <c r="DZO8" s="676"/>
      <c r="DZP8" s="676"/>
      <c r="DZQ8" s="676"/>
      <c r="DZR8" s="676"/>
      <c r="DZS8" s="676"/>
      <c r="DZT8" s="676"/>
      <c r="DZU8" s="676"/>
      <c r="DZV8" s="676"/>
      <c r="DZW8" s="676"/>
      <c r="DZX8" s="676"/>
      <c r="DZY8" s="676"/>
      <c r="DZZ8" s="676"/>
      <c r="EAA8" s="676"/>
      <c r="EAB8" s="676"/>
      <c r="EAC8" s="676"/>
      <c r="EAD8" s="676"/>
      <c r="EAE8" s="676"/>
      <c r="EAF8" s="676"/>
      <c r="EAG8" s="676"/>
      <c r="EAH8" s="676"/>
      <c r="EAI8" s="676"/>
      <c r="EAJ8" s="676"/>
      <c r="EAK8" s="676"/>
      <c r="EAL8" s="676"/>
      <c r="EAM8" s="676"/>
      <c r="EAN8" s="676"/>
      <c r="EAO8" s="676"/>
      <c r="EAP8" s="676"/>
      <c r="EAQ8" s="676"/>
      <c r="EAR8" s="676"/>
      <c r="EAS8" s="676"/>
      <c r="EAT8" s="676"/>
      <c r="EAU8" s="676"/>
      <c r="EAV8" s="676"/>
      <c r="EAW8" s="676"/>
      <c r="EAX8" s="676"/>
      <c r="EAY8" s="676"/>
      <c r="EAZ8" s="676"/>
      <c r="EBA8" s="676"/>
      <c r="EBB8" s="676"/>
      <c r="EBC8" s="676"/>
      <c r="EBD8" s="676"/>
      <c r="EBE8" s="676"/>
      <c r="EBF8" s="676"/>
      <c r="EBG8" s="676"/>
      <c r="EBH8" s="676"/>
      <c r="EBI8" s="676"/>
      <c r="EBJ8" s="676"/>
      <c r="EBK8" s="676"/>
      <c r="EBL8" s="676"/>
      <c r="EBM8" s="676"/>
      <c r="EBN8" s="676"/>
      <c r="EBO8" s="676"/>
      <c r="EBP8" s="676"/>
      <c r="EBQ8" s="676"/>
      <c r="EBR8" s="676"/>
      <c r="EBS8" s="676"/>
      <c r="EBT8" s="676"/>
      <c r="EBU8" s="676"/>
      <c r="EBV8" s="676"/>
      <c r="EBW8" s="676"/>
      <c r="EBX8" s="676"/>
      <c r="EBY8" s="676"/>
      <c r="EBZ8" s="676"/>
      <c r="ECA8" s="676"/>
      <c r="ECB8" s="676"/>
      <c r="ECC8" s="676"/>
      <c r="ECD8" s="676"/>
      <c r="ECE8" s="676"/>
      <c r="ECF8" s="676"/>
      <c r="ECG8" s="676"/>
      <c r="ECH8" s="676"/>
      <c r="ECI8" s="676"/>
      <c r="ECJ8" s="676"/>
      <c r="ECK8" s="676"/>
      <c r="ECL8" s="676"/>
      <c r="ECM8" s="676"/>
      <c r="ECN8" s="676"/>
      <c r="ECO8" s="676"/>
      <c r="ECP8" s="676"/>
      <c r="ECQ8" s="676"/>
      <c r="ECR8" s="676"/>
      <c r="ECS8" s="676"/>
      <c r="ECT8" s="676"/>
      <c r="ECU8" s="676"/>
      <c r="ECV8" s="676"/>
      <c r="ECW8" s="676"/>
      <c r="ECX8" s="676"/>
      <c r="ECY8" s="676"/>
      <c r="ECZ8" s="676"/>
      <c r="EDA8" s="676"/>
      <c r="EDB8" s="676"/>
      <c r="EDC8" s="676"/>
      <c r="EDD8" s="676"/>
      <c r="EDE8" s="676"/>
      <c r="EDF8" s="676"/>
      <c r="EDG8" s="676"/>
      <c r="EDH8" s="676"/>
      <c r="EDI8" s="676"/>
      <c r="EDJ8" s="676"/>
      <c r="EDK8" s="676"/>
      <c r="EDL8" s="676"/>
      <c r="EDM8" s="676"/>
      <c r="EDN8" s="676"/>
      <c r="EDO8" s="676"/>
      <c r="EDP8" s="676"/>
      <c r="EDQ8" s="676"/>
      <c r="EDR8" s="676"/>
      <c r="EDS8" s="676"/>
      <c r="EDT8" s="676"/>
      <c r="EDU8" s="676"/>
      <c r="EDV8" s="676"/>
      <c r="EDW8" s="676"/>
      <c r="EDX8" s="676"/>
      <c r="EDY8" s="676"/>
      <c r="EDZ8" s="676"/>
      <c r="EEA8" s="676"/>
      <c r="EEB8" s="676"/>
      <c r="EEC8" s="676"/>
      <c r="EED8" s="676"/>
      <c r="EEE8" s="676"/>
      <c r="EEF8" s="676"/>
      <c r="EEG8" s="676"/>
      <c r="EEH8" s="676"/>
      <c r="EEI8" s="676"/>
      <c r="EEJ8" s="676"/>
      <c r="EEK8" s="676"/>
      <c r="EEL8" s="676"/>
      <c r="EEM8" s="676"/>
      <c r="EEN8" s="676"/>
      <c r="EEO8" s="676"/>
      <c r="EEP8" s="676"/>
      <c r="EEQ8" s="676"/>
      <c r="EER8" s="676"/>
      <c r="EES8" s="676"/>
      <c r="EET8" s="676"/>
      <c r="EEU8" s="676"/>
      <c r="EEV8" s="676"/>
      <c r="EEW8" s="676"/>
      <c r="EEX8" s="676"/>
      <c r="EEY8" s="676"/>
      <c r="EEZ8" s="676"/>
      <c r="EFA8" s="676"/>
      <c r="EFB8" s="676"/>
      <c r="EFC8" s="676"/>
      <c r="EFD8" s="676"/>
      <c r="EFE8" s="676"/>
      <c r="EFF8" s="676"/>
      <c r="EFG8" s="676"/>
      <c r="EFH8" s="676"/>
      <c r="EFI8" s="676"/>
      <c r="EFJ8" s="676"/>
      <c r="EFK8" s="676"/>
      <c r="EFL8" s="676"/>
      <c r="EFM8" s="676"/>
      <c r="EFN8" s="676"/>
      <c r="EFO8" s="676"/>
      <c r="EFP8" s="676"/>
      <c r="EFQ8" s="676"/>
      <c r="EFR8" s="676"/>
      <c r="EFS8" s="676"/>
      <c r="EFT8" s="676"/>
      <c r="EFU8" s="676"/>
      <c r="EFV8" s="676"/>
      <c r="EFW8" s="676"/>
      <c r="EFX8" s="676"/>
      <c r="EFY8" s="676"/>
      <c r="EFZ8" s="676"/>
      <c r="EGA8" s="676"/>
      <c r="EGB8" s="676"/>
      <c r="EGC8" s="676"/>
      <c r="EGD8" s="676"/>
      <c r="EGE8" s="676"/>
      <c r="EGF8" s="676"/>
      <c r="EGG8" s="676"/>
      <c r="EGH8" s="676"/>
      <c r="EGI8" s="676"/>
      <c r="EGJ8" s="676"/>
      <c r="EGK8" s="676"/>
      <c r="EGL8" s="676"/>
      <c r="EGM8" s="676"/>
      <c r="EGN8" s="676"/>
      <c r="EGO8" s="676"/>
      <c r="EGP8" s="676"/>
      <c r="EGQ8" s="676"/>
      <c r="EGR8" s="676"/>
      <c r="EGS8" s="676"/>
      <c r="EGT8" s="676"/>
      <c r="EGU8" s="676"/>
      <c r="EGV8" s="676"/>
      <c r="EGW8" s="676"/>
      <c r="EGX8" s="676"/>
      <c r="EGY8" s="676"/>
      <c r="EGZ8" s="676"/>
      <c r="EHA8" s="676"/>
      <c r="EHB8" s="676"/>
      <c r="EHC8" s="676"/>
      <c r="EHD8" s="676"/>
      <c r="EHE8" s="676"/>
      <c r="EHF8" s="676"/>
      <c r="EHG8" s="676"/>
      <c r="EHH8" s="676"/>
      <c r="EHI8" s="676"/>
      <c r="EHJ8" s="676"/>
      <c r="EHK8" s="676"/>
      <c r="EHL8" s="676"/>
      <c r="EHM8" s="676"/>
      <c r="EHN8" s="676"/>
      <c r="EHO8" s="676"/>
      <c r="EHP8" s="676"/>
      <c r="EHQ8" s="676"/>
      <c r="EHR8" s="676"/>
      <c r="EHS8" s="676"/>
      <c r="EHT8" s="676"/>
      <c r="EHU8" s="676"/>
      <c r="EHV8" s="676"/>
      <c r="EHW8" s="676"/>
      <c r="EHX8" s="676"/>
      <c r="EHY8" s="676"/>
      <c r="EHZ8" s="676"/>
      <c r="EIA8" s="676"/>
      <c r="EIB8" s="676"/>
      <c r="EIC8" s="676"/>
      <c r="EID8" s="676"/>
      <c r="EIE8" s="676"/>
      <c r="EIF8" s="676"/>
      <c r="EIG8" s="676"/>
      <c r="EIH8" s="676"/>
      <c r="EII8" s="676"/>
      <c r="EIJ8" s="676"/>
      <c r="EIK8" s="676"/>
      <c r="EIL8" s="676"/>
      <c r="EIM8" s="676"/>
      <c r="EIN8" s="676"/>
      <c r="EIO8" s="676"/>
      <c r="EIP8" s="676"/>
      <c r="EIQ8" s="676"/>
      <c r="EIR8" s="676"/>
      <c r="EIS8" s="676"/>
      <c r="EIT8" s="676"/>
      <c r="EIU8" s="676"/>
      <c r="EIV8" s="676"/>
      <c r="EIW8" s="676"/>
      <c r="EIX8" s="676"/>
      <c r="EIY8" s="676"/>
      <c r="EIZ8" s="676"/>
      <c r="EJA8" s="676"/>
      <c r="EJB8" s="676"/>
      <c r="EJC8" s="676"/>
      <c r="EJD8" s="676"/>
      <c r="EJE8" s="676"/>
      <c r="EJF8" s="676"/>
      <c r="EJG8" s="676"/>
      <c r="EJH8" s="676"/>
      <c r="EJI8" s="676"/>
      <c r="EJJ8" s="676"/>
      <c r="EJK8" s="676"/>
      <c r="EJL8" s="676"/>
      <c r="EJM8" s="676"/>
      <c r="EJN8" s="676"/>
      <c r="EJO8" s="676"/>
      <c r="EJP8" s="676"/>
      <c r="EJQ8" s="676"/>
      <c r="EJR8" s="676"/>
      <c r="EJS8" s="676"/>
      <c r="EJT8" s="676"/>
      <c r="EJU8" s="676"/>
      <c r="EJV8" s="676"/>
      <c r="EJW8" s="676"/>
      <c r="EJX8" s="676"/>
      <c r="EJY8" s="676"/>
      <c r="EJZ8" s="676"/>
      <c r="EKA8" s="676"/>
      <c r="EKB8" s="676"/>
      <c r="EKC8" s="676"/>
      <c r="EKD8" s="676"/>
      <c r="EKE8" s="676"/>
      <c r="EKF8" s="676"/>
      <c r="EKG8" s="676"/>
      <c r="EKH8" s="676"/>
      <c r="EKI8" s="676"/>
      <c r="EKJ8" s="676"/>
      <c r="EKK8" s="676"/>
      <c r="EKL8" s="676"/>
      <c r="EKM8" s="676"/>
      <c r="EKN8" s="676"/>
      <c r="EKO8" s="676"/>
      <c r="EKP8" s="676"/>
      <c r="EKQ8" s="676"/>
      <c r="EKR8" s="676"/>
      <c r="EKS8" s="676"/>
      <c r="EKT8" s="676"/>
      <c r="EKU8" s="676"/>
      <c r="EKV8" s="676"/>
      <c r="EKW8" s="676"/>
      <c r="EKX8" s="676"/>
      <c r="EKY8" s="676"/>
      <c r="EKZ8" s="676"/>
      <c r="ELA8" s="676"/>
      <c r="ELB8" s="676"/>
      <c r="ELC8" s="676"/>
      <c r="ELD8" s="676"/>
      <c r="ELE8" s="676"/>
      <c r="ELF8" s="676"/>
      <c r="ELG8" s="676"/>
      <c r="ELH8" s="676"/>
      <c r="ELI8" s="676"/>
      <c r="ELJ8" s="676"/>
      <c r="ELK8" s="676"/>
      <c r="ELL8" s="676"/>
      <c r="ELM8" s="676"/>
      <c r="ELN8" s="676"/>
      <c r="ELO8" s="676"/>
      <c r="ELP8" s="676"/>
      <c r="ELQ8" s="676"/>
      <c r="ELR8" s="676"/>
      <c r="ELS8" s="676"/>
      <c r="ELT8" s="676"/>
      <c r="ELU8" s="676"/>
      <c r="ELV8" s="676"/>
      <c r="ELW8" s="676"/>
      <c r="ELX8" s="676"/>
      <c r="ELY8" s="676"/>
      <c r="ELZ8" s="676"/>
      <c r="EMA8" s="676"/>
      <c r="EMB8" s="676"/>
      <c r="EMC8" s="676"/>
      <c r="EMD8" s="676"/>
      <c r="EME8" s="676"/>
      <c r="EMF8" s="676"/>
      <c r="EMG8" s="676"/>
      <c r="EMH8" s="676"/>
      <c r="EMI8" s="676"/>
      <c r="EMJ8" s="676"/>
      <c r="EMK8" s="676"/>
      <c r="EML8" s="676"/>
      <c r="EMM8" s="676"/>
      <c r="EMN8" s="676"/>
      <c r="EMO8" s="676"/>
      <c r="EMP8" s="676"/>
      <c r="EMQ8" s="676"/>
      <c r="EMR8" s="676"/>
      <c r="EMS8" s="676"/>
      <c r="EMT8" s="676"/>
      <c r="EMU8" s="676"/>
      <c r="EMV8" s="676"/>
      <c r="EMW8" s="676"/>
      <c r="EMX8" s="676"/>
      <c r="EMY8" s="676"/>
      <c r="EMZ8" s="676"/>
      <c r="ENA8" s="676"/>
      <c r="ENB8" s="676"/>
      <c r="ENC8" s="676"/>
      <c r="END8" s="676"/>
      <c r="ENE8" s="676"/>
      <c r="ENF8" s="676"/>
      <c r="ENG8" s="676"/>
      <c r="ENH8" s="676"/>
      <c r="ENI8" s="676"/>
      <c r="ENJ8" s="676"/>
      <c r="ENK8" s="676"/>
      <c r="ENL8" s="676"/>
      <c r="ENM8" s="676"/>
      <c r="ENN8" s="676"/>
      <c r="ENO8" s="676"/>
      <c r="ENP8" s="676"/>
      <c r="ENQ8" s="676"/>
      <c r="ENR8" s="676"/>
      <c r="ENS8" s="676"/>
      <c r="ENT8" s="676"/>
      <c r="ENU8" s="676"/>
      <c r="ENV8" s="676"/>
      <c r="ENW8" s="676"/>
      <c r="ENX8" s="676"/>
      <c r="ENY8" s="676"/>
      <c r="ENZ8" s="676"/>
      <c r="EOA8" s="676"/>
      <c r="EOB8" s="676"/>
      <c r="EOC8" s="676"/>
      <c r="EOD8" s="676"/>
      <c r="EOE8" s="676"/>
      <c r="EOF8" s="676"/>
      <c r="EOG8" s="676"/>
      <c r="EOH8" s="676"/>
      <c r="EOI8" s="676"/>
      <c r="EOJ8" s="676"/>
      <c r="EOK8" s="676"/>
      <c r="EOL8" s="676"/>
      <c r="EOM8" s="676"/>
      <c r="EON8" s="676"/>
      <c r="EOO8" s="676"/>
      <c r="EOP8" s="676"/>
      <c r="EOQ8" s="676"/>
      <c r="EOR8" s="676"/>
      <c r="EOS8" s="676"/>
      <c r="EOT8" s="676"/>
      <c r="EOU8" s="676"/>
      <c r="EOV8" s="676"/>
      <c r="EOW8" s="676"/>
      <c r="EOX8" s="676"/>
      <c r="EOY8" s="676"/>
      <c r="EOZ8" s="676"/>
      <c r="EPA8" s="676"/>
      <c r="EPB8" s="676"/>
      <c r="EPC8" s="676"/>
      <c r="EPD8" s="676"/>
      <c r="EPE8" s="676"/>
      <c r="EPF8" s="676"/>
      <c r="EPG8" s="676"/>
      <c r="EPH8" s="676"/>
      <c r="EPI8" s="676"/>
      <c r="EPJ8" s="676"/>
      <c r="EPK8" s="676"/>
      <c r="EPL8" s="676"/>
      <c r="EPM8" s="676"/>
      <c r="EPN8" s="676"/>
      <c r="EPO8" s="676"/>
      <c r="EPP8" s="676"/>
      <c r="EPQ8" s="676"/>
      <c r="EPR8" s="676"/>
      <c r="EPS8" s="676"/>
      <c r="EPT8" s="676"/>
      <c r="EPU8" s="676"/>
      <c r="EPV8" s="676"/>
      <c r="EPW8" s="676"/>
      <c r="EPX8" s="676"/>
      <c r="EPY8" s="676"/>
      <c r="EPZ8" s="676"/>
      <c r="EQA8" s="676"/>
      <c r="EQB8" s="676"/>
      <c r="EQC8" s="676"/>
      <c r="EQD8" s="676"/>
      <c r="EQE8" s="676"/>
      <c r="EQF8" s="676"/>
      <c r="EQG8" s="676"/>
      <c r="EQH8" s="676"/>
      <c r="EQI8" s="676"/>
      <c r="EQJ8" s="676"/>
      <c r="EQK8" s="676"/>
      <c r="EQL8" s="676"/>
      <c r="EQM8" s="676"/>
      <c r="EQN8" s="676"/>
      <c r="EQO8" s="676"/>
      <c r="EQP8" s="676"/>
      <c r="EQQ8" s="676"/>
      <c r="EQR8" s="676"/>
      <c r="EQS8" s="676"/>
      <c r="EQT8" s="676"/>
      <c r="EQU8" s="676"/>
      <c r="EQV8" s="676"/>
      <c r="EQW8" s="676"/>
      <c r="EQX8" s="676"/>
      <c r="EQY8" s="676"/>
      <c r="EQZ8" s="676"/>
      <c r="ERA8" s="676"/>
      <c r="ERB8" s="676"/>
      <c r="ERC8" s="676"/>
      <c r="ERD8" s="676"/>
      <c r="ERE8" s="676"/>
      <c r="ERF8" s="676"/>
      <c r="ERG8" s="676"/>
      <c r="ERH8" s="676"/>
      <c r="ERI8" s="676"/>
      <c r="ERJ8" s="676"/>
      <c r="ERK8" s="676"/>
      <c r="ERL8" s="676"/>
      <c r="ERM8" s="676"/>
      <c r="ERN8" s="676"/>
      <c r="ERO8" s="676"/>
      <c r="ERP8" s="676"/>
      <c r="ERQ8" s="676"/>
      <c r="ERR8" s="676"/>
      <c r="ERS8" s="676"/>
      <c r="ERT8" s="676"/>
      <c r="ERU8" s="676"/>
      <c r="ERV8" s="676"/>
      <c r="ERW8" s="676"/>
      <c r="ERX8" s="676"/>
      <c r="ERY8" s="676"/>
      <c r="ERZ8" s="676"/>
      <c r="ESA8" s="676"/>
      <c r="ESB8" s="676"/>
      <c r="ESC8" s="676"/>
      <c r="ESD8" s="676"/>
      <c r="ESE8" s="676"/>
      <c r="ESF8" s="676"/>
      <c r="ESG8" s="676"/>
      <c r="ESH8" s="676"/>
      <c r="ESI8" s="676"/>
      <c r="ESJ8" s="676"/>
      <c r="ESK8" s="676"/>
      <c r="ESL8" s="676"/>
      <c r="ESM8" s="676"/>
      <c r="ESN8" s="676"/>
      <c r="ESO8" s="676"/>
      <c r="ESP8" s="676"/>
      <c r="ESQ8" s="676"/>
      <c r="ESR8" s="676"/>
      <c r="ESS8" s="676"/>
      <c r="EST8" s="676"/>
      <c r="ESU8" s="676"/>
      <c r="ESV8" s="676"/>
      <c r="ESW8" s="676"/>
      <c r="ESX8" s="676"/>
      <c r="ESY8" s="676"/>
      <c r="ESZ8" s="676"/>
      <c r="ETA8" s="676"/>
      <c r="ETB8" s="676"/>
      <c r="ETC8" s="676"/>
      <c r="ETD8" s="676"/>
      <c r="ETE8" s="676"/>
      <c r="ETF8" s="676"/>
      <c r="ETG8" s="676"/>
      <c r="ETH8" s="676"/>
      <c r="ETI8" s="676"/>
      <c r="ETJ8" s="676"/>
      <c r="ETK8" s="676"/>
      <c r="ETL8" s="676"/>
      <c r="ETM8" s="676"/>
      <c r="ETN8" s="676"/>
      <c r="ETO8" s="676"/>
      <c r="ETP8" s="676"/>
      <c r="ETQ8" s="676"/>
      <c r="ETR8" s="676"/>
      <c r="ETS8" s="676"/>
      <c r="ETT8" s="676"/>
      <c r="ETU8" s="676"/>
      <c r="ETV8" s="676"/>
      <c r="ETW8" s="676"/>
      <c r="ETX8" s="676"/>
      <c r="ETY8" s="676"/>
      <c r="ETZ8" s="676"/>
      <c r="EUA8" s="676"/>
      <c r="EUB8" s="676"/>
      <c r="EUC8" s="676"/>
      <c r="EUD8" s="676"/>
      <c r="EUE8" s="676"/>
      <c r="EUF8" s="676"/>
      <c r="EUG8" s="676"/>
      <c r="EUH8" s="676"/>
      <c r="EUI8" s="676"/>
      <c r="EUJ8" s="676"/>
      <c r="EUK8" s="676"/>
      <c r="EUL8" s="676"/>
      <c r="EUM8" s="676"/>
      <c r="EUN8" s="676"/>
      <c r="EUO8" s="676"/>
      <c r="EUP8" s="676"/>
      <c r="EUQ8" s="676"/>
      <c r="EUR8" s="676"/>
      <c r="EUS8" s="676"/>
      <c r="EUT8" s="676"/>
      <c r="EUU8" s="676"/>
      <c r="EUV8" s="676"/>
      <c r="EUW8" s="676"/>
      <c r="EUX8" s="676"/>
      <c r="EUY8" s="676"/>
      <c r="EUZ8" s="676"/>
      <c r="EVA8" s="676"/>
      <c r="EVB8" s="676"/>
      <c r="EVC8" s="676"/>
      <c r="EVD8" s="676"/>
      <c r="EVE8" s="676"/>
      <c r="EVF8" s="676"/>
      <c r="EVG8" s="676"/>
      <c r="EVH8" s="676"/>
      <c r="EVI8" s="676"/>
      <c r="EVJ8" s="676"/>
      <c r="EVK8" s="676"/>
      <c r="EVL8" s="676"/>
      <c r="EVM8" s="676"/>
      <c r="EVN8" s="676"/>
      <c r="EVO8" s="676"/>
      <c r="EVP8" s="676"/>
      <c r="EVQ8" s="676"/>
      <c r="EVR8" s="676"/>
      <c r="EVS8" s="676"/>
      <c r="EVT8" s="676"/>
      <c r="EVU8" s="676"/>
      <c r="EVV8" s="676"/>
      <c r="EVW8" s="676"/>
      <c r="EVX8" s="676"/>
      <c r="EVY8" s="676"/>
      <c r="EVZ8" s="676"/>
      <c r="EWA8" s="676"/>
      <c r="EWB8" s="676"/>
      <c r="EWC8" s="676"/>
      <c r="EWD8" s="676"/>
      <c r="EWE8" s="676"/>
      <c r="EWF8" s="676"/>
      <c r="EWG8" s="676"/>
      <c r="EWH8" s="676"/>
      <c r="EWI8" s="676"/>
      <c r="EWJ8" s="676"/>
      <c r="EWK8" s="676"/>
      <c r="EWL8" s="676"/>
      <c r="EWM8" s="676"/>
      <c r="EWN8" s="676"/>
      <c r="EWO8" s="676"/>
      <c r="EWP8" s="676"/>
      <c r="EWQ8" s="676"/>
      <c r="EWR8" s="676"/>
      <c r="EWS8" s="676"/>
      <c r="EWT8" s="676"/>
      <c r="EWU8" s="676"/>
      <c r="EWV8" s="676"/>
      <c r="EWW8" s="676"/>
      <c r="EWX8" s="676"/>
      <c r="EWY8" s="676"/>
      <c r="EWZ8" s="676"/>
      <c r="EXA8" s="676"/>
      <c r="EXB8" s="676"/>
      <c r="EXC8" s="676"/>
      <c r="EXD8" s="676"/>
      <c r="EXE8" s="676"/>
      <c r="EXF8" s="676"/>
      <c r="EXG8" s="676"/>
      <c r="EXH8" s="676"/>
      <c r="EXI8" s="676"/>
      <c r="EXJ8" s="676"/>
      <c r="EXK8" s="676"/>
      <c r="EXL8" s="676"/>
      <c r="EXM8" s="676"/>
      <c r="EXN8" s="676"/>
      <c r="EXO8" s="676"/>
      <c r="EXP8" s="676"/>
      <c r="EXQ8" s="676"/>
      <c r="EXR8" s="676"/>
      <c r="EXS8" s="676"/>
      <c r="EXT8" s="676"/>
      <c r="EXU8" s="676"/>
      <c r="EXV8" s="676"/>
      <c r="EXW8" s="676"/>
      <c r="EXX8" s="676"/>
      <c r="EXY8" s="676"/>
      <c r="EXZ8" s="676"/>
      <c r="EYA8" s="676"/>
      <c r="EYB8" s="676"/>
      <c r="EYC8" s="676"/>
      <c r="EYD8" s="676"/>
      <c r="EYE8" s="676"/>
      <c r="EYF8" s="676"/>
      <c r="EYG8" s="676"/>
      <c r="EYH8" s="676"/>
      <c r="EYI8" s="676"/>
      <c r="EYJ8" s="676"/>
      <c r="EYK8" s="676"/>
      <c r="EYL8" s="676"/>
      <c r="EYM8" s="676"/>
      <c r="EYN8" s="676"/>
      <c r="EYO8" s="676"/>
      <c r="EYP8" s="676"/>
      <c r="EYQ8" s="676"/>
      <c r="EYR8" s="676"/>
      <c r="EYS8" s="676"/>
      <c r="EYT8" s="676"/>
      <c r="EYU8" s="676"/>
      <c r="EYV8" s="676"/>
      <c r="EYW8" s="676"/>
      <c r="EYX8" s="676"/>
      <c r="EYY8" s="676"/>
      <c r="EYZ8" s="676"/>
      <c r="EZA8" s="676"/>
      <c r="EZB8" s="676"/>
      <c r="EZC8" s="676"/>
      <c r="EZD8" s="676"/>
      <c r="EZE8" s="676"/>
      <c r="EZF8" s="676"/>
      <c r="EZG8" s="676"/>
      <c r="EZH8" s="676"/>
      <c r="EZI8" s="676"/>
      <c r="EZJ8" s="676"/>
      <c r="EZK8" s="676"/>
      <c r="EZL8" s="676"/>
      <c r="EZM8" s="676"/>
      <c r="EZN8" s="676"/>
      <c r="EZO8" s="676"/>
      <c r="EZP8" s="676"/>
      <c r="EZQ8" s="676"/>
      <c r="EZR8" s="676"/>
      <c r="EZS8" s="676"/>
      <c r="EZT8" s="676"/>
      <c r="EZU8" s="676"/>
      <c r="EZV8" s="676"/>
      <c r="EZW8" s="676"/>
      <c r="EZX8" s="676"/>
      <c r="EZY8" s="676"/>
      <c r="EZZ8" s="676"/>
      <c r="FAA8" s="676"/>
      <c r="FAB8" s="676"/>
      <c r="FAC8" s="676"/>
      <c r="FAD8" s="676"/>
      <c r="FAE8" s="676"/>
      <c r="FAF8" s="676"/>
      <c r="FAG8" s="676"/>
      <c r="FAH8" s="676"/>
      <c r="FAI8" s="676"/>
      <c r="FAJ8" s="676"/>
      <c r="FAK8" s="676"/>
      <c r="FAL8" s="676"/>
      <c r="FAM8" s="676"/>
      <c r="FAN8" s="676"/>
      <c r="FAO8" s="676"/>
      <c r="FAP8" s="676"/>
      <c r="FAQ8" s="676"/>
      <c r="FAR8" s="676"/>
      <c r="FAS8" s="676"/>
      <c r="FAT8" s="676"/>
      <c r="FAU8" s="676"/>
      <c r="FAV8" s="676"/>
      <c r="FAW8" s="676"/>
      <c r="FAX8" s="676"/>
      <c r="FAY8" s="676"/>
      <c r="FAZ8" s="676"/>
      <c r="FBA8" s="676"/>
      <c r="FBB8" s="676"/>
      <c r="FBC8" s="676"/>
      <c r="FBD8" s="676"/>
      <c r="FBE8" s="676"/>
      <c r="FBF8" s="676"/>
      <c r="FBG8" s="676"/>
      <c r="FBH8" s="676"/>
      <c r="FBI8" s="676"/>
      <c r="FBJ8" s="676"/>
      <c r="FBK8" s="676"/>
      <c r="FBL8" s="676"/>
      <c r="FBM8" s="676"/>
      <c r="FBN8" s="676"/>
      <c r="FBO8" s="676"/>
      <c r="FBP8" s="676"/>
      <c r="FBQ8" s="676"/>
      <c r="FBR8" s="676"/>
      <c r="FBS8" s="676"/>
      <c r="FBT8" s="676"/>
      <c r="FBU8" s="676"/>
      <c r="FBV8" s="676"/>
      <c r="FBW8" s="676"/>
      <c r="FBX8" s="676"/>
      <c r="FBY8" s="676"/>
      <c r="FBZ8" s="676"/>
      <c r="FCA8" s="676"/>
      <c r="FCB8" s="676"/>
      <c r="FCC8" s="676"/>
      <c r="FCD8" s="676"/>
      <c r="FCE8" s="676"/>
      <c r="FCF8" s="676"/>
      <c r="FCG8" s="676"/>
      <c r="FCH8" s="676"/>
      <c r="FCI8" s="676"/>
      <c r="FCJ8" s="676"/>
      <c r="FCK8" s="676"/>
      <c r="FCL8" s="676"/>
      <c r="FCM8" s="676"/>
      <c r="FCN8" s="676"/>
      <c r="FCO8" s="676"/>
      <c r="FCP8" s="676"/>
      <c r="FCQ8" s="676"/>
      <c r="FCR8" s="676"/>
      <c r="FCS8" s="676"/>
      <c r="FCT8" s="676"/>
      <c r="FCU8" s="676"/>
      <c r="FCV8" s="676"/>
      <c r="FCW8" s="676"/>
      <c r="FCX8" s="676"/>
      <c r="FCY8" s="676"/>
      <c r="FCZ8" s="676"/>
      <c r="FDA8" s="676"/>
      <c r="FDB8" s="676"/>
      <c r="FDC8" s="676"/>
      <c r="FDD8" s="676"/>
      <c r="FDE8" s="676"/>
      <c r="FDF8" s="676"/>
      <c r="FDG8" s="676"/>
      <c r="FDH8" s="676"/>
      <c r="FDI8" s="676"/>
      <c r="FDJ8" s="676"/>
      <c r="FDK8" s="676"/>
      <c r="FDL8" s="676"/>
      <c r="FDM8" s="676"/>
      <c r="FDN8" s="676"/>
      <c r="FDO8" s="676"/>
      <c r="FDP8" s="676"/>
      <c r="FDQ8" s="676"/>
      <c r="FDR8" s="676"/>
      <c r="FDS8" s="676"/>
      <c r="FDT8" s="676"/>
      <c r="FDU8" s="676"/>
      <c r="FDV8" s="676"/>
      <c r="FDW8" s="676"/>
      <c r="FDX8" s="676"/>
      <c r="FDY8" s="676"/>
      <c r="FDZ8" s="676"/>
      <c r="FEA8" s="676"/>
      <c r="FEB8" s="676"/>
      <c r="FEC8" s="676"/>
      <c r="FED8" s="676"/>
      <c r="FEE8" s="676"/>
      <c r="FEF8" s="676"/>
      <c r="FEG8" s="676"/>
      <c r="FEH8" s="676"/>
      <c r="FEI8" s="676"/>
      <c r="FEJ8" s="676"/>
      <c r="FEK8" s="676"/>
      <c r="FEL8" s="676"/>
      <c r="FEM8" s="676"/>
      <c r="FEN8" s="676"/>
      <c r="FEO8" s="676"/>
      <c r="FEP8" s="676"/>
      <c r="FEQ8" s="676"/>
      <c r="FER8" s="676"/>
      <c r="FES8" s="676"/>
      <c r="FET8" s="676"/>
      <c r="FEU8" s="676"/>
      <c r="FEV8" s="676"/>
      <c r="FEW8" s="676"/>
      <c r="FEX8" s="676"/>
      <c r="FEY8" s="676"/>
      <c r="FEZ8" s="676"/>
      <c r="FFA8" s="676"/>
      <c r="FFB8" s="676"/>
      <c r="FFC8" s="676"/>
      <c r="FFD8" s="676"/>
      <c r="FFE8" s="676"/>
      <c r="FFF8" s="676"/>
      <c r="FFG8" s="676"/>
      <c r="FFH8" s="676"/>
      <c r="FFI8" s="676"/>
      <c r="FFJ8" s="676"/>
      <c r="FFK8" s="676"/>
      <c r="FFL8" s="676"/>
      <c r="FFM8" s="676"/>
      <c r="FFN8" s="676"/>
      <c r="FFO8" s="676"/>
      <c r="FFP8" s="676"/>
      <c r="FFQ8" s="676"/>
      <c r="FFR8" s="676"/>
      <c r="FFS8" s="676"/>
      <c r="FFT8" s="676"/>
      <c r="FFU8" s="676"/>
      <c r="FFV8" s="676"/>
      <c r="FFW8" s="676"/>
      <c r="FFX8" s="676"/>
      <c r="FFY8" s="676"/>
      <c r="FFZ8" s="676"/>
      <c r="FGA8" s="676"/>
      <c r="FGB8" s="676"/>
      <c r="FGC8" s="676"/>
      <c r="FGD8" s="676"/>
      <c r="FGE8" s="676"/>
      <c r="FGF8" s="676"/>
      <c r="FGG8" s="676"/>
      <c r="FGH8" s="676"/>
      <c r="FGI8" s="676"/>
      <c r="FGJ8" s="676"/>
      <c r="FGK8" s="676"/>
      <c r="FGL8" s="676"/>
      <c r="FGM8" s="676"/>
      <c r="FGN8" s="676"/>
      <c r="FGO8" s="676"/>
      <c r="FGP8" s="676"/>
      <c r="FGQ8" s="676"/>
      <c r="FGR8" s="676"/>
      <c r="FGS8" s="676"/>
      <c r="FGT8" s="676"/>
      <c r="FGU8" s="676"/>
      <c r="FGV8" s="676"/>
      <c r="FGW8" s="676"/>
      <c r="FGX8" s="676"/>
      <c r="FGY8" s="676"/>
      <c r="FGZ8" s="676"/>
      <c r="FHA8" s="676"/>
      <c r="FHB8" s="676"/>
      <c r="FHC8" s="676"/>
      <c r="FHD8" s="676"/>
      <c r="FHE8" s="676"/>
      <c r="FHF8" s="676"/>
      <c r="FHG8" s="676"/>
      <c r="FHH8" s="676"/>
      <c r="FHI8" s="676"/>
      <c r="FHJ8" s="676"/>
      <c r="FHK8" s="676"/>
      <c r="FHL8" s="676"/>
      <c r="FHM8" s="676"/>
      <c r="FHN8" s="676"/>
      <c r="FHO8" s="676"/>
      <c r="FHP8" s="676"/>
      <c r="FHQ8" s="676"/>
      <c r="FHR8" s="676"/>
      <c r="FHS8" s="676"/>
      <c r="FHT8" s="676"/>
      <c r="FHU8" s="676"/>
      <c r="FHV8" s="676"/>
      <c r="FHW8" s="676"/>
      <c r="FHX8" s="676"/>
      <c r="FHY8" s="676"/>
      <c r="FHZ8" s="676"/>
      <c r="FIA8" s="676"/>
      <c r="FIB8" s="676"/>
      <c r="FIC8" s="676"/>
      <c r="FID8" s="676"/>
      <c r="FIE8" s="676"/>
      <c r="FIF8" s="676"/>
      <c r="FIG8" s="676"/>
      <c r="FIH8" s="676"/>
      <c r="FII8" s="676"/>
      <c r="FIJ8" s="676"/>
      <c r="FIK8" s="676"/>
      <c r="FIL8" s="676"/>
      <c r="FIM8" s="676"/>
      <c r="FIN8" s="676"/>
      <c r="FIO8" s="676"/>
      <c r="FIP8" s="676"/>
      <c r="FIQ8" s="676"/>
      <c r="FIR8" s="676"/>
      <c r="FIS8" s="676"/>
      <c r="FIT8" s="676"/>
      <c r="FIU8" s="676"/>
      <c r="FIV8" s="676"/>
      <c r="FIW8" s="676"/>
      <c r="FIX8" s="676"/>
      <c r="FIY8" s="676"/>
      <c r="FIZ8" s="676"/>
      <c r="FJA8" s="676"/>
      <c r="FJB8" s="676"/>
      <c r="FJC8" s="676"/>
      <c r="FJD8" s="676"/>
      <c r="FJE8" s="676"/>
      <c r="FJF8" s="676"/>
      <c r="FJG8" s="676"/>
      <c r="FJH8" s="676"/>
      <c r="FJI8" s="676"/>
      <c r="FJJ8" s="676"/>
      <c r="FJK8" s="676"/>
      <c r="FJL8" s="676"/>
      <c r="FJM8" s="676"/>
      <c r="FJN8" s="676"/>
      <c r="FJO8" s="676"/>
      <c r="FJP8" s="676"/>
      <c r="FJQ8" s="676"/>
      <c r="FJR8" s="676"/>
      <c r="FJS8" s="676"/>
      <c r="FJT8" s="676"/>
      <c r="FJU8" s="676"/>
      <c r="FJV8" s="676"/>
      <c r="FJW8" s="676"/>
      <c r="FJX8" s="676"/>
      <c r="FJY8" s="676"/>
      <c r="FJZ8" s="676"/>
      <c r="FKA8" s="676"/>
      <c r="FKB8" s="676"/>
      <c r="FKC8" s="676"/>
      <c r="FKD8" s="676"/>
      <c r="FKE8" s="676"/>
      <c r="FKF8" s="676"/>
      <c r="FKG8" s="676"/>
      <c r="FKH8" s="676"/>
      <c r="FKI8" s="676"/>
      <c r="FKJ8" s="676"/>
      <c r="FKK8" s="676"/>
      <c r="FKL8" s="676"/>
      <c r="FKM8" s="676"/>
      <c r="FKN8" s="676"/>
      <c r="FKO8" s="676"/>
      <c r="FKP8" s="676"/>
      <c r="FKQ8" s="676"/>
      <c r="FKR8" s="676"/>
      <c r="FKS8" s="676"/>
      <c r="FKT8" s="676"/>
      <c r="FKU8" s="676"/>
      <c r="FKV8" s="676"/>
      <c r="FKW8" s="676"/>
      <c r="FKX8" s="676"/>
      <c r="FKY8" s="676"/>
      <c r="FKZ8" s="676"/>
      <c r="FLA8" s="676"/>
      <c r="FLB8" s="676"/>
      <c r="FLC8" s="676"/>
      <c r="FLD8" s="676"/>
      <c r="FLE8" s="676"/>
      <c r="FLF8" s="676"/>
      <c r="FLG8" s="676"/>
      <c r="FLH8" s="676"/>
      <c r="FLI8" s="676"/>
      <c r="FLJ8" s="676"/>
      <c r="FLK8" s="676"/>
      <c r="FLL8" s="676"/>
      <c r="FLM8" s="676"/>
      <c r="FLN8" s="676"/>
      <c r="FLO8" s="676"/>
      <c r="FLP8" s="676"/>
      <c r="FLQ8" s="676"/>
      <c r="FLR8" s="676"/>
      <c r="FLS8" s="676"/>
      <c r="FLT8" s="676"/>
      <c r="FLU8" s="676"/>
      <c r="FLV8" s="676"/>
      <c r="FLW8" s="676"/>
      <c r="FLX8" s="676"/>
      <c r="FLY8" s="676"/>
      <c r="FLZ8" s="676"/>
      <c r="FMA8" s="676"/>
      <c r="FMB8" s="676"/>
      <c r="FMC8" s="676"/>
      <c r="FMD8" s="676"/>
      <c r="FME8" s="676"/>
      <c r="FMF8" s="676"/>
      <c r="FMG8" s="676"/>
      <c r="FMH8" s="676"/>
      <c r="FMI8" s="676"/>
      <c r="FMJ8" s="676"/>
      <c r="FMK8" s="676"/>
      <c r="FML8" s="676"/>
      <c r="FMM8" s="676"/>
      <c r="FMN8" s="676"/>
      <c r="FMO8" s="676"/>
      <c r="FMP8" s="676"/>
      <c r="FMQ8" s="676"/>
      <c r="FMR8" s="676"/>
      <c r="FMS8" s="676"/>
      <c r="FMT8" s="676"/>
      <c r="FMU8" s="676"/>
      <c r="FMV8" s="676"/>
      <c r="FMW8" s="676"/>
      <c r="FMX8" s="676"/>
      <c r="FMY8" s="676"/>
      <c r="FMZ8" s="676"/>
      <c r="FNA8" s="676"/>
      <c r="FNB8" s="676"/>
      <c r="FNC8" s="676"/>
      <c r="FND8" s="676"/>
      <c r="FNE8" s="676"/>
      <c r="FNF8" s="676"/>
      <c r="FNG8" s="676"/>
      <c r="FNH8" s="676"/>
      <c r="FNI8" s="676"/>
      <c r="FNJ8" s="676"/>
      <c r="FNK8" s="676"/>
      <c r="FNL8" s="676"/>
      <c r="FNM8" s="676"/>
      <c r="FNN8" s="676"/>
      <c r="FNO8" s="676"/>
      <c r="FNP8" s="676"/>
      <c r="FNQ8" s="676"/>
      <c r="FNR8" s="676"/>
      <c r="FNS8" s="676"/>
      <c r="FNT8" s="676"/>
      <c r="FNU8" s="676"/>
      <c r="FNV8" s="676"/>
      <c r="FNW8" s="676"/>
      <c r="FNX8" s="676"/>
      <c r="FNY8" s="676"/>
      <c r="FNZ8" s="676"/>
      <c r="FOA8" s="676"/>
      <c r="FOB8" s="676"/>
      <c r="FOC8" s="676"/>
      <c r="FOD8" s="676"/>
      <c r="FOE8" s="676"/>
      <c r="FOF8" s="676"/>
      <c r="FOG8" s="676"/>
      <c r="FOH8" s="676"/>
      <c r="FOI8" s="676"/>
      <c r="FOJ8" s="676"/>
      <c r="FOK8" s="676"/>
      <c r="FOL8" s="676"/>
      <c r="FOM8" s="676"/>
      <c r="FON8" s="676"/>
      <c r="FOO8" s="676"/>
      <c r="FOP8" s="676"/>
      <c r="FOQ8" s="676"/>
      <c r="FOR8" s="676"/>
      <c r="FOS8" s="676"/>
      <c r="FOT8" s="676"/>
      <c r="FOU8" s="676"/>
      <c r="FOV8" s="676"/>
      <c r="FOW8" s="676"/>
      <c r="FOX8" s="676"/>
      <c r="FOY8" s="676"/>
      <c r="FOZ8" s="676"/>
      <c r="FPA8" s="676"/>
      <c r="FPB8" s="676"/>
      <c r="FPC8" s="676"/>
      <c r="FPD8" s="676"/>
      <c r="FPE8" s="676"/>
      <c r="FPF8" s="676"/>
      <c r="FPG8" s="676"/>
      <c r="FPH8" s="676"/>
      <c r="FPI8" s="676"/>
      <c r="FPJ8" s="676"/>
      <c r="FPK8" s="676"/>
      <c r="FPL8" s="676"/>
      <c r="FPM8" s="676"/>
      <c r="FPN8" s="676"/>
      <c r="FPO8" s="676"/>
      <c r="FPP8" s="676"/>
      <c r="FPQ8" s="676"/>
      <c r="FPR8" s="676"/>
      <c r="FPS8" s="676"/>
      <c r="FPT8" s="676"/>
      <c r="FPU8" s="676"/>
      <c r="FPV8" s="676"/>
      <c r="FPW8" s="676"/>
      <c r="FPX8" s="676"/>
      <c r="FPY8" s="676"/>
      <c r="FPZ8" s="676"/>
      <c r="FQA8" s="676"/>
      <c r="FQB8" s="676"/>
      <c r="FQC8" s="676"/>
      <c r="FQD8" s="676"/>
      <c r="FQE8" s="676"/>
      <c r="FQF8" s="676"/>
      <c r="FQG8" s="676"/>
      <c r="FQH8" s="676"/>
      <c r="FQI8" s="676"/>
      <c r="FQJ8" s="676"/>
      <c r="FQK8" s="676"/>
      <c r="FQL8" s="676"/>
      <c r="FQM8" s="676"/>
      <c r="FQN8" s="676"/>
      <c r="FQO8" s="676"/>
      <c r="FQP8" s="676"/>
      <c r="FQQ8" s="676"/>
      <c r="FQR8" s="676"/>
      <c r="FQS8" s="676"/>
      <c r="FQT8" s="676"/>
      <c r="FQU8" s="676"/>
      <c r="FQV8" s="676"/>
      <c r="FQW8" s="676"/>
      <c r="FQX8" s="676"/>
      <c r="FQY8" s="676"/>
      <c r="FQZ8" s="676"/>
      <c r="FRA8" s="676"/>
      <c r="FRB8" s="676"/>
      <c r="FRC8" s="676"/>
      <c r="FRD8" s="676"/>
      <c r="FRE8" s="676"/>
      <c r="FRF8" s="676"/>
      <c r="FRG8" s="676"/>
      <c r="FRH8" s="676"/>
      <c r="FRI8" s="676"/>
      <c r="FRJ8" s="676"/>
      <c r="FRK8" s="676"/>
      <c r="FRL8" s="676"/>
      <c r="FRM8" s="676"/>
      <c r="FRN8" s="676"/>
      <c r="FRO8" s="676"/>
      <c r="FRP8" s="676"/>
      <c r="FRQ8" s="676"/>
      <c r="FRR8" s="676"/>
      <c r="FRS8" s="676"/>
      <c r="FRT8" s="676"/>
      <c r="FRU8" s="676"/>
      <c r="FRV8" s="676"/>
      <c r="FRW8" s="676"/>
      <c r="FRX8" s="676"/>
      <c r="FRY8" s="676"/>
      <c r="FRZ8" s="676"/>
      <c r="FSA8" s="676"/>
      <c r="FSB8" s="676"/>
      <c r="FSC8" s="676"/>
      <c r="FSD8" s="676"/>
      <c r="FSE8" s="676"/>
      <c r="FSF8" s="676"/>
      <c r="FSG8" s="676"/>
      <c r="FSH8" s="676"/>
      <c r="FSI8" s="676"/>
      <c r="FSJ8" s="676"/>
      <c r="FSK8" s="676"/>
      <c r="FSL8" s="676"/>
      <c r="FSM8" s="676"/>
      <c r="FSN8" s="676"/>
      <c r="FSO8" s="676"/>
      <c r="FSP8" s="676"/>
      <c r="FSQ8" s="676"/>
      <c r="FSR8" s="676"/>
      <c r="FSS8" s="676"/>
      <c r="FST8" s="676"/>
      <c r="FSU8" s="676"/>
      <c r="FSV8" s="676"/>
      <c r="FSW8" s="676"/>
      <c r="FSX8" s="676"/>
      <c r="FSY8" s="676"/>
      <c r="FSZ8" s="676"/>
      <c r="FTA8" s="676"/>
      <c r="FTB8" s="676"/>
      <c r="FTC8" s="676"/>
      <c r="FTD8" s="676"/>
      <c r="FTE8" s="676"/>
      <c r="FTF8" s="676"/>
      <c r="FTG8" s="676"/>
      <c r="FTH8" s="676"/>
      <c r="FTI8" s="676"/>
      <c r="FTJ8" s="676"/>
      <c r="FTK8" s="676"/>
      <c r="FTL8" s="676"/>
      <c r="FTM8" s="676"/>
      <c r="FTN8" s="676"/>
      <c r="FTO8" s="676"/>
      <c r="FTP8" s="676"/>
      <c r="FTQ8" s="676"/>
      <c r="FTR8" s="676"/>
      <c r="FTS8" s="676"/>
      <c r="FTT8" s="676"/>
      <c r="FTU8" s="676"/>
      <c r="FTV8" s="676"/>
      <c r="FTW8" s="676"/>
      <c r="FTX8" s="676"/>
      <c r="FTY8" s="676"/>
      <c r="FTZ8" s="676"/>
      <c r="FUA8" s="676"/>
      <c r="FUB8" s="676"/>
      <c r="FUC8" s="676"/>
      <c r="FUD8" s="676"/>
      <c r="FUE8" s="676"/>
      <c r="FUF8" s="676"/>
      <c r="FUG8" s="676"/>
      <c r="FUH8" s="676"/>
      <c r="FUI8" s="676"/>
      <c r="FUJ8" s="676"/>
      <c r="FUK8" s="676"/>
      <c r="FUL8" s="676"/>
      <c r="FUM8" s="676"/>
      <c r="FUN8" s="676"/>
      <c r="FUO8" s="676"/>
      <c r="FUP8" s="676"/>
      <c r="FUQ8" s="676"/>
      <c r="FUR8" s="676"/>
      <c r="FUS8" s="676"/>
      <c r="FUT8" s="676"/>
      <c r="FUU8" s="676"/>
      <c r="FUV8" s="676"/>
      <c r="FUW8" s="676"/>
      <c r="FUX8" s="676"/>
      <c r="FUY8" s="676"/>
      <c r="FUZ8" s="676"/>
      <c r="FVA8" s="676"/>
      <c r="FVB8" s="676"/>
      <c r="FVC8" s="676"/>
      <c r="FVD8" s="676"/>
      <c r="FVE8" s="676"/>
      <c r="FVF8" s="676"/>
      <c r="FVG8" s="676"/>
      <c r="FVH8" s="676"/>
      <c r="FVI8" s="676"/>
      <c r="FVJ8" s="676"/>
      <c r="FVK8" s="676"/>
      <c r="FVL8" s="676"/>
      <c r="FVM8" s="676"/>
      <c r="FVN8" s="676"/>
      <c r="FVO8" s="676"/>
      <c r="FVP8" s="676"/>
      <c r="FVQ8" s="676"/>
      <c r="FVR8" s="676"/>
      <c r="FVS8" s="676"/>
      <c r="FVT8" s="676"/>
      <c r="FVU8" s="676"/>
      <c r="FVV8" s="676"/>
      <c r="FVW8" s="676"/>
      <c r="FVX8" s="676"/>
      <c r="FVY8" s="676"/>
      <c r="FVZ8" s="676"/>
      <c r="FWA8" s="676"/>
      <c r="FWB8" s="676"/>
      <c r="FWC8" s="676"/>
      <c r="FWD8" s="676"/>
      <c r="FWE8" s="676"/>
      <c r="FWF8" s="676"/>
      <c r="FWG8" s="676"/>
      <c r="FWH8" s="676"/>
      <c r="FWI8" s="676"/>
      <c r="FWJ8" s="676"/>
      <c r="FWK8" s="676"/>
      <c r="FWL8" s="676"/>
      <c r="FWM8" s="676"/>
      <c r="FWN8" s="676"/>
      <c r="FWO8" s="676"/>
      <c r="FWP8" s="676"/>
      <c r="FWQ8" s="676"/>
      <c r="FWR8" s="676"/>
      <c r="FWS8" s="676"/>
      <c r="FWT8" s="676"/>
      <c r="FWU8" s="676"/>
      <c r="FWV8" s="676"/>
      <c r="FWW8" s="676"/>
      <c r="FWX8" s="676"/>
      <c r="FWY8" s="676"/>
      <c r="FWZ8" s="676"/>
      <c r="FXA8" s="676"/>
      <c r="FXB8" s="676"/>
      <c r="FXC8" s="676"/>
      <c r="FXD8" s="676"/>
      <c r="FXE8" s="676"/>
      <c r="FXF8" s="676"/>
      <c r="FXG8" s="676"/>
      <c r="FXH8" s="676"/>
      <c r="FXI8" s="676"/>
      <c r="FXJ8" s="676"/>
      <c r="FXK8" s="676"/>
      <c r="FXL8" s="676"/>
      <c r="FXM8" s="676"/>
      <c r="FXN8" s="676"/>
      <c r="FXO8" s="676"/>
      <c r="FXP8" s="676"/>
      <c r="FXQ8" s="676"/>
      <c r="FXR8" s="676"/>
      <c r="FXS8" s="676"/>
      <c r="FXT8" s="676"/>
      <c r="FXU8" s="676"/>
      <c r="FXV8" s="676"/>
      <c r="FXW8" s="676"/>
      <c r="FXX8" s="676"/>
      <c r="FXY8" s="676"/>
      <c r="FXZ8" s="676"/>
      <c r="FYA8" s="676"/>
      <c r="FYB8" s="676"/>
      <c r="FYC8" s="676"/>
      <c r="FYD8" s="676"/>
      <c r="FYE8" s="676"/>
      <c r="FYF8" s="676"/>
      <c r="FYG8" s="676"/>
      <c r="FYH8" s="676"/>
      <c r="FYI8" s="676"/>
      <c r="FYJ8" s="676"/>
      <c r="FYK8" s="676"/>
      <c r="FYL8" s="676"/>
      <c r="FYM8" s="676"/>
      <c r="FYN8" s="676"/>
      <c r="FYO8" s="676"/>
      <c r="FYP8" s="676"/>
      <c r="FYQ8" s="676"/>
      <c r="FYR8" s="676"/>
      <c r="FYS8" s="676"/>
      <c r="FYT8" s="676"/>
      <c r="FYU8" s="676"/>
      <c r="FYV8" s="676"/>
      <c r="FYW8" s="676"/>
      <c r="FYX8" s="676"/>
      <c r="FYY8" s="676"/>
      <c r="FYZ8" s="676"/>
      <c r="FZA8" s="676"/>
      <c r="FZB8" s="676"/>
      <c r="FZC8" s="676"/>
      <c r="FZD8" s="676"/>
      <c r="FZE8" s="676"/>
      <c r="FZF8" s="676"/>
      <c r="FZG8" s="676"/>
      <c r="FZH8" s="676"/>
      <c r="FZI8" s="676"/>
      <c r="FZJ8" s="676"/>
      <c r="FZK8" s="676"/>
      <c r="FZL8" s="676"/>
      <c r="FZM8" s="676"/>
      <c r="FZN8" s="676"/>
      <c r="FZO8" s="676"/>
      <c r="FZP8" s="676"/>
      <c r="FZQ8" s="676"/>
      <c r="FZR8" s="676"/>
      <c r="FZS8" s="676"/>
      <c r="FZT8" s="676"/>
      <c r="FZU8" s="676"/>
      <c r="FZV8" s="676"/>
      <c r="FZW8" s="676"/>
      <c r="FZX8" s="676"/>
      <c r="FZY8" s="676"/>
      <c r="FZZ8" s="676"/>
      <c r="GAA8" s="676"/>
      <c r="GAB8" s="676"/>
      <c r="GAC8" s="676"/>
      <c r="GAD8" s="676"/>
      <c r="GAE8" s="676"/>
      <c r="GAF8" s="676"/>
      <c r="GAG8" s="676"/>
      <c r="GAH8" s="676"/>
      <c r="GAI8" s="676"/>
      <c r="GAJ8" s="676"/>
      <c r="GAK8" s="676"/>
      <c r="GAL8" s="676"/>
      <c r="GAM8" s="676"/>
      <c r="GAN8" s="676"/>
      <c r="GAO8" s="676"/>
      <c r="GAP8" s="676"/>
      <c r="GAQ8" s="676"/>
      <c r="GAR8" s="676"/>
      <c r="GAS8" s="676"/>
      <c r="GAT8" s="676"/>
      <c r="GAU8" s="676"/>
      <c r="GAV8" s="676"/>
      <c r="GAW8" s="676"/>
      <c r="GAX8" s="676"/>
      <c r="GAY8" s="676"/>
      <c r="GAZ8" s="676"/>
      <c r="GBA8" s="676"/>
      <c r="GBB8" s="676"/>
      <c r="GBC8" s="676"/>
      <c r="GBD8" s="676"/>
      <c r="GBE8" s="676"/>
      <c r="GBF8" s="676"/>
      <c r="GBG8" s="676"/>
      <c r="GBH8" s="676"/>
      <c r="GBI8" s="676"/>
      <c r="GBJ8" s="676"/>
      <c r="GBK8" s="676"/>
      <c r="GBL8" s="676"/>
      <c r="GBM8" s="676"/>
      <c r="GBN8" s="676"/>
      <c r="GBO8" s="676"/>
      <c r="GBP8" s="676"/>
      <c r="GBQ8" s="676"/>
      <c r="GBR8" s="676"/>
      <c r="GBS8" s="676"/>
      <c r="GBT8" s="676"/>
      <c r="GBU8" s="676"/>
      <c r="GBV8" s="676"/>
      <c r="GBW8" s="676"/>
      <c r="GBX8" s="676"/>
      <c r="GBY8" s="676"/>
      <c r="GBZ8" s="676"/>
      <c r="GCA8" s="676"/>
      <c r="GCB8" s="676"/>
      <c r="GCC8" s="676"/>
      <c r="GCD8" s="676"/>
      <c r="GCE8" s="676"/>
      <c r="GCF8" s="676"/>
      <c r="GCG8" s="676"/>
      <c r="GCH8" s="676"/>
      <c r="GCI8" s="676"/>
      <c r="GCJ8" s="676"/>
      <c r="GCK8" s="676"/>
      <c r="GCL8" s="676"/>
      <c r="GCM8" s="676"/>
      <c r="GCN8" s="676"/>
      <c r="GCO8" s="676"/>
      <c r="GCP8" s="676"/>
      <c r="GCQ8" s="676"/>
      <c r="GCR8" s="676"/>
      <c r="GCS8" s="676"/>
      <c r="GCT8" s="676"/>
      <c r="GCU8" s="676"/>
      <c r="GCV8" s="676"/>
      <c r="GCW8" s="676"/>
      <c r="GCX8" s="676"/>
      <c r="GCY8" s="676"/>
      <c r="GCZ8" s="676"/>
      <c r="GDA8" s="676"/>
      <c r="GDB8" s="676"/>
      <c r="GDC8" s="676"/>
      <c r="GDD8" s="676"/>
      <c r="GDE8" s="676"/>
      <c r="GDF8" s="676"/>
      <c r="GDG8" s="676"/>
      <c r="GDH8" s="676"/>
      <c r="GDI8" s="676"/>
      <c r="GDJ8" s="676"/>
      <c r="GDK8" s="676"/>
      <c r="GDL8" s="676"/>
      <c r="GDM8" s="676"/>
      <c r="GDN8" s="676"/>
      <c r="GDO8" s="676"/>
      <c r="GDP8" s="676"/>
      <c r="GDQ8" s="676"/>
      <c r="GDR8" s="676"/>
      <c r="GDS8" s="676"/>
      <c r="GDT8" s="676"/>
      <c r="GDU8" s="676"/>
      <c r="GDV8" s="676"/>
      <c r="GDW8" s="676"/>
      <c r="GDX8" s="676"/>
      <c r="GDY8" s="676"/>
      <c r="GDZ8" s="676"/>
      <c r="GEA8" s="676"/>
      <c r="GEB8" s="676"/>
      <c r="GEC8" s="676"/>
      <c r="GED8" s="676"/>
      <c r="GEE8" s="676"/>
      <c r="GEF8" s="676"/>
      <c r="GEG8" s="676"/>
      <c r="GEH8" s="676"/>
      <c r="GEI8" s="676"/>
      <c r="GEJ8" s="676"/>
      <c r="GEK8" s="676"/>
      <c r="GEL8" s="676"/>
      <c r="GEM8" s="676"/>
      <c r="GEN8" s="676"/>
      <c r="GEO8" s="676"/>
      <c r="GEP8" s="676"/>
      <c r="GEQ8" s="676"/>
      <c r="GER8" s="676"/>
      <c r="GES8" s="676"/>
      <c r="GET8" s="676"/>
      <c r="GEU8" s="676"/>
      <c r="GEV8" s="676"/>
      <c r="GEW8" s="676"/>
      <c r="GEX8" s="676"/>
      <c r="GEY8" s="676"/>
      <c r="GEZ8" s="676"/>
      <c r="GFA8" s="676"/>
      <c r="GFB8" s="676"/>
      <c r="GFC8" s="676"/>
      <c r="GFD8" s="676"/>
      <c r="GFE8" s="676"/>
      <c r="GFF8" s="676"/>
      <c r="GFG8" s="676"/>
      <c r="GFH8" s="676"/>
      <c r="GFI8" s="676"/>
      <c r="GFJ8" s="676"/>
      <c r="GFK8" s="676"/>
      <c r="GFL8" s="676"/>
      <c r="GFM8" s="676"/>
      <c r="GFN8" s="676"/>
      <c r="GFO8" s="676"/>
      <c r="GFP8" s="676"/>
      <c r="GFQ8" s="676"/>
      <c r="GFR8" s="676"/>
      <c r="GFS8" s="676"/>
      <c r="GFT8" s="676"/>
      <c r="GFU8" s="676"/>
      <c r="GFV8" s="676"/>
      <c r="GFW8" s="676"/>
      <c r="GFX8" s="676"/>
      <c r="GFY8" s="676"/>
      <c r="GFZ8" s="676"/>
      <c r="GGA8" s="676"/>
      <c r="GGB8" s="676"/>
      <c r="GGC8" s="676"/>
      <c r="GGD8" s="676"/>
      <c r="GGE8" s="676"/>
      <c r="GGF8" s="676"/>
      <c r="GGG8" s="676"/>
      <c r="GGH8" s="676"/>
      <c r="GGI8" s="676"/>
      <c r="GGJ8" s="676"/>
      <c r="GGK8" s="676"/>
      <c r="GGL8" s="676"/>
      <c r="GGM8" s="676"/>
      <c r="GGN8" s="676"/>
      <c r="GGO8" s="676"/>
      <c r="GGP8" s="676"/>
      <c r="GGQ8" s="676"/>
      <c r="GGR8" s="676"/>
      <c r="GGS8" s="676"/>
      <c r="GGT8" s="676"/>
      <c r="GGU8" s="676"/>
      <c r="GGV8" s="676"/>
      <c r="GGW8" s="676"/>
      <c r="GGX8" s="676"/>
      <c r="GGY8" s="676"/>
      <c r="GGZ8" s="676"/>
      <c r="GHA8" s="676"/>
      <c r="GHB8" s="676"/>
      <c r="GHC8" s="676"/>
      <c r="GHD8" s="676"/>
      <c r="GHE8" s="676"/>
      <c r="GHF8" s="676"/>
      <c r="GHG8" s="676"/>
      <c r="GHH8" s="676"/>
      <c r="GHI8" s="676"/>
      <c r="GHJ8" s="676"/>
      <c r="GHK8" s="676"/>
      <c r="GHL8" s="676"/>
      <c r="GHM8" s="676"/>
      <c r="GHN8" s="676"/>
      <c r="GHO8" s="676"/>
      <c r="GHP8" s="676"/>
      <c r="GHQ8" s="676"/>
      <c r="GHR8" s="676"/>
      <c r="GHS8" s="676"/>
      <c r="GHT8" s="676"/>
      <c r="GHU8" s="676"/>
      <c r="GHV8" s="676"/>
      <c r="GHW8" s="676"/>
      <c r="GHX8" s="676"/>
      <c r="GHY8" s="676"/>
      <c r="GHZ8" s="676"/>
      <c r="GIA8" s="676"/>
      <c r="GIB8" s="676"/>
      <c r="GIC8" s="676"/>
      <c r="GID8" s="676"/>
      <c r="GIE8" s="676"/>
      <c r="GIF8" s="676"/>
      <c r="GIG8" s="676"/>
      <c r="GIH8" s="676"/>
      <c r="GII8" s="676"/>
      <c r="GIJ8" s="676"/>
      <c r="GIK8" s="676"/>
      <c r="GIL8" s="676"/>
      <c r="GIM8" s="676"/>
      <c r="GIN8" s="676"/>
      <c r="GIO8" s="676"/>
      <c r="GIP8" s="676"/>
      <c r="GIQ8" s="676"/>
      <c r="GIR8" s="676"/>
      <c r="GIS8" s="676"/>
      <c r="GIT8" s="676"/>
      <c r="GIU8" s="676"/>
      <c r="GIV8" s="676"/>
      <c r="GIW8" s="676"/>
      <c r="GIX8" s="676"/>
      <c r="GIY8" s="676"/>
      <c r="GIZ8" s="676"/>
      <c r="GJA8" s="676"/>
      <c r="GJB8" s="676"/>
      <c r="GJC8" s="676"/>
      <c r="GJD8" s="676"/>
      <c r="GJE8" s="676"/>
      <c r="GJF8" s="676"/>
      <c r="GJG8" s="676"/>
      <c r="GJH8" s="676"/>
      <c r="GJI8" s="676"/>
      <c r="GJJ8" s="676"/>
      <c r="GJK8" s="676"/>
      <c r="GJL8" s="676"/>
      <c r="GJM8" s="676"/>
      <c r="GJN8" s="676"/>
      <c r="GJO8" s="676"/>
      <c r="GJP8" s="676"/>
      <c r="GJQ8" s="676"/>
      <c r="GJR8" s="676"/>
      <c r="GJS8" s="676"/>
      <c r="GJT8" s="676"/>
      <c r="GJU8" s="676"/>
      <c r="GJV8" s="676"/>
      <c r="GJW8" s="676"/>
      <c r="GJX8" s="676"/>
      <c r="GJY8" s="676"/>
      <c r="GJZ8" s="676"/>
      <c r="GKA8" s="676"/>
      <c r="GKB8" s="676"/>
      <c r="GKC8" s="676"/>
      <c r="GKD8" s="676"/>
      <c r="GKE8" s="676"/>
      <c r="GKF8" s="676"/>
      <c r="GKG8" s="676"/>
      <c r="GKH8" s="676"/>
      <c r="GKI8" s="676"/>
      <c r="GKJ8" s="676"/>
      <c r="GKK8" s="676"/>
      <c r="GKL8" s="676"/>
      <c r="GKM8" s="676"/>
      <c r="GKN8" s="676"/>
      <c r="GKO8" s="676"/>
      <c r="GKP8" s="676"/>
      <c r="GKQ8" s="676"/>
      <c r="GKR8" s="676"/>
      <c r="GKS8" s="676"/>
      <c r="GKT8" s="676"/>
      <c r="GKU8" s="676"/>
      <c r="GKV8" s="676"/>
      <c r="GKW8" s="676"/>
      <c r="GKX8" s="676"/>
      <c r="GKY8" s="676"/>
      <c r="GKZ8" s="676"/>
      <c r="GLA8" s="676"/>
      <c r="GLB8" s="676"/>
      <c r="GLC8" s="676"/>
      <c r="GLD8" s="676"/>
      <c r="GLE8" s="676"/>
      <c r="GLF8" s="676"/>
      <c r="GLG8" s="676"/>
      <c r="GLH8" s="676"/>
      <c r="GLI8" s="676"/>
      <c r="GLJ8" s="676"/>
      <c r="GLK8" s="676"/>
      <c r="GLL8" s="676"/>
      <c r="GLM8" s="676"/>
      <c r="GLN8" s="676"/>
      <c r="GLO8" s="676"/>
      <c r="GLP8" s="676"/>
      <c r="GLQ8" s="676"/>
      <c r="GLR8" s="676"/>
      <c r="GLS8" s="676"/>
      <c r="GLT8" s="676"/>
      <c r="GLU8" s="676"/>
      <c r="GLV8" s="676"/>
      <c r="GLW8" s="676"/>
      <c r="GLX8" s="676"/>
      <c r="GLY8" s="676"/>
      <c r="GLZ8" s="676"/>
      <c r="GMA8" s="676"/>
      <c r="GMB8" s="676"/>
      <c r="GMC8" s="676"/>
      <c r="GMD8" s="676"/>
      <c r="GME8" s="676"/>
      <c r="GMF8" s="676"/>
      <c r="GMG8" s="676"/>
      <c r="GMH8" s="676"/>
      <c r="GMI8" s="676"/>
      <c r="GMJ8" s="676"/>
      <c r="GMK8" s="676"/>
      <c r="GML8" s="676"/>
      <c r="GMM8" s="676"/>
      <c r="GMN8" s="676"/>
      <c r="GMO8" s="676"/>
      <c r="GMP8" s="676"/>
      <c r="GMQ8" s="676"/>
      <c r="GMR8" s="676"/>
      <c r="GMS8" s="676"/>
      <c r="GMT8" s="676"/>
      <c r="GMU8" s="676"/>
      <c r="GMV8" s="676"/>
      <c r="GMW8" s="676"/>
      <c r="GMX8" s="676"/>
      <c r="GMY8" s="676"/>
      <c r="GMZ8" s="676"/>
      <c r="GNA8" s="676"/>
      <c r="GNB8" s="676"/>
      <c r="GNC8" s="676"/>
      <c r="GND8" s="676"/>
      <c r="GNE8" s="676"/>
      <c r="GNF8" s="676"/>
      <c r="GNG8" s="676"/>
      <c r="GNH8" s="676"/>
      <c r="GNI8" s="676"/>
      <c r="GNJ8" s="676"/>
      <c r="GNK8" s="676"/>
      <c r="GNL8" s="676"/>
      <c r="GNM8" s="676"/>
      <c r="GNN8" s="676"/>
      <c r="GNO8" s="676"/>
      <c r="GNP8" s="676"/>
      <c r="GNQ8" s="676"/>
      <c r="GNR8" s="676"/>
      <c r="GNS8" s="676"/>
      <c r="GNT8" s="676"/>
      <c r="GNU8" s="676"/>
      <c r="GNV8" s="676"/>
      <c r="GNW8" s="676"/>
      <c r="GNX8" s="676"/>
      <c r="GNY8" s="676"/>
      <c r="GNZ8" s="676"/>
      <c r="GOA8" s="676"/>
      <c r="GOB8" s="676"/>
      <c r="GOC8" s="676"/>
      <c r="GOD8" s="676"/>
      <c r="GOE8" s="676"/>
      <c r="GOF8" s="676"/>
      <c r="GOG8" s="676"/>
      <c r="GOH8" s="676"/>
      <c r="GOI8" s="676"/>
      <c r="GOJ8" s="676"/>
      <c r="GOK8" s="676"/>
      <c r="GOL8" s="676"/>
      <c r="GOM8" s="676"/>
      <c r="GON8" s="676"/>
      <c r="GOO8" s="676"/>
      <c r="GOP8" s="676"/>
      <c r="GOQ8" s="676"/>
      <c r="GOR8" s="676"/>
      <c r="GOS8" s="676"/>
      <c r="GOT8" s="676"/>
      <c r="GOU8" s="676"/>
      <c r="GOV8" s="676"/>
      <c r="GOW8" s="676"/>
      <c r="GOX8" s="676"/>
      <c r="GOY8" s="676"/>
      <c r="GOZ8" s="676"/>
      <c r="GPA8" s="676"/>
      <c r="GPB8" s="676"/>
      <c r="GPC8" s="676"/>
      <c r="GPD8" s="676"/>
      <c r="GPE8" s="676"/>
      <c r="GPF8" s="676"/>
      <c r="GPG8" s="676"/>
      <c r="GPH8" s="676"/>
      <c r="GPI8" s="676"/>
      <c r="GPJ8" s="676"/>
      <c r="GPK8" s="676"/>
      <c r="GPL8" s="676"/>
      <c r="GPM8" s="676"/>
      <c r="GPN8" s="676"/>
      <c r="GPO8" s="676"/>
      <c r="GPP8" s="676"/>
      <c r="GPQ8" s="676"/>
      <c r="GPR8" s="676"/>
      <c r="GPS8" s="676"/>
      <c r="GPT8" s="676"/>
      <c r="GPU8" s="676"/>
      <c r="GPV8" s="676"/>
      <c r="GPW8" s="676"/>
      <c r="GPX8" s="676"/>
      <c r="GPY8" s="676"/>
      <c r="GPZ8" s="676"/>
      <c r="GQA8" s="676"/>
      <c r="GQB8" s="676"/>
      <c r="GQC8" s="676"/>
      <c r="GQD8" s="676"/>
      <c r="GQE8" s="676"/>
      <c r="GQF8" s="676"/>
      <c r="GQG8" s="676"/>
      <c r="GQH8" s="676"/>
      <c r="GQI8" s="676"/>
      <c r="GQJ8" s="676"/>
      <c r="GQK8" s="676"/>
      <c r="GQL8" s="676"/>
      <c r="GQM8" s="676"/>
      <c r="GQN8" s="676"/>
      <c r="GQO8" s="676"/>
      <c r="GQP8" s="676"/>
      <c r="GQQ8" s="676"/>
      <c r="GQR8" s="676"/>
      <c r="GQS8" s="676"/>
      <c r="GQT8" s="676"/>
      <c r="GQU8" s="676"/>
      <c r="GQV8" s="676"/>
      <c r="GQW8" s="676"/>
      <c r="GQX8" s="676"/>
      <c r="GQY8" s="676"/>
      <c r="GQZ8" s="676"/>
      <c r="GRA8" s="676"/>
      <c r="GRB8" s="676"/>
      <c r="GRC8" s="676"/>
      <c r="GRD8" s="676"/>
      <c r="GRE8" s="676"/>
      <c r="GRF8" s="676"/>
      <c r="GRG8" s="676"/>
      <c r="GRH8" s="676"/>
      <c r="GRI8" s="676"/>
      <c r="GRJ8" s="676"/>
      <c r="GRK8" s="676"/>
      <c r="GRL8" s="676"/>
      <c r="GRM8" s="676"/>
      <c r="GRN8" s="676"/>
      <c r="GRO8" s="676"/>
      <c r="GRP8" s="676"/>
      <c r="GRQ8" s="676"/>
      <c r="GRR8" s="676"/>
      <c r="GRS8" s="676"/>
      <c r="GRT8" s="676"/>
      <c r="GRU8" s="676"/>
      <c r="GRV8" s="676"/>
      <c r="GRW8" s="676"/>
      <c r="GRX8" s="676"/>
      <c r="GRY8" s="676"/>
      <c r="GRZ8" s="676"/>
      <c r="GSA8" s="676"/>
      <c r="GSB8" s="676"/>
      <c r="GSC8" s="676"/>
      <c r="GSD8" s="676"/>
      <c r="GSE8" s="676"/>
      <c r="GSF8" s="676"/>
      <c r="GSG8" s="676"/>
      <c r="GSH8" s="676"/>
      <c r="GSI8" s="676"/>
      <c r="GSJ8" s="676"/>
      <c r="GSK8" s="676"/>
      <c r="GSL8" s="676"/>
      <c r="GSM8" s="676"/>
      <c r="GSN8" s="676"/>
      <c r="GSO8" s="676"/>
      <c r="GSP8" s="676"/>
      <c r="GSQ8" s="676"/>
      <c r="GSR8" s="676"/>
      <c r="GSS8" s="676"/>
      <c r="GST8" s="676"/>
      <c r="GSU8" s="676"/>
      <c r="GSV8" s="676"/>
      <c r="GSW8" s="676"/>
      <c r="GSX8" s="676"/>
      <c r="GSY8" s="676"/>
      <c r="GSZ8" s="676"/>
      <c r="GTA8" s="676"/>
      <c r="GTB8" s="676"/>
      <c r="GTC8" s="676"/>
      <c r="GTD8" s="676"/>
      <c r="GTE8" s="676"/>
      <c r="GTF8" s="676"/>
      <c r="GTG8" s="676"/>
      <c r="GTH8" s="676"/>
      <c r="GTI8" s="676"/>
      <c r="GTJ8" s="676"/>
      <c r="GTK8" s="676"/>
      <c r="GTL8" s="676"/>
      <c r="GTM8" s="676"/>
      <c r="GTN8" s="676"/>
      <c r="GTO8" s="676"/>
      <c r="GTP8" s="676"/>
      <c r="GTQ8" s="676"/>
      <c r="GTR8" s="676"/>
      <c r="GTS8" s="676"/>
      <c r="GTT8" s="676"/>
      <c r="GTU8" s="676"/>
      <c r="GTV8" s="676"/>
      <c r="GTW8" s="676"/>
      <c r="GTX8" s="676"/>
      <c r="GTY8" s="676"/>
      <c r="GTZ8" s="676"/>
      <c r="GUA8" s="676"/>
      <c r="GUB8" s="676"/>
      <c r="GUC8" s="676"/>
      <c r="GUD8" s="676"/>
      <c r="GUE8" s="676"/>
      <c r="GUF8" s="676"/>
      <c r="GUG8" s="676"/>
      <c r="GUH8" s="676"/>
      <c r="GUI8" s="676"/>
      <c r="GUJ8" s="676"/>
      <c r="GUK8" s="676"/>
      <c r="GUL8" s="676"/>
      <c r="GUM8" s="676"/>
      <c r="GUN8" s="676"/>
      <c r="GUO8" s="676"/>
      <c r="GUP8" s="676"/>
      <c r="GUQ8" s="676"/>
      <c r="GUR8" s="676"/>
      <c r="GUS8" s="676"/>
      <c r="GUT8" s="676"/>
      <c r="GUU8" s="676"/>
      <c r="GUV8" s="676"/>
      <c r="GUW8" s="676"/>
      <c r="GUX8" s="676"/>
      <c r="GUY8" s="676"/>
      <c r="GUZ8" s="676"/>
      <c r="GVA8" s="676"/>
      <c r="GVB8" s="676"/>
      <c r="GVC8" s="676"/>
      <c r="GVD8" s="676"/>
      <c r="GVE8" s="676"/>
      <c r="GVF8" s="676"/>
      <c r="GVG8" s="676"/>
      <c r="GVH8" s="676"/>
      <c r="GVI8" s="676"/>
      <c r="GVJ8" s="676"/>
      <c r="GVK8" s="676"/>
      <c r="GVL8" s="676"/>
      <c r="GVM8" s="676"/>
      <c r="GVN8" s="676"/>
      <c r="GVO8" s="676"/>
      <c r="GVP8" s="676"/>
      <c r="GVQ8" s="676"/>
      <c r="GVR8" s="676"/>
      <c r="GVS8" s="676"/>
      <c r="GVT8" s="676"/>
      <c r="GVU8" s="676"/>
      <c r="GVV8" s="676"/>
      <c r="GVW8" s="676"/>
      <c r="GVX8" s="676"/>
      <c r="GVY8" s="676"/>
      <c r="GVZ8" s="676"/>
      <c r="GWA8" s="676"/>
      <c r="GWB8" s="676"/>
      <c r="GWC8" s="676"/>
      <c r="GWD8" s="676"/>
      <c r="GWE8" s="676"/>
      <c r="GWF8" s="676"/>
      <c r="GWG8" s="676"/>
      <c r="GWH8" s="676"/>
      <c r="GWI8" s="676"/>
      <c r="GWJ8" s="676"/>
      <c r="GWK8" s="676"/>
      <c r="GWL8" s="676"/>
      <c r="GWM8" s="676"/>
      <c r="GWN8" s="676"/>
      <c r="GWO8" s="676"/>
      <c r="GWP8" s="676"/>
      <c r="GWQ8" s="676"/>
      <c r="GWR8" s="676"/>
      <c r="GWS8" s="676"/>
      <c r="GWT8" s="676"/>
      <c r="GWU8" s="676"/>
      <c r="GWV8" s="676"/>
      <c r="GWW8" s="676"/>
      <c r="GWX8" s="676"/>
      <c r="GWY8" s="676"/>
      <c r="GWZ8" s="676"/>
      <c r="GXA8" s="676"/>
      <c r="GXB8" s="676"/>
      <c r="GXC8" s="676"/>
      <c r="GXD8" s="676"/>
      <c r="GXE8" s="676"/>
      <c r="GXF8" s="676"/>
      <c r="GXG8" s="676"/>
      <c r="GXH8" s="676"/>
      <c r="GXI8" s="676"/>
      <c r="GXJ8" s="676"/>
      <c r="GXK8" s="676"/>
      <c r="GXL8" s="676"/>
      <c r="GXM8" s="676"/>
      <c r="GXN8" s="676"/>
      <c r="GXO8" s="676"/>
      <c r="GXP8" s="676"/>
      <c r="GXQ8" s="676"/>
      <c r="GXR8" s="676"/>
      <c r="GXS8" s="676"/>
      <c r="GXT8" s="676"/>
      <c r="GXU8" s="676"/>
      <c r="GXV8" s="676"/>
      <c r="GXW8" s="676"/>
      <c r="GXX8" s="676"/>
      <c r="GXY8" s="676"/>
      <c r="GXZ8" s="676"/>
      <c r="GYA8" s="676"/>
      <c r="GYB8" s="676"/>
      <c r="GYC8" s="676"/>
      <c r="GYD8" s="676"/>
      <c r="GYE8" s="676"/>
      <c r="GYF8" s="676"/>
      <c r="GYG8" s="676"/>
      <c r="GYH8" s="676"/>
      <c r="GYI8" s="676"/>
      <c r="GYJ8" s="676"/>
      <c r="GYK8" s="676"/>
      <c r="GYL8" s="676"/>
      <c r="GYM8" s="676"/>
      <c r="GYN8" s="676"/>
      <c r="GYO8" s="676"/>
      <c r="GYP8" s="676"/>
      <c r="GYQ8" s="676"/>
      <c r="GYR8" s="676"/>
      <c r="GYS8" s="676"/>
      <c r="GYT8" s="676"/>
      <c r="GYU8" s="676"/>
      <c r="GYV8" s="676"/>
      <c r="GYW8" s="676"/>
      <c r="GYX8" s="676"/>
      <c r="GYY8" s="676"/>
      <c r="GYZ8" s="676"/>
      <c r="GZA8" s="676"/>
      <c r="GZB8" s="676"/>
      <c r="GZC8" s="676"/>
      <c r="GZD8" s="676"/>
      <c r="GZE8" s="676"/>
      <c r="GZF8" s="676"/>
      <c r="GZG8" s="676"/>
      <c r="GZH8" s="676"/>
      <c r="GZI8" s="676"/>
      <c r="GZJ8" s="676"/>
      <c r="GZK8" s="676"/>
      <c r="GZL8" s="676"/>
      <c r="GZM8" s="676"/>
      <c r="GZN8" s="676"/>
      <c r="GZO8" s="676"/>
      <c r="GZP8" s="676"/>
      <c r="GZQ8" s="676"/>
      <c r="GZR8" s="676"/>
      <c r="GZS8" s="676"/>
      <c r="GZT8" s="676"/>
      <c r="GZU8" s="676"/>
      <c r="GZV8" s="676"/>
      <c r="GZW8" s="676"/>
      <c r="GZX8" s="676"/>
      <c r="GZY8" s="676"/>
      <c r="GZZ8" s="676"/>
      <c r="HAA8" s="676"/>
      <c r="HAB8" s="676"/>
      <c r="HAC8" s="676"/>
      <c r="HAD8" s="676"/>
      <c r="HAE8" s="676"/>
      <c r="HAF8" s="676"/>
      <c r="HAG8" s="676"/>
      <c r="HAH8" s="676"/>
      <c r="HAI8" s="676"/>
      <c r="HAJ8" s="676"/>
      <c r="HAK8" s="676"/>
      <c r="HAL8" s="676"/>
      <c r="HAM8" s="676"/>
      <c r="HAN8" s="676"/>
      <c r="HAO8" s="676"/>
      <c r="HAP8" s="676"/>
      <c r="HAQ8" s="676"/>
      <c r="HAR8" s="676"/>
      <c r="HAS8" s="676"/>
      <c r="HAT8" s="676"/>
      <c r="HAU8" s="676"/>
      <c r="HAV8" s="676"/>
      <c r="HAW8" s="676"/>
      <c r="HAX8" s="676"/>
      <c r="HAY8" s="676"/>
      <c r="HAZ8" s="676"/>
      <c r="HBA8" s="676"/>
      <c r="HBB8" s="676"/>
      <c r="HBC8" s="676"/>
      <c r="HBD8" s="676"/>
      <c r="HBE8" s="676"/>
      <c r="HBF8" s="676"/>
      <c r="HBG8" s="676"/>
      <c r="HBH8" s="676"/>
      <c r="HBI8" s="676"/>
      <c r="HBJ8" s="676"/>
      <c r="HBK8" s="676"/>
      <c r="HBL8" s="676"/>
      <c r="HBM8" s="676"/>
      <c r="HBN8" s="676"/>
      <c r="HBO8" s="676"/>
      <c r="HBP8" s="676"/>
      <c r="HBQ8" s="676"/>
      <c r="HBR8" s="676"/>
      <c r="HBS8" s="676"/>
      <c r="HBT8" s="676"/>
      <c r="HBU8" s="676"/>
      <c r="HBV8" s="676"/>
      <c r="HBW8" s="676"/>
      <c r="HBX8" s="676"/>
      <c r="HBY8" s="676"/>
      <c r="HBZ8" s="676"/>
      <c r="HCA8" s="676"/>
      <c r="HCB8" s="676"/>
      <c r="HCC8" s="676"/>
      <c r="HCD8" s="676"/>
      <c r="HCE8" s="676"/>
      <c r="HCF8" s="676"/>
      <c r="HCG8" s="676"/>
      <c r="HCH8" s="676"/>
      <c r="HCI8" s="676"/>
      <c r="HCJ8" s="676"/>
      <c r="HCK8" s="676"/>
      <c r="HCL8" s="676"/>
      <c r="HCM8" s="676"/>
      <c r="HCN8" s="676"/>
      <c r="HCO8" s="676"/>
      <c r="HCP8" s="676"/>
      <c r="HCQ8" s="676"/>
      <c r="HCR8" s="676"/>
      <c r="HCS8" s="676"/>
      <c r="HCT8" s="676"/>
      <c r="HCU8" s="676"/>
      <c r="HCV8" s="676"/>
      <c r="HCW8" s="676"/>
      <c r="HCX8" s="676"/>
      <c r="HCY8" s="676"/>
      <c r="HCZ8" s="676"/>
      <c r="HDA8" s="676"/>
      <c r="HDB8" s="676"/>
      <c r="HDC8" s="676"/>
      <c r="HDD8" s="676"/>
      <c r="HDE8" s="676"/>
      <c r="HDF8" s="676"/>
      <c r="HDG8" s="676"/>
      <c r="HDH8" s="676"/>
      <c r="HDI8" s="676"/>
      <c r="HDJ8" s="676"/>
      <c r="HDK8" s="676"/>
      <c r="HDL8" s="676"/>
      <c r="HDM8" s="676"/>
      <c r="HDN8" s="676"/>
      <c r="HDO8" s="676"/>
      <c r="HDP8" s="676"/>
      <c r="HDQ8" s="676"/>
      <c r="HDR8" s="676"/>
      <c r="HDS8" s="676"/>
      <c r="HDT8" s="676"/>
      <c r="HDU8" s="676"/>
      <c r="HDV8" s="676"/>
      <c r="HDW8" s="676"/>
      <c r="HDX8" s="676"/>
      <c r="HDY8" s="676"/>
      <c r="HDZ8" s="676"/>
      <c r="HEA8" s="676"/>
      <c r="HEB8" s="676"/>
      <c r="HEC8" s="676"/>
      <c r="HED8" s="676"/>
      <c r="HEE8" s="676"/>
      <c r="HEF8" s="676"/>
      <c r="HEG8" s="676"/>
      <c r="HEH8" s="676"/>
      <c r="HEI8" s="676"/>
      <c r="HEJ8" s="676"/>
      <c r="HEK8" s="676"/>
      <c r="HEL8" s="676"/>
      <c r="HEM8" s="676"/>
      <c r="HEN8" s="676"/>
      <c r="HEO8" s="676"/>
      <c r="HEP8" s="676"/>
      <c r="HEQ8" s="676"/>
      <c r="HER8" s="676"/>
      <c r="HES8" s="676"/>
      <c r="HET8" s="676"/>
      <c r="HEU8" s="676"/>
      <c r="HEV8" s="676"/>
      <c r="HEW8" s="676"/>
      <c r="HEX8" s="676"/>
      <c r="HEY8" s="676"/>
      <c r="HEZ8" s="676"/>
      <c r="HFA8" s="676"/>
      <c r="HFB8" s="676"/>
      <c r="HFC8" s="676"/>
      <c r="HFD8" s="676"/>
      <c r="HFE8" s="676"/>
      <c r="HFF8" s="676"/>
      <c r="HFG8" s="676"/>
      <c r="HFH8" s="676"/>
      <c r="HFI8" s="676"/>
      <c r="HFJ8" s="676"/>
      <c r="HFK8" s="676"/>
      <c r="HFL8" s="676"/>
      <c r="HFM8" s="676"/>
      <c r="HFN8" s="676"/>
      <c r="HFO8" s="676"/>
      <c r="HFP8" s="676"/>
      <c r="HFQ8" s="676"/>
      <c r="HFR8" s="676"/>
      <c r="HFS8" s="676"/>
      <c r="HFT8" s="676"/>
      <c r="HFU8" s="676"/>
      <c r="HFV8" s="676"/>
      <c r="HFW8" s="676"/>
      <c r="HFX8" s="676"/>
      <c r="HFY8" s="676"/>
      <c r="HFZ8" s="676"/>
      <c r="HGA8" s="676"/>
      <c r="HGB8" s="676"/>
      <c r="HGC8" s="676"/>
      <c r="HGD8" s="676"/>
      <c r="HGE8" s="676"/>
      <c r="HGF8" s="676"/>
      <c r="HGG8" s="676"/>
      <c r="HGH8" s="676"/>
      <c r="HGI8" s="676"/>
      <c r="HGJ8" s="676"/>
      <c r="HGK8" s="676"/>
      <c r="HGL8" s="676"/>
      <c r="HGM8" s="676"/>
      <c r="HGN8" s="676"/>
      <c r="HGO8" s="676"/>
      <c r="HGP8" s="676"/>
      <c r="HGQ8" s="676"/>
      <c r="HGR8" s="676"/>
      <c r="HGS8" s="676"/>
      <c r="HGT8" s="676"/>
      <c r="HGU8" s="676"/>
      <c r="HGV8" s="676"/>
      <c r="HGW8" s="676"/>
      <c r="HGX8" s="676"/>
      <c r="HGY8" s="676"/>
      <c r="HGZ8" s="676"/>
      <c r="HHA8" s="676"/>
      <c r="HHB8" s="676"/>
      <c r="HHC8" s="676"/>
      <c r="HHD8" s="676"/>
      <c r="HHE8" s="676"/>
      <c r="HHF8" s="676"/>
      <c r="HHG8" s="676"/>
      <c r="HHH8" s="676"/>
      <c r="HHI8" s="676"/>
      <c r="HHJ8" s="676"/>
      <c r="HHK8" s="676"/>
      <c r="HHL8" s="676"/>
      <c r="HHM8" s="676"/>
      <c r="HHN8" s="676"/>
      <c r="HHO8" s="676"/>
      <c r="HHP8" s="676"/>
      <c r="HHQ8" s="676"/>
      <c r="HHR8" s="676"/>
      <c r="HHS8" s="676"/>
      <c r="HHT8" s="676"/>
      <c r="HHU8" s="676"/>
      <c r="HHV8" s="676"/>
      <c r="HHW8" s="676"/>
      <c r="HHX8" s="676"/>
      <c r="HHY8" s="676"/>
      <c r="HHZ8" s="676"/>
      <c r="HIA8" s="676"/>
      <c r="HIB8" s="676"/>
      <c r="HIC8" s="676"/>
      <c r="HID8" s="676"/>
      <c r="HIE8" s="676"/>
      <c r="HIF8" s="676"/>
      <c r="HIG8" s="676"/>
      <c r="HIH8" s="676"/>
      <c r="HII8" s="676"/>
      <c r="HIJ8" s="676"/>
      <c r="HIK8" s="676"/>
      <c r="HIL8" s="676"/>
      <c r="HIM8" s="676"/>
      <c r="HIN8" s="676"/>
      <c r="HIO8" s="676"/>
      <c r="HIP8" s="676"/>
      <c r="HIQ8" s="676"/>
      <c r="HIR8" s="676"/>
      <c r="HIS8" s="676"/>
      <c r="HIT8" s="676"/>
      <c r="HIU8" s="676"/>
      <c r="HIV8" s="676"/>
      <c r="HIW8" s="676"/>
      <c r="HIX8" s="676"/>
      <c r="HIY8" s="676"/>
      <c r="HIZ8" s="676"/>
      <c r="HJA8" s="676"/>
      <c r="HJB8" s="676"/>
      <c r="HJC8" s="676"/>
      <c r="HJD8" s="676"/>
      <c r="HJE8" s="676"/>
      <c r="HJF8" s="676"/>
      <c r="HJG8" s="676"/>
      <c r="HJH8" s="676"/>
      <c r="HJI8" s="676"/>
      <c r="HJJ8" s="676"/>
      <c r="HJK8" s="676"/>
      <c r="HJL8" s="676"/>
      <c r="HJM8" s="676"/>
      <c r="HJN8" s="676"/>
      <c r="HJO8" s="676"/>
      <c r="HJP8" s="676"/>
      <c r="HJQ8" s="676"/>
      <c r="HJR8" s="676"/>
      <c r="HJS8" s="676"/>
      <c r="HJT8" s="676"/>
      <c r="HJU8" s="676"/>
      <c r="HJV8" s="676"/>
      <c r="HJW8" s="676"/>
      <c r="HJX8" s="676"/>
      <c r="HJY8" s="676"/>
      <c r="HJZ8" s="676"/>
      <c r="HKA8" s="676"/>
      <c r="HKB8" s="676"/>
      <c r="HKC8" s="676"/>
      <c r="HKD8" s="676"/>
      <c r="HKE8" s="676"/>
      <c r="HKF8" s="676"/>
      <c r="HKG8" s="676"/>
      <c r="HKH8" s="676"/>
      <c r="HKI8" s="676"/>
      <c r="HKJ8" s="676"/>
      <c r="HKK8" s="676"/>
      <c r="HKL8" s="676"/>
      <c r="HKM8" s="676"/>
      <c r="HKN8" s="676"/>
      <c r="HKO8" s="676"/>
      <c r="HKP8" s="676"/>
      <c r="HKQ8" s="676"/>
      <c r="HKR8" s="676"/>
      <c r="HKS8" s="676"/>
      <c r="HKT8" s="676"/>
      <c r="HKU8" s="676"/>
      <c r="HKV8" s="676"/>
      <c r="HKW8" s="676"/>
      <c r="HKX8" s="676"/>
      <c r="HKY8" s="676"/>
      <c r="HKZ8" s="676"/>
      <c r="HLA8" s="676"/>
      <c r="HLB8" s="676"/>
      <c r="HLC8" s="676"/>
      <c r="HLD8" s="676"/>
      <c r="HLE8" s="676"/>
      <c r="HLF8" s="676"/>
      <c r="HLG8" s="676"/>
      <c r="HLH8" s="676"/>
      <c r="HLI8" s="676"/>
      <c r="HLJ8" s="676"/>
      <c r="HLK8" s="676"/>
      <c r="HLL8" s="676"/>
      <c r="HLM8" s="676"/>
      <c r="HLN8" s="676"/>
      <c r="HLO8" s="676"/>
      <c r="HLP8" s="676"/>
      <c r="HLQ8" s="676"/>
      <c r="HLR8" s="676"/>
      <c r="HLS8" s="676"/>
      <c r="HLT8" s="676"/>
      <c r="HLU8" s="676"/>
      <c r="HLV8" s="676"/>
      <c r="HLW8" s="676"/>
      <c r="HLX8" s="676"/>
      <c r="HLY8" s="676"/>
      <c r="HLZ8" s="676"/>
      <c r="HMA8" s="676"/>
      <c r="HMB8" s="676"/>
      <c r="HMC8" s="676"/>
      <c r="HMD8" s="676"/>
      <c r="HME8" s="676"/>
      <c r="HMF8" s="676"/>
      <c r="HMG8" s="676"/>
      <c r="HMH8" s="676"/>
      <c r="HMI8" s="676"/>
      <c r="HMJ8" s="676"/>
      <c r="HMK8" s="676"/>
      <c r="HML8" s="676"/>
      <c r="HMM8" s="676"/>
      <c r="HMN8" s="676"/>
      <c r="HMO8" s="676"/>
      <c r="HMP8" s="676"/>
      <c r="HMQ8" s="676"/>
      <c r="HMR8" s="676"/>
      <c r="HMS8" s="676"/>
      <c r="HMT8" s="676"/>
      <c r="HMU8" s="676"/>
      <c r="HMV8" s="676"/>
      <c r="HMW8" s="676"/>
      <c r="HMX8" s="676"/>
      <c r="HMY8" s="676"/>
      <c r="HMZ8" s="676"/>
      <c r="HNA8" s="676"/>
      <c r="HNB8" s="676"/>
      <c r="HNC8" s="676"/>
      <c r="HND8" s="676"/>
      <c r="HNE8" s="676"/>
      <c r="HNF8" s="676"/>
      <c r="HNG8" s="676"/>
      <c r="HNH8" s="676"/>
      <c r="HNI8" s="676"/>
      <c r="HNJ8" s="676"/>
      <c r="HNK8" s="676"/>
      <c r="HNL8" s="676"/>
      <c r="HNM8" s="676"/>
      <c r="HNN8" s="676"/>
      <c r="HNO8" s="676"/>
      <c r="HNP8" s="676"/>
      <c r="HNQ8" s="676"/>
      <c r="HNR8" s="676"/>
      <c r="HNS8" s="676"/>
      <c r="HNT8" s="676"/>
      <c r="HNU8" s="676"/>
      <c r="HNV8" s="676"/>
      <c r="HNW8" s="676"/>
      <c r="HNX8" s="676"/>
      <c r="HNY8" s="676"/>
      <c r="HNZ8" s="676"/>
      <c r="HOA8" s="676"/>
      <c r="HOB8" s="676"/>
      <c r="HOC8" s="676"/>
      <c r="HOD8" s="676"/>
      <c r="HOE8" s="676"/>
      <c r="HOF8" s="676"/>
      <c r="HOG8" s="676"/>
      <c r="HOH8" s="676"/>
      <c r="HOI8" s="676"/>
      <c r="HOJ8" s="676"/>
      <c r="HOK8" s="676"/>
      <c r="HOL8" s="676"/>
      <c r="HOM8" s="676"/>
      <c r="HON8" s="676"/>
      <c r="HOO8" s="676"/>
      <c r="HOP8" s="676"/>
      <c r="HOQ8" s="676"/>
      <c r="HOR8" s="676"/>
      <c r="HOS8" s="676"/>
      <c r="HOT8" s="676"/>
      <c r="HOU8" s="676"/>
      <c r="HOV8" s="676"/>
      <c r="HOW8" s="676"/>
      <c r="HOX8" s="676"/>
      <c r="HOY8" s="676"/>
      <c r="HOZ8" s="676"/>
      <c r="HPA8" s="676"/>
      <c r="HPB8" s="676"/>
      <c r="HPC8" s="676"/>
      <c r="HPD8" s="676"/>
      <c r="HPE8" s="676"/>
      <c r="HPF8" s="676"/>
      <c r="HPG8" s="676"/>
      <c r="HPH8" s="676"/>
      <c r="HPI8" s="676"/>
      <c r="HPJ8" s="676"/>
      <c r="HPK8" s="676"/>
      <c r="HPL8" s="676"/>
      <c r="HPM8" s="676"/>
      <c r="HPN8" s="676"/>
      <c r="HPO8" s="676"/>
      <c r="HPP8" s="676"/>
      <c r="HPQ8" s="676"/>
      <c r="HPR8" s="676"/>
      <c r="HPS8" s="676"/>
      <c r="HPT8" s="676"/>
      <c r="HPU8" s="676"/>
      <c r="HPV8" s="676"/>
      <c r="HPW8" s="676"/>
      <c r="HPX8" s="676"/>
      <c r="HPY8" s="676"/>
      <c r="HPZ8" s="676"/>
      <c r="HQA8" s="676"/>
      <c r="HQB8" s="676"/>
      <c r="HQC8" s="676"/>
      <c r="HQD8" s="676"/>
      <c r="HQE8" s="676"/>
      <c r="HQF8" s="676"/>
      <c r="HQG8" s="676"/>
      <c r="HQH8" s="676"/>
      <c r="HQI8" s="676"/>
      <c r="HQJ8" s="676"/>
      <c r="HQK8" s="676"/>
      <c r="HQL8" s="676"/>
      <c r="HQM8" s="676"/>
      <c r="HQN8" s="676"/>
      <c r="HQO8" s="676"/>
      <c r="HQP8" s="676"/>
      <c r="HQQ8" s="676"/>
      <c r="HQR8" s="676"/>
      <c r="HQS8" s="676"/>
      <c r="HQT8" s="676"/>
      <c r="HQU8" s="676"/>
      <c r="HQV8" s="676"/>
      <c r="HQW8" s="676"/>
      <c r="HQX8" s="676"/>
      <c r="HQY8" s="676"/>
      <c r="HQZ8" s="676"/>
      <c r="HRA8" s="676"/>
      <c r="HRB8" s="676"/>
      <c r="HRC8" s="676"/>
      <c r="HRD8" s="676"/>
      <c r="HRE8" s="676"/>
      <c r="HRF8" s="676"/>
      <c r="HRG8" s="676"/>
      <c r="HRH8" s="676"/>
      <c r="HRI8" s="676"/>
      <c r="HRJ8" s="676"/>
      <c r="HRK8" s="676"/>
      <c r="HRL8" s="676"/>
      <c r="HRM8" s="676"/>
      <c r="HRN8" s="676"/>
      <c r="HRO8" s="676"/>
      <c r="HRP8" s="676"/>
      <c r="HRQ8" s="676"/>
      <c r="HRR8" s="676"/>
      <c r="HRS8" s="676"/>
      <c r="HRT8" s="676"/>
      <c r="HRU8" s="676"/>
      <c r="HRV8" s="676"/>
      <c r="HRW8" s="676"/>
      <c r="HRX8" s="676"/>
      <c r="HRY8" s="676"/>
      <c r="HRZ8" s="676"/>
      <c r="HSA8" s="676"/>
      <c r="HSB8" s="676"/>
      <c r="HSC8" s="676"/>
      <c r="HSD8" s="676"/>
      <c r="HSE8" s="676"/>
      <c r="HSF8" s="676"/>
      <c r="HSG8" s="676"/>
      <c r="HSH8" s="676"/>
      <c r="HSI8" s="676"/>
      <c r="HSJ8" s="676"/>
      <c r="HSK8" s="676"/>
      <c r="HSL8" s="676"/>
      <c r="HSM8" s="676"/>
      <c r="HSN8" s="676"/>
      <c r="HSO8" s="676"/>
      <c r="HSP8" s="676"/>
      <c r="HSQ8" s="676"/>
      <c r="HSR8" s="676"/>
      <c r="HSS8" s="676"/>
      <c r="HST8" s="676"/>
      <c r="HSU8" s="676"/>
      <c r="HSV8" s="676"/>
      <c r="HSW8" s="676"/>
      <c r="HSX8" s="676"/>
      <c r="HSY8" s="676"/>
      <c r="HSZ8" s="676"/>
      <c r="HTA8" s="676"/>
      <c r="HTB8" s="676"/>
      <c r="HTC8" s="676"/>
      <c r="HTD8" s="676"/>
      <c r="HTE8" s="676"/>
      <c r="HTF8" s="676"/>
      <c r="HTG8" s="676"/>
      <c r="HTH8" s="676"/>
      <c r="HTI8" s="676"/>
      <c r="HTJ8" s="676"/>
      <c r="HTK8" s="676"/>
      <c r="HTL8" s="676"/>
      <c r="HTM8" s="676"/>
      <c r="HTN8" s="676"/>
      <c r="HTO8" s="676"/>
      <c r="HTP8" s="676"/>
      <c r="HTQ8" s="676"/>
      <c r="HTR8" s="676"/>
      <c r="HTS8" s="676"/>
      <c r="HTT8" s="676"/>
      <c r="HTU8" s="676"/>
      <c r="HTV8" s="676"/>
      <c r="HTW8" s="676"/>
      <c r="HTX8" s="676"/>
      <c r="HTY8" s="676"/>
      <c r="HTZ8" s="676"/>
      <c r="HUA8" s="676"/>
      <c r="HUB8" s="676"/>
      <c r="HUC8" s="676"/>
      <c r="HUD8" s="676"/>
      <c r="HUE8" s="676"/>
      <c r="HUF8" s="676"/>
      <c r="HUG8" s="676"/>
      <c r="HUH8" s="676"/>
      <c r="HUI8" s="676"/>
      <c r="HUJ8" s="676"/>
      <c r="HUK8" s="676"/>
      <c r="HUL8" s="676"/>
      <c r="HUM8" s="676"/>
      <c r="HUN8" s="676"/>
      <c r="HUO8" s="676"/>
      <c r="HUP8" s="676"/>
      <c r="HUQ8" s="676"/>
      <c r="HUR8" s="676"/>
      <c r="HUS8" s="676"/>
      <c r="HUT8" s="676"/>
      <c r="HUU8" s="676"/>
      <c r="HUV8" s="676"/>
      <c r="HUW8" s="676"/>
      <c r="HUX8" s="676"/>
      <c r="HUY8" s="676"/>
      <c r="HUZ8" s="676"/>
      <c r="HVA8" s="676"/>
      <c r="HVB8" s="676"/>
      <c r="HVC8" s="676"/>
      <c r="HVD8" s="676"/>
      <c r="HVE8" s="676"/>
      <c r="HVF8" s="676"/>
      <c r="HVG8" s="676"/>
      <c r="HVH8" s="676"/>
      <c r="HVI8" s="676"/>
      <c r="HVJ8" s="676"/>
      <c r="HVK8" s="676"/>
      <c r="HVL8" s="676"/>
      <c r="HVM8" s="676"/>
      <c r="HVN8" s="676"/>
      <c r="HVO8" s="676"/>
      <c r="HVP8" s="676"/>
      <c r="HVQ8" s="676"/>
      <c r="HVR8" s="676"/>
      <c r="HVS8" s="676"/>
      <c r="HVT8" s="676"/>
      <c r="HVU8" s="676"/>
      <c r="HVV8" s="676"/>
      <c r="HVW8" s="676"/>
      <c r="HVX8" s="676"/>
      <c r="HVY8" s="676"/>
      <c r="HVZ8" s="676"/>
      <c r="HWA8" s="676"/>
      <c r="HWB8" s="676"/>
      <c r="HWC8" s="676"/>
      <c r="HWD8" s="676"/>
      <c r="HWE8" s="676"/>
      <c r="HWF8" s="676"/>
      <c r="HWG8" s="676"/>
      <c r="HWH8" s="676"/>
      <c r="HWI8" s="676"/>
      <c r="HWJ8" s="676"/>
      <c r="HWK8" s="676"/>
      <c r="HWL8" s="676"/>
      <c r="HWM8" s="676"/>
      <c r="HWN8" s="676"/>
      <c r="HWO8" s="676"/>
      <c r="HWP8" s="676"/>
      <c r="HWQ8" s="676"/>
      <c r="HWR8" s="676"/>
      <c r="HWS8" s="676"/>
      <c r="HWT8" s="676"/>
      <c r="HWU8" s="676"/>
      <c r="HWV8" s="676"/>
      <c r="HWW8" s="676"/>
      <c r="HWX8" s="676"/>
      <c r="HWY8" s="676"/>
      <c r="HWZ8" s="676"/>
      <c r="HXA8" s="676"/>
      <c r="HXB8" s="676"/>
      <c r="HXC8" s="676"/>
      <c r="HXD8" s="676"/>
      <c r="HXE8" s="676"/>
      <c r="HXF8" s="676"/>
      <c r="HXG8" s="676"/>
      <c r="HXH8" s="676"/>
      <c r="HXI8" s="676"/>
      <c r="HXJ8" s="676"/>
      <c r="HXK8" s="676"/>
      <c r="HXL8" s="676"/>
      <c r="HXM8" s="676"/>
      <c r="HXN8" s="676"/>
      <c r="HXO8" s="676"/>
      <c r="HXP8" s="676"/>
      <c r="HXQ8" s="676"/>
      <c r="HXR8" s="676"/>
      <c r="HXS8" s="676"/>
      <c r="HXT8" s="676"/>
      <c r="HXU8" s="676"/>
      <c r="HXV8" s="676"/>
      <c r="HXW8" s="676"/>
      <c r="HXX8" s="676"/>
      <c r="HXY8" s="676"/>
      <c r="HXZ8" s="676"/>
      <c r="HYA8" s="676"/>
      <c r="HYB8" s="676"/>
      <c r="HYC8" s="676"/>
      <c r="HYD8" s="676"/>
      <c r="HYE8" s="676"/>
      <c r="HYF8" s="676"/>
      <c r="HYG8" s="676"/>
      <c r="HYH8" s="676"/>
      <c r="HYI8" s="676"/>
      <c r="HYJ8" s="676"/>
      <c r="HYK8" s="676"/>
      <c r="HYL8" s="676"/>
      <c r="HYM8" s="676"/>
      <c r="HYN8" s="676"/>
      <c r="HYO8" s="676"/>
      <c r="HYP8" s="676"/>
      <c r="HYQ8" s="676"/>
      <c r="HYR8" s="676"/>
      <c r="HYS8" s="676"/>
      <c r="HYT8" s="676"/>
      <c r="HYU8" s="676"/>
      <c r="HYV8" s="676"/>
      <c r="HYW8" s="676"/>
      <c r="HYX8" s="676"/>
      <c r="HYY8" s="676"/>
      <c r="HYZ8" s="676"/>
      <c r="HZA8" s="676"/>
      <c r="HZB8" s="676"/>
      <c r="HZC8" s="676"/>
      <c r="HZD8" s="676"/>
      <c r="HZE8" s="676"/>
      <c r="HZF8" s="676"/>
      <c r="HZG8" s="676"/>
      <c r="HZH8" s="676"/>
      <c r="HZI8" s="676"/>
      <c r="HZJ8" s="676"/>
      <c r="HZK8" s="676"/>
      <c r="HZL8" s="676"/>
      <c r="HZM8" s="676"/>
      <c r="HZN8" s="676"/>
      <c r="HZO8" s="676"/>
      <c r="HZP8" s="676"/>
      <c r="HZQ8" s="676"/>
      <c r="HZR8" s="676"/>
      <c r="HZS8" s="676"/>
      <c r="HZT8" s="676"/>
      <c r="HZU8" s="676"/>
      <c r="HZV8" s="676"/>
      <c r="HZW8" s="676"/>
      <c r="HZX8" s="676"/>
      <c r="HZY8" s="676"/>
      <c r="HZZ8" s="676"/>
      <c r="IAA8" s="676"/>
      <c r="IAB8" s="676"/>
      <c r="IAC8" s="676"/>
      <c r="IAD8" s="676"/>
      <c r="IAE8" s="676"/>
      <c r="IAF8" s="676"/>
      <c r="IAG8" s="676"/>
      <c r="IAH8" s="676"/>
      <c r="IAI8" s="676"/>
      <c r="IAJ8" s="676"/>
      <c r="IAK8" s="676"/>
      <c r="IAL8" s="676"/>
      <c r="IAM8" s="676"/>
      <c r="IAN8" s="676"/>
      <c r="IAO8" s="676"/>
      <c r="IAP8" s="676"/>
      <c r="IAQ8" s="676"/>
      <c r="IAR8" s="676"/>
      <c r="IAS8" s="676"/>
      <c r="IAT8" s="676"/>
      <c r="IAU8" s="676"/>
      <c r="IAV8" s="676"/>
      <c r="IAW8" s="676"/>
      <c r="IAX8" s="676"/>
      <c r="IAY8" s="676"/>
      <c r="IAZ8" s="676"/>
      <c r="IBA8" s="676"/>
      <c r="IBB8" s="676"/>
      <c r="IBC8" s="676"/>
      <c r="IBD8" s="676"/>
      <c r="IBE8" s="676"/>
      <c r="IBF8" s="676"/>
      <c r="IBG8" s="676"/>
      <c r="IBH8" s="676"/>
      <c r="IBI8" s="676"/>
      <c r="IBJ8" s="676"/>
      <c r="IBK8" s="676"/>
      <c r="IBL8" s="676"/>
      <c r="IBM8" s="676"/>
      <c r="IBN8" s="676"/>
      <c r="IBO8" s="676"/>
      <c r="IBP8" s="676"/>
      <c r="IBQ8" s="676"/>
      <c r="IBR8" s="676"/>
      <c r="IBS8" s="676"/>
      <c r="IBT8" s="676"/>
      <c r="IBU8" s="676"/>
      <c r="IBV8" s="676"/>
      <c r="IBW8" s="676"/>
      <c r="IBX8" s="676"/>
      <c r="IBY8" s="676"/>
      <c r="IBZ8" s="676"/>
      <c r="ICA8" s="676"/>
      <c r="ICB8" s="676"/>
      <c r="ICC8" s="676"/>
      <c r="ICD8" s="676"/>
      <c r="ICE8" s="676"/>
      <c r="ICF8" s="676"/>
      <c r="ICG8" s="676"/>
      <c r="ICH8" s="676"/>
      <c r="ICI8" s="676"/>
      <c r="ICJ8" s="676"/>
      <c r="ICK8" s="676"/>
      <c r="ICL8" s="676"/>
      <c r="ICM8" s="676"/>
      <c r="ICN8" s="676"/>
      <c r="ICO8" s="676"/>
      <c r="ICP8" s="676"/>
      <c r="ICQ8" s="676"/>
      <c r="ICR8" s="676"/>
      <c r="ICS8" s="676"/>
      <c r="ICT8" s="676"/>
      <c r="ICU8" s="676"/>
      <c r="ICV8" s="676"/>
      <c r="ICW8" s="676"/>
      <c r="ICX8" s="676"/>
      <c r="ICY8" s="676"/>
      <c r="ICZ8" s="676"/>
      <c r="IDA8" s="676"/>
      <c r="IDB8" s="676"/>
      <c r="IDC8" s="676"/>
      <c r="IDD8" s="676"/>
      <c r="IDE8" s="676"/>
      <c r="IDF8" s="676"/>
      <c r="IDG8" s="676"/>
      <c r="IDH8" s="676"/>
      <c r="IDI8" s="676"/>
      <c r="IDJ8" s="676"/>
      <c r="IDK8" s="676"/>
      <c r="IDL8" s="676"/>
      <c r="IDM8" s="676"/>
      <c r="IDN8" s="676"/>
      <c r="IDO8" s="676"/>
      <c r="IDP8" s="676"/>
      <c r="IDQ8" s="676"/>
      <c r="IDR8" s="676"/>
      <c r="IDS8" s="676"/>
      <c r="IDT8" s="676"/>
      <c r="IDU8" s="676"/>
      <c r="IDV8" s="676"/>
      <c r="IDW8" s="676"/>
      <c r="IDX8" s="676"/>
      <c r="IDY8" s="676"/>
      <c r="IDZ8" s="676"/>
      <c r="IEA8" s="676"/>
      <c r="IEB8" s="676"/>
      <c r="IEC8" s="676"/>
      <c r="IED8" s="676"/>
      <c r="IEE8" s="676"/>
      <c r="IEF8" s="676"/>
      <c r="IEG8" s="676"/>
      <c r="IEH8" s="676"/>
      <c r="IEI8" s="676"/>
      <c r="IEJ8" s="676"/>
      <c r="IEK8" s="676"/>
      <c r="IEL8" s="676"/>
      <c r="IEM8" s="676"/>
      <c r="IEN8" s="676"/>
      <c r="IEO8" s="676"/>
      <c r="IEP8" s="676"/>
      <c r="IEQ8" s="676"/>
      <c r="IER8" s="676"/>
      <c r="IES8" s="676"/>
      <c r="IET8" s="676"/>
      <c r="IEU8" s="676"/>
      <c r="IEV8" s="676"/>
      <c r="IEW8" s="676"/>
      <c r="IEX8" s="676"/>
      <c r="IEY8" s="676"/>
      <c r="IEZ8" s="676"/>
      <c r="IFA8" s="676"/>
      <c r="IFB8" s="676"/>
      <c r="IFC8" s="676"/>
      <c r="IFD8" s="676"/>
      <c r="IFE8" s="676"/>
      <c r="IFF8" s="676"/>
      <c r="IFG8" s="676"/>
      <c r="IFH8" s="676"/>
      <c r="IFI8" s="676"/>
      <c r="IFJ8" s="676"/>
      <c r="IFK8" s="676"/>
      <c r="IFL8" s="676"/>
      <c r="IFM8" s="676"/>
      <c r="IFN8" s="676"/>
      <c r="IFO8" s="676"/>
      <c r="IFP8" s="676"/>
      <c r="IFQ8" s="676"/>
      <c r="IFR8" s="676"/>
      <c r="IFS8" s="676"/>
      <c r="IFT8" s="676"/>
      <c r="IFU8" s="676"/>
      <c r="IFV8" s="676"/>
      <c r="IFW8" s="676"/>
      <c r="IFX8" s="676"/>
      <c r="IFY8" s="676"/>
      <c r="IFZ8" s="676"/>
      <c r="IGA8" s="676"/>
      <c r="IGB8" s="676"/>
      <c r="IGC8" s="676"/>
      <c r="IGD8" s="676"/>
      <c r="IGE8" s="676"/>
      <c r="IGF8" s="676"/>
      <c r="IGG8" s="676"/>
      <c r="IGH8" s="676"/>
      <c r="IGI8" s="676"/>
      <c r="IGJ8" s="676"/>
      <c r="IGK8" s="676"/>
      <c r="IGL8" s="676"/>
      <c r="IGM8" s="676"/>
      <c r="IGN8" s="676"/>
      <c r="IGO8" s="676"/>
      <c r="IGP8" s="676"/>
      <c r="IGQ8" s="676"/>
      <c r="IGR8" s="676"/>
      <c r="IGS8" s="676"/>
      <c r="IGT8" s="676"/>
      <c r="IGU8" s="676"/>
      <c r="IGV8" s="676"/>
      <c r="IGW8" s="676"/>
      <c r="IGX8" s="676"/>
      <c r="IGY8" s="676"/>
      <c r="IGZ8" s="676"/>
      <c r="IHA8" s="676"/>
      <c r="IHB8" s="676"/>
      <c r="IHC8" s="676"/>
      <c r="IHD8" s="676"/>
      <c r="IHE8" s="676"/>
      <c r="IHF8" s="676"/>
      <c r="IHG8" s="676"/>
      <c r="IHH8" s="676"/>
      <c r="IHI8" s="676"/>
      <c r="IHJ8" s="676"/>
      <c r="IHK8" s="676"/>
      <c r="IHL8" s="676"/>
      <c r="IHM8" s="676"/>
      <c r="IHN8" s="676"/>
      <c r="IHO8" s="676"/>
      <c r="IHP8" s="676"/>
      <c r="IHQ8" s="676"/>
      <c r="IHR8" s="676"/>
      <c r="IHS8" s="676"/>
      <c r="IHT8" s="676"/>
      <c r="IHU8" s="676"/>
      <c r="IHV8" s="676"/>
      <c r="IHW8" s="676"/>
      <c r="IHX8" s="676"/>
      <c r="IHY8" s="676"/>
      <c r="IHZ8" s="676"/>
      <c r="IIA8" s="676"/>
      <c r="IIB8" s="676"/>
      <c r="IIC8" s="676"/>
      <c r="IID8" s="676"/>
      <c r="IIE8" s="676"/>
      <c r="IIF8" s="676"/>
      <c r="IIG8" s="676"/>
      <c r="IIH8" s="676"/>
      <c r="III8" s="676"/>
      <c r="IIJ8" s="676"/>
      <c r="IIK8" s="676"/>
      <c r="IIL8" s="676"/>
      <c r="IIM8" s="676"/>
      <c r="IIN8" s="676"/>
      <c r="IIO8" s="676"/>
      <c r="IIP8" s="676"/>
      <c r="IIQ8" s="676"/>
      <c r="IIR8" s="676"/>
      <c r="IIS8" s="676"/>
      <c r="IIT8" s="676"/>
      <c r="IIU8" s="676"/>
      <c r="IIV8" s="676"/>
      <c r="IIW8" s="676"/>
      <c r="IIX8" s="676"/>
      <c r="IIY8" s="676"/>
      <c r="IIZ8" s="676"/>
      <c r="IJA8" s="676"/>
      <c r="IJB8" s="676"/>
      <c r="IJC8" s="676"/>
      <c r="IJD8" s="676"/>
      <c r="IJE8" s="676"/>
      <c r="IJF8" s="676"/>
      <c r="IJG8" s="676"/>
      <c r="IJH8" s="676"/>
      <c r="IJI8" s="676"/>
      <c r="IJJ8" s="676"/>
      <c r="IJK8" s="676"/>
      <c r="IJL8" s="676"/>
      <c r="IJM8" s="676"/>
      <c r="IJN8" s="676"/>
      <c r="IJO8" s="676"/>
      <c r="IJP8" s="676"/>
      <c r="IJQ8" s="676"/>
      <c r="IJR8" s="676"/>
      <c r="IJS8" s="676"/>
      <c r="IJT8" s="676"/>
      <c r="IJU8" s="676"/>
      <c r="IJV8" s="676"/>
      <c r="IJW8" s="676"/>
      <c r="IJX8" s="676"/>
      <c r="IJY8" s="676"/>
      <c r="IJZ8" s="676"/>
      <c r="IKA8" s="676"/>
      <c r="IKB8" s="676"/>
      <c r="IKC8" s="676"/>
      <c r="IKD8" s="676"/>
      <c r="IKE8" s="676"/>
      <c r="IKF8" s="676"/>
      <c r="IKG8" s="676"/>
      <c r="IKH8" s="676"/>
      <c r="IKI8" s="676"/>
      <c r="IKJ8" s="676"/>
      <c r="IKK8" s="676"/>
      <c r="IKL8" s="676"/>
      <c r="IKM8" s="676"/>
      <c r="IKN8" s="676"/>
      <c r="IKO8" s="676"/>
      <c r="IKP8" s="676"/>
      <c r="IKQ8" s="676"/>
      <c r="IKR8" s="676"/>
      <c r="IKS8" s="676"/>
      <c r="IKT8" s="676"/>
      <c r="IKU8" s="676"/>
      <c r="IKV8" s="676"/>
      <c r="IKW8" s="676"/>
      <c r="IKX8" s="676"/>
      <c r="IKY8" s="676"/>
      <c r="IKZ8" s="676"/>
      <c r="ILA8" s="676"/>
      <c r="ILB8" s="676"/>
      <c r="ILC8" s="676"/>
      <c r="ILD8" s="676"/>
      <c r="ILE8" s="676"/>
      <c r="ILF8" s="676"/>
      <c r="ILG8" s="676"/>
      <c r="ILH8" s="676"/>
      <c r="ILI8" s="676"/>
      <c r="ILJ8" s="676"/>
      <c r="ILK8" s="676"/>
      <c r="ILL8" s="676"/>
      <c r="ILM8" s="676"/>
      <c r="ILN8" s="676"/>
      <c r="ILO8" s="676"/>
      <c r="ILP8" s="676"/>
      <c r="ILQ8" s="676"/>
      <c r="ILR8" s="676"/>
      <c r="ILS8" s="676"/>
      <c r="ILT8" s="676"/>
      <c r="ILU8" s="676"/>
      <c r="ILV8" s="676"/>
      <c r="ILW8" s="676"/>
      <c r="ILX8" s="676"/>
      <c r="ILY8" s="676"/>
      <c r="ILZ8" s="676"/>
      <c r="IMA8" s="676"/>
      <c r="IMB8" s="676"/>
      <c r="IMC8" s="676"/>
      <c r="IMD8" s="676"/>
      <c r="IME8" s="676"/>
      <c r="IMF8" s="676"/>
      <c r="IMG8" s="676"/>
      <c r="IMH8" s="676"/>
      <c r="IMI8" s="676"/>
      <c r="IMJ8" s="676"/>
      <c r="IMK8" s="676"/>
      <c r="IML8" s="676"/>
      <c r="IMM8" s="676"/>
      <c r="IMN8" s="676"/>
      <c r="IMO8" s="676"/>
      <c r="IMP8" s="676"/>
      <c r="IMQ8" s="676"/>
      <c r="IMR8" s="676"/>
      <c r="IMS8" s="676"/>
      <c r="IMT8" s="676"/>
      <c r="IMU8" s="676"/>
      <c r="IMV8" s="676"/>
      <c r="IMW8" s="676"/>
      <c r="IMX8" s="676"/>
      <c r="IMY8" s="676"/>
      <c r="IMZ8" s="676"/>
      <c r="INA8" s="676"/>
      <c r="INB8" s="676"/>
      <c r="INC8" s="676"/>
      <c r="IND8" s="676"/>
      <c r="INE8" s="676"/>
      <c r="INF8" s="676"/>
      <c r="ING8" s="676"/>
      <c r="INH8" s="676"/>
      <c r="INI8" s="676"/>
      <c r="INJ8" s="676"/>
      <c r="INK8" s="676"/>
      <c r="INL8" s="676"/>
      <c r="INM8" s="676"/>
      <c r="INN8" s="676"/>
      <c r="INO8" s="676"/>
      <c r="INP8" s="676"/>
      <c r="INQ8" s="676"/>
      <c r="INR8" s="676"/>
      <c r="INS8" s="676"/>
      <c r="INT8" s="676"/>
      <c r="INU8" s="676"/>
      <c r="INV8" s="676"/>
      <c r="INW8" s="676"/>
      <c r="INX8" s="676"/>
      <c r="INY8" s="676"/>
      <c r="INZ8" s="676"/>
      <c r="IOA8" s="676"/>
      <c r="IOB8" s="676"/>
      <c r="IOC8" s="676"/>
      <c r="IOD8" s="676"/>
      <c r="IOE8" s="676"/>
      <c r="IOF8" s="676"/>
      <c r="IOG8" s="676"/>
      <c r="IOH8" s="676"/>
      <c r="IOI8" s="676"/>
      <c r="IOJ8" s="676"/>
      <c r="IOK8" s="676"/>
      <c r="IOL8" s="676"/>
      <c r="IOM8" s="676"/>
      <c r="ION8" s="676"/>
      <c r="IOO8" s="676"/>
      <c r="IOP8" s="676"/>
      <c r="IOQ8" s="676"/>
      <c r="IOR8" s="676"/>
      <c r="IOS8" s="676"/>
      <c r="IOT8" s="676"/>
      <c r="IOU8" s="676"/>
      <c r="IOV8" s="676"/>
      <c r="IOW8" s="676"/>
      <c r="IOX8" s="676"/>
      <c r="IOY8" s="676"/>
      <c r="IOZ8" s="676"/>
      <c r="IPA8" s="676"/>
      <c r="IPB8" s="676"/>
      <c r="IPC8" s="676"/>
      <c r="IPD8" s="676"/>
      <c r="IPE8" s="676"/>
      <c r="IPF8" s="676"/>
      <c r="IPG8" s="676"/>
      <c r="IPH8" s="676"/>
      <c r="IPI8" s="676"/>
      <c r="IPJ8" s="676"/>
      <c r="IPK8" s="676"/>
      <c r="IPL8" s="676"/>
      <c r="IPM8" s="676"/>
      <c r="IPN8" s="676"/>
      <c r="IPO8" s="676"/>
      <c r="IPP8" s="676"/>
      <c r="IPQ8" s="676"/>
      <c r="IPR8" s="676"/>
      <c r="IPS8" s="676"/>
      <c r="IPT8" s="676"/>
      <c r="IPU8" s="676"/>
      <c r="IPV8" s="676"/>
      <c r="IPW8" s="676"/>
      <c r="IPX8" s="676"/>
      <c r="IPY8" s="676"/>
      <c r="IPZ8" s="676"/>
      <c r="IQA8" s="676"/>
      <c r="IQB8" s="676"/>
      <c r="IQC8" s="676"/>
      <c r="IQD8" s="676"/>
      <c r="IQE8" s="676"/>
      <c r="IQF8" s="676"/>
      <c r="IQG8" s="676"/>
      <c r="IQH8" s="676"/>
      <c r="IQI8" s="676"/>
      <c r="IQJ8" s="676"/>
      <c r="IQK8" s="676"/>
      <c r="IQL8" s="676"/>
      <c r="IQM8" s="676"/>
      <c r="IQN8" s="676"/>
      <c r="IQO8" s="676"/>
      <c r="IQP8" s="676"/>
      <c r="IQQ8" s="676"/>
      <c r="IQR8" s="676"/>
      <c r="IQS8" s="676"/>
      <c r="IQT8" s="676"/>
      <c r="IQU8" s="676"/>
      <c r="IQV8" s="676"/>
      <c r="IQW8" s="676"/>
      <c r="IQX8" s="676"/>
      <c r="IQY8" s="676"/>
      <c r="IQZ8" s="676"/>
      <c r="IRA8" s="676"/>
      <c r="IRB8" s="676"/>
      <c r="IRC8" s="676"/>
      <c r="IRD8" s="676"/>
      <c r="IRE8" s="676"/>
      <c r="IRF8" s="676"/>
      <c r="IRG8" s="676"/>
      <c r="IRH8" s="676"/>
      <c r="IRI8" s="676"/>
      <c r="IRJ8" s="676"/>
      <c r="IRK8" s="676"/>
      <c r="IRL8" s="676"/>
      <c r="IRM8" s="676"/>
      <c r="IRN8" s="676"/>
      <c r="IRO8" s="676"/>
      <c r="IRP8" s="676"/>
      <c r="IRQ8" s="676"/>
      <c r="IRR8" s="676"/>
      <c r="IRS8" s="676"/>
      <c r="IRT8" s="676"/>
      <c r="IRU8" s="676"/>
      <c r="IRV8" s="676"/>
      <c r="IRW8" s="676"/>
      <c r="IRX8" s="676"/>
      <c r="IRY8" s="676"/>
      <c r="IRZ8" s="676"/>
      <c r="ISA8" s="676"/>
      <c r="ISB8" s="676"/>
      <c r="ISC8" s="676"/>
      <c r="ISD8" s="676"/>
      <c r="ISE8" s="676"/>
      <c r="ISF8" s="676"/>
      <c r="ISG8" s="676"/>
      <c r="ISH8" s="676"/>
      <c r="ISI8" s="676"/>
      <c r="ISJ8" s="676"/>
      <c r="ISK8" s="676"/>
      <c r="ISL8" s="676"/>
      <c r="ISM8" s="676"/>
      <c r="ISN8" s="676"/>
      <c r="ISO8" s="676"/>
      <c r="ISP8" s="676"/>
      <c r="ISQ8" s="676"/>
      <c r="ISR8" s="676"/>
      <c r="ISS8" s="676"/>
      <c r="IST8" s="676"/>
      <c r="ISU8" s="676"/>
      <c r="ISV8" s="676"/>
      <c r="ISW8" s="676"/>
      <c r="ISX8" s="676"/>
      <c r="ISY8" s="676"/>
      <c r="ISZ8" s="676"/>
      <c r="ITA8" s="676"/>
      <c r="ITB8" s="676"/>
      <c r="ITC8" s="676"/>
      <c r="ITD8" s="676"/>
      <c r="ITE8" s="676"/>
      <c r="ITF8" s="676"/>
      <c r="ITG8" s="676"/>
      <c r="ITH8" s="676"/>
      <c r="ITI8" s="676"/>
      <c r="ITJ8" s="676"/>
      <c r="ITK8" s="676"/>
      <c r="ITL8" s="676"/>
      <c r="ITM8" s="676"/>
      <c r="ITN8" s="676"/>
      <c r="ITO8" s="676"/>
      <c r="ITP8" s="676"/>
      <c r="ITQ8" s="676"/>
      <c r="ITR8" s="676"/>
      <c r="ITS8" s="676"/>
      <c r="ITT8" s="676"/>
      <c r="ITU8" s="676"/>
      <c r="ITV8" s="676"/>
      <c r="ITW8" s="676"/>
      <c r="ITX8" s="676"/>
      <c r="ITY8" s="676"/>
      <c r="ITZ8" s="676"/>
      <c r="IUA8" s="676"/>
      <c r="IUB8" s="676"/>
      <c r="IUC8" s="676"/>
      <c r="IUD8" s="676"/>
      <c r="IUE8" s="676"/>
      <c r="IUF8" s="676"/>
      <c r="IUG8" s="676"/>
      <c r="IUH8" s="676"/>
      <c r="IUI8" s="676"/>
      <c r="IUJ8" s="676"/>
      <c r="IUK8" s="676"/>
      <c r="IUL8" s="676"/>
      <c r="IUM8" s="676"/>
      <c r="IUN8" s="676"/>
      <c r="IUO8" s="676"/>
      <c r="IUP8" s="676"/>
      <c r="IUQ8" s="676"/>
      <c r="IUR8" s="676"/>
      <c r="IUS8" s="676"/>
      <c r="IUT8" s="676"/>
      <c r="IUU8" s="676"/>
      <c r="IUV8" s="676"/>
      <c r="IUW8" s="676"/>
      <c r="IUX8" s="676"/>
      <c r="IUY8" s="676"/>
      <c r="IUZ8" s="676"/>
      <c r="IVA8" s="676"/>
      <c r="IVB8" s="676"/>
      <c r="IVC8" s="676"/>
      <c r="IVD8" s="676"/>
      <c r="IVE8" s="676"/>
      <c r="IVF8" s="676"/>
      <c r="IVG8" s="676"/>
      <c r="IVH8" s="676"/>
      <c r="IVI8" s="676"/>
      <c r="IVJ8" s="676"/>
      <c r="IVK8" s="676"/>
      <c r="IVL8" s="676"/>
      <c r="IVM8" s="676"/>
      <c r="IVN8" s="676"/>
      <c r="IVO8" s="676"/>
      <c r="IVP8" s="676"/>
      <c r="IVQ8" s="676"/>
      <c r="IVR8" s="676"/>
      <c r="IVS8" s="676"/>
      <c r="IVT8" s="676"/>
      <c r="IVU8" s="676"/>
      <c r="IVV8" s="676"/>
      <c r="IVW8" s="676"/>
      <c r="IVX8" s="676"/>
      <c r="IVY8" s="676"/>
      <c r="IVZ8" s="676"/>
      <c r="IWA8" s="676"/>
      <c r="IWB8" s="676"/>
      <c r="IWC8" s="676"/>
      <c r="IWD8" s="676"/>
      <c r="IWE8" s="676"/>
      <c r="IWF8" s="676"/>
      <c r="IWG8" s="676"/>
      <c r="IWH8" s="676"/>
      <c r="IWI8" s="676"/>
      <c r="IWJ8" s="676"/>
      <c r="IWK8" s="676"/>
      <c r="IWL8" s="676"/>
      <c r="IWM8" s="676"/>
      <c r="IWN8" s="676"/>
      <c r="IWO8" s="676"/>
      <c r="IWP8" s="676"/>
      <c r="IWQ8" s="676"/>
      <c r="IWR8" s="676"/>
      <c r="IWS8" s="676"/>
      <c r="IWT8" s="676"/>
      <c r="IWU8" s="676"/>
      <c r="IWV8" s="676"/>
      <c r="IWW8" s="676"/>
      <c r="IWX8" s="676"/>
      <c r="IWY8" s="676"/>
      <c r="IWZ8" s="676"/>
      <c r="IXA8" s="676"/>
      <c r="IXB8" s="676"/>
      <c r="IXC8" s="676"/>
      <c r="IXD8" s="676"/>
      <c r="IXE8" s="676"/>
      <c r="IXF8" s="676"/>
      <c r="IXG8" s="676"/>
      <c r="IXH8" s="676"/>
      <c r="IXI8" s="676"/>
      <c r="IXJ8" s="676"/>
      <c r="IXK8" s="676"/>
      <c r="IXL8" s="676"/>
      <c r="IXM8" s="676"/>
      <c r="IXN8" s="676"/>
      <c r="IXO8" s="676"/>
      <c r="IXP8" s="676"/>
      <c r="IXQ8" s="676"/>
      <c r="IXR8" s="676"/>
      <c r="IXS8" s="676"/>
      <c r="IXT8" s="676"/>
      <c r="IXU8" s="676"/>
      <c r="IXV8" s="676"/>
      <c r="IXW8" s="676"/>
      <c r="IXX8" s="676"/>
      <c r="IXY8" s="676"/>
      <c r="IXZ8" s="676"/>
      <c r="IYA8" s="676"/>
      <c r="IYB8" s="676"/>
      <c r="IYC8" s="676"/>
      <c r="IYD8" s="676"/>
      <c r="IYE8" s="676"/>
      <c r="IYF8" s="676"/>
      <c r="IYG8" s="676"/>
      <c r="IYH8" s="676"/>
      <c r="IYI8" s="676"/>
      <c r="IYJ8" s="676"/>
      <c r="IYK8" s="676"/>
      <c r="IYL8" s="676"/>
      <c r="IYM8" s="676"/>
      <c r="IYN8" s="676"/>
      <c r="IYO8" s="676"/>
      <c r="IYP8" s="676"/>
      <c r="IYQ8" s="676"/>
      <c r="IYR8" s="676"/>
      <c r="IYS8" s="676"/>
      <c r="IYT8" s="676"/>
      <c r="IYU8" s="676"/>
      <c r="IYV8" s="676"/>
      <c r="IYW8" s="676"/>
      <c r="IYX8" s="676"/>
      <c r="IYY8" s="676"/>
      <c r="IYZ8" s="676"/>
      <c r="IZA8" s="676"/>
      <c r="IZB8" s="676"/>
      <c r="IZC8" s="676"/>
      <c r="IZD8" s="676"/>
      <c r="IZE8" s="676"/>
      <c r="IZF8" s="676"/>
      <c r="IZG8" s="676"/>
      <c r="IZH8" s="676"/>
      <c r="IZI8" s="676"/>
      <c r="IZJ8" s="676"/>
      <c r="IZK8" s="676"/>
      <c r="IZL8" s="676"/>
      <c r="IZM8" s="676"/>
      <c r="IZN8" s="676"/>
      <c r="IZO8" s="676"/>
      <c r="IZP8" s="676"/>
      <c r="IZQ8" s="676"/>
      <c r="IZR8" s="676"/>
      <c r="IZS8" s="676"/>
      <c r="IZT8" s="676"/>
      <c r="IZU8" s="676"/>
      <c r="IZV8" s="676"/>
      <c r="IZW8" s="676"/>
      <c r="IZX8" s="676"/>
      <c r="IZY8" s="676"/>
      <c r="IZZ8" s="676"/>
      <c r="JAA8" s="676"/>
      <c r="JAB8" s="676"/>
      <c r="JAC8" s="676"/>
      <c r="JAD8" s="676"/>
      <c r="JAE8" s="676"/>
      <c r="JAF8" s="676"/>
      <c r="JAG8" s="676"/>
      <c r="JAH8" s="676"/>
      <c r="JAI8" s="676"/>
      <c r="JAJ8" s="676"/>
      <c r="JAK8" s="676"/>
      <c r="JAL8" s="676"/>
      <c r="JAM8" s="676"/>
      <c r="JAN8" s="676"/>
      <c r="JAO8" s="676"/>
      <c r="JAP8" s="676"/>
      <c r="JAQ8" s="676"/>
      <c r="JAR8" s="676"/>
      <c r="JAS8" s="676"/>
      <c r="JAT8" s="676"/>
      <c r="JAU8" s="676"/>
      <c r="JAV8" s="676"/>
      <c r="JAW8" s="676"/>
      <c r="JAX8" s="676"/>
      <c r="JAY8" s="676"/>
      <c r="JAZ8" s="676"/>
      <c r="JBA8" s="676"/>
      <c r="JBB8" s="676"/>
      <c r="JBC8" s="676"/>
      <c r="JBD8" s="676"/>
      <c r="JBE8" s="676"/>
      <c r="JBF8" s="676"/>
      <c r="JBG8" s="676"/>
      <c r="JBH8" s="676"/>
      <c r="JBI8" s="676"/>
      <c r="JBJ8" s="676"/>
      <c r="JBK8" s="676"/>
      <c r="JBL8" s="676"/>
      <c r="JBM8" s="676"/>
      <c r="JBN8" s="676"/>
      <c r="JBO8" s="676"/>
      <c r="JBP8" s="676"/>
      <c r="JBQ8" s="676"/>
      <c r="JBR8" s="676"/>
      <c r="JBS8" s="676"/>
      <c r="JBT8" s="676"/>
      <c r="JBU8" s="676"/>
      <c r="JBV8" s="676"/>
      <c r="JBW8" s="676"/>
      <c r="JBX8" s="676"/>
      <c r="JBY8" s="676"/>
      <c r="JBZ8" s="676"/>
      <c r="JCA8" s="676"/>
      <c r="JCB8" s="676"/>
      <c r="JCC8" s="676"/>
      <c r="JCD8" s="676"/>
      <c r="JCE8" s="676"/>
      <c r="JCF8" s="676"/>
      <c r="JCG8" s="676"/>
      <c r="JCH8" s="676"/>
      <c r="JCI8" s="676"/>
      <c r="JCJ8" s="676"/>
      <c r="JCK8" s="676"/>
      <c r="JCL8" s="676"/>
      <c r="JCM8" s="676"/>
      <c r="JCN8" s="676"/>
      <c r="JCO8" s="676"/>
      <c r="JCP8" s="676"/>
      <c r="JCQ8" s="676"/>
      <c r="JCR8" s="676"/>
      <c r="JCS8" s="676"/>
      <c r="JCT8" s="676"/>
      <c r="JCU8" s="676"/>
      <c r="JCV8" s="676"/>
      <c r="JCW8" s="676"/>
      <c r="JCX8" s="676"/>
      <c r="JCY8" s="676"/>
      <c r="JCZ8" s="676"/>
      <c r="JDA8" s="676"/>
      <c r="JDB8" s="676"/>
      <c r="JDC8" s="676"/>
      <c r="JDD8" s="676"/>
      <c r="JDE8" s="676"/>
      <c r="JDF8" s="676"/>
      <c r="JDG8" s="676"/>
      <c r="JDH8" s="676"/>
      <c r="JDI8" s="676"/>
      <c r="JDJ8" s="676"/>
      <c r="JDK8" s="676"/>
      <c r="JDL8" s="676"/>
      <c r="JDM8" s="676"/>
      <c r="JDN8" s="676"/>
      <c r="JDO8" s="676"/>
      <c r="JDP8" s="676"/>
      <c r="JDQ8" s="676"/>
      <c r="JDR8" s="676"/>
      <c r="JDS8" s="676"/>
      <c r="JDT8" s="676"/>
      <c r="JDU8" s="676"/>
      <c r="JDV8" s="676"/>
      <c r="JDW8" s="676"/>
      <c r="JDX8" s="676"/>
      <c r="JDY8" s="676"/>
      <c r="JDZ8" s="676"/>
      <c r="JEA8" s="676"/>
      <c r="JEB8" s="676"/>
      <c r="JEC8" s="676"/>
      <c r="JED8" s="676"/>
      <c r="JEE8" s="676"/>
      <c r="JEF8" s="676"/>
      <c r="JEG8" s="676"/>
      <c r="JEH8" s="676"/>
      <c r="JEI8" s="676"/>
      <c r="JEJ8" s="676"/>
      <c r="JEK8" s="676"/>
      <c r="JEL8" s="676"/>
      <c r="JEM8" s="676"/>
      <c r="JEN8" s="676"/>
      <c r="JEO8" s="676"/>
      <c r="JEP8" s="676"/>
      <c r="JEQ8" s="676"/>
      <c r="JER8" s="676"/>
      <c r="JES8" s="676"/>
      <c r="JET8" s="676"/>
      <c r="JEU8" s="676"/>
      <c r="JEV8" s="676"/>
      <c r="JEW8" s="676"/>
      <c r="JEX8" s="676"/>
      <c r="JEY8" s="676"/>
      <c r="JEZ8" s="676"/>
      <c r="JFA8" s="676"/>
      <c r="JFB8" s="676"/>
      <c r="JFC8" s="676"/>
      <c r="JFD8" s="676"/>
      <c r="JFE8" s="676"/>
      <c r="JFF8" s="676"/>
      <c r="JFG8" s="676"/>
      <c r="JFH8" s="676"/>
      <c r="JFI8" s="676"/>
      <c r="JFJ8" s="676"/>
      <c r="JFK8" s="676"/>
      <c r="JFL8" s="676"/>
      <c r="JFM8" s="676"/>
      <c r="JFN8" s="676"/>
      <c r="JFO8" s="676"/>
      <c r="JFP8" s="676"/>
      <c r="JFQ8" s="676"/>
      <c r="JFR8" s="676"/>
      <c r="JFS8" s="676"/>
      <c r="JFT8" s="676"/>
      <c r="JFU8" s="676"/>
      <c r="JFV8" s="676"/>
      <c r="JFW8" s="676"/>
      <c r="JFX8" s="676"/>
      <c r="JFY8" s="676"/>
      <c r="JFZ8" s="676"/>
      <c r="JGA8" s="676"/>
      <c r="JGB8" s="676"/>
      <c r="JGC8" s="676"/>
      <c r="JGD8" s="676"/>
      <c r="JGE8" s="676"/>
      <c r="JGF8" s="676"/>
      <c r="JGG8" s="676"/>
      <c r="JGH8" s="676"/>
      <c r="JGI8" s="676"/>
      <c r="JGJ8" s="676"/>
      <c r="JGK8" s="676"/>
      <c r="JGL8" s="676"/>
      <c r="JGM8" s="676"/>
      <c r="JGN8" s="676"/>
      <c r="JGO8" s="676"/>
      <c r="JGP8" s="676"/>
      <c r="JGQ8" s="676"/>
      <c r="JGR8" s="676"/>
      <c r="JGS8" s="676"/>
      <c r="JGT8" s="676"/>
      <c r="JGU8" s="676"/>
      <c r="JGV8" s="676"/>
      <c r="JGW8" s="676"/>
      <c r="JGX8" s="676"/>
      <c r="JGY8" s="676"/>
      <c r="JGZ8" s="676"/>
      <c r="JHA8" s="676"/>
      <c r="JHB8" s="676"/>
      <c r="JHC8" s="676"/>
      <c r="JHD8" s="676"/>
      <c r="JHE8" s="676"/>
      <c r="JHF8" s="676"/>
      <c r="JHG8" s="676"/>
      <c r="JHH8" s="676"/>
      <c r="JHI8" s="676"/>
      <c r="JHJ8" s="676"/>
      <c r="JHK8" s="676"/>
      <c r="JHL8" s="676"/>
      <c r="JHM8" s="676"/>
      <c r="JHN8" s="676"/>
      <c r="JHO8" s="676"/>
      <c r="JHP8" s="676"/>
      <c r="JHQ8" s="676"/>
      <c r="JHR8" s="676"/>
      <c r="JHS8" s="676"/>
      <c r="JHT8" s="676"/>
      <c r="JHU8" s="676"/>
      <c r="JHV8" s="676"/>
      <c r="JHW8" s="676"/>
      <c r="JHX8" s="676"/>
      <c r="JHY8" s="676"/>
      <c r="JHZ8" s="676"/>
      <c r="JIA8" s="676"/>
      <c r="JIB8" s="676"/>
      <c r="JIC8" s="676"/>
      <c r="JID8" s="676"/>
      <c r="JIE8" s="676"/>
      <c r="JIF8" s="676"/>
      <c r="JIG8" s="676"/>
      <c r="JIH8" s="676"/>
      <c r="JII8" s="676"/>
      <c r="JIJ8" s="676"/>
      <c r="JIK8" s="676"/>
      <c r="JIL8" s="676"/>
      <c r="JIM8" s="676"/>
      <c r="JIN8" s="676"/>
      <c r="JIO8" s="676"/>
      <c r="JIP8" s="676"/>
      <c r="JIQ8" s="676"/>
      <c r="JIR8" s="676"/>
      <c r="JIS8" s="676"/>
      <c r="JIT8" s="676"/>
      <c r="JIU8" s="676"/>
      <c r="JIV8" s="676"/>
      <c r="JIW8" s="676"/>
      <c r="JIX8" s="676"/>
      <c r="JIY8" s="676"/>
      <c r="JIZ8" s="676"/>
      <c r="JJA8" s="676"/>
      <c r="JJB8" s="676"/>
      <c r="JJC8" s="676"/>
      <c r="JJD8" s="676"/>
      <c r="JJE8" s="676"/>
      <c r="JJF8" s="676"/>
      <c r="JJG8" s="676"/>
      <c r="JJH8" s="676"/>
      <c r="JJI8" s="676"/>
      <c r="JJJ8" s="676"/>
      <c r="JJK8" s="676"/>
      <c r="JJL8" s="676"/>
      <c r="JJM8" s="676"/>
      <c r="JJN8" s="676"/>
      <c r="JJO8" s="676"/>
      <c r="JJP8" s="676"/>
      <c r="JJQ8" s="676"/>
      <c r="JJR8" s="676"/>
      <c r="JJS8" s="676"/>
      <c r="JJT8" s="676"/>
      <c r="JJU8" s="676"/>
      <c r="JJV8" s="676"/>
      <c r="JJW8" s="676"/>
      <c r="JJX8" s="676"/>
      <c r="JJY8" s="676"/>
      <c r="JJZ8" s="676"/>
      <c r="JKA8" s="676"/>
      <c r="JKB8" s="676"/>
      <c r="JKC8" s="676"/>
      <c r="JKD8" s="676"/>
      <c r="JKE8" s="676"/>
      <c r="JKF8" s="676"/>
      <c r="JKG8" s="676"/>
      <c r="JKH8" s="676"/>
      <c r="JKI8" s="676"/>
      <c r="JKJ8" s="676"/>
      <c r="JKK8" s="676"/>
      <c r="JKL8" s="676"/>
      <c r="JKM8" s="676"/>
      <c r="JKN8" s="676"/>
      <c r="JKO8" s="676"/>
      <c r="JKP8" s="676"/>
      <c r="JKQ8" s="676"/>
      <c r="JKR8" s="676"/>
      <c r="JKS8" s="676"/>
      <c r="JKT8" s="676"/>
      <c r="JKU8" s="676"/>
      <c r="JKV8" s="676"/>
      <c r="JKW8" s="676"/>
      <c r="JKX8" s="676"/>
      <c r="JKY8" s="676"/>
      <c r="JKZ8" s="676"/>
      <c r="JLA8" s="676"/>
      <c r="JLB8" s="676"/>
      <c r="JLC8" s="676"/>
      <c r="JLD8" s="676"/>
      <c r="JLE8" s="676"/>
      <c r="JLF8" s="676"/>
      <c r="JLG8" s="676"/>
      <c r="JLH8" s="676"/>
      <c r="JLI8" s="676"/>
      <c r="JLJ8" s="676"/>
      <c r="JLK8" s="676"/>
      <c r="JLL8" s="676"/>
      <c r="JLM8" s="676"/>
      <c r="JLN8" s="676"/>
      <c r="JLO8" s="676"/>
      <c r="JLP8" s="676"/>
      <c r="JLQ8" s="676"/>
      <c r="JLR8" s="676"/>
      <c r="JLS8" s="676"/>
      <c r="JLT8" s="676"/>
      <c r="JLU8" s="676"/>
      <c r="JLV8" s="676"/>
      <c r="JLW8" s="676"/>
      <c r="JLX8" s="676"/>
      <c r="JLY8" s="676"/>
      <c r="JLZ8" s="676"/>
      <c r="JMA8" s="676"/>
      <c r="JMB8" s="676"/>
      <c r="JMC8" s="676"/>
      <c r="JMD8" s="676"/>
      <c r="JME8" s="676"/>
      <c r="JMF8" s="676"/>
      <c r="JMG8" s="676"/>
      <c r="JMH8" s="676"/>
      <c r="JMI8" s="676"/>
      <c r="JMJ8" s="676"/>
      <c r="JMK8" s="676"/>
      <c r="JML8" s="676"/>
      <c r="JMM8" s="676"/>
      <c r="JMN8" s="676"/>
      <c r="JMO8" s="676"/>
      <c r="JMP8" s="676"/>
      <c r="JMQ8" s="676"/>
      <c r="JMR8" s="676"/>
      <c r="JMS8" s="676"/>
      <c r="JMT8" s="676"/>
      <c r="JMU8" s="676"/>
      <c r="JMV8" s="676"/>
      <c r="JMW8" s="676"/>
      <c r="JMX8" s="676"/>
      <c r="JMY8" s="676"/>
      <c r="JMZ8" s="676"/>
      <c r="JNA8" s="676"/>
      <c r="JNB8" s="676"/>
      <c r="JNC8" s="676"/>
      <c r="JND8" s="676"/>
      <c r="JNE8" s="676"/>
      <c r="JNF8" s="676"/>
      <c r="JNG8" s="676"/>
      <c r="JNH8" s="676"/>
      <c r="JNI8" s="676"/>
      <c r="JNJ8" s="676"/>
      <c r="JNK8" s="676"/>
      <c r="JNL8" s="676"/>
      <c r="JNM8" s="676"/>
      <c r="JNN8" s="676"/>
      <c r="JNO8" s="676"/>
      <c r="JNP8" s="676"/>
      <c r="JNQ8" s="676"/>
      <c r="JNR8" s="676"/>
      <c r="JNS8" s="676"/>
      <c r="JNT8" s="676"/>
      <c r="JNU8" s="676"/>
      <c r="JNV8" s="676"/>
      <c r="JNW8" s="676"/>
      <c r="JNX8" s="676"/>
      <c r="JNY8" s="676"/>
      <c r="JNZ8" s="676"/>
      <c r="JOA8" s="676"/>
      <c r="JOB8" s="676"/>
      <c r="JOC8" s="676"/>
      <c r="JOD8" s="676"/>
      <c r="JOE8" s="676"/>
      <c r="JOF8" s="676"/>
      <c r="JOG8" s="676"/>
      <c r="JOH8" s="676"/>
      <c r="JOI8" s="676"/>
      <c r="JOJ8" s="676"/>
      <c r="JOK8" s="676"/>
      <c r="JOL8" s="676"/>
      <c r="JOM8" s="676"/>
      <c r="JON8" s="676"/>
      <c r="JOO8" s="676"/>
      <c r="JOP8" s="676"/>
      <c r="JOQ8" s="676"/>
      <c r="JOR8" s="676"/>
      <c r="JOS8" s="676"/>
      <c r="JOT8" s="676"/>
      <c r="JOU8" s="676"/>
      <c r="JOV8" s="676"/>
      <c r="JOW8" s="676"/>
      <c r="JOX8" s="676"/>
      <c r="JOY8" s="676"/>
      <c r="JOZ8" s="676"/>
      <c r="JPA8" s="676"/>
      <c r="JPB8" s="676"/>
      <c r="JPC8" s="676"/>
      <c r="JPD8" s="676"/>
      <c r="JPE8" s="676"/>
      <c r="JPF8" s="676"/>
      <c r="JPG8" s="676"/>
      <c r="JPH8" s="676"/>
      <c r="JPI8" s="676"/>
      <c r="JPJ8" s="676"/>
      <c r="JPK8" s="676"/>
      <c r="JPL8" s="676"/>
      <c r="JPM8" s="676"/>
      <c r="JPN8" s="676"/>
      <c r="JPO8" s="676"/>
      <c r="JPP8" s="676"/>
      <c r="JPQ8" s="676"/>
      <c r="JPR8" s="676"/>
      <c r="JPS8" s="676"/>
      <c r="JPT8" s="676"/>
      <c r="JPU8" s="676"/>
      <c r="JPV8" s="676"/>
      <c r="JPW8" s="676"/>
      <c r="JPX8" s="676"/>
      <c r="JPY8" s="676"/>
      <c r="JPZ8" s="676"/>
      <c r="JQA8" s="676"/>
      <c r="JQB8" s="676"/>
      <c r="JQC8" s="676"/>
      <c r="JQD8" s="676"/>
      <c r="JQE8" s="676"/>
      <c r="JQF8" s="676"/>
      <c r="JQG8" s="676"/>
      <c r="JQH8" s="676"/>
      <c r="JQI8" s="676"/>
      <c r="JQJ8" s="676"/>
      <c r="JQK8" s="676"/>
      <c r="JQL8" s="676"/>
      <c r="JQM8" s="676"/>
      <c r="JQN8" s="676"/>
      <c r="JQO8" s="676"/>
      <c r="JQP8" s="676"/>
      <c r="JQQ8" s="676"/>
      <c r="JQR8" s="676"/>
      <c r="JQS8" s="676"/>
      <c r="JQT8" s="676"/>
      <c r="JQU8" s="676"/>
      <c r="JQV8" s="676"/>
      <c r="JQW8" s="676"/>
      <c r="JQX8" s="676"/>
      <c r="JQY8" s="676"/>
      <c r="JQZ8" s="676"/>
      <c r="JRA8" s="676"/>
      <c r="JRB8" s="676"/>
      <c r="JRC8" s="676"/>
      <c r="JRD8" s="676"/>
      <c r="JRE8" s="676"/>
      <c r="JRF8" s="676"/>
      <c r="JRG8" s="676"/>
      <c r="JRH8" s="676"/>
      <c r="JRI8" s="676"/>
      <c r="JRJ8" s="676"/>
      <c r="JRK8" s="676"/>
      <c r="JRL8" s="676"/>
      <c r="JRM8" s="676"/>
      <c r="JRN8" s="676"/>
      <c r="JRO8" s="676"/>
      <c r="JRP8" s="676"/>
      <c r="JRQ8" s="676"/>
      <c r="JRR8" s="676"/>
      <c r="JRS8" s="676"/>
      <c r="JRT8" s="676"/>
      <c r="JRU8" s="676"/>
      <c r="JRV8" s="676"/>
      <c r="JRW8" s="676"/>
      <c r="JRX8" s="676"/>
      <c r="JRY8" s="676"/>
      <c r="JRZ8" s="676"/>
      <c r="JSA8" s="676"/>
      <c r="JSB8" s="676"/>
      <c r="JSC8" s="676"/>
      <c r="JSD8" s="676"/>
      <c r="JSE8" s="676"/>
      <c r="JSF8" s="676"/>
      <c r="JSG8" s="676"/>
      <c r="JSH8" s="676"/>
      <c r="JSI8" s="676"/>
      <c r="JSJ8" s="676"/>
      <c r="JSK8" s="676"/>
      <c r="JSL8" s="676"/>
      <c r="JSM8" s="676"/>
      <c r="JSN8" s="676"/>
      <c r="JSO8" s="676"/>
      <c r="JSP8" s="676"/>
      <c r="JSQ8" s="676"/>
      <c r="JSR8" s="676"/>
      <c r="JSS8" s="676"/>
      <c r="JST8" s="676"/>
      <c r="JSU8" s="676"/>
      <c r="JSV8" s="676"/>
      <c r="JSW8" s="676"/>
      <c r="JSX8" s="676"/>
      <c r="JSY8" s="676"/>
      <c r="JSZ8" s="676"/>
      <c r="JTA8" s="676"/>
      <c r="JTB8" s="676"/>
      <c r="JTC8" s="676"/>
      <c r="JTD8" s="676"/>
      <c r="JTE8" s="676"/>
      <c r="JTF8" s="676"/>
      <c r="JTG8" s="676"/>
      <c r="JTH8" s="676"/>
      <c r="JTI8" s="676"/>
      <c r="JTJ8" s="676"/>
      <c r="JTK8" s="676"/>
      <c r="JTL8" s="676"/>
      <c r="JTM8" s="676"/>
      <c r="JTN8" s="676"/>
      <c r="JTO8" s="676"/>
      <c r="JTP8" s="676"/>
      <c r="JTQ8" s="676"/>
      <c r="JTR8" s="676"/>
      <c r="JTS8" s="676"/>
      <c r="JTT8" s="676"/>
      <c r="JTU8" s="676"/>
      <c r="JTV8" s="676"/>
      <c r="JTW8" s="676"/>
      <c r="JTX8" s="676"/>
      <c r="JTY8" s="676"/>
      <c r="JTZ8" s="676"/>
      <c r="JUA8" s="676"/>
      <c r="JUB8" s="676"/>
      <c r="JUC8" s="676"/>
      <c r="JUD8" s="676"/>
      <c r="JUE8" s="676"/>
      <c r="JUF8" s="676"/>
      <c r="JUG8" s="676"/>
      <c r="JUH8" s="676"/>
      <c r="JUI8" s="676"/>
      <c r="JUJ8" s="676"/>
      <c r="JUK8" s="676"/>
      <c r="JUL8" s="676"/>
      <c r="JUM8" s="676"/>
      <c r="JUN8" s="676"/>
      <c r="JUO8" s="676"/>
      <c r="JUP8" s="676"/>
      <c r="JUQ8" s="676"/>
      <c r="JUR8" s="676"/>
      <c r="JUS8" s="676"/>
      <c r="JUT8" s="676"/>
      <c r="JUU8" s="676"/>
      <c r="JUV8" s="676"/>
      <c r="JUW8" s="676"/>
      <c r="JUX8" s="676"/>
      <c r="JUY8" s="676"/>
      <c r="JUZ8" s="676"/>
      <c r="JVA8" s="676"/>
      <c r="JVB8" s="676"/>
      <c r="JVC8" s="676"/>
      <c r="JVD8" s="676"/>
      <c r="JVE8" s="676"/>
      <c r="JVF8" s="676"/>
      <c r="JVG8" s="676"/>
      <c r="JVH8" s="676"/>
      <c r="JVI8" s="676"/>
      <c r="JVJ8" s="676"/>
      <c r="JVK8" s="676"/>
      <c r="JVL8" s="676"/>
      <c r="JVM8" s="676"/>
      <c r="JVN8" s="676"/>
      <c r="JVO8" s="676"/>
      <c r="JVP8" s="676"/>
      <c r="JVQ8" s="676"/>
      <c r="JVR8" s="676"/>
      <c r="JVS8" s="676"/>
      <c r="JVT8" s="676"/>
      <c r="JVU8" s="676"/>
      <c r="JVV8" s="676"/>
      <c r="JVW8" s="676"/>
      <c r="JVX8" s="676"/>
      <c r="JVY8" s="676"/>
      <c r="JVZ8" s="676"/>
      <c r="JWA8" s="676"/>
      <c r="JWB8" s="676"/>
      <c r="JWC8" s="676"/>
      <c r="JWD8" s="676"/>
      <c r="JWE8" s="676"/>
      <c r="JWF8" s="676"/>
      <c r="JWG8" s="676"/>
      <c r="JWH8" s="676"/>
      <c r="JWI8" s="676"/>
      <c r="JWJ8" s="676"/>
      <c r="JWK8" s="676"/>
      <c r="JWL8" s="676"/>
      <c r="JWM8" s="676"/>
      <c r="JWN8" s="676"/>
      <c r="JWO8" s="676"/>
      <c r="JWP8" s="676"/>
      <c r="JWQ8" s="676"/>
      <c r="JWR8" s="676"/>
      <c r="JWS8" s="676"/>
      <c r="JWT8" s="676"/>
      <c r="JWU8" s="676"/>
      <c r="JWV8" s="676"/>
      <c r="JWW8" s="676"/>
      <c r="JWX8" s="676"/>
      <c r="JWY8" s="676"/>
      <c r="JWZ8" s="676"/>
      <c r="JXA8" s="676"/>
      <c r="JXB8" s="676"/>
      <c r="JXC8" s="676"/>
      <c r="JXD8" s="676"/>
      <c r="JXE8" s="676"/>
      <c r="JXF8" s="676"/>
      <c r="JXG8" s="676"/>
      <c r="JXH8" s="676"/>
      <c r="JXI8" s="676"/>
      <c r="JXJ8" s="676"/>
      <c r="JXK8" s="676"/>
      <c r="JXL8" s="676"/>
      <c r="JXM8" s="676"/>
      <c r="JXN8" s="676"/>
      <c r="JXO8" s="676"/>
      <c r="JXP8" s="676"/>
      <c r="JXQ8" s="676"/>
      <c r="JXR8" s="676"/>
      <c r="JXS8" s="676"/>
      <c r="JXT8" s="676"/>
      <c r="JXU8" s="676"/>
      <c r="JXV8" s="676"/>
      <c r="JXW8" s="676"/>
      <c r="JXX8" s="676"/>
      <c r="JXY8" s="676"/>
      <c r="JXZ8" s="676"/>
      <c r="JYA8" s="676"/>
      <c r="JYB8" s="676"/>
      <c r="JYC8" s="676"/>
      <c r="JYD8" s="676"/>
      <c r="JYE8" s="676"/>
      <c r="JYF8" s="676"/>
      <c r="JYG8" s="676"/>
      <c r="JYH8" s="676"/>
      <c r="JYI8" s="676"/>
      <c r="JYJ8" s="676"/>
      <c r="JYK8" s="676"/>
      <c r="JYL8" s="676"/>
      <c r="JYM8" s="676"/>
      <c r="JYN8" s="676"/>
      <c r="JYO8" s="676"/>
      <c r="JYP8" s="676"/>
      <c r="JYQ8" s="676"/>
      <c r="JYR8" s="676"/>
      <c r="JYS8" s="676"/>
      <c r="JYT8" s="676"/>
      <c r="JYU8" s="676"/>
      <c r="JYV8" s="676"/>
      <c r="JYW8" s="676"/>
      <c r="JYX8" s="676"/>
      <c r="JYY8" s="676"/>
      <c r="JYZ8" s="676"/>
      <c r="JZA8" s="676"/>
      <c r="JZB8" s="676"/>
      <c r="JZC8" s="676"/>
      <c r="JZD8" s="676"/>
      <c r="JZE8" s="676"/>
      <c r="JZF8" s="676"/>
      <c r="JZG8" s="676"/>
      <c r="JZH8" s="676"/>
      <c r="JZI8" s="676"/>
      <c r="JZJ8" s="676"/>
      <c r="JZK8" s="676"/>
      <c r="JZL8" s="676"/>
      <c r="JZM8" s="676"/>
      <c r="JZN8" s="676"/>
      <c r="JZO8" s="676"/>
      <c r="JZP8" s="676"/>
      <c r="JZQ8" s="676"/>
      <c r="JZR8" s="676"/>
      <c r="JZS8" s="676"/>
      <c r="JZT8" s="676"/>
      <c r="JZU8" s="676"/>
      <c r="JZV8" s="676"/>
      <c r="JZW8" s="676"/>
      <c r="JZX8" s="676"/>
      <c r="JZY8" s="676"/>
      <c r="JZZ8" s="676"/>
      <c r="KAA8" s="676"/>
      <c r="KAB8" s="676"/>
      <c r="KAC8" s="676"/>
      <c r="KAD8" s="676"/>
      <c r="KAE8" s="676"/>
      <c r="KAF8" s="676"/>
      <c r="KAG8" s="676"/>
      <c r="KAH8" s="676"/>
      <c r="KAI8" s="676"/>
      <c r="KAJ8" s="676"/>
      <c r="KAK8" s="676"/>
      <c r="KAL8" s="676"/>
      <c r="KAM8" s="676"/>
      <c r="KAN8" s="676"/>
      <c r="KAO8" s="676"/>
      <c r="KAP8" s="676"/>
      <c r="KAQ8" s="676"/>
      <c r="KAR8" s="676"/>
      <c r="KAS8" s="676"/>
      <c r="KAT8" s="676"/>
      <c r="KAU8" s="676"/>
      <c r="KAV8" s="676"/>
      <c r="KAW8" s="676"/>
      <c r="KAX8" s="676"/>
      <c r="KAY8" s="676"/>
      <c r="KAZ8" s="676"/>
      <c r="KBA8" s="676"/>
      <c r="KBB8" s="676"/>
      <c r="KBC8" s="676"/>
      <c r="KBD8" s="676"/>
      <c r="KBE8" s="676"/>
      <c r="KBF8" s="676"/>
      <c r="KBG8" s="676"/>
      <c r="KBH8" s="676"/>
      <c r="KBI8" s="676"/>
      <c r="KBJ8" s="676"/>
      <c r="KBK8" s="676"/>
      <c r="KBL8" s="676"/>
      <c r="KBM8" s="676"/>
      <c r="KBN8" s="676"/>
      <c r="KBO8" s="676"/>
      <c r="KBP8" s="676"/>
      <c r="KBQ8" s="676"/>
      <c r="KBR8" s="676"/>
      <c r="KBS8" s="676"/>
      <c r="KBT8" s="676"/>
      <c r="KBU8" s="676"/>
      <c r="KBV8" s="676"/>
      <c r="KBW8" s="676"/>
      <c r="KBX8" s="676"/>
      <c r="KBY8" s="676"/>
      <c r="KBZ8" s="676"/>
      <c r="KCA8" s="676"/>
      <c r="KCB8" s="676"/>
      <c r="KCC8" s="676"/>
      <c r="KCD8" s="676"/>
      <c r="KCE8" s="676"/>
      <c r="KCF8" s="676"/>
      <c r="KCG8" s="676"/>
      <c r="KCH8" s="676"/>
      <c r="KCI8" s="676"/>
      <c r="KCJ8" s="676"/>
      <c r="KCK8" s="676"/>
      <c r="KCL8" s="676"/>
      <c r="KCM8" s="676"/>
      <c r="KCN8" s="676"/>
      <c r="KCO8" s="676"/>
      <c r="KCP8" s="676"/>
      <c r="KCQ8" s="676"/>
      <c r="KCR8" s="676"/>
      <c r="KCS8" s="676"/>
      <c r="KCT8" s="676"/>
      <c r="KCU8" s="676"/>
      <c r="KCV8" s="676"/>
      <c r="KCW8" s="676"/>
      <c r="KCX8" s="676"/>
      <c r="KCY8" s="676"/>
      <c r="KCZ8" s="676"/>
      <c r="KDA8" s="676"/>
      <c r="KDB8" s="676"/>
      <c r="KDC8" s="676"/>
      <c r="KDD8" s="676"/>
      <c r="KDE8" s="676"/>
      <c r="KDF8" s="676"/>
      <c r="KDG8" s="676"/>
      <c r="KDH8" s="676"/>
      <c r="KDI8" s="676"/>
      <c r="KDJ8" s="676"/>
      <c r="KDK8" s="676"/>
      <c r="KDL8" s="676"/>
      <c r="KDM8" s="676"/>
      <c r="KDN8" s="676"/>
      <c r="KDO8" s="676"/>
      <c r="KDP8" s="676"/>
      <c r="KDQ8" s="676"/>
      <c r="KDR8" s="676"/>
      <c r="KDS8" s="676"/>
      <c r="KDT8" s="676"/>
      <c r="KDU8" s="676"/>
      <c r="KDV8" s="676"/>
      <c r="KDW8" s="676"/>
      <c r="KDX8" s="676"/>
      <c r="KDY8" s="676"/>
      <c r="KDZ8" s="676"/>
      <c r="KEA8" s="676"/>
      <c r="KEB8" s="676"/>
      <c r="KEC8" s="676"/>
      <c r="KED8" s="676"/>
      <c r="KEE8" s="676"/>
      <c r="KEF8" s="676"/>
      <c r="KEG8" s="676"/>
      <c r="KEH8" s="676"/>
      <c r="KEI8" s="676"/>
      <c r="KEJ8" s="676"/>
      <c r="KEK8" s="676"/>
      <c r="KEL8" s="676"/>
      <c r="KEM8" s="676"/>
      <c r="KEN8" s="676"/>
      <c r="KEO8" s="676"/>
      <c r="KEP8" s="676"/>
      <c r="KEQ8" s="676"/>
      <c r="KER8" s="676"/>
      <c r="KES8" s="676"/>
      <c r="KET8" s="676"/>
      <c r="KEU8" s="676"/>
      <c r="KEV8" s="676"/>
      <c r="KEW8" s="676"/>
      <c r="KEX8" s="676"/>
      <c r="KEY8" s="676"/>
      <c r="KEZ8" s="676"/>
      <c r="KFA8" s="676"/>
      <c r="KFB8" s="676"/>
      <c r="KFC8" s="676"/>
      <c r="KFD8" s="676"/>
      <c r="KFE8" s="676"/>
      <c r="KFF8" s="676"/>
      <c r="KFG8" s="676"/>
      <c r="KFH8" s="676"/>
      <c r="KFI8" s="676"/>
      <c r="KFJ8" s="676"/>
      <c r="KFK8" s="676"/>
      <c r="KFL8" s="676"/>
      <c r="KFM8" s="676"/>
      <c r="KFN8" s="676"/>
      <c r="KFO8" s="676"/>
      <c r="KFP8" s="676"/>
      <c r="KFQ8" s="676"/>
      <c r="KFR8" s="676"/>
      <c r="KFS8" s="676"/>
      <c r="KFT8" s="676"/>
      <c r="KFU8" s="676"/>
      <c r="KFV8" s="676"/>
      <c r="KFW8" s="676"/>
      <c r="KFX8" s="676"/>
      <c r="KFY8" s="676"/>
      <c r="KFZ8" s="676"/>
      <c r="KGA8" s="676"/>
      <c r="KGB8" s="676"/>
      <c r="KGC8" s="676"/>
      <c r="KGD8" s="676"/>
      <c r="KGE8" s="676"/>
      <c r="KGF8" s="676"/>
      <c r="KGG8" s="676"/>
      <c r="KGH8" s="676"/>
      <c r="KGI8" s="676"/>
      <c r="KGJ8" s="676"/>
      <c r="KGK8" s="676"/>
      <c r="KGL8" s="676"/>
      <c r="KGM8" s="676"/>
      <c r="KGN8" s="676"/>
      <c r="KGO8" s="676"/>
      <c r="KGP8" s="676"/>
      <c r="KGQ8" s="676"/>
      <c r="KGR8" s="676"/>
      <c r="KGS8" s="676"/>
      <c r="KGT8" s="676"/>
      <c r="KGU8" s="676"/>
      <c r="KGV8" s="676"/>
      <c r="KGW8" s="676"/>
      <c r="KGX8" s="676"/>
      <c r="KGY8" s="676"/>
      <c r="KGZ8" s="676"/>
      <c r="KHA8" s="676"/>
      <c r="KHB8" s="676"/>
      <c r="KHC8" s="676"/>
      <c r="KHD8" s="676"/>
      <c r="KHE8" s="676"/>
      <c r="KHF8" s="676"/>
      <c r="KHG8" s="676"/>
      <c r="KHH8" s="676"/>
      <c r="KHI8" s="676"/>
      <c r="KHJ8" s="676"/>
      <c r="KHK8" s="676"/>
      <c r="KHL8" s="676"/>
      <c r="KHM8" s="676"/>
      <c r="KHN8" s="676"/>
      <c r="KHO8" s="676"/>
      <c r="KHP8" s="676"/>
      <c r="KHQ8" s="676"/>
      <c r="KHR8" s="676"/>
      <c r="KHS8" s="676"/>
      <c r="KHT8" s="676"/>
      <c r="KHU8" s="676"/>
      <c r="KHV8" s="676"/>
      <c r="KHW8" s="676"/>
      <c r="KHX8" s="676"/>
      <c r="KHY8" s="676"/>
      <c r="KHZ8" s="676"/>
      <c r="KIA8" s="676"/>
      <c r="KIB8" s="676"/>
      <c r="KIC8" s="676"/>
      <c r="KID8" s="676"/>
      <c r="KIE8" s="676"/>
      <c r="KIF8" s="676"/>
      <c r="KIG8" s="676"/>
      <c r="KIH8" s="676"/>
      <c r="KII8" s="676"/>
      <c r="KIJ8" s="676"/>
      <c r="KIK8" s="676"/>
      <c r="KIL8" s="676"/>
      <c r="KIM8" s="676"/>
      <c r="KIN8" s="676"/>
      <c r="KIO8" s="676"/>
      <c r="KIP8" s="676"/>
      <c r="KIQ8" s="676"/>
      <c r="KIR8" s="676"/>
      <c r="KIS8" s="676"/>
      <c r="KIT8" s="676"/>
      <c r="KIU8" s="676"/>
      <c r="KIV8" s="676"/>
      <c r="KIW8" s="676"/>
      <c r="KIX8" s="676"/>
      <c r="KIY8" s="676"/>
      <c r="KIZ8" s="676"/>
      <c r="KJA8" s="676"/>
      <c r="KJB8" s="676"/>
      <c r="KJC8" s="676"/>
      <c r="KJD8" s="676"/>
      <c r="KJE8" s="676"/>
      <c r="KJF8" s="676"/>
      <c r="KJG8" s="676"/>
      <c r="KJH8" s="676"/>
      <c r="KJI8" s="676"/>
      <c r="KJJ8" s="676"/>
      <c r="KJK8" s="676"/>
      <c r="KJL8" s="676"/>
      <c r="KJM8" s="676"/>
      <c r="KJN8" s="676"/>
      <c r="KJO8" s="676"/>
      <c r="KJP8" s="676"/>
      <c r="KJQ8" s="676"/>
      <c r="KJR8" s="676"/>
      <c r="KJS8" s="676"/>
      <c r="KJT8" s="676"/>
      <c r="KJU8" s="676"/>
      <c r="KJV8" s="676"/>
      <c r="KJW8" s="676"/>
      <c r="KJX8" s="676"/>
      <c r="KJY8" s="676"/>
      <c r="KJZ8" s="676"/>
      <c r="KKA8" s="676"/>
      <c r="KKB8" s="676"/>
      <c r="KKC8" s="676"/>
      <c r="KKD8" s="676"/>
      <c r="KKE8" s="676"/>
      <c r="KKF8" s="676"/>
      <c r="KKG8" s="676"/>
      <c r="KKH8" s="676"/>
      <c r="KKI8" s="676"/>
      <c r="KKJ8" s="676"/>
      <c r="KKK8" s="676"/>
      <c r="KKL8" s="676"/>
      <c r="KKM8" s="676"/>
      <c r="KKN8" s="676"/>
      <c r="KKO8" s="676"/>
      <c r="KKP8" s="676"/>
      <c r="KKQ8" s="676"/>
      <c r="KKR8" s="676"/>
      <c r="KKS8" s="676"/>
      <c r="KKT8" s="676"/>
      <c r="KKU8" s="676"/>
      <c r="KKV8" s="676"/>
      <c r="KKW8" s="676"/>
      <c r="KKX8" s="676"/>
      <c r="KKY8" s="676"/>
      <c r="KKZ8" s="676"/>
      <c r="KLA8" s="676"/>
      <c r="KLB8" s="676"/>
      <c r="KLC8" s="676"/>
      <c r="KLD8" s="676"/>
      <c r="KLE8" s="676"/>
      <c r="KLF8" s="676"/>
      <c r="KLG8" s="676"/>
      <c r="KLH8" s="676"/>
      <c r="KLI8" s="676"/>
      <c r="KLJ8" s="676"/>
      <c r="KLK8" s="676"/>
      <c r="KLL8" s="676"/>
      <c r="KLM8" s="676"/>
      <c r="KLN8" s="676"/>
      <c r="KLO8" s="676"/>
      <c r="KLP8" s="676"/>
      <c r="KLQ8" s="676"/>
      <c r="KLR8" s="676"/>
      <c r="KLS8" s="676"/>
      <c r="KLT8" s="676"/>
      <c r="KLU8" s="676"/>
      <c r="KLV8" s="676"/>
      <c r="KLW8" s="676"/>
      <c r="KLX8" s="676"/>
      <c r="KLY8" s="676"/>
      <c r="KLZ8" s="676"/>
      <c r="KMA8" s="676"/>
      <c r="KMB8" s="676"/>
      <c r="KMC8" s="676"/>
      <c r="KMD8" s="676"/>
      <c r="KME8" s="676"/>
      <c r="KMF8" s="676"/>
      <c r="KMG8" s="676"/>
      <c r="KMH8" s="676"/>
      <c r="KMI8" s="676"/>
      <c r="KMJ8" s="676"/>
      <c r="KMK8" s="676"/>
      <c r="KML8" s="676"/>
      <c r="KMM8" s="676"/>
      <c r="KMN8" s="676"/>
      <c r="KMO8" s="676"/>
      <c r="KMP8" s="676"/>
      <c r="KMQ8" s="676"/>
      <c r="KMR8" s="676"/>
      <c r="KMS8" s="676"/>
      <c r="KMT8" s="676"/>
      <c r="KMU8" s="676"/>
      <c r="KMV8" s="676"/>
      <c r="KMW8" s="676"/>
      <c r="KMX8" s="676"/>
      <c r="KMY8" s="676"/>
      <c r="KMZ8" s="676"/>
      <c r="KNA8" s="676"/>
      <c r="KNB8" s="676"/>
      <c r="KNC8" s="676"/>
      <c r="KND8" s="676"/>
      <c r="KNE8" s="676"/>
      <c r="KNF8" s="676"/>
      <c r="KNG8" s="676"/>
      <c r="KNH8" s="676"/>
      <c r="KNI8" s="676"/>
      <c r="KNJ8" s="676"/>
      <c r="KNK8" s="676"/>
      <c r="KNL8" s="676"/>
      <c r="KNM8" s="676"/>
      <c r="KNN8" s="676"/>
      <c r="KNO8" s="676"/>
      <c r="KNP8" s="676"/>
      <c r="KNQ8" s="676"/>
      <c r="KNR8" s="676"/>
      <c r="KNS8" s="676"/>
      <c r="KNT8" s="676"/>
      <c r="KNU8" s="676"/>
      <c r="KNV8" s="676"/>
      <c r="KNW8" s="676"/>
      <c r="KNX8" s="676"/>
      <c r="KNY8" s="676"/>
      <c r="KNZ8" s="676"/>
      <c r="KOA8" s="676"/>
      <c r="KOB8" s="676"/>
      <c r="KOC8" s="676"/>
      <c r="KOD8" s="676"/>
      <c r="KOE8" s="676"/>
      <c r="KOF8" s="676"/>
      <c r="KOG8" s="676"/>
      <c r="KOH8" s="676"/>
      <c r="KOI8" s="676"/>
      <c r="KOJ8" s="676"/>
      <c r="KOK8" s="676"/>
      <c r="KOL8" s="676"/>
      <c r="KOM8" s="676"/>
      <c r="KON8" s="676"/>
      <c r="KOO8" s="676"/>
      <c r="KOP8" s="676"/>
      <c r="KOQ8" s="676"/>
      <c r="KOR8" s="676"/>
      <c r="KOS8" s="676"/>
      <c r="KOT8" s="676"/>
      <c r="KOU8" s="676"/>
      <c r="KOV8" s="676"/>
      <c r="KOW8" s="676"/>
      <c r="KOX8" s="676"/>
      <c r="KOY8" s="676"/>
      <c r="KOZ8" s="676"/>
      <c r="KPA8" s="676"/>
      <c r="KPB8" s="676"/>
      <c r="KPC8" s="676"/>
      <c r="KPD8" s="676"/>
      <c r="KPE8" s="676"/>
      <c r="KPF8" s="676"/>
      <c r="KPG8" s="676"/>
      <c r="KPH8" s="676"/>
      <c r="KPI8" s="676"/>
      <c r="KPJ8" s="676"/>
      <c r="KPK8" s="676"/>
      <c r="KPL8" s="676"/>
      <c r="KPM8" s="676"/>
      <c r="KPN8" s="676"/>
      <c r="KPO8" s="676"/>
      <c r="KPP8" s="676"/>
      <c r="KPQ8" s="676"/>
      <c r="KPR8" s="676"/>
      <c r="KPS8" s="676"/>
      <c r="KPT8" s="676"/>
      <c r="KPU8" s="676"/>
      <c r="KPV8" s="676"/>
      <c r="KPW8" s="676"/>
      <c r="KPX8" s="676"/>
      <c r="KPY8" s="676"/>
      <c r="KPZ8" s="676"/>
      <c r="KQA8" s="676"/>
      <c r="KQB8" s="676"/>
      <c r="KQC8" s="676"/>
      <c r="KQD8" s="676"/>
      <c r="KQE8" s="676"/>
      <c r="KQF8" s="676"/>
      <c r="KQG8" s="676"/>
      <c r="KQH8" s="676"/>
      <c r="KQI8" s="676"/>
      <c r="KQJ8" s="676"/>
      <c r="KQK8" s="676"/>
      <c r="KQL8" s="676"/>
      <c r="KQM8" s="676"/>
      <c r="KQN8" s="676"/>
      <c r="KQO8" s="676"/>
      <c r="KQP8" s="676"/>
      <c r="KQQ8" s="676"/>
      <c r="KQR8" s="676"/>
      <c r="KQS8" s="676"/>
      <c r="KQT8" s="676"/>
      <c r="KQU8" s="676"/>
      <c r="KQV8" s="676"/>
      <c r="KQW8" s="676"/>
      <c r="KQX8" s="676"/>
      <c r="KQY8" s="676"/>
      <c r="KQZ8" s="676"/>
      <c r="KRA8" s="676"/>
      <c r="KRB8" s="676"/>
      <c r="KRC8" s="676"/>
      <c r="KRD8" s="676"/>
      <c r="KRE8" s="676"/>
      <c r="KRF8" s="676"/>
      <c r="KRG8" s="676"/>
      <c r="KRH8" s="676"/>
      <c r="KRI8" s="676"/>
      <c r="KRJ8" s="676"/>
      <c r="KRK8" s="676"/>
      <c r="KRL8" s="676"/>
      <c r="KRM8" s="676"/>
      <c r="KRN8" s="676"/>
      <c r="KRO8" s="676"/>
      <c r="KRP8" s="676"/>
      <c r="KRQ8" s="676"/>
      <c r="KRR8" s="676"/>
      <c r="KRS8" s="676"/>
      <c r="KRT8" s="676"/>
      <c r="KRU8" s="676"/>
      <c r="KRV8" s="676"/>
      <c r="KRW8" s="676"/>
      <c r="KRX8" s="676"/>
      <c r="KRY8" s="676"/>
      <c r="KRZ8" s="676"/>
      <c r="KSA8" s="676"/>
      <c r="KSB8" s="676"/>
      <c r="KSC8" s="676"/>
      <c r="KSD8" s="676"/>
      <c r="KSE8" s="676"/>
      <c r="KSF8" s="676"/>
      <c r="KSG8" s="676"/>
      <c r="KSH8" s="676"/>
      <c r="KSI8" s="676"/>
      <c r="KSJ8" s="676"/>
      <c r="KSK8" s="676"/>
      <c r="KSL8" s="676"/>
      <c r="KSM8" s="676"/>
      <c r="KSN8" s="676"/>
      <c r="KSO8" s="676"/>
      <c r="KSP8" s="676"/>
      <c r="KSQ8" s="676"/>
      <c r="KSR8" s="676"/>
      <c r="KSS8" s="676"/>
      <c r="KST8" s="676"/>
      <c r="KSU8" s="676"/>
      <c r="KSV8" s="676"/>
      <c r="KSW8" s="676"/>
      <c r="KSX8" s="676"/>
      <c r="KSY8" s="676"/>
      <c r="KSZ8" s="676"/>
      <c r="KTA8" s="676"/>
      <c r="KTB8" s="676"/>
      <c r="KTC8" s="676"/>
      <c r="KTD8" s="676"/>
      <c r="KTE8" s="676"/>
      <c r="KTF8" s="676"/>
      <c r="KTG8" s="676"/>
      <c r="KTH8" s="676"/>
      <c r="KTI8" s="676"/>
      <c r="KTJ8" s="676"/>
      <c r="KTK8" s="676"/>
      <c r="KTL8" s="676"/>
      <c r="KTM8" s="676"/>
      <c r="KTN8" s="676"/>
      <c r="KTO8" s="676"/>
      <c r="KTP8" s="676"/>
      <c r="KTQ8" s="676"/>
      <c r="KTR8" s="676"/>
      <c r="KTS8" s="676"/>
      <c r="KTT8" s="676"/>
      <c r="KTU8" s="676"/>
      <c r="KTV8" s="676"/>
      <c r="KTW8" s="676"/>
      <c r="KTX8" s="676"/>
      <c r="KTY8" s="676"/>
      <c r="KTZ8" s="676"/>
      <c r="KUA8" s="676"/>
      <c r="KUB8" s="676"/>
      <c r="KUC8" s="676"/>
      <c r="KUD8" s="676"/>
      <c r="KUE8" s="676"/>
      <c r="KUF8" s="676"/>
      <c r="KUG8" s="676"/>
      <c r="KUH8" s="676"/>
      <c r="KUI8" s="676"/>
      <c r="KUJ8" s="676"/>
      <c r="KUK8" s="676"/>
      <c r="KUL8" s="676"/>
      <c r="KUM8" s="676"/>
      <c r="KUN8" s="676"/>
      <c r="KUO8" s="676"/>
      <c r="KUP8" s="676"/>
      <c r="KUQ8" s="676"/>
      <c r="KUR8" s="676"/>
      <c r="KUS8" s="676"/>
      <c r="KUT8" s="676"/>
      <c r="KUU8" s="676"/>
      <c r="KUV8" s="676"/>
      <c r="KUW8" s="676"/>
      <c r="KUX8" s="676"/>
      <c r="KUY8" s="676"/>
      <c r="KUZ8" s="676"/>
      <c r="KVA8" s="676"/>
      <c r="KVB8" s="676"/>
      <c r="KVC8" s="676"/>
      <c r="KVD8" s="676"/>
      <c r="KVE8" s="676"/>
      <c r="KVF8" s="676"/>
      <c r="KVG8" s="676"/>
      <c r="KVH8" s="676"/>
      <c r="KVI8" s="676"/>
      <c r="KVJ8" s="676"/>
      <c r="KVK8" s="676"/>
      <c r="KVL8" s="676"/>
      <c r="KVM8" s="676"/>
      <c r="KVN8" s="676"/>
      <c r="KVO8" s="676"/>
      <c r="KVP8" s="676"/>
      <c r="KVQ8" s="676"/>
      <c r="KVR8" s="676"/>
      <c r="KVS8" s="676"/>
      <c r="KVT8" s="676"/>
      <c r="KVU8" s="676"/>
      <c r="KVV8" s="676"/>
      <c r="KVW8" s="676"/>
      <c r="KVX8" s="676"/>
      <c r="KVY8" s="676"/>
      <c r="KVZ8" s="676"/>
      <c r="KWA8" s="676"/>
      <c r="KWB8" s="676"/>
      <c r="KWC8" s="676"/>
      <c r="KWD8" s="676"/>
      <c r="KWE8" s="676"/>
      <c r="KWF8" s="676"/>
      <c r="KWG8" s="676"/>
      <c r="KWH8" s="676"/>
      <c r="KWI8" s="676"/>
      <c r="KWJ8" s="676"/>
      <c r="KWK8" s="676"/>
      <c r="KWL8" s="676"/>
      <c r="KWM8" s="676"/>
      <c r="KWN8" s="676"/>
      <c r="KWO8" s="676"/>
      <c r="KWP8" s="676"/>
      <c r="KWQ8" s="676"/>
      <c r="KWR8" s="676"/>
      <c r="KWS8" s="676"/>
      <c r="KWT8" s="676"/>
      <c r="KWU8" s="676"/>
      <c r="KWV8" s="676"/>
      <c r="KWW8" s="676"/>
      <c r="KWX8" s="676"/>
      <c r="KWY8" s="676"/>
      <c r="KWZ8" s="676"/>
      <c r="KXA8" s="676"/>
      <c r="KXB8" s="676"/>
      <c r="KXC8" s="676"/>
      <c r="KXD8" s="676"/>
      <c r="KXE8" s="676"/>
      <c r="KXF8" s="676"/>
      <c r="KXG8" s="676"/>
      <c r="KXH8" s="676"/>
      <c r="KXI8" s="676"/>
      <c r="KXJ8" s="676"/>
      <c r="KXK8" s="676"/>
      <c r="KXL8" s="676"/>
      <c r="KXM8" s="676"/>
      <c r="KXN8" s="676"/>
      <c r="KXO8" s="676"/>
      <c r="KXP8" s="676"/>
      <c r="KXQ8" s="676"/>
      <c r="KXR8" s="676"/>
      <c r="KXS8" s="676"/>
      <c r="KXT8" s="676"/>
      <c r="KXU8" s="676"/>
      <c r="KXV8" s="676"/>
      <c r="KXW8" s="676"/>
      <c r="KXX8" s="676"/>
      <c r="KXY8" s="676"/>
      <c r="KXZ8" s="676"/>
      <c r="KYA8" s="676"/>
      <c r="KYB8" s="676"/>
      <c r="KYC8" s="676"/>
      <c r="KYD8" s="676"/>
      <c r="KYE8" s="676"/>
      <c r="KYF8" s="676"/>
      <c r="KYG8" s="676"/>
      <c r="KYH8" s="676"/>
      <c r="KYI8" s="676"/>
      <c r="KYJ8" s="676"/>
      <c r="KYK8" s="676"/>
      <c r="KYL8" s="676"/>
      <c r="KYM8" s="676"/>
      <c r="KYN8" s="676"/>
      <c r="KYO8" s="676"/>
      <c r="KYP8" s="676"/>
      <c r="KYQ8" s="676"/>
      <c r="KYR8" s="676"/>
      <c r="KYS8" s="676"/>
      <c r="KYT8" s="676"/>
      <c r="KYU8" s="676"/>
      <c r="KYV8" s="676"/>
      <c r="KYW8" s="676"/>
      <c r="KYX8" s="676"/>
      <c r="KYY8" s="676"/>
      <c r="KYZ8" s="676"/>
      <c r="KZA8" s="676"/>
      <c r="KZB8" s="676"/>
      <c r="KZC8" s="676"/>
      <c r="KZD8" s="676"/>
      <c r="KZE8" s="676"/>
      <c r="KZF8" s="676"/>
      <c r="KZG8" s="676"/>
      <c r="KZH8" s="676"/>
      <c r="KZI8" s="676"/>
      <c r="KZJ8" s="676"/>
      <c r="KZK8" s="676"/>
      <c r="KZL8" s="676"/>
      <c r="KZM8" s="676"/>
      <c r="KZN8" s="676"/>
      <c r="KZO8" s="676"/>
      <c r="KZP8" s="676"/>
      <c r="KZQ8" s="676"/>
      <c r="KZR8" s="676"/>
      <c r="KZS8" s="676"/>
      <c r="KZT8" s="676"/>
      <c r="KZU8" s="676"/>
      <c r="KZV8" s="676"/>
      <c r="KZW8" s="676"/>
      <c r="KZX8" s="676"/>
      <c r="KZY8" s="676"/>
      <c r="KZZ8" s="676"/>
      <c r="LAA8" s="676"/>
      <c r="LAB8" s="676"/>
      <c r="LAC8" s="676"/>
      <c r="LAD8" s="676"/>
      <c r="LAE8" s="676"/>
      <c r="LAF8" s="676"/>
      <c r="LAG8" s="676"/>
      <c r="LAH8" s="676"/>
      <c r="LAI8" s="676"/>
      <c r="LAJ8" s="676"/>
      <c r="LAK8" s="676"/>
      <c r="LAL8" s="676"/>
      <c r="LAM8" s="676"/>
      <c r="LAN8" s="676"/>
      <c r="LAO8" s="676"/>
      <c r="LAP8" s="676"/>
      <c r="LAQ8" s="676"/>
      <c r="LAR8" s="676"/>
      <c r="LAS8" s="676"/>
      <c r="LAT8" s="676"/>
      <c r="LAU8" s="676"/>
      <c r="LAV8" s="676"/>
      <c r="LAW8" s="676"/>
      <c r="LAX8" s="676"/>
      <c r="LAY8" s="676"/>
      <c r="LAZ8" s="676"/>
      <c r="LBA8" s="676"/>
      <c r="LBB8" s="676"/>
      <c r="LBC8" s="676"/>
      <c r="LBD8" s="676"/>
      <c r="LBE8" s="676"/>
      <c r="LBF8" s="676"/>
      <c r="LBG8" s="676"/>
      <c r="LBH8" s="676"/>
      <c r="LBI8" s="676"/>
      <c r="LBJ8" s="676"/>
      <c r="LBK8" s="676"/>
      <c r="LBL8" s="676"/>
      <c r="LBM8" s="676"/>
      <c r="LBN8" s="676"/>
      <c r="LBO8" s="676"/>
      <c r="LBP8" s="676"/>
      <c r="LBQ8" s="676"/>
      <c r="LBR8" s="676"/>
      <c r="LBS8" s="676"/>
      <c r="LBT8" s="676"/>
      <c r="LBU8" s="676"/>
      <c r="LBV8" s="676"/>
      <c r="LBW8" s="676"/>
      <c r="LBX8" s="676"/>
      <c r="LBY8" s="676"/>
      <c r="LBZ8" s="676"/>
      <c r="LCA8" s="676"/>
      <c r="LCB8" s="676"/>
      <c r="LCC8" s="676"/>
      <c r="LCD8" s="676"/>
      <c r="LCE8" s="676"/>
      <c r="LCF8" s="676"/>
      <c r="LCG8" s="676"/>
      <c r="LCH8" s="676"/>
      <c r="LCI8" s="676"/>
      <c r="LCJ8" s="676"/>
      <c r="LCK8" s="676"/>
      <c r="LCL8" s="676"/>
      <c r="LCM8" s="676"/>
      <c r="LCN8" s="676"/>
      <c r="LCO8" s="676"/>
      <c r="LCP8" s="676"/>
      <c r="LCQ8" s="676"/>
      <c r="LCR8" s="676"/>
      <c r="LCS8" s="676"/>
      <c r="LCT8" s="676"/>
      <c r="LCU8" s="676"/>
      <c r="LCV8" s="676"/>
      <c r="LCW8" s="676"/>
      <c r="LCX8" s="676"/>
      <c r="LCY8" s="676"/>
      <c r="LCZ8" s="676"/>
      <c r="LDA8" s="676"/>
      <c r="LDB8" s="676"/>
      <c r="LDC8" s="676"/>
      <c r="LDD8" s="676"/>
      <c r="LDE8" s="676"/>
      <c r="LDF8" s="676"/>
      <c r="LDG8" s="676"/>
      <c r="LDH8" s="676"/>
      <c r="LDI8" s="676"/>
      <c r="LDJ8" s="676"/>
      <c r="LDK8" s="676"/>
      <c r="LDL8" s="676"/>
      <c r="LDM8" s="676"/>
      <c r="LDN8" s="676"/>
      <c r="LDO8" s="676"/>
      <c r="LDP8" s="676"/>
      <c r="LDQ8" s="676"/>
      <c r="LDR8" s="676"/>
      <c r="LDS8" s="676"/>
      <c r="LDT8" s="676"/>
      <c r="LDU8" s="676"/>
      <c r="LDV8" s="676"/>
      <c r="LDW8" s="676"/>
      <c r="LDX8" s="676"/>
      <c r="LDY8" s="676"/>
      <c r="LDZ8" s="676"/>
      <c r="LEA8" s="676"/>
      <c r="LEB8" s="676"/>
      <c r="LEC8" s="676"/>
      <c r="LED8" s="676"/>
      <c r="LEE8" s="676"/>
      <c r="LEF8" s="676"/>
      <c r="LEG8" s="676"/>
      <c r="LEH8" s="676"/>
      <c r="LEI8" s="676"/>
      <c r="LEJ8" s="676"/>
      <c r="LEK8" s="676"/>
      <c r="LEL8" s="676"/>
      <c r="LEM8" s="676"/>
      <c r="LEN8" s="676"/>
      <c r="LEO8" s="676"/>
      <c r="LEP8" s="676"/>
      <c r="LEQ8" s="676"/>
      <c r="LER8" s="676"/>
      <c r="LES8" s="676"/>
      <c r="LET8" s="676"/>
      <c r="LEU8" s="676"/>
      <c r="LEV8" s="676"/>
      <c r="LEW8" s="676"/>
      <c r="LEX8" s="676"/>
      <c r="LEY8" s="676"/>
      <c r="LEZ8" s="676"/>
      <c r="LFA8" s="676"/>
      <c r="LFB8" s="676"/>
      <c r="LFC8" s="676"/>
      <c r="LFD8" s="676"/>
      <c r="LFE8" s="676"/>
      <c r="LFF8" s="676"/>
      <c r="LFG8" s="676"/>
      <c r="LFH8" s="676"/>
      <c r="LFI8" s="676"/>
      <c r="LFJ8" s="676"/>
      <c r="LFK8" s="676"/>
      <c r="LFL8" s="676"/>
      <c r="LFM8" s="676"/>
      <c r="LFN8" s="676"/>
      <c r="LFO8" s="676"/>
      <c r="LFP8" s="676"/>
      <c r="LFQ8" s="676"/>
      <c r="LFR8" s="676"/>
      <c r="LFS8" s="676"/>
      <c r="LFT8" s="676"/>
      <c r="LFU8" s="676"/>
      <c r="LFV8" s="676"/>
      <c r="LFW8" s="676"/>
      <c r="LFX8" s="676"/>
      <c r="LFY8" s="676"/>
      <c r="LFZ8" s="676"/>
      <c r="LGA8" s="676"/>
      <c r="LGB8" s="676"/>
      <c r="LGC8" s="676"/>
      <c r="LGD8" s="676"/>
      <c r="LGE8" s="676"/>
      <c r="LGF8" s="676"/>
      <c r="LGG8" s="676"/>
      <c r="LGH8" s="676"/>
      <c r="LGI8" s="676"/>
      <c r="LGJ8" s="676"/>
      <c r="LGK8" s="676"/>
      <c r="LGL8" s="676"/>
      <c r="LGM8" s="676"/>
      <c r="LGN8" s="676"/>
      <c r="LGO8" s="676"/>
      <c r="LGP8" s="676"/>
      <c r="LGQ8" s="676"/>
      <c r="LGR8" s="676"/>
      <c r="LGS8" s="676"/>
      <c r="LGT8" s="676"/>
      <c r="LGU8" s="676"/>
      <c r="LGV8" s="676"/>
      <c r="LGW8" s="676"/>
      <c r="LGX8" s="676"/>
      <c r="LGY8" s="676"/>
      <c r="LGZ8" s="676"/>
      <c r="LHA8" s="676"/>
      <c r="LHB8" s="676"/>
      <c r="LHC8" s="676"/>
      <c r="LHD8" s="676"/>
      <c r="LHE8" s="676"/>
      <c r="LHF8" s="676"/>
      <c r="LHG8" s="676"/>
      <c r="LHH8" s="676"/>
      <c r="LHI8" s="676"/>
      <c r="LHJ8" s="676"/>
      <c r="LHK8" s="676"/>
      <c r="LHL8" s="676"/>
      <c r="LHM8" s="676"/>
      <c r="LHN8" s="676"/>
      <c r="LHO8" s="676"/>
      <c r="LHP8" s="676"/>
      <c r="LHQ8" s="676"/>
      <c r="LHR8" s="676"/>
      <c r="LHS8" s="676"/>
      <c r="LHT8" s="676"/>
      <c r="LHU8" s="676"/>
      <c r="LHV8" s="676"/>
      <c r="LHW8" s="676"/>
      <c r="LHX8" s="676"/>
      <c r="LHY8" s="676"/>
      <c r="LHZ8" s="676"/>
      <c r="LIA8" s="676"/>
      <c r="LIB8" s="676"/>
      <c r="LIC8" s="676"/>
      <c r="LID8" s="676"/>
      <c r="LIE8" s="676"/>
      <c r="LIF8" s="676"/>
      <c r="LIG8" s="676"/>
      <c r="LIH8" s="676"/>
      <c r="LII8" s="676"/>
      <c r="LIJ8" s="676"/>
      <c r="LIK8" s="676"/>
      <c r="LIL8" s="676"/>
      <c r="LIM8" s="676"/>
      <c r="LIN8" s="676"/>
      <c r="LIO8" s="676"/>
      <c r="LIP8" s="676"/>
      <c r="LIQ8" s="676"/>
      <c r="LIR8" s="676"/>
      <c r="LIS8" s="676"/>
      <c r="LIT8" s="676"/>
      <c r="LIU8" s="676"/>
      <c r="LIV8" s="676"/>
      <c r="LIW8" s="676"/>
      <c r="LIX8" s="676"/>
      <c r="LIY8" s="676"/>
      <c r="LIZ8" s="676"/>
      <c r="LJA8" s="676"/>
      <c r="LJB8" s="676"/>
      <c r="LJC8" s="676"/>
      <c r="LJD8" s="676"/>
      <c r="LJE8" s="676"/>
      <c r="LJF8" s="676"/>
      <c r="LJG8" s="676"/>
      <c r="LJH8" s="676"/>
      <c r="LJI8" s="676"/>
      <c r="LJJ8" s="676"/>
      <c r="LJK8" s="676"/>
      <c r="LJL8" s="676"/>
      <c r="LJM8" s="676"/>
      <c r="LJN8" s="676"/>
      <c r="LJO8" s="676"/>
      <c r="LJP8" s="676"/>
      <c r="LJQ8" s="676"/>
      <c r="LJR8" s="676"/>
      <c r="LJS8" s="676"/>
      <c r="LJT8" s="676"/>
      <c r="LJU8" s="676"/>
      <c r="LJV8" s="676"/>
      <c r="LJW8" s="676"/>
      <c r="LJX8" s="676"/>
      <c r="LJY8" s="676"/>
      <c r="LJZ8" s="676"/>
      <c r="LKA8" s="676"/>
      <c r="LKB8" s="676"/>
      <c r="LKC8" s="676"/>
      <c r="LKD8" s="676"/>
      <c r="LKE8" s="676"/>
      <c r="LKF8" s="676"/>
      <c r="LKG8" s="676"/>
      <c r="LKH8" s="676"/>
      <c r="LKI8" s="676"/>
      <c r="LKJ8" s="676"/>
      <c r="LKK8" s="676"/>
      <c r="LKL8" s="676"/>
      <c r="LKM8" s="676"/>
      <c r="LKN8" s="676"/>
      <c r="LKO8" s="676"/>
      <c r="LKP8" s="676"/>
      <c r="LKQ8" s="676"/>
      <c r="LKR8" s="676"/>
      <c r="LKS8" s="676"/>
      <c r="LKT8" s="676"/>
      <c r="LKU8" s="676"/>
      <c r="LKV8" s="676"/>
      <c r="LKW8" s="676"/>
      <c r="LKX8" s="676"/>
      <c r="LKY8" s="676"/>
      <c r="LKZ8" s="676"/>
      <c r="LLA8" s="676"/>
      <c r="LLB8" s="676"/>
      <c r="LLC8" s="676"/>
      <c r="LLD8" s="676"/>
      <c r="LLE8" s="676"/>
      <c r="LLF8" s="676"/>
      <c r="LLG8" s="676"/>
      <c r="LLH8" s="676"/>
      <c r="LLI8" s="676"/>
      <c r="LLJ8" s="676"/>
      <c r="LLK8" s="676"/>
      <c r="LLL8" s="676"/>
      <c r="LLM8" s="676"/>
      <c r="LLN8" s="676"/>
      <c r="LLO8" s="676"/>
      <c r="LLP8" s="676"/>
      <c r="LLQ8" s="676"/>
      <c r="LLR8" s="676"/>
      <c r="LLS8" s="676"/>
      <c r="LLT8" s="676"/>
      <c r="LLU8" s="676"/>
      <c r="LLV8" s="676"/>
      <c r="LLW8" s="676"/>
      <c r="LLX8" s="676"/>
      <c r="LLY8" s="676"/>
      <c r="LLZ8" s="676"/>
      <c r="LMA8" s="676"/>
      <c r="LMB8" s="676"/>
      <c r="LMC8" s="676"/>
      <c r="LMD8" s="676"/>
      <c r="LME8" s="676"/>
      <c r="LMF8" s="676"/>
      <c r="LMG8" s="676"/>
      <c r="LMH8" s="676"/>
      <c r="LMI8" s="676"/>
      <c r="LMJ8" s="676"/>
      <c r="LMK8" s="676"/>
      <c r="LML8" s="676"/>
      <c r="LMM8" s="676"/>
      <c r="LMN8" s="676"/>
      <c r="LMO8" s="676"/>
      <c r="LMP8" s="676"/>
      <c r="LMQ8" s="676"/>
      <c r="LMR8" s="676"/>
      <c r="LMS8" s="676"/>
      <c r="LMT8" s="676"/>
      <c r="LMU8" s="676"/>
      <c r="LMV8" s="676"/>
      <c r="LMW8" s="676"/>
      <c r="LMX8" s="676"/>
      <c r="LMY8" s="676"/>
      <c r="LMZ8" s="676"/>
      <c r="LNA8" s="676"/>
      <c r="LNB8" s="676"/>
      <c r="LNC8" s="676"/>
      <c r="LND8" s="676"/>
      <c r="LNE8" s="676"/>
      <c r="LNF8" s="676"/>
      <c r="LNG8" s="676"/>
      <c r="LNH8" s="676"/>
      <c r="LNI8" s="676"/>
      <c r="LNJ8" s="676"/>
      <c r="LNK8" s="676"/>
      <c r="LNL8" s="676"/>
      <c r="LNM8" s="676"/>
      <c r="LNN8" s="676"/>
      <c r="LNO8" s="676"/>
      <c r="LNP8" s="676"/>
      <c r="LNQ8" s="676"/>
      <c r="LNR8" s="676"/>
      <c r="LNS8" s="676"/>
      <c r="LNT8" s="676"/>
      <c r="LNU8" s="676"/>
      <c r="LNV8" s="676"/>
      <c r="LNW8" s="676"/>
      <c r="LNX8" s="676"/>
      <c r="LNY8" s="676"/>
      <c r="LNZ8" s="676"/>
      <c r="LOA8" s="676"/>
      <c r="LOB8" s="676"/>
      <c r="LOC8" s="676"/>
      <c r="LOD8" s="676"/>
      <c r="LOE8" s="676"/>
      <c r="LOF8" s="676"/>
      <c r="LOG8" s="676"/>
      <c r="LOH8" s="676"/>
      <c r="LOI8" s="676"/>
      <c r="LOJ8" s="676"/>
      <c r="LOK8" s="676"/>
      <c r="LOL8" s="676"/>
      <c r="LOM8" s="676"/>
      <c r="LON8" s="676"/>
      <c r="LOO8" s="676"/>
      <c r="LOP8" s="676"/>
      <c r="LOQ8" s="676"/>
      <c r="LOR8" s="676"/>
      <c r="LOS8" s="676"/>
      <c r="LOT8" s="676"/>
      <c r="LOU8" s="676"/>
      <c r="LOV8" s="676"/>
      <c r="LOW8" s="676"/>
      <c r="LOX8" s="676"/>
      <c r="LOY8" s="676"/>
      <c r="LOZ8" s="676"/>
      <c r="LPA8" s="676"/>
      <c r="LPB8" s="676"/>
      <c r="LPC8" s="676"/>
      <c r="LPD8" s="676"/>
      <c r="LPE8" s="676"/>
      <c r="LPF8" s="676"/>
      <c r="LPG8" s="676"/>
      <c r="LPH8" s="676"/>
      <c r="LPI8" s="676"/>
      <c r="LPJ8" s="676"/>
      <c r="LPK8" s="676"/>
      <c r="LPL8" s="676"/>
      <c r="LPM8" s="676"/>
      <c r="LPN8" s="676"/>
      <c r="LPO8" s="676"/>
      <c r="LPP8" s="676"/>
      <c r="LPQ8" s="676"/>
      <c r="LPR8" s="676"/>
      <c r="LPS8" s="676"/>
      <c r="LPT8" s="676"/>
      <c r="LPU8" s="676"/>
      <c r="LPV8" s="676"/>
      <c r="LPW8" s="676"/>
      <c r="LPX8" s="676"/>
      <c r="LPY8" s="676"/>
      <c r="LPZ8" s="676"/>
      <c r="LQA8" s="676"/>
      <c r="LQB8" s="676"/>
      <c r="LQC8" s="676"/>
      <c r="LQD8" s="676"/>
      <c r="LQE8" s="676"/>
      <c r="LQF8" s="676"/>
      <c r="LQG8" s="676"/>
      <c r="LQH8" s="676"/>
      <c r="LQI8" s="676"/>
      <c r="LQJ8" s="676"/>
      <c r="LQK8" s="676"/>
      <c r="LQL8" s="676"/>
      <c r="LQM8" s="676"/>
      <c r="LQN8" s="676"/>
      <c r="LQO8" s="676"/>
      <c r="LQP8" s="676"/>
      <c r="LQQ8" s="676"/>
      <c r="LQR8" s="676"/>
      <c r="LQS8" s="676"/>
      <c r="LQT8" s="676"/>
      <c r="LQU8" s="676"/>
      <c r="LQV8" s="676"/>
      <c r="LQW8" s="676"/>
      <c r="LQX8" s="676"/>
      <c r="LQY8" s="676"/>
      <c r="LQZ8" s="676"/>
      <c r="LRA8" s="676"/>
      <c r="LRB8" s="676"/>
      <c r="LRC8" s="676"/>
      <c r="LRD8" s="676"/>
      <c r="LRE8" s="676"/>
      <c r="LRF8" s="676"/>
      <c r="LRG8" s="676"/>
      <c r="LRH8" s="676"/>
      <c r="LRI8" s="676"/>
      <c r="LRJ8" s="676"/>
      <c r="LRK8" s="676"/>
      <c r="LRL8" s="676"/>
      <c r="LRM8" s="676"/>
      <c r="LRN8" s="676"/>
      <c r="LRO8" s="676"/>
      <c r="LRP8" s="676"/>
      <c r="LRQ8" s="676"/>
      <c r="LRR8" s="676"/>
      <c r="LRS8" s="676"/>
      <c r="LRT8" s="676"/>
      <c r="LRU8" s="676"/>
      <c r="LRV8" s="676"/>
      <c r="LRW8" s="676"/>
      <c r="LRX8" s="676"/>
      <c r="LRY8" s="676"/>
      <c r="LRZ8" s="676"/>
      <c r="LSA8" s="676"/>
      <c r="LSB8" s="676"/>
      <c r="LSC8" s="676"/>
      <c r="LSD8" s="676"/>
      <c r="LSE8" s="676"/>
      <c r="LSF8" s="676"/>
      <c r="LSG8" s="676"/>
      <c r="LSH8" s="676"/>
      <c r="LSI8" s="676"/>
      <c r="LSJ8" s="676"/>
      <c r="LSK8" s="676"/>
      <c r="LSL8" s="676"/>
      <c r="LSM8" s="676"/>
      <c r="LSN8" s="676"/>
      <c r="LSO8" s="676"/>
      <c r="LSP8" s="676"/>
      <c r="LSQ8" s="676"/>
      <c r="LSR8" s="676"/>
      <c r="LSS8" s="676"/>
      <c r="LST8" s="676"/>
      <c r="LSU8" s="676"/>
      <c r="LSV8" s="676"/>
      <c r="LSW8" s="676"/>
      <c r="LSX8" s="676"/>
      <c r="LSY8" s="676"/>
      <c r="LSZ8" s="676"/>
      <c r="LTA8" s="676"/>
      <c r="LTB8" s="676"/>
      <c r="LTC8" s="676"/>
      <c r="LTD8" s="676"/>
      <c r="LTE8" s="676"/>
      <c r="LTF8" s="676"/>
      <c r="LTG8" s="676"/>
      <c r="LTH8" s="676"/>
      <c r="LTI8" s="676"/>
      <c r="LTJ8" s="676"/>
      <c r="LTK8" s="676"/>
      <c r="LTL8" s="676"/>
      <c r="LTM8" s="676"/>
      <c r="LTN8" s="676"/>
      <c r="LTO8" s="676"/>
      <c r="LTP8" s="676"/>
      <c r="LTQ8" s="676"/>
      <c r="LTR8" s="676"/>
      <c r="LTS8" s="676"/>
      <c r="LTT8" s="676"/>
      <c r="LTU8" s="676"/>
      <c r="LTV8" s="676"/>
      <c r="LTW8" s="676"/>
      <c r="LTX8" s="676"/>
      <c r="LTY8" s="676"/>
      <c r="LTZ8" s="676"/>
      <c r="LUA8" s="676"/>
      <c r="LUB8" s="676"/>
      <c r="LUC8" s="676"/>
      <c r="LUD8" s="676"/>
      <c r="LUE8" s="676"/>
      <c r="LUF8" s="676"/>
      <c r="LUG8" s="676"/>
      <c r="LUH8" s="676"/>
      <c r="LUI8" s="676"/>
      <c r="LUJ8" s="676"/>
      <c r="LUK8" s="676"/>
      <c r="LUL8" s="676"/>
      <c r="LUM8" s="676"/>
      <c r="LUN8" s="676"/>
      <c r="LUO8" s="676"/>
      <c r="LUP8" s="676"/>
      <c r="LUQ8" s="676"/>
      <c r="LUR8" s="676"/>
      <c r="LUS8" s="676"/>
      <c r="LUT8" s="676"/>
      <c r="LUU8" s="676"/>
      <c r="LUV8" s="676"/>
      <c r="LUW8" s="676"/>
      <c r="LUX8" s="676"/>
      <c r="LUY8" s="676"/>
      <c r="LUZ8" s="676"/>
      <c r="LVA8" s="676"/>
      <c r="LVB8" s="676"/>
      <c r="LVC8" s="676"/>
      <c r="LVD8" s="676"/>
      <c r="LVE8" s="676"/>
      <c r="LVF8" s="676"/>
      <c r="LVG8" s="676"/>
      <c r="LVH8" s="676"/>
      <c r="LVI8" s="676"/>
      <c r="LVJ8" s="676"/>
      <c r="LVK8" s="676"/>
      <c r="LVL8" s="676"/>
      <c r="LVM8" s="676"/>
      <c r="LVN8" s="676"/>
      <c r="LVO8" s="676"/>
      <c r="LVP8" s="676"/>
      <c r="LVQ8" s="676"/>
      <c r="LVR8" s="676"/>
      <c r="LVS8" s="676"/>
      <c r="LVT8" s="676"/>
      <c r="LVU8" s="676"/>
      <c r="LVV8" s="676"/>
      <c r="LVW8" s="676"/>
      <c r="LVX8" s="676"/>
      <c r="LVY8" s="676"/>
      <c r="LVZ8" s="676"/>
      <c r="LWA8" s="676"/>
      <c r="LWB8" s="676"/>
      <c r="LWC8" s="676"/>
      <c r="LWD8" s="676"/>
      <c r="LWE8" s="676"/>
      <c r="LWF8" s="676"/>
      <c r="LWG8" s="676"/>
      <c r="LWH8" s="676"/>
      <c r="LWI8" s="676"/>
      <c r="LWJ8" s="676"/>
      <c r="LWK8" s="676"/>
      <c r="LWL8" s="676"/>
      <c r="LWM8" s="676"/>
      <c r="LWN8" s="676"/>
      <c r="LWO8" s="676"/>
      <c r="LWP8" s="676"/>
      <c r="LWQ8" s="676"/>
      <c r="LWR8" s="676"/>
      <c r="LWS8" s="676"/>
      <c r="LWT8" s="676"/>
      <c r="LWU8" s="676"/>
      <c r="LWV8" s="676"/>
      <c r="LWW8" s="676"/>
      <c r="LWX8" s="676"/>
      <c r="LWY8" s="676"/>
      <c r="LWZ8" s="676"/>
      <c r="LXA8" s="676"/>
      <c r="LXB8" s="676"/>
      <c r="LXC8" s="676"/>
      <c r="LXD8" s="676"/>
      <c r="LXE8" s="676"/>
      <c r="LXF8" s="676"/>
      <c r="LXG8" s="676"/>
      <c r="LXH8" s="676"/>
      <c r="LXI8" s="676"/>
      <c r="LXJ8" s="676"/>
      <c r="LXK8" s="676"/>
      <c r="LXL8" s="676"/>
      <c r="LXM8" s="676"/>
      <c r="LXN8" s="676"/>
      <c r="LXO8" s="676"/>
      <c r="LXP8" s="676"/>
      <c r="LXQ8" s="676"/>
      <c r="LXR8" s="676"/>
      <c r="LXS8" s="676"/>
      <c r="LXT8" s="676"/>
      <c r="LXU8" s="676"/>
      <c r="LXV8" s="676"/>
      <c r="LXW8" s="676"/>
      <c r="LXX8" s="676"/>
      <c r="LXY8" s="676"/>
      <c r="LXZ8" s="676"/>
      <c r="LYA8" s="676"/>
      <c r="LYB8" s="676"/>
      <c r="LYC8" s="676"/>
      <c r="LYD8" s="676"/>
      <c r="LYE8" s="676"/>
      <c r="LYF8" s="676"/>
      <c r="LYG8" s="676"/>
      <c r="LYH8" s="676"/>
      <c r="LYI8" s="676"/>
      <c r="LYJ8" s="676"/>
      <c r="LYK8" s="676"/>
      <c r="LYL8" s="676"/>
      <c r="LYM8" s="676"/>
      <c r="LYN8" s="676"/>
      <c r="LYO8" s="676"/>
      <c r="LYP8" s="676"/>
      <c r="LYQ8" s="676"/>
      <c r="LYR8" s="676"/>
      <c r="LYS8" s="676"/>
      <c r="LYT8" s="676"/>
      <c r="LYU8" s="676"/>
      <c r="LYV8" s="676"/>
      <c r="LYW8" s="676"/>
      <c r="LYX8" s="676"/>
      <c r="LYY8" s="676"/>
      <c r="LYZ8" s="676"/>
      <c r="LZA8" s="676"/>
      <c r="LZB8" s="676"/>
      <c r="LZC8" s="676"/>
      <c r="LZD8" s="676"/>
      <c r="LZE8" s="676"/>
      <c r="LZF8" s="676"/>
      <c r="LZG8" s="676"/>
      <c r="LZH8" s="676"/>
      <c r="LZI8" s="676"/>
      <c r="LZJ8" s="676"/>
      <c r="LZK8" s="676"/>
      <c r="LZL8" s="676"/>
      <c r="LZM8" s="676"/>
      <c r="LZN8" s="676"/>
      <c r="LZO8" s="676"/>
      <c r="LZP8" s="676"/>
      <c r="LZQ8" s="676"/>
      <c r="LZR8" s="676"/>
      <c r="LZS8" s="676"/>
      <c r="LZT8" s="676"/>
      <c r="LZU8" s="676"/>
      <c r="LZV8" s="676"/>
      <c r="LZW8" s="676"/>
      <c r="LZX8" s="676"/>
      <c r="LZY8" s="676"/>
      <c r="LZZ8" s="676"/>
      <c r="MAA8" s="676"/>
      <c r="MAB8" s="676"/>
      <c r="MAC8" s="676"/>
      <c r="MAD8" s="676"/>
      <c r="MAE8" s="676"/>
      <c r="MAF8" s="676"/>
      <c r="MAG8" s="676"/>
      <c r="MAH8" s="676"/>
      <c r="MAI8" s="676"/>
      <c r="MAJ8" s="676"/>
      <c r="MAK8" s="676"/>
      <c r="MAL8" s="676"/>
      <c r="MAM8" s="676"/>
      <c r="MAN8" s="676"/>
      <c r="MAO8" s="676"/>
      <c r="MAP8" s="676"/>
      <c r="MAQ8" s="676"/>
      <c r="MAR8" s="676"/>
      <c r="MAS8" s="676"/>
      <c r="MAT8" s="676"/>
      <c r="MAU8" s="676"/>
      <c r="MAV8" s="676"/>
      <c r="MAW8" s="676"/>
      <c r="MAX8" s="676"/>
      <c r="MAY8" s="676"/>
      <c r="MAZ8" s="676"/>
      <c r="MBA8" s="676"/>
      <c r="MBB8" s="676"/>
      <c r="MBC8" s="676"/>
      <c r="MBD8" s="676"/>
      <c r="MBE8" s="676"/>
      <c r="MBF8" s="676"/>
      <c r="MBG8" s="676"/>
      <c r="MBH8" s="676"/>
      <c r="MBI8" s="676"/>
      <c r="MBJ8" s="676"/>
      <c r="MBK8" s="676"/>
      <c r="MBL8" s="676"/>
      <c r="MBM8" s="676"/>
      <c r="MBN8" s="676"/>
      <c r="MBO8" s="676"/>
      <c r="MBP8" s="676"/>
      <c r="MBQ8" s="676"/>
      <c r="MBR8" s="676"/>
      <c r="MBS8" s="676"/>
      <c r="MBT8" s="676"/>
      <c r="MBU8" s="676"/>
      <c r="MBV8" s="676"/>
      <c r="MBW8" s="676"/>
      <c r="MBX8" s="676"/>
      <c r="MBY8" s="676"/>
      <c r="MBZ8" s="676"/>
      <c r="MCA8" s="676"/>
      <c r="MCB8" s="676"/>
      <c r="MCC8" s="676"/>
      <c r="MCD8" s="676"/>
      <c r="MCE8" s="676"/>
      <c r="MCF8" s="676"/>
      <c r="MCG8" s="676"/>
      <c r="MCH8" s="676"/>
      <c r="MCI8" s="676"/>
      <c r="MCJ8" s="676"/>
      <c r="MCK8" s="676"/>
      <c r="MCL8" s="676"/>
      <c r="MCM8" s="676"/>
      <c r="MCN8" s="676"/>
      <c r="MCO8" s="676"/>
      <c r="MCP8" s="676"/>
      <c r="MCQ8" s="676"/>
      <c r="MCR8" s="676"/>
      <c r="MCS8" s="676"/>
      <c r="MCT8" s="676"/>
      <c r="MCU8" s="676"/>
      <c r="MCV8" s="676"/>
      <c r="MCW8" s="676"/>
      <c r="MCX8" s="676"/>
      <c r="MCY8" s="676"/>
      <c r="MCZ8" s="676"/>
      <c r="MDA8" s="676"/>
      <c r="MDB8" s="676"/>
      <c r="MDC8" s="676"/>
      <c r="MDD8" s="676"/>
      <c r="MDE8" s="676"/>
      <c r="MDF8" s="676"/>
      <c r="MDG8" s="676"/>
      <c r="MDH8" s="676"/>
      <c r="MDI8" s="676"/>
      <c r="MDJ8" s="676"/>
      <c r="MDK8" s="676"/>
      <c r="MDL8" s="676"/>
      <c r="MDM8" s="676"/>
      <c r="MDN8" s="676"/>
      <c r="MDO8" s="676"/>
      <c r="MDP8" s="676"/>
      <c r="MDQ8" s="676"/>
      <c r="MDR8" s="676"/>
      <c r="MDS8" s="676"/>
      <c r="MDT8" s="676"/>
      <c r="MDU8" s="676"/>
      <c r="MDV8" s="676"/>
      <c r="MDW8" s="676"/>
      <c r="MDX8" s="676"/>
      <c r="MDY8" s="676"/>
      <c r="MDZ8" s="676"/>
      <c r="MEA8" s="676"/>
      <c r="MEB8" s="676"/>
      <c r="MEC8" s="676"/>
      <c r="MED8" s="676"/>
      <c r="MEE8" s="676"/>
      <c r="MEF8" s="676"/>
      <c r="MEG8" s="676"/>
      <c r="MEH8" s="676"/>
      <c r="MEI8" s="676"/>
      <c r="MEJ8" s="676"/>
      <c r="MEK8" s="676"/>
      <c r="MEL8" s="676"/>
      <c r="MEM8" s="676"/>
      <c r="MEN8" s="676"/>
      <c r="MEO8" s="676"/>
      <c r="MEP8" s="676"/>
      <c r="MEQ8" s="676"/>
      <c r="MER8" s="676"/>
      <c r="MES8" s="676"/>
      <c r="MET8" s="676"/>
      <c r="MEU8" s="676"/>
      <c r="MEV8" s="676"/>
      <c r="MEW8" s="676"/>
      <c r="MEX8" s="676"/>
      <c r="MEY8" s="676"/>
      <c r="MEZ8" s="676"/>
      <c r="MFA8" s="676"/>
      <c r="MFB8" s="676"/>
      <c r="MFC8" s="676"/>
      <c r="MFD8" s="676"/>
      <c r="MFE8" s="676"/>
      <c r="MFF8" s="676"/>
      <c r="MFG8" s="676"/>
      <c r="MFH8" s="676"/>
      <c r="MFI8" s="676"/>
      <c r="MFJ8" s="676"/>
      <c r="MFK8" s="676"/>
      <c r="MFL8" s="676"/>
      <c r="MFM8" s="676"/>
      <c r="MFN8" s="676"/>
      <c r="MFO8" s="676"/>
      <c r="MFP8" s="676"/>
      <c r="MFQ8" s="676"/>
      <c r="MFR8" s="676"/>
      <c r="MFS8" s="676"/>
      <c r="MFT8" s="676"/>
      <c r="MFU8" s="676"/>
      <c r="MFV8" s="676"/>
      <c r="MFW8" s="676"/>
      <c r="MFX8" s="676"/>
      <c r="MFY8" s="676"/>
      <c r="MFZ8" s="676"/>
      <c r="MGA8" s="676"/>
      <c r="MGB8" s="676"/>
      <c r="MGC8" s="676"/>
      <c r="MGD8" s="676"/>
      <c r="MGE8" s="676"/>
      <c r="MGF8" s="676"/>
      <c r="MGG8" s="676"/>
      <c r="MGH8" s="676"/>
      <c r="MGI8" s="676"/>
      <c r="MGJ8" s="676"/>
      <c r="MGK8" s="676"/>
      <c r="MGL8" s="676"/>
      <c r="MGM8" s="676"/>
      <c r="MGN8" s="676"/>
      <c r="MGO8" s="676"/>
      <c r="MGP8" s="676"/>
      <c r="MGQ8" s="676"/>
      <c r="MGR8" s="676"/>
      <c r="MGS8" s="676"/>
      <c r="MGT8" s="676"/>
      <c r="MGU8" s="676"/>
      <c r="MGV8" s="676"/>
      <c r="MGW8" s="676"/>
      <c r="MGX8" s="676"/>
      <c r="MGY8" s="676"/>
      <c r="MGZ8" s="676"/>
      <c r="MHA8" s="676"/>
      <c r="MHB8" s="676"/>
      <c r="MHC8" s="676"/>
      <c r="MHD8" s="676"/>
      <c r="MHE8" s="676"/>
      <c r="MHF8" s="676"/>
      <c r="MHG8" s="676"/>
      <c r="MHH8" s="676"/>
      <c r="MHI8" s="676"/>
      <c r="MHJ8" s="676"/>
      <c r="MHK8" s="676"/>
      <c r="MHL8" s="676"/>
      <c r="MHM8" s="676"/>
      <c r="MHN8" s="676"/>
      <c r="MHO8" s="676"/>
      <c r="MHP8" s="676"/>
      <c r="MHQ8" s="676"/>
      <c r="MHR8" s="676"/>
      <c r="MHS8" s="676"/>
      <c r="MHT8" s="676"/>
      <c r="MHU8" s="676"/>
      <c r="MHV8" s="676"/>
      <c r="MHW8" s="676"/>
      <c r="MHX8" s="676"/>
      <c r="MHY8" s="676"/>
      <c r="MHZ8" s="676"/>
      <c r="MIA8" s="676"/>
      <c r="MIB8" s="676"/>
      <c r="MIC8" s="676"/>
      <c r="MID8" s="676"/>
      <c r="MIE8" s="676"/>
      <c r="MIF8" s="676"/>
      <c r="MIG8" s="676"/>
      <c r="MIH8" s="676"/>
      <c r="MII8" s="676"/>
      <c r="MIJ8" s="676"/>
      <c r="MIK8" s="676"/>
      <c r="MIL8" s="676"/>
      <c r="MIM8" s="676"/>
      <c r="MIN8" s="676"/>
      <c r="MIO8" s="676"/>
      <c r="MIP8" s="676"/>
      <c r="MIQ8" s="676"/>
      <c r="MIR8" s="676"/>
      <c r="MIS8" s="676"/>
      <c r="MIT8" s="676"/>
      <c r="MIU8" s="676"/>
      <c r="MIV8" s="676"/>
      <c r="MIW8" s="676"/>
      <c r="MIX8" s="676"/>
      <c r="MIY8" s="676"/>
      <c r="MIZ8" s="676"/>
      <c r="MJA8" s="676"/>
      <c r="MJB8" s="676"/>
      <c r="MJC8" s="676"/>
      <c r="MJD8" s="676"/>
      <c r="MJE8" s="676"/>
      <c r="MJF8" s="676"/>
      <c r="MJG8" s="676"/>
      <c r="MJH8" s="676"/>
      <c r="MJI8" s="676"/>
      <c r="MJJ8" s="676"/>
      <c r="MJK8" s="676"/>
      <c r="MJL8" s="676"/>
      <c r="MJM8" s="676"/>
      <c r="MJN8" s="676"/>
      <c r="MJO8" s="676"/>
      <c r="MJP8" s="676"/>
      <c r="MJQ8" s="676"/>
      <c r="MJR8" s="676"/>
      <c r="MJS8" s="676"/>
      <c r="MJT8" s="676"/>
      <c r="MJU8" s="676"/>
      <c r="MJV8" s="676"/>
      <c r="MJW8" s="676"/>
      <c r="MJX8" s="676"/>
      <c r="MJY8" s="676"/>
      <c r="MJZ8" s="676"/>
      <c r="MKA8" s="676"/>
      <c r="MKB8" s="676"/>
      <c r="MKC8" s="676"/>
      <c r="MKD8" s="676"/>
      <c r="MKE8" s="676"/>
      <c r="MKF8" s="676"/>
      <c r="MKG8" s="676"/>
      <c r="MKH8" s="676"/>
      <c r="MKI8" s="676"/>
      <c r="MKJ8" s="676"/>
      <c r="MKK8" s="676"/>
      <c r="MKL8" s="676"/>
      <c r="MKM8" s="676"/>
      <c r="MKN8" s="676"/>
      <c r="MKO8" s="676"/>
      <c r="MKP8" s="676"/>
      <c r="MKQ8" s="676"/>
      <c r="MKR8" s="676"/>
      <c r="MKS8" s="676"/>
      <c r="MKT8" s="676"/>
      <c r="MKU8" s="676"/>
      <c r="MKV8" s="676"/>
      <c r="MKW8" s="676"/>
      <c r="MKX8" s="676"/>
      <c r="MKY8" s="676"/>
      <c r="MKZ8" s="676"/>
      <c r="MLA8" s="676"/>
      <c r="MLB8" s="676"/>
      <c r="MLC8" s="676"/>
      <c r="MLD8" s="676"/>
      <c r="MLE8" s="676"/>
      <c r="MLF8" s="676"/>
      <c r="MLG8" s="676"/>
      <c r="MLH8" s="676"/>
      <c r="MLI8" s="676"/>
      <c r="MLJ8" s="676"/>
      <c r="MLK8" s="676"/>
      <c r="MLL8" s="676"/>
      <c r="MLM8" s="676"/>
      <c r="MLN8" s="676"/>
      <c r="MLO8" s="676"/>
      <c r="MLP8" s="676"/>
      <c r="MLQ8" s="676"/>
      <c r="MLR8" s="676"/>
      <c r="MLS8" s="676"/>
      <c r="MLT8" s="676"/>
      <c r="MLU8" s="676"/>
      <c r="MLV8" s="676"/>
      <c r="MLW8" s="676"/>
      <c r="MLX8" s="676"/>
      <c r="MLY8" s="676"/>
      <c r="MLZ8" s="676"/>
      <c r="MMA8" s="676"/>
      <c r="MMB8" s="676"/>
      <c r="MMC8" s="676"/>
      <c r="MMD8" s="676"/>
      <c r="MME8" s="676"/>
      <c r="MMF8" s="676"/>
      <c r="MMG8" s="676"/>
      <c r="MMH8" s="676"/>
      <c r="MMI8" s="676"/>
      <c r="MMJ8" s="676"/>
      <c r="MMK8" s="676"/>
      <c r="MML8" s="676"/>
      <c r="MMM8" s="676"/>
      <c r="MMN8" s="676"/>
      <c r="MMO8" s="676"/>
      <c r="MMP8" s="676"/>
      <c r="MMQ8" s="676"/>
      <c r="MMR8" s="676"/>
      <c r="MMS8" s="676"/>
      <c r="MMT8" s="676"/>
      <c r="MMU8" s="676"/>
      <c r="MMV8" s="676"/>
      <c r="MMW8" s="676"/>
      <c r="MMX8" s="676"/>
      <c r="MMY8" s="676"/>
      <c r="MMZ8" s="676"/>
      <c r="MNA8" s="676"/>
      <c r="MNB8" s="676"/>
      <c r="MNC8" s="676"/>
      <c r="MND8" s="676"/>
      <c r="MNE8" s="676"/>
      <c r="MNF8" s="676"/>
      <c r="MNG8" s="676"/>
      <c r="MNH8" s="676"/>
      <c r="MNI8" s="676"/>
      <c r="MNJ8" s="676"/>
      <c r="MNK8" s="676"/>
      <c r="MNL8" s="676"/>
      <c r="MNM8" s="676"/>
      <c r="MNN8" s="676"/>
      <c r="MNO8" s="676"/>
      <c r="MNP8" s="676"/>
      <c r="MNQ8" s="676"/>
      <c r="MNR8" s="676"/>
      <c r="MNS8" s="676"/>
      <c r="MNT8" s="676"/>
      <c r="MNU8" s="676"/>
      <c r="MNV8" s="676"/>
      <c r="MNW8" s="676"/>
      <c r="MNX8" s="676"/>
      <c r="MNY8" s="676"/>
      <c r="MNZ8" s="676"/>
      <c r="MOA8" s="676"/>
      <c r="MOB8" s="676"/>
      <c r="MOC8" s="676"/>
      <c r="MOD8" s="676"/>
      <c r="MOE8" s="676"/>
      <c r="MOF8" s="676"/>
      <c r="MOG8" s="676"/>
      <c r="MOH8" s="676"/>
      <c r="MOI8" s="676"/>
      <c r="MOJ8" s="676"/>
      <c r="MOK8" s="676"/>
      <c r="MOL8" s="676"/>
      <c r="MOM8" s="676"/>
      <c r="MON8" s="676"/>
      <c r="MOO8" s="676"/>
      <c r="MOP8" s="676"/>
      <c r="MOQ8" s="676"/>
      <c r="MOR8" s="676"/>
      <c r="MOS8" s="676"/>
      <c r="MOT8" s="676"/>
      <c r="MOU8" s="676"/>
      <c r="MOV8" s="676"/>
      <c r="MOW8" s="676"/>
      <c r="MOX8" s="676"/>
      <c r="MOY8" s="676"/>
      <c r="MOZ8" s="676"/>
      <c r="MPA8" s="676"/>
      <c r="MPB8" s="676"/>
      <c r="MPC8" s="676"/>
      <c r="MPD8" s="676"/>
      <c r="MPE8" s="676"/>
      <c r="MPF8" s="676"/>
      <c r="MPG8" s="676"/>
      <c r="MPH8" s="676"/>
      <c r="MPI8" s="676"/>
      <c r="MPJ8" s="676"/>
      <c r="MPK8" s="676"/>
      <c r="MPL8" s="676"/>
      <c r="MPM8" s="676"/>
      <c r="MPN8" s="676"/>
      <c r="MPO8" s="676"/>
      <c r="MPP8" s="676"/>
      <c r="MPQ8" s="676"/>
      <c r="MPR8" s="676"/>
      <c r="MPS8" s="676"/>
      <c r="MPT8" s="676"/>
      <c r="MPU8" s="676"/>
      <c r="MPV8" s="676"/>
      <c r="MPW8" s="676"/>
      <c r="MPX8" s="676"/>
      <c r="MPY8" s="676"/>
      <c r="MPZ8" s="676"/>
      <c r="MQA8" s="676"/>
      <c r="MQB8" s="676"/>
      <c r="MQC8" s="676"/>
      <c r="MQD8" s="676"/>
      <c r="MQE8" s="676"/>
      <c r="MQF8" s="676"/>
      <c r="MQG8" s="676"/>
      <c r="MQH8" s="676"/>
      <c r="MQI8" s="676"/>
      <c r="MQJ8" s="676"/>
      <c r="MQK8" s="676"/>
      <c r="MQL8" s="676"/>
      <c r="MQM8" s="676"/>
      <c r="MQN8" s="676"/>
      <c r="MQO8" s="676"/>
      <c r="MQP8" s="676"/>
      <c r="MQQ8" s="676"/>
      <c r="MQR8" s="676"/>
      <c r="MQS8" s="676"/>
      <c r="MQT8" s="676"/>
      <c r="MQU8" s="676"/>
      <c r="MQV8" s="676"/>
      <c r="MQW8" s="676"/>
      <c r="MQX8" s="676"/>
      <c r="MQY8" s="676"/>
      <c r="MQZ8" s="676"/>
      <c r="MRA8" s="676"/>
      <c r="MRB8" s="676"/>
      <c r="MRC8" s="676"/>
      <c r="MRD8" s="676"/>
      <c r="MRE8" s="676"/>
      <c r="MRF8" s="676"/>
      <c r="MRG8" s="676"/>
      <c r="MRH8" s="676"/>
      <c r="MRI8" s="676"/>
      <c r="MRJ8" s="676"/>
      <c r="MRK8" s="676"/>
      <c r="MRL8" s="676"/>
      <c r="MRM8" s="676"/>
      <c r="MRN8" s="676"/>
      <c r="MRO8" s="676"/>
      <c r="MRP8" s="676"/>
      <c r="MRQ8" s="676"/>
      <c r="MRR8" s="676"/>
      <c r="MRS8" s="676"/>
      <c r="MRT8" s="676"/>
      <c r="MRU8" s="676"/>
      <c r="MRV8" s="676"/>
      <c r="MRW8" s="676"/>
      <c r="MRX8" s="676"/>
      <c r="MRY8" s="676"/>
      <c r="MRZ8" s="676"/>
      <c r="MSA8" s="676"/>
      <c r="MSB8" s="676"/>
      <c r="MSC8" s="676"/>
      <c r="MSD8" s="676"/>
      <c r="MSE8" s="676"/>
      <c r="MSF8" s="676"/>
      <c r="MSG8" s="676"/>
      <c r="MSH8" s="676"/>
      <c r="MSI8" s="676"/>
      <c r="MSJ8" s="676"/>
      <c r="MSK8" s="676"/>
      <c r="MSL8" s="676"/>
      <c r="MSM8" s="676"/>
      <c r="MSN8" s="676"/>
      <c r="MSO8" s="676"/>
      <c r="MSP8" s="676"/>
      <c r="MSQ8" s="676"/>
      <c r="MSR8" s="676"/>
      <c r="MSS8" s="676"/>
      <c r="MST8" s="676"/>
      <c r="MSU8" s="676"/>
      <c r="MSV8" s="676"/>
      <c r="MSW8" s="676"/>
      <c r="MSX8" s="676"/>
      <c r="MSY8" s="676"/>
      <c r="MSZ8" s="676"/>
      <c r="MTA8" s="676"/>
      <c r="MTB8" s="676"/>
      <c r="MTC8" s="676"/>
      <c r="MTD8" s="676"/>
      <c r="MTE8" s="676"/>
      <c r="MTF8" s="676"/>
      <c r="MTG8" s="676"/>
      <c r="MTH8" s="676"/>
      <c r="MTI8" s="676"/>
      <c r="MTJ8" s="676"/>
      <c r="MTK8" s="676"/>
      <c r="MTL8" s="676"/>
      <c r="MTM8" s="676"/>
      <c r="MTN8" s="676"/>
      <c r="MTO8" s="676"/>
      <c r="MTP8" s="676"/>
      <c r="MTQ8" s="676"/>
      <c r="MTR8" s="676"/>
      <c r="MTS8" s="676"/>
      <c r="MTT8" s="676"/>
      <c r="MTU8" s="676"/>
      <c r="MTV8" s="676"/>
      <c r="MTW8" s="676"/>
      <c r="MTX8" s="676"/>
      <c r="MTY8" s="676"/>
      <c r="MTZ8" s="676"/>
      <c r="MUA8" s="676"/>
      <c r="MUB8" s="676"/>
      <c r="MUC8" s="676"/>
      <c r="MUD8" s="676"/>
      <c r="MUE8" s="676"/>
      <c r="MUF8" s="676"/>
      <c r="MUG8" s="676"/>
      <c r="MUH8" s="676"/>
      <c r="MUI8" s="676"/>
      <c r="MUJ8" s="676"/>
      <c r="MUK8" s="676"/>
      <c r="MUL8" s="676"/>
      <c r="MUM8" s="676"/>
      <c r="MUN8" s="676"/>
      <c r="MUO8" s="676"/>
      <c r="MUP8" s="676"/>
      <c r="MUQ8" s="676"/>
      <c r="MUR8" s="676"/>
      <c r="MUS8" s="676"/>
      <c r="MUT8" s="676"/>
      <c r="MUU8" s="676"/>
      <c r="MUV8" s="676"/>
      <c r="MUW8" s="676"/>
      <c r="MUX8" s="676"/>
      <c r="MUY8" s="676"/>
      <c r="MUZ8" s="676"/>
      <c r="MVA8" s="676"/>
      <c r="MVB8" s="676"/>
      <c r="MVC8" s="676"/>
      <c r="MVD8" s="676"/>
      <c r="MVE8" s="676"/>
      <c r="MVF8" s="676"/>
      <c r="MVG8" s="676"/>
      <c r="MVH8" s="676"/>
      <c r="MVI8" s="676"/>
      <c r="MVJ8" s="676"/>
      <c r="MVK8" s="676"/>
      <c r="MVL8" s="676"/>
      <c r="MVM8" s="676"/>
      <c r="MVN8" s="676"/>
      <c r="MVO8" s="676"/>
      <c r="MVP8" s="676"/>
      <c r="MVQ8" s="676"/>
      <c r="MVR8" s="676"/>
      <c r="MVS8" s="676"/>
      <c r="MVT8" s="676"/>
      <c r="MVU8" s="676"/>
      <c r="MVV8" s="676"/>
      <c r="MVW8" s="676"/>
      <c r="MVX8" s="676"/>
      <c r="MVY8" s="676"/>
      <c r="MVZ8" s="676"/>
      <c r="MWA8" s="676"/>
      <c r="MWB8" s="676"/>
      <c r="MWC8" s="676"/>
      <c r="MWD8" s="676"/>
      <c r="MWE8" s="676"/>
      <c r="MWF8" s="676"/>
      <c r="MWG8" s="676"/>
      <c r="MWH8" s="676"/>
      <c r="MWI8" s="676"/>
      <c r="MWJ8" s="676"/>
      <c r="MWK8" s="676"/>
      <c r="MWL8" s="676"/>
      <c r="MWM8" s="676"/>
      <c r="MWN8" s="676"/>
      <c r="MWO8" s="676"/>
      <c r="MWP8" s="676"/>
      <c r="MWQ8" s="676"/>
      <c r="MWR8" s="676"/>
      <c r="MWS8" s="676"/>
      <c r="MWT8" s="676"/>
      <c r="MWU8" s="676"/>
      <c r="MWV8" s="676"/>
      <c r="MWW8" s="676"/>
      <c r="MWX8" s="676"/>
      <c r="MWY8" s="676"/>
      <c r="MWZ8" s="676"/>
      <c r="MXA8" s="676"/>
      <c r="MXB8" s="676"/>
      <c r="MXC8" s="676"/>
      <c r="MXD8" s="676"/>
      <c r="MXE8" s="676"/>
      <c r="MXF8" s="676"/>
      <c r="MXG8" s="676"/>
      <c r="MXH8" s="676"/>
      <c r="MXI8" s="676"/>
      <c r="MXJ8" s="676"/>
      <c r="MXK8" s="676"/>
      <c r="MXL8" s="676"/>
      <c r="MXM8" s="676"/>
      <c r="MXN8" s="676"/>
      <c r="MXO8" s="676"/>
      <c r="MXP8" s="676"/>
      <c r="MXQ8" s="676"/>
      <c r="MXR8" s="676"/>
      <c r="MXS8" s="676"/>
      <c r="MXT8" s="676"/>
      <c r="MXU8" s="676"/>
      <c r="MXV8" s="676"/>
      <c r="MXW8" s="676"/>
      <c r="MXX8" s="676"/>
      <c r="MXY8" s="676"/>
      <c r="MXZ8" s="676"/>
      <c r="MYA8" s="676"/>
      <c r="MYB8" s="676"/>
      <c r="MYC8" s="676"/>
      <c r="MYD8" s="676"/>
      <c r="MYE8" s="676"/>
      <c r="MYF8" s="676"/>
      <c r="MYG8" s="676"/>
      <c r="MYH8" s="676"/>
      <c r="MYI8" s="676"/>
      <c r="MYJ8" s="676"/>
      <c r="MYK8" s="676"/>
      <c r="MYL8" s="676"/>
      <c r="MYM8" s="676"/>
      <c r="MYN8" s="676"/>
      <c r="MYO8" s="676"/>
      <c r="MYP8" s="676"/>
      <c r="MYQ8" s="676"/>
      <c r="MYR8" s="676"/>
      <c r="MYS8" s="676"/>
      <c r="MYT8" s="676"/>
      <c r="MYU8" s="676"/>
      <c r="MYV8" s="676"/>
      <c r="MYW8" s="676"/>
      <c r="MYX8" s="676"/>
      <c r="MYY8" s="676"/>
      <c r="MYZ8" s="676"/>
      <c r="MZA8" s="676"/>
      <c r="MZB8" s="676"/>
      <c r="MZC8" s="676"/>
      <c r="MZD8" s="676"/>
      <c r="MZE8" s="676"/>
      <c r="MZF8" s="676"/>
      <c r="MZG8" s="676"/>
      <c r="MZH8" s="676"/>
      <c r="MZI8" s="676"/>
      <c r="MZJ8" s="676"/>
      <c r="MZK8" s="676"/>
      <c r="MZL8" s="676"/>
      <c r="MZM8" s="676"/>
      <c r="MZN8" s="676"/>
      <c r="MZO8" s="676"/>
      <c r="MZP8" s="676"/>
      <c r="MZQ8" s="676"/>
      <c r="MZR8" s="676"/>
      <c r="MZS8" s="676"/>
      <c r="MZT8" s="676"/>
      <c r="MZU8" s="676"/>
      <c r="MZV8" s="676"/>
      <c r="MZW8" s="676"/>
      <c r="MZX8" s="676"/>
      <c r="MZY8" s="676"/>
      <c r="MZZ8" s="676"/>
      <c r="NAA8" s="676"/>
      <c r="NAB8" s="676"/>
      <c r="NAC8" s="676"/>
      <c r="NAD8" s="676"/>
      <c r="NAE8" s="676"/>
      <c r="NAF8" s="676"/>
      <c r="NAG8" s="676"/>
      <c r="NAH8" s="676"/>
      <c r="NAI8" s="676"/>
      <c r="NAJ8" s="676"/>
      <c r="NAK8" s="676"/>
      <c r="NAL8" s="676"/>
      <c r="NAM8" s="676"/>
      <c r="NAN8" s="676"/>
      <c r="NAO8" s="676"/>
      <c r="NAP8" s="676"/>
      <c r="NAQ8" s="676"/>
      <c r="NAR8" s="676"/>
      <c r="NAS8" s="676"/>
      <c r="NAT8" s="676"/>
      <c r="NAU8" s="676"/>
      <c r="NAV8" s="676"/>
      <c r="NAW8" s="676"/>
      <c r="NAX8" s="676"/>
      <c r="NAY8" s="676"/>
      <c r="NAZ8" s="676"/>
      <c r="NBA8" s="676"/>
      <c r="NBB8" s="676"/>
      <c r="NBC8" s="676"/>
      <c r="NBD8" s="676"/>
      <c r="NBE8" s="676"/>
      <c r="NBF8" s="676"/>
      <c r="NBG8" s="676"/>
      <c r="NBH8" s="676"/>
      <c r="NBI8" s="676"/>
      <c r="NBJ8" s="676"/>
      <c r="NBK8" s="676"/>
      <c r="NBL8" s="676"/>
      <c r="NBM8" s="676"/>
      <c r="NBN8" s="676"/>
      <c r="NBO8" s="676"/>
      <c r="NBP8" s="676"/>
      <c r="NBQ8" s="676"/>
      <c r="NBR8" s="676"/>
      <c r="NBS8" s="676"/>
      <c r="NBT8" s="676"/>
      <c r="NBU8" s="676"/>
      <c r="NBV8" s="676"/>
      <c r="NBW8" s="676"/>
      <c r="NBX8" s="676"/>
      <c r="NBY8" s="676"/>
      <c r="NBZ8" s="676"/>
      <c r="NCA8" s="676"/>
      <c r="NCB8" s="676"/>
      <c r="NCC8" s="676"/>
      <c r="NCD8" s="676"/>
      <c r="NCE8" s="676"/>
      <c r="NCF8" s="676"/>
      <c r="NCG8" s="676"/>
      <c r="NCH8" s="676"/>
      <c r="NCI8" s="676"/>
      <c r="NCJ8" s="676"/>
      <c r="NCK8" s="676"/>
      <c r="NCL8" s="676"/>
      <c r="NCM8" s="676"/>
      <c r="NCN8" s="676"/>
      <c r="NCO8" s="676"/>
      <c r="NCP8" s="676"/>
      <c r="NCQ8" s="676"/>
      <c r="NCR8" s="676"/>
      <c r="NCS8" s="676"/>
      <c r="NCT8" s="676"/>
      <c r="NCU8" s="676"/>
      <c r="NCV8" s="676"/>
      <c r="NCW8" s="676"/>
      <c r="NCX8" s="676"/>
      <c r="NCY8" s="676"/>
      <c r="NCZ8" s="676"/>
      <c r="NDA8" s="676"/>
      <c r="NDB8" s="676"/>
      <c r="NDC8" s="676"/>
      <c r="NDD8" s="676"/>
      <c r="NDE8" s="676"/>
      <c r="NDF8" s="676"/>
      <c r="NDG8" s="676"/>
      <c r="NDH8" s="676"/>
      <c r="NDI8" s="676"/>
      <c r="NDJ8" s="676"/>
      <c r="NDK8" s="676"/>
      <c r="NDL8" s="676"/>
      <c r="NDM8" s="676"/>
      <c r="NDN8" s="676"/>
      <c r="NDO8" s="676"/>
      <c r="NDP8" s="676"/>
      <c r="NDQ8" s="676"/>
      <c r="NDR8" s="676"/>
      <c r="NDS8" s="676"/>
      <c r="NDT8" s="676"/>
      <c r="NDU8" s="676"/>
      <c r="NDV8" s="676"/>
      <c r="NDW8" s="676"/>
      <c r="NDX8" s="676"/>
      <c r="NDY8" s="676"/>
      <c r="NDZ8" s="676"/>
      <c r="NEA8" s="676"/>
      <c r="NEB8" s="676"/>
      <c r="NEC8" s="676"/>
      <c r="NED8" s="676"/>
      <c r="NEE8" s="676"/>
      <c r="NEF8" s="676"/>
      <c r="NEG8" s="676"/>
      <c r="NEH8" s="676"/>
      <c r="NEI8" s="676"/>
      <c r="NEJ8" s="676"/>
      <c r="NEK8" s="676"/>
      <c r="NEL8" s="676"/>
      <c r="NEM8" s="676"/>
      <c r="NEN8" s="676"/>
      <c r="NEO8" s="676"/>
      <c r="NEP8" s="676"/>
      <c r="NEQ8" s="676"/>
      <c r="NER8" s="676"/>
      <c r="NES8" s="676"/>
      <c r="NET8" s="676"/>
      <c r="NEU8" s="676"/>
      <c r="NEV8" s="676"/>
      <c r="NEW8" s="676"/>
      <c r="NEX8" s="676"/>
      <c r="NEY8" s="676"/>
      <c r="NEZ8" s="676"/>
      <c r="NFA8" s="676"/>
      <c r="NFB8" s="676"/>
      <c r="NFC8" s="676"/>
      <c r="NFD8" s="676"/>
      <c r="NFE8" s="676"/>
      <c r="NFF8" s="676"/>
      <c r="NFG8" s="676"/>
      <c r="NFH8" s="676"/>
      <c r="NFI8" s="676"/>
      <c r="NFJ8" s="676"/>
      <c r="NFK8" s="676"/>
      <c r="NFL8" s="676"/>
      <c r="NFM8" s="676"/>
      <c r="NFN8" s="676"/>
      <c r="NFO8" s="676"/>
      <c r="NFP8" s="676"/>
      <c r="NFQ8" s="676"/>
      <c r="NFR8" s="676"/>
      <c r="NFS8" s="676"/>
      <c r="NFT8" s="676"/>
      <c r="NFU8" s="676"/>
      <c r="NFV8" s="676"/>
      <c r="NFW8" s="676"/>
      <c r="NFX8" s="676"/>
      <c r="NFY8" s="676"/>
      <c r="NFZ8" s="676"/>
      <c r="NGA8" s="676"/>
      <c r="NGB8" s="676"/>
      <c r="NGC8" s="676"/>
      <c r="NGD8" s="676"/>
      <c r="NGE8" s="676"/>
      <c r="NGF8" s="676"/>
      <c r="NGG8" s="676"/>
      <c r="NGH8" s="676"/>
      <c r="NGI8" s="676"/>
      <c r="NGJ8" s="676"/>
      <c r="NGK8" s="676"/>
      <c r="NGL8" s="676"/>
      <c r="NGM8" s="676"/>
      <c r="NGN8" s="676"/>
      <c r="NGO8" s="676"/>
      <c r="NGP8" s="676"/>
      <c r="NGQ8" s="676"/>
      <c r="NGR8" s="676"/>
      <c r="NGS8" s="676"/>
      <c r="NGT8" s="676"/>
      <c r="NGU8" s="676"/>
      <c r="NGV8" s="676"/>
      <c r="NGW8" s="676"/>
      <c r="NGX8" s="676"/>
      <c r="NGY8" s="676"/>
      <c r="NGZ8" s="676"/>
      <c r="NHA8" s="676"/>
      <c r="NHB8" s="676"/>
      <c r="NHC8" s="676"/>
      <c r="NHD8" s="676"/>
      <c r="NHE8" s="676"/>
      <c r="NHF8" s="676"/>
      <c r="NHG8" s="676"/>
      <c r="NHH8" s="676"/>
      <c r="NHI8" s="676"/>
      <c r="NHJ8" s="676"/>
      <c r="NHK8" s="676"/>
      <c r="NHL8" s="676"/>
      <c r="NHM8" s="676"/>
      <c r="NHN8" s="676"/>
      <c r="NHO8" s="676"/>
      <c r="NHP8" s="676"/>
      <c r="NHQ8" s="676"/>
      <c r="NHR8" s="676"/>
      <c r="NHS8" s="676"/>
      <c r="NHT8" s="676"/>
      <c r="NHU8" s="676"/>
      <c r="NHV8" s="676"/>
      <c r="NHW8" s="676"/>
      <c r="NHX8" s="676"/>
      <c r="NHY8" s="676"/>
      <c r="NHZ8" s="676"/>
      <c r="NIA8" s="676"/>
      <c r="NIB8" s="676"/>
      <c r="NIC8" s="676"/>
      <c r="NID8" s="676"/>
      <c r="NIE8" s="676"/>
      <c r="NIF8" s="676"/>
      <c r="NIG8" s="676"/>
      <c r="NIH8" s="676"/>
      <c r="NII8" s="676"/>
      <c r="NIJ8" s="676"/>
      <c r="NIK8" s="676"/>
      <c r="NIL8" s="676"/>
      <c r="NIM8" s="676"/>
      <c r="NIN8" s="676"/>
      <c r="NIO8" s="676"/>
      <c r="NIP8" s="676"/>
      <c r="NIQ8" s="676"/>
      <c r="NIR8" s="676"/>
      <c r="NIS8" s="676"/>
      <c r="NIT8" s="676"/>
      <c r="NIU8" s="676"/>
      <c r="NIV8" s="676"/>
      <c r="NIW8" s="676"/>
      <c r="NIX8" s="676"/>
      <c r="NIY8" s="676"/>
      <c r="NIZ8" s="676"/>
      <c r="NJA8" s="676"/>
      <c r="NJB8" s="676"/>
      <c r="NJC8" s="676"/>
      <c r="NJD8" s="676"/>
      <c r="NJE8" s="676"/>
      <c r="NJF8" s="676"/>
      <c r="NJG8" s="676"/>
      <c r="NJH8" s="676"/>
      <c r="NJI8" s="676"/>
      <c r="NJJ8" s="676"/>
      <c r="NJK8" s="676"/>
      <c r="NJL8" s="676"/>
      <c r="NJM8" s="676"/>
      <c r="NJN8" s="676"/>
      <c r="NJO8" s="676"/>
      <c r="NJP8" s="676"/>
      <c r="NJQ8" s="676"/>
      <c r="NJR8" s="676"/>
      <c r="NJS8" s="676"/>
      <c r="NJT8" s="676"/>
      <c r="NJU8" s="676"/>
      <c r="NJV8" s="676"/>
      <c r="NJW8" s="676"/>
      <c r="NJX8" s="676"/>
      <c r="NJY8" s="676"/>
      <c r="NJZ8" s="676"/>
      <c r="NKA8" s="676"/>
      <c r="NKB8" s="676"/>
      <c r="NKC8" s="676"/>
      <c r="NKD8" s="676"/>
      <c r="NKE8" s="676"/>
      <c r="NKF8" s="676"/>
      <c r="NKG8" s="676"/>
      <c r="NKH8" s="676"/>
      <c r="NKI8" s="676"/>
      <c r="NKJ8" s="676"/>
      <c r="NKK8" s="676"/>
      <c r="NKL8" s="676"/>
      <c r="NKM8" s="676"/>
      <c r="NKN8" s="676"/>
      <c r="NKO8" s="676"/>
      <c r="NKP8" s="676"/>
      <c r="NKQ8" s="676"/>
      <c r="NKR8" s="676"/>
      <c r="NKS8" s="676"/>
      <c r="NKT8" s="676"/>
      <c r="NKU8" s="676"/>
      <c r="NKV8" s="676"/>
      <c r="NKW8" s="676"/>
      <c r="NKX8" s="676"/>
      <c r="NKY8" s="676"/>
      <c r="NKZ8" s="676"/>
      <c r="NLA8" s="676"/>
      <c r="NLB8" s="676"/>
      <c r="NLC8" s="676"/>
      <c r="NLD8" s="676"/>
      <c r="NLE8" s="676"/>
      <c r="NLF8" s="676"/>
      <c r="NLG8" s="676"/>
      <c r="NLH8" s="676"/>
      <c r="NLI8" s="676"/>
      <c r="NLJ8" s="676"/>
      <c r="NLK8" s="676"/>
      <c r="NLL8" s="676"/>
      <c r="NLM8" s="676"/>
      <c r="NLN8" s="676"/>
      <c r="NLO8" s="676"/>
      <c r="NLP8" s="676"/>
      <c r="NLQ8" s="676"/>
      <c r="NLR8" s="676"/>
      <c r="NLS8" s="676"/>
      <c r="NLT8" s="676"/>
      <c r="NLU8" s="676"/>
      <c r="NLV8" s="676"/>
      <c r="NLW8" s="676"/>
      <c r="NLX8" s="676"/>
      <c r="NLY8" s="676"/>
      <c r="NLZ8" s="676"/>
      <c r="NMA8" s="676"/>
      <c r="NMB8" s="676"/>
      <c r="NMC8" s="676"/>
      <c r="NMD8" s="676"/>
      <c r="NME8" s="676"/>
      <c r="NMF8" s="676"/>
      <c r="NMG8" s="676"/>
      <c r="NMH8" s="676"/>
      <c r="NMI8" s="676"/>
      <c r="NMJ8" s="676"/>
      <c r="NMK8" s="676"/>
      <c r="NML8" s="676"/>
      <c r="NMM8" s="676"/>
      <c r="NMN8" s="676"/>
      <c r="NMO8" s="676"/>
      <c r="NMP8" s="676"/>
      <c r="NMQ8" s="676"/>
      <c r="NMR8" s="676"/>
      <c r="NMS8" s="676"/>
      <c r="NMT8" s="676"/>
      <c r="NMU8" s="676"/>
      <c r="NMV8" s="676"/>
      <c r="NMW8" s="676"/>
      <c r="NMX8" s="676"/>
      <c r="NMY8" s="676"/>
      <c r="NMZ8" s="676"/>
      <c r="NNA8" s="676"/>
      <c r="NNB8" s="676"/>
      <c r="NNC8" s="676"/>
      <c r="NND8" s="676"/>
      <c r="NNE8" s="676"/>
      <c r="NNF8" s="676"/>
      <c r="NNG8" s="676"/>
      <c r="NNH8" s="676"/>
      <c r="NNI8" s="676"/>
      <c r="NNJ8" s="676"/>
      <c r="NNK8" s="676"/>
      <c r="NNL8" s="676"/>
      <c r="NNM8" s="676"/>
      <c r="NNN8" s="676"/>
      <c r="NNO8" s="676"/>
      <c r="NNP8" s="676"/>
      <c r="NNQ8" s="676"/>
      <c r="NNR8" s="676"/>
      <c r="NNS8" s="676"/>
      <c r="NNT8" s="676"/>
      <c r="NNU8" s="676"/>
      <c r="NNV8" s="676"/>
      <c r="NNW8" s="676"/>
      <c r="NNX8" s="676"/>
      <c r="NNY8" s="676"/>
      <c r="NNZ8" s="676"/>
      <c r="NOA8" s="676"/>
      <c r="NOB8" s="676"/>
      <c r="NOC8" s="676"/>
      <c r="NOD8" s="676"/>
      <c r="NOE8" s="676"/>
      <c r="NOF8" s="676"/>
      <c r="NOG8" s="676"/>
      <c r="NOH8" s="676"/>
      <c r="NOI8" s="676"/>
      <c r="NOJ8" s="676"/>
      <c r="NOK8" s="676"/>
      <c r="NOL8" s="676"/>
      <c r="NOM8" s="676"/>
      <c r="NON8" s="676"/>
      <c r="NOO8" s="676"/>
      <c r="NOP8" s="676"/>
      <c r="NOQ8" s="676"/>
      <c r="NOR8" s="676"/>
      <c r="NOS8" s="676"/>
      <c r="NOT8" s="676"/>
      <c r="NOU8" s="676"/>
      <c r="NOV8" s="676"/>
      <c r="NOW8" s="676"/>
      <c r="NOX8" s="676"/>
      <c r="NOY8" s="676"/>
      <c r="NOZ8" s="676"/>
      <c r="NPA8" s="676"/>
      <c r="NPB8" s="676"/>
      <c r="NPC8" s="676"/>
      <c r="NPD8" s="676"/>
      <c r="NPE8" s="676"/>
      <c r="NPF8" s="676"/>
      <c r="NPG8" s="676"/>
      <c r="NPH8" s="676"/>
      <c r="NPI8" s="676"/>
      <c r="NPJ8" s="676"/>
      <c r="NPK8" s="676"/>
      <c r="NPL8" s="676"/>
      <c r="NPM8" s="676"/>
      <c r="NPN8" s="676"/>
      <c r="NPO8" s="676"/>
      <c r="NPP8" s="676"/>
      <c r="NPQ8" s="676"/>
      <c r="NPR8" s="676"/>
      <c r="NPS8" s="676"/>
      <c r="NPT8" s="676"/>
      <c r="NPU8" s="676"/>
      <c r="NPV8" s="676"/>
      <c r="NPW8" s="676"/>
      <c r="NPX8" s="676"/>
      <c r="NPY8" s="676"/>
      <c r="NPZ8" s="676"/>
      <c r="NQA8" s="676"/>
      <c r="NQB8" s="676"/>
      <c r="NQC8" s="676"/>
      <c r="NQD8" s="676"/>
      <c r="NQE8" s="676"/>
      <c r="NQF8" s="676"/>
      <c r="NQG8" s="676"/>
      <c r="NQH8" s="676"/>
      <c r="NQI8" s="676"/>
      <c r="NQJ8" s="676"/>
      <c r="NQK8" s="676"/>
      <c r="NQL8" s="676"/>
      <c r="NQM8" s="676"/>
      <c r="NQN8" s="676"/>
      <c r="NQO8" s="676"/>
      <c r="NQP8" s="676"/>
      <c r="NQQ8" s="676"/>
      <c r="NQR8" s="676"/>
      <c r="NQS8" s="676"/>
      <c r="NQT8" s="676"/>
      <c r="NQU8" s="676"/>
      <c r="NQV8" s="676"/>
      <c r="NQW8" s="676"/>
      <c r="NQX8" s="676"/>
      <c r="NQY8" s="676"/>
      <c r="NQZ8" s="676"/>
      <c r="NRA8" s="676"/>
      <c r="NRB8" s="676"/>
      <c r="NRC8" s="676"/>
      <c r="NRD8" s="676"/>
      <c r="NRE8" s="676"/>
      <c r="NRF8" s="676"/>
      <c r="NRG8" s="676"/>
      <c r="NRH8" s="676"/>
      <c r="NRI8" s="676"/>
      <c r="NRJ8" s="676"/>
      <c r="NRK8" s="676"/>
      <c r="NRL8" s="676"/>
      <c r="NRM8" s="676"/>
      <c r="NRN8" s="676"/>
      <c r="NRO8" s="676"/>
      <c r="NRP8" s="676"/>
      <c r="NRQ8" s="676"/>
      <c r="NRR8" s="676"/>
      <c r="NRS8" s="676"/>
      <c r="NRT8" s="676"/>
      <c r="NRU8" s="676"/>
      <c r="NRV8" s="676"/>
      <c r="NRW8" s="676"/>
      <c r="NRX8" s="676"/>
      <c r="NRY8" s="676"/>
      <c r="NRZ8" s="676"/>
      <c r="NSA8" s="676"/>
      <c r="NSB8" s="676"/>
      <c r="NSC8" s="676"/>
      <c r="NSD8" s="676"/>
      <c r="NSE8" s="676"/>
      <c r="NSF8" s="676"/>
      <c r="NSG8" s="676"/>
      <c r="NSH8" s="676"/>
      <c r="NSI8" s="676"/>
      <c r="NSJ8" s="676"/>
      <c r="NSK8" s="676"/>
      <c r="NSL8" s="676"/>
      <c r="NSM8" s="676"/>
      <c r="NSN8" s="676"/>
      <c r="NSO8" s="676"/>
      <c r="NSP8" s="676"/>
      <c r="NSQ8" s="676"/>
      <c r="NSR8" s="676"/>
      <c r="NSS8" s="676"/>
      <c r="NST8" s="676"/>
      <c r="NSU8" s="676"/>
      <c r="NSV8" s="676"/>
      <c r="NSW8" s="676"/>
      <c r="NSX8" s="676"/>
      <c r="NSY8" s="676"/>
      <c r="NSZ8" s="676"/>
      <c r="NTA8" s="676"/>
      <c r="NTB8" s="676"/>
      <c r="NTC8" s="676"/>
      <c r="NTD8" s="676"/>
      <c r="NTE8" s="676"/>
      <c r="NTF8" s="676"/>
      <c r="NTG8" s="676"/>
      <c r="NTH8" s="676"/>
      <c r="NTI8" s="676"/>
      <c r="NTJ8" s="676"/>
      <c r="NTK8" s="676"/>
      <c r="NTL8" s="676"/>
      <c r="NTM8" s="676"/>
      <c r="NTN8" s="676"/>
      <c r="NTO8" s="676"/>
      <c r="NTP8" s="676"/>
      <c r="NTQ8" s="676"/>
      <c r="NTR8" s="676"/>
      <c r="NTS8" s="676"/>
      <c r="NTT8" s="676"/>
      <c r="NTU8" s="676"/>
      <c r="NTV8" s="676"/>
      <c r="NTW8" s="676"/>
      <c r="NTX8" s="676"/>
      <c r="NTY8" s="676"/>
      <c r="NTZ8" s="676"/>
      <c r="NUA8" s="676"/>
      <c r="NUB8" s="676"/>
      <c r="NUC8" s="676"/>
      <c r="NUD8" s="676"/>
      <c r="NUE8" s="676"/>
      <c r="NUF8" s="676"/>
      <c r="NUG8" s="676"/>
      <c r="NUH8" s="676"/>
      <c r="NUI8" s="676"/>
      <c r="NUJ8" s="676"/>
      <c r="NUK8" s="676"/>
      <c r="NUL8" s="676"/>
      <c r="NUM8" s="676"/>
      <c r="NUN8" s="676"/>
      <c r="NUO8" s="676"/>
      <c r="NUP8" s="676"/>
      <c r="NUQ8" s="676"/>
      <c r="NUR8" s="676"/>
      <c r="NUS8" s="676"/>
      <c r="NUT8" s="676"/>
      <c r="NUU8" s="676"/>
      <c r="NUV8" s="676"/>
      <c r="NUW8" s="676"/>
      <c r="NUX8" s="676"/>
      <c r="NUY8" s="676"/>
      <c r="NUZ8" s="676"/>
      <c r="NVA8" s="676"/>
      <c r="NVB8" s="676"/>
      <c r="NVC8" s="676"/>
      <c r="NVD8" s="676"/>
      <c r="NVE8" s="676"/>
      <c r="NVF8" s="676"/>
      <c r="NVG8" s="676"/>
      <c r="NVH8" s="676"/>
      <c r="NVI8" s="676"/>
      <c r="NVJ8" s="676"/>
      <c r="NVK8" s="676"/>
      <c r="NVL8" s="676"/>
      <c r="NVM8" s="676"/>
      <c r="NVN8" s="676"/>
      <c r="NVO8" s="676"/>
      <c r="NVP8" s="676"/>
      <c r="NVQ8" s="676"/>
      <c r="NVR8" s="676"/>
      <c r="NVS8" s="676"/>
      <c r="NVT8" s="676"/>
      <c r="NVU8" s="676"/>
      <c r="NVV8" s="676"/>
      <c r="NVW8" s="676"/>
      <c r="NVX8" s="676"/>
      <c r="NVY8" s="676"/>
      <c r="NVZ8" s="676"/>
      <c r="NWA8" s="676"/>
      <c r="NWB8" s="676"/>
      <c r="NWC8" s="676"/>
      <c r="NWD8" s="676"/>
      <c r="NWE8" s="676"/>
      <c r="NWF8" s="676"/>
      <c r="NWG8" s="676"/>
      <c r="NWH8" s="676"/>
      <c r="NWI8" s="676"/>
      <c r="NWJ8" s="676"/>
      <c r="NWK8" s="676"/>
      <c r="NWL8" s="676"/>
      <c r="NWM8" s="676"/>
      <c r="NWN8" s="676"/>
      <c r="NWO8" s="676"/>
      <c r="NWP8" s="676"/>
      <c r="NWQ8" s="676"/>
      <c r="NWR8" s="676"/>
      <c r="NWS8" s="676"/>
      <c r="NWT8" s="676"/>
      <c r="NWU8" s="676"/>
      <c r="NWV8" s="676"/>
      <c r="NWW8" s="676"/>
      <c r="NWX8" s="676"/>
      <c r="NWY8" s="676"/>
      <c r="NWZ8" s="676"/>
      <c r="NXA8" s="676"/>
      <c r="NXB8" s="676"/>
      <c r="NXC8" s="676"/>
      <c r="NXD8" s="676"/>
      <c r="NXE8" s="676"/>
      <c r="NXF8" s="676"/>
      <c r="NXG8" s="676"/>
      <c r="NXH8" s="676"/>
      <c r="NXI8" s="676"/>
      <c r="NXJ8" s="676"/>
      <c r="NXK8" s="676"/>
      <c r="NXL8" s="676"/>
      <c r="NXM8" s="676"/>
      <c r="NXN8" s="676"/>
      <c r="NXO8" s="676"/>
      <c r="NXP8" s="676"/>
      <c r="NXQ8" s="676"/>
      <c r="NXR8" s="676"/>
      <c r="NXS8" s="676"/>
      <c r="NXT8" s="676"/>
      <c r="NXU8" s="676"/>
      <c r="NXV8" s="676"/>
      <c r="NXW8" s="676"/>
      <c r="NXX8" s="676"/>
      <c r="NXY8" s="676"/>
      <c r="NXZ8" s="676"/>
      <c r="NYA8" s="676"/>
      <c r="NYB8" s="676"/>
      <c r="NYC8" s="676"/>
      <c r="NYD8" s="676"/>
      <c r="NYE8" s="676"/>
      <c r="NYF8" s="676"/>
      <c r="NYG8" s="676"/>
      <c r="NYH8" s="676"/>
      <c r="NYI8" s="676"/>
      <c r="NYJ8" s="676"/>
      <c r="NYK8" s="676"/>
      <c r="NYL8" s="676"/>
      <c r="NYM8" s="676"/>
      <c r="NYN8" s="676"/>
      <c r="NYO8" s="676"/>
      <c r="NYP8" s="676"/>
      <c r="NYQ8" s="676"/>
      <c r="NYR8" s="676"/>
      <c r="NYS8" s="676"/>
      <c r="NYT8" s="676"/>
      <c r="NYU8" s="676"/>
      <c r="NYV8" s="676"/>
      <c r="NYW8" s="676"/>
      <c r="NYX8" s="676"/>
      <c r="NYY8" s="676"/>
      <c r="NYZ8" s="676"/>
      <c r="NZA8" s="676"/>
      <c r="NZB8" s="676"/>
      <c r="NZC8" s="676"/>
      <c r="NZD8" s="676"/>
      <c r="NZE8" s="676"/>
      <c r="NZF8" s="676"/>
      <c r="NZG8" s="676"/>
      <c r="NZH8" s="676"/>
      <c r="NZI8" s="676"/>
      <c r="NZJ8" s="676"/>
      <c r="NZK8" s="676"/>
      <c r="NZL8" s="676"/>
      <c r="NZM8" s="676"/>
      <c r="NZN8" s="676"/>
      <c r="NZO8" s="676"/>
      <c r="NZP8" s="676"/>
      <c r="NZQ8" s="676"/>
      <c r="NZR8" s="676"/>
      <c r="NZS8" s="676"/>
      <c r="NZT8" s="676"/>
      <c r="NZU8" s="676"/>
      <c r="NZV8" s="676"/>
      <c r="NZW8" s="676"/>
      <c r="NZX8" s="676"/>
      <c r="NZY8" s="676"/>
      <c r="NZZ8" s="676"/>
      <c r="OAA8" s="676"/>
      <c r="OAB8" s="676"/>
      <c r="OAC8" s="676"/>
      <c r="OAD8" s="676"/>
      <c r="OAE8" s="676"/>
      <c r="OAF8" s="676"/>
      <c r="OAG8" s="676"/>
      <c r="OAH8" s="676"/>
      <c r="OAI8" s="676"/>
      <c r="OAJ8" s="676"/>
      <c r="OAK8" s="676"/>
      <c r="OAL8" s="676"/>
      <c r="OAM8" s="676"/>
      <c r="OAN8" s="676"/>
      <c r="OAO8" s="676"/>
      <c r="OAP8" s="676"/>
      <c r="OAQ8" s="676"/>
      <c r="OAR8" s="676"/>
      <c r="OAS8" s="676"/>
      <c r="OAT8" s="676"/>
      <c r="OAU8" s="676"/>
      <c r="OAV8" s="676"/>
      <c r="OAW8" s="676"/>
      <c r="OAX8" s="676"/>
      <c r="OAY8" s="676"/>
      <c r="OAZ8" s="676"/>
      <c r="OBA8" s="676"/>
      <c r="OBB8" s="676"/>
      <c r="OBC8" s="676"/>
      <c r="OBD8" s="676"/>
      <c r="OBE8" s="676"/>
      <c r="OBF8" s="676"/>
      <c r="OBG8" s="676"/>
      <c r="OBH8" s="676"/>
      <c r="OBI8" s="676"/>
      <c r="OBJ8" s="676"/>
      <c r="OBK8" s="676"/>
      <c r="OBL8" s="676"/>
      <c r="OBM8" s="676"/>
      <c r="OBN8" s="676"/>
      <c r="OBO8" s="676"/>
      <c r="OBP8" s="676"/>
      <c r="OBQ8" s="676"/>
      <c r="OBR8" s="676"/>
      <c r="OBS8" s="676"/>
      <c r="OBT8" s="676"/>
      <c r="OBU8" s="676"/>
      <c r="OBV8" s="676"/>
      <c r="OBW8" s="676"/>
      <c r="OBX8" s="676"/>
      <c r="OBY8" s="676"/>
      <c r="OBZ8" s="676"/>
      <c r="OCA8" s="676"/>
      <c r="OCB8" s="676"/>
      <c r="OCC8" s="676"/>
      <c r="OCD8" s="676"/>
      <c r="OCE8" s="676"/>
      <c r="OCF8" s="676"/>
      <c r="OCG8" s="676"/>
      <c r="OCH8" s="676"/>
      <c r="OCI8" s="676"/>
      <c r="OCJ8" s="676"/>
      <c r="OCK8" s="676"/>
      <c r="OCL8" s="676"/>
      <c r="OCM8" s="676"/>
      <c r="OCN8" s="676"/>
      <c r="OCO8" s="676"/>
      <c r="OCP8" s="676"/>
      <c r="OCQ8" s="676"/>
      <c r="OCR8" s="676"/>
      <c r="OCS8" s="676"/>
      <c r="OCT8" s="676"/>
      <c r="OCU8" s="676"/>
      <c r="OCV8" s="676"/>
      <c r="OCW8" s="676"/>
      <c r="OCX8" s="676"/>
      <c r="OCY8" s="676"/>
      <c r="OCZ8" s="676"/>
      <c r="ODA8" s="676"/>
      <c r="ODB8" s="676"/>
      <c r="ODC8" s="676"/>
      <c r="ODD8" s="676"/>
      <c r="ODE8" s="676"/>
      <c r="ODF8" s="676"/>
      <c r="ODG8" s="676"/>
      <c r="ODH8" s="676"/>
      <c r="ODI8" s="676"/>
      <c r="ODJ8" s="676"/>
      <c r="ODK8" s="676"/>
      <c r="ODL8" s="676"/>
      <c r="ODM8" s="676"/>
      <c r="ODN8" s="676"/>
      <c r="ODO8" s="676"/>
      <c r="ODP8" s="676"/>
      <c r="ODQ8" s="676"/>
      <c r="ODR8" s="676"/>
      <c r="ODS8" s="676"/>
      <c r="ODT8" s="676"/>
      <c r="ODU8" s="676"/>
      <c r="ODV8" s="676"/>
      <c r="ODW8" s="676"/>
      <c r="ODX8" s="676"/>
      <c r="ODY8" s="676"/>
      <c r="ODZ8" s="676"/>
      <c r="OEA8" s="676"/>
      <c r="OEB8" s="676"/>
      <c r="OEC8" s="676"/>
      <c r="OED8" s="676"/>
      <c r="OEE8" s="676"/>
      <c r="OEF8" s="676"/>
      <c r="OEG8" s="676"/>
      <c r="OEH8" s="676"/>
      <c r="OEI8" s="676"/>
      <c r="OEJ8" s="676"/>
      <c r="OEK8" s="676"/>
      <c r="OEL8" s="676"/>
      <c r="OEM8" s="676"/>
      <c r="OEN8" s="676"/>
      <c r="OEO8" s="676"/>
      <c r="OEP8" s="676"/>
      <c r="OEQ8" s="676"/>
      <c r="OER8" s="676"/>
      <c r="OES8" s="676"/>
      <c r="OET8" s="676"/>
      <c r="OEU8" s="676"/>
      <c r="OEV8" s="676"/>
      <c r="OEW8" s="676"/>
      <c r="OEX8" s="676"/>
      <c r="OEY8" s="676"/>
      <c r="OEZ8" s="676"/>
      <c r="OFA8" s="676"/>
      <c r="OFB8" s="676"/>
      <c r="OFC8" s="676"/>
      <c r="OFD8" s="676"/>
      <c r="OFE8" s="676"/>
      <c r="OFF8" s="676"/>
      <c r="OFG8" s="676"/>
      <c r="OFH8" s="676"/>
      <c r="OFI8" s="676"/>
      <c r="OFJ8" s="676"/>
      <c r="OFK8" s="676"/>
      <c r="OFL8" s="676"/>
      <c r="OFM8" s="676"/>
      <c r="OFN8" s="676"/>
      <c r="OFO8" s="676"/>
      <c r="OFP8" s="676"/>
      <c r="OFQ8" s="676"/>
      <c r="OFR8" s="676"/>
      <c r="OFS8" s="676"/>
      <c r="OFT8" s="676"/>
      <c r="OFU8" s="676"/>
      <c r="OFV8" s="676"/>
      <c r="OFW8" s="676"/>
      <c r="OFX8" s="676"/>
      <c r="OFY8" s="676"/>
      <c r="OFZ8" s="676"/>
      <c r="OGA8" s="676"/>
      <c r="OGB8" s="676"/>
      <c r="OGC8" s="676"/>
      <c r="OGD8" s="676"/>
      <c r="OGE8" s="676"/>
      <c r="OGF8" s="676"/>
      <c r="OGG8" s="676"/>
      <c r="OGH8" s="676"/>
      <c r="OGI8" s="676"/>
      <c r="OGJ8" s="676"/>
      <c r="OGK8" s="676"/>
      <c r="OGL8" s="676"/>
      <c r="OGM8" s="676"/>
      <c r="OGN8" s="676"/>
      <c r="OGO8" s="676"/>
      <c r="OGP8" s="676"/>
      <c r="OGQ8" s="676"/>
      <c r="OGR8" s="676"/>
      <c r="OGS8" s="676"/>
      <c r="OGT8" s="676"/>
      <c r="OGU8" s="676"/>
      <c r="OGV8" s="676"/>
      <c r="OGW8" s="676"/>
      <c r="OGX8" s="676"/>
      <c r="OGY8" s="676"/>
      <c r="OGZ8" s="676"/>
      <c r="OHA8" s="676"/>
      <c r="OHB8" s="676"/>
      <c r="OHC8" s="676"/>
      <c r="OHD8" s="676"/>
      <c r="OHE8" s="676"/>
      <c r="OHF8" s="676"/>
      <c r="OHG8" s="676"/>
      <c r="OHH8" s="676"/>
      <c r="OHI8" s="676"/>
      <c r="OHJ8" s="676"/>
      <c r="OHK8" s="676"/>
      <c r="OHL8" s="676"/>
      <c r="OHM8" s="676"/>
      <c r="OHN8" s="676"/>
      <c r="OHO8" s="676"/>
      <c r="OHP8" s="676"/>
      <c r="OHQ8" s="676"/>
      <c r="OHR8" s="676"/>
      <c r="OHS8" s="676"/>
      <c r="OHT8" s="676"/>
      <c r="OHU8" s="676"/>
      <c r="OHV8" s="676"/>
      <c r="OHW8" s="676"/>
      <c r="OHX8" s="676"/>
      <c r="OHY8" s="676"/>
      <c r="OHZ8" s="676"/>
      <c r="OIA8" s="676"/>
      <c r="OIB8" s="676"/>
      <c r="OIC8" s="676"/>
      <c r="OID8" s="676"/>
      <c r="OIE8" s="676"/>
      <c r="OIF8" s="676"/>
      <c r="OIG8" s="676"/>
      <c r="OIH8" s="676"/>
      <c r="OII8" s="676"/>
      <c r="OIJ8" s="676"/>
      <c r="OIK8" s="676"/>
      <c r="OIL8" s="676"/>
      <c r="OIM8" s="676"/>
      <c r="OIN8" s="676"/>
      <c r="OIO8" s="676"/>
      <c r="OIP8" s="676"/>
      <c r="OIQ8" s="676"/>
      <c r="OIR8" s="676"/>
      <c r="OIS8" s="676"/>
      <c r="OIT8" s="676"/>
      <c r="OIU8" s="676"/>
      <c r="OIV8" s="676"/>
      <c r="OIW8" s="676"/>
      <c r="OIX8" s="676"/>
      <c r="OIY8" s="676"/>
      <c r="OIZ8" s="676"/>
      <c r="OJA8" s="676"/>
      <c r="OJB8" s="676"/>
      <c r="OJC8" s="676"/>
      <c r="OJD8" s="676"/>
      <c r="OJE8" s="676"/>
      <c r="OJF8" s="676"/>
      <c r="OJG8" s="676"/>
      <c r="OJH8" s="676"/>
      <c r="OJI8" s="676"/>
      <c r="OJJ8" s="676"/>
      <c r="OJK8" s="676"/>
      <c r="OJL8" s="676"/>
      <c r="OJM8" s="676"/>
      <c r="OJN8" s="676"/>
      <c r="OJO8" s="676"/>
      <c r="OJP8" s="676"/>
      <c r="OJQ8" s="676"/>
      <c r="OJR8" s="676"/>
      <c r="OJS8" s="676"/>
      <c r="OJT8" s="676"/>
      <c r="OJU8" s="676"/>
      <c r="OJV8" s="676"/>
      <c r="OJW8" s="676"/>
      <c r="OJX8" s="676"/>
      <c r="OJY8" s="676"/>
      <c r="OJZ8" s="676"/>
      <c r="OKA8" s="676"/>
      <c r="OKB8" s="676"/>
      <c r="OKC8" s="676"/>
      <c r="OKD8" s="676"/>
      <c r="OKE8" s="676"/>
      <c r="OKF8" s="676"/>
      <c r="OKG8" s="676"/>
      <c r="OKH8" s="676"/>
      <c r="OKI8" s="676"/>
      <c r="OKJ8" s="676"/>
      <c r="OKK8" s="676"/>
      <c r="OKL8" s="676"/>
      <c r="OKM8" s="676"/>
      <c r="OKN8" s="676"/>
      <c r="OKO8" s="676"/>
      <c r="OKP8" s="676"/>
      <c r="OKQ8" s="676"/>
      <c r="OKR8" s="676"/>
      <c r="OKS8" s="676"/>
      <c r="OKT8" s="676"/>
      <c r="OKU8" s="676"/>
      <c r="OKV8" s="676"/>
      <c r="OKW8" s="676"/>
      <c r="OKX8" s="676"/>
      <c r="OKY8" s="676"/>
      <c r="OKZ8" s="676"/>
      <c r="OLA8" s="676"/>
      <c r="OLB8" s="676"/>
      <c r="OLC8" s="676"/>
      <c r="OLD8" s="676"/>
      <c r="OLE8" s="676"/>
      <c r="OLF8" s="676"/>
      <c r="OLG8" s="676"/>
      <c r="OLH8" s="676"/>
      <c r="OLI8" s="676"/>
      <c r="OLJ8" s="676"/>
      <c r="OLK8" s="676"/>
      <c r="OLL8" s="676"/>
      <c r="OLM8" s="676"/>
      <c r="OLN8" s="676"/>
      <c r="OLO8" s="676"/>
      <c r="OLP8" s="676"/>
      <c r="OLQ8" s="676"/>
      <c r="OLR8" s="676"/>
      <c r="OLS8" s="676"/>
      <c r="OLT8" s="676"/>
      <c r="OLU8" s="676"/>
      <c r="OLV8" s="676"/>
      <c r="OLW8" s="676"/>
      <c r="OLX8" s="676"/>
      <c r="OLY8" s="676"/>
      <c r="OLZ8" s="676"/>
      <c r="OMA8" s="676"/>
      <c r="OMB8" s="676"/>
      <c r="OMC8" s="676"/>
      <c r="OMD8" s="676"/>
      <c r="OME8" s="676"/>
      <c r="OMF8" s="676"/>
      <c r="OMG8" s="676"/>
      <c r="OMH8" s="676"/>
      <c r="OMI8" s="676"/>
      <c r="OMJ8" s="676"/>
      <c r="OMK8" s="676"/>
      <c r="OML8" s="676"/>
      <c r="OMM8" s="676"/>
      <c r="OMN8" s="676"/>
      <c r="OMO8" s="676"/>
      <c r="OMP8" s="676"/>
      <c r="OMQ8" s="676"/>
      <c r="OMR8" s="676"/>
      <c r="OMS8" s="676"/>
      <c r="OMT8" s="676"/>
      <c r="OMU8" s="676"/>
      <c r="OMV8" s="676"/>
      <c r="OMW8" s="676"/>
      <c r="OMX8" s="676"/>
      <c r="OMY8" s="676"/>
      <c r="OMZ8" s="676"/>
      <c r="ONA8" s="676"/>
      <c r="ONB8" s="676"/>
      <c r="ONC8" s="676"/>
      <c r="OND8" s="676"/>
      <c r="ONE8" s="676"/>
      <c r="ONF8" s="676"/>
      <c r="ONG8" s="676"/>
      <c r="ONH8" s="676"/>
      <c r="ONI8" s="676"/>
      <c r="ONJ8" s="676"/>
      <c r="ONK8" s="676"/>
      <c r="ONL8" s="676"/>
      <c r="ONM8" s="676"/>
      <c r="ONN8" s="676"/>
      <c r="ONO8" s="676"/>
      <c r="ONP8" s="676"/>
      <c r="ONQ8" s="676"/>
      <c r="ONR8" s="676"/>
      <c r="ONS8" s="676"/>
      <c r="ONT8" s="676"/>
      <c r="ONU8" s="676"/>
      <c r="ONV8" s="676"/>
      <c r="ONW8" s="676"/>
      <c r="ONX8" s="676"/>
      <c r="ONY8" s="676"/>
      <c r="ONZ8" s="676"/>
      <c r="OOA8" s="676"/>
      <c r="OOB8" s="676"/>
      <c r="OOC8" s="676"/>
      <c r="OOD8" s="676"/>
      <c r="OOE8" s="676"/>
      <c r="OOF8" s="676"/>
      <c r="OOG8" s="676"/>
      <c r="OOH8" s="676"/>
      <c r="OOI8" s="676"/>
      <c r="OOJ8" s="676"/>
      <c r="OOK8" s="676"/>
      <c r="OOL8" s="676"/>
      <c r="OOM8" s="676"/>
      <c r="OON8" s="676"/>
      <c r="OOO8" s="676"/>
      <c r="OOP8" s="676"/>
      <c r="OOQ8" s="676"/>
      <c r="OOR8" s="676"/>
      <c r="OOS8" s="676"/>
      <c r="OOT8" s="676"/>
      <c r="OOU8" s="676"/>
      <c r="OOV8" s="676"/>
      <c r="OOW8" s="676"/>
      <c r="OOX8" s="676"/>
      <c r="OOY8" s="676"/>
      <c r="OOZ8" s="676"/>
      <c r="OPA8" s="676"/>
      <c r="OPB8" s="676"/>
      <c r="OPC8" s="676"/>
      <c r="OPD8" s="676"/>
      <c r="OPE8" s="676"/>
      <c r="OPF8" s="676"/>
      <c r="OPG8" s="676"/>
      <c r="OPH8" s="676"/>
      <c r="OPI8" s="676"/>
      <c r="OPJ8" s="676"/>
      <c r="OPK8" s="676"/>
      <c r="OPL8" s="676"/>
      <c r="OPM8" s="676"/>
      <c r="OPN8" s="676"/>
      <c r="OPO8" s="676"/>
      <c r="OPP8" s="676"/>
      <c r="OPQ8" s="676"/>
      <c r="OPR8" s="676"/>
      <c r="OPS8" s="676"/>
      <c r="OPT8" s="676"/>
      <c r="OPU8" s="676"/>
      <c r="OPV8" s="676"/>
      <c r="OPW8" s="676"/>
      <c r="OPX8" s="676"/>
      <c r="OPY8" s="676"/>
      <c r="OPZ8" s="676"/>
      <c r="OQA8" s="676"/>
      <c r="OQB8" s="676"/>
      <c r="OQC8" s="676"/>
      <c r="OQD8" s="676"/>
      <c r="OQE8" s="676"/>
      <c r="OQF8" s="676"/>
      <c r="OQG8" s="676"/>
      <c r="OQH8" s="676"/>
      <c r="OQI8" s="676"/>
      <c r="OQJ8" s="676"/>
      <c r="OQK8" s="676"/>
      <c r="OQL8" s="676"/>
      <c r="OQM8" s="676"/>
      <c r="OQN8" s="676"/>
      <c r="OQO8" s="676"/>
      <c r="OQP8" s="676"/>
      <c r="OQQ8" s="676"/>
      <c r="OQR8" s="676"/>
      <c r="OQS8" s="676"/>
      <c r="OQT8" s="676"/>
      <c r="OQU8" s="676"/>
      <c r="OQV8" s="676"/>
      <c r="OQW8" s="676"/>
      <c r="OQX8" s="676"/>
      <c r="OQY8" s="676"/>
      <c r="OQZ8" s="676"/>
      <c r="ORA8" s="676"/>
      <c r="ORB8" s="676"/>
      <c r="ORC8" s="676"/>
      <c r="ORD8" s="676"/>
      <c r="ORE8" s="676"/>
      <c r="ORF8" s="676"/>
      <c r="ORG8" s="676"/>
      <c r="ORH8" s="676"/>
      <c r="ORI8" s="676"/>
      <c r="ORJ8" s="676"/>
      <c r="ORK8" s="676"/>
      <c r="ORL8" s="676"/>
      <c r="ORM8" s="676"/>
      <c r="ORN8" s="676"/>
      <c r="ORO8" s="676"/>
      <c r="ORP8" s="676"/>
      <c r="ORQ8" s="676"/>
      <c r="ORR8" s="676"/>
      <c r="ORS8" s="676"/>
      <c r="ORT8" s="676"/>
      <c r="ORU8" s="676"/>
      <c r="ORV8" s="676"/>
      <c r="ORW8" s="676"/>
      <c r="ORX8" s="676"/>
      <c r="ORY8" s="676"/>
      <c r="ORZ8" s="676"/>
      <c r="OSA8" s="676"/>
      <c r="OSB8" s="676"/>
      <c r="OSC8" s="676"/>
      <c r="OSD8" s="676"/>
      <c r="OSE8" s="676"/>
      <c r="OSF8" s="676"/>
      <c r="OSG8" s="676"/>
      <c r="OSH8" s="676"/>
      <c r="OSI8" s="676"/>
      <c r="OSJ8" s="676"/>
      <c r="OSK8" s="676"/>
      <c r="OSL8" s="676"/>
      <c r="OSM8" s="676"/>
      <c r="OSN8" s="676"/>
      <c r="OSO8" s="676"/>
      <c r="OSP8" s="676"/>
      <c r="OSQ8" s="676"/>
      <c r="OSR8" s="676"/>
      <c r="OSS8" s="676"/>
      <c r="OST8" s="676"/>
      <c r="OSU8" s="676"/>
      <c r="OSV8" s="676"/>
      <c r="OSW8" s="676"/>
      <c r="OSX8" s="676"/>
      <c r="OSY8" s="676"/>
      <c r="OSZ8" s="676"/>
      <c r="OTA8" s="676"/>
      <c r="OTB8" s="676"/>
      <c r="OTC8" s="676"/>
      <c r="OTD8" s="676"/>
      <c r="OTE8" s="676"/>
      <c r="OTF8" s="676"/>
      <c r="OTG8" s="676"/>
      <c r="OTH8" s="676"/>
      <c r="OTI8" s="676"/>
      <c r="OTJ8" s="676"/>
      <c r="OTK8" s="676"/>
      <c r="OTL8" s="676"/>
      <c r="OTM8" s="676"/>
      <c r="OTN8" s="676"/>
      <c r="OTO8" s="676"/>
      <c r="OTP8" s="676"/>
      <c r="OTQ8" s="676"/>
      <c r="OTR8" s="676"/>
      <c r="OTS8" s="676"/>
      <c r="OTT8" s="676"/>
      <c r="OTU8" s="676"/>
      <c r="OTV8" s="676"/>
      <c r="OTW8" s="676"/>
      <c r="OTX8" s="676"/>
      <c r="OTY8" s="676"/>
      <c r="OTZ8" s="676"/>
      <c r="OUA8" s="676"/>
      <c r="OUB8" s="676"/>
      <c r="OUC8" s="676"/>
      <c r="OUD8" s="676"/>
      <c r="OUE8" s="676"/>
      <c r="OUF8" s="676"/>
      <c r="OUG8" s="676"/>
      <c r="OUH8" s="676"/>
      <c r="OUI8" s="676"/>
      <c r="OUJ8" s="676"/>
      <c r="OUK8" s="676"/>
      <c r="OUL8" s="676"/>
      <c r="OUM8" s="676"/>
      <c r="OUN8" s="676"/>
      <c r="OUO8" s="676"/>
      <c r="OUP8" s="676"/>
      <c r="OUQ8" s="676"/>
      <c r="OUR8" s="676"/>
      <c r="OUS8" s="676"/>
      <c r="OUT8" s="676"/>
      <c r="OUU8" s="676"/>
      <c r="OUV8" s="676"/>
      <c r="OUW8" s="676"/>
      <c r="OUX8" s="676"/>
      <c r="OUY8" s="676"/>
      <c r="OUZ8" s="676"/>
      <c r="OVA8" s="676"/>
      <c r="OVB8" s="676"/>
      <c r="OVC8" s="676"/>
      <c r="OVD8" s="676"/>
      <c r="OVE8" s="676"/>
      <c r="OVF8" s="676"/>
      <c r="OVG8" s="676"/>
      <c r="OVH8" s="676"/>
      <c r="OVI8" s="676"/>
      <c r="OVJ8" s="676"/>
      <c r="OVK8" s="676"/>
      <c r="OVL8" s="676"/>
      <c r="OVM8" s="676"/>
      <c r="OVN8" s="676"/>
      <c r="OVO8" s="676"/>
      <c r="OVP8" s="676"/>
      <c r="OVQ8" s="676"/>
      <c r="OVR8" s="676"/>
      <c r="OVS8" s="676"/>
      <c r="OVT8" s="676"/>
      <c r="OVU8" s="676"/>
      <c r="OVV8" s="676"/>
      <c r="OVW8" s="676"/>
      <c r="OVX8" s="676"/>
      <c r="OVY8" s="676"/>
      <c r="OVZ8" s="676"/>
      <c r="OWA8" s="676"/>
      <c r="OWB8" s="676"/>
      <c r="OWC8" s="676"/>
      <c r="OWD8" s="676"/>
      <c r="OWE8" s="676"/>
      <c r="OWF8" s="676"/>
      <c r="OWG8" s="676"/>
      <c r="OWH8" s="676"/>
      <c r="OWI8" s="676"/>
      <c r="OWJ8" s="676"/>
      <c r="OWK8" s="676"/>
      <c r="OWL8" s="676"/>
      <c r="OWM8" s="676"/>
      <c r="OWN8" s="676"/>
      <c r="OWO8" s="676"/>
      <c r="OWP8" s="676"/>
      <c r="OWQ8" s="676"/>
      <c r="OWR8" s="676"/>
      <c r="OWS8" s="676"/>
      <c r="OWT8" s="676"/>
      <c r="OWU8" s="676"/>
      <c r="OWV8" s="676"/>
      <c r="OWW8" s="676"/>
      <c r="OWX8" s="676"/>
      <c r="OWY8" s="676"/>
      <c r="OWZ8" s="676"/>
      <c r="OXA8" s="676"/>
      <c r="OXB8" s="676"/>
      <c r="OXC8" s="676"/>
      <c r="OXD8" s="676"/>
      <c r="OXE8" s="676"/>
      <c r="OXF8" s="676"/>
      <c r="OXG8" s="676"/>
      <c r="OXH8" s="676"/>
      <c r="OXI8" s="676"/>
      <c r="OXJ8" s="676"/>
      <c r="OXK8" s="676"/>
      <c r="OXL8" s="676"/>
      <c r="OXM8" s="676"/>
      <c r="OXN8" s="676"/>
      <c r="OXO8" s="676"/>
      <c r="OXP8" s="676"/>
      <c r="OXQ8" s="676"/>
      <c r="OXR8" s="676"/>
      <c r="OXS8" s="676"/>
      <c r="OXT8" s="676"/>
      <c r="OXU8" s="676"/>
      <c r="OXV8" s="676"/>
      <c r="OXW8" s="676"/>
      <c r="OXX8" s="676"/>
      <c r="OXY8" s="676"/>
      <c r="OXZ8" s="676"/>
      <c r="OYA8" s="676"/>
      <c r="OYB8" s="676"/>
      <c r="OYC8" s="676"/>
      <c r="OYD8" s="676"/>
      <c r="OYE8" s="676"/>
      <c r="OYF8" s="676"/>
      <c r="OYG8" s="676"/>
      <c r="OYH8" s="676"/>
      <c r="OYI8" s="676"/>
      <c r="OYJ8" s="676"/>
      <c r="OYK8" s="676"/>
      <c r="OYL8" s="676"/>
      <c r="OYM8" s="676"/>
      <c r="OYN8" s="676"/>
      <c r="OYO8" s="676"/>
      <c r="OYP8" s="676"/>
      <c r="OYQ8" s="676"/>
      <c r="OYR8" s="676"/>
      <c r="OYS8" s="676"/>
      <c r="OYT8" s="676"/>
      <c r="OYU8" s="676"/>
      <c r="OYV8" s="676"/>
      <c r="OYW8" s="676"/>
      <c r="OYX8" s="676"/>
      <c r="OYY8" s="676"/>
      <c r="OYZ8" s="676"/>
      <c r="OZA8" s="676"/>
      <c r="OZB8" s="676"/>
      <c r="OZC8" s="676"/>
      <c r="OZD8" s="676"/>
      <c r="OZE8" s="676"/>
      <c r="OZF8" s="676"/>
      <c r="OZG8" s="676"/>
      <c r="OZH8" s="676"/>
      <c r="OZI8" s="676"/>
      <c r="OZJ8" s="676"/>
      <c r="OZK8" s="676"/>
      <c r="OZL8" s="676"/>
      <c r="OZM8" s="676"/>
      <c r="OZN8" s="676"/>
      <c r="OZO8" s="676"/>
      <c r="OZP8" s="676"/>
      <c r="OZQ8" s="676"/>
      <c r="OZR8" s="676"/>
      <c r="OZS8" s="676"/>
      <c r="OZT8" s="676"/>
      <c r="OZU8" s="676"/>
      <c r="OZV8" s="676"/>
      <c r="OZW8" s="676"/>
      <c r="OZX8" s="676"/>
      <c r="OZY8" s="676"/>
      <c r="OZZ8" s="676"/>
      <c r="PAA8" s="676"/>
      <c r="PAB8" s="676"/>
      <c r="PAC8" s="676"/>
      <c r="PAD8" s="676"/>
      <c r="PAE8" s="676"/>
      <c r="PAF8" s="676"/>
      <c r="PAG8" s="676"/>
      <c r="PAH8" s="676"/>
      <c r="PAI8" s="676"/>
      <c r="PAJ8" s="676"/>
      <c r="PAK8" s="676"/>
      <c r="PAL8" s="676"/>
      <c r="PAM8" s="676"/>
      <c r="PAN8" s="676"/>
      <c r="PAO8" s="676"/>
      <c r="PAP8" s="676"/>
      <c r="PAQ8" s="676"/>
      <c r="PAR8" s="676"/>
      <c r="PAS8" s="676"/>
      <c r="PAT8" s="676"/>
      <c r="PAU8" s="676"/>
      <c r="PAV8" s="676"/>
      <c r="PAW8" s="676"/>
      <c r="PAX8" s="676"/>
      <c r="PAY8" s="676"/>
      <c r="PAZ8" s="676"/>
      <c r="PBA8" s="676"/>
      <c r="PBB8" s="676"/>
      <c r="PBC8" s="676"/>
      <c r="PBD8" s="676"/>
      <c r="PBE8" s="676"/>
      <c r="PBF8" s="676"/>
      <c r="PBG8" s="676"/>
      <c r="PBH8" s="676"/>
      <c r="PBI8" s="676"/>
      <c r="PBJ8" s="676"/>
      <c r="PBK8" s="676"/>
      <c r="PBL8" s="676"/>
      <c r="PBM8" s="676"/>
      <c r="PBN8" s="676"/>
      <c r="PBO8" s="676"/>
      <c r="PBP8" s="676"/>
      <c r="PBQ8" s="676"/>
      <c r="PBR8" s="676"/>
      <c r="PBS8" s="676"/>
      <c r="PBT8" s="676"/>
      <c r="PBU8" s="676"/>
      <c r="PBV8" s="676"/>
      <c r="PBW8" s="676"/>
      <c r="PBX8" s="676"/>
      <c r="PBY8" s="676"/>
      <c r="PBZ8" s="676"/>
      <c r="PCA8" s="676"/>
      <c r="PCB8" s="676"/>
      <c r="PCC8" s="676"/>
      <c r="PCD8" s="676"/>
      <c r="PCE8" s="676"/>
      <c r="PCF8" s="676"/>
      <c r="PCG8" s="676"/>
      <c r="PCH8" s="676"/>
      <c r="PCI8" s="676"/>
      <c r="PCJ8" s="676"/>
      <c r="PCK8" s="676"/>
      <c r="PCL8" s="676"/>
      <c r="PCM8" s="676"/>
      <c r="PCN8" s="676"/>
      <c r="PCO8" s="676"/>
      <c r="PCP8" s="676"/>
      <c r="PCQ8" s="676"/>
      <c r="PCR8" s="676"/>
      <c r="PCS8" s="676"/>
      <c r="PCT8" s="676"/>
      <c r="PCU8" s="676"/>
      <c r="PCV8" s="676"/>
      <c r="PCW8" s="676"/>
      <c r="PCX8" s="676"/>
      <c r="PCY8" s="676"/>
      <c r="PCZ8" s="676"/>
      <c r="PDA8" s="676"/>
      <c r="PDB8" s="676"/>
      <c r="PDC8" s="676"/>
      <c r="PDD8" s="676"/>
      <c r="PDE8" s="676"/>
      <c r="PDF8" s="676"/>
      <c r="PDG8" s="676"/>
      <c r="PDH8" s="676"/>
      <c r="PDI8" s="676"/>
      <c r="PDJ8" s="676"/>
      <c r="PDK8" s="676"/>
      <c r="PDL8" s="676"/>
      <c r="PDM8" s="676"/>
      <c r="PDN8" s="676"/>
      <c r="PDO8" s="676"/>
      <c r="PDP8" s="676"/>
      <c r="PDQ8" s="676"/>
      <c r="PDR8" s="676"/>
      <c r="PDS8" s="676"/>
      <c r="PDT8" s="676"/>
      <c r="PDU8" s="676"/>
      <c r="PDV8" s="676"/>
      <c r="PDW8" s="676"/>
      <c r="PDX8" s="676"/>
      <c r="PDY8" s="676"/>
      <c r="PDZ8" s="676"/>
      <c r="PEA8" s="676"/>
      <c r="PEB8" s="676"/>
      <c r="PEC8" s="676"/>
      <c r="PED8" s="676"/>
      <c r="PEE8" s="676"/>
      <c r="PEF8" s="676"/>
      <c r="PEG8" s="676"/>
      <c r="PEH8" s="676"/>
      <c r="PEI8" s="676"/>
      <c r="PEJ8" s="676"/>
      <c r="PEK8" s="676"/>
      <c r="PEL8" s="676"/>
      <c r="PEM8" s="676"/>
      <c r="PEN8" s="676"/>
      <c r="PEO8" s="676"/>
      <c r="PEP8" s="676"/>
      <c r="PEQ8" s="676"/>
      <c r="PER8" s="676"/>
      <c r="PES8" s="676"/>
      <c r="PET8" s="676"/>
      <c r="PEU8" s="676"/>
      <c r="PEV8" s="676"/>
      <c r="PEW8" s="676"/>
      <c r="PEX8" s="676"/>
      <c r="PEY8" s="676"/>
      <c r="PEZ8" s="676"/>
      <c r="PFA8" s="676"/>
      <c r="PFB8" s="676"/>
      <c r="PFC8" s="676"/>
      <c r="PFD8" s="676"/>
      <c r="PFE8" s="676"/>
      <c r="PFF8" s="676"/>
      <c r="PFG8" s="676"/>
      <c r="PFH8" s="676"/>
      <c r="PFI8" s="676"/>
      <c r="PFJ8" s="676"/>
      <c r="PFK8" s="676"/>
      <c r="PFL8" s="676"/>
      <c r="PFM8" s="676"/>
      <c r="PFN8" s="676"/>
      <c r="PFO8" s="676"/>
      <c r="PFP8" s="676"/>
      <c r="PFQ8" s="676"/>
      <c r="PFR8" s="676"/>
      <c r="PFS8" s="676"/>
      <c r="PFT8" s="676"/>
      <c r="PFU8" s="676"/>
      <c r="PFV8" s="676"/>
      <c r="PFW8" s="676"/>
      <c r="PFX8" s="676"/>
      <c r="PFY8" s="676"/>
      <c r="PFZ8" s="676"/>
      <c r="PGA8" s="676"/>
      <c r="PGB8" s="676"/>
      <c r="PGC8" s="676"/>
      <c r="PGD8" s="676"/>
      <c r="PGE8" s="676"/>
      <c r="PGF8" s="676"/>
      <c r="PGG8" s="676"/>
      <c r="PGH8" s="676"/>
      <c r="PGI8" s="676"/>
      <c r="PGJ8" s="676"/>
      <c r="PGK8" s="676"/>
      <c r="PGL8" s="676"/>
      <c r="PGM8" s="676"/>
      <c r="PGN8" s="676"/>
      <c r="PGO8" s="676"/>
      <c r="PGP8" s="676"/>
      <c r="PGQ8" s="676"/>
      <c r="PGR8" s="676"/>
      <c r="PGS8" s="676"/>
      <c r="PGT8" s="676"/>
      <c r="PGU8" s="676"/>
      <c r="PGV8" s="676"/>
      <c r="PGW8" s="676"/>
      <c r="PGX8" s="676"/>
      <c r="PGY8" s="676"/>
      <c r="PGZ8" s="676"/>
      <c r="PHA8" s="676"/>
      <c r="PHB8" s="676"/>
      <c r="PHC8" s="676"/>
      <c r="PHD8" s="676"/>
      <c r="PHE8" s="676"/>
      <c r="PHF8" s="676"/>
      <c r="PHG8" s="676"/>
      <c r="PHH8" s="676"/>
      <c r="PHI8" s="676"/>
      <c r="PHJ8" s="676"/>
      <c r="PHK8" s="676"/>
      <c r="PHL8" s="676"/>
      <c r="PHM8" s="676"/>
      <c r="PHN8" s="676"/>
      <c r="PHO8" s="676"/>
      <c r="PHP8" s="676"/>
      <c r="PHQ8" s="676"/>
      <c r="PHR8" s="676"/>
      <c r="PHS8" s="676"/>
      <c r="PHT8" s="676"/>
      <c r="PHU8" s="676"/>
      <c r="PHV8" s="676"/>
      <c r="PHW8" s="676"/>
      <c r="PHX8" s="676"/>
      <c r="PHY8" s="676"/>
      <c r="PHZ8" s="676"/>
      <c r="PIA8" s="676"/>
      <c r="PIB8" s="676"/>
      <c r="PIC8" s="676"/>
      <c r="PID8" s="676"/>
      <c r="PIE8" s="676"/>
      <c r="PIF8" s="676"/>
      <c r="PIG8" s="676"/>
      <c r="PIH8" s="676"/>
      <c r="PII8" s="676"/>
      <c r="PIJ8" s="676"/>
      <c r="PIK8" s="676"/>
      <c r="PIL8" s="676"/>
      <c r="PIM8" s="676"/>
      <c r="PIN8" s="676"/>
      <c r="PIO8" s="676"/>
      <c r="PIP8" s="676"/>
      <c r="PIQ8" s="676"/>
      <c r="PIR8" s="676"/>
      <c r="PIS8" s="676"/>
      <c r="PIT8" s="676"/>
      <c r="PIU8" s="676"/>
      <c r="PIV8" s="676"/>
      <c r="PIW8" s="676"/>
      <c r="PIX8" s="676"/>
      <c r="PIY8" s="676"/>
      <c r="PIZ8" s="676"/>
      <c r="PJA8" s="676"/>
      <c r="PJB8" s="676"/>
      <c r="PJC8" s="676"/>
      <c r="PJD8" s="676"/>
      <c r="PJE8" s="676"/>
      <c r="PJF8" s="676"/>
      <c r="PJG8" s="676"/>
      <c r="PJH8" s="676"/>
      <c r="PJI8" s="676"/>
      <c r="PJJ8" s="676"/>
      <c r="PJK8" s="676"/>
      <c r="PJL8" s="676"/>
      <c r="PJM8" s="676"/>
      <c r="PJN8" s="676"/>
      <c r="PJO8" s="676"/>
      <c r="PJP8" s="676"/>
      <c r="PJQ8" s="676"/>
      <c r="PJR8" s="676"/>
      <c r="PJS8" s="676"/>
      <c r="PJT8" s="676"/>
      <c r="PJU8" s="676"/>
      <c r="PJV8" s="676"/>
      <c r="PJW8" s="676"/>
      <c r="PJX8" s="676"/>
      <c r="PJY8" s="676"/>
      <c r="PJZ8" s="676"/>
      <c r="PKA8" s="676"/>
      <c r="PKB8" s="676"/>
      <c r="PKC8" s="676"/>
      <c r="PKD8" s="676"/>
      <c r="PKE8" s="676"/>
      <c r="PKF8" s="676"/>
      <c r="PKG8" s="676"/>
      <c r="PKH8" s="676"/>
      <c r="PKI8" s="676"/>
      <c r="PKJ8" s="676"/>
      <c r="PKK8" s="676"/>
      <c r="PKL8" s="676"/>
      <c r="PKM8" s="676"/>
      <c r="PKN8" s="676"/>
      <c r="PKO8" s="676"/>
      <c r="PKP8" s="676"/>
      <c r="PKQ8" s="676"/>
      <c r="PKR8" s="676"/>
      <c r="PKS8" s="676"/>
      <c r="PKT8" s="676"/>
      <c r="PKU8" s="676"/>
      <c r="PKV8" s="676"/>
      <c r="PKW8" s="676"/>
      <c r="PKX8" s="676"/>
      <c r="PKY8" s="676"/>
      <c r="PKZ8" s="676"/>
      <c r="PLA8" s="676"/>
      <c r="PLB8" s="676"/>
      <c r="PLC8" s="676"/>
      <c r="PLD8" s="676"/>
      <c r="PLE8" s="676"/>
      <c r="PLF8" s="676"/>
      <c r="PLG8" s="676"/>
      <c r="PLH8" s="676"/>
      <c r="PLI8" s="676"/>
      <c r="PLJ8" s="676"/>
      <c r="PLK8" s="676"/>
      <c r="PLL8" s="676"/>
      <c r="PLM8" s="676"/>
      <c r="PLN8" s="676"/>
      <c r="PLO8" s="676"/>
      <c r="PLP8" s="676"/>
      <c r="PLQ8" s="676"/>
      <c r="PLR8" s="676"/>
      <c r="PLS8" s="676"/>
      <c r="PLT8" s="676"/>
      <c r="PLU8" s="676"/>
      <c r="PLV8" s="676"/>
      <c r="PLW8" s="676"/>
      <c r="PLX8" s="676"/>
      <c r="PLY8" s="676"/>
      <c r="PLZ8" s="676"/>
      <c r="PMA8" s="676"/>
      <c r="PMB8" s="676"/>
      <c r="PMC8" s="676"/>
      <c r="PMD8" s="676"/>
      <c r="PME8" s="676"/>
      <c r="PMF8" s="676"/>
      <c r="PMG8" s="676"/>
      <c r="PMH8" s="676"/>
      <c r="PMI8" s="676"/>
      <c r="PMJ8" s="676"/>
      <c r="PMK8" s="676"/>
      <c r="PML8" s="676"/>
      <c r="PMM8" s="676"/>
      <c r="PMN8" s="676"/>
      <c r="PMO8" s="676"/>
      <c r="PMP8" s="676"/>
      <c r="PMQ8" s="676"/>
      <c r="PMR8" s="676"/>
      <c r="PMS8" s="676"/>
      <c r="PMT8" s="676"/>
      <c r="PMU8" s="676"/>
      <c r="PMV8" s="676"/>
      <c r="PMW8" s="676"/>
      <c r="PMX8" s="676"/>
      <c r="PMY8" s="676"/>
      <c r="PMZ8" s="676"/>
      <c r="PNA8" s="676"/>
      <c r="PNB8" s="676"/>
      <c r="PNC8" s="676"/>
      <c r="PND8" s="676"/>
      <c r="PNE8" s="676"/>
      <c r="PNF8" s="676"/>
      <c r="PNG8" s="676"/>
      <c r="PNH8" s="676"/>
      <c r="PNI8" s="676"/>
      <c r="PNJ8" s="676"/>
      <c r="PNK8" s="676"/>
      <c r="PNL8" s="676"/>
      <c r="PNM8" s="676"/>
      <c r="PNN8" s="676"/>
      <c r="PNO8" s="676"/>
      <c r="PNP8" s="676"/>
      <c r="PNQ8" s="676"/>
      <c r="PNR8" s="676"/>
      <c r="PNS8" s="676"/>
      <c r="PNT8" s="676"/>
      <c r="PNU8" s="676"/>
      <c r="PNV8" s="676"/>
      <c r="PNW8" s="676"/>
      <c r="PNX8" s="676"/>
      <c r="PNY8" s="676"/>
      <c r="PNZ8" s="676"/>
      <c r="POA8" s="676"/>
      <c r="POB8" s="676"/>
      <c r="POC8" s="676"/>
      <c r="POD8" s="676"/>
      <c r="POE8" s="676"/>
      <c r="POF8" s="676"/>
      <c r="POG8" s="676"/>
      <c r="POH8" s="676"/>
      <c r="POI8" s="676"/>
      <c r="POJ8" s="676"/>
      <c r="POK8" s="676"/>
      <c r="POL8" s="676"/>
      <c r="POM8" s="676"/>
      <c r="PON8" s="676"/>
      <c r="POO8" s="676"/>
      <c r="POP8" s="676"/>
      <c r="POQ8" s="676"/>
      <c r="POR8" s="676"/>
      <c r="POS8" s="676"/>
      <c r="POT8" s="676"/>
      <c r="POU8" s="676"/>
      <c r="POV8" s="676"/>
      <c r="POW8" s="676"/>
      <c r="POX8" s="676"/>
      <c r="POY8" s="676"/>
      <c r="POZ8" s="676"/>
      <c r="PPA8" s="676"/>
      <c r="PPB8" s="676"/>
      <c r="PPC8" s="676"/>
      <c r="PPD8" s="676"/>
      <c r="PPE8" s="676"/>
      <c r="PPF8" s="676"/>
      <c r="PPG8" s="676"/>
      <c r="PPH8" s="676"/>
      <c r="PPI8" s="676"/>
      <c r="PPJ8" s="676"/>
      <c r="PPK8" s="676"/>
      <c r="PPL8" s="676"/>
      <c r="PPM8" s="676"/>
      <c r="PPN8" s="676"/>
      <c r="PPO8" s="676"/>
      <c r="PPP8" s="676"/>
      <c r="PPQ8" s="676"/>
      <c r="PPR8" s="676"/>
      <c r="PPS8" s="676"/>
      <c r="PPT8" s="676"/>
      <c r="PPU8" s="676"/>
      <c r="PPV8" s="676"/>
      <c r="PPW8" s="676"/>
      <c r="PPX8" s="676"/>
      <c r="PPY8" s="676"/>
      <c r="PPZ8" s="676"/>
      <c r="PQA8" s="676"/>
      <c r="PQB8" s="676"/>
      <c r="PQC8" s="676"/>
      <c r="PQD8" s="676"/>
      <c r="PQE8" s="676"/>
      <c r="PQF8" s="676"/>
      <c r="PQG8" s="676"/>
      <c r="PQH8" s="676"/>
      <c r="PQI8" s="676"/>
      <c r="PQJ8" s="676"/>
      <c r="PQK8" s="676"/>
      <c r="PQL8" s="676"/>
      <c r="PQM8" s="676"/>
      <c r="PQN8" s="676"/>
      <c r="PQO8" s="676"/>
      <c r="PQP8" s="676"/>
      <c r="PQQ8" s="676"/>
      <c r="PQR8" s="676"/>
      <c r="PQS8" s="676"/>
      <c r="PQT8" s="676"/>
      <c r="PQU8" s="676"/>
      <c r="PQV8" s="676"/>
      <c r="PQW8" s="676"/>
      <c r="PQX8" s="676"/>
      <c r="PQY8" s="676"/>
      <c r="PQZ8" s="676"/>
      <c r="PRA8" s="676"/>
      <c r="PRB8" s="676"/>
      <c r="PRC8" s="676"/>
      <c r="PRD8" s="676"/>
      <c r="PRE8" s="676"/>
      <c r="PRF8" s="676"/>
      <c r="PRG8" s="676"/>
      <c r="PRH8" s="676"/>
      <c r="PRI8" s="676"/>
      <c r="PRJ8" s="676"/>
      <c r="PRK8" s="676"/>
      <c r="PRL8" s="676"/>
      <c r="PRM8" s="676"/>
      <c r="PRN8" s="676"/>
      <c r="PRO8" s="676"/>
      <c r="PRP8" s="676"/>
      <c r="PRQ8" s="676"/>
      <c r="PRR8" s="676"/>
      <c r="PRS8" s="676"/>
      <c r="PRT8" s="676"/>
      <c r="PRU8" s="676"/>
      <c r="PRV8" s="676"/>
      <c r="PRW8" s="676"/>
      <c r="PRX8" s="676"/>
      <c r="PRY8" s="676"/>
      <c r="PRZ8" s="676"/>
      <c r="PSA8" s="676"/>
      <c r="PSB8" s="676"/>
      <c r="PSC8" s="676"/>
      <c r="PSD8" s="676"/>
      <c r="PSE8" s="676"/>
      <c r="PSF8" s="676"/>
      <c r="PSG8" s="676"/>
      <c r="PSH8" s="676"/>
      <c r="PSI8" s="676"/>
      <c r="PSJ8" s="676"/>
      <c r="PSK8" s="676"/>
      <c r="PSL8" s="676"/>
      <c r="PSM8" s="676"/>
      <c r="PSN8" s="676"/>
      <c r="PSO8" s="676"/>
      <c r="PSP8" s="676"/>
      <c r="PSQ8" s="676"/>
      <c r="PSR8" s="676"/>
      <c r="PSS8" s="676"/>
      <c r="PST8" s="676"/>
      <c r="PSU8" s="676"/>
      <c r="PSV8" s="676"/>
      <c r="PSW8" s="676"/>
      <c r="PSX8" s="676"/>
      <c r="PSY8" s="676"/>
      <c r="PSZ8" s="676"/>
      <c r="PTA8" s="676"/>
      <c r="PTB8" s="676"/>
      <c r="PTC8" s="676"/>
      <c r="PTD8" s="676"/>
      <c r="PTE8" s="676"/>
      <c r="PTF8" s="676"/>
      <c r="PTG8" s="676"/>
      <c r="PTH8" s="676"/>
      <c r="PTI8" s="676"/>
      <c r="PTJ8" s="676"/>
      <c r="PTK8" s="676"/>
      <c r="PTL8" s="676"/>
      <c r="PTM8" s="676"/>
      <c r="PTN8" s="676"/>
      <c r="PTO8" s="676"/>
      <c r="PTP8" s="676"/>
      <c r="PTQ8" s="676"/>
      <c r="PTR8" s="676"/>
      <c r="PTS8" s="676"/>
      <c r="PTT8" s="676"/>
      <c r="PTU8" s="676"/>
      <c r="PTV8" s="676"/>
      <c r="PTW8" s="676"/>
      <c r="PTX8" s="676"/>
      <c r="PTY8" s="676"/>
      <c r="PTZ8" s="676"/>
      <c r="PUA8" s="676"/>
      <c r="PUB8" s="676"/>
      <c r="PUC8" s="676"/>
      <c r="PUD8" s="676"/>
      <c r="PUE8" s="676"/>
      <c r="PUF8" s="676"/>
      <c r="PUG8" s="676"/>
      <c r="PUH8" s="676"/>
      <c r="PUI8" s="676"/>
      <c r="PUJ8" s="676"/>
      <c r="PUK8" s="676"/>
      <c r="PUL8" s="676"/>
      <c r="PUM8" s="676"/>
      <c r="PUN8" s="676"/>
      <c r="PUO8" s="676"/>
      <c r="PUP8" s="676"/>
      <c r="PUQ8" s="676"/>
      <c r="PUR8" s="676"/>
      <c r="PUS8" s="676"/>
      <c r="PUT8" s="676"/>
      <c r="PUU8" s="676"/>
      <c r="PUV8" s="676"/>
      <c r="PUW8" s="676"/>
      <c r="PUX8" s="676"/>
      <c r="PUY8" s="676"/>
      <c r="PUZ8" s="676"/>
      <c r="PVA8" s="676"/>
      <c r="PVB8" s="676"/>
      <c r="PVC8" s="676"/>
      <c r="PVD8" s="676"/>
      <c r="PVE8" s="676"/>
      <c r="PVF8" s="676"/>
      <c r="PVG8" s="676"/>
      <c r="PVH8" s="676"/>
      <c r="PVI8" s="676"/>
      <c r="PVJ8" s="676"/>
      <c r="PVK8" s="676"/>
      <c r="PVL8" s="676"/>
      <c r="PVM8" s="676"/>
      <c r="PVN8" s="676"/>
      <c r="PVO8" s="676"/>
      <c r="PVP8" s="676"/>
      <c r="PVQ8" s="676"/>
      <c r="PVR8" s="676"/>
      <c r="PVS8" s="676"/>
      <c r="PVT8" s="676"/>
      <c r="PVU8" s="676"/>
      <c r="PVV8" s="676"/>
      <c r="PVW8" s="676"/>
      <c r="PVX8" s="676"/>
      <c r="PVY8" s="676"/>
      <c r="PVZ8" s="676"/>
      <c r="PWA8" s="676"/>
      <c r="PWB8" s="676"/>
      <c r="PWC8" s="676"/>
      <c r="PWD8" s="676"/>
      <c r="PWE8" s="676"/>
      <c r="PWF8" s="676"/>
      <c r="PWG8" s="676"/>
      <c r="PWH8" s="676"/>
      <c r="PWI8" s="676"/>
      <c r="PWJ8" s="676"/>
      <c r="PWK8" s="676"/>
      <c r="PWL8" s="676"/>
      <c r="PWM8" s="676"/>
      <c r="PWN8" s="676"/>
      <c r="PWO8" s="676"/>
      <c r="PWP8" s="676"/>
      <c r="PWQ8" s="676"/>
      <c r="PWR8" s="676"/>
      <c r="PWS8" s="676"/>
      <c r="PWT8" s="676"/>
      <c r="PWU8" s="676"/>
      <c r="PWV8" s="676"/>
      <c r="PWW8" s="676"/>
      <c r="PWX8" s="676"/>
      <c r="PWY8" s="676"/>
      <c r="PWZ8" s="676"/>
      <c r="PXA8" s="676"/>
      <c r="PXB8" s="676"/>
      <c r="PXC8" s="676"/>
      <c r="PXD8" s="676"/>
      <c r="PXE8" s="676"/>
      <c r="PXF8" s="676"/>
      <c r="PXG8" s="676"/>
      <c r="PXH8" s="676"/>
      <c r="PXI8" s="676"/>
      <c r="PXJ8" s="676"/>
      <c r="PXK8" s="676"/>
      <c r="PXL8" s="676"/>
      <c r="PXM8" s="676"/>
      <c r="PXN8" s="676"/>
      <c r="PXO8" s="676"/>
      <c r="PXP8" s="676"/>
      <c r="PXQ8" s="676"/>
      <c r="PXR8" s="676"/>
      <c r="PXS8" s="676"/>
      <c r="PXT8" s="676"/>
      <c r="PXU8" s="676"/>
      <c r="PXV8" s="676"/>
      <c r="PXW8" s="676"/>
      <c r="PXX8" s="676"/>
      <c r="PXY8" s="676"/>
      <c r="PXZ8" s="676"/>
      <c r="PYA8" s="676"/>
      <c r="PYB8" s="676"/>
      <c r="PYC8" s="676"/>
      <c r="PYD8" s="676"/>
      <c r="PYE8" s="676"/>
      <c r="PYF8" s="676"/>
      <c r="PYG8" s="676"/>
      <c r="PYH8" s="676"/>
      <c r="PYI8" s="676"/>
      <c r="PYJ8" s="676"/>
      <c r="PYK8" s="676"/>
      <c r="PYL8" s="676"/>
      <c r="PYM8" s="676"/>
      <c r="PYN8" s="676"/>
      <c r="PYO8" s="676"/>
      <c r="PYP8" s="676"/>
      <c r="PYQ8" s="676"/>
      <c r="PYR8" s="676"/>
      <c r="PYS8" s="676"/>
      <c r="PYT8" s="676"/>
      <c r="PYU8" s="676"/>
      <c r="PYV8" s="676"/>
      <c r="PYW8" s="676"/>
      <c r="PYX8" s="676"/>
      <c r="PYY8" s="676"/>
      <c r="PYZ8" s="676"/>
      <c r="PZA8" s="676"/>
      <c r="PZB8" s="676"/>
      <c r="PZC8" s="676"/>
      <c r="PZD8" s="676"/>
      <c r="PZE8" s="676"/>
      <c r="PZF8" s="676"/>
      <c r="PZG8" s="676"/>
      <c r="PZH8" s="676"/>
      <c r="PZI8" s="676"/>
      <c r="PZJ8" s="676"/>
      <c r="PZK8" s="676"/>
      <c r="PZL8" s="676"/>
      <c r="PZM8" s="676"/>
      <c r="PZN8" s="676"/>
      <c r="PZO8" s="676"/>
      <c r="PZP8" s="676"/>
      <c r="PZQ8" s="676"/>
      <c r="PZR8" s="676"/>
      <c r="PZS8" s="676"/>
      <c r="PZT8" s="676"/>
      <c r="PZU8" s="676"/>
      <c r="PZV8" s="676"/>
      <c r="PZW8" s="676"/>
      <c r="PZX8" s="676"/>
      <c r="PZY8" s="676"/>
      <c r="PZZ8" s="676"/>
      <c r="QAA8" s="676"/>
      <c r="QAB8" s="676"/>
      <c r="QAC8" s="676"/>
      <c r="QAD8" s="676"/>
      <c r="QAE8" s="676"/>
      <c r="QAF8" s="676"/>
      <c r="QAG8" s="676"/>
      <c r="QAH8" s="676"/>
      <c r="QAI8" s="676"/>
      <c r="QAJ8" s="676"/>
      <c r="QAK8" s="676"/>
      <c r="QAL8" s="676"/>
      <c r="QAM8" s="676"/>
      <c r="QAN8" s="676"/>
      <c r="QAO8" s="676"/>
      <c r="QAP8" s="676"/>
      <c r="QAQ8" s="676"/>
      <c r="QAR8" s="676"/>
      <c r="QAS8" s="676"/>
      <c r="QAT8" s="676"/>
      <c r="QAU8" s="676"/>
      <c r="QAV8" s="676"/>
      <c r="QAW8" s="676"/>
      <c r="QAX8" s="676"/>
      <c r="QAY8" s="676"/>
      <c r="QAZ8" s="676"/>
      <c r="QBA8" s="676"/>
      <c r="QBB8" s="676"/>
      <c r="QBC8" s="676"/>
      <c r="QBD8" s="676"/>
      <c r="QBE8" s="676"/>
      <c r="QBF8" s="676"/>
      <c r="QBG8" s="676"/>
      <c r="QBH8" s="676"/>
      <c r="QBI8" s="676"/>
      <c r="QBJ8" s="676"/>
      <c r="QBK8" s="676"/>
      <c r="QBL8" s="676"/>
      <c r="QBM8" s="676"/>
      <c r="QBN8" s="676"/>
      <c r="QBO8" s="676"/>
      <c r="QBP8" s="676"/>
      <c r="QBQ8" s="676"/>
      <c r="QBR8" s="676"/>
      <c r="QBS8" s="676"/>
      <c r="QBT8" s="676"/>
      <c r="QBU8" s="676"/>
      <c r="QBV8" s="676"/>
      <c r="QBW8" s="676"/>
      <c r="QBX8" s="676"/>
      <c r="QBY8" s="676"/>
      <c r="QBZ8" s="676"/>
      <c r="QCA8" s="676"/>
      <c r="QCB8" s="676"/>
      <c r="QCC8" s="676"/>
      <c r="QCD8" s="676"/>
      <c r="QCE8" s="676"/>
      <c r="QCF8" s="676"/>
      <c r="QCG8" s="676"/>
      <c r="QCH8" s="676"/>
      <c r="QCI8" s="676"/>
      <c r="QCJ8" s="676"/>
      <c r="QCK8" s="676"/>
      <c r="QCL8" s="676"/>
      <c r="QCM8" s="676"/>
      <c r="QCN8" s="676"/>
      <c r="QCO8" s="676"/>
      <c r="QCP8" s="676"/>
      <c r="QCQ8" s="676"/>
      <c r="QCR8" s="676"/>
      <c r="QCS8" s="676"/>
      <c r="QCT8" s="676"/>
      <c r="QCU8" s="676"/>
      <c r="QCV8" s="676"/>
      <c r="QCW8" s="676"/>
      <c r="QCX8" s="676"/>
      <c r="QCY8" s="676"/>
      <c r="QCZ8" s="676"/>
      <c r="QDA8" s="676"/>
      <c r="QDB8" s="676"/>
      <c r="QDC8" s="676"/>
      <c r="QDD8" s="676"/>
      <c r="QDE8" s="676"/>
      <c r="QDF8" s="676"/>
      <c r="QDG8" s="676"/>
      <c r="QDH8" s="676"/>
      <c r="QDI8" s="676"/>
      <c r="QDJ8" s="676"/>
      <c r="QDK8" s="676"/>
      <c r="QDL8" s="676"/>
      <c r="QDM8" s="676"/>
      <c r="QDN8" s="676"/>
      <c r="QDO8" s="676"/>
      <c r="QDP8" s="676"/>
      <c r="QDQ8" s="676"/>
      <c r="QDR8" s="676"/>
      <c r="QDS8" s="676"/>
      <c r="QDT8" s="676"/>
      <c r="QDU8" s="676"/>
      <c r="QDV8" s="676"/>
      <c r="QDW8" s="676"/>
      <c r="QDX8" s="676"/>
      <c r="QDY8" s="676"/>
      <c r="QDZ8" s="676"/>
      <c r="QEA8" s="676"/>
      <c r="QEB8" s="676"/>
      <c r="QEC8" s="676"/>
      <c r="QED8" s="676"/>
      <c r="QEE8" s="676"/>
      <c r="QEF8" s="676"/>
      <c r="QEG8" s="676"/>
      <c r="QEH8" s="676"/>
      <c r="QEI8" s="676"/>
      <c r="QEJ8" s="676"/>
      <c r="QEK8" s="676"/>
      <c r="QEL8" s="676"/>
      <c r="QEM8" s="676"/>
      <c r="QEN8" s="676"/>
      <c r="QEO8" s="676"/>
      <c r="QEP8" s="676"/>
      <c r="QEQ8" s="676"/>
      <c r="QER8" s="676"/>
      <c r="QES8" s="676"/>
      <c r="QET8" s="676"/>
      <c r="QEU8" s="676"/>
      <c r="QEV8" s="676"/>
      <c r="QEW8" s="676"/>
      <c r="QEX8" s="676"/>
      <c r="QEY8" s="676"/>
      <c r="QEZ8" s="676"/>
      <c r="QFA8" s="676"/>
      <c r="QFB8" s="676"/>
      <c r="QFC8" s="676"/>
      <c r="QFD8" s="676"/>
      <c r="QFE8" s="676"/>
      <c r="QFF8" s="676"/>
      <c r="QFG8" s="676"/>
      <c r="QFH8" s="676"/>
      <c r="QFI8" s="676"/>
      <c r="QFJ8" s="676"/>
      <c r="QFK8" s="676"/>
      <c r="QFL8" s="676"/>
      <c r="QFM8" s="676"/>
      <c r="QFN8" s="676"/>
      <c r="QFO8" s="676"/>
      <c r="QFP8" s="676"/>
      <c r="QFQ8" s="676"/>
      <c r="QFR8" s="676"/>
      <c r="QFS8" s="676"/>
      <c r="QFT8" s="676"/>
      <c r="QFU8" s="676"/>
      <c r="QFV8" s="676"/>
      <c r="QFW8" s="676"/>
      <c r="QFX8" s="676"/>
      <c r="QFY8" s="676"/>
      <c r="QFZ8" s="676"/>
      <c r="QGA8" s="676"/>
      <c r="QGB8" s="676"/>
      <c r="QGC8" s="676"/>
      <c r="QGD8" s="676"/>
      <c r="QGE8" s="676"/>
      <c r="QGF8" s="676"/>
      <c r="QGG8" s="676"/>
      <c r="QGH8" s="676"/>
      <c r="QGI8" s="676"/>
      <c r="QGJ8" s="676"/>
      <c r="QGK8" s="676"/>
      <c r="QGL8" s="676"/>
      <c r="QGM8" s="676"/>
      <c r="QGN8" s="676"/>
      <c r="QGO8" s="676"/>
      <c r="QGP8" s="676"/>
      <c r="QGQ8" s="676"/>
      <c r="QGR8" s="676"/>
      <c r="QGS8" s="676"/>
      <c r="QGT8" s="676"/>
      <c r="QGU8" s="676"/>
      <c r="QGV8" s="676"/>
      <c r="QGW8" s="676"/>
      <c r="QGX8" s="676"/>
      <c r="QGY8" s="676"/>
      <c r="QGZ8" s="676"/>
      <c r="QHA8" s="676"/>
      <c r="QHB8" s="676"/>
      <c r="QHC8" s="676"/>
      <c r="QHD8" s="676"/>
      <c r="QHE8" s="676"/>
      <c r="QHF8" s="676"/>
      <c r="QHG8" s="676"/>
      <c r="QHH8" s="676"/>
      <c r="QHI8" s="676"/>
      <c r="QHJ8" s="676"/>
      <c r="QHK8" s="676"/>
      <c r="QHL8" s="676"/>
      <c r="QHM8" s="676"/>
      <c r="QHN8" s="676"/>
      <c r="QHO8" s="676"/>
      <c r="QHP8" s="676"/>
      <c r="QHQ8" s="676"/>
      <c r="QHR8" s="676"/>
      <c r="QHS8" s="676"/>
      <c r="QHT8" s="676"/>
      <c r="QHU8" s="676"/>
      <c r="QHV8" s="676"/>
      <c r="QHW8" s="676"/>
      <c r="QHX8" s="676"/>
      <c r="QHY8" s="676"/>
      <c r="QHZ8" s="676"/>
      <c r="QIA8" s="676"/>
      <c r="QIB8" s="676"/>
      <c r="QIC8" s="676"/>
      <c r="QID8" s="676"/>
      <c r="QIE8" s="676"/>
      <c r="QIF8" s="676"/>
      <c r="QIG8" s="676"/>
      <c r="QIH8" s="676"/>
      <c r="QII8" s="676"/>
      <c r="QIJ8" s="676"/>
      <c r="QIK8" s="676"/>
      <c r="QIL8" s="676"/>
      <c r="QIM8" s="676"/>
      <c r="QIN8" s="676"/>
      <c r="QIO8" s="676"/>
      <c r="QIP8" s="676"/>
      <c r="QIQ8" s="676"/>
      <c r="QIR8" s="676"/>
      <c r="QIS8" s="676"/>
      <c r="QIT8" s="676"/>
      <c r="QIU8" s="676"/>
      <c r="QIV8" s="676"/>
      <c r="QIW8" s="676"/>
      <c r="QIX8" s="676"/>
      <c r="QIY8" s="676"/>
      <c r="QIZ8" s="676"/>
      <c r="QJA8" s="676"/>
      <c r="QJB8" s="676"/>
      <c r="QJC8" s="676"/>
      <c r="QJD8" s="676"/>
      <c r="QJE8" s="676"/>
      <c r="QJF8" s="676"/>
      <c r="QJG8" s="676"/>
      <c r="QJH8" s="676"/>
      <c r="QJI8" s="676"/>
      <c r="QJJ8" s="676"/>
      <c r="QJK8" s="676"/>
      <c r="QJL8" s="676"/>
      <c r="QJM8" s="676"/>
      <c r="QJN8" s="676"/>
      <c r="QJO8" s="676"/>
      <c r="QJP8" s="676"/>
      <c r="QJQ8" s="676"/>
      <c r="QJR8" s="676"/>
      <c r="QJS8" s="676"/>
      <c r="QJT8" s="676"/>
      <c r="QJU8" s="676"/>
      <c r="QJV8" s="676"/>
      <c r="QJW8" s="676"/>
      <c r="QJX8" s="676"/>
      <c r="QJY8" s="676"/>
      <c r="QJZ8" s="676"/>
      <c r="QKA8" s="676"/>
      <c r="QKB8" s="676"/>
      <c r="QKC8" s="676"/>
      <c r="QKD8" s="676"/>
      <c r="QKE8" s="676"/>
      <c r="QKF8" s="676"/>
      <c r="QKG8" s="676"/>
      <c r="QKH8" s="676"/>
      <c r="QKI8" s="676"/>
      <c r="QKJ8" s="676"/>
      <c r="QKK8" s="676"/>
      <c r="QKL8" s="676"/>
      <c r="QKM8" s="676"/>
      <c r="QKN8" s="676"/>
      <c r="QKO8" s="676"/>
      <c r="QKP8" s="676"/>
      <c r="QKQ8" s="676"/>
      <c r="QKR8" s="676"/>
      <c r="QKS8" s="676"/>
      <c r="QKT8" s="676"/>
      <c r="QKU8" s="676"/>
      <c r="QKV8" s="676"/>
      <c r="QKW8" s="676"/>
      <c r="QKX8" s="676"/>
      <c r="QKY8" s="676"/>
      <c r="QKZ8" s="676"/>
      <c r="QLA8" s="676"/>
      <c r="QLB8" s="676"/>
      <c r="QLC8" s="676"/>
      <c r="QLD8" s="676"/>
      <c r="QLE8" s="676"/>
      <c r="QLF8" s="676"/>
      <c r="QLG8" s="676"/>
      <c r="QLH8" s="676"/>
      <c r="QLI8" s="676"/>
      <c r="QLJ8" s="676"/>
      <c r="QLK8" s="676"/>
      <c r="QLL8" s="676"/>
      <c r="QLM8" s="676"/>
      <c r="QLN8" s="676"/>
      <c r="QLO8" s="676"/>
      <c r="QLP8" s="676"/>
      <c r="QLQ8" s="676"/>
      <c r="QLR8" s="676"/>
      <c r="QLS8" s="676"/>
      <c r="QLT8" s="676"/>
      <c r="QLU8" s="676"/>
      <c r="QLV8" s="676"/>
      <c r="QLW8" s="676"/>
      <c r="QLX8" s="676"/>
      <c r="QLY8" s="676"/>
      <c r="QLZ8" s="676"/>
      <c r="QMA8" s="676"/>
      <c r="QMB8" s="676"/>
      <c r="QMC8" s="676"/>
      <c r="QMD8" s="676"/>
      <c r="QME8" s="676"/>
      <c r="QMF8" s="676"/>
      <c r="QMG8" s="676"/>
      <c r="QMH8" s="676"/>
      <c r="QMI8" s="676"/>
      <c r="QMJ8" s="676"/>
      <c r="QMK8" s="676"/>
      <c r="QML8" s="676"/>
      <c r="QMM8" s="676"/>
      <c r="QMN8" s="676"/>
      <c r="QMO8" s="676"/>
      <c r="QMP8" s="676"/>
      <c r="QMQ8" s="676"/>
      <c r="QMR8" s="676"/>
      <c r="QMS8" s="676"/>
      <c r="QMT8" s="676"/>
      <c r="QMU8" s="676"/>
      <c r="QMV8" s="676"/>
      <c r="QMW8" s="676"/>
      <c r="QMX8" s="676"/>
      <c r="QMY8" s="676"/>
      <c r="QMZ8" s="676"/>
      <c r="QNA8" s="676"/>
      <c r="QNB8" s="676"/>
      <c r="QNC8" s="676"/>
      <c r="QND8" s="676"/>
      <c r="QNE8" s="676"/>
      <c r="QNF8" s="676"/>
      <c r="QNG8" s="676"/>
      <c r="QNH8" s="676"/>
      <c r="QNI8" s="676"/>
      <c r="QNJ8" s="676"/>
      <c r="QNK8" s="676"/>
      <c r="QNL8" s="676"/>
      <c r="QNM8" s="676"/>
      <c r="QNN8" s="676"/>
      <c r="QNO8" s="676"/>
      <c r="QNP8" s="676"/>
      <c r="QNQ8" s="676"/>
      <c r="QNR8" s="676"/>
      <c r="QNS8" s="676"/>
      <c r="QNT8" s="676"/>
      <c r="QNU8" s="676"/>
      <c r="QNV8" s="676"/>
      <c r="QNW8" s="676"/>
      <c r="QNX8" s="676"/>
      <c r="QNY8" s="676"/>
      <c r="QNZ8" s="676"/>
      <c r="QOA8" s="676"/>
      <c r="QOB8" s="676"/>
      <c r="QOC8" s="676"/>
      <c r="QOD8" s="676"/>
      <c r="QOE8" s="676"/>
      <c r="QOF8" s="676"/>
      <c r="QOG8" s="676"/>
      <c r="QOH8" s="676"/>
      <c r="QOI8" s="676"/>
      <c r="QOJ8" s="676"/>
      <c r="QOK8" s="676"/>
      <c r="QOL8" s="676"/>
      <c r="QOM8" s="676"/>
      <c r="QON8" s="676"/>
      <c r="QOO8" s="676"/>
      <c r="QOP8" s="676"/>
      <c r="QOQ8" s="676"/>
      <c r="QOR8" s="676"/>
      <c r="QOS8" s="676"/>
      <c r="QOT8" s="676"/>
      <c r="QOU8" s="676"/>
      <c r="QOV8" s="676"/>
      <c r="QOW8" s="676"/>
      <c r="QOX8" s="676"/>
      <c r="QOY8" s="676"/>
      <c r="QOZ8" s="676"/>
      <c r="QPA8" s="676"/>
      <c r="QPB8" s="676"/>
      <c r="QPC8" s="676"/>
      <c r="QPD8" s="676"/>
      <c r="QPE8" s="676"/>
      <c r="QPF8" s="676"/>
      <c r="QPG8" s="676"/>
      <c r="QPH8" s="676"/>
      <c r="QPI8" s="676"/>
      <c r="QPJ8" s="676"/>
      <c r="QPK8" s="676"/>
      <c r="QPL8" s="676"/>
      <c r="QPM8" s="676"/>
      <c r="QPN8" s="676"/>
      <c r="QPO8" s="676"/>
      <c r="QPP8" s="676"/>
      <c r="QPQ8" s="676"/>
      <c r="QPR8" s="676"/>
      <c r="QPS8" s="676"/>
      <c r="QPT8" s="676"/>
      <c r="QPU8" s="676"/>
      <c r="QPV8" s="676"/>
      <c r="QPW8" s="676"/>
      <c r="QPX8" s="676"/>
      <c r="QPY8" s="676"/>
      <c r="QPZ8" s="676"/>
      <c r="QQA8" s="676"/>
      <c r="QQB8" s="676"/>
      <c r="QQC8" s="676"/>
      <c r="QQD8" s="676"/>
      <c r="QQE8" s="676"/>
      <c r="QQF8" s="676"/>
      <c r="QQG8" s="676"/>
      <c r="QQH8" s="676"/>
      <c r="QQI8" s="676"/>
      <c r="QQJ8" s="676"/>
      <c r="QQK8" s="676"/>
      <c r="QQL8" s="676"/>
      <c r="QQM8" s="676"/>
      <c r="QQN8" s="676"/>
      <c r="QQO8" s="676"/>
      <c r="QQP8" s="676"/>
      <c r="QQQ8" s="676"/>
      <c r="QQR8" s="676"/>
      <c r="QQS8" s="676"/>
      <c r="QQT8" s="676"/>
      <c r="QQU8" s="676"/>
      <c r="QQV8" s="676"/>
      <c r="QQW8" s="676"/>
      <c r="QQX8" s="676"/>
      <c r="QQY8" s="676"/>
      <c r="QQZ8" s="676"/>
      <c r="QRA8" s="676"/>
      <c r="QRB8" s="676"/>
      <c r="QRC8" s="676"/>
      <c r="QRD8" s="676"/>
      <c r="QRE8" s="676"/>
      <c r="QRF8" s="676"/>
      <c r="QRG8" s="676"/>
      <c r="QRH8" s="676"/>
      <c r="QRI8" s="676"/>
      <c r="QRJ8" s="676"/>
      <c r="QRK8" s="676"/>
      <c r="QRL8" s="676"/>
      <c r="QRM8" s="676"/>
      <c r="QRN8" s="676"/>
      <c r="QRO8" s="676"/>
      <c r="QRP8" s="676"/>
      <c r="QRQ8" s="676"/>
      <c r="QRR8" s="676"/>
      <c r="QRS8" s="676"/>
      <c r="QRT8" s="676"/>
      <c r="QRU8" s="676"/>
      <c r="QRV8" s="676"/>
      <c r="QRW8" s="676"/>
      <c r="QRX8" s="676"/>
      <c r="QRY8" s="676"/>
      <c r="QRZ8" s="676"/>
      <c r="QSA8" s="676"/>
      <c r="QSB8" s="676"/>
      <c r="QSC8" s="676"/>
      <c r="QSD8" s="676"/>
      <c r="QSE8" s="676"/>
      <c r="QSF8" s="676"/>
      <c r="QSG8" s="676"/>
      <c r="QSH8" s="676"/>
      <c r="QSI8" s="676"/>
      <c r="QSJ8" s="676"/>
      <c r="QSK8" s="676"/>
      <c r="QSL8" s="676"/>
      <c r="QSM8" s="676"/>
      <c r="QSN8" s="676"/>
      <c r="QSO8" s="676"/>
      <c r="QSP8" s="676"/>
      <c r="QSQ8" s="676"/>
      <c r="QSR8" s="676"/>
      <c r="QSS8" s="676"/>
      <c r="QST8" s="676"/>
      <c r="QSU8" s="676"/>
      <c r="QSV8" s="676"/>
      <c r="QSW8" s="676"/>
      <c r="QSX8" s="676"/>
      <c r="QSY8" s="676"/>
      <c r="QSZ8" s="676"/>
      <c r="QTA8" s="676"/>
      <c r="QTB8" s="676"/>
      <c r="QTC8" s="676"/>
      <c r="QTD8" s="676"/>
      <c r="QTE8" s="676"/>
      <c r="QTF8" s="676"/>
      <c r="QTG8" s="676"/>
      <c r="QTH8" s="676"/>
      <c r="QTI8" s="676"/>
      <c r="QTJ8" s="676"/>
      <c r="QTK8" s="676"/>
      <c r="QTL8" s="676"/>
      <c r="QTM8" s="676"/>
      <c r="QTN8" s="676"/>
      <c r="QTO8" s="676"/>
      <c r="QTP8" s="676"/>
      <c r="QTQ8" s="676"/>
      <c r="QTR8" s="676"/>
      <c r="QTS8" s="676"/>
      <c r="QTT8" s="676"/>
      <c r="QTU8" s="676"/>
      <c r="QTV8" s="676"/>
      <c r="QTW8" s="676"/>
      <c r="QTX8" s="676"/>
      <c r="QTY8" s="676"/>
      <c r="QTZ8" s="676"/>
      <c r="QUA8" s="676"/>
      <c r="QUB8" s="676"/>
      <c r="QUC8" s="676"/>
      <c r="QUD8" s="676"/>
      <c r="QUE8" s="676"/>
      <c r="QUF8" s="676"/>
      <c r="QUG8" s="676"/>
      <c r="QUH8" s="676"/>
      <c r="QUI8" s="676"/>
      <c r="QUJ8" s="676"/>
      <c r="QUK8" s="676"/>
      <c r="QUL8" s="676"/>
      <c r="QUM8" s="676"/>
      <c r="QUN8" s="676"/>
      <c r="QUO8" s="676"/>
      <c r="QUP8" s="676"/>
      <c r="QUQ8" s="676"/>
      <c r="QUR8" s="676"/>
      <c r="QUS8" s="676"/>
      <c r="QUT8" s="676"/>
      <c r="QUU8" s="676"/>
      <c r="QUV8" s="676"/>
      <c r="QUW8" s="676"/>
      <c r="QUX8" s="676"/>
      <c r="QUY8" s="676"/>
      <c r="QUZ8" s="676"/>
      <c r="QVA8" s="676"/>
      <c r="QVB8" s="676"/>
      <c r="QVC8" s="676"/>
      <c r="QVD8" s="676"/>
      <c r="QVE8" s="676"/>
      <c r="QVF8" s="676"/>
      <c r="QVG8" s="676"/>
      <c r="QVH8" s="676"/>
      <c r="QVI8" s="676"/>
      <c r="QVJ8" s="676"/>
      <c r="QVK8" s="676"/>
      <c r="QVL8" s="676"/>
      <c r="QVM8" s="676"/>
      <c r="QVN8" s="676"/>
      <c r="QVO8" s="676"/>
      <c r="QVP8" s="676"/>
      <c r="QVQ8" s="676"/>
      <c r="QVR8" s="676"/>
      <c r="QVS8" s="676"/>
      <c r="QVT8" s="676"/>
      <c r="QVU8" s="676"/>
      <c r="QVV8" s="676"/>
      <c r="QVW8" s="676"/>
      <c r="QVX8" s="676"/>
      <c r="QVY8" s="676"/>
      <c r="QVZ8" s="676"/>
      <c r="QWA8" s="676"/>
      <c r="QWB8" s="676"/>
      <c r="QWC8" s="676"/>
      <c r="QWD8" s="676"/>
      <c r="QWE8" s="676"/>
      <c r="QWF8" s="676"/>
      <c r="QWG8" s="676"/>
      <c r="QWH8" s="676"/>
      <c r="QWI8" s="676"/>
      <c r="QWJ8" s="676"/>
      <c r="QWK8" s="676"/>
      <c r="QWL8" s="676"/>
      <c r="QWM8" s="676"/>
      <c r="QWN8" s="676"/>
      <c r="QWO8" s="676"/>
      <c r="QWP8" s="676"/>
      <c r="QWQ8" s="676"/>
      <c r="QWR8" s="676"/>
      <c r="QWS8" s="676"/>
      <c r="QWT8" s="676"/>
      <c r="QWU8" s="676"/>
      <c r="QWV8" s="676"/>
      <c r="QWW8" s="676"/>
      <c r="QWX8" s="676"/>
      <c r="QWY8" s="676"/>
      <c r="QWZ8" s="676"/>
      <c r="QXA8" s="676"/>
      <c r="QXB8" s="676"/>
      <c r="QXC8" s="676"/>
      <c r="QXD8" s="676"/>
      <c r="QXE8" s="676"/>
      <c r="QXF8" s="676"/>
      <c r="QXG8" s="676"/>
      <c r="QXH8" s="676"/>
      <c r="QXI8" s="676"/>
      <c r="QXJ8" s="676"/>
      <c r="QXK8" s="676"/>
      <c r="QXL8" s="676"/>
      <c r="QXM8" s="676"/>
      <c r="QXN8" s="676"/>
      <c r="QXO8" s="676"/>
      <c r="QXP8" s="676"/>
      <c r="QXQ8" s="676"/>
      <c r="QXR8" s="676"/>
      <c r="QXS8" s="676"/>
      <c r="QXT8" s="676"/>
      <c r="QXU8" s="676"/>
      <c r="QXV8" s="676"/>
      <c r="QXW8" s="676"/>
      <c r="QXX8" s="676"/>
      <c r="QXY8" s="676"/>
      <c r="QXZ8" s="676"/>
      <c r="QYA8" s="676"/>
      <c r="QYB8" s="676"/>
      <c r="QYC8" s="676"/>
      <c r="QYD8" s="676"/>
      <c r="QYE8" s="676"/>
      <c r="QYF8" s="676"/>
      <c r="QYG8" s="676"/>
      <c r="QYH8" s="676"/>
      <c r="QYI8" s="676"/>
      <c r="QYJ8" s="676"/>
      <c r="QYK8" s="676"/>
      <c r="QYL8" s="676"/>
      <c r="QYM8" s="676"/>
      <c r="QYN8" s="676"/>
      <c r="QYO8" s="676"/>
      <c r="QYP8" s="676"/>
      <c r="QYQ8" s="676"/>
      <c r="QYR8" s="676"/>
      <c r="QYS8" s="676"/>
      <c r="QYT8" s="676"/>
      <c r="QYU8" s="676"/>
      <c r="QYV8" s="676"/>
      <c r="QYW8" s="676"/>
      <c r="QYX8" s="676"/>
      <c r="QYY8" s="676"/>
      <c r="QYZ8" s="676"/>
      <c r="QZA8" s="676"/>
      <c r="QZB8" s="676"/>
      <c r="QZC8" s="676"/>
      <c r="QZD8" s="676"/>
      <c r="QZE8" s="676"/>
      <c r="QZF8" s="676"/>
      <c r="QZG8" s="676"/>
      <c r="QZH8" s="676"/>
      <c r="QZI8" s="676"/>
      <c r="QZJ8" s="676"/>
      <c r="QZK8" s="676"/>
      <c r="QZL8" s="676"/>
      <c r="QZM8" s="676"/>
      <c r="QZN8" s="676"/>
      <c r="QZO8" s="676"/>
      <c r="QZP8" s="676"/>
      <c r="QZQ8" s="676"/>
      <c r="QZR8" s="676"/>
      <c r="QZS8" s="676"/>
      <c r="QZT8" s="676"/>
      <c r="QZU8" s="676"/>
      <c r="QZV8" s="676"/>
      <c r="QZW8" s="676"/>
      <c r="QZX8" s="676"/>
      <c r="QZY8" s="676"/>
      <c r="QZZ8" s="676"/>
      <c r="RAA8" s="676"/>
      <c r="RAB8" s="676"/>
      <c r="RAC8" s="676"/>
      <c r="RAD8" s="676"/>
      <c r="RAE8" s="676"/>
      <c r="RAF8" s="676"/>
      <c r="RAG8" s="676"/>
      <c r="RAH8" s="676"/>
      <c r="RAI8" s="676"/>
      <c r="RAJ8" s="676"/>
      <c r="RAK8" s="676"/>
      <c r="RAL8" s="676"/>
      <c r="RAM8" s="676"/>
      <c r="RAN8" s="676"/>
      <c r="RAO8" s="676"/>
      <c r="RAP8" s="676"/>
      <c r="RAQ8" s="676"/>
      <c r="RAR8" s="676"/>
      <c r="RAS8" s="676"/>
      <c r="RAT8" s="676"/>
      <c r="RAU8" s="676"/>
      <c r="RAV8" s="676"/>
      <c r="RAW8" s="676"/>
      <c r="RAX8" s="676"/>
      <c r="RAY8" s="676"/>
      <c r="RAZ8" s="676"/>
      <c r="RBA8" s="676"/>
      <c r="RBB8" s="676"/>
      <c r="RBC8" s="676"/>
      <c r="RBD8" s="676"/>
      <c r="RBE8" s="676"/>
      <c r="RBF8" s="676"/>
      <c r="RBG8" s="676"/>
      <c r="RBH8" s="676"/>
      <c r="RBI8" s="676"/>
      <c r="RBJ8" s="676"/>
      <c r="RBK8" s="676"/>
      <c r="RBL8" s="676"/>
      <c r="RBM8" s="676"/>
      <c r="RBN8" s="676"/>
      <c r="RBO8" s="676"/>
      <c r="RBP8" s="676"/>
      <c r="RBQ8" s="676"/>
      <c r="RBR8" s="676"/>
      <c r="RBS8" s="676"/>
      <c r="RBT8" s="676"/>
      <c r="RBU8" s="676"/>
      <c r="RBV8" s="676"/>
      <c r="RBW8" s="676"/>
      <c r="RBX8" s="676"/>
      <c r="RBY8" s="676"/>
      <c r="RBZ8" s="676"/>
      <c r="RCA8" s="676"/>
      <c r="RCB8" s="676"/>
      <c r="RCC8" s="676"/>
      <c r="RCD8" s="676"/>
      <c r="RCE8" s="676"/>
      <c r="RCF8" s="676"/>
      <c r="RCG8" s="676"/>
      <c r="RCH8" s="676"/>
      <c r="RCI8" s="676"/>
      <c r="RCJ8" s="676"/>
      <c r="RCK8" s="676"/>
      <c r="RCL8" s="676"/>
      <c r="RCM8" s="676"/>
      <c r="RCN8" s="676"/>
      <c r="RCO8" s="676"/>
      <c r="RCP8" s="676"/>
      <c r="RCQ8" s="676"/>
      <c r="RCR8" s="676"/>
      <c r="RCS8" s="676"/>
      <c r="RCT8" s="676"/>
      <c r="RCU8" s="676"/>
      <c r="RCV8" s="676"/>
      <c r="RCW8" s="676"/>
      <c r="RCX8" s="676"/>
      <c r="RCY8" s="676"/>
      <c r="RCZ8" s="676"/>
      <c r="RDA8" s="676"/>
      <c r="RDB8" s="676"/>
      <c r="RDC8" s="676"/>
      <c r="RDD8" s="676"/>
      <c r="RDE8" s="676"/>
      <c r="RDF8" s="676"/>
      <c r="RDG8" s="676"/>
      <c r="RDH8" s="676"/>
      <c r="RDI8" s="676"/>
      <c r="RDJ8" s="676"/>
      <c r="RDK8" s="676"/>
      <c r="RDL8" s="676"/>
      <c r="RDM8" s="676"/>
      <c r="RDN8" s="676"/>
      <c r="RDO8" s="676"/>
      <c r="RDP8" s="676"/>
      <c r="RDQ8" s="676"/>
      <c r="RDR8" s="676"/>
      <c r="RDS8" s="676"/>
      <c r="RDT8" s="676"/>
      <c r="RDU8" s="676"/>
      <c r="RDV8" s="676"/>
      <c r="RDW8" s="676"/>
      <c r="RDX8" s="676"/>
      <c r="RDY8" s="676"/>
      <c r="RDZ8" s="676"/>
      <c r="REA8" s="676"/>
      <c r="REB8" s="676"/>
      <c r="REC8" s="676"/>
      <c r="RED8" s="676"/>
      <c r="REE8" s="676"/>
      <c r="REF8" s="676"/>
      <c r="REG8" s="676"/>
      <c r="REH8" s="676"/>
      <c r="REI8" s="676"/>
      <c r="REJ8" s="676"/>
      <c r="REK8" s="676"/>
      <c r="REL8" s="676"/>
      <c r="REM8" s="676"/>
      <c r="REN8" s="676"/>
      <c r="REO8" s="676"/>
      <c r="REP8" s="676"/>
      <c r="REQ8" s="676"/>
      <c r="RER8" s="676"/>
      <c r="RES8" s="676"/>
      <c r="RET8" s="676"/>
      <c r="REU8" s="676"/>
      <c r="REV8" s="676"/>
      <c r="REW8" s="676"/>
      <c r="REX8" s="676"/>
      <c r="REY8" s="676"/>
      <c r="REZ8" s="676"/>
      <c r="RFA8" s="676"/>
      <c r="RFB8" s="676"/>
      <c r="RFC8" s="676"/>
      <c r="RFD8" s="676"/>
      <c r="RFE8" s="676"/>
      <c r="RFF8" s="676"/>
      <c r="RFG8" s="676"/>
      <c r="RFH8" s="676"/>
      <c r="RFI8" s="676"/>
      <c r="RFJ8" s="676"/>
      <c r="RFK8" s="676"/>
      <c r="RFL8" s="676"/>
      <c r="RFM8" s="676"/>
      <c r="RFN8" s="676"/>
      <c r="RFO8" s="676"/>
      <c r="RFP8" s="676"/>
      <c r="RFQ8" s="676"/>
      <c r="RFR8" s="676"/>
      <c r="RFS8" s="676"/>
      <c r="RFT8" s="676"/>
      <c r="RFU8" s="676"/>
      <c r="RFV8" s="676"/>
      <c r="RFW8" s="676"/>
      <c r="RFX8" s="676"/>
      <c r="RFY8" s="676"/>
      <c r="RFZ8" s="676"/>
      <c r="RGA8" s="676"/>
      <c r="RGB8" s="676"/>
      <c r="RGC8" s="676"/>
      <c r="RGD8" s="676"/>
      <c r="RGE8" s="676"/>
      <c r="RGF8" s="676"/>
      <c r="RGG8" s="676"/>
      <c r="RGH8" s="676"/>
      <c r="RGI8" s="676"/>
      <c r="RGJ8" s="676"/>
      <c r="RGK8" s="676"/>
      <c r="RGL8" s="676"/>
      <c r="RGM8" s="676"/>
      <c r="RGN8" s="676"/>
      <c r="RGO8" s="676"/>
      <c r="RGP8" s="676"/>
      <c r="RGQ8" s="676"/>
      <c r="RGR8" s="676"/>
      <c r="RGS8" s="676"/>
      <c r="RGT8" s="676"/>
      <c r="RGU8" s="676"/>
      <c r="RGV8" s="676"/>
      <c r="RGW8" s="676"/>
      <c r="RGX8" s="676"/>
      <c r="RGY8" s="676"/>
      <c r="RGZ8" s="676"/>
      <c r="RHA8" s="676"/>
      <c r="RHB8" s="676"/>
      <c r="RHC8" s="676"/>
      <c r="RHD8" s="676"/>
      <c r="RHE8" s="676"/>
      <c r="RHF8" s="676"/>
      <c r="RHG8" s="676"/>
      <c r="RHH8" s="676"/>
      <c r="RHI8" s="676"/>
      <c r="RHJ8" s="676"/>
      <c r="RHK8" s="676"/>
      <c r="RHL8" s="676"/>
      <c r="RHM8" s="676"/>
      <c r="RHN8" s="676"/>
      <c r="RHO8" s="676"/>
      <c r="RHP8" s="676"/>
      <c r="RHQ8" s="676"/>
      <c r="RHR8" s="676"/>
      <c r="RHS8" s="676"/>
      <c r="RHT8" s="676"/>
      <c r="RHU8" s="676"/>
      <c r="RHV8" s="676"/>
      <c r="RHW8" s="676"/>
      <c r="RHX8" s="676"/>
      <c r="RHY8" s="676"/>
      <c r="RHZ8" s="676"/>
      <c r="RIA8" s="676"/>
      <c r="RIB8" s="676"/>
      <c r="RIC8" s="676"/>
      <c r="RID8" s="676"/>
      <c r="RIE8" s="676"/>
      <c r="RIF8" s="676"/>
      <c r="RIG8" s="676"/>
      <c r="RIH8" s="676"/>
      <c r="RII8" s="676"/>
      <c r="RIJ8" s="676"/>
      <c r="RIK8" s="676"/>
      <c r="RIL8" s="676"/>
      <c r="RIM8" s="676"/>
      <c r="RIN8" s="676"/>
      <c r="RIO8" s="676"/>
      <c r="RIP8" s="676"/>
      <c r="RIQ8" s="676"/>
      <c r="RIR8" s="676"/>
      <c r="RIS8" s="676"/>
      <c r="RIT8" s="676"/>
      <c r="RIU8" s="676"/>
      <c r="RIV8" s="676"/>
      <c r="RIW8" s="676"/>
      <c r="RIX8" s="676"/>
      <c r="RIY8" s="676"/>
      <c r="RIZ8" s="676"/>
      <c r="RJA8" s="676"/>
      <c r="RJB8" s="676"/>
      <c r="RJC8" s="676"/>
      <c r="RJD8" s="676"/>
      <c r="RJE8" s="676"/>
      <c r="RJF8" s="676"/>
      <c r="RJG8" s="676"/>
      <c r="RJH8" s="676"/>
      <c r="RJI8" s="676"/>
      <c r="RJJ8" s="676"/>
      <c r="RJK8" s="676"/>
      <c r="RJL8" s="676"/>
      <c r="RJM8" s="676"/>
      <c r="RJN8" s="676"/>
      <c r="RJO8" s="676"/>
      <c r="RJP8" s="676"/>
      <c r="RJQ8" s="676"/>
      <c r="RJR8" s="676"/>
      <c r="RJS8" s="676"/>
      <c r="RJT8" s="676"/>
      <c r="RJU8" s="676"/>
      <c r="RJV8" s="676"/>
      <c r="RJW8" s="676"/>
      <c r="RJX8" s="676"/>
      <c r="RJY8" s="676"/>
      <c r="RJZ8" s="676"/>
      <c r="RKA8" s="676"/>
      <c r="RKB8" s="676"/>
      <c r="RKC8" s="676"/>
      <c r="RKD8" s="676"/>
      <c r="RKE8" s="676"/>
      <c r="RKF8" s="676"/>
      <c r="RKG8" s="676"/>
      <c r="RKH8" s="676"/>
      <c r="RKI8" s="676"/>
      <c r="RKJ8" s="676"/>
      <c r="RKK8" s="676"/>
      <c r="RKL8" s="676"/>
      <c r="RKM8" s="676"/>
      <c r="RKN8" s="676"/>
      <c r="RKO8" s="676"/>
      <c r="RKP8" s="676"/>
      <c r="RKQ8" s="676"/>
      <c r="RKR8" s="676"/>
      <c r="RKS8" s="676"/>
      <c r="RKT8" s="676"/>
      <c r="RKU8" s="676"/>
      <c r="RKV8" s="676"/>
      <c r="RKW8" s="676"/>
      <c r="RKX8" s="676"/>
      <c r="RKY8" s="676"/>
      <c r="RKZ8" s="676"/>
      <c r="RLA8" s="676"/>
      <c r="RLB8" s="676"/>
      <c r="RLC8" s="676"/>
      <c r="RLD8" s="676"/>
      <c r="RLE8" s="676"/>
      <c r="RLF8" s="676"/>
      <c r="RLG8" s="676"/>
      <c r="RLH8" s="676"/>
      <c r="RLI8" s="676"/>
      <c r="RLJ8" s="676"/>
      <c r="RLK8" s="676"/>
      <c r="RLL8" s="676"/>
      <c r="RLM8" s="676"/>
      <c r="RLN8" s="676"/>
      <c r="RLO8" s="676"/>
      <c r="RLP8" s="676"/>
      <c r="RLQ8" s="676"/>
      <c r="RLR8" s="676"/>
      <c r="RLS8" s="676"/>
      <c r="RLT8" s="676"/>
      <c r="RLU8" s="676"/>
      <c r="RLV8" s="676"/>
      <c r="RLW8" s="676"/>
      <c r="RLX8" s="676"/>
      <c r="RLY8" s="676"/>
      <c r="RLZ8" s="676"/>
      <c r="RMA8" s="676"/>
      <c r="RMB8" s="676"/>
      <c r="RMC8" s="676"/>
      <c r="RMD8" s="676"/>
      <c r="RME8" s="676"/>
      <c r="RMF8" s="676"/>
      <c r="RMG8" s="676"/>
      <c r="RMH8" s="676"/>
      <c r="RMI8" s="676"/>
      <c r="RMJ8" s="676"/>
      <c r="RMK8" s="676"/>
      <c r="RML8" s="676"/>
      <c r="RMM8" s="676"/>
      <c r="RMN8" s="676"/>
      <c r="RMO8" s="676"/>
      <c r="RMP8" s="676"/>
      <c r="RMQ8" s="676"/>
      <c r="RMR8" s="676"/>
      <c r="RMS8" s="676"/>
      <c r="RMT8" s="676"/>
      <c r="RMU8" s="676"/>
      <c r="RMV8" s="676"/>
      <c r="RMW8" s="676"/>
      <c r="RMX8" s="676"/>
      <c r="RMY8" s="676"/>
      <c r="RMZ8" s="676"/>
      <c r="RNA8" s="676"/>
      <c r="RNB8" s="676"/>
      <c r="RNC8" s="676"/>
      <c r="RND8" s="676"/>
      <c r="RNE8" s="676"/>
      <c r="RNF8" s="676"/>
      <c r="RNG8" s="676"/>
      <c r="RNH8" s="676"/>
      <c r="RNI8" s="676"/>
      <c r="RNJ8" s="676"/>
      <c r="RNK8" s="676"/>
      <c r="RNL8" s="676"/>
      <c r="RNM8" s="676"/>
      <c r="RNN8" s="676"/>
      <c r="RNO8" s="676"/>
      <c r="RNP8" s="676"/>
      <c r="RNQ8" s="676"/>
      <c r="RNR8" s="676"/>
      <c r="RNS8" s="676"/>
      <c r="RNT8" s="676"/>
      <c r="RNU8" s="676"/>
      <c r="RNV8" s="676"/>
      <c r="RNW8" s="676"/>
      <c r="RNX8" s="676"/>
      <c r="RNY8" s="676"/>
      <c r="RNZ8" s="676"/>
      <c r="ROA8" s="676"/>
      <c r="ROB8" s="676"/>
      <c r="ROC8" s="676"/>
      <c r="ROD8" s="676"/>
      <c r="ROE8" s="676"/>
      <c r="ROF8" s="676"/>
      <c r="ROG8" s="676"/>
      <c r="ROH8" s="676"/>
      <c r="ROI8" s="676"/>
      <c r="ROJ8" s="676"/>
      <c r="ROK8" s="676"/>
      <c r="ROL8" s="676"/>
      <c r="ROM8" s="676"/>
      <c r="RON8" s="676"/>
      <c r="ROO8" s="676"/>
      <c r="ROP8" s="676"/>
      <c r="ROQ8" s="676"/>
      <c r="ROR8" s="676"/>
      <c r="ROS8" s="676"/>
      <c r="ROT8" s="676"/>
      <c r="ROU8" s="676"/>
      <c r="ROV8" s="676"/>
      <c r="ROW8" s="676"/>
      <c r="ROX8" s="676"/>
      <c r="ROY8" s="676"/>
      <c r="ROZ8" s="676"/>
      <c r="RPA8" s="676"/>
      <c r="RPB8" s="676"/>
      <c r="RPC8" s="676"/>
      <c r="RPD8" s="676"/>
      <c r="RPE8" s="676"/>
      <c r="RPF8" s="676"/>
      <c r="RPG8" s="676"/>
      <c r="RPH8" s="676"/>
      <c r="RPI8" s="676"/>
      <c r="RPJ8" s="676"/>
      <c r="RPK8" s="676"/>
      <c r="RPL8" s="676"/>
      <c r="RPM8" s="676"/>
      <c r="RPN8" s="676"/>
      <c r="RPO8" s="676"/>
      <c r="RPP8" s="676"/>
      <c r="RPQ8" s="676"/>
      <c r="RPR8" s="676"/>
      <c r="RPS8" s="676"/>
      <c r="RPT8" s="676"/>
      <c r="RPU8" s="676"/>
      <c r="RPV8" s="676"/>
      <c r="RPW8" s="676"/>
      <c r="RPX8" s="676"/>
      <c r="RPY8" s="676"/>
      <c r="RPZ8" s="676"/>
      <c r="RQA8" s="676"/>
      <c r="RQB8" s="676"/>
      <c r="RQC8" s="676"/>
      <c r="RQD8" s="676"/>
      <c r="RQE8" s="676"/>
      <c r="RQF8" s="676"/>
      <c r="RQG8" s="676"/>
      <c r="RQH8" s="676"/>
      <c r="RQI8" s="676"/>
      <c r="RQJ8" s="676"/>
      <c r="RQK8" s="676"/>
      <c r="RQL8" s="676"/>
      <c r="RQM8" s="676"/>
      <c r="RQN8" s="676"/>
      <c r="RQO8" s="676"/>
      <c r="RQP8" s="676"/>
      <c r="RQQ8" s="676"/>
      <c r="RQR8" s="676"/>
      <c r="RQS8" s="676"/>
      <c r="RQT8" s="676"/>
      <c r="RQU8" s="676"/>
      <c r="RQV8" s="676"/>
      <c r="RQW8" s="676"/>
      <c r="RQX8" s="676"/>
      <c r="RQY8" s="676"/>
      <c r="RQZ8" s="676"/>
      <c r="RRA8" s="676"/>
      <c r="RRB8" s="676"/>
      <c r="RRC8" s="676"/>
      <c r="RRD8" s="676"/>
      <c r="RRE8" s="676"/>
      <c r="RRF8" s="676"/>
      <c r="RRG8" s="676"/>
      <c r="RRH8" s="676"/>
      <c r="RRI8" s="676"/>
      <c r="RRJ8" s="676"/>
      <c r="RRK8" s="676"/>
      <c r="RRL8" s="676"/>
      <c r="RRM8" s="676"/>
      <c r="RRN8" s="676"/>
      <c r="RRO8" s="676"/>
      <c r="RRP8" s="676"/>
      <c r="RRQ8" s="676"/>
      <c r="RRR8" s="676"/>
      <c r="RRS8" s="676"/>
      <c r="RRT8" s="676"/>
      <c r="RRU8" s="676"/>
      <c r="RRV8" s="676"/>
      <c r="RRW8" s="676"/>
      <c r="RRX8" s="676"/>
      <c r="RRY8" s="676"/>
      <c r="RRZ8" s="676"/>
      <c r="RSA8" s="676"/>
      <c r="RSB8" s="676"/>
      <c r="RSC8" s="676"/>
      <c r="RSD8" s="676"/>
      <c r="RSE8" s="676"/>
      <c r="RSF8" s="676"/>
      <c r="RSG8" s="676"/>
      <c r="RSH8" s="676"/>
      <c r="RSI8" s="676"/>
      <c r="RSJ8" s="676"/>
      <c r="RSK8" s="676"/>
      <c r="RSL8" s="676"/>
      <c r="RSM8" s="676"/>
      <c r="RSN8" s="676"/>
      <c r="RSO8" s="676"/>
      <c r="RSP8" s="676"/>
      <c r="RSQ8" s="676"/>
      <c r="RSR8" s="676"/>
      <c r="RSS8" s="676"/>
      <c r="RST8" s="676"/>
      <c r="RSU8" s="676"/>
      <c r="RSV8" s="676"/>
      <c r="RSW8" s="676"/>
      <c r="RSX8" s="676"/>
      <c r="RSY8" s="676"/>
      <c r="RSZ8" s="676"/>
      <c r="RTA8" s="676"/>
      <c r="RTB8" s="676"/>
      <c r="RTC8" s="676"/>
      <c r="RTD8" s="676"/>
      <c r="RTE8" s="676"/>
      <c r="RTF8" s="676"/>
      <c r="RTG8" s="676"/>
      <c r="RTH8" s="676"/>
      <c r="RTI8" s="676"/>
      <c r="RTJ8" s="676"/>
      <c r="RTK8" s="676"/>
      <c r="RTL8" s="676"/>
      <c r="RTM8" s="676"/>
      <c r="RTN8" s="676"/>
      <c r="RTO8" s="676"/>
      <c r="RTP8" s="676"/>
      <c r="RTQ8" s="676"/>
      <c r="RTR8" s="676"/>
      <c r="RTS8" s="676"/>
      <c r="RTT8" s="676"/>
      <c r="RTU8" s="676"/>
      <c r="RTV8" s="676"/>
      <c r="RTW8" s="676"/>
      <c r="RTX8" s="676"/>
      <c r="RTY8" s="676"/>
      <c r="RTZ8" s="676"/>
      <c r="RUA8" s="676"/>
      <c r="RUB8" s="676"/>
      <c r="RUC8" s="676"/>
      <c r="RUD8" s="676"/>
      <c r="RUE8" s="676"/>
      <c r="RUF8" s="676"/>
      <c r="RUG8" s="676"/>
      <c r="RUH8" s="676"/>
      <c r="RUI8" s="676"/>
      <c r="RUJ8" s="676"/>
      <c r="RUK8" s="676"/>
      <c r="RUL8" s="676"/>
      <c r="RUM8" s="676"/>
      <c r="RUN8" s="676"/>
      <c r="RUO8" s="676"/>
      <c r="RUP8" s="676"/>
      <c r="RUQ8" s="676"/>
      <c r="RUR8" s="676"/>
      <c r="RUS8" s="676"/>
      <c r="RUT8" s="676"/>
      <c r="RUU8" s="676"/>
      <c r="RUV8" s="676"/>
      <c r="RUW8" s="676"/>
      <c r="RUX8" s="676"/>
      <c r="RUY8" s="676"/>
      <c r="RUZ8" s="676"/>
      <c r="RVA8" s="676"/>
      <c r="RVB8" s="676"/>
      <c r="RVC8" s="676"/>
      <c r="RVD8" s="676"/>
      <c r="RVE8" s="676"/>
      <c r="RVF8" s="676"/>
      <c r="RVG8" s="676"/>
      <c r="RVH8" s="676"/>
      <c r="RVI8" s="676"/>
      <c r="RVJ8" s="676"/>
      <c r="RVK8" s="676"/>
      <c r="RVL8" s="676"/>
      <c r="RVM8" s="676"/>
      <c r="RVN8" s="676"/>
      <c r="RVO8" s="676"/>
      <c r="RVP8" s="676"/>
      <c r="RVQ8" s="676"/>
      <c r="RVR8" s="676"/>
      <c r="RVS8" s="676"/>
      <c r="RVT8" s="676"/>
      <c r="RVU8" s="676"/>
      <c r="RVV8" s="676"/>
      <c r="RVW8" s="676"/>
      <c r="RVX8" s="676"/>
      <c r="RVY8" s="676"/>
      <c r="RVZ8" s="676"/>
      <c r="RWA8" s="676"/>
      <c r="RWB8" s="676"/>
      <c r="RWC8" s="676"/>
      <c r="RWD8" s="676"/>
      <c r="RWE8" s="676"/>
      <c r="RWF8" s="676"/>
      <c r="RWG8" s="676"/>
      <c r="RWH8" s="676"/>
      <c r="RWI8" s="676"/>
      <c r="RWJ8" s="676"/>
      <c r="RWK8" s="676"/>
      <c r="RWL8" s="676"/>
      <c r="RWM8" s="676"/>
      <c r="RWN8" s="676"/>
      <c r="RWO8" s="676"/>
      <c r="RWP8" s="676"/>
      <c r="RWQ8" s="676"/>
      <c r="RWR8" s="676"/>
      <c r="RWS8" s="676"/>
      <c r="RWT8" s="676"/>
      <c r="RWU8" s="676"/>
      <c r="RWV8" s="676"/>
      <c r="RWW8" s="676"/>
      <c r="RWX8" s="676"/>
      <c r="RWY8" s="676"/>
      <c r="RWZ8" s="676"/>
      <c r="RXA8" s="676"/>
      <c r="RXB8" s="676"/>
      <c r="RXC8" s="676"/>
      <c r="RXD8" s="676"/>
      <c r="RXE8" s="676"/>
      <c r="RXF8" s="676"/>
      <c r="RXG8" s="676"/>
      <c r="RXH8" s="676"/>
      <c r="RXI8" s="676"/>
      <c r="RXJ8" s="676"/>
      <c r="RXK8" s="676"/>
      <c r="RXL8" s="676"/>
      <c r="RXM8" s="676"/>
      <c r="RXN8" s="676"/>
      <c r="RXO8" s="676"/>
      <c r="RXP8" s="676"/>
      <c r="RXQ8" s="676"/>
      <c r="RXR8" s="676"/>
      <c r="RXS8" s="676"/>
      <c r="RXT8" s="676"/>
      <c r="RXU8" s="676"/>
      <c r="RXV8" s="676"/>
      <c r="RXW8" s="676"/>
      <c r="RXX8" s="676"/>
      <c r="RXY8" s="676"/>
      <c r="RXZ8" s="676"/>
      <c r="RYA8" s="676"/>
      <c r="RYB8" s="676"/>
      <c r="RYC8" s="676"/>
      <c r="RYD8" s="676"/>
      <c r="RYE8" s="676"/>
      <c r="RYF8" s="676"/>
      <c r="RYG8" s="676"/>
      <c r="RYH8" s="676"/>
      <c r="RYI8" s="676"/>
      <c r="RYJ8" s="676"/>
      <c r="RYK8" s="676"/>
      <c r="RYL8" s="676"/>
      <c r="RYM8" s="676"/>
      <c r="RYN8" s="676"/>
      <c r="RYO8" s="676"/>
      <c r="RYP8" s="676"/>
      <c r="RYQ8" s="676"/>
      <c r="RYR8" s="676"/>
      <c r="RYS8" s="676"/>
      <c r="RYT8" s="676"/>
      <c r="RYU8" s="676"/>
      <c r="RYV8" s="676"/>
      <c r="RYW8" s="676"/>
      <c r="RYX8" s="676"/>
      <c r="RYY8" s="676"/>
      <c r="RYZ8" s="676"/>
      <c r="RZA8" s="676"/>
      <c r="RZB8" s="676"/>
      <c r="RZC8" s="676"/>
      <c r="RZD8" s="676"/>
      <c r="RZE8" s="676"/>
      <c r="RZF8" s="676"/>
      <c r="RZG8" s="676"/>
      <c r="RZH8" s="676"/>
      <c r="RZI8" s="676"/>
      <c r="RZJ8" s="676"/>
      <c r="RZK8" s="676"/>
      <c r="RZL8" s="676"/>
      <c r="RZM8" s="676"/>
      <c r="RZN8" s="676"/>
      <c r="RZO8" s="676"/>
      <c r="RZP8" s="676"/>
      <c r="RZQ8" s="676"/>
      <c r="RZR8" s="676"/>
      <c r="RZS8" s="676"/>
      <c r="RZT8" s="676"/>
      <c r="RZU8" s="676"/>
      <c r="RZV8" s="676"/>
      <c r="RZW8" s="676"/>
      <c r="RZX8" s="676"/>
      <c r="RZY8" s="676"/>
      <c r="RZZ8" s="676"/>
      <c r="SAA8" s="676"/>
      <c r="SAB8" s="676"/>
      <c r="SAC8" s="676"/>
      <c r="SAD8" s="676"/>
      <c r="SAE8" s="676"/>
      <c r="SAF8" s="676"/>
      <c r="SAG8" s="676"/>
      <c r="SAH8" s="676"/>
      <c r="SAI8" s="676"/>
      <c r="SAJ8" s="676"/>
      <c r="SAK8" s="676"/>
      <c r="SAL8" s="676"/>
      <c r="SAM8" s="676"/>
      <c r="SAN8" s="676"/>
      <c r="SAO8" s="676"/>
      <c r="SAP8" s="676"/>
      <c r="SAQ8" s="676"/>
      <c r="SAR8" s="676"/>
      <c r="SAS8" s="676"/>
      <c r="SAT8" s="676"/>
      <c r="SAU8" s="676"/>
      <c r="SAV8" s="676"/>
      <c r="SAW8" s="676"/>
      <c r="SAX8" s="676"/>
      <c r="SAY8" s="676"/>
      <c r="SAZ8" s="676"/>
      <c r="SBA8" s="676"/>
      <c r="SBB8" s="676"/>
      <c r="SBC8" s="676"/>
      <c r="SBD8" s="676"/>
      <c r="SBE8" s="676"/>
      <c r="SBF8" s="676"/>
      <c r="SBG8" s="676"/>
      <c r="SBH8" s="676"/>
      <c r="SBI8" s="676"/>
      <c r="SBJ8" s="676"/>
      <c r="SBK8" s="676"/>
      <c r="SBL8" s="676"/>
      <c r="SBM8" s="676"/>
      <c r="SBN8" s="676"/>
      <c r="SBO8" s="676"/>
      <c r="SBP8" s="676"/>
      <c r="SBQ8" s="676"/>
      <c r="SBR8" s="676"/>
      <c r="SBS8" s="676"/>
      <c r="SBT8" s="676"/>
      <c r="SBU8" s="676"/>
      <c r="SBV8" s="676"/>
      <c r="SBW8" s="676"/>
      <c r="SBX8" s="676"/>
      <c r="SBY8" s="676"/>
      <c r="SBZ8" s="676"/>
      <c r="SCA8" s="676"/>
      <c r="SCB8" s="676"/>
      <c r="SCC8" s="676"/>
      <c r="SCD8" s="676"/>
      <c r="SCE8" s="676"/>
      <c r="SCF8" s="676"/>
      <c r="SCG8" s="676"/>
      <c r="SCH8" s="676"/>
      <c r="SCI8" s="676"/>
      <c r="SCJ8" s="676"/>
      <c r="SCK8" s="676"/>
      <c r="SCL8" s="676"/>
      <c r="SCM8" s="676"/>
      <c r="SCN8" s="676"/>
      <c r="SCO8" s="676"/>
      <c r="SCP8" s="676"/>
      <c r="SCQ8" s="676"/>
      <c r="SCR8" s="676"/>
      <c r="SCS8" s="676"/>
      <c r="SCT8" s="676"/>
      <c r="SCU8" s="676"/>
      <c r="SCV8" s="676"/>
      <c r="SCW8" s="676"/>
      <c r="SCX8" s="676"/>
      <c r="SCY8" s="676"/>
      <c r="SCZ8" s="676"/>
      <c r="SDA8" s="676"/>
      <c r="SDB8" s="676"/>
      <c r="SDC8" s="676"/>
      <c r="SDD8" s="676"/>
      <c r="SDE8" s="676"/>
      <c r="SDF8" s="676"/>
      <c r="SDG8" s="676"/>
      <c r="SDH8" s="676"/>
      <c r="SDI8" s="676"/>
      <c r="SDJ8" s="676"/>
      <c r="SDK8" s="676"/>
      <c r="SDL8" s="676"/>
      <c r="SDM8" s="676"/>
      <c r="SDN8" s="676"/>
      <c r="SDO8" s="676"/>
      <c r="SDP8" s="676"/>
      <c r="SDQ8" s="676"/>
      <c r="SDR8" s="676"/>
      <c r="SDS8" s="676"/>
      <c r="SDT8" s="676"/>
      <c r="SDU8" s="676"/>
      <c r="SDV8" s="676"/>
      <c r="SDW8" s="676"/>
      <c r="SDX8" s="676"/>
      <c r="SDY8" s="676"/>
      <c r="SDZ8" s="676"/>
      <c r="SEA8" s="676"/>
      <c r="SEB8" s="676"/>
      <c r="SEC8" s="676"/>
      <c r="SED8" s="676"/>
      <c r="SEE8" s="676"/>
      <c r="SEF8" s="676"/>
      <c r="SEG8" s="676"/>
      <c r="SEH8" s="676"/>
      <c r="SEI8" s="676"/>
      <c r="SEJ8" s="676"/>
      <c r="SEK8" s="676"/>
      <c r="SEL8" s="676"/>
      <c r="SEM8" s="676"/>
      <c r="SEN8" s="676"/>
      <c r="SEO8" s="676"/>
      <c r="SEP8" s="676"/>
      <c r="SEQ8" s="676"/>
      <c r="SER8" s="676"/>
      <c r="SES8" s="676"/>
      <c r="SET8" s="676"/>
      <c r="SEU8" s="676"/>
      <c r="SEV8" s="676"/>
      <c r="SEW8" s="676"/>
      <c r="SEX8" s="676"/>
      <c r="SEY8" s="676"/>
      <c r="SEZ8" s="676"/>
      <c r="SFA8" s="676"/>
      <c r="SFB8" s="676"/>
      <c r="SFC8" s="676"/>
      <c r="SFD8" s="676"/>
      <c r="SFE8" s="676"/>
      <c r="SFF8" s="676"/>
      <c r="SFG8" s="676"/>
      <c r="SFH8" s="676"/>
      <c r="SFI8" s="676"/>
      <c r="SFJ8" s="676"/>
      <c r="SFK8" s="676"/>
      <c r="SFL8" s="676"/>
      <c r="SFM8" s="676"/>
      <c r="SFN8" s="676"/>
      <c r="SFO8" s="676"/>
      <c r="SFP8" s="676"/>
      <c r="SFQ8" s="676"/>
      <c r="SFR8" s="676"/>
      <c r="SFS8" s="676"/>
      <c r="SFT8" s="676"/>
      <c r="SFU8" s="676"/>
      <c r="SFV8" s="676"/>
      <c r="SFW8" s="676"/>
      <c r="SFX8" s="676"/>
      <c r="SFY8" s="676"/>
      <c r="SFZ8" s="676"/>
      <c r="SGA8" s="676"/>
      <c r="SGB8" s="676"/>
      <c r="SGC8" s="676"/>
      <c r="SGD8" s="676"/>
      <c r="SGE8" s="676"/>
      <c r="SGF8" s="676"/>
      <c r="SGG8" s="676"/>
      <c r="SGH8" s="676"/>
      <c r="SGI8" s="676"/>
      <c r="SGJ8" s="676"/>
      <c r="SGK8" s="676"/>
      <c r="SGL8" s="676"/>
      <c r="SGM8" s="676"/>
      <c r="SGN8" s="676"/>
      <c r="SGO8" s="676"/>
      <c r="SGP8" s="676"/>
      <c r="SGQ8" s="676"/>
      <c r="SGR8" s="676"/>
      <c r="SGS8" s="676"/>
      <c r="SGT8" s="676"/>
      <c r="SGU8" s="676"/>
      <c r="SGV8" s="676"/>
      <c r="SGW8" s="676"/>
      <c r="SGX8" s="676"/>
      <c r="SGY8" s="676"/>
      <c r="SGZ8" s="676"/>
      <c r="SHA8" s="676"/>
      <c r="SHB8" s="676"/>
      <c r="SHC8" s="676"/>
      <c r="SHD8" s="676"/>
      <c r="SHE8" s="676"/>
      <c r="SHF8" s="676"/>
      <c r="SHG8" s="676"/>
      <c r="SHH8" s="676"/>
      <c r="SHI8" s="676"/>
      <c r="SHJ8" s="676"/>
      <c r="SHK8" s="676"/>
      <c r="SHL8" s="676"/>
      <c r="SHM8" s="676"/>
      <c r="SHN8" s="676"/>
      <c r="SHO8" s="676"/>
      <c r="SHP8" s="676"/>
      <c r="SHQ8" s="676"/>
      <c r="SHR8" s="676"/>
      <c r="SHS8" s="676"/>
      <c r="SHT8" s="676"/>
      <c r="SHU8" s="676"/>
      <c r="SHV8" s="676"/>
      <c r="SHW8" s="676"/>
      <c r="SHX8" s="676"/>
      <c r="SHY8" s="676"/>
      <c r="SHZ8" s="676"/>
      <c r="SIA8" s="676"/>
      <c r="SIB8" s="676"/>
      <c r="SIC8" s="676"/>
      <c r="SID8" s="676"/>
      <c r="SIE8" s="676"/>
      <c r="SIF8" s="676"/>
      <c r="SIG8" s="676"/>
      <c r="SIH8" s="676"/>
      <c r="SII8" s="676"/>
      <c r="SIJ8" s="676"/>
      <c r="SIK8" s="676"/>
      <c r="SIL8" s="676"/>
      <c r="SIM8" s="676"/>
      <c r="SIN8" s="676"/>
      <c r="SIO8" s="676"/>
      <c r="SIP8" s="676"/>
      <c r="SIQ8" s="676"/>
      <c r="SIR8" s="676"/>
      <c r="SIS8" s="676"/>
      <c r="SIT8" s="676"/>
      <c r="SIU8" s="676"/>
      <c r="SIV8" s="676"/>
      <c r="SIW8" s="676"/>
      <c r="SIX8" s="676"/>
      <c r="SIY8" s="676"/>
      <c r="SIZ8" s="676"/>
      <c r="SJA8" s="676"/>
      <c r="SJB8" s="676"/>
      <c r="SJC8" s="676"/>
      <c r="SJD8" s="676"/>
      <c r="SJE8" s="676"/>
      <c r="SJF8" s="676"/>
      <c r="SJG8" s="676"/>
      <c r="SJH8" s="676"/>
      <c r="SJI8" s="676"/>
      <c r="SJJ8" s="676"/>
      <c r="SJK8" s="676"/>
      <c r="SJL8" s="676"/>
      <c r="SJM8" s="676"/>
      <c r="SJN8" s="676"/>
      <c r="SJO8" s="676"/>
      <c r="SJP8" s="676"/>
      <c r="SJQ8" s="676"/>
      <c r="SJR8" s="676"/>
      <c r="SJS8" s="676"/>
      <c r="SJT8" s="676"/>
      <c r="SJU8" s="676"/>
      <c r="SJV8" s="676"/>
      <c r="SJW8" s="676"/>
      <c r="SJX8" s="676"/>
      <c r="SJY8" s="676"/>
      <c r="SJZ8" s="676"/>
      <c r="SKA8" s="676"/>
      <c r="SKB8" s="676"/>
      <c r="SKC8" s="676"/>
      <c r="SKD8" s="676"/>
      <c r="SKE8" s="676"/>
      <c r="SKF8" s="676"/>
      <c r="SKG8" s="676"/>
      <c r="SKH8" s="676"/>
      <c r="SKI8" s="676"/>
      <c r="SKJ8" s="676"/>
      <c r="SKK8" s="676"/>
      <c r="SKL8" s="676"/>
      <c r="SKM8" s="676"/>
      <c r="SKN8" s="676"/>
      <c r="SKO8" s="676"/>
      <c r="SKP8" s="676"/>
      <c r="SKQ8" s="676"/>
      <c r="SKR8" s="676"/>
      <c r="SKS8" s="676"/>
      <c r="SKT8" s="676"/>
      <c r="SKU8" s="676"/>
      <c r="SKV8" s="676"/>
      <c r="SKW8" s="676"/>
      <c r="SKX8" s="676"/>
      <c r="SKY8" s="676"/>
      <c r="SKZ8" s="676"/>
      <c r="SLA8" s="676"/>
      <c r="SLB8" s="676"/>
      <c r="SLC8" s="676"/>
      <c r="SLD8" s="676"/>
      <c r="SLE8" s="676"/>
      <c r="SLF8" s="676"/>
      <c r="SLG8" s="676"/>
      <c r="SLH8" s="676"/>
      <c r="SLI8" s="676"/>
      <c r="SLJ8" s="676"/>
      <c r="SLK8" s="676"/>
      <c r="SLL8" s="676"/>
      <c r="SLM8" s="676"/>
      <c r="SLN8" s="676"/>
      <c r="SLO8" s="676"/>
      <c r="SLP8" s="676"/>
      <c r="SLQ8" s="676"/>
      <c r="SLR8" s="676"/>
      <c r="SLS8" s="676"/>
      <c r="SLT8" s="676"/>
      <c r="SLU8" s="676"/>
      <c r="SLV8" s="676"/>
      <c r="SLW8" s="676"/>
      <c r="SLX8" s="676"/>
      <c r="SLY8" s="676"/>
      <c r="SLZ8" s="676"/>
      <c r="SMA8" s="676"/>
      <c r="SMB8" s="676"/>
      <c r="SMC8" s="676"/>
      <c r="SMD8" s="676"/>
      <c r="SME8" s="676"/>
      <c r="SMF8" s="676"/>
      <c r="SMG8" s="676"/>
      <c r="SMH8" s="676"/>
      <c r="SMI8" s="676"/>
      <c r="SMJ8" s="676"/>
      <c r="SMK8" s="676"/>
      <c r="SML8" s="676"/>
      <c r="SMM8" s="676"/>
      <c r="SMN8" s="676"/>
      <c r="SMO8" s="676"/>
      <c r="SMP8" s="676"/>
      <c r="SMQ8" s="676"/>
      <c r="SMR8" s="676"/>
      <c r="SMS8" s="676"/>
      <c r="SMT8" s="676"/>
      <c r="SMU8" s="676"/>
      <c r="SMV8" s="676"/>
      <c r="SMW8" s="676"/>
      <c r="SMX8" s="676"/>
      <c r="SMY8" s="676"/>
      <c r="SMZ8" s="676"/>
      <c r="SNA8" s="676"/>
      <c r="SNB8" s="676"/>
      <c r="SNC8" s="676"/>
      <c r="SND8" s="676"/>
      <c r="SNE8" s="676"/>
      <c r="SNF8" s="676"/>
      <c r="SNG8" s="676"/>
      <c r="SNH8" s="676"/>
      <c r="SNI8" s="676"/>
      <c r="SNJ8" s="676"/>
      <c r="SNK8" s="676"/>
      <c r="SNL8" s="676"/>
      <c r="SNM8" s="676"/>
      <c r="SNN8" s="676"/>
      <c r="SNO8" s="676"/>
      <c r="SNP8" s="676"/>
      <c r="SNQ8" s="676"/>
      <c r="SNR8" s="676"/>
      <c r="SNS8" s="676"/>
      <c r="SNT8" s="676"/>
      <c r="SNU8" s="676"/>
      <c r="SNV8" s="676"/>
      <c r="SNW8" s="676"/>
      <c r="SNX8" s="676"/>
      <c r="SNY8" s="676"/>
      <c r="SNZ8" s="676"/>
      <c r="SOA8" s="676"/>
      <c r="SOB8" s="676"/>
      <c r="SOC8" s="676"/>
      <c r="SOD8" s="676"/>
      <c r="SOE8" s="676"/>
      <c r="SOF8" s="676"/>
      <c r="SOG8" s="676"/>
      <c r="SOH8" s="676"/>
      <c r="SOI8" s="676"/>
      <c r="SOJ8" s="676"/>
      <c r="SOK8" s="676"/>
      <c r="SOL8" s="676"/>
      <c r="SOM8" s="676"/>
      <c r="SON8" s="676"/>
      <c r="SOO8" s="676"/>
      <c r="SOP8" s="676"/>
      <c r="SOQ8" s="676"/>
      <c r="SOR8" s="676"/>
      <c r="SOS8" s="676"/>
      <c r="SOT8" s="676"/>
      <c r="SOU8" s="676"/>
      <c r="SOV8" s="676"/>
      <c r="SOW8" s="676"/>
      <c r="SOX8" s="676"/>
      <c r="SOY8" s="676"/>
      <c r="SOZ8" s="676"/>
      <c r="SPA8" s="676"/>
      <c r="SPB8" s="676"/>
      <c r="SPC8" s="676"/>
      <c r="SPD8" s="676"/>
      <c r="SPE8" s="676"/>
      <c r="SPF8" s="676"/>
      <c r="SPG8" s="676"/>
      <c r="SPH8" s="676"/>
      <c r="SPI8" s="676"/>
      <c r="SPJ8" s="676"/>
      <c r="SPK8" s="676"/>
      <c r="SPL8" s="676"/>
      <c r="SPM8" s="676"/>
      <c r="SPN8" s="676"/>
      <c r="SPO8" s="676"/>
      <c r="SPP8" s="676"/>
      <c r="SPQ8" s="676"/>
      <c r="SPR8" s="676"/>
      <c r="SPS8" s="676"/>
      <c r="SPT8" s="676"/>
      <c r="SPU8" s="676"/>
      <c r="SPV8" s="676"/>
      <c r="SPW8" s="676"/>
      <c r="SPX8" s="676"/>
      <c r="SPY8" s="676"/>
      <c r="SPZ8" s="676"/>
      <c r="SQA8" s="676"/>
      <c r="SQB8" s="676"/>
      <c r="SQC8" s="676"/>
      <c r="SQD8" s="676"/>
      <c r="SQE8" s="676"/>
      <c r="SQF8" s="676"/>
      <c r="SQG8" s="676"/>
      <c r="SQH8" s="676"/>
      <c r="SQI8" s="676"/>
      <c r="SQJ8" s="676"/>
      <c r="SQK8" s="676"/>
      <c r="SQL8" s="676"/>
      <c r="SQM8" s="676"/>
      <c r="SQN8" s="676"/>
      <c r="SQO8" s="676"/>
      <c r="SQP8" s="676"/>
      <c r="SQQ8" s="676"/>
      <c r="SQR8" s="676"/>
      <c r="SQS8" s="676"/>
      <c r="SQT8" s="676"/>
      <c r="SQU8" s="676"/>
      <c r="SQV8" s="676"/>
      <c r="SQW8" s="676"/>
      <c r="SQX8" s="676"/>
      <c r="SQY8" s="676"/>
      <c r="SQZ8" s="676"/>
      <c r="SRA8" s="676"/>
      <c r="SRB8" s="676"/>
      <c r="SRC8" s="676"/>
      <c r="SRD8" s="676"/>
      <c r="SRE8" s="676"/>
      <c r="SRF8" s="676"/>
      <c r="SRG8" s="676"/>
      <c r="SRH8" s="676"/>
      <c r="SRI8" s="676"/>
      <c r="SRJ8" s="676"/>
      <c r="SRK8" s="676"/>
      <c r="SRL8" s="676"/>
      <c r="SRM8" s="676"/>
      <c r="SRN8" s="676"/>
      <c r="SRO8" s="676"/>
      <c r="SRP8" s="676"/>
      <c r="SRQ8" s="676"/>
      <c r="SRR8" s="676"/>
      <c r="SRS8" s="676"/>
      <c r="SRT8" s="676"/>
      <c r="SRU8" s="676"/>
      <c r="SRV8" s="676"/>
      <c r="SRW8" s="676"/>
      <c r="SRX8" s="676"/>
      <c r="SRY8" s="676"/>
      <c r="SRZ8" s="676"/>
      <c r="SSA8" s="676"/>
      <c r="SSB8" s="676"/>
      <c r="SSC8" s="676"/>
      <c r="SSD8" s="676"/>
      <c r="SSE8" s="676"/>
      <c r="SSF8" s="676"/>
      <c r="SSG8" s="676"/>
      <c r="SSH8" s="676"/>
      <c r="SSI8" s="676"/>
      <c r="SSJ8" s="676"/>
      <c r="SSK8" s="676"/>
      <c r="SSL8" s="676"/>
      <c r="SSM8" s="676"/>
      <c r="SSN8" s="676"/>
      <c r="SSO8" s="676"/>
      <c r="SSP8" s="676"/>
      <c r="SSQ8" s="676"/>
      <c r="SSR8" s="676"/>
      <c r="SSS8" s="676"/>
      <c r="SST8" s="676"/>
      <c r="SSU8" s="676"/>
      <c r="SSV8" s="676"/>
      <c r="SSW8" s="676"/>
      <c r="SSX8" s="676"/>
      <c r="SSY8" s="676"/>
      <c r="SSZ8" s="676"/>
      <c r="STA8" s="676"/>
      <c r="STB8" s="676"/>
      <c r="STC8" s="676"/>
      <c r="STD8" s="676"/>
      <c r="STE8" s="676"/>
      <c r="STF8" s="676"/>
      <c r="STG8" s="676"/>
      <c r="STH8" s="676"/>
      <c r="STI8" s="676"/>
      <c r="STJ8" s="676"/>
      <c r="STK8" s="676"/>
      <c r="STL8" s="676"/>
      <c r="STM8" s="676"/>
      <c r="STN8" s="676"/>
      <c r="STO8" s="676"/>
      <c r="STP8" s="676"/>
      <c r="STQ8" s="676"/>
      <c r="STR8" s="676"/>
      <c r="STS8" s="676"/>
      <c r="STT8" s="676"/>
      <c r="STU8" s="676"/>
      <c r="STV8" s="676"/>
      <c r="STW8" s="676"/>
      <c r="STX8" s="676"/>
      <c r="STY8" s="676"/>
      <c r="STZ8" s="676"/>
      <c r="SUA8" s="676"/>
      <c r="SUB8" s="676"/>
      <c r="SUC8" s="676"/>
      <c r="SUD8" s="676"/>
      <c r="SUE8" s="676"/>
      <c r="SUF8" s="676"/>
      <c r="SUG8" s="676"/>
      <c r="SUH8" s="676"/>
      <c r="SUI8" s="676"/>
      <c r="SUJ8" s="676"/>
      <c r="SUK8" s="676"/>
      <c r="SUL8" s="676"/>
      <c r="SUM8" s="676"/>
      <c r="SUN8" s="676"/>
      <c r="SUO8" s="676"/>
      <c r="SUP8" s="676"/>
      <c r="SUQ8" s="676"/>
      <c r="SUR8" s="676"/>
      <c r="SUS8" s="676"/>
      <c r="SUT8" s="676"/>
      <c r="SUU8" s="676"/>
      <c r="SUV8" s="676"/>
      <c r="SUW8" s="676"/>
      <c r="SUX8" s="676"/>
      <c r="SUY8" s="676"/>
      <c r="SUZ8" s="676"/>
      <c r="SVA8" s="676"/>
      <c r="SVB8" s="676"/>
      <c r="SVC8" s="676"/>
      <c r="SVD8" s="676"/>
      <c r="SVE8" s="676"/>
      <c r="SVF8" s="676"/>
      <c r="SVG8" s="676"/>
      <c r="SVH8" s="676"/>
      <c r="SVI8" s="676"/>
      <c r="SVJ8" s="676"/>
      <c r="SVK8" s="676"/>
      <c r="SVL8" s="676"/>
      <c r="SVM8" s="676"/>
      <c r="SVN8" s="676"/>
      <c r="SVO8" s="676"/>
      <c r="SVP8" s="676"/>
      <c r="SVQ8" s="676"/>
      <c r="SVR8" s="676"/>
      <c r="SVS8" s="676"/>
      <c r="SVT8" s="676"/>
      <c r="SVU8" s="676"/>
      <c r="SVV8" s="676"/>
      <c r="SVW8" s="676"/>
      <c r="SVX8" s="676"/>
      <c r="SVY8" s="676"/>
      <c r="SVZ8" s="676"/>
      <c r="SWA8" s="676"/>
      <c r="SWB8" s="676"/>
      <c r="SWC8" s="676"/>
      <c r="SWD8" s="676"/>
      <c r="SWE8" s="676"/>
      <c r="SWF8" s="676"/>
      <c r="SWG8" s="676"/>
      <c r="SWH8" s="676"/>
      <c r="SWI8" s="676"/>
      <c r="SWJ8" s="676"/>
      <c r="SWK8" s="676"/>
      <c r="SWL8" s="676"/>
      <c r="SWM8" s="676"/>
      <c r="SWN8" s="676"/>
      <c r="SWO8" s="676"/>
      <c r="SWP8" s="676"/>
      <c r="SWQ8" s="676"/>
      <c r="SWR8" s="676"/>
      <c r="SWS8" s="676"/>
      <c r="SWT8" s="676"/>
      <c r="SWU8" s="676"/>
      <c r="SWV8" s="676"/>
      <c r="SWW8" s="676"/>
      <c r="SWX8" s="676"/>
      <c r="SWY8" s="676"/>
      <c r="SWZ8" s="676"/>
      <c r="SXA8" s="676"/>
      <c r="SXB8" s="676"/>
      <c r="SXC8" s="676"/>
      <c r="SXD8" s="676"/>
      <c r="SXE8" s="676"/>
      <c r="SXF8" s="676"/>
      <c r="SXG8" s="676"/>
      <c r="SXH8" s="676"/>
      <c r="SXI8" s="676"/>
      <c r="SXJ8" s="676"/>
      <c r="SXK8" s="676"/>
      <c r="SXL8" s="676"/>
      <c r="SXM8" s="676"/>
      <c r="SXN8" s="676"/>
      <c r="SXO8" s="676"/>
      <c r="SXP8" s="676"/>
      <c r="SXQ8" s="676"/>
      <c r="SXR8" s="676"/>
      <c r="SXS8" s="676"/>
      <c r="SXT8" s="676"/>
      <c r="SXU8" s="676"/>
      <c r="SXV8" s="676"/>
      <c r="SXW8" s="676"/>
      <c r="SXX8" s="676"/>
      <c r="SXY8" s="676"/>
      <c r="SXZ8" s="676"/>
      <c r="SYA8" s="676"/>
      <c r="SYB8" s="676"/>
      <c r="SYC8" s="676"/>
      <c r="SYD8" s="676"/>
      <c r="SYE8" s="676"/>
      <c r="SYF8" s="676"/>
      <c r="SYG8" s="676"/>
      <c r="SYH8" s="676"/>
      <c r="SYI8" s="676"/>
      <c r="SYJ8" s="676"/>
      <c r="SYK8" s="676"/>
      <c r="SYL8" s="676"/>
      <c r="SYM8" s="676"/>
      <c r="SYN8" s="676"/>
      <c r="SYO8" s="676"/>
      <c r="SYP8" s="676"/>
      <c r="SYQ8" s="676"/>
      <c r="SYR8" s="676"/>
      <c r="SYS8" s="676"/>
      <c r="SYT8" s="676"/>
      <c r="SYU8" s="676"/>
      <c r="SYV8" s="676"/>
      <c r="SYW8" s="676"/>
      <c r="SYX8" s="676"/>
      <c r="SYY8" s="676"/>
      <c r="SYZ8" s="676"/>
      <c r="SZA8" s="676"/>
      <c r="SZB8" s="676"/>
      <c r="SZC8" s="676"/>
      <c r="SZD8" s="676"/>
      <c r="SZE8" s="676"/>
      <c r="SZF8" s="676"/>
      <c r="SZG8" s="676"/>
      <c r="SZH8" s="676"/>
      <c r="SZI8" s="676"/>
      <c r="SZJ8" s="676"/>
      <c r="SZK8" s="676"/>
      <c r="SZL8" s="676"/>
      <c r="SZM8" s="676"/>
      <c r="SZN8" s="676"/>
      <c r="SZO8" s="676"/>
      <c r="SZP8" s="676"/>
      <c r="SZQ8" s="676"/>
      <c r="SZR8" s="676"/>
      <c r="SZS8" s="676"/>
      <c r="SZT8" s="676"/>
      <c r="SZU8" s="676"/>
      <c r="SZV8" s="676"/>
      <c r="SZW8" s="676"/>
      <c r="SZX8" s="676"/>
      <c r="SZY8" s="676"/>
      <c r="SZZ8" s="676"/>
      <c r="TAA8" s="676"/>
      <c r="TAB8" s="676"/>
      <c r="TAC8" s="676"/>
      <c r="TAD8" s="676"/>
      <c r="TAE8" s="676"/>
      <c r="TAF8" s="676"/>
      <c r="TAG8" s="676"/>
      <c r="TAH8" s="676"/>
      <c r="TAI8" s="676"/>
      <c r="TAJ8" s="676"/>
      <c r="TAK8" s="676"/>
      <c r="TAL8" s="676"/>
      <c r="TAM8" s="676"/>
      <c r="TAN8" s="676"/>
      <c r="TAO8" s="676"/>
      <c r="TAP8" s="676"/>
      <c r="TAQ8" s="676"/>
      <c r="TAR8" s="676"/>
      <c r="TAS8" s="676"/>
      <c r="TAT8" s="676"/>
      <c r="TAU8" s="676"/>
      <c r="TAV8" s="676"/>
      <c r="TAW8" s="676"/>
      <c r="TAX8" s="676"/>
      <c r="TAY8" s="676"/>
      <c r="TAZ8" s="676"/>
      <c r="TBA8" s="676"/>
      <c r="TBB8" s="676"/>
      <c r="TBC8" s="676"/>
      <c r="TBD8" s="676"/>
      <c r="TBE8" s="676"/>
      <c r="TBF8" s="676"/>
      <c r="TBG8" s="676"/>
      <c r="TBH8" s="676"/>
      <c r="TBI8" s="676"/>
      <c r="TBJ8" s="676"/>
      <c r="TBK8" s="676"/>
      <c r="TBL8" s="676"/>
      <c r="TBM8" s="676"/>
      <c r="TBN8" s="676"/>
      <c r="TBO8" s="676"/>
      <c r="TBP8" s="676"/>
      <c r="TBQ8" s="676"/>
      <c r="TBR8" s="676"/>
      <c r="TBS8" s="676"/>
      <c r="TBT8" s="676"/>
      <c r="TBU8" s="676"/>
      <c r="TBV8" s="676"/>
      <c r="TBW8" s="676"/>
      <c r="TBX8" s="676"/>
      <c r="TBY8" s="676"/>
      <c r="TBZ8" s="676"/>
      <c r="TCA8" s="676"/>
      <c r="TCB8" s="676"/>
      <c r="TCC8" s="676"/>
      <c r="TCD8" s="676"/>
      <c r="TCE8" s="676"/>
      <c r="TCF8" s="676"/>
      <c r="TCG8" s="676"/>
      <c r="TCH8" s="676"/>
      <c r="TCI8" s="676"/>
      <c r="TCJ8" s="676"/>
      <c r="TCK8" s="676"/>
      <c r="TCL8" s="676"/>
      <c r="TCM8" s="676"/>
      <c r="TCN8" s="676"/>
      <c r="TCO8" s="676"/>
      <c r="TCP8" s="676"/>
      <c r="TCQ8" s="676"/>
      <c r="TCR8" s="676"/>
      <c r="TCS8" s="676"/>
      <c r="TCT8" s="676"/>
      <c r="TCU8" s="676"/>
      <c r="TCV8" s="676"/>
      <c r="TCW8" s="676"/>
      <c r="TCX8" s="676"/>
      <c r="TCY8" s="676"/>
      <c r="TCZ8" s="676"/>
      <c r="TDA8" s="676"/>
      <c r="TDB8" s="676"/>
      <c r="TDC8" s="676"/>
      <c r="TDD8" s="676"/>
      <c r="TDE8" s="676"/>
      <c r="TDF8" s="676"/>
      <c r="TDG8" s="676"/>
      <c r="TDH8" s="676"/>
      <c r="TDI8" s="676"/>
      <c r="TDJ8" s="676"/>
      <c r="TDK8" s="676"/>
      <c r="TDL8" s="676"/>
      <c r="TDM8" s="676"/>
      <c r="TDN8" s="676"/>
      <c r="TDO8" s="676"/>
      <c r="TDP8" s="676"/>
      <c r="TDQ8" s="676"/>
      <c r="TDR8" s="676"/>
      <c r="TDS8" s="676"/>
      <c r="TDT8" s="676"/>
      <c r="TDU8" s="676"/>
      <c r="TDV8" s="676"/>
      <c r="TDW8" s="676"/>
      <c r="TDX8" s="676"/>
      <c r="TDY8" s="676"/>
      <c r="TDZ8" s="676"/>
      <c r="TEA8" s="676"/>
      <c r="TEB8" s="676"/>
      <c r="TEC8" s="676"/>
      <c r="TED8" s="676"/>
      <c r="TEE8" s="676"/>
      <c r="TEF8" s="676"/>
      <c r="TEG8" s="676"/>
      <c r="TEH8" s="676"/>
      <c r="TEI8" s="676"/>
      <c r="TEJ8" s="676"/>
      <c r="TEK8" s="676"/>
      <c r="TEL8" s="676"/>
      <c r="TEM8" s="676"/>
      <c r="TEN8" s="676"/>
      <c r="TEO8" s="676"/>
      <c r="TEP8" s="676"/>
      <c r="TEQ8" s="676"/>
      <c r="TER8" s="676"/>
      <c r="TES8" s="676"/>
      <c r="TET8" s="676"/>
      <c r="TEU8" s="676"/>
      <c r="TEV8" s="676"/>
      <c r="TEW8" s="676"/>
      <c r="TEX8" s="676"/>
      <c r="TEY8" s="676"/>
      <c r="TEZ8" s="676"/>
      <c r="TFA8" s="676"/>
      <c r="TFB8" s="676"/>
      <c r="TFC8" s="676"/>
      <c r="TFD8" s="676"/>
      <c r="TFE8" s="676"/>
      <c r="TFF8" s="676"/>
      <c r="TFG8" s="676"/>
      <c r="TFH8" s="676"/>
      <c r="TFI8" s="676"/>
      <c r="TFJ8" s="676"/>
      <c r="TFK8" s="676"/>
      <c r="TFL8" s="676"/>
      <c r="TFM8" s="676"/>
      <c r="TFN8" s="676"/>
      <c r="TFO8" s="676"/>
      <c r="TFP8" s="676"/>
      <c r="TFQ8" s="676"/>
      <c r="TFR8" s="676"/>
      <c r="TFS8" s="676"/>
      <c r="TFT8" s="676"/>
      <c r="TFU8" s="676"/>
      <c r="TFV8" s="676"/>
      <c r="TFW8" s="676"/>
      <c r="TFX8" s="676"/>
      <c r="TFY8" s="676"/>
      <c r="TFZ8" s="676"/>
      <c r="TGA8" s="676"/>
      <c r="TGB8" s="676"/>
      <c r="TGC8" s="676"/>
      <c r="TGD8" s="676"/>
      <c r="TGE8" s="676"/>
      <c r="TGF8" s="676"/>
      <c r="TGG8" s="676"/>
      <c r="TGH8" s="676"/>
      <c r="TGI8" s="676"/>
      <c r="TGJ8" s="676"/>
      <c r="TGK8" s="676"/>
      <c r="TGL8" s="676"/>
      <c r="TGM8" s="676"/>
      <c r="TGN8" s="676"/>
      <c r="TGO8" s="676"/>
      <c r="TGP8" s="676"/>
      <c r="TGQ8" s="676"/>
      <c r="TGR8" s="676"/>
      <c r="TGS8" s="676"/>
      <c r="TGT8" s="676"/>
      <c r="TGU8" s="676"/>
      <c r="TGV8" s="676"/>
      <c r="TGW8" s="676"/>
      <c r="TGX8" s="676"/>
      <c r="TGY8" s="676"/>
      <c r="TGZ8" s="676"/>
      <c r="THA8" s="676"/>
      <c r="THB8" s="676"/>
      <c r="THC8" s="676"/>
      <c r="THD8" s="676"/>
      <c r="THE8" s="676"/>
      <c r="THF8" s="676"/>
      <c r="THG8" s="676"/>
      <c r="THH8" s="676"/>
      <c r="THI8" s="676"/>
      <c r="THJ8" s="676"/>
      <c r="THK8" s="676"/>
      <c r="THL8" s="676"/>
      <c r="THM8" s="676"/>
      <c r="THN8" s="676"/>
      <c r="THO8" s="676"/>
      <c r="THP8" s="676"/>
      <c r="THQ8" s="676"/>
      <c r="THR8" s="676"/>
      <c r="THS8" s="676"/>
      <c r="THT8" s="676"/>
      <c r="THU8" s="676"/>
      <c r="THV8" s="676"/>
      <c r="THW8" s="676"/>
      <c r="THX8" s="676"/>
      <c r="THY8" s="676"/>
      <c r="THZ8" s="676"/>
      <c r="TIA8" s="676"/>
      <c r="TIB8" s="676"/>
      <c r="TIC8" s="676"/>
      <c r="TID8" s="676"/>
      <c r="TIE8" s="676"/>
      <c r="TIF8" s="676"/>
      <c r="TIG8" s="676"/>
      <c r="TIH8" s="676"/>
      <c r="TII8" s="676"/>
      <c r="TIJ8" s="676"/>
      <c r="TIK8" s="676"/>
      <c r="TIL8" s="676"/>
      <c r="TIM8" s="676"/>
      <c r="TIN8" s="676"/>
      <c r="TIO8" s="676"/>
      <c r="TIP8" s="676"/>
      <c r="TIQ8" s="676"/>
      <c r="TIR8" s="676"/>
      <c r="TIS8" s="676"/>
      <c r="TIT8" s="676"/>
      <c r="TIU8" s="676"/>
      <c r="TIV8" s="676"/>
      <c r="TIW8" s="676"/>
      <c r="TIX8" s="676"/>
      <c r="TIY8" s="676"/>
      <c r="TIZ8" s="676"/>
      <c r="TJA8" s="676"/>
      <c r="TJB8" s="676"/>
      <c r="TJC8" s="676"/>
      <c r="TJD8" s="676"/>
      <c r="TJE8" s="676"/>
      <c r="TJF8" s="676"/>
      <c r="TJG8" s="676"/>
      <c r="TJH8" s="676"/>
      <c r="TJI8" s="676"/>
      <c r="TJJ8" s="676"/>
      <c r="TJK8" s="676"/>
      <c r="TJL8" s="676"/>
      <c r="TJM8" s="676"/>
      <c r="TJN8" s="676"/>
      <c r="TJO8" s="676"/>
      <c r="TJP8" s="676"/>
      <c r="TJQ8" s="676"/>
      <c r="TJR8" s="676"/>
      <c r="TJS8" s="676"/>
      <c r="TJT8" s="676"/>
      <c r="TJU8" s="676"/>
      <c r="TJV8" s="676"/>
      <c r="TJW8" s="676"/>
      <c r="TJX8" s="676"/>
      <c r="TJY8" s="676"/>
      <c r="TJZ8" s="676"/>
      <c r="TKA8" s="676"/>
      <c r="TKB8" s="676"/>
      <c r="TKC8" s="676"/>
      <c r="TKD8" s="676"/>
      <c r="TKE8" s="676"/>
      <c r="TKF8" s="676"/>
      <c r="TKG8" s="676"/>
      <c r="TKH8" s="676"/>
      <c r="TKI8" s="676"/>
      <c r="TKJ8" s="676"/>
      <c r="TKK8" s="676"/>
      <c r="TKL8" s="676"/>
      <c r="TKM8" s="676"/>
      <c r="TKN8" s="676"/>
      <c r="TKO8" s="676"/>
      <c r="TKP8" s="676"/>
      <c r="TKQ8" s="676"/>
      <c r="TKR8" s="676"/>
      <c r="TKS8" s="676"/>
      <c r="TKT8" s="676"/>
      <c r="TKU8" s="676"/>
      <c r="TKV8" s="676"/>
      <c r="TKW8" s="676"/>
      <c r="TKX8" s="676"/>
      <c r="TKY8" s="676"/>
      <c r="TKZ8" s="676"/>
      <c r="TLA8" s="676"/>
      <c r="TLB8" s="676"/>
      <c r="TLC8" s="676"/>
      <c r="TLD8" s="676"/>
      <c r="TLE8" s="676"/>
      <c r="TLF8" s="676"/>
      <c r="TLG8" s="676"/>
      <c r="TLH8" s="676"/>
      <c r="TLI8" s="676"/>
      <c r="TLJ8" s="676"/>
      <c r="TLK8" s="676"/>
      <c r="TLL8" s="676"/>
      <c r="TLM8" s="676"/>
      <c r="TLN8" s="676"/>
      <c r="TLO8" s="676"/>
      <c r="TLP8" s="676"/>
      <c r="TLQ8" s="676"/>
      <c r="TLR8" s="676"/>
      <c r="TLS8" s="676"/>
      <c r="TLT8" s="676"/>
      <c r="TLU8" s="676"/>
      <c r="TLV8" s="676"/>
      <c r="TLW8" s="676"/>
      <c r="TLX8" s="676"/>
      <c r="TLY8" s="676"/>
      <c r="TLZ8" s="676"/>
      <c r="TMA8" s="676"/>
      <c r="TMB8" s="676"/>
      <c r="TMC8" s="676"/>
      <c r="TMD8" s="676"/>
      <c r="TME8" s="676"/>
      <c r="TMF8" s="676"/>
      <c r="TMG8" s="676"/>
      <c r="TMH8" s="676"/>
      <c r="TMI8" s="676"/>
      <c r="TMJ8" s="676"/>
      <c r="TMK8" s="676"/>
      <c r="TML8" s="676"/>
      <c r="TMM8" s="676"/>
      <c r="TMN8" s="676"/>
      <c r="TMO8" s="676"/>
      <c r="TMP8" s="676"/>
      <c r="TMQ8" s="676"/>
      <c r="TMR8" s="676"/>
      <c r="TMS8" s="676"/>
      <c r="TMT8" s="676"/>
      <c r="TMU8" s="676"/>
      <c r="TMV8" s="676"/>
      <c r="TMW8" s="676"/>
      <c r="TMX8" s="676"/>
      <c r="TMY8" s="676"/>
      <c r="TMZ8" s="676"/>
      <c r="TNA8" s="676"/>
      <c r="TNB8" s="676"/>
      <c r="TNC8" s="676"/>
      <c r="TND8" s="676"/>
      <c r="TNE8" s="676"/>
      <c r="TNF8" s="676"/>
      <c r="TNG8" s="676"/>
      <c r="TNH8" s="676"/>
      <c r="TNI8" s="676"/>
      <c r="TNJ8" s="676"/>
      <c r="TNK8" s="676"/>
      <c r="TNL8" s="676"/>
      <c r="TNM8" s="676"/>
      <c r="TNN8" s="676"/>
      <c r="TNO8" s="676"/>
      <c r="TNP8" s="676"/>
      <c r="TNQ8" s="676"/>
      <c r="TNR8" s="676"/>
      <c r="TNS8" s="676"/>
      <c r="TNT8" s="676"/>
      <c r="TNU8" s="676"/>
      <c r="TNV8" s="676"/>
      <c r="TNW8" s="676"/>
      <c r="TNX8" s="676"/>
      <c r="TNY8" s="676"/>
      <c r="TNZ8" s="676"/>
      <c r="TOA8" s="676"/>
      <c r="TOB8" s="676"/>
      <c r="TOC8" s="676"/>
      <c r="TOD8" s="676"/>
      <c r="TOE8" s="676"/>
      <c r="TOF8" s="676"/>
      <c r="TOG8" s="676"/>
      <c r="TOH8" s="676"/>
      <c r="TOI8" s="676"/>
      <c r="TOJ8" s="676"/>
      <c r="TOK8" s="676"/>
      <c r="TOL8" s="676"/>
      <c r="TOM8" s="676"/>
      <c r="TON8" s="676"/>
      <c r="TOO8" s="676"/>
      <c r="TOP8" s="676"/>
      <c r="TOQ8" s="676"/>
      <c r="TOR8" s="676"/>
      <c r="TOS8" s="676"/>
      <c r="TOT8" s="676"/>
      <c r="TOU8" s="676"/>
      <c r="TOV8" s="676"/>
      <c r="TOW8" s="676"/>
      <c r="TOX8" s="676"/>
      <c r="TOY8" s="676"/>
      <c r="TOZ8" s="676"/>
      <c r="TPA8" s="676"/>
      <c r="TPB8" s="676"/>
      <c r="TPC8" s="676"/>
      <c r="TPD8" s="676"/>
      <c r="TPE8" s="676"/>
      <c r="TPF8" s="676"/>
      <c r="TPG8" s="676"/>
      <c r="TPH8" s="676"/>
      <c r="TPI8" s="676"/>
      <c r="TPJ8" s="676"/>
      <c r="TPK8" s="676"/>
      <c r="TPL8" s="676"/>
      <c r="TPM8" s="676"/>
      <c r="TPN8" s="676"/>
      <c r="TPO8" s="676"/>
      <c r="TPP8" s="676"/>
      <c r="TPQ8" s="676"/>
      <c r="TPR8" s="676"/>
      <c r="TPS8" s="676"/>
      <c r="TPT8" s="676"/>
      <c r="TPU8" s="676"/>
      <c r="TPV8" s="676"/>
      <c r="TPW8" s="676"/>
      <c r="TPX8" s="676"/>
      <c r="TPY8" s="676"/>
      <c r="TPZ8" s="676"/>
      <c r="TQA8" s="676"/>
      <c r="TQB8" s="676"/>
      <c r="TQC8" s="676"/>
      <c r="TQD8" s="676"/>
      <c r="TQE8" s="676"/>
      <c r="TQF8" s="676"/>
      <c r="TQG8" s="676"/>
      <c r="TQH8" s="676"/>
      <c r="TQI8" s="676"/>
      <c r="TQJ8" s="676"/>
      <c r="TQK8" s="676"/>
      <c r="TQL8" s="676"/>
      <c r="TQM8" s="676"/>
      <c r="TQN8" s="676"/>
      <c r="TQO8" s="676"/>
      <c r="TQP8" s="676"/>
      <c r="TQQ8" s="676"/>
      <c r="TQR8" s="676"/>
      <c r="TQS8" s="676"/>
      <c r="TQT8" s="676"/>
      <c r="TQU8" s="676"/>
      <c r="TQV8" s="676"/>
      <c r="TQW8" s="676"/>
      <c r="TQX8" s="676"/>
      <c r="TQY8" s="676"/>
      <c r="TQZ8" s="676"/>
      <c r="TRA8" s="676"/>
      <c r="TRB8" s="676"/>
      <c r="TRC8" s="676"/>
      <c r="TRD8" s="676"/>
      <c r="TRE8" s="676"/>
      <c r="TRF8" s="676"/>
      <c r="TRG8" s="676"/>
      <c r="TRH8" s="676"/>
      <c r="TRI8" s="676"/>
      <c r="TRJ8" s="676"/>
      <c r="TRK8" s="676"/>
      <c r="TRL8" s="676"/>
      <c r="TRM8" s="676"/>
      <c r="TRN8" s="676"/>
      <c r="TRO8" s="676"/>
      <c r="TRP8" s="676"/>
      <c r="TRQ8" s="676"/>
      <c r="TRR8" s="676"/>
      <c r="TRS8" s="676"/>
      <c r="TRT8" s="676"/>
      <c r="TRU8" s="676"/>
      <c r="TRV8" s="676"/>
      <c r="TRW8" s="676"/>
      <c r="TRX8" s="676"/>
      <c r="TRY8" s="676"/>
      <c r="TRZ8" s="676"/>
      <c r="TSA8" s="676"/>
      <c r="TSB8" s="676"/>
      <c r="TSC8" s="676"/>
      <c r="TSD8" s="676"/>
      <c r="TSE8" s="676"/>
      <c r="TSF8" s="676"/>
      <c r="TSG8" s="676"/>
      <c r="TSH8" s="676"/>
      <c r="TSI8" s="676"/>
      <c r="TSJ8" s="676"/>
      <c r="TSK8" s="676"/>
      <c r="TSL8" s="676"/>
      <c r="TSM8" s="676"/>
      <c r="TSN8" s="676"/>
      <c r="TSO8" s="676"/>
      <c r="TSP8" s="676"/>
      <c r="TSQ8" s="676"/>
      <c r="TSR8" s="676"/>
      <c r="TSS8" s="676"/>
      <c r="TST8" s="676"/>
      <c r="TSU8" s="676"/>
      <c r="TSV8" s="676"/>
      <c r="TSW8" s="676"/>
      <c r="TSX8" s="676"/>
      <c r="TSY8" s="676"/>
      <c r="TSZ8" s="676"/>
      <c r="TTA8" s="676"/>
      <c r="TTB8" s="676"/>
      <c r="TTC8" s="676"/>
      <c r="TTD8" s="676"/>
      <c r="TTE8" s="676"/>
      <c r="TTF8" s="676"/>
      <c r="TTG8" s="676"/>
      <c r="TTH8" s="676"/>
      <c r="TTI8" s="676"/>
      <c r="TTJ8" s="676"/>
      <c r="TTK8" s="676"/>
      <c r="TTL8" s="676"/>
      <c r="TTM8" s="676"/>
      <c r="TTN8" s="676"/>
      <c r="TTO8" s="676"/>
      <c r="TTP8" s="676"/>
      <c r="TTQ8" s="676"/>
      <c r="TTR8" s="676"/>
      <c r="TTS8" s="676"/>
      <c r="TTT8" s="676"/>
      <c r="TTU8" s="676"/>
      <c r="TTV8" s="676"/>
      <c r="TTW8" s="676"/>
      <c r="TTX8" s="676"/>
      <c r="TTY8" s="676"/>
      <c r="TTZ8" s="676"/>
      <c r="TUA8" s="676"/>
      <c r="TUB8" s="676"/>
      <c r="TUC8" s="676"/>
      <c r="TUD8" s="676"/>
      <c r="TUE8" s="676"/>
      <c r="TUF8" s="676"/>
      <c r="TUG8" s="676"/>
      <c r="TUH8" s="676"/>
      <c r="TUI8" s="676"/>
      <c r="TUJ8" s="676"/>
      <c r="TUK8" s="676"/>
      <c r="TUL8" s="676"/>
      <c r="TUM8" s="676"/>
      <c r="TUN8" s="676"/>
      <c r="TUO8" s="676"/>
      <c r="TUP8" s="676"/>
      <c r="TUQ8" s="676"/>
      <c r="TUR8" s="676"/>
      <c r="TUS8" s="676"/>
      <c r="TUT8" s="676"/>
      <c r="TUU8" s="676"/>
      <c r="TUV8" s="676"/>
      <c r="TUW8" s="676"/>
      <c r="TUX8" s="676"/>
      <c r="TUY8" s="676"/>
      <c r="TUZ8" s="676"/>
      <c r="TVA8" s="676"/>
      <c r="TVB8" s="676"/>
      <c r="TVC8" s="676"/>
      <c r="TVD8" s="676"/>
      <c r="TVE8" s="676"/>
      <c r="TVF8" s="676"/>
      <c r="TVG8" s="676"/>
      <c r="TVH8" s="676"/>
      <c r="TVI8" s="676"/>
      <c r="TVJ8" s="676"/>
      <c r="TVK8" s="676"/>
      <c r="TVL8" s="676"/>
      <c r="TVM8" s="676"/>
      <c r="TVN8" s="676"/>
      <c r="TVO8" s="676"/>
      <c r="TVP8" s="676"/>
      <c r="TVQ8" s="676"/>
      <c r="TVR8" s="676"/>
      <c r="TVS8" s="676"/>
      <c r="TVT8" s="676"/>
      <c r="TVU8" s="676"/>
      <c r="TVV8" s="676"/>
      <c r="TVW8" s="676"/>
      <c r="TVX8" s="676"/>
      <c r="TVY8" s="676"/>
      <c r="TVZ8" s="676"/>
      <c r="TWA8" s="676"/>
      <c r="TWB8" s="676"/>
      <c r="TWC8" s="676"/>
      <c r="TWD8" s="676"/>
      <c r="TWE8" s="676"/>
      <c r="TWF8" s="676"/>
      <c r="TWG8" s="676"/>
      <c r="TWH8" s="676"/>
      <c r="TWI8" s="676"/>
      <c r="TWJ8" s="676"/>
      <c r="TWK8" s="676"/>
      <c r="TWL8" s="676"/>
      <c r="TWM8" s="676"/>
      <c r="TWN8" s="676"/>
      <c r="TWO8" s="676"/>
      <c r="TWP8" s="676"/>
      <c r="TWQ8" s="676"/>
      <c r="TWR8" s="676"/>
      <c r="TWS8" s="676"/>
      <c r="TWT8" s="676"/>
      <c r="TWU8" s="676"/>
      <c r="TWV8" s="676"/>
      <c r="TWW8" s="676"/>
      <c r="TWX8" s="676"/>
      <c r="TWY8" s="676"/>
      <c r="TWZ8" s="676"/>
      <c r="TXA8" s="676"/>
      <c r="TXB8" s="676"/>
      <c r="TXC8" s="676"/>
      <c r="TXD8" s="676"/>
      <c r="TXE8" s="676"/>
      <c r="TXF8" s="676"/>
      <c r="TXG8" s="676"/>
      <c r="TXH8" s="676"/>
      <c r="TXI8" s="676"/>
      <c r="TXJ8" s="676"/>
      <c r="TXK8" s="676"/>
      <c r="TXL8" s="676"/>
      <c r="TXM8" s="676"/>
      <c r="TXN8" s="676"/>
      <c r="TXO8" s="676"/>
      <c r="TXP8" s="676"/>
      <c r="TXQ8" s="676"/>
      <c r="TXR8" s="676"/>
      <c r="TXS8" s="676"/>
      <c r="TXT8" s="676"/>
      <c r="TXU8" s="676"/>
      <c r="TXV8" s="676"/>
      <c r="TXW8" s="676"/>
      <c r="TXX8" s="676"/>
      <c r="TXY8" s="676"/>
      <c r="TXZ8" s="676"/>
      <c r="TYA8" s="676"/>
      <c r="TYB8" s="676"/>
      <c r="TYC8" s="676"/>
      <c r="TYD8" s="676"/>
      <c r="TYE8" s="676"/>
      <c r="TYF8" s="676"/>
      <c r="TYG8" s="676"/>
      <c r="TYH8" s="676"/>
      <c r="TYI8" s="676"/>
      <c r="TYJ8" s="676"/>
      <c r="TYK8" s="676"/>
      <c r="TYL8" s="676"/>
      <c r="TYM8" s="676"/>
      <c r="TYN8" s="676"/>
      <c r="TYO8" s="676"/>
      <c r="TYP8" s="676"/>
      <c r="TYQ8" s="676"/>
      <c r="TYR8" s="676"/>
      <c r="TYS8" s="676"/>
      <c r="TYT8" s="676"/>
      <c r="TYU8" s="676"/>
      <c r="TYV8" s="676"/>
      <c r="TYW8" s="676"/>
      <c r="TYX8" s="676"/>
      <c r="TYY8" s="676"/>
      <c r="TYZ8" s="676"/>
      <c r="TZA8" s="676"/>
      <c r="TZB8" s="676"/>
      <c r="TZC8" s="676"/>
      <c r="TZD8" s="676"/>
      <c r="TZE8" s="676"/>
      <c r="TZF8" s="676"/>
      <c r="TZG8" s="676"/>
      <c r="TZH8" s="676"/>
      <c r="TZI8" s="676"/>
      <c r="TZJ8" s="676"/>
      <c r="TZK8" s="676"/>
      <c r="TZL8" s="676"/>
      <c r="TZM8" s="676"/>
      <c r="TZN8" s="676"/>
      <c r="TZO8" s="676"/>
      <c r="TZP8" s="676"/>
      <c r="TZQ8" s="676"/>
      <c r="TZR8" s="676"/>
      <c r="TZS8" s="676"/>
      <c r="TZT8" s="676"/>
      <c r="TZU8" s="676"/>
      <c r="TZV8" s="676"/>
      <c r="TZW8" s="676"/>
      <c r="TZX8" s="676"/>
      <c r="TZY8" s="676"/>
      <c r="TZZ8" s="676"/>
      <c r="UAA8" s="676"/>
      <c r="UAB8" s="676"/>
      <c r="UAC8" s="676"/>
      <c r="UAD8" s="676"/>
      <c r="UAE8" s="676"/>
      <c r="UAF8" s="676"/>
      <c r="UAG8" s="676"/>
      <c r="UAH8" s="676"/>
      <c r="UAI8" s="676"/>
      <c r="UAJ8" s="676"/>
      <c r="UAK8" s="676"/>
      <c r="UAL8" s="676"/>
      <c r="UAM8" s="676"/>
      <c r="UAN8" s="676"/>
      <c r="UAO8" s="676"/>
      <c r="UAP8" s="676"/>
      <c r="UAQ8" s="676"/>
      <c r="UAR8" s="676"/>
      <c r="UAS8" s="676"/>
      <c r="UAT8" s="676"/>
      <c r="UAU8" s="676"/>
      <c r="UAV8" s="676"/>
      <c r="UAW8" s="676"/>
      <c r="UAX8" s="676"/>
      <c r="UAY8" s="676"/>
      <c r="UAZ8" s="676"/>
      <c r="UBA8" s="676"/>
      <c r="UBB8" s="676"/>
      <c r="UBC8" s="676"/>
      <c r="UBD8" s="676"/>
      <c r="UBE8" s="676"/>
      <c r="UBF8" s="676"/>
      <c r="UBG8" s="676"/>
      <c r="UBH8" s="676"/>
      <c r="UBI8" s="676"/>
      <c r="UBJ8" s="676"/>
      <c r="UBK8" s="676"/>
      <c r="UBL8" s="676"/>
      <c r="UBM8" s="676"/>
      <c r="UBN8" s="676"/>
      <c r="UBO8" s="676"/>
      <c r="UBP8" s="676"/>
      <c r="UBQ8" s="676"/>
      <c r="UBR8" s="676"/>
      <c r="UBS8" s="676"/>
      <c r="UBT8" s="676"/>
      <c r="UBU8" s="676"/>
      <c r="UBV8" s="676"/>
      <c r="UBW8" s="676"/>
      <c r="UBX8" s="676"/>
      <c r="UBY8" s="676"/>
      <c r="UBZ8" s="676"/>
      <c r="UCA8" s="676"/>
      <c r="UCB8" s="676"/>
      <c r="UCC8" s="676"/>
      <c r="UCD8" s="676"/>
      <c r="UCE8" s="676"/>
      <c r="UCF8" s="676"/>
      <c r="UCG8" s="676"/>
      <c r="UCH8" s="676"/>
      <c r="UCI8" s="676"/>
      <c r="UCJ8" s="676"/>
      <c r="UCK8" s="676"/>
      <c r="UCL8" s="676"/>
      <c r="UCM8" s="676"/>
      <c r="UCN8" s="676"/>
      <c r="UCO8" s="676"/>
      <c r="UCP8" s="676"/>
      <c r="UCQ8" s="676"/>
      <c r="UCR8" s="676"/>
      <c r="UCS8" s="676"/>
      <c r="UCT8" s="676"/>
      <c r="UCU8" s="676"/>
      <c r="UCV8" s="676"/>
      <c r="UCW8" s="676"/>
      <c r="UCX8" s="676"/>
      <c r="UCY8" s="676"/>
      <c r="UCZ8" s="676"/>
      <c r="UDA8" s="676"/>
      <c r="UDB8" s="676"/>
      <c r="UDC8" s="676"/>
      <c r="UDD8" s="676"/>
      <c r="UDE8" s="676"/>
      <c r="UDF8" s="676"/>
      <c r="UDG8" s="676"/>
      <c r="UDH8" s="676"/>
      <c r="UDI8" s="676"/>
      <c r="UDJ8" s="676"/>
      <c r="UDK8" s="676"/>
      <c r="UDL8" s="676"/>
      <c r="UDM8" s="676"/>
      <c r="UDN8" s="676"/>
      <c r="UDO8" s="676"/>
      <c r="UDP8" s="676"/>
      <c r="UDQ8" s="676"/>
      <c r="UDR8" s="676"/>
      <c r="UDS8" s="676"/>
      <c r="UDT8" s="676"/>
      <c r="UDU8" s="676"/>
      <c r="UDV8" s="676"/>
      <c r="UDW8" s="676"/>
      <c r="UDX8" s="676"/>
      <c r="UDY8" s="676"/>
      <c r="UDZ8" s="676"/>
      <c r="UEA8" s="676"/>
      <c r="UEB8" s="676"/>
      <c r="UEC8" s="676"/>
      <c r="UED8" s="676"/>
      <c r="UEE8" s="676"/>
      <c r="UEF8" s="676"/>
      <c r="UEG8" s="676"/>
      <c r="UEH8" s="676"/>
      <c r="UEI8" s="676"/>
      <c r="UEJ8" s="676"/>
      <c r="UEK8" s="676"/>
      <c r="UEL8" s="676"/>
      <c r="UEM8" s="676"/>
      <c r="UEN8" s="676"/>
      <c r="UEO8" s="676"/>
      <c r="UEP8" s="676"/>
      <c r="UEQ8" s="676"/>
      <c r="UER8" s="676"/>
      <c r="UES8" s="676"/>
      <c r="UET8" s="676"/>
      <c r="UEU8" s="676"/>
      <c r="UEV8" s="676"/>
      <c r="UEW8" s="676"/>
      <c r="UEX8" s="676"/>
      <c r="UEY8" s="676"/>
      <c r="UEZ8" s="676"/>
      <c r="UFA8" s="676"/>
      <c r="UFB8" s="676"/>
      <c r="UFC8" s="676"/>
      <c r="UFD8" s="676"/>
      <c r="UFE8" s="676"/>
      <c r="UFF8" s="676"/>
      <c r="UFG8" s="676"/>
      <c r="UFH8" s="676"/>
      <c r="UFI8" s="676"/>
      <c r="UFJ8" s="676"/>
      <c r="UFK8" s="676"/>
      <c r="UFL8" s="676"/>
      <c r="UFM8" s="676"/>
      <c r="UFN8" s="676"/>
      <c r="UFO8" s="676"/>
      <c r="UFP8" s="676"/>
      <c r="UFQ8" s="676"/>
      <c r="UFR8" s="676"/>
      <c r="UFS8" s="676"/>
      <c r="UFT8" s="676"/>
      <c r="UFU8" s="676"/>
      <c r="UFV8" s="676"/>
      <c r="UFW8" s="676"/>
      <c r="UFX8" s="676"/>
      <c r="UFY8" s="676"/>
      <c r="UFZ8" s="676"/>
      <c r="UGA8" s="676"/>
      <c r="UGB8" s="676"/>
      <c r="UGC8" s="676"/>
      <c r="UGD8" s="676"/>
      <c r="UGE8" s="676"/>
      <c r="UGF8" s="676"/>
      <c r="UGG8" s="676"/>
      <c r="UGH8" s="676"/>
      <c r="UGI8" s="676"/>
      <c r="UGJ8" s="676"/>
      <c r="UGK8" s="676"/>
      <c r="UGL8" s="676"/>
      <c r="UGM8" s="676"/>
      <c r="UGN8" s="676"/>
      <c r="UGO8" s="676"/>
      <c r="UGP8" s="676"/>
      <c r="UGQ8" s="676"/>
      <c r="UGR8" s="676"/>
      <c r="UGS8" s="676"/>
      <c r="UGT8" s="676"/>
      <c r="UGU8" s="676"/>
      <c r="UGV8" s="676"/>
      <c r="UGW8" s="676"/>
      <c r="UGX8" s="676"/>
      <c r="UGY8" s="676"/>
      <c r="UGZ8" s="676"/>
      <c r="UHA8" s="676"/>
      <c r="UHB8" s="676"/>
      <c r="UHC8" s="676"/>
      <c r="UHD8" s="676"/>
      <c r="UHE8" s="676"/>
      <c r="UHF8" s="676"/>
      <c r="UHG8" s="676"/>
      <c r="UHH8" s="676"/>
      <c r="UHI8" s="676"/>
      <c r="UHJ8" s="676"/>
      <c r="UHK8" s="676"/>
      <c r="UHL8" s="676"/>
      <c r="UHM8" s="676"/>
      <c r="UHN8" s="676"/>
      <c r="UHO8" s="676"/>
      <c r="UHP8" s="676"/>
      <c r="UHQ8" s="676"/>
      <c r="UHR8" s="676"/>
      <c r="UHS8" s="676"/>
      <c r="UHT8" s="676"/>
      <c r="UHU8" s="676"/>
      <c r="UHV8" s="676"/>
      <c r="UHW8" s="676"/>
      <c r="UHX8" s="676"/>
      <c r="UHY8" s="676"/>
      <c r="UHZ8" s="676"/>
      <c r="UIA8" s="676"/>
      <c r="UIB8" s="676"/>
      <c r="UIC8" s="676"/>
      <c r="UID8" s="676"/>
      <c r="UIE8" s="676"/>
      <c r="UIF8" s="676"/>
      <c r="UIG8" s="676"/>
      <c r="UIH8" s="676"/>
      <c r="UII8" s="676"/>
      <c r="UIJ8" s="676"/>
      <c r="UIK8" s="676"/>
      <c r="UIL8" s="676"/>
      <c r="UIM8" s="676"/>
      <c r="UIN8" s="676"/>
      <c r="UIO8" s="676"/>
      <c r="UIP8" s="676"/>
      <c r="UIQ8" s="676"/>
      <c r="UIR8" s="676"/>
      <c r="UIS8" s="676"/>
      <c r="UIT8" s="676"/>
      <c r="UIU8" s="676"/>
      <c r="UIV8" s="676"/>
      <c r="UIW8" s="676"/>
      <c r="UIX8" s="676"/>
      <c r="UIY8" s="676"/>
      <c r="UIZ8" s="676"/>
      <c r="UJA8" s="676"/>
      <c r="UJB8" s="676"/>
      <c r="UJC8" s="676"/>
      <c r="UJD8" s="676"/>
      <c r="UJE8" s="676"/>
      <c r="UJF8" s="676"/>
      <c r="UJG8" s="676"/>
      <c r="UJH8" s="676"/>
      <c r="UJI8" s="676"/>
      <c r="UJJ8" s="676"/>
      <c r="UJK8" s="676"/>
      <c r="UJL8" s="676"/>
      <c r="UJM8" s="676"/>
      <c r="UJN8" s="676"/>
      <c r="UJO8" s="676"/>
      <c r="UJP8" s="676"/>
      <c r="UJQ8" s="676"/>
      <c r="UJR8" s="676"/>
      <c r="UJS8" s="676"/>
      <c r="UJT8" s="676"/>
      <c r="UJU8" s="676"/>
      <c r="UJV8" s="676"/>
      <c r="UJW8" s="676"/>
      <c r="UJX8" s="676"/>
      <c r="UJY8" s="676"/>
      <c r="UJZ8" s="676"/>
      <c r="UKA8" s="676"/>
      <c r="UKB8" s="676"/>
      <c r="UKC8" s="676"/>
      <c r="UKD8" s="676"/>
      <c r="UKE8" s="676"/>
      <c r="UKF8" s="676"/>
      <c r="UKG8" s="676"/>
      <c r="UKH8" s="676"/>
      <c r="UKI8" s="676"/>
      <c r="UKJ8" s="676"/>
      <c r="UKK8" s="676"/>
      <c r="UKL8" s="676"/>
      <c r="UKM8" s="676"/>
      <c r="UKN8" s="676"/>
      <c r="UKO8" s="676"/>
      <c r="UKP8" s="676"/>
      <c r="UKQ8" s="676"/>
      <c r="UKR8" s="676"/>
      <c r="UKS8" s="676"/>
      <c r="UKT8" s="676"/>
      <c r="UKU8" s="676"/>
      <c r="UKV8" s="676"/>
      <c r="UKW8" s="676"/>
      <c r="UKX8" s="676"/>
      <c r="UKY8" s="676"/>
      <c r="UKZ8" s="676"/>
      <c r="ULA8" s="676"/>
      <c r="ULB8" s="676"/>
      <c r="ULC8" s="676"/>
      <c r="ULD8" s="676"/>
      <c r="ULE8" s="676"/>
      <c r="ULF8" s="676"/>
      <c r="ULG8" s="676"/>
      <c r="ULH8" s="676"/>
      <c r="ULI8" s="676"/>
      <c r="ULJ8" s="676"/>
      <c r="ULK8" s="676"/>
      <c r="ULL8" s="676"/>
      <c r="ULM8" s="676"/>
      <c r="ULN8" s="676"/>
      <c r="ULO8" s="676"/>
      <c r="ULP8" s="676"/>
      <c r="ULQ8" s="676"/>
      <c r="ULR8" s="676"/>
      <c r="ULS8" s="676"/>
      <c r="ULT8" s="676"/>
      <c r="ULU8" s="676"/>
      <c r="ULV8" s="676"/>
      <c r="ULW8" s="676"/>
      <c r="ULX8" s="676"/>
      <c r="ULY8" s="676"/>
      <c r="ULZ8" s="676"/>
      <c r="UMA8" s="676"/>
      <c r="UMB8" s="676"/>
      <c r="UMC8" s="676"/>
      <c r="UMD8" s="676"/>
      <c r="UME8" s="676"/>
      <c r="UMF8" s="676"/>
      <c r="UMG8" s="676"/>
      <c r="UMH8" s="676"/>
      <c r="UMI8" s="676"/>
      <c r="UMJ8" s="676"/>
      <c r="UMK8" s="676"/>
      <c r="UML8" s="676"/>
      <c r="UMM8" s="676"/>
      <c r="UMN8" s="676"/>
      <c r="UMO8" s="676"/>
      <c r="UMP8" s="676"/>
      <c r="UMQ8" s="676"/>
      <c r="UMR8" s="676"/>
      <c r="UMS8" s="676"/>
      <c r="UMT8" s="676"/>
      <c r="UMU8" s="676"/>
      <c r="UMV8" s="676"/>
      <c r="UMW8" s="676"/>
      <c r="UMX8" s="676"/>
      <c r="UMY8" s="676"/>
      <c r="UMZ8" s="676"/>
      <c r="UNA8" s="676"/>
      <c r="UNB8" s="676"/>
      <c r="UNC8" s="676"/>
      <c r="UND8" s="676"/>
      <c r="UNE8" s="676"/>
      <c r="UNF8" s="676"/>
      <c r="UNG8" s="676"/>
      <c r="UNH8" s="676"/>
      <c r="UNI8" s="676"/>
      <c r="UNJ8" s="676"/>
      <c r="UNK8" s="676"/>
      <c r="UNL8" s="676"/>
      <c r="UNM8" s="676"/>
      <c r="UNN8" s="676"/>
      <c r="UNO8" s="676"/>
      <c r="UNP8" s="676"/>
      <c r="UNQ8" s="676"/>
      <c r="UNR8" s="676"/>
      <c r="UNS8" s="676"/>
      <c r="UNT8" s="676"/>
      <c r="UNU8" s="676"/>
      <c r="UNV8" s="676"/>
      <c r="UNW8" s="676"/>
      <c r="UNX8" s="676"/>
      <c r="UNY8" s="676"/>
      <c r="UNZ8" s="676"/>
      <c r="UOA8" s="676"/>
      <c r="UOB8" s="676"/>
      <c r="UOC8" s="676"/>
      <c r="UOD8" s="676"/>
      <c r="UOE8" s="676"/>
      <c r="UOF8" s="676"/>
      <c r="UOG8" s="676"/>
      <c r="UOH8" s="676"/>
      <c r="UOI8" s="676"/>
      <c r="UOJ8" s="676"/>
      <c r="UOK8" s="676"/>
      <c r="UOL8" s="676"/>
      <c r="UOM8" s="676"/>
      <c r="UON8" s="676"/>
      <c r="UOO8" s="676"/>
      <c r="UOP8" s="676"/>
      <c r="UOQ8" s="676"/>
      <c r="UOR8" s="676"/>
      <c r="UOS8" s="676"/>
      <c r="UOT8" s="676"/>
      <c r="UOU8" s="676"/>
      <c r="UOV8" s="676"/>
      <c r="UOW8" s="676"/>
      <c r="UOX8" s="676"/>
      <c r="UOY8" s="676"/>
      <c r="UOZ8" s="676"/>
      <c r="UPA8" s="676"/>
      <c r="UPB8" s="676"/>
      <c r="UPC8" s="676"/>
      <c r="UPD8" s="676"/>
      <c r="UPE8" s="676"/>
      <c r="UPF8" s="676"/>
      <c r="UPG8" s="676"/>
      <c r="UPH8" s="676"/>
      <c r="UPI8" s="676"/>
      <c r="UPJ8" s="676"/>
      <c r="UPK8" s="676"/>
      <c r="UPL8" s="676"/>
      <c r="UPM8" s="676"/>
      <c r="UPN8" s="676"/>
      <c r="UPO8" s="676"/>
      <c r="UPP8" s="676"/>
      <c r="UPQ8" s="676"/>
      <c r="UPR8" s="676"/>
      <c r="UPS8" s="676"/>
      <c r="UPT8" s="676"/>
      <c r="UPU8" s="676"/>
      <c r="UPV8" s="676"/>
      <c r="UPW8" s="676"/>
      <c r="UPX8" s="676"/>
      <c r="UPY8" s="676"/>
      <c r="UPZ8" s="676"/>
      <c r="UQA8" s="676"/>
      <c r="UQB8" s="676"/>
      <c r="UQC8" s="676"/>
      <c r="UQD8" s="676"/>
      <c r="UQE8" s="676"/>
      <c r="UQF8" s="676"/>
      <c r="UQG8" s="676"/>
      <c r="UQH8" s="676"/>
      <c r="UQI8" s="676"/>
      <c r="UQJ8" s="676"/>
      <c r="UQK8" s="676"/>
      <c r="UQL8" s="676"/>
      <c r="UQM8" s="676"/>
      <c r="UQN8" s="676"/>
      <c r="UQO8" s="676"/>
      <c r="UQP8" s="676"/>
      <c r="UQQ8" s="676"/>
      <c r="UQR8" s="676"/>
      <c r="UQS8" s="676"/>
      <c r="UQT8" s="676"/>
      <c r="UQU8" s="676"/>
      <c r="UQV8" s="676"/>
      <c r="UQW8" s="676"/>
      <c r="UQX8" s="676"/>
      <c r="UQY8" s="676"/>
      <c r="UQZ8" s="676"/>
      <c r="URA8" s="676"/>
      <c r="URB8" s="676"/>
      <c r="URC8" s="676"/>
      <c r="URD8" s="676"/>
      <c r="URE8" s="676"/>
      <c r="URF8" s="676"/>
      <c r="URG8" s="676"/>
      <c r="URH8" s="676"/>
      <c r="URI8" s="676"/>
      <c r="URJ8" s="676"/>
      <c r="URK8" s="676"/>
      <c r="URL8" s="676"/>
      <c r="URM8" s="676"/>
      <c r="URN8" s="676"/>
      <c r="URO8" s="676"/>
      <c r="URP8" s="676"/>
      <c r="URQ8" s="676"/>
      <c r="URR8" s="676"/>
      <c r="URS8" s="676"/>
      <c r="URT8" s="676"/>
      <c r="URU8" s="676"/>
      <c r="URV8" s="676"/>
      <c r="URW8" s="676"/>
      <c r="URX8" s="676"/>
      <c r="URY8" s="676"/>
      <c r="URZ8" s="676"/>
      <c r="USA8" s="676"/>
      <c r="USB8" s="676"/>
      <c r="USC8" s="676"/>
      <c r="USD8" s="676"/>
      <c r="USE8" s="676"/>
      <c r="USF8" s="676"/>
      <c r="USG8" s="676"/>
      <c r="USH8" s="676"/>
      <c r="USI8" s="676"/>
      <c r="USJ8" s="676"/>
      <c r="USK8" s="676"/>
      <c r="USL8" s="676"/>
      <c r="USM8" s="676"/>
      <c r="USN8" s="676"/>
      <c r="USO8" s="676"/>
      <c r="USP8" s="676"/>
      <c r="USQ8" s="676"/>
      <c r="USR8" s="676"/>
      <c r="USS8" s="676"/>
      <c r="UST8" s="676"/>
      <c r="USU8" s="676"/>
      <c r="USV8" s="676"/>
      <c r="USW8" s="676"/>
      <c r="USX8" s="676"/>
      <c r="USY8" s="676"/>
      <c r="USZ8" s="676"/>
      <c r="UTA8" s="676"/>
      <c r="UTB8" s="676"/>
      <c r="UTC8" s="676"/>
      <c r="UTD8" s="676"/>
      <c r="UTE8" s="676"/>
      <c r="UTF8" s="676"/>
      <c r="UTG8" s="676"/>
      <c r="UTH8" s="676"/>
      <c r="UTI8" s="676"/>
      <c r="UTJ8" s="676"/>
      <c r="UTK8" s="676"/>
      <c r="UTL8" s="676"/>
      <c r="UTM8" s="676"/>
      <c r="UTN8" s="676"/>
      <c r="UTO8" s="676"/>
      <c r="UTP8" s="676"/>
      <c r="UTQ8" s="676"/>
      <c r="UTR8" s="676"/>
      <c r="UTS8" s="676"/>
      <c r="UTT8" s="676"/>
      <c r="UTU8" s="676"/>
      <c r="UTV8" s="676"/>
      <c r="UTW8" s="676"/>
      <c r="UTX8" s="676"/>
      <c r="UTY8" s="676"/>
      <c r="UTZ8" s="676"/>
      <c r="UUA8" s="676"/>
      <c r="UUB8" s="676"/>
      <c r="UUC8" s="676"/>
      <c r="UUD8" s="676"/>
      <c r="UUE8" s="676"/>
      <c r="UUF8" s="676"/>
      <c r="UUG8" s="676"/>
      <c r="UUH8" s="676"/>
      <c r="UUI8" s="676"/>
      <c r="UUJ8" s="676"/>
      <c r="UUK8" s="676"/>
      <c r="UUL8" s="676"/>
      <c r="UUM8" s="676"/>
      <c r="UUN8" s="676"/>
      <c r="UUO8" s="676"/>
      <c r="UUP8" s="676"/>
      <c r="UUQ8" s="676"/>
      <c r="UUR8" s="676"/>
      <c r="UUS8" s="676"/>
      <c r="UUT8" s="676"/>
      <c r="UUU8" s="676"/>
      <c r="UUV8" s="676"/>
      <c r="UUW8" s="676"/>
      <c r="UUX8" s="676"/>
      <c r="UUY8" s="676"/>
      <c r="UUZ8" s="676"/>
      <c r="UVA8" s="676"/>
      <c r="UVB8" s="676"/>
      <c r="UVC8" s="676"/>
      <c r="UVD8" s="676"/>
      <c r="UVE8" s="676"/>
      <c r="UVF8" s="676"/>
      <c r="UVG8" s="676"/>
      <c r="UVH8" s="676"/>
      <c r="UVI8" s="676"/>
      <c r="UVJ8" s="676"/>
      <c r="UVK8" s="676"/>
      <c r="UVL8" s="676"/>
      <c r="UVM8" s="676"/>
      <c r="UVN8" s="676"/>
      <c r="UVO8" s="676"/>
      <c r="UVP8" s="676"/>
      <c r="UVQ8" s="676"/>
      <c r="UVR8" s="676"/>
      <c r="UVS8" s="676"/>
      <c r="UVT8" s="676"/>
      <c r="UVU8" s="676"/>
      <c r="UVV8" s="676"/>
      <c r="UVW8" s="676"/>
      <c r="UVX8" s="676"/>
      <c r="UVY8" s="676"/>
      <c r="UVZ8" s="676"/>
      <c r="UWA8" s="676"/>
      <c r="UWB8" s="676"/>
      <c r="UWC8" s="676"/>
      <c r="UWD8" s="676"/>
      <c r="UWE8" s="676"/>
      <c r="UWF8" s="676"/>
      <c r="UWG8" s="676"/>
      <c r="UWH8" s="676"/>
      <c r="UWI8" s="676"/>
      <c r="UWJ8" s="676"/>
      <c r="UWK8" s="676"/>
      <c r="UWL8" s="676"/>
      <c r="UWM8" s="676"/>
      <c r="UWN8" s="676"/>
      <c r="UWO8" s="676"/>
      <c r="UWP8" s="676"/>
      <c r="UWQ8" s="676"/>
      <c r="UWR8" s="676"/>
      <c r="UWS8" s="676"/>
      <c r="UWT8" s="676"/>
      <c r="UWU8" s="676"/>
      <c r="UWV8" s="676"/>
      <c r="UWW8" s="676"/>
      <c r="UWX8" s="676"/>
      <c r="UWY8" s="676"/>
      <c r="UWZ8" s="676"/>
      <c r="UXA8" s="676"/>
      <c r="UXB8" s="676"/>
      <c r="UXC8" s="676"/>
      <c r="UXD8" s="676"/>
      <c r="UXE8" s="676"/>
      <c r="UXF8" s="676"/>
      <c r="UXG8" s="676"/>
      <c r="UXH8" s="676"/>
      <c r="UXI8" s="676"/>
      <c r="UXJ8" s="676"/>
      <c r="UXK8" s="676"/>
      <c r="UXL8" s="676"/>
      <c r="UXM8" s="676"/>
      <c r="UXN8" s="676"/>
      <c r="UXO8" s="676"/>
      <c r="UXP8" s="676"/>
      <c r="UXQ8" s="676"/>
      <c r="UXR8" s="676"/>
      <c r="UXS8" s="676"/>
      <c r="UXT8" s="676"/>
      <c r="UXU8" s="676"/>
      <c r="UXV8" s="676"/>
      <c r="UXW8" s="676"/>
      <c r="UXX8" s="676"/>
      <c r="UXY8" s="676"/>
      <c r="UXZ8" s="676"/>
      <c r="UYA8" s="676"/>
      <c r="UYB8" s="676"/>
      <c r="UYC8" s="676"/>
      <c r="UYD8" s="676"/>
      <c r="UYE8" s="676"/>
      <c r="UYF8" s="676"/>
      <c r="UYG8" s="676"/>
      <c r="UYH8" s="676"/>
      <c r="UYI8" s="676"/>
      <c r="UYJ8" s="676"/>
      <c r="UYK8" s="676"/>
      <c r="UYL8" s="676"/>
      <c r="UYM8" s="676"/>
      <c r="UYN8" s="676"/>
      <c r="UYO8" s="676"/>
      <c r="UYP8" s="676"/>
      <c r="UYQ8" s="676"/>
      <c r="UYR8" s="676"/>
      <c r="UYS8" s="676"/>
      <c r="UYT8" s="676"/>
      <c r="UYU8" s="676"/>
      <c r="UYV8" s="676"/>
      <c r="UYW8" s="676"/>
      <c r="UYX8" s="676"/>
      <c r="UYY8" s="676"/>
      <c r="UYZ8" s="676"/>
      <c r="UZA8" s="676"/>
      <c r="UZB8" s="676"/>
      <c r="UZC8" s="676"/>
      <c r="UZD8" s="676"/>
      <c r="UZE8" s="676"/>
      <c r="UZF8" s="676"/>
      <c r="UZG8" s="676"/>
      <c r="UZH8" s="676"/>
      <c r="UZI8" s="676"/>
      <c r="UZJ8" s="676"/>
      <c r="UZK8" s="676"/>
      <c r="UZL8" s="676"/>
      <c r="UZM8" s="676"/>
      <c r="UZN8" s="676"/>
      <c r="UZO8" s="676"/>
      <c r="UZP8" s="676"/>
      <c r="UZQ8" s="676"/>
      <c r="UZR8" s="676"/>
      <c r="UZS8" s="676"/>
      <c r="UZT8" s="676"/>
      <c r="UZU8" s="676"/>
      <c r="UZV8" s="676"/>
      <c r="UZW8" s="676"/>
      <c r="UZX8" s="676"/>
      <c r="UZY8" s="676"/>
      <c r="UZZ8" s="676"/>
      <c r="VAA8" s="676"/>
      <c r="VAB8" s="676"/>
      <c r="VAC8" s="676"/>
      <c r="VAD8" s="676"/>
      <c r="VAE8" s="676"/>
      <c r="VAF8" s="676"/>
      <c r="VAG8" s="676"/>
      <c r="VAH8" s="676"/>
      <c r="VAI8" s="676"/>
      <c r="VAJ8" s="676"/>
      <c r="VAK8" s="676"/>
      <c r="VAL8" s="676"/>
      <c r="VAM8" s="676"/>
      <c r="VAN8" s="676"/>
      <c r="VAO8" s="676"/>
      <c r="VAP8" s="676"/>
      <c r="VAQ8" s="676"/>
      <c r="VAR8" s="676"/>
      <c r="VAS8" s="676"/>
      <c r="VAT8" s="676"/>
      <c r="VAU8" s="676"/>
      <c r="VAV8" s="676"/>
      <c r="VAW8" s="676"/>
      <c r="VAX8" s="676"/>
      <c r="VAY8" s="676"/>
      <c r="VAZ8" s="676"/>
      <c r="VBA8" s="676"/>
      <c r="VBB8" s="676"/>
      <c r="VBC8" s="676"/>
      <c r="VBD8" s="676"/>
      <c r="VBE8" s="676"/>
      <c r="VBF8" s="676"/>
      <c r="VBG8" s="676"/>
      <c r="VBH8" s="676"/>
      <c r="VBI8" s="676"/>
      <c r="VBJ8" s="676"/>
      <c r="VBK8" s="676"/>
      <c r="VBL8" s="676"/>
      <c r="VBM8" s="676"/>
      <c r="VBN8" s="676"/>
      <c r="VBO8" s="676"/>
      <c r="VBP8" s="676"/>
      <c r="VBQ8" s="676"/>
      <c r="VBR8" s="676"/>
      <c r="VBS8" s="676"/>
      <c r="VBT8" s="676"/>
      <c r="VBU8" s="676"/>
      <c r="VBV8" s="676"/>
      <c r="VBW8" s="676"/>
      <c r="VBX8" s="676"/>
      <c r="VBY8" s="676"/>
      <c r="VBZ8" s="676"/>
      <c r="VCA8" s="676"/>
      <c r="VCB8" s="676"/>
      <c r="VCC8" s="676"/>
      <c r="VCD8" s="676"/>
      <c r="VCE8" s="676"/>
      <c r="VCF8" s="676"/>
      <c r="VCG8" s="676"/>
      <c r="VCH8" s="676"/>
      <c r="VCI8" s="676"/>
      <c r="VCJ8" s="676"/>
      <c r="VCK8" s="676"/>
      <c r="VCL8" s="676"/>
      <c r="VCM8" s="676"/>
      <c r="VCN8" s="676"/>
      <c r="VCO8" s="676"/>
      <c r="VCP8" s="676"/>
      <c r="VCQ8" s="676"/>
      <c r="VCR8" s="676"/>
      <c r="VCS8" s="676"/>
      <c r="VCT8" s="676"/>
      <c r="VCU8" s="676"/>
      <c r="VCV8" s="676"/>
      <c r="VCW8" s="676"/>
      <c r="VCX8" s="676"/>
      <c r="VCY8" s="676"/>
      <c r="VCZ8" s="676"/>
      <c r="VDA8" s="676"/>
      <c r="VDB8" s="676"/>
      <c r="VDC8" s="676"/>
      <c r="VDD8" s="676"/>
      <c r="VDE8" s="676"/>
      <c r="VDF8" s="676"/>
      <c r="VDG8" s="676"/>
      <c r="VDH8" s="676"/>
      <c r="VDI8" s="676"/>
      <c r="VDJ8" s="676"/>
      <c r="VDK8" s="676"/>
      <c r="VDL8" s="676"/>
      <c r="VDM8" s="676"/>
      <c r="VDN8" s="676"/>
      <c r="VDO8" s="676"/>
      <c r="VDP8" s="676"/>
      <c r="VDQ8" s="676"/>
      <c r="VDR8" s="676"/>
      <c r="VDS8" s="676"/>
      <c r="VDT8" s="676"/>
      <c r="VDU8" s="676"/>
      <c r="VDV8" s="676"/>
      <c r="VDW8" s="676"/>
      <c r="VDX8" s="676"/>
      <c r="VDY8" s="676"/>
      <c r="VDZ8" s="676"/>
      <c r="VEA8" s="676"/>
      <c r="VEB8" s="676"/>
      <c r="VEC8" s="676"/>
      <c r="VED8" s="676"/>
      <c r="VEE8" s="676"/>
      <c r="VEF8" s="676"/>
      <c r="VEG8" s="676"/>
      <c r="VEH8" s="676"/>
      <c r="VEI8" s="676"/>
      <c r="VEJ8" s="676"/>
      <c r="VEK8" s="676"/>
      <c r="VEL8" s="676"/>
      <c r="VEM8" s="676"/>
      <c r="VEN8" s="676"/>
      <c r="VEO8" s="676"/>
      <c r="VEP8" s="676"/>
      <c r="VEQ8" s="676"/>
      <c r="VER8" s="676"/>
      <c r="VES8" s="676"/>
      <c r="VET8" s="676"/>
      <c r="VEU8" s="676"/>
      <c r="VEV8" s="676"/>
      <c r="VEW8" s="676"/>
      <c r="VEX8" s="676"/>
      <c r="VEY8" s="676"/>
      <c r="VEZ8" s="676"/>
      <c r="VFA8" s="676"/>
      <c r="VFB8" s="676"/>
      <c r="VFC8" s="676"/>
      <c r="VFD8" s="676"/>
      <c r="VFE8" s="676"/>
      <c r="VFF8" s="676"/>
      <c r="VFG8" s="676"/>
      <c r="VFH8" s="676"/>
      <c r="VFI8" s="676"/>
      <c r="VFJ8" s="676"/>
      <c r="VFK8" s="676"/>
      <c r="VFL8" s="676"/>
      <c r="VFM8" s="676"/>
      <c r="VFN8" s="676"/>
      <c r="VFO8" s="676"/>
      <c r="VFP8" s="676"/>
      <c r="VFQ8" s="676"/>
      <c r="VFR8" s="676"/>
      <c r="VFS8" s="676"/>
      <c r="VFT8" s="676"/>
      <c r="VFU8" s="676"/>
      <c r="VFV8" s="676"/>
      <c r="VFW8" s="676"/>
      <c r="VFX8" s="676"/>
      <c r="VFY8" s="676"/>
      <c r="VFZ8" s="676"/>
      <c r="VGA8" s="676"/>
      <c r="VGB8" s="676"/>
      <c r="VGC8" s="676"/>
      <c r="VGD8" s="676"/>
      <c r="VGE8" s="676"/>
      <c r="VGF8" s="676"/>
      <c r="VGG8" s="676"/>
      <c r="VGH8" s="676"/>
      <c r="VGI8" s="676"/>
      <c r="VGJ8" s="676"/>
      <c r="VGK8" s="676"/>
      <c r="VGL8" s="676"/>
      <c r="VGM8" s="676"/>
      <c r="VGN8" s="676"/>
      <c r="VGO8" s="676"/>
      <c r="VGP8" s="676"/>
      <c r="VGQ8" s="676"/>
      <c r="VGR8" s="676"/>
      <c r="VGS8" s="676"/>
      <c r="VGT8" s="676"/>
      <c r="VGU8" s="676"/>
      <c r="VGV8" s="676"/>
      <c r="VGW8" s="676"/>
      <c r="VGX8" s="676"/>
      <c r="VGY8" s="676"/>
      <c r="VGZ8" s="676"/>
      <c r="VHA8" s="676"/>
      <c r="VHB8" s="676"/>
      <c r="VHC8" s="676"/>
      <c r="VHD8" s="676"/>
      <c r="VHE8" s="676"/>
      <c r="VHF8" s="676"/>
      <c r="VHG8" s="676"/>
      <c r="VHH8" s="676"/>
      <c r="VHI8" s="676"/>
      <c r="VHJ8" s="676"/>
      <c r="VHK8" s="676"/>
      <c r="VHL8" s="676"/>
      <c r="VHM8" s="676"/>
      <c r="VHN8" s="676"/>
      <c r="VHO8" s="676"/>
      <c r="VHP8" s="676"/>
      <c r="VHQ8" s="676"/>
      <c r="VHR8" s="676"/>
      <c r="VHS8" s="676"/>
      <c r="VHT8" s="676"/>
      <c r="VHU8" s="676"/>
      <c r="VHV8" s="676"/>
      <c r="VHW8" s="676"/>
      <c r="VHX8" s="676"/>
      <c r="VHY8" s="676"/>
      <c r="VHZ8" s="676"/>
      <c r="VIA8" s="676"/>
      <c r="VIB8" s="676"/>
      <c r="VIC8" s="676"/>
      <c r="VID8" s="676"/>
      <c r="VIE8" s="676"/>
      <c r="VIF8" s="676"/>
      <c r="VIG8" s="676"/>
      <c r="VIH8" s="676"/>
      <c r="VII8" s="676"/>
      <c r="VIJ8" s="676"/>
      <c r="VIK8" s="676"/>
      <c r="VIL8" s="676"/>
      <c r="VIM8" s="676"/>
      <c r="VIN8" s="676"/>
      <c r="VIO8" s="676"/>
      <c r="VIP8" s="676"/>
      <c r="VIQ8" s="676"/>
      <c r="VIR8" s="676"/>
      <c r="VIS8" s="676"/>
      <c r="VIT8" s="676"/>
      <c r="VIU8" s="676"/>
      <c r="VIV8" s="676"/>
      <c r="VIW8" s="676"/>
      <c r="VIX8" s="676"/>
      <c r="VIY8" s="676"/>
      <c r="VIZ8" s="676"/>
      <c r="VJA8" s="676"/>
      <c r="VJB8" s="676"/>
      <c r="VJC8" s="676"/>
      <c r="VJD8" s="676"/>
      <c r="VJE8" s="676"/>
      <c r="VJF8" s="676"/>
      <c r="VJG8" s="676"/>
      <c r="VJH8" s="676"/>
      <c r="VJI8" s="676"/>
      <c r="VJJ8" s="676"/>
      <c r="VJK8" s="676"/>
      <c r="VJL8" s="676"/>
      <c r="VJM8" s="676"/>
      <c r="VJN8" s="676"/>
      <c r="VJO8" s="676"/>
      <c r="VJP8" s="676"/>
      <c r="VJQ8" s="676"/>
      <c r="VJR8" s="676"/>
      <c r="VJS8" s="676"/>
      <c r="VJT8" s="676"/>
      <c r="VJU8" s="676"/>
      <c r="VJV8" s="676"/>
      <c r="VJW8" s="676"/>
      <c r="VJX8" s="676"/>
      <c r="VJY8" s="676"/>
      <c r="VJZ8" s="676"/>
      <c r="VKA8" s="676"/>
      <c r="VKB8" s="676"/>
      <c r="VKC8" s="676"/>
      <c r="VKD8" s="676"/>
      <c r="VKE8" s="676"/>
      <c r="VKF8" s="676"/>
      <c r="VKG8" s="676"/>
      <c r="VKH8" s="676"/>
      <c r="VKI8" s="676"/>
      <c r="VKJ8" s="676"/>
      <c r="VKK8" s="676"/>
      <c r="VKL8" s="676"/>
      <c r="VKM8" s="676"/>
      <c r="VKN8" s="676"/>
      <c r="VKO8" s="676"/>
      <c r="VKP8" s="676"/>
      <c r="VKQ8" s="676"/>
      <c r="VKR8" s="676"/>
      <c r="VKS8" s="676"/>
      <c r="VKT8" s="676"/>
      <c r="VKU8" s="676"/>
      <c r="VKV8" s="676"/>
      <c r="VKW8" s="676"/>
      <c r="VKX8" s="676"/>
      <c r="VKY8" s="676"/>
      <c r="VKZ8" s="676"/>
      <c r="VLA8" s="676"/>
      <c r="VLB8" s="676"/>
      <c r="VLC8" s="676"/>
      <c r="VLD8" s="676"/>
      <c r="VLE8" s="676"/>
      <c r="VLF8" s="676"/>
      <c r="VLG8" s="676"/>
      <c r="VLH8" s="676"/>
      <c r="VLI8" s="676"/>
      <c r="VLJ8" s="676"/>
      <c r="VLK8" s="676"/>
      <c r="VLL8" s="676"/>
      <c r="VLM8" s="676"/>
      <c r="VLN8" s="676"/>
      <c r="VLO8" s="676"/>
      <c r="VLP8" s="676"/>
      <c r="VLQ8" s="676"/>
      <c r="VLR8" s="676"/>
      <c r="VLS8" s="676"/>
      <c r="VLT8" s="676"/>
      <c r="VLU8" s="676"/>
      <c r="VLV8" s="676"/>
      <c r="VLW8" s="676"/>
      <c r="VLX8" s="676"/>
      <c r="VLY8" s="676"/>
      <c r="VLZ8" s="676"/>
      <c r="VMA8" s="676"/>
      <c r="VMB8" s="676"/>
      <c r="VMC8" s="676"/>
      <c r="VMD8" s="676"/>
      <c r="VME8" s="676"/>
      <c r="VMF8" s="676"/>
      <c r="VMG8" s="676"/>
      <c r="VMH8" s="676"/>
      <c r="VMI8" s="676"/>
      <c r="VMJ8" s="676"/>
      <c r="VMK8" s="676"/>
      <c r="VML8" s="676"/>
      <c r="VMM8" s="676"/>
      <c r="VMN8" s="676"/>
      <c r="VMO8" s="676"/>
      <c r="VMP8" s="676"/>
      <c r="VMQ8" s="676"/>
      <c r="VMR8" s="676"/>
      <c r="VMS8" s="676"/>
      <c r="VMT8" s="676"/>
      <c r="VMU8" s="676"/>
      <c r="VMV8" s="676"/>
      <c r="VMW8" s="676"/>
      <c r="VMX8" s="676"/>
      <c r="VMY8" s="676"/>
      <c r="VMZ8" s="676"/>
      <c r="VNA8" s="676"/>
      <c r="VNB8" s="676"/>
      <c r="VNC8" s="676"/>
      <c r="VND8" s="676"/>
      <c r="VNE8" s="676"/>
      <c r="VNF8" s="676"/>
      <c r="VNG8" s="676"/>
      <c r="VNH8" s="676"/>
      <c r="VNI8" s="676"/>
      <c r="VNJ8" s="676"/>
      <c r="VNK8" s="676"/>
      <c r="VNL8" s="676"/>
      <c r="VNM8" s="676"/>
      <c r="VNN8" s="676"/>
      <c r="VNO8" s="676"/>
      <c r="VNP8" s="676"/>
      <c r="VNQ8" s="676"/>
      <c r="VNR8" s="676"/>
      <c r="VNS8" s="676"/>
      <c r="VNT8" s="676"/>
      <c r="VNU8" s="676"/>
      <c r="VNV8" s="676"/>
      <c r="VNW8" s="676"/>
      <c r="VNX8" s="676"/>
      <c r="VNY8" s="676"/>
      <c r="VNZ8" s="676"/>
      <c r="VOA8" s="676"/>
      <c r="VOB8" s="676"/>
      <c r="VOC8" s="676"/>
      <c r="VOD8" s="676"/>
      <c r="VOE8" s="676"/>
      <c r="VOF8" s="676"/>
      <c r="VOG8" s="676"/>
      <c r="VOH8" s="676"/>
      <c r="VOI8" s="676"/>
      <c r="VOJ8" s="676"/>
      <c r="VOK8" s="676"/>
      <c r="VOL8" s="676"/>
      <c r="VOM8" s="676"/>
      <c r="VON8" s="676"/>
      <c r="VOO8" s="676"/>
      <c r="VOP8" s="676"/>
      <c r="VOQ8" s="676"/>
      <c r="VOR8" s="676"/>
      <c r="VOS8" s="676"/>
      <c r="VOT8" s="676"/>
      <c r="VOU8" s="676"/>
      <c r="VOV8" s="676"/>
      <c r="VOW8" s="676"/>
      <c r="VOX8" s="676"/>
      <c r="VOY8" s="676"/>
      <c r="VOZ8" s="676"/>
      <c r="VPA8" s="676"/>
      <c r="VPB8" s="676"/>
      <c r="VPC8" s="676"/>
      <c r="VPD8" s="676"/>
      <c r="VPE8" s="676"/>
      <c r="VPF8" s="676"/>
      <c r="VPG8" s="676"/>
      <c r="VPH8" s="676"/>
      <c r="VPI8" s="676"/>
      <c r="VPJ8" s="676"/>
      <c r="VPK8" s="676"/>
      <c r="VPL8" s="676"/>
      <c r="VPM8" s="676"/>
      <c r="VPN8" s="676"/>
      <c r="VPO8" s="676"/>
      <c r="VPP8" s="676"/>
      <c r="VPQ8" s="676"/>
      <c r="VPR8" s="676"/>
      <c r="VPS8" s="676"/>
      <c r="VPT8" s="676"/>
      <c r="VPU8" s="676"/>
      <c r="VPV8" s="676"/>
      <c r="VPW8" s="676"/>
      <c r="VPX8" s="676"/>
      <c r="VPY8" s="676"/>
      <c r="VPZ8" s="676"/>
      <c r="VQA8" s="676"/>
      <c r="VQB8" s="676"/>
      <c r="VQC8" s="676"/>
      <c r="VQD8" s="676"/>
      <c r="VQE8" s="676"/>
      <c r="VQF8" s="676"/>
      <c r="VQG8" s="676"/>
      <c r="VQH8" s="676"/>
      <c r="VQI8" s="676"/>
      <c r="VQJ8" s="676"/>
      <c r="VQK8" s="676"/>
      <c r="VQL8" s="676"/>
      <c r="VQM8" s="676"/>
      <c r="VQN8" s="676"/>
      <c r="VQO8" s="676"/>
      <c r="VQP8" s="676"/>
      <c r="VQQ8" s="676"/>
      <c r="VQR8" s="676"/>
      <c r="VQS8" s="676"/>
      <c r="VQT8" s="676"/>
      <c r="VQU8" s="676"/>
      <c r="VQV8" s="676"/>
      <c r="VQW8" s="676"/>
      <c r="VQX8" s="676"/>
      <c r="VQY8" s="676"/>
      <c r="VQZ8" s="676"/>
      <c r="VRA8" s="676"/>
      <c r="VRB8" s="676"/>
      <c r="VRC8" s="676"/>
      <c r="VRD8" s="676"/>
      <c r="VRE8" s="676"/>
      <c r="VRF8" s="676"/>
      <c r="VRG8" s="676"/>
      <c r="VRH8" s="676"/>
      <c r="VRI8" s="676"/>
      <c r="VRJ8" s="676"/>
      <c r="VRK8" s="676"/>
      <c r="VRL8" s="676"/>
      <c r="VRM8" s="676"/>
      <c r="VRN8" s="676"/>
      <c r="VRO8" s="676"/>
      <c r="VRP8" s="676"/>
      <c r="VRQ8" s="676"/>
      <c r="VRR8" s="676"/>
      <c r="VRS8" s="676"/>
      <c r="VRT8" s="676"/>
      <c r="VRU8" s="676"/>
      <c r="VRV8" s="676"/>
      <c r="VRW8" s="676"/>
      <c r="VRX8" s="676"/>
      <c r="VRY8" s="676"/>
      <c r="VRZ8" s="676"/>
      <c r="VSA8" s="676"/>
      <c r="VSB8" s="676"/>
      <c r="VSC8" s="676"/>
      <c r="VSD8" s="676"/>
      <c r="VSE8" s="676"/>
      <c r="VSF8" s="676"/>
      <c r="VSG8" s="676"/>
      <c r="VSH8" s="676"/>
      <c r="VSI8" s="676"/>
      <c r="VSJ8" s="676"/>
      <c r="VSK8" s="676"/>
      <c r="VSL8" s="676"/>
      <c r="VSM8" s="676"/>
      <c r="VSN8" s="676"/>
      <c r="VSO8" s="676"/>
      <c r="VSP8" s="676"/>
      <c r="VSQ8" s="676"/>
      <c r="VSR8" s="676"/>
      <c r="VSS8" s="676"/>
      <c r="VST8" s="676"/>
      <c r="VSU8" s="676"/>
      <c r="VSV8" s="676"/>
      <c r="VSW8" s="676"/>
      <c r="VSX8" s="676"/>
      <c r="VSY8" s="676"/>
      <c r="VSZ8" s="676"/>
      <c r="VTA8" s="676"/>
      <c r="VTB8" s="676"/>
      <c r="VTC8" s="676"/>
      <c r="VTD8" s="676"/>
      <c r="VTE8" s="676"/>
      <c r="VTF8" s="676"/>
      <c r="VTG8" s="676"/>
      <c r="VTH8" s="676"/>
      <c r="VTI8" s="676"/>
      <c r="VTJ8" s="676"/>
      <c r="VTK8" s="676"/>
      <c r="VTL8" s="676"/>
      <c r="VTM8" s="676"/>
      <c r="VTN8" s="676"/>
      <c r="VTO8" s="676"/>
      <c r="VTP8" s="676"/>
      <c r="VTQ8" s="676"/>
      <c r="VTR8" s="676"/>
      <c r="VTS8" s="676"/>
      <c r="VTT8" s="676"/>
      <c r="VTU8" s="676"/>
      <c r="VTV8" s="676"/>
      <c r="VTW8" s="676"/>
      <c r="VTX8" s="676"/>
      <c r="VTY8" s="676"/>
      <c r="VTZ8" s="676"/>
      <c r="VUA8" s="676"/>
      <c r="VUB8" s="676"/>
      <c r="VUC8" s="676"/>
      <c r="VUD8" s="676"/>
      <c r="VUE8" s="676"/>
      <c r="VUF8" s="676"/>
      <c r="VUG8" s="676"/>
      <c r="VUH8" s="676"/>
      <c r="VUI8" s="676"/>
      <c r="VUJ8" s="676"/>
      <c r="VUK8" s="676"/>
      <c r="VUL8" s="676"/>
      <c r="VUM8" s="676"/>
      <c r="VUN8" s="676"/>
      <c r="VUO8" s="676"/>
      <c r="VUP8" s="676"/>
      <c r="VUQ8" s="676"/>
      <c r="VUR8" s="676"/>
      <c r="VUS8" s="676"/>
      <c r="VUT8" s="676"/>
      <c r="VUU8" s="676"/>
      <c r="VUV8" s="676"/>
      <c r="VUW8" s="676"/>
      <c r="VUX8" s="676"/>
      <c r="VUY8" s="676"/>
      <c r="VUZ8" s="676"/>
      <c r="VVA8" s="676"/>
      <c r="VVB8" s="676"/>
      <c r="VVC8" s="676"/>
      <c r="VVD8" s="676"/>
      <c r="VVE8" s="676"/>
      <c r="VVF8" s="676"/>
      <c r="VVG8" s="676"/>
      <c r="VVH8" s="676"/>
      <c r="VVI8" s="676"/>
      <c r="VVJ8" s="676"/>
      <c r="VVK8" s="676"/>
      <c r="VVL8" s="676"/>
      <c r="VVM8" s="676"/>
      <c r="VVN8" s="676"/>
      <c r="VVO8" s="676"/>
      <c r="VVP8" s="676"/>
      <c r="VVQ8" s="676"/>
      <c r="VVR8" s="676"/>
      <c r="VVS8" s="676"/>
      <c r="VVT8" s="676"/>
      <c r="VVU8" s="676"/>
      <c r="VVV8" s="676"/>
      <c r="VVW8" s="676"/>
      <c r="VVX8" s="676"/>
      <c r="VVY8" s="676"/>
      <c r="VVZ8" s="676"/>
      <c r="VWA8" s="676"/>
      <c r="VWB8" s="676"/>
      <c r="VWC8" s="676"/>
      <c r="VWD8" s="676"/>
      <c r="VWE8" s="676"/>
      <c r="VWF8" s="676"/>
      <c r="VWG8" s="676"/>
      <c r="VWH8" s="676"/>
      <c r="VWI8" s="676"/>
      <c r="VWJ8" s="676"/>
      <c r="VWK8" s="676"/>
      <c r="VWL8" s="676"/>
      <c r="VWM8" s="676"/>
      <c r="VWN8" s="676"/>
      <c r="VWO8" s="676"/>
      <c r="VWP8" s="676"/>
      <c r="VWQ8" s="676"/>
      <c r="VWR8" s="676"/>
      <c r="VWS8" s="676"/>
      <c r="VWT8" s="676"/>
      <c r="VWU8" s="676"/>
      <c r="VWV8" s="676"/>
      <c r="VWW8" s="676"/>
      <c r="VWX8" s="676"/>
      <c r="VWY8" s="676"/>
      <c r="VWZ8" s="676"/>
      <c r="VXA8" s="676"/>
      <c r="VXB8" s="676"/>
      <c r="VXC8" s="676"/>
      <c r="VXD8" s="676"/>
      <c r="VXE8" s="676"/>
      <c r="VXF8" s="676"/>
      <c r="VXG8" s="676"/>
      <c r="VXH8" s="676"/>
      <c r="VXI8" s="676"/>
      <c r="VXJ8" s="676"/>
      <c r="VXK8" s="676"/>
      <c r="VXL8" s="676"/>
      <c r="VXM8" s="676"/>
      <c r="VXN8" s="676"/>
      <c r="VXO8" s="676"/>
      <c r="VXP8" s="676"/>
      <c r="VXQ8" s="676"/>
      <c r="VXR8" s="676"/>
      <c r="VXS8" s="676"/>
      <c r="VXT8" s="676"/>
      <c r="VXU8" s="676"/>
      <c r="VXV8" s="676"/>
      <c r="VXW8" s="676"/>
      <c r="VXX8" s="676"/>
      <c r="VXY8" s="676"/>
      <c r="VXZ8" s="676"/>
      <c r="VYA8" s="676"/>
      <c r="VYB8" s="676"/>
      <c r="VYC8" s="676"/>
      <c r="VYD8" s="676"/>
      <c r="VYE8" s="676"/>
      <c r="VYF8" s="676"/>
      <c r="VYG8" s="676"/>
      <c r="VYH8" s="676"/>
      <c r="VYI8" s="676"/>
      <c r="VYJ8" s="676"/>
      <c r="VYK8" s="676"/>
      <c r="VYL8" s="676"/>
      <c r="VYM8" s="676"/>
      <c r="VYN8" s="676"/>
      <c r="VYO8" s="676"/>
      <c r="VYP8" s="676"/>
      <c r="VYQ8" s="676"/>
      <c r="VYR8" s="676"/>
      <c r="VYS8" s="676"/>
      <c r="VYT8" s="676"/>
      <c r="VYU8" s="676"/>
      <c r="VYV8" s="676"/>
      <c r="VYW8" s="676"/>
      <c r="VYX8" s="676"/>
      <c r="VYY8" s="676"/>
      <c r="VYZ8" s="676"/>
      <c r="VZA8" s="676"/>
      <c r="VZB8" s="676"/>
      <c r="VZC8" s="676"/>
      <c r="VZD8" s="676"/>
      <c r="VZE8" s="676"/>
      <c r="VZF8" s="676"/>
      <c r="VZG8" s="676"/>
      <c r="VZH8" s="676"/>
      <c r="VZI8" s="676"/>
      <c r="VZJ8" s="676"/>
      <c r="VZK8" s="676"/>
      <c r="VZL8" s="676"/>
      <c r="VZM8" s="676"/>
      <c r="VZN8" s="676"/>
      <c r="VZO8" s="676"/>
      <c r="VZP8" s="676"/>
      <c r="VZQ8" s="676"/>
      <c r="VZR8" s="676"/>
      <c r="VZS8" s="676"/>
      <c r="VZT8" s="676"/>
      <c r="VZU8" s="676"/>
      <c r="VZV8" s="676"/>
      <c r="VZW8" s="676"/>
      <c r="VZX8" s="676"/>
      <c r="VZY8" s="676"/>
      <c r="VZZ8" s="676"/>
      <c r="WAA8" s="676"/>
      <c r="WAB8" s="676"/>
      <c r="WAC8" s="676"/>
      <c r="WAD8" s="676"/>
      <c r="WAE8" s="676"/>
      <c r="WAF8" s="676"/>
      <c r="WAG8" s="676"/>
      <c r="WAH8" s="676"/>
      <c r="WAI8" s="676"/>
      <c r="WAJ8" s="676"/>
      <c r="WAK8" s="676"/>
      <c r="WAL8" s="676"/>
      <c r="WAM8" s="676"/>
      <c r="WAN8" s="676"/>
      <c r="WAO8" s="676"/>
      <c r="WAP8" s="676"/>
      <c r="WAQ8" s="676"/>
      <c r="WAR8" s="676"/>
      <c r="WAS8" s="676"/>
      <c r="WAT8" s="676"/>
      <c r="WAU8" s="676"/>
      <c r="WAV8" s="676"/>
      <c r="WAW8" s="676"/>
      <c r="WAX8" s="676"/>
      <c r="WAY8" s="676"/>
      <c r="WAZ8" s="676"/>
      <c r="WBA8" s="676"/>
      <c r="WBB8" s="676"/>
      <c r="WBC8" s="676"/>
      <c r="WBD8" s="676"/>
      <c r="WBE8" s="676"/>
      <c r="WBF8" s="676"/>
      <c r="WBG8" s="676"/>
      <c r="WBH8" s="676"/>
      <c r="WBI8" s="676"/>
      <c r="WBJ8" s="676"/>
      <c r="WBK8" s="676"/>
      <c r="WBL8" s="676"/>
      <c r="WBM8" s="676"/>
      <c r="WBN8" s="676"/>
      <c r="WBO8" s="676"/>
      <c r="WBP8" s="676"/>
      <c r="WBQ8" s="676"/>
      <c r="WBR8" s="676"/>
      <c r="WBS8" s="676"/>
      <c r="WBT8" s="676"/>
      <c r="WBU8" s="676"/>
      <c r="WBV8" s="676"/>
      <c r="WBW8" s="676"/>
      <c r="WBX8" s="676"/>
      <c r="WBY8" s="676"/>
      <c r="WBZ8" s="676"/>
      <c r="WCA8" s="676"/>
      <c r="WCB8" s="676"/>
      <c r="WCC8" s="676"/>
      <c r="WCD8" s="676"/>
      <c r="WCE8" s="676"/>
      <c r="WCF8" s="676"/>
      <c r="WCG8" s="676"/>
      <c r="WCH8" s="676"/>
      <c r="WCI8" s="676"/>
      <c r="WCJ8" s="676"/>
      <c r="WCK8" s="676"/>
      <c r="WCL8" s="676"/>
      <c r="WCM8" s="676"/>
      <c r="WCN8" s="676"/>
      <c r="WCO8" s="676"/>
      <c r="WCP8" s="676"/>
      <c r="WCQ8" s="676"/>
      <c r="WCR8" s="676"/>
      <c r="WCS8" s="676"/>
      <c r="WCT8" s="676"/>
      <c r="WCU8" s="676"/>
      <c r="WCV8" s="676"/>
      <c r="WCW8" s="676"/>
      <c r="WCX8" s="676"/>
      <c r="WCY8" s="676"/>
      <c r="WCZ8" s="676"/>
      <c r="WDA8" s="676"/>
      <c r="WDB8" s="676"/>
      <c r="WDC8" s="676"/>
      <c r="WDD8" s="676"/>
      <c r="WDE8" s="676"/>
      <c r="WDF8" s="676"/>
      <c r="WDG8" s="676"/>
      <c r="WDH8" s="676"/>
      <c r="WDI8" s="676"/>
      <c r="WDJ8" s="676"/>
      <c r="WDK8" s="676"/>
      <c r="WDL8" s="676"/>
      <c r="WDM8" s="676"/>
      <c r="WDN8" s="676"/>
      <c r="WDO8" s="676"/>
      <c r="WDP8" s="676"/>
      <c r="WDQ8" s="676"/>
      <c r="WDR8" s="676"/>
      <c r="WDS8" s="676"/>
      <c r="WDT8" s="676"/>
      <c r="WDU8" s="676"/>
      <c r="WDV8" s="676"/>
      <c r="WDW8" s="676"/>
      <c r="WDX8" s="676"/>
      <c r="WDY8" s="676"/>
      <c r="WDZ8" s="676"/>
      <c r="WEA8" s="676"/>
      <c r="WEB8" s="676"/>
      <c r="WEC8" s="676"/>
      <c r="WED8" s="676"/>
      <c r="WEE8" s="676"/>
      <c r="WEF8" s="676"/>
      <c r="WEG8" s="676"/>
      <c r="WEH8" s="676"/>
      <c r="WEI8" s="676"/>
      <c r="WEJ8" s="676"/>
      <c r="WEK8" s="676"/>
      <c r="WEL8" s="676"/>
      <c r="WEM8" s="676"/>
      <c r="WEN8" s="676"/>
      <c r="WEO8" s="676"/>
      <c r="WEP8" s="676"/>
      <c r="WEQ8" s="676"/>
      <c r="WER8" s="676"/>
      <c r="WES8" s="676"/>
      <c r="WET8" s="676"/>
      <c r="WEU8" s="676"/>
      <c r="WEV8" s="676"/>
      <c r="WEW8" s="676"/>
      <c r="WEX8" s="676"/>
      <c r="WEY8" s="676"/>
      <c r="WEZ8" s="676"/>
      <c r="WFA8" s="676"/>
      <c r="WFB8" s="676"/>
      <c r="WFC8" s="676"/>
      <c r="WFD8" s="676"/>
      <c r="WFE8" s="676"/>
      <c r="WFF8" s="676"/>
      <c r="WFG8" s="676"/>
      <c r="WFH8" s="676"/>
      <c r="WFI8" s="676"/>
      <c r="WFJ8" s="676"/>
      <c r="WFK8" s="676"/>
      <c r="WFL8" s="676"/>
      <c r="WFM8" s="676"/>
      <c r="WFN8" s="676"/>
      <c r="WFO8" s="676"/>
      <c r="WFP8" s="676"/>
      <c r="WFQ8" s="676"/>
      <c r="WFR8" s="676"/>
      <c r="WFS8" s="676"/>
      <c r="WFT8" s="676"/>
      <c r="WFU8" s="676"/>
      <c r="WFV8" s="676"/>
      <c r="WFW8" s="676"/>
      <c r="WFX8" s="676"/>
      <c r="WFY8" s="676"/>
      <c r="WFZ8" s="676"/>
      <c r="WGA8" s="676"/>
      <c r="WGB8" s="676"/>
      <c r="WGC8" s="676"/>
      <c r="WGD8" s="676"/>
      <c r="WGE8" s="676"/>
      <c r="WGF8" s="676"/>
      <c r="WGG8" s="676"/>
      <c r="WGH8" s="676"/>
      <c r="WGI8" s="676"/>
      <c r="WGJ8" s="676"/>
      <c r="WGK8" s="676"/>
      <c r="WGL8" s="676"/>
      <c r="WGM8" s="676"/>
      <c r="WGN8" s="676"/>
      <c r="WGO8" s="676"/>
      <c r="WGP8" s="676"/>
      <c r="WGQ8" s="676"/>
      <c r="WGR8" s="676"/>
      <c r="WGS8" s="676"/>
      <c r="WGT8" s="676"/>
      <c r="WGU8" s="676"/>
      <c r="WGV8" s="676"/>
      <c r="WGW8" s="676"/>
      <c r="WGX8" s="676"/>
      <c r="WGY8" s="676"/>
      <c r="WGZ8" s="676"/>
      <c r="WHA8" s="676"/>
      <c r="WHB8" s="676"/>
      <c r="WHC8" s="676"/>
      <c r="WHD8" s="676"/>
      <c r="WHE8" s="676"/>
      <c r="WHF8" s="676"/>
      <c r="WHG8" s="676"/>
      <c r="WHH8" s="676"/>
      <c r="WHI8" s="676"/>
      <c r="WHJ8" s="676"/>
      <c r="WHK8" s="676"/>
      <c r="WHL8" s="676"/>
      <c r="WHM8" s="676"/>
      <c r="WHN8" s="676"/>
      <c r="WHO8" s="676"/>
      <c r="WHP8" s="676"/>
      <c r="WHQ8" s="676"/>
      <c r="WHR8" s="676"/>
      <c r="WHS8" s="676"/>
      <c r="WHT8" s="676"/>
      <c r="WHU8" s="676"/>
      <c r="WHV8" s="676"/>
      <c r="WHW8" s="676"/>
      <c r="WHX8" s="676"/>
      <c r="WHY8" s="676"/>
      <c r="WHZ8" s="676"/>
      <c r="WIA8" s="676"/>
      <c r="WIB8" s="676"/>
      <c r="WIC8" s="676"/>
      <c r="WID8" s="676"/>
      <c r="WIE8" s="676"/>
      <c r="WIF8" s="676"/>
      <c r="WIG8" s="676"/>
      <c r="WIH8" s="676"/>
      <c r="WII8" s="676"/>
      <c r="WIJ8" s="676"/>
      <c r="WIK8" s="676"/>
      <c r="WIL8" s="676"/>
      <c r="WIM8" s="676"/>
      <c r="WIN8" s="676"/>
      <c r="WIO8" s="676"/>
      <c r="WIP8" s="676"/>
      <c r="WIQ8" s="676"/>
      <c r="WIR8" s="676"/>
      <c r="WIS8" s="676"/>
      <c r="WIT8" s="676"/>
      <c r="WIU8" s="676"/>
      <c r="WIV8" s="676"/>
      <c r="WIW8" s="676"/>
      <c r="WIX8" s="676"/>
      <c r="WIY8" s="676"/>
      <c r="WIZ8" s="676"/>
      <c r="WJA8" s="676"/>
      <c r="WJB8" s="676"/>
      <c r="WJC8" s="676"/>
      <c r="WJD8" s="676"/>
      <c r="WJE8" s="676"/>
      <c r="WJF8" s="676"/>
      <c r="WJG8" s="676"/>
      <c r="WJH8" s="676"/>
      <c r="WJI8" s="676"/>
      <c r="WJJ8" s="676"/>
      <c r="WJK8" s="676"/>
      <c r="WJL8" s="676"/>
      <c r="WJM8" s="676"/>
      <c r="WJN8" s="676"/>
      <c r="WJO8" s="676"/>
      <c r="WJP8" s="676"/>
      <c r="WJQ8" s="676"/>
      <c r="WJR8" s="676"/>
      <c r="WJS8" s="676"/>
      <c r="WJT8" s="676"/>
      <c r="WJU8" s="676"/>
      <c r="WJV8" s="676"/>
      <c r="WJW8" s="676"/>
      <c r="WJX8" s="676"/>
      <c r="WJY8" s="676"/>
      <c r="WJZ8" s="676"/>
      <c r="WKA8" s="676"/>
      <c r="WKB8" s="676"/>
      <c r="WKC8" s="676"/>
      <c r="WKD8" s="676"/>
      <c r="WKE8" s="676"/>
      <c r="WKF8" s="676"/>
      <c r="WKG8" s="676"/>
      <c r="WKH8" s="676"/>
      <c r="WKI8" s="676"/>
      <c r="WKJ8" s="676"/>
      <c r="WKK8" s="676"/>
      <c r="WKL8" s="676"/>
      <c r="WKM8" s="676"/>
      <c r="WKN8" s="676"/>
      <c r="WKO8" s="676"/>
      <c r="WKP8" s="676"/>
      <c r="WKQ8" s="676"/>
      <c r="WKR8" s="676"/>
      <c r="WKS8" s="676"/>
      <c r="WKT8" s="676"/>
      <c r="WKU8" s="676"/>
      <c r="WKV8" s="676"/>
      <c r="WKW8" s="676"/>
      <c r="WKX8" s="676"/>
      <c r="WKY8" s="676"/>
      <c r="WKZ8" s="676"/>
      <c r="WLA8" s="676"/>
      <c r="WLB8" s="676"/>
      <c r="WLC8" s="676"/>
      <c r="WLD8" s="676"/>
      <c r="WLE8" s="676"/>
      <c r="WLF8" s="676"/>
      <c r="WLG8" s="676"/>
      <c r="WLH8" s="676"/>
      <c r="WLI8" s="676"/>
      <c r="WLJ8" s="676"/>
      <c r="WLK8" s="676"/>
      <c r="WLL8" s="676"/>
      <c r="WLM8" s="676"/>
      <c r="WLN8" s="676"/>
      <c r="WLO8" s="676"/>
      <c r="WLP8" s="676"/>
      <c r="WLQ8" s="676"/>
      <c r="WLR8" s="676"/>
      <c r="WLS8" s="676"/>
      <c r="WLT8" s="676"/>
      <c r="WLU8" s="676"/>
      <c r="WLV8" s="676"/>
      <c r="WLW8" s="676"/>
      <c r="WLX8" s="676"/>
      <c r="WLY8" s="676"/>
      <c r="WLZ8" s="676"/>
      <c r="WMA8" s="676"/>
      <c r="WMB8" s="676"/>
      <c r="WMC8" s="676"/>
      <c r="WMD8" s="676"/>
      <c r="WME8" s="676"/>
      <c r="WMF8" s="676"/>
      <c r="WMG8" s="676"/>
      <c r="WMH8" s="676"/>
      <c r="WMI8" s="676"/>
      <c r="WMJ8" s="676"/>
      <c r="WMK8" s="676"/>
      <c r="WML8" s="676"/>
      <c r="WMM8" s="676"/>
      <c r="WMN8" s="676"/>
      <c r="WMO8" s="676"/>
      <c r="WMP8" s="676"/>
      <c r="WMQ8" s="676"/>
      <c r="WMR8" s="676"/>
      <c r="WMS8" s="676"/>
      <c r="WMT8" s="676"/>
      <c r="WMU8" s="676"/>
      <c r="WMV8" s="676"/>
      <c r="WMW8" s="676"/>
      <c r="WMX8" s="676"/>
      <c r="WMY8" s="676"/>
      <c r="WMZ8" s="676"/>
      <c r="WNA8" s="676"/>
      <c r="WNB8" s="676"/>
      <c r="WNC8" s="676"/>
      <c r="WND8" s="676"/>
      <c r="WNE8" s="676"/>
      <c r="WNF8" s="676"/>
      <c r="WNG8" s="676"/>
      <c r="WNH8" s="676"/>
      <c r="WNI8" s="676"/>
      <c r="WNJ8" s="676"/>
      <c r="WNK8" s="676"/>
      <c r="WNL8" s="676"/>
      <c r="WNM8" s="676"/>
      <c r="WNN8" s="676"/>
      <c r="WNO8" s="676"/>
      <c r="WNP8" s="676"/>
      <c r="WNQ8" s="676"/>
      <c r="WNR8" s="676"/>
      <c r="WNS8" s="676"/>
      <c r="WNT8" s="676"/>
      <c r="WNU8" s="676"/>
      <c r="WNV8" s="676"/>
      <c r="WNW8" s="676"/>
      <c r="WNX8" s="676"/>
      <c r="WNY8" s="676"/>
      <c r="WNZ8" s="676"/>
      <c r="WOA8" s="676"/>
      <c r="WOB8" s="676"/>
      <c r="WOC8" s="676"/>
      <c r="WOD8" s="676"/>
      <c r="WOE8" s="676"/>
      <c r="WOF8" s="676"/>
      <c r="WOG8" s="676"/>
      <c r="WOH8" s="676"/>
      <c r="WOI8" s="676"/>
      <c r="WOJ8" s="676"/>
      <c r="WOK8" s="676"/>
      <c r="WOL8" s="676"/>
      <c r="WOM8" s="676"/>
      <c r="WON8" s="676"/>
      <c r="WOO8" s="676"/>
      <c r="WOP8" s="676"/>
      <c r="WOQ8" s="676"/>
      <c r="WOR8" s="676"/>
      <c r="WOS8" s="676"/>
      <c r="WOT8" s="676"/>
      <c r="WOU8" s="676"/>
      <c r="WOV8" s="676"/>
      <c r="WOW8" s="676"/>
      <c r="WOX8" s="676"/>
      <c r="WOY8" s="676"/>
      <c r="WOZ8" s="676"/>
      <c r="WPA8" s="676"/>
      <c r="WPB8" s="676"/>
      <c r="WPC8" s="676"/>
      <c r="WPD8" s="676"/>
      <c r="WPE8" s="676"/>
      <c r="WPF8" s="676"/>
      <c r="WPG8" s="676"/>
      <c r="WPH8" s="676"/>
      <c r="WPI8" s="676"/>
      <c r="WPJ8" s="676"/>
      <c r="WPK8" s="676"/>
      <c r="WPL8" s="676"/>
      <c r="WPM8" s="676"/>
      <c r="WPN8" s="676"/>
      <c r="WPO8" s="676"/>
      <c r="WPP8" s="676"/>
      <c r="WPQ8" s="676"/>
      <c r="WPR8" s="676"/>
      <c r="WPS8" s="676"/>
      <c r="WPT8" s="676"/>
      <c r="WPU8" s="676"/>
      <c r="WPV8" s="676"/>
      <c r="WPW8" s="676"/>
      <c r="WPX8" s="676"/>
      <c r="WPY8" s="676"/>
      <c r="WPZ8" s="676"/>
      <c r="WQA8" s="676"/>
      <c r="WQB8" s="676"/>
      <c r="WQC8" s="676"/>
      <c r="WQD8" s="676"/>
      <c r="WQE8" s="676"/>
      <c r="WQF8" s="676"/>
      <c r="WQG8" s="676"/>
      <c r="WQH8" s="676"/>
      <c r="WQI8" s="676"/>
      <c r="WQJ8" s="676"/>
      <c r="WQK8" s="676"/>
      <c r="WQL8" s="676"/>
      <c r="WQM8" s="676"/>
      <c r="WQN8" s="676"/>
      <c r="WQO8" s="676"/>
      <c r="WQP8" s="676"/>
      <c r="WQQ8" s="676"/>
      <c r="WQR8" s="676"/>
      <c r="WQS8" s="676"/>
      <c r="WQT8" s="676"/>
      <c r="WQU8" s="676"/>
      <c r="WQV8" s="676"/>
      <c r="WQW8" s="676"/>
      <c r="WQX8" s="676"/>
      <c r="WQY8" s="676"/>
      <c r="WQZ8" s="676"/>
      <c r="WRA8" s="676"/>
      <c r="WRB8" s="676"/>
      <c r="WRC8" s="676"/>
      <c r="WRD8" s="676"/>
      <c r="WRE8" s="676"/>
      <c r="WRF8" s="676"/>
      <c r="WRG8" s="676"/>
      <c r="WRH8" s="676"/>
      <c r="WRI8" s="676"/>
      <c r="WRJ8" s="676"/>
      <c r="WRK8" s="676"/>
      <c r="WRL8" s="676"/>
      <c r="WRM8" s="676"/>
      <c r="WRN8" s="676"/>
      <c r="WRO8" s="676"/>
      <c r="WRP8" s="676"/>
      <c r="WRQ8" s="676"/>
      <c r="WRR8" s="676"/>
      <c r="WRS8" s="676"/>
      <c r="WRT8" s="676"/>
      <c r="WRU8" s="676"/>
      <c r="WRV8" s="676"/>
      <c r="WRW8" s="676"/>
      <c r="WRX8" s="676"/>
      <c r="WRY8" s="676"/>
      <c r="WRZ8" s="676"/>
      <c r="WSA8" s="676"/>
      <c r="WSB8" s="676"/>
      <c r="WSC8" s="676"/>
      <c r="WSD8" s="676"/>
      <c r="WSE8" s="676"/>
      <c r="WSF8" s="676"/>
      <c r="WSG8" s="676"/>
      <c r="WSH8" s="676"/>
      <c r="WSI8" s="676"/>
      <c r="WSJ8" s="676"/>
      <c r="WSK8" s="676"/>
      <c r="WSL8" s="676"/>
      <c r="WSM8" s="676"/>
      <c r="WSN8" s="676"/>
      <c r="WSO8" s="676"/>
      <c r="WSP8" s="676"/>
      <c r="WSQ8" s="676"/>
      <c r="WSR8" s="676"/>
      <c r="WSS8" s="676"/>
      <c r="WST8" s="676"/>
      <c r="WSU8" s="676"/>
      <c r="WSV8" s="676"/>
      <c r="WSW8" s="676"/>
      <c r="WSX8" s="676"/>
      <c r="WSY8" s="676"/>
      <c r="WSZ8" s="676"/>
      <c r="WTA8" s="676"/>
      <c r="WTB8" s="676"/>
      <c r="WTC8" s="676"/>
      <c r="WTD8" s="676"/>
      <c r="WTE8" s="676"/>
      <c r="WTF8" s="676"/>
      <c r="WTG8" s="676"/>
      <c r="WTH8" s="676"/>
      <c r="WTI8" s="676"/>
      <c r="WTJ8" s="676"/>
      <c r="WTK8" s="676"/>
      <c r="WTL8" s="676"/>
      <c r="WTM8" s="676"/>
      <c r="WTN8" s="676"/>
      <c r="WTO8" s="676"/>
      <c r="WTP8" s="676"/>
      <c r="WTQ8" s="676"/>
      <c r="WTR8" s="676"/>
      <c r="WTS8" s="676"/>
      <c r="WTT8" s="676"/>
      <c r="WTU8" s="676"/>
      <c r="WTV8" s="676"/>
      <c r="WTW8" s="676"/>
      <c r="WTX8" s="676"/>
      <c r="WTY8" s="676"/>
      <c r="WTZ8" s="676"/>
      <c r="WUA8" s="676"/>
      <c r="WUB8" s="676"/>
      <c r="WUC8" s="676"/>
      <c r="WUD8" s="676"/>
      <c r="WUE8" s="676"/>
      <c r="WUF8" s="676"/>
      <c r="WUG8" s="676"/>
      <c r="WUH8" s="676"/>
      <c r="WUI8" s="676"/>
      <c r="WUJ8" s="676"/>
      <c r="WUK8" s="676"/>
      <c r="WUL8" s="676"/>
      <c r="WUM8" s="676"/>
      <c r="WUN8" s="676"/>
      <c r="WUO8" s="676"/>
      <c r="WUP8" s="676"/>
      <c r="WUQ8" s="676"/>
      <c r="WUR8" s="676"/>
      <c r="WUS8" s="676"/>
      <c r="WUT8" s="676"/>
      <c r="WUU8" s="676"/>
      <c r="WUV8" s="676"/>
      <c r="WUW8" s="676"/>
      <c r="WUX8" s="676"/>
      <c r="WUY8" s="676"/>
      <c r="WUZ8" s="676"/>
      <c r="WVA8" s="676"/>
      <c r="WVB8" s="676"/>
      <c r="WVC8" s="676"/>
      <c r="WVD8" s="676"/>
      <c r="WVE8" s="676"/>
      <c r="WVF8" s="676"/>
      <c r="WVG8" s="676"/>
      <c r="WVH8" s="676"/>
      <c r="WVI8" s="676"/>
      <c r="WVJ8" s="676"/>
      <c r="WVK8" s="676"/>
      <c r="WVL8" s="676"/>
      <c r="WVM8" s="676"/>
      <c r="WVN8" s="676"/>
      <c r="WVO8" s="676"/>
      <c r="WVP8" s="676"/>
      <c r="WVQ8" s="676"/>
      <c r="WVR8" s="676"/>
      <c r="WVS8" s="676"/>
      <c r="WVT8" s="676"/>
      <c r="WVU8" s="676"/>
      <c r="WVV8" s="676"/>
      <c r="WVW8" s="676"/>
      <c r="WVX8" s="676"/>
      <c r="WVY8" s="676"/>
      <c r="WVZ8" s="676"/>
      <c r="WWA8" s="676"/>
      <c r="WWB8" s="676"/>
      <c r="WWC8" s="676"/>
      <c r="WWD8" s="676"/>
      <c r="WWE8" s="676"/>
      <c r="WWF8" s="676"/>
      <c r="WWG8" s="676"/>
      <c r="WWH8" s="676"/>
      <c r="WWI8" s="676"/>
      <c r="WWJ8" s="676"/>
      <c r="WWK8" s="676"/>
      <c r="WWL8" s="676"/>
      <c r="WWM8" s="676"/>
      <c r="WWN8" s="676"/>
      <c r="WWO8" s="676"/>
      <c r="WWP8" s="676"/>
      <c r="WWQ8" s="676"/>
      <c r="WWR8" s="676"/>
      <c r="WWS8" s="676"/>
      <c r="WWT8" s="676"/>
      <c r="WWU8" s="676"/>
      <c r="WWV8" s="676"/>
      <c r="WWW8" s="676"/>
      <c r="WWX8" s="676"/>
      <c r="WWY8" s="676"/>
      <c r="WWZ8" s="676"/>
      <c r="WXA8" s="676"/>
      <c r="WXB8" s="676"/>
      <c r="WXC8" s="676"/>
      <c r="WXD8" s="676"/>
      <c r="WXE8" s="676"/>
      <c r="WXF8" s="676"/>
      <c r="WXG8" s="676"/>
      <c r="WXH8" s="676"/>
      <c r="WXI8" s="676"/>
      <c r="WXJ8" s="676"/>
      <c r="WXK8" s="676"/>
      <c r="WXL8" s="676"/>
      <c r="WXM8" s="676"/>
      <c r="WXN8" s="676"/>
      <c r="WXO8" s="676"/>
      <c r="WXP8" s="676"/>
      <c r="WXQ8" s="676"/>
      <c r="WXR8" s="676"/>
      <c r="WXS8" s="676"/>
      <c r="WXT8" s="676"/>
      <c r="WXU8" s="676"/>
      <c r="WXV8" s="676"/>
      <c r="WXW8" s="676"/>
      <c r="WXX8" s="676"/>
      <c r="WXY8" s="676"/>
      <c r="WXZ8" s="676"/>
      <c r="WYA8" s="676"/>
      <c r="WYB8" s="676"/>
      <c r="WYC8" s="676"/>
      <c r="WYD8" s="676"/>
      <c r="WYE8" s="676"/>
      <c r="WYF8" s="676"/>
      <c r="WYG8" s="676"/>
      <c r="WYH8" s="676"/>
      <c r="WYI8" s="676"/>
      <c r="WYJ8" s="676"/>
      <c r="WYK8" s="676"/>
      <c r="WYL8" s="676"/>
      <c r="WYM8" s="676"/>
      <c r="WYN8" s="676"/>
      <c r="WYO8" s="676"/>
      <c r="WYP8" s="676"/>
      <c r="WYQ8" s="676"/>
      <c r="WYR8" s="676"/>
      <c r="WYS8" s="676"/>
      <c r="WYT8" s="676"/>
      <c r="WYU8" s="676"/>
      <c r="WYV8" s="676"/>
      <c r="WYW8" s="676"/>
      <c r="WYX8" s="676"/>
      <c r="WYY8" s="676"/>
      <c r="WYZ8" s="676"/>
      <c r="WZA8" s="676"/>
      <c r="WZB8" s="676"/>
      <c r="WZC8" s="676"/>
      <c r="WZD8" s="676"/>
      <c r="WZE8" s="676"/>
      <c r="WZF8" s="676"/>
      <c r="WZG8" s="676"/>
      <c r="WZH8" s="676"/>
      <c r="WZI8" s="676"/>
      <c r="WZJ8" s="676"/>
      <c r="WZK8" s="676"/>
      <c r="WZL8" s="676"/>
      <c r="WZM8" s="676"/>
      <c r="WZN8" s="676"/>
      <c r="WZO8" s="676"/>
      <c r="WZP8" s="676"/>
      <c r="WZQ8" s="676"/>
      <c r="WZR8" s="676"/>
      <c r="WZS8" s="676"/>
      <c r="WZT8" s="676"/>
      <c r="WZU8" s="676"/>
      <c r="WZV8" s="676"/>
      <c r="WZW8" s="676"/>
      <c r="WZX8" s="676"/>
      <c r="WZY8" s="676"/>
      <c r="WZZ8" s="676"/>
      <c r="XAA8" s="676"/>
      <c r="XAB8" s="676"/>
      <c r="XAC8" s="676"/>
      <c r="XAD8" s="676"/>
      <c r="XAE8" s="676"/>
      <c r="XAF8" s="676"/>
      <c r="XAG8" s="676"/>
      <c r="XAH8" s="676"/>
      <c r="XAI8" s="676"/>
      <c r="XAJ8" s="676"/>
      <c r="XAK8" s="676"/>
      <c r="XAL8" s="676"/>
      <c r="XAM8" s="676"/>
      <c r="XAN8" s="676"/>
      <c r="XAO8" s="676"/>
      <c r="XAP8" s="676"/>
      <c r="XAQ8" s="676"/>
      <c r="XAR8" s="676"/>
      <c r="XAS8" s="676"/>
      <c r="XAT8" s="676"/>
      <c r="XAU8" s="676"/>
      <c r="XAV8" s="676"/>
      <c r="XAW8" s="676"/>
      <c r="XAX8" s="676"/>
      <c r="XAY8" s="676"/>
      <c r="XAZ8" s="676"/>
      <c r="XBA8" s="676"/>
      <c r="XBB8" s="676"/>
      <c r="XBC8" s="676"/>
      <c r="XBD8" s="676"/>
      <c r="XBE8" s="676"/>
      <c r="XBF8" s="676"/>
      <c r="XBG8" s="676"/>
      <c r="XBH8" s="676"/>
      <c r="XBI8" s="676"/>
      <c r="XBJ8" s="676"/>
      <c r="XBK8" s="676"/>
      <c r="XBL8" s="676"/>
      <c r="XBM8" s="676"/>
      <c r="XBN8" s="676"/>
      <c r="XBO8" s="676"/>
      <c r="XBP8" s="676"/>
      <c r="XBQ8" s="676"/>
      <c r="XBR8" s="676"/>
      <c r="XBS8" s="676"/>
      <c r="XBT8" s="676"/>
      <c r="XBU8" s="676"/>
      <c r="XBV8" s="676"/>
      <c r="XBW8" s="676"/>
      <c r="XBX8" s="676"/>
      <c r="XBY8" s="676"/>
      <c r="XBZ8" s="676"/>
      <c r="XCA8" s="676"/>
      <c r="XCB8" s="676"/>
      <c r="XCC8" s="676"/>
      <c r="XCD8" s="676"/>
      <c r="XCE8" s="676"/>
      <c r="XCF8" s="676"/>
      <c r="XCG8" s="676"/>
      <c r="XCH8" s="676"/>
      <c r="XCI8" s="676"/>
      <c r="XCJ8" s="676"/>
      <c r="XCK8" s="676"/>
      <c r="XCL8" s="676"/>
      <c r="XCM8" s="676"/>
      <c r="XCN8" s="676"/>
      <c r="XCO8" s="676"/>
      <c r="XCP8" s="676"/>
      <c r="XCQ8" s="676"/>
      <c r="XCR8" s="676"/>
      <c r="XCS8" s="676"/>
      <c r="XCT8" s="676"/>
      <c r="XCU8" s="676"/>
      <c r="XCV8" s="676"/>
      <c r="XCW8" s="676"/>
      <c r="XCX8" s="676"/>
      <c r="XCY8" s="676"/>
      <c r="XCZ8" s="676"/>
      <c r="XDA8" s="676"/>
      <c r="XDB8" s="676"/>
      <c r="XDC8" s="676"/>
      <c r="XDD8" s="676"/>
      <c r="XDE8" s="676"/>
      <c r="XDF8" s="676"/>
      <c r="XDG8" s="676"/>
      <c r="XDH8" s="676"/>
      <c r="XDI8" s="676"/>
      <c r="XDJ8" s="676"/>
      <c r="XDK8" s="676"/>
      <c r="XDL8" s="676"/>
      <c r="XDM8" s="676"/>
      <c r="XDN8" s="676"/>
      <c r="XDO8" s="676"/>
      <c r="XDP8" s="676"/>
      <c r="XDQ8" s="676"/>
      <c r="XDR8" s="676"/>
      <c r="XDS8" s="676"/>
      <c r="XDT8" s="676"/>
      <c r="XDU8" s="676"/>
      <c r="XDV8" s="676"/>
      <c r="XDW8" s="676"/>
      <c r="XDX8" s="676"/>
      <c r="XDY8" s="676"/>
      <c r="XDZ8" s="676"/>
      <c r="XEA8" s="676"/>
      <c r="XEB8" s="676"/>
      <c r="XEC8" s="676"/>
      <c r="XED8" s="676"/>
      <c r="XEE8" s="676"/>
      <c r="XEF8" s="676"/>
      <c r="XEG8" s="676"/>
      <c r="XEH8" s="676"/>
      <c r="XEI8" s="676"/>
      <c r="XEJ8" s="676"/>
      <c r="XEK8" s="676"/>
      <c r="XEL8" s="676"/>
      <c r="XEM8" s="676"/>
      <c r="XEN8" s="676"/>
      <c r="XEO8" s="676"/>
      <c r="XEP8" s="676"/>
      <c r="XEQ8" s="676"/>
      <c r="XER8" s="676"/>
      <c r="XES8" s="676"/>
      <c r="XET8" s="676"/>
      <c r="XEU8" s="676"/>
      <c r="XEV8" s="676"/>
      <c r="XEW8" s="676"/>
      <c r="XEX8" s="676"/>
      <c r="XEY8" s="676"/>
      <c r="XEZ8" s="676"/>
      <c r="XFA8" s="676"/>
      <c r="XFB8" s="676"/>
      <c r="XFC8" s="676"/>
    </row>
    <row r="9" spans="1:16383" ht="15" customHeight="1">
      <c r="A9" s="676"/>
      <c r="B9" s="676"/>
      <c r="C9" s="676"/>
      <c r="D9" s="676"/>
      <c r="E9" s="676"/>
      <c r="F9" s="676"/>
      <c r="G9" s="676"/>
      <c r="H9" s="676"/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676"/>
      <c r="W9" s="676"/>
      <c r="X9" s="676"/>
      <c r="Y9" s="676"/>
      <c r="Z9" s="676"/>
      <c r="AA9" s="676"/>
      <c r="AB9" s="676"/>
      <c r="AC9" s="676"/>
      <c r="AD9" s="676"/>
      <c r="AE9" s="676"/>
      <c r="AF9" s="676"/>
      <c r="AG9" s="676"/>
      <c r="AH9" s="676"/>
      <c r="AI9" s="676"/>
      <c r="AJ9" s="676"/>
      <c r="AK9" s="676"/>
      <c r="AL9" s="676"/>
      <c r="AM9" s="676"/>
      <c r="AN9" s="676"/>
      <c r="AO9" s="676"/>
      <c r="AP9" s="676"/>
      <c r="AQ9" s="676"/>
      <c r="AR9" s="676"/>
      <c r="AS9" s="676"/>
      <c r="AT9" s="676"/>
      <c r="AU9" s="676"/>
      <c r="AV9" s="676"/>
      <c r="AW9" s="676"/>
      <c r="AX9" s="676"/>
      <c r="AY9" s="676"/>
      <c r="AZ9" s="676"/>
      <c r="BA9" s="676"/>
      <c r="BB9" s="676"/>
      <c r="BC9" s="676"/>
      <c r="BD9" s="676"/>
      <c r="BE9" s="676"/>
      <c r="BF9" s="676"/>
      <c r="BG9" s="676"/>
      <c r="BH9" s="676"/>
      <c r="BI9" s="676"/>
      <c r="BJ9" s="676"/>
      <c r="BK9" s="676"/>
      <c r="BL9" s="676"/>
      <c r="BM9" s="676"/>
      <c r="BN9" s="676"/>
      <c r="BO9" s="676"/>
      <c r="BP9" s="676"/>
      <c r="BQ9" s="676"/>
      <c r="BR9" s="676"/>
      <c r="BS9" s="676"/>
      <c r="BT9" s="676"/>
      <c r="BU9" s="676"/>
      <c r="BV9" s="676"/>
      <c r="BW9" s="676"/>
      <c r="BX9" s="676"/>
      <c r="BY9" s="676"/>
      <c r="BZ9" s="676"/>
      <c r="CA9" s="676"/>
      <c r="CB9" s="676"/>
      <c r="CC9" s="676"/>
      <c r="CD9" s="676"/>
      <c r="CE9" s="676"/>
      <c r="CF9" s="676"/>
      <c r="CG9" s="676"/>
      <c r="CH9" s="676"/>
      <c r="CI9" s="676"/>
      <c r="CJ9" s="676"/>
      <c r="CK9" s="676"/>
      <c r="CL9" s="676"/>
      <c r="CM9" s="676"/>
      <c r="CN9" s="676"/>
      <c r="CO9" s="676"/>
      <c r="CP9" s="676"/>
      <c r="CQ9" s="676"/>
      <c r="CR9" s="676"/>
      <c r="CS9" s="676"/>
      <c r="CT9" s="676"/>
      <c r="CU9" s="676"/>
      <c r="CV9" s="676"/>
      <c r="CW9" s="676"/>
      <c r="CX9" s="676"/>
      <c r="CY9" s="676"/>
      <c r="CZ9" s="676"/>
      <c r="DA9" s="676"/>
      <c r="DB9" s="676"/>
      <c r="DC9" s="676"/>
      <c r="DD9" s="676"/>
      <c r="DE9" s="676"/>
      <c r="DF9" s="676"/>
      <c r="DG9" s="676"/>
      <c r="DH9" s="676"/>
      <c r="DI9" s="676"/>
      <c r="DJ9" s="676"/>
      <c r="DK9" s="676"/>
      <c r="DL9" s="676"/>
      <c r="DM9" s="676"/>
      <c r="DN9" s="676"/>
      <c r="DO9" s="676"/>
      <c r="DP9" s="676"/>
      <c r="DQ9" s="676"/>
      <c r="DR9" s="676"/>
      <c r="DS9" s="676"/>
      <c r="DT9" s="676"/>
      <c r="DU9" s="676"/>
      <c r="DV9" s="676"/>
      <c r="DW9" s="676"/>
      <c r="DX9" s="676"/>
      <c r="DY9" s="676"/>
      <c r="DZ9" s="676"/>
      <c r="EA9" s="676"/>
      <c r="EB9" s="676"/>
      <c r="EC9" s="676"/>
      <c r="ED9" s="676"/>
      <c r="EE9" s="676"/>
      <c r="EF9" s="676"/>
      <c r="EG9" s="676"/>
      <c r="EH9" s="676"/>
      <c r="EI9" s="676"/>
      <c r="EJ9" s="676"/>
      <c r="EK9" s="676"/>
      <c r="EL9" s="676"/>
      <c r="EM9" s="676"/>
      <c r="EN9" s="676"/>
      <c r="EO9" s="676"/>
      <c r="EP9" s="676"/>
      <c r="EQ9" s="676"/>
      <c r="ER9" s="676"/>
      <c r="ES9" s="676"/>
      <c r="ET9" s="676"/>
      <c r="EU9" s="676"/>
      <c r="EV9" s="676"/>
      <c r="EW9" s="676"/>
      <c r="EX9" s="676"/>
      <c r="EY9" s="676"/>
      <c r="EZ9" s="676"/>
      <c r="FA9" s="676"/>
      <c r="FB9" s="676"/>
      <c r="FC9" s="676"/>
      <c r="FD9" s="676"/>
      <c r="FE9" s="676"/>
      <c r="FF9" s="676"/>
      <c r="FG9" s="676"/>
      <c r="FH9" s="676"/>
      <c r="FI9" s="676"/>
      <c r="FJ9" s="676"/>
      <c r="FK9" s="676"/>
      <c r="FL9" s="676"/>
      <c r="FM9" s="676"/>
      <c r="FN9" s="676"/>
      <c r="FO9" s="676"/>
      <c r="FP9" s="676"/>
      <c r="FQ9" s="676"/>
      <c r="FR9" s="676"/>
      <c r="FS9" s="676"/>
      <c r="FT9" s="676"/>
      <c r="FU9" s="676"/>
      <c r="FV9" s="676"/>
      <c r="FW9" s="676"/>
      <c r="FX9" s="676"/>
      <c r="FY9" s="676"/>
      <c r="FZ9" s="676"/>
      <c r="GA9" s="676"/>
      <c r="GB9" s="676"/>
      <c r="GC9" s="676"/>
      <c r="GD9" s="676"/>
      <c r="GE9" s="676"/>
      <c r="GF9" s="676"/>
      <c r="GG9" s="676"/>
      <c r="GH9" s="676"/>
      <c r="GI9" s="676"/>
      <c r="GJ9" s="676"/>
      <c r="GK9" s="676"/>
      <c r="GL9" s="676"/>
      <c r="GM9" s="676"/>
      <c r="GN9" s="676"/>
      <c r="GO9" s="676"/>
      <c r="GP9" s="676"/>
      <c r="GQ9" s="676"/>
      <c r="GR9" s="676"/>
      <c r="GS9" s="676"/>
      <c r="GT9" s="676"/>
      <c r="GU9" s="676"/>
      <c r="GV9" s="676"/>
      <c r="GW9" s="676"/>
      <c r="GX9" s="676"/>
      <c r="GY9" s="676"/>
      <c r="GZ9" s="676"/>
      <c r="HA9" s="676"/>
      <c r="HB9" s="676"/>
      <c r="HC9" s="676"/>
      <c r="HD9" s="676"/>
      <c r="HE9" s="676"/>
      <c r="HF9" s="676"/>
      <c r="HG9" s="676"/>
      <c r="HH9" s="676"/>
      <c r="HI9" s="676"/>
      <c r="HJ9" s="676"/>
      <c r="HK9" s="676"/>
      <c r="HL9" s="676"/>
      <c r="HM9" s="676"/>
      <c r="HN9" s="676"/>
      <c r="HO9" s="676"/>
      <c r="HP9" s="676"/>
      <c r="HQ9" s="676"/>
      <c r="HR9" s="676"/>
      <c r="HS9" s="676"/>
      <c r="HT9" s="676"/>
      <c r="HU9" s="676"/>
      <c r="HV9" s="676"/>
      <c r="HW9" s="676"/>
      <c r="HX9" s="676"/>
      <c r="HY9" s="676"/>
      <c r="HZ9" s="676"/>
      <c r="IA9" s="676"/>
      <c r="IB9" s="676"/>
      <c r="IC9" s="676"/>
      <c r="ID9" s="676"/>
      <c r="IE9" s="676"/>
      <c r="IF9" s="676"/>
      <c r="IG9" s="676"/>
      <c r="IH9" s="676"/>
      <c r="II9" s="676"/>
      <c r="IJ9" s="676"/>
      <c r="IK9" s="676"/>
      <c r="IL9" s="676"/>
      <c r="IM9" s="676"/>
      <c r="IN9" s="676"/>
      <c r="IO9" s="676"/>
      <c r="IP9" s="676"/>
      <c r="IQ9" s="676"/>
      <c r="IR9" s="676"/>
      <c r="IS9" s="676"/>
      <c r="IT9" s="676"/>
      <c r="IU9" s="676"/>
      <c r="IV9" s="676"/>
      <c r="IW9" s="676"/>
      <c r="IX9" s="676"/>
      <c r="IY9" s="676"/>
      <c r="IZ9" s="676"/>
      <c r="JA9" s="676"/>
      <c r="JB9" s="676"/>
      <c r="JC9" s="676"/>
      <c r="JD9" s="676"/>
      <c r="JE9" s="676"/>
      <c r="JF9" s="676"/>
      <c r="JG9" s="676"/>
      <c r="JH9" s="676"/>
      <c r="JI9" s="676"/>
      <c r="JJ9" s="676"/>
      <c r="JK9" s="676"/>
      <c r="JL9" s="676"/>
      <c r="JM9" s="676"/>
      <c r="JN9" s="676"/>
      <c r="JO9" s="676"/>
      <c r="JP9" s="676"/>
      <c r="JQ9" s="676"/>
      <c r="JR9" s="676"/>
      <c r="JS9" s="676"/>
      <c r="JT9" s="676"/>
      <c r="JU9" s="676"/>
      <c r="JV9" s="676"/>
      <c r="JW9" s="676"/>
      <c r="JX9" s="676"/>
      <c r="JY9" s="676"/>
      <c r="JZ9" s="676"/>
      <c r="KA9" s="676"/>
      <c r="KB9" s="676"/>
      <c r="KC9" s="676"/>
      <c r="KD9" s="676"/>
      <c r="KE9" s="676"/>
      <c r="KF9" s="676"/>
      <c r="KG9" s="676"/>
      <c r="KH9" s="676"/>
      <c r="KI9" s="676"/>
      <c r="KJ9" s="676"/>
      <c r="KK9" s="676"/>
      <c r="KL9" s="676"/>
      <c r="KM9" s="676"/>
      <c r="KN9" s="676"/>
      <c r="KO9" s="676"/>
      <c r="KP9" s="676"/>
      <c r="KQ9" s="676"/>
      <c r="KR9" s="676"/>
      <c r="KS9" s="676"/>
      <c r="KT9" s="676"/>
      <c r="KU9" s="676"/>
      <c r="KV9" s="676"/>
      <c r="KW9" s="676"/>
      <c r="KX9" s="676"/>
      <c r="KY9" s="676"/>
      <c r="KZ9" s="676"/>
      <c r="LA9" s="676"/>
      <c r="LB9" s="676"/>
      <c r="LC9" s="676"/>
      <c r="LD9" s="676"/>
      <c r="LE9" s="676"/>
      <c r="LF9" s="676"/>
      <c r="LG9" s="676"/>
      <c r="LH9" s="676"/>
      <c r="LI9" s="676"/>
      <c r="LJ9" s="676"/>
      <c r="LK9" s="676"/>
      <c r="LL9" s="676"/>
      <c r="LM9" s="676"/>
      <c r="LN9" s="676"/>
      <c r="LO9" s="676"/>
      <c r="LP9" s="676"/>
      <c r="LQ9" s="676"/>
      <c r="LR9" s="676"/>
      <c r="LS9" s="676"/>
      <c r="LT9" s="676"/>
      <c r="LU9" s="676"/>
      <c r="LV9" s="676"/>
      <c r="LW9" s="676"/>
      <c r="LX9" s="676"/>
      <c r="LY9" s="676"/>
      <c r="LZ9" s="676"/>
      <c r="MA9" s="676"/>
      <c r="MB9" s="676"/>
      <c r="MC9" s="676"/>
      <c r="MD9" s="676"/>
      <c r="ME9" s="676"/>
      <c r="MF9" s="676"/>
      <c r="MG9" s="676"/>
      <c r="MH9" s="676"/>
      <c r="MI9" s="676"/>
      <c r="MJ9" s="676"/>
      <c r="MK9" s="676"/>
      <c r="ML9" s="676"/>
      <c r="MM9" s="676"/>
      <c r="MN9" s="676"/>
      <c r="MO9" s="676"/>
      <c r="MP9" s="676"/>
      <c r="MQ9" s="676"/>
      <c r="MR9" s="676"/>
      <c r="MS9" s="676"/>
      <c r="MT9" s="676"/>
      <c r="MU9" s="676"/>
      <c r="MV9" s="676"/>
      <c r="MW9" s="676"/>
      <c r="MX9" s="676"/>
      <c r="MY9" s="676"/>
      <c r="MZ9" s="676"/>
      <c r="NA9" s="676"/>
      <c r="NB9" s="676"/>
      <c r="NC9" s="676"/>
      <c r="ND9" s="676"/>
      <c r="NE9" s="676"/>
      <c r="NF9" s="676"/>
      <c r="NG9" s="676"/>
      <c r="NH9" s="676"/>
      <c r="NI9" s="676"/>
      <c r="NJ9" s="676"/>
      <c r="NK9" s="676"/>
      <c r="NL9" s="676"/>
      <c r="NM9" s="676"/>
      <c r="NN9" s="676"/>
      <c r="NO9" s="676"/>
      <c r="NP9" s="676"/>
      <c r="NQ9" s="676"/>
      <c r="NR9" s="676"/>
      <c r="NS9" s="676"/>
      <c r="NT9" s="676"/>
      <c r="NU9" s="676"/>
      <c r="NV9" s="676"/>
      <c r="NW9" s="676"/>
      <c r="NX9" s="676"/>
      <c r="NY9" s="676"/>
      <c r="NZ9" s="676"/>
      <c r="OA9" s="676"/>
      <c r="OB9" s="676"/>
      <c r="OC9" s="676"/>
      <c r="OD9" s="676"/>
      <c r="OE9" s="676"/>
      <c r="OF9" s="676"/>
      <c r="OG9" s="676"/>
      <c r="OH9" s="676"/>
      <c r="OI9" s="676"/>
      <c r="OJ9" s="676"/>
      <c r="OK9" s="676"/>
      <c r="OL9" s="676"/>
      <c r="OM9" s="676"/>
      <c r="ON9" s="676"/>
      <c r="OO9" s="676"/>
      <c r="OP9" s="676"/>
      <c r="OQ9" s="676"/>
      <c r="OR9" s="676"/>
      <c r="OS9" s="676"/>
      <c r="OT9" s="676"/>
      <c r="OU9" s="676"/>
      <c r="OV9" s="676"/>
      <c r="OW9" s="676"/>
      <c r="OX9" s="676"/>
      <c r="OY9" s="676"/>
      <c r="OZ9" s="676"/>
      <c r="PA9" s="676"/>
      <c r="PB9" s="676"/>
      <c r="PC9" s="676"/>
      <c r="PD9" s="676"/>
      <c r="PE9" s="676"/>
      <c r="PF9" s="676"/>
      <c r="PG9" s="676"/>
      <c r="PH9" s="676"/>
      <c r="PI9" s="676"/>
      <c r="PJ9" s="676"/>
      <c r="PK9" s="676"/>
      <c r="PL9" s="676"/>
      <c r="PM9" s="676"/>
      <c r="PN9" s="676"/>
      <c r="PO9" s="676"/>
      <c r="PP9" s="676"/>
      <c r="PQ9" s="676"/>
      <c r="PR9" s="676"/>
      <c r="PS9" s="676"/>
      <c r="PT9" s="676"/>
      <c r="PU9" s="676"/>
      <c r="PV9" s="676"/>
      <c r="PW9" s="676"/>
      <c r="PX9" s="676"/>
      <c r="PY9" s="676"/>
      <c r="PZ9" s="676"/>
      <c r="QA9" s="676"/>
      <c r="QB9" s="676"/>
      <c r="QC9" s="676"/>
      <c r="QD9" s="676"/>
      <c r="QE9" s="676"/>
      <c r="QF9" s="676"/>
      <c r="QG9" s="676"/>
      <c r="QH9" s="676"/>
      <c r="QI9" s="676"/>
      <c r="QJ9" s="676"/>
      <c r="QK9" s="676"/>
      <c r="QL9" s="676"/>
      <c r="QM9" s="676"/>
      <c r="QN9" s="676"/>
      <c r="QO9" s="676"/>
      <c r="QP9" s="676"/>
      <c r="QQ9" s="676"/>
      <c r="QR9" s="676"/>
      <c r="QS9" s="676"/>
      <c r="QT9" s="676"/>
      <c r="QU9" s="676"/>
      <c r="QV9" s="676"/>
      <c r="QW9" s="676"/>
      <c r="QX9" s="676"/>
      <c r="QY9" s="676"/>
      <c r="QZ9" s="676"/>
      <c r="RA9" s="676"/>
      <c r="RB9" s="676"/>
      <c r="RC9" s="676"/>
      <c r="RD9" s="676"/>
      <c r="RE9" s="676"/>
      <c r="RF9" s="676"/>
      <c r="RG9" s="676"/>
      <c r="RH9" s="676"/>
      <c r="RI9" s="676"/>
      <c r="RJ9" s="676"/>
      <c r="RK9" s="676"/>
      <c r="RL9" s="676"/>
      <c r="RM9" s="676"/>
      <c r="RN9" s="676"/>
      <c r="RO9" s="676"/>
      <c r="RP9" s="676"/>
      <c r="RQ9" s="676"/>
      <c r="RR9" s="676"/>
      <c r="RS9" s="676"/>
      <c r="RT9" s="676"/>
      <c r="RU9" s="676"/>
      <c r="RV9" s="676"/>
      <c r="RW9" s="676"/>
      <c r="RX9" s="676"/>
      <c r="RY9" s="676"/>
      <c r="RZ9" s="676"/>
      <c r="SA9" s="676"/>
      <c r="SB9" s="676"/>
      <c r="SC9" s="676"/>
      <c r="SD9" s="676"/>
      <c r="SE9" s="676"/>
      <c r="SF9" s="676"/>
      <c r="SG9" s="676"/>
      <c r="SH9" s="676"/>
      <c r="SI9" s="676"/>
      <c r="SJ9" s="676"/>
      <c r="SK9" s="676"/>
      <c r="SL9" s="676"/>
      <c r="SM9" s="676"/>
      <c r="SN9" s="676"/>
      <c r="SO9" s="676"/>
      <c r="SP9" s="676"/>
      <c r="SQ9" s="676"/>
      <c r="SR9" s="676"/>
      <c r="SS9" s="676"/>
      <c r="ST9" s="676"/>
      <c r="SU9" s="676"/>
      <c r="SV9" s="676"/>
      <c r="SW9" s="676"/>
      <c r="SX9" s="676"/>
      <c r="SY9" s="676"/>
      <c r="SZ9" s="676"/>
      <c r="TA9" s="676"/>
      <c r="TB9" s="676"/>
      <c r="TC9" s="676"/>
      <c r="TD9" s="676"/>
      <c r="TE9" s="676"/>
      <c r="TF9" s="676"/>
      <c r="TG9" s="676"/>
      <c r="TH9" s="676"/>
      <c r="TI9" s="676"/>
      <c r="TJ9" s="676"/>
      <c r="TK9" s="676"/>
      <c r="TL9" s="676"/>
      <c r="TM9" s="676"/>
      <c r="TN9" s="676"/>
      <c r="TO9" s="676"/>
      <c r="TP9" s="676"/>
      <c r="TQ9" s="676"/>
      <c r="TR9" s="676"/>
      <c r="TS9" s="676"/>
      <c r="TT9" s="676"/>
      <c r="TU9" s="676"/>
      <c r="TV9" s="676"/>
      <c r="TW9" s="676"/>
      <c r="TX9" s="676"/>
      <c r="TY9" s="676"/>
      <c r="TZ9" s="676"/>
      <c r="UA9" s="676"/>
      <c r="UB9" s="676"/>
      <c r="UC9" s="676"/>
      <c r="UD9" s="676"/>
      <c r="UE9" s="676"/>
      <c r="UF9" s="676"/>
      <c r="UG9" s="676"/>
      <c r="UH9" s="676"/>
      <c r="UI9" s="676"/>
      <c r="UJ9" s="676"/>
      <c r="UK9" s="676"/>
      <c r="UL9" s="676"/>
      <c r="UM9" s="676"/>
      <c r="UN9" s="676"/>
      <c r="UO9" s="676"/>
      <c r="UP9" s="676"/>
      <c r="UQ9" s="676"/>
      <c r="UR9" s="676"/>
      <c r="US9" s="676"/>
      <c r="UT9" s="676"/>
      <c r="UU9" s="676"/>
      <c r="UV9" s="676"/>
      <c r="UW9" s="676"/>
      <c r="UX9" s="676"/>
      <c r="UY9" s="676"/>
      <c r="UZ9" s="676"/>
      <c r="VA9" s="676"/>
      <c r="VB9" s="676"/>
      <c r="VC9" s="676"/>
      <c r="VD9" s="676"/>
      <c r="VE9" s="676"/>
      <c r="VF9" s="676"/>
      <c r="VG9" s="676"/>
      <c r="VH9" s="676"/>
      <c r="VI9" s="676"/>
      <c r="VJ9" s="676"/>
      <c r="VK9" s="676"/>
      <c r="VL9" s="676"/>
      <c r="VM9" s="676"/>
      <c r="VN9" s="676"/>
      <c r="VO9" s="676"/>
      <c r="VP9" s="676"/>
      <c r="VQ9" s="676"/>
      <c r="VR9" s="676"/>
      <c r="VS9" s="676"/>
      <c r="VT9" s="676"/>
      <c r="VU9" s="676"/>
      <c r="VV9" s="676"/>
      <c r="VW9" s="676"/>
      <c r="VX9" s="676"/>
      <c r="VY9" s="676"/>
      <c r="VZ9" s="676"/>
      <c r="WA9" s="676"/>
      <c r="WB9" s="676"/>
      <c r="WC9" s="676"/>
      <c r="WD9" s="676"/>
      <c r="WE9" s="676"/>
      <c r="WF9" s="676"/>
      <c r="WG9" s="676"/>
      <c r="WH9" s="676"/>
      <c r="WI9" s="676"/>
      <c r="WJ9" s="676"/>
      <c r="WK9" s="676"/>
      <c r="WL9" s="676"/>
      <c r="WM9" s="676"/>
      <c r="WN9" s="676"/>
      <c r="WO9" s="676"/>
      <c r="WP9" s="676"/>
      <c r="WQ9" s="676"/>
      <c r="WR9" s="676"/>
      <c r="WS9" s="676"/>
      <c r="WT9" s="676"/>
      <c r="WU9" s="676"/>
      <c r="WV9" s="676"/>
      <c r="WW9" s="676"/>
      <c r="WX9" s="676"/>
      <c r="WY9" s="676"/>
      <c r="WZ9" s="676"/>
      <c r="XA9" s="676"/>
      <c r="XB9" s="676"/>
      <c r="XC9" s="676"/>
      <c r="XD9" s="676"/>
      <c r="XE9" s="676"/>
      <c r="XF9" s="676"/>
      <c r="XG9" s="676"/>
      <c r="XH9" s="676"/>
      <c r="XI9" s="676"/>
      <c r="XJ9" s="676"/>
      <c r="XK9" s="676"/>
      <c r="XL9" s="676"/>
      <c r="XM9" s="676"/>
      <c r="XN9" s="676"/>
      <c r="XO9" s="676"/>
      <c r="XP9" s="676"/>
      <c r="XQ9" s="676"/>
      <c r="XR9" s="676"/>
      <c r="XS9" s="676"/>
      <c r="XT9" s="676"/>
      <c r="XU9" s="676"/>
      <c r="XV9" s="676"/>
      <c r="XW9" s="676"/>
      <c r="XX9" s="676"/>
      <c r="XY9" s="676"/>
      <c r="XZ9" s="676"/>
      <c r="YA9" s="676"/>
      <c r="YB9" s="676"/>
      <c r="YC9" s="676"/>
      <c r="YD9" s="676"/>
      <c r="YE9" s="676"/>
      <c r="YF9" s="676"/>
      <c r="YG9" s="676"/>
      <c r="YH9" s="676"/>
      <c r="YI9" s="676"/>
      <c r="YJ9" s="676"/>
      <c r="YK9" s="676"/>
      <c r="YL9" s="676"/>
      <c r="YM9" s="676"/>
      <c r="YN9" s="676"/>
      <c r="YO9" s="676"/>
      <c r="YP9" s="676"/>
      <c r="YQ9" s="676"/>
      <c r="YR9" s="676"/>
      <c r="YS9" s="676"/>
      <c r="YT9" s="676"/>
      <c r="YU9" s="676"/>
      <c r="YV9" s="676"/>
      <c r="YW9" s="676"/>
      <c r="YX9" s="676"/>
      <c r="YY9" s="676"/>
      <c r="YZ9" s="676"/>
      <c r="ZA9" s="676"/>
      <c r="ZB9" s="676"/>
      <c r="ZC9" s="676"/>
      <c r="ZD9" s="676"/>
      <c r="ZE9" s="676"/>
      <c r="ZF9" s="676"/>
      <c r="ZG9" s="676"/>
      <c r="ZH9" s="676"/>
      <c r="ZI9" s="676"/>
      <c r="ZJ9" s="676"/>
      <c r="ZK9" s="676"/>
      <c r="ZL9" s="676"/>
      <c r="ZM9" s="676"/>
      <c r="ZN9" s="676"/>
      <c r="ZO9" s="676"/>
      <c r="ZP9" s="676"/>
      <c r="ZQ9" s="676"/>
      <c r="ZR9" s="676"/>
      <c r="ZS9" s="676"/>
      <c r="ZT9" s="676"/>
      <c r="ZU9" s="676"/>
      <c r="ZV9" s="676"/>
      <c r="ZW9" s="676"/>
      <c r="ZX9" s="676"/>
      <c r="ZY9" s="676"/>
      <c r="ZZ9" s="676"/>
      <c r="AAA9" s="676"/>
      <c r="AAB9" s="676"/>
      <c r="AAC9" s="676"/>
      <c r="AAD9" s="676"/>
      <c r="AAE9" s="676"/>
      <c r="AAF9" s="676"/>
      <c r="AAG9" s="676"/>
      <c r="AAH9" s="676"/>
      <c r="AAI9" s="676"/>
      <c r="AAJ9" s="676"/>
      <c r="AAK9" s="676"/>
      <c r="AAL9" s="676"/>
      <c r="AAM9" s="676"/>
      <c r="AAN9" s="676"/>
      <c r="AAO9" s="676"/>
      <c r="AAP9" s="676"/>
      <c r="AAQ9" s="676"/>
      <c r="AAR9" s="676"/>
      <c r="AAS9" s="676"/>
      <c r="AAT9" s="676"/>
      <c r="AAU9" s="676"/>
      <c r="AAV9" s="676"/>
      <c r="AAW9" s="676"/>
      <c r="AAX9" s="676"/>
      <c r="AAY9" s="676"/>
      <c r="AAZ9" s="676"/>
      <c r="ABA9" s="676"/>
      <c r="ABB9" s="676"/>
      <c r="ABC9" s="676"/>
      <c r="ABD9" s="676"/>
      <c r="ABE9" s="676"/>
      <c r="ABF9" s="676"/>
      <c r="ABG9" s="676"/>
      <c r="ABH9" s="676"/>
      <c r="ABI9" s="676"/>
      <c r="ABJ9" s="676"/>
      <c r="ABK9" s="676"/>
      <c r="ABL9" s="676"/>
      <c r="ABM9" s="676"/>
      <c r="ABN9" s="676"/>
      <c r="ABO9" s="676"/>
      <c r="ABP9" s="676"/>
      <c r="ABQ9" s="676"/>
      <c r="ABR9" s="676"/>
      <c r="ABS9" s="676"/>
      <c r="ABT9" s="676"/>
      <c r="ABU9" s="676"/>
      <c r="ABV9" s="676"/>
      <c r="ABW9" s="676"/>
      <c r="ABX9" s="676"/>
      <c r="ABY9" s="676"/>
      <c r="ABZ9" s="676"/>
      <c r="ACA9" s="676"/>
      <c r="ACB9" s="676"/>
      <c r="ACC9" s="676"/>
      <c r="ACD9" s="676"/>
      <c r="ACE9" s="676"/>
      <c r="ACF9" s="676"/>
      <c r="ACG9" s="676"/>
      <c r="ACH9" s="676"/>
      <c r="ACI9" s="676"/>
      <c r="ACJ9" s="676"/>
      <c r="ACK9" s="676"/>
      <c r="ACL9" s="676"/>
      <c r="ACM9" s="676"/>
      <c r="ACN9" s="676"/>
      <c r="ACO9" s="676"/>
      <c r="ACP9" s="676"/>
      <c r="ACQ9" s="676"/>
      <c r="ACR9" s="676"/>
      <c r="ACS9" s="676"/>
      <c r="ACT9" s="676"/>
      <c r="ACU9" s="676"/>
      <c r="ACV9" s="676"/>
      <c r="ACW9" s="676"/>
      <c r="ACX9" s="676"/>
      <c r="ACY9" s="676"/>
      <c r="ACZ9" s="676"/>
      <c r="ADA9" s="676"/>
      <c r="ADB9" s="676"/>
      <c r="ADC9" s="676"/>
      <c r="ADD9" s="676"/>
      <c r="ADE9" s="676"/>
      <c r="ADF9" s="676"/>
      <c r="ADG9" s="676"/>
      <c r="ADH9" s="676"/>
      <c r="ADI9" s="676"/>
      <c r="ADJ9" s="676"/>
      <c r="ADK9" s="676"/>
      <c r="ADL9" s="676"/>
      <c r="ADM9" s="676"/>
      <c r="ADN9" s="676"/>
      <c r="ADO9" s="676"/>
      <c r="ADP9" s="676"/>
      <c r="ADQ9" s="676"/>
      <c r="ADR9" s="676"/>
      <c r="ADS9" s="676"/>
      <c r="ADT9" s="676"/>
      <c r="ADU9" s="676"/>
      <c r="ADV9" s="676"/>
      <c r="ADW9" s="676"/>
      <c r="ADX9" s="676"/>
      <c r="ADY9" s="676"/>
      <c r="ADZ9" s="676"/>
      <c r="AEA9" s="676"/>
      <c r="AEB9" s="676"/>
      <c r="AEC9" s="676"/>
      <c r="AED9" s="676"/>
      <c r="AEE9" s="676"/>
      <c r="AEF9" s="676"/>
      <c r="AEG9" s="676"/>
      <c r="AEH9" s="676"/>
      <c r="AEI9" s="676"/>
      <c r="AEJ9" s="676"/>
      <c r="AEK9" s="676"/>
      <c r="AEL9" s="676"/>
      <c r="AEM9" s="676"/>
      <c r="AEN9" s="676"/>
      <c r="AEO9" s="676"/>
      <c r="AEP9" s="676"/>
      <c r="AEQ9" s="676"/>
      <c r="AER9" s="676"/>
      <c r="AES9" s="676"/>
      <c r="AET9" s="676"/>
      <c r="AEU9" s="676"/>
      <c r="AEV9" s="676"/>
      <c r="AEW9" s="676"/>
      <c r="AEX9" s="676"/>
      <c r="AEY9" s="676"/>
      <c r="AEZ9" s="676"/>
      <c r="AFA9" s="676"/>
      <c r="AFB9" s="676"/>
      <c r="AFC9" s="676"/>
      <c r="AFD9" s="676"/>
      <c r="AFE9" s="676"/>
      <c r="AFF9" s="676"/>
      <c r="AFG9" s="676"/>
      <c r="AFH9" s="676"/>
      <c r="AFI9" s="676"/>
      <c r="AFJ9" s="676"/>
      <c r="AFK9" s="676"/>
      <c r="AFL9" s="676"/>
      <c r="AFM9" s="676"/>
      <c r="AFN9" s="676"/>
      <c r="AFO9" s="676"/>
      <c r="AFP9" s="676"/>
      <c r="AFQ9" s="676"/>
      <c r="AFR9" s="676"/>
      <c r="AFS9" s="676"/>
      <c r="AFT9" s="676"/>
      <c r="AFU9" s="676"/>
      <c r="AFV9" s="676"/>
      <c r="AFW9" s="676"/>
      <c r="AFX9" s="676"/>
      <c r="AFY9" s="676"/>
      <c r="AFZ9" s="676"/>
      <c r="AGA9" s="676"/>
      <c r="AGB9" s="676"/>
      <c r="AGC9" s="676"/>
      <c r="AGD9" s="676"/>
      <c r="AGE9" s="676"/>
      <c r="AGF9" s="676"/>
      <c r="AGG9" s="676"/>
      <c r="AGH9" s="676"/>
      <c r="AGI9" s="676"/>
      <c r="AGJ9" s="676"/>
      <c r="AGK9" s="676"/>
      <c r="AGL9" s="676"/>
      <c r="AGM9" s="676"/>
      <c r="AGN9" s="676"/>
      <c r="AGO9" s="676"/>
      <c r="AGP9" s="676"/>
      <c r="AGQ9" s="676"/>
      <c r="AGR9" s="676"/>
      <c r="AGS9" s="676"/>
      <c r="AGT9" s="676"/>
      <c r="AGU9" s="676"/>
      <c r="AGV9" s="676"/>
      <c r="AGW9" s="676"/>
      <c r="AGX9" s="676"/>
      <c r="AGY9" s="676"/>
      <c r="AGZ9" s="676"/>
      <c r="AHA9" s="676"/>
      <c r="AHB9" s="676"/>
      <c r="AHC9" s="676"/>
      <c r="AHD9" s="676"/>
      <c r="AHE9" s="676"/>
      <c r="AHF9" s="676"/>
      <c r="AHG9" s="676"/>
      <c r="AHH9" s="676"/>
      <c r="AHI9" s="676"/>
      <c r="AHJ9" s="676"/>
      <c r="AHK9" s="676"/>
      <c r="AHL9" s="676"/>
      <c r="AHM9" s="676"/>
      <c r="AHN9" s="676"/>
      <c r="AHO9" s="676"/>
      <c r="AHP9" s="676"/>
      <c r="AHQ9" s="676"/>
      <c r="AHR9" s="676"/>
      <c r="AHS9" s="676"/>
      <c r="AHT9" s="676"/>
      <c r="AHU9" s="676"/>
      <c r="AHV9" s="676"/>
      <c r="AHW9" s="676"/>
      <c r="AHX9" s="676"/>
      <c r="AHY9" s="676"/>
      <c r="AHZ9" s="676"/>
      <c r="AIA9" s="676"/>
      <c r="AIB9" s="676"/>
      <c r="AIC9" s="676"/>
      <c r="AID9" s="676"/>
      <c r="AIE9" s="676"/>
      <c r="AIF9" s="676"/>
      <c r="AIG9" s="676"/>
      <c r="AIH9" s="676"/>
      <c r="AII9" s="676"/>
      <c r="AIJ9" s="676"/>
      <c r="AIK9" s="676"/>
      <c r="AIL9" s="676"/>
      <c r="AIM9" s="676"/>
      <c r="AIN9" s="676"/>
      <c r="AIO9" s="676"/>
      <c r="AIP9" s="676"/>
      <c r="AIQ9" s="676"/>
      <c r="AIR9" s="676"/>
      <c r="AIS9" s="676"/>
      <c r="AIT9" s="676"/>
      <c r="AIU9" s="676"/>
      <c r="AIV9" s="676"/>
      <c r="AIW9" s="676"/>
      <c r="AIX9" s="676"/>
      <c r="AIY9" s="676"/>
      <c r="AIZ9" s="676"/>
      <c r="AJA9" s="676"/>
      <c r="AJB9" s="676"/>
      <c r="AJC9" s="676"/>
      <c r="AJD9" s="676"/>
      <c r="AJE9" s="676"/>
      <c r="AJF9" s="676"/>
      <c r="AJG9" s="676"/>
      <c r="AJH9" s="676"/>
      <c r="AJI9" s="676"/>
      <c r="AJJ9" s="676"/>
      <c r="AJK9" s="676"/>
      <c r="AJL9" s="676"/>
      <c r="AJM9" s="676"/>
      <c r="AJN9" s="676"/>
      <c r="AJO9" s="676"/>
      <c r="AJP9" s="676"/>
      <c r="AJQ9" s="676"/>
      <c r="AJR9" s="676"/>
      <c r="AJS9" s="676"/>
      <c r="AJT9" s="676"/>
      <c r="AJU9" s="676"/>
      <c r="AJV9" s="676"/>
      <c r="AJW9" s="676"/>
      <c r="AJX9" s="676"/>
      <c r="AJY9" s="676"/>
      <c r="AJZ9" s="676"/>
      <c r="AKA9" s="676"/>
      <c r="AKB9" s="676"/>
      <c r="AKC9" s="676"/>
      <c r="AKD9" s="676"/>
      <c r="AKE9" s="676"/>
      <c r="AKF9" s="676"/>
      <c r="AKG9" s="676"/>
      <c r="AKH9" s="676"/>
      <c r="AKI9" s="676"/>
      <c r="AKJ9" s="676"/>
      <c r="AKK9" s="676"/>
      <c r="AKL9" s="676"/>
      <c r="AKM9" s="676"/>
      <c r="AKN9" s="676"/>
      <c r="AKO9" s="676"/>
      <c r="AKP9" s="676"/>
      <c r="AKQ9" s="676"/>
      <c r="AKR9" s="676"/>
      <c r="AKS9" s="676"/>
      <c r="AKT9" s="676"/>
      <c r="AKU9" s="676"/>
      <c r="AKV9" s="676"/>
      <c r="AKW9" s="676"/>
      <c r="AKX9" s="676"/>
      <c r="AKY9" s="676"/>
      <c r="AKZ9" s="676"/>
      <c r="ALA9" s="676"/>
      <c r="ALB9" s="676"/>
      <c r="ALC9" s="676"/>
      <c r="ALD9" s="676"/>
      <c r="ALE9" s="676"/>
      <c r="ALF9" s="676"/>
      <c r="ALG9" s="676"/>
      <c r="ALH9" s="676"/>
      <c r="ALI9" s="676"/>
      <c r="ALJ9" s="676"/>
      <c r="ALK9" s="676"/>
      <c r="ALL9" s="676"/>
      <c r="ALM9" s="676"/>
      <c r="ALN9" s="676"/>
      <c r="ALO9" s="676"/>
      <c r="ALP9" s="676"/>
      <c r="ALQ9" s="676"/>
      <c r="ALR9" s="676"/>
      <c r="ALS9" s="676"/>
      <c r="ALT9" s="676"/>
      <c r="ALU9" s="676"/>
      <c r="ALV9" s="676"/>
      <c r="ALW9" s="676"/>
      <c r="ALX9" s="676"/>
      <c r="ALY9" s="676"/>
      <c r="ALZ9" s="676"/>
      <c r="AMA9" s="676"/>
      <c r="AMB9" s="676"/>
      <c r="AMC9" s="676"/>
      <c r="AMD9" s="676"/>
      <c r="AME9" s="676"/>
      <c r="AMF9" s="676"/>
      <c r="AMG9" s="676"/>
      <c r="AMH9" s="676"/>
      <c r="AMI9" s="676"/>
      <c r="AMJ9" s="676"/>
      <c r="AMK9" s="676"/>
      <c r="AML9" s="676"/>
      <c r="AMM9" s="676"/>
      <c r="AMN9" s="676"/>
      <c r="AMO9" s="676"/>
      <c r="AMP9" s="676"/>
      <c r="AMQ9" s="676"/>
      <c r="AMR9" s="676"/>
      <c r="AMS9" s="676"/>
      <c r="AMT9" s="676"/>
      <c r="AMU9" s="676"/>
      <c r="AMV9" s="676"/>
      <c r="AMW9" s="676"/>
      <c r="AMX9" s="676"/>
      <c r="AMY9" s="676"/>
      <c r="AMZ9" s="676"/>
      <c r="ANA9" s="676"/>
      <c r="ANB9" s="676"/>
      <c r="ANC9" s="676"/>
      <c r="AND9" s="676"/>
      <c r="ANE9" s="676"/>
      <c r="ANF9" s="676"/>
      <c r="ANG9" s="676"/>
      <c r="ANH9" s="676"/>
      <c r="ANI9" s="676"/>
      <c r="ANJ9" s="676"/>
      <c r="ANK9" s="676"/>
      <c r="ANL9" s="676"/>
      <c r="ANM9" s="676"/>
      <c r="ANN9" s="676"/>
      <c r="ANO9" s="676"/>
      <c r="ANP9" s="676"/>
      <c r="ANQ9" s="676"/>
      <c r="ANR9" s="676"/>
      <c r="ANS9" s="676"/>
      <c r="ANT9" s="676"/>
      <c r="ANU9" s="676"/>
      <c r="ANV9" s="676"/>
      <c r="ANW9" s="676"/>
      <c r="ANX9" s="676"/>
      <c r="ANY9" s="676"/>
      <c r="ANZ9" s="676"/>
      <c r="AOA9" s="676"/>
      <c r="AOB9" s="676"/>
      <c r="AOC9" s="676"/>
      <c r="AOD9" s="676"/>
      <c r="AOE9" s="676"/>
      <c r="AOF9" s="676"/>
      <c r="AOG9" s="676"/>
      <c r="AOH9" s="676"/>
      <c r="AOI9" s="676"/>
      <c r="AOJ9" s="676"/>
      <c r="AOK9" s="676"/>
      <c r="AOL9" s="676"/>
      <c r="AOM9" s="676"/>
      <c r="AON9" s="676"/>
      <c r="AOO9" s="676"/>
      <c r="AOP9" s="676"/>
      <c r="AOQ9" s="676"/>
      <c r="AOR9" s="676"/>
      <c r="AOS9" s="676"/>
      <c r="AOT9" s="676"/>
      <c r="AOU9" s="676"/>
      <c r="AOV9" s="676"/>
      <c r="AOW9" s="676"/>
      <c r="AOX9" s="676"/>
      <c r="AOY9" s="676"/>
      <c r="AOZ9" s="676"/>
      <c r="APA9" s="676"/>
      <c r="APB9" s="676"/>
      <c r="APC9" s="676"/>
      <c r="APD9" s="676"/>
      <c r="APE9" s="676"/>
      <c r="APF9" s="676"/>
      <c r="APG9" s="676"/>
      <c r="APH9" s="676"/>
      <c r="API9" s="676"/>
      <c r="APJ9" s="676"/>
      <c r="APK9" s="676"/>
      <c r="APL9" s="676"/>
      <c r="APM9" s="676"/>
      <c r="APN9" s="676"/>
      <c r="APO9" s="676"/>
      <c r="APP9" s="676"/>
      <c r="APQ9" s="676"/>
      <c r="APR9" s="676"/>
      <c r="APS9" s="676"/>
      <c r="APT9" s="676"/>
      <c r="APU9" s="676"/>
      <c r="APV9" s="676"/>
      <c r="APW9" s="676"/>
      <c r="APX9" s="676"/>
      <c r="APY9" s="676"/>
      <c r="APZ9" s="676"/>
      <c r="AQA9" s="676"/>
      <c r="AQB9" s="676"/>
      <c r="AQC9" s="676"/>
      <c r="AQD9" s="676"/>
      <c r="AQE9" s="676"/>
      <c r="AQF9" s="676"/>
      <c r="AQG9" s="676"/>
      <c r="AQH9" s="676"/>
      <c r="AQI9" s="676"/>
      <c r="AQJ9" s="676"/>
      <c r="AQK9" s="676"/>
      <c r="AQL9" s="676"/>
      <c r="AQM9" s="676"/>
      <c r="AQN9" s="676"/>
      <c r="AQO9" s="676"/>
      <c r="AQP9" s="676"/>
      <c r="AQQ9" s="676"/>
      <c r="AQR9" s="676"/>
      <c r="AQS9" s="676"/>
      <c r="AQT9" s="676"/>
      <c r="AQU9" s="676"/>
      <c r="AQV9" s="676"/>
      <c r="AQW9" s="676"/>
      <c r="AQX9" s="676"/>
      <c r="AQY9" s="676"/>
      <c r="AQZ9" s="676"/>
      <c r="ARA9" s="676"/>
      <c r="ARB9" s="676"/>
      <c r="ARC9" s="676"/>
      <c r="ARD9" s="676"/>
      <c r="ARE9" s="676"/>
      <c r="ARF9" s="676"/>
      <c r="ARG9" s="676"/>
      <c r="ARH9" s="676"/>
      <c r="ARI9" s="676"/>
      <c r="ARJ9" s="676"/>
      <c r="ARK9" s="676"/>
      <c r="ARL9" s="676"/>
      <c r="ARM9" s="676"/>
      <c r="ARN9" s="676"/>
      <c r="ARO9" s="676"/>
      <c r="ARP9" s="676"/>
      <c r="ARQ9" s="676"/>
      <c r="ARR9" s="676"/>
      <c r="ARS9" s="676"/>
      <c r="ART9" s="676"/>
      <c r="ARU9" s="676"/>
      <c r="ARV9" s="676"/>
      <c r="ARW9" s="676"/>
      <c r="ARX9" s="676"/>
      <c r="ARY9" s="676"/>
      <c r="ARZ9" s="676"/>
      <c r="ASA9" s="676"/>
      <c r="ASB9" s="676"/>
      <c r="ASC9" s="676"/>
      <c r="ASD9" s="676"/>
      <c r="ASE9" s="676"/>
      <c r="ASF9" s="676"/>
      <c r="ASG9" s="676"/>
      <c r="ASH9" s="676"/>
      <c r="ASI9" s="676"/>
      <c r="ASJ9" s="676"/>
      <c r="ASK9" s="676"/>
      <c r="ASL9" s="676"/>
      <c r="ASM9" s="676"/>
      <c r="ASN9" s="676"/>
      <c r="ASO9" s="676"/>
      <c r="ASP9" s="676"/>
      <c r="ASQ9" s="676"/>
      <c r="ASR9" s="676"/>
      <c r="ASS9" s="676"/>
      <c r="AST9" s="676"/>
      <c r="ASU9" s="676"/>
      <c r="ASV9" s="676"/>
      <c r="ASW9" s="676"/>
      <c r="ASX9" s="676"/>
      <c r="ASY9" s="676"/>
      <c r="ASZ9" s="676"/>
      <c r="ATA9" s="676"/>
      <c r="ATB9" s="676"/>
      <c r="ATC9" s="676"/>
      <c r="ATD9" s="676"/>
      <c r="ATE9" s="676"/>
      <c r="ATF9" s="676"/>
      <c r="ATG9" s="676"/>
      <c r="ATH9" s="676"/>
      <c r="ATI9" s="676"/>
      <c r="ATJ9" s="676"/>
      <c r="ATK9" s="676"/>
      <c r="ATL9" s="676"/>
      <c r="ATM9" s="676"/>
      <c r="ATN9" s="676"/>
      <c r="ATO9" s="676"/>
      <c r="ATP9" s="676"/>
      <c r="ATQ9" s="676"/>
      <c r="ATR9" s="676"/>
      <c r="ATS9" s="676"/>
      <c r="ATT9" s="676"/>
      <c r="ATU9" s="676"/>
      <c r="ATV9" s="676"/>
      <c r="ATW9" s="676"/>
      <c r="ATX9" s="676"/>
      <c r="ATY9" s="676"/>
      <c r="ATZ9" s="676"/>
      <c r="AUA9" s="676"/>
      <c r="AUB9" s="676"/>
      <c r="AUC9" s="676"/>
      <c r="AUD9" s="676"/>
      <c r="AUE9" s="676"/>
      <c r="AUF9" s="676"/>
      <c r="AUG9" s="676"/>
      <c r="AUH9" s="676"/>
      <c r="AUI9" s="676"/>
      <c r="AUJ9" s="676"/>
      <c r="AUK9" s="676"/>
      <c r="AUL9" s="676"/>
      <c r="AUM9" s="676"/>
      <c r="AUN9" s="676"/>
      <c r="AUO9" s="676"/>
      <c r="AUP9" s="676"/>
      <c r="AUQ9" s="676"/>
      <c r="AUR9" s="676"/>
      <c r="AUS9" s="676"/>
      <c r="AUT9" s="676"/>
      <c r="AUU9" s="676"/>
      <c r="AUV9" s="676"/>
      <c r="AUW9" s="676"/>
      <c r="AUX9" s="676"/>
      <c r="AUY9" s="676"/>
      <c r="AUZ9" s="676"/>
      <c r="AVA9" s="676"/>
      <c r="AVB9" s="676"/>
      <c r="AVC9" s="676"/>
      <c r="AVD9" s="676"/>
      <c r="AVE9" s="676"/>
      <c r="AVF9" s="676"/>
      <c r="AVG9" s="676"/>
      <c r="AVH9" s="676"/>
      <c r="AVI9" s="676"/>
      <c r="AVJ9" s="676"/>
      <c r="AVK9" s="676"/>
      <c r="AVL9" s="676"/>
      <c r="AVM9" s="676"/>
      <c r="AVN9" s="676"/>
      <c r="AVO9" s="676"/>
      <c r="AVP9" s="676"/>
      <c r="AVQ9" s="676"/>
      <c r="AVR9" s="676"/>
      <c r="AVS9" s="676"/>
      <c r="AVT9" s="676"/>
      <c r="AVU9" s="676"/>
      <c r="AVV9" s="676"/>
      <c r="AVW9" s="676"/>
      <c r="AVX9" s="676"/>
      <c r="AVY9" s="676"/>
      <c r="AVZ9" s="676"/>
      <c r="AWA9" s="676"/>
      <c r="AWB9" s="676"/>
      <c r="AWC9" s="676"/>
      <c r="AWD9" s="676"/>
      <c r="AWE9" s="676"/>
      <c r="AWF9" s="676"/>
      <c r="AWG9" s="676"/>
      <c r="AWH9" s="676"/>
      <c r="AWI9" s="676"/>
      <c r="AWJ9" s="676"/>
      <c r="AWK9" s="676"/>
      <c r="AWL9" s="676"/>
      <c r="AWM9" s="676"/>
      <c r="AWN9" s="676"/>
      <c r="AWO9" s="676"/>
      <c r="AWP9" s="676"/>
      <c r="AWQ9" s="676"/>
      <c r="AWR9" s="676"/>
      <c r="AWS9" s="676"/>
      <c r="AWT9" s="676"/>
      <c r="AWU9" s="676"/>
      <c r="AWV9" s="676"/>
      <c r="AWW9" s="676"/>
      <c r="AWX9" s="676"/>
      <c r="AWY9" s="676"/>
      <c r="AWZ9" s="676"/>
      <c r="AXA9" s="676"/>
      <c r="AXB9" s="676"/>
      <c r="AXC9" s="676"/>
      <c r="AXD9" s="676"/>
      <c r="AXE9" s="676"/>
      <c r="AXF9" s="676"/>
      <c r="AXG9" s="676"/>
      <c r="AXH9" s="676"/>
      <c r="AXI9" s="676"/>
      <c r="AXJ9" s="676"/>
      <c r="AXK9" s="676"/>
      <c r="AXL9" s="676"/>
      <c r="AXM9" s="676"/>
      <c r="AXN9" s="676"/>
      <c r="AXO9" s="676"/>
      <c r="AXP9" s="676"/>
      <c r="AXQ9" s="676"/>
      <c r="AXR9" s="676"/>
      <c r="AXS9" s="676"/>
      <c r="AXT9" s="676"/>
      <c r="AXU9" s="676"/>
      <c r="AXV9" s="676"/>
      <c r="AXW9" s="676"/>
      <c r="AXX9" s="676"/>
      <c r="AXY9" s="676"/>
      <c r="AXZ9" s="676"/>
      <c r="AYA9" s="676"/>
      <c r="AYB9" s="676"/>
      <c r="AYC9" s="676"/>
      <c r="AYD9" s="676"/>
      <c r="AYE9" s="676"/>
      <c r="AYF9" s="676"/>
      <c r="AYG9" s="676"/>
      <c r="AYH9" s="676"/>
      <c r="AYI9" s="676"/>
      <c r="AYJ9" s="676"/>
      <c r="AYK9" s="676"/>
      <c r="AYL9" s="676"/>
      <c r="AYM9" s="676"/>
      <c r="AYN9" s="676"/>
      <c r="AYO9" s="676"/>
      <c r="AYP9" s="676"/>
      <c r="AYQ9" s="676"/>
      <c r="AYR9" s="676"/>
      <c r="AYS9" s="676"/>
      <c r="AYT9" s="676"/>
      <c r="AYU9" s="676"/>
      <c r="AYV9" s="676"/>
      <c r="AYW9" s="676"/>
      <c r="AYX9" s="676"/>
      <c r="AYY9" s="676"/>
      <c r="AYZ9" s="676"/>
      <c r="AZA9" s="676"/>
      <c r="AZB9" s="676"/>
      <c r="AZC9" s="676"/>
      <c r="AZD9" s="676"/>
      <c r="AZE9" s="676"/>
      <c r="AZF9" s="676"/>
      <c r="AZG9" s="676"/>
      <c r="AZH9" s="676"/>
      <c r="AZI9" s="676"/>
      <c r="AZJ9" s="676"/>
      <c r="AZK9" s="676"/>
      <c r="AZL9" s="676"/>
      <c r="AZM9" s="676"/>
      <c r="AZN9" s="676"/>
      <c r="AZO9" s="676"/>
      <c r="AZP9" s="676"/>
      <c r="AZQ9" s="676"/>
      <c r="AZR9" s="676"/>
      <c r="AZS9" s="676"/>
      <c r="AZT9" s="676"/>
      <c r="AZU9" s="676"/>
      <c r="AZV9" s="676"/>
      <c r="AZW9" s="676"/>
      <c r="AZX9" s="676"/>
      <c r="AZY9" s="676"/>
      <c r="AZZ9" s="676"/>
      <c r="BAA9" s="676"/>
      <c r="BAB9" s="676"/>
      <c r="BAC9" s="676"/>
      <c r="BAD9" s="676"/>
      <c r="BAE9" s="676"/>
      <c r="BAF9" s="676"/>
      <c r="BAG9" s="676"/>
      <c r="BAH9" s="676"/>
      <c r="BAI9" s="676"/>
      <c r="BAJ9" s="676"/>
      <c r="BAK9" s="676"/>
      <c r="BAL9" s="676"/>
      <c r="BAM9" s="676"/>
      <c r="BAN9" s="676"/>
      <c r="BAO9" s="676"/>
      <c r="BAP9" s="676"/>
      <c r="BAQ9" s="676"/>
      <c r="BAR9" s="676"/>
      <c r="BAS9" s="676"/>
      <c r="BAT9" s="676"/>
      <c r="BAU9" s="676"/>
      <c r="BAV9" s="676"/>
      <c r="BAW9" s="676"/>
      <c r="BAX9" s="676"/>
      <c r="BAY9" s="676"/>
      <c r="BAZ9" s="676"/>
      <c r="BBA9" s="676"/>
      <c r="BBB9" s="676"/>
      <c r="BBC9" s="676"/>
      <c r="BBD9" s="676"/>
      <c r="BBE9" s="676"/>
      <c r="BBF9" s="676"/>
      <c r="BBG9" s="676"/>
      <c r="BBH9" s="676"/>
      <c r="BBI9" s="676"/>
      <c r="BBJ9" s="676"/>
      <c r="BBK9" s="676"/>
      <c r="BBL9" s="676"/>
      <c r="BBM9" s="676"/>
      <c r="BBN9" s="676"/>
      <c r="BBO9" s="676"/>
      <c r="BBP9" s="676"/>
      <c r="BBQ9" s="676"/>
      <c r="BBR9" s="676"/>
      <c r="BBS9" s="676"/>
      <c r="BBT9" s="676"/>
      <c r="BBU9" s="676"/>
      <c r="BBV9" s="676"/>
      <c r="BBW9" s="676"/>
      <c r="BBX9" s="676"/>
      <c r="BBY9" s="676"/>
      <c r="BBZ9" s="676"/>
      <c r="BCA9" s="676"/>
      <c r="BCB9" s="676"/>
      <c r="BCC9" s="676"/>
      <c r="BCD9" s="676"/>
      <c r="BCE9" s="676"/>
      <c r="BCF9" s="676"/>
      <c r="BCG9" s="676"/>
      <c r="BCH9" s="676"/>
      <c r="BCI9" s="676"/>
      <c r="BCJ9" s="676"/>
      <c r="BCK9" s="676"/>
      <c r="BCL9" s="676"/>
      <c r="BCM9" s="676"/>
      <c r="BCN9" s="676"/>
      <c r="BCO9" s="676"/>
      <c r="BCP9" s="676"/>
      <c r="BCQ9" s="676"/>
      <c r="BCR9" s="676"/>
      <c r="BCS9" s="676"/>
      <c r="BCT9" s="676"/>
      <c r="BCU9" s="676"/>
      <c r="BCV9" s="676"/>
      <c r="BCW9" s="676"/>
      <c r="BCX9" s="676"/>
      <c r="BCY9" s="676"/>
      <c r="BCZ9" s="676"/>
      <c r="BDA9" s="676"/>
      <c r="BDB9" s="676"/>
      <c r="BDC9" s="676"/>
      <c r="BDD9" s="676"/>
      <c r="BDE9" s="676"/>
      <c r="BDF9" s="676"/>
      <c r="BDG9" s="676"/>
      <c r="BDH9" s="676"/>
      <c r="BDI9" s="676"/>
      <c r="BDJ9" s="676"/>
      <c r="BDK9" s="676"/>
      <c r="BDL9" s="676"/>
      <c r="BDM9" s="676"/>
      <c r="BDN9" s="676"/>
      <c r="BDO9" s="676"/>
      <c r="BDP9" s="676"/>
      <c r="BDQ9" s="676"/>
      <c r="BDR9" s="676"/>
      <c r="BDS9" s="676"/>
      <c r="BDT9" s="676"/>
      <c r="BDU9" s="676"/>
      <c r="BDV9" s="676"/>
      <c r="BDW9" s="676"/>
      <c r="BDX9" s="676"/>
      <c r="BDY9" s="676"/>
      <c r="BDZ9" s="676"/>
      <c r="BEA9" s="676"/>
      <c r="BEB9" s="676"/>
      <c r="BEC9" s="676"/>
      <c r="BED9" s="676"/>
      <c r="BEE9" s="676"/>
      <c r="BEF9" s="676"/>
      <c r="BEG9" s="676"/>
      <c r="BEH9" s="676"/>
      <c r="BEI9" s="676"/>
      <c r="BEJ9" s="676"/>
      <c r="BEK9" s="676"/>
      <c r="BEL9" s="676"/>
      <c r="BEM9" s="676"/>
      <c r="BEN9" s="676"/>
      <c r="BEO9" s="676"/>
      <c r="BEP9" s="676"/>
      <c r="BEQ9" s="676"/>
      <c r="BER9" s="676"/>
      <c r="BES9" s="676"/>
      <c r="BET9" s="676"/>
      <c r="BEU9" s="676"/>
      <c r="BEV9" s="676"/>
      <c r="BEW9" s="676"/>
      <c r="BEX9" s="676"/>
      <c r="BEY9" s="676"/>
      <c r="BEZ9" s="676"/>
      <c r="BFA9" s="676"/>
      <c r="BFB9" s="676"/>
      <c r="BFC9" s="676"/>
      <c r="BFD9" s="676"/>
      <c r="BFE9" s="676"/>
      <c r="BFF9" s="676"/>
      <c r="BFG9" s="676"/>
      <c r="BFH9" s="676"/>
      <c r="BFI9" s="676"/>
      <c r="BFJ9" s="676"/>
      <c r="BFK9" s="676"/>
      <c r="BFL9" s="676"/>
      <c r="BFM9" s="676"/>
      <c r="BFN9" s="676"/>
      <c r="BFO9" s="676"/>
      <c r="BFP9" s="676"/>
      <c r="BFQ9" s="676"/>
      <c r="BFR9" s="676"/>
      <c r="BFS9" s="676"/>
      <c r="BFT9" s="676"/>
      <c r="BFU9" s="676"/>
      <c r="BFV9" s="676"/>
      <c r="BFW9" s="676"/>
      <c r="BFX9" s="676"/>
      <c r="BFY9" s="676"/>
      <c r="BFZ9" s="676"/>
      <c r="BGA9" s="676"/>
      <c r="BGB9" s="676"/>
      <c r="BGC9" s="676"/>
      <c r="BGD9" s="676"/>
      <c r="BGE9" s="676"/>
      <c r="BGF9" s="676"/>
      <c r="BGG9" s="676"/>
      <c r="BGH9" s="676"/>
      <c r="BGI9" s="676"/>
      <c r="BGJ9" s="676"/>
      <c r="BGK9" s="676"/>
      <c r="BGL9" s="676"/>
      <c r="BGM9" s="676"/>
      <c r="BGN9" s="676"/>
      <c r="BGO9" s="676"/>
      <c r="BGP9" s="676"/>
      <c r="BGQ9" s="676"/>
      <c r="BGR9" s="676"/>
      <c r="BGS9" s="676"/>
      <c r="BGT9" s="676"/>
      <c r="BGU9" s="676"/>
      <c r="BGV9" s="676"/>
      <c r="BGW9" s="676"/>
      <c r="BGX9" s="676"/>
      <c r="BGY9" s="676"/>
      <c r="BGZ9" s="676"/>
      <c r="BHA9" s="676"/>
      <c r="BHB9" s="676"/>
      <c r="BHC9" s="676"/>
      <c r="BHD9" s="676"/>
      <c r="BHE9" s="676"/>
      <c r="BHF9" s="676"/>
      <c r="BHG9" s="676"/>
      <c r="BHH9" s="676"/>
      <c r="BHI9" s="676"/>
      <c r="BHJ9" s="676"/>
      <c r="BHK9" s="676"/>
      <c r="BHL9" s="676"/>
      <c r="BHM9" s="676"/>
      <c r="BHN9" s="676"/>
      <c r="BHO9" s="676"/>
      <c r="BHP9" s="676"/>
      <c r="BHQ9" s="676"/>
      <c r="BHR9" s="676"/>
      <c r="BHS9" s="676"/>
      <c r="BHT9" s="676"/>
      <c r="BHU9" s="676"/>
      <c r="BHV9" s="676"/>
      <c r="BHW9" s="676"/>
      <c r="BHX9" s="676"/>
      <c r="BHY9" s="676"/>
      <c r="BHZ9" s="676"/>
      <c r="BIA9" s="676"/>
      <c r="BIB9" s="676"/>
      <c r="BIC9" s="676"/>
      <c r="BID9" s="676"/>
      <c r="BIE9" s="676"/>
      <c r="BIF9" s="676"/>
      <c r="BIG9" s="676"/>
      <c r="BIH9" s="676"/>
      <c r="BII9" s="676"/>
      <c r="BIJ9" s="676"/>
      <c r="BIK9" s="676"/>
      <c r="BIL9" s="676"/>
      <c r="BIM9" s="676"/>
      <c r="BIN9" s="676"/>
      <c r="BIO9" s="676"/>
      <c r="BIP9" s="676"/>
      <c r="BIQ9" s="676"/>
      <c r="BIR9" s="676"/>
      <c r="BIS9" s="676"/>
      <c r="BIT9" s="676"/>
      <c r="BIU9" s="676"/>
      <c r="BIV9" s="676"/>
      <c r="BIW9" s="676"/>
      <c r="BIX9" s="676"/>
      <c r="BIY9" s="676"/>
      <c r="BIZ9" s="676"/>
      <c r="BJA9" s="676"/>
      <c r="BJB9" s="676"/>
      <c r="BJC9" s="676"/>
      <c r="BJD9" s="676"/>
      <c r="BJE9" s="676"/>
      <c r="BJF9" s="676"/>
      <c r="BJG9" s="676"/>
      <c r="BJH9" s="676"/>
      <c r="BJI9" s="676"/>
      <c r="BJJ9" s="676"/>
      <c r="BJK9" s="676"/>
      <c r="BJL9" s="676"/>
      <c r="BJM9" s="676"/>
      <c r="BJN9" s="676"/>
      <c r="BJO9" s="676"/>
      <c r="BJP9" s="676"/>
      <c r="BJQ9" s="676"/>
      <c r="BJR9" s="676"/>
      <c r="BJS9" s="676"/>
      <c r="BJT9" s="676"/>
      <c r="BJU9" s="676"/>
      <c r="BJV9" s="676"/>
      <c r="BJW9" s="676"/>
      <c r="BJX9" s="676"/>
      <c r="BJY9" s="676"/>
      <c r="BJZ9" s="676"/>
      <c r="BKA9" s="676"/>
      <c r="BKB9" s="676"/>
      <c r="BKC9" s="676"/>
      <c r="BKD9" s="676"/>
      <c r="BKE9" s="676"/>
      <c r="BKF9" s="676"/>
      <c r="BKG9" s="676"/>
      <c r="BKH9" s="676"/>
      <c r="BKI9" s="676"/>
      <c r="BKJ9" s="676"/>
      <c r="BKK9" s="676"/>
      <c r="BKL9" s="676"/>
      <c r="BKM9" s="676"/>
      <c r="BKN9" s="676"/>
      <c r="BKO9" s="676"/>
      <c r="BKP9" s="676"/>
      <c r="BKQ9" s="676"/>
      <c r="BKR9" s="676"/>
      <c r="BKS9" s="676"/>
      <c r="BKT9" s="676"/>
      <c r="BKU9" s="676"/>
      <c r="BKV9" s="676"/>
      <c r="BKW9" s="676"/>
      <c r="BKX9" s="676"/>
      <c r="BKY9" s="676"/>
      <c r="BKZ9" s="676"/>
      <c r="BLA9" s="676"/>
      <c r="BLB9" s="676"/>
      <c r="BLC9" s="676"/>
      <c r="BLD9" s="676"/>
      <c r="BLE9" s="676"/>
      <c r="BLF9" s="676"/>
      <c r="BLG9" s="676"/>
      <c r="BLH9" s="676"/>
      <c r="BLI9" s="676"/>
      <c r="BLJ9" s="676"/>
      <c r="BLK9" s="676"/>
      <c r="BLL9" s="676"/>
      <c r="BLM9" s="676"/>
      <c r="BLN9" s="676"/>
      <c r="BLO9" s="676"/>
      <c r="BLP9" s="676"/>
      <c r="BLQ9" s="676"/>
      <c r="BLR9" s="676"/>
      <c r="BLS9" s="676"/>
      <c r="BLT9" s="676"/>
      <c r="BLU9" s="676"/>
      <c r="BLV9" s="676"/>
      <c r="BLW9" s="676"/>
      <c r="BLX9" s="676"/>
      <c r="BLY9" s="676"/>
      <c r="BLZ9" s="676"/>
      <c r="BMA9" s="676"/>
      <c r="BMB9" s="676"/>
      <c r="BMC9" s="676"/>
      <c r="BMD9" s="676"/>
      <c r="BME9" s="676"/>
      <c r="BMF9" s="676"/>
      <c r="BMG9" s="676"/>
      <c r="BMH9" s="676"/>
      <c r="BMI9" s="676"/>
      <c r="BMJ9" s="676"/>
      <c r="BMK9" s="676"/>
      <c r="BML9" s="676"/>
      <c r="BMM9" s="676"/>
      <c r="BMN9" s="676"/>
      <c r="BMO9" s="676"/>
      <c r="BMP9" s="676"/>
      <c r="BMQ9" s="676"/>
      <c r="BMR9" s="676"/>
      <c r="BMS9" s="676"/>
      <c r="BMT9" s="676"/>
      <c r="BMU9" s="676"/>
      <c r="BMV9" s="676"/>
      <c r="BMW9" s="676"/>
      <c r="BMX9" s="676"/>
      <c r="BMY9" s="676"/>
      <c r="BMZ9" s="676"/>
      <c r="BNA9" s="676"/>
      <c r="BNB9" s="676"/>
      <c r="BNC9" s="676"/>
      <c r="BND9" s="676"/>
      <c r="BNE9" s="676"/>
      <c r="BNF9" s="676"/>
      <c r="BNG9" s="676"/>
      <c r="BNH9" s="676"/>
      <c r="BNI9" s="676"/>
      <c r="BNJ9" s="676"/>
      <c r="BNK9" s="676"/>
      <c r="BNL9" s="676"/>
      <c r="BNM9" s="676"/>
      <c r="BNN9" s="676"/>
      <c r="BNO9" s="676"/>
      <c r="BNP9" s="676"/>
      <c r="BNQ9" s="676"/>
      <c r="BNR9" s="676"/>
      <c r="BNS9" s="676"/>
      <c r="BNT9" s="676"/>
      <c r="BNU9" s="676"/>
      <c r="BNV9" s="676"/>
      <c r="BNW9" s="676"/>
      <c r="BNX9" s="676"/>
      <c r="BNY9" s="676"/>
      <c r="BNZ9" s="676"/>
      <c r="BOA9" s="676"/>
      <c r="BOB9" s="676"/>
      <c r="BOC9" s="676"/>
      <c r="BOD9" s="676"/>
      <c r="BOE9" s="676"/>
      <c r="BOF9" s="676"/>
      <c r="BOG9" s="676"/>
      <c r="BOH9" s="676"/>
      <c r="BOI9" s="676"/>
      <c r="BOJ9" s="676"/>
      <c r="BOK9" s="676"/>
      <c r="BOL9" s="676"/>
      <c r="BOM9" s="676"/>
      <c r="BON9" s="676"/>
      <c r="BOO9" s="676"/>
      <c r="BOP9" s="676"/>
      <c r="BOQ9" s="676"/>
      <c r="BOR9" s="676"/>
      <c r="BOS9" s="676"/>
      <c r="BOT9" s="676"/>
      <c r="BOU9" s="676"/>
      <c r="BOV9" s="676"/>
      <c r="BOW9" s="676"/>
      <c r="BOX9" s="676"/>
      <c r="BOY9" s="676"/>
      <c r="BOZ9" s="676"/>
      <c r="BPA9" s="676"/>
      <c r="BPB9" s="676"/>
      <c r="BPC9" s="676"/>
      <c r="BPD9" s="676"/>
      <c r="BPE9" s="676"/>
      <c r="BPF9" s="676"/>
      <c r="BPG9" s="676"/>
      <c r="BPH9" s="676"/>
      <c r="BPI9" s="676"/>
      <c r="BPJ9" s="676"/>
      <c r="BPK9" s="676"/>
      <c r="BPL9" s="676"/>
      <c r="BPM9" s="676"/>
      <c r="BPN9" s="676"/>
      <c r="BPO9" s="676"/>
      <c r="BPP9" s="676"/>
      <c r="BPQ9" s="676"/>
      <c r="BPR9" s="676"/>
      <c r="BPS9" s="676"/>
      <c r="BPT9" s="676"/>
      <c r="BPU9" s="676"/>
      <c r="BPV9" s="676"/>
      <c r="BPW9" s="676"/>
      <c r="BPX9" s="676"/>
      <c r="BPY9" s="676"/>
      <c r="BPZ9" s="676"/>
      <c r="BQA9" s="676"/>
      <c r="BQB9" s="676"/>
      <c r="BQC9" s="676"/>
      <c r="BQD9" s="676"/>
      <c r="BQE9" s="676"/>
      <c r="BQF9" s="676"/>
      <c r="BQG9" s="676"/>
      <c r="BQH9" s="676"/>
      <c r="BQI9" s="676"/>
      <c r="BQJ9" s="676"/>
      <c r="BQK9" s="676"/>
      <c r="BQL9" s="676"/>
      <c r="BQM9" s="676"/>
      <c r="BQN9" s="676"/>
      <c r="BQO9" s="676"/>
      <c r="BQP9" s="676"/>
      <c r="BQQ9" s="676"/>
      <c r="BQR9" s="676"/>
      <c r="BQS9" s="676"/>
      <c r="BQT9" s="676"/>
      <c r="BQU9" s="676"/>
      <c r="BQV9" s="676"/>
      <c r="BQW9" s="676"/>
      <c r="BQX9" s="676"/>
      <c r="BQY9" s="676"/>
      <c r="BQZ9" s="676"/>
      <c r="BRA9" s="676"/>
      <c r="BRB9" s="676"/>
      <c r="BRC9" s="676"/>
      <c r="BRD9" s="676"/>
      <c r="BRE9" s="676"/>
      <c r="BRF9" s="676"/>
      <c r="BRG9" s="676"/>
      <c r="BRH9" s="676"/>
      <c r="BRI9" s="676"/>
      <c r="BRJ9" s="676"/>
      <c r="BRK9" s="676"/>
      <c r="BRL9" s="676"/>
      <c r="BRM9" s="676"/>
      <c r="BRN9" s="676"/>
      <c r="BRO9" s="676"/>
      <c r="BRP9" s="676"/>
      <c r="BRQ9" s="676"/>
      <c r="BRR9" s="676"/>
      <c r="BRS9" s="676"/>
      <c r="BRT9" s="676"/>
      <c r="BRU9" s="676"/>
      <c r="BRV9" s="676"/>
      <c r="BRW9" s="676"/>
      <c r="BRX9" s="676"/>
      <c r="BRY9" s="676"/>
      <c r="BRZ9" s="676"/>
      <c r="BSA9" s="676"/>
      <c r="BSB9" s="676"/>
      <c r="BSC9" s="676"/>
      <c r="BSD9" s="676"/>
      <c r="BSE9" s="676"/>
      <c r="BSF9" s="676"/>
      <c r="BSG9" s="676"/>
      <c r="BSH9" s="676"/>
      <c r="BSI9" s="676"/>
      <c r="BSJ9" s="676"/>
      <c r="BSK9" s="676"/>
      <c r="BSL9" s="676"/>
      <c r="BSM9" s="676"/>
      <c r="BSN9" s="676"/>
      <c r="BSO9" s="676"/>
      <c r="BSP9" s="676"/>
      <c r="BSQ9" s="676"/>
      <c r="BSR9" s="676"/>
      <c r="BSS9" s="676"/>
      <c r="BST9" s="676"/>
      <c r="BSU9" s="676"/>
      <c r="BSV9" s="676"/>
      <c r="BSW9" s="676"/>
      <c r="BSX9" s="676"/>
      <c r="BSY9" s="676"/>
      <c r="BSZ9" s="676"/>
      <c r="BTA9" s="676"/>
      <c r="BTB9" s="676"/>
      <c r="BTC9" s="676"/>
      <c r="BTD9" s="676"/>
      <c r="BTE9" s="676"/>
      <c r="BTF9" s="676"/>
      <c r="BTG9" s="676"/>
      <c r="BTH9" s="676"/>
      <c r="BTI9" s="676"/>
      <c r="BTJ9" s="676"/>
      <c r="BTK9" s="676"/>
      <c r="BTL9" s="676"/>
      <c r="BTM9" s="676"/>
      <c r="BTN9" s="676"/>
      <c r="BTO9" s="676"/>
      <c r="BTP9" s="676"/>
      <c r="BTQ9" s="676"/>
      <c r="BTR9" s="676"/>
      <c r="BTS9" s="676"/>
      <c r="BTT9" s="676"/>
      <c r="BTU9" s="676"/>
      <c r="BTV9" s="676"/>
      <c r="BTW9" s="676"/>
      <c r="BTX9" s="676"/>
      <c r="BTY9" s="676"/>
      <c r="BTZ9" s="676"/>
      <c r="BUA9" s="676"/>
      <c r="BUB9" s="676"/>
      <c r="BUC9" s="676"/>
      <c r="BUD9" s="676"/>
      <c r="BUE9" s="676"/>
      <c r="BUF9" s="676"/>
      <c r="BUG9" s="676"/>
      <c r="BUH9" s="676"/>
      <c r="BUI9" s="676"/>
      <c r="BUJ9" s="676"/>
      <c r="BUK9" s="676"/>
      <c r="BUL9" s="676"/>
      <c r="BUM9" s="676"/>
      <c r="BUN9" s="676"/>
      <c r="BUO9" s="676"/>
      <c r="BUP9" s="676"/>
      <c r="BUQ9" s="676"/>
      <c r="BUR9" s="676"/>
      <c r="BUS9" s="676"/>
      <c r="BUT9" s="676"/>
      <c r="BUU9" s="676"/>
      <c r="BUV9" s="676"/>
      <c r="BUW9" s="676"/>
      <c r="BUX9" s="676"/>
      <c r="BUY9" s="676"/>
      <c r="BUZ9" s="676"/>
      <c r="BVA9" s="676"/>
      <c r="BVB9" s="676"/>
      <c r="BVC9" s="676"/>
      <c r="BVD9" s="676"/>
      <c r="BVE9" s="676"/>
      <c r="BVF9" s="676"/>
      <c r="BVG9" s="676"/>
      <c r="BVH9" s="676"/>
      <c r="BVI9" s="676"/>
      <c r="BVJ9" s="676"/>
      <c r="BVK9" s="676"/>
      <c r="BVL9" s="676"/>
      <c r="BVM9" s="676"/>
      <c r="BVN9" s="676"/>
      <c r="BVO9" s="676"/>
      <c r="BVP9" s="676"/>
      <c r="BVQ9" s="676"/>
      <c r="BVR9" s="676"/>
      <c r="BVS9" s="676"/>
      <c r="BVT9" s="676"/>
      <c r="BVU9" s="676"/>
      <c r="BVV9" s="676"/>
      <c r="BVW9" s="676"/>
      <c r="BVX9" s="676"/>
      <c r="BVY9" s="676"/>
      <c r="BVZ9" s="676"/>
      <c r="BWA9" s="676"/>
      <c r="BWB9" s="676"/>
      <c r="BWC9" s="676"/>
      <c r="BWD9" s="676"/>
      <c r="BWE9" s="676"/>
      <c r="BWF9" s="676"/>
      <c r="BWG9" s="676"/>
      <c r="BWH9" s="676"/>
      <c r="BWI9" s="676"/>
      <c r="BWJ9" s="676"/>
      <c r="BWK9" s="676"/>
      <c r="BWL9" s="676"/>
      <c r="BWM9" s="676"/>
      <c r="BWN9" s="676"/>
      <c r="BWO9" s="676"/>
      <c r="BWP9" s="676"/>
      <c r="BWQ9" s="676"/>
      <c r="BWR9" s="676"/>
      <c r="BWS9" s="676"/>
      <c r="BWT9" s="676"/>
      <c r="BWU9" s="676"/>
      <c r="BWV9" s="676"/>
      <c r="BWW9" s="676"/>
      <c r="BWX9" s="676"/>
      <c r="BWY9" s="676"/>
      <c r="BWZ9" s="676"/>
      <c r="BXA9" s="676"/>
      <c r="BXB9" s="676"/>
      <c r="BXC9" s="676"/>
      <c r="BXD9" s="676"/>
      <c r="BXE9" s="676"/>
      <c r="BXF9" s="676"/>
      <c r="BXG9" s="676"/>
      <c r="BXH9" s="676"/>
      <c r="BXI9" s="676"/>
      <c r="BXJ9" s="676"/>
      <c r="BXK9" s="676"/>
      <c r="BXL9" s="676"/>
      <c r="BXM9" s="676"/>
      <c r="BXN9" s="676"/>
      <c r="BXO9" s="676"/>
      <c r="BXP9" s="676"/>
      <c r="BXQ9" s="676"/>
      <c r="BXR9" s="676"/>
      <c r="BXS9" s="676"/>
      <c r="BXT9" s="676"/>
      <c r="BXU9" s="676"/>
      <c r="BXV9" s="676"/>
      <c r="BXW9" s="676"/>
      <c r="BXX9" s="676"/>
      <c r="BXY9" s="676"/>
      <c r="BXZ9" s="676"/>
      <c r="BYA9" s="676"/>
      <c r="BYB9" s="676"/>
      <c r="BYC9" s="676"/>
      <c r="BYD9" s="676"/>
      <c r="BYE9" s="676"/>
      <c r="BYF9" s="676"/>
      <c r="BYG9" s="676"/>
      <c r="BYH9" s="676"/>
      <c r="BYI9" s="676"/>
      <c r="BYJ9" s="676"/>
      <c r="BYK9" s="676"/>
      <c r="BYL9" s="676"/>
      <c r="BYM9" s="676"/>
      <c r="BYN9" s="676"/>
      <c r="BYO9" s="676"/>
      <c r="BYP9" s="676"/>
      <c r="BYQ9" s="676"/>
      <c r="BYR9" s="676"/>
      <c r="BYS9" s="676"/>
      <c r="BYT9" s="676"/>
      <c r="BYU9" s="676"/>
      <c r="BYV9" s="676"/>
      <c r="BYW9" s="676"/>
      <c r="BYX9" s="676"/>
      <c r="BYY9" s="676"/>
      <c r="BYZ9" s="676"/>
      <c r="BZA9" s="676"/>
      <c r="BZB9" s="676"/>
      <c r="BZC9" s="676"/>
      <c r="BZD9" s="676"/>
      <c r="BZE9" s="676"/>
      <c r="BZF9" s="676"/>
      <c r="BZG9" s="676"/>
      <c r="BZH9" s="676"/>
      <c r="BZI9" s="676"/>
      <c r="BZJ9" s="676"/>
      <c r="BZK9" s="676"/>
      <c r="BZL9" s="676"/>
      <c r="BZM9" s="676"/>
      <c r="BZN9" s="676"/>
      <c r="BZO9" s="676"/>
      <c r="BZP9" s="676"/>
      <c r="BZQ9" s="676"/>
      <c r="BZR9" s="676"/>
      <c r="BZS9" s="676"/>
      <c r="BZT9" s="676"/>
      <c r="BZU9" s="676"/>
      <c r="BZV9" s="676"/>
      <c r="BZW9" s="676"/>
      <c r="BZX9" s="676"/>
      <c r="BZY9" s="676"/>
      <c r="BZZ9" s="676"/>
      <c r="CAA9" s="676"/>
      <c r="CAB9" s="676"/>
      <c r="CAC9" s="676"/>
      <c r="CAD9" s="676"/>
      <c r="CAE9" s="676"/>
      <c r="CAF9" s="676"/>
      <c r="CAG9" s="676"/>
      <c r="CAH9" s="676"/>
      <c r="CAI9" s="676"/>
      <c r="CAJ9" s="676"/>
      <c r="CAK9" s="676"/>
      <c r="CAL9" s="676"/>
      <c r="CAM9" s="676"/>
      <c r="CAN9" s="676"/>
      <c r="CAO9" s="676"/>
      <c r="CAP9" s="676"/>
      <c r="CAQ9" s="676"/>
      <c r="CAR9" s="676"/>
      <c r="CAS9" s="676"/>
      <c r="CAT9" s="676"/>
      <c r="CAU9" s="676"/>
      <c r="CAV9" s="676"/>
      <c r="CAW9" s="676"/>
      <c r="CAX9" s="676"/>
      <c r="CAY9" s="676"/>
      <c r="CAZ9" s="676"/>
      <c r="CBA9" s="676"/>
      <c r="CBB9" s="676"/>
      <c r="CBC9" s="676"/>
      <c r="CBD9" s="676"/>
      <c r="CBE9" s="676"/>
      <c r="CBF9" s="676"/>
      <c r="CBG9" s="676"/>
      <c r="CBH9" s="676"/>
      <c r="CBI9" s="676"/>
      <c r="CBJ9" s="676"/>
      <c r="CBK9" s="676"/>
      <c r="CBL9" s="676"/>
      <c r="CBM9" s="676"/>
      <c r="CBN9" s="676"/>
      <c r="CBO9" s="676"/>
      <c r="CBP9" s="676"/>
      <c r="CBQ9" s="676"/>
      <c r="CBR9" s="676"/>
      <c r="CBS9" s="676"/>
      <c r="CBT9" s="676"/>
      <c r="CBU9" s="676"/>
      <c r="CBV9" s="676"/>
      <c r="CBW9" s="676"/>
      <c r="CBX9" s="676"/>
      <c r="CBY9" s="676"/>
      <c r="CBZ9" s="676"/>
      <c r="CCA9" s="676"/>
      <c r="CCB9" s="676"/>
      <c r="CCC9" s="676"/>
      <c r="CCD9" s="676"/>
      <c r="CCE9" s="676"/>
      <c r="CCF9" s="676"/>
      <c r="CCG9" s="676"/>
      <c r="CCH9" s="676"/>
      <c r="CCI9" s="676"/>
      <c r="CCJ9" s="676"/>
      <c r="CCK9" s="676"/>
      <c r="CCL9" s="676"/>
      <c r="CCM9" s="676"/>
      <c r="CCN9" s="676"/>
      <c r="CCO9" s="676"/>
      <c r="CCP9" s="676"/>
      <c r="CCQ9" s="676"/>
      <c r="CCR9" s="676"/>
      <c r="CCS9" s="676"/>
      <c r="CCT9" s="676"/>
      <c r="CCU9" s="676"/>
      <c r="CCV9" s="676"/>
      <c r="CCW9" s="676"/>
      <c r="CCX9" s="676"/>
      <c r="CCY9" s="676"/>
      <c r="CCZ9" s="676"/>
      <c r="CDA9" s="676"/>
      <c r="CDB9" s="676"/>
      <c r="CDC9" s="676"/>
      <c r="CDD9" s="676"/>
      <c r="CDE9" s="676"/>
      <c r="CDF9" s="676"/>
      <c r="CDG9" s="676"/>
      <c r="CDH9" s="676"/>
      <c r="CDI9" s="676"/>
      <c r="CDJ9" s="676"/>
      <c r="CDK9" s="676"/>
      <c r="CDL9" s="676"/>
      <c r="CDM9" s="676"/>
      <c r="CDN9" s="676"/>
      <c r="CDO9" s="676"/>
      <c r="CDP9" s="676"/>
      <c r="CDQ9" s="676"/>
      <c r="CDR9" s="676"/>
      <c r="CDS9" s="676"/>
      <c r="CDT9" s="676"/>
      <c r="CDU9" s="676"/>
      <c r="CDV9" s="676"/>
      <c r="CDW9" s="676"/>
      <c r="CDX9" s="676"/>
      <c r="CDY9" s="676"/>
      <c r="CDZ9" s="676"/>
      <c r="CEA9" s="676"/>
      <c r="CEB9" s="676"/>
      <c r="CEC9" s="676"/>
      <c r="CED9" s="676"/>
      <c r="CEE9" s="676"/>
      <c r="CEF9" s="676"/>
      <c r="CEG9" s="676"/>
      <c r="CEH9" s="676"/>
      <c r="CEI9" s="676"/>
      <c r="CEJ9" s="676"/>
      <c r="CEK9" s="676"/>
      <c r="CEL9" s="676"/>
      <c r="CEM9" s="676"/>
      <c r="CEN9" s="676"/>
      <c r="CEO9" s="676"/>
      <c r="CEP9" s="676"/>
      <c r="CEQ9" s="676"/>
      <c r="CER9" s="676"/>
      <c r="CES9" s="676"/>
      <c r="CET9" s="676"/>
      <c r="CEU9" s="676"/>
      <c r="CEV9" s="676"/>
      <c r="CEW9" s="676"/>
      <c r="CEX9" s="676"/>
      <c r="CEY9" s="676"/>
      <c r="CEZ9" s="676"/>
      <c r="CFA9" s="676"/>
      <c r="CFB9" s="676"/>
      <c r="CFC9" s="676"/>
      <c r="CFD9" s="676"/>
      <c r="CFE9" s="676"/>
      <c r="CFF9" s="676"/>
      <c r="CFG9" s="676"/>
      <c r="CFH9" s="676"/>
      <c r="CFI9" s="676"/>
      <c r="CFJ9" s="676"/>
      <c r="CFK9" s="676"/>
      <c r="CFL9" s="676"/>
      <c r="CFM9" s="676"/>
      <c r="CFN9" s="676"/>
      <c r="CFO9" s="676"/>
      <c r="CFP9" s="676"/>
      <c r="CFQ9" s="676"/>
      <c r="CFR9" s="676"/>
      <c r="CFS9" s="676"/>
      <c r="CFT9" s="676"/>
      <c r="CFU9" s="676"/>
      <c r="CFV9" s="676"/>
      <c r="CFW9" s="676"/>
      <c r="CFX9" s="676"/>
      <c r="CFY9" s="676"/>
      <c r="CFZ9" s="676"/>
      <c r="CGA9" s="676"/>
      <c r="CGB9" s="676"/>
      <c r="CGC9" s="676"/>
      <c r="CGD9" s="676"/>
      <c r="CGE9" s="676"/>
      <c r="CGF9" s="676"/>
      <c r="CGG9" s="676"/>
      <c r="CGH9" s="676"/>
      <c r="CGI9" s="676"/>
      <c r="CGJ9" s="676"/>
      <c r="CGK9" s="676"/>
      <c r="CGL9" s="676"/>
      <c r="CGM9" s="676"/>
      <c r="CGN9" s="676"/>
      <c r="CGO9" s="676"/>
      <c r="CGP9" s="676"/>
      <c r="CGQ9" s="676"/>
      <c r="CGR9" s="676"/>
      <c r="CGS9" s="676"/>
      <c r="CGT9" s="676"/>
      <c r="CGU9" s="676"/>
      <c r="CGV9" s="676"/>
      <c r="CGW9" s="676"/>
      <c r="CGX9" s="676"/>
      <c r="CGY9" s="676"/>
      <c r="CGZ9" s="676"/>
      <c r="CHA9" s="676"/>
      <c r="CHB9" s="676"/>
      <c r="CHC9" s="676"/>
      <c r="CHD9" s="676"/>
      <c r="CHE9" s="676"/>
      <c r="CHF9" s="676"/>
      <c r="CHG9" s="676"/>
      <c r="CHH9" s="676"/>
      <c r="CHI9" s="676"/>
      <c r="CHJ9" s="676"/>
      <c r="CHK9" s="676"/>
      <c r="CHL9" s="676"/>
      <c r="CHM9" s="676"/>
      <c r="CHN9" s="676"/>
      <c r="CHO9" s="676"/>
      <c r="CHP9" s="676"/>
      <c r="CHQ9" s="676"/>
      <c r="CHR9" s="676"/>
      <c r="CHS9" s="676"/>
      <c r="CHT9" s="676"/>
      <c r="CHU9" s="676"/>
      <c r="CHV9" s="676"/>
      <c r="CHW9" s="676"/>
      <c r="CHX9" s="676"/>
      <c r="CHY9" s="676"/>
      <c r="CHZ9" s="676"/>
      <c r="CIA9" s="676"/>
      <c r="CIB9" s="676"/>
      <c r="CIC9" s="676"/>
      <c r="CID9" s="676"/>
      <c r="CIE9" s="676"/>
      <c r="CIF9" s="676"/>
      <c r="CIG9" s="676"/>
      <c r="CIH9" s="676"/>
      <c r="CII9" s="676"/>
      <c r="CIJ9" s="676"/>
      <c r="CIK9" s="676"/>
      <c r="CIL9" s="676"/>
      <c r="CIM9" s="676"/>
      <c r="CIN9" s="676"/>
      <c r="CIO9" s="676"/>
      <c r="CIP9" s="676"/>
      <c r="CIQ9" s="676"/>
      <c r="CIR9" s="676"/>
      <c r="CIS9" s="676"/>
      <c r="CIT9" s="676"/>
      <c r="CIU9" s="676"/>
      <c r="CIV9" s="676"/>
      <c r="CIW9" s="676"/>
      <c r="CIX9" s="676"/>
      <c r="CIY9" s="676"/>
      <c r="CIZ9" s="676"/>
      <c r="CJA9" s="676"/>
      <c r="CJB9" s="676"/>
      <c r="CJC9" s="676"/>
      <c r="CJD9" s="676"/>
      <c r="CJE9" s="676"/>
      <c r="CJF9" s="676"/>
      <c r="CJG9" s="676"/>
      <c r="CJH9" s="676"/>
      <c r="CJI9" s="676"/>
      <c r="CJJ9" s="676"/>
      <c r="CJK9" s="676"/>
      <c r="CJL9" s="676"/>
      <c r="CJM9" s="676"/>
      <c r="CJN9" s="676"/>
      <c r="CJO9" s="676"/>
      <c r="CJP9" s="676"/>
      <c r="CJQ9" s="676"/>
      <c r="CJR9" s="676"/>
      <c r="CJS9" s="676"/>
      <c r="CJT9" s="676"/>
      <c r="CJU9" s="676"/>
      <c r="CJV9" s="676"/>
      <c r="CJW9" s="676"/>
      <c r="CJX9" s="676"/>
      <c r="CJY9" s="676"/>
      <c r="CJZ9" s="676"/>
      <c r="CKA9" s="676"/>
      <c r="CKB9" s="676"/>
      <c r="CKC9" s="676"/>
      <c r="CKD9" s="676"/>
      <c r="CKE9" s="676"/>
      <c r="CKF9" s="676"/>
      <c r="CKG9" s="676"/>
      <c r="CKH9" s="676"/>
      <c r="CKI9" s="676"/>
      <c r="CKJ9" s="676"/>
      <c r="CKK9" s="676"/>
      <c r="CKL9" s="676"/>
      <c r="CKM9" s="676"/>
      <c r="CKN9" s="676"/>
      <c r="CKO9" s="676"/>
      <c r="CKP9" s="676"/>
      <c r="CKQ9" s="676"/>
      <c r="CKR9" s="676"/>
      <c r="CKS9" s="676"/>
      <c r="CKT9" s="676"/>
      <c r="CKU9" s="676"/>
      <c r="CKV9" s="676"/>
      <c r="CKW9" s="676"/>
      <c r="CKX9" s="676"/>
      <c r="CKY9" s="676"/>
      <c r="CKZ9" s="676"/>
      <c r="CLA9" s="676"/>
      <c r="CLB9" s="676"/>
      <c r="CLC9" s="676"/>
      <c r="CLD9" s="676"/>
      <c r="CLE9" s="676"/>
      <c r="CLF9" s="676"/>
      <c r="CLG9" s="676"/>
      <c r="CLH9" s="676"/>
      <c r="CLI9" s="676"/>
      <c r="CLJ9" s="676"/>
      <c r="CLK9" s="676"/>
      <c r="CLL9" s="676"/>
      <c r="CLM9" s="676"/>
      <c r="CLN9" s="676"/>
      <c r="CLO9" s="676"/>
      <c r="CLP9" s="676"/>
      <c r="CLQ9" s="676"/>
      <c r="CLR9" s="676"/>
      <c r="CLS9" s="676"/>
      <c r="CLT9" s="676"/>
      <c r="CLU9" s="676"/>
      <c r="CLV9" s="676"/>
      <c r="CLW9" s="676"/>
      <c r="CLX9" s="676"/>
      <c r="CLY9" s="676"/>
      <c r="CLZ9" s="676"/>
      <c r="CMA9" s="676"/>
      <c r="CMB9" s="676"/>
      <c r="CMC9" s="676"/>
      <c r="CMD9" s="676"/>
      <c r="CME9" s="676"/>
      <c r="CMF9" s="676"/>
      <c r="CMG9" s="676"/>
      <c r="CMH9" s="676"/>
      <c r="CMI9" s="676"/>
      <c r="CMJ9" s="676"/>
      <c r="CMK9" s="676"/>
      <c r="CML9" s="676"/>
      <c r="CMM9" s="676"/>
      <c r="CMN9" s="676"/>
      <c r="CMO9" s="676"/>
      <c r="CMP9" s="676"/>
      <c r="CMQ9" s="676"/>
      <c r="CMR9" s="676"/>
      <c r="CMS9" s="676"/>
      <c r="CMT9" s="676"/>
      <c r="CMU9" s="676"/>
      <c r="CMV9" s="676"/>
      <c r="CMW9" s="676"/>
      <c r="CMX9" s="676"/>
      <c r="CMY9" s="676"/>
      <c r="CMZ9" s="676"/>
      <c r="CNA9" s="676"/>
      <c r="CNB9" s="676"/>
      <c r="CNC9" s="676"/>
      <c r="CND9" s="676"/>
      <c r="CNE9" s="676"/>
      <c r="CNF9" s="676"/>
      <c r="CNG9" s="676"/>
      <c r="CNH9" s="676"/>
      <c r="CNI9" s="676"/>
      <c r="CNJ9" s="676"/>
      <c r="CNK9" s="676"/>
      <c r="CNL9" s="676"/>
      <c r="CNM9" s="676"/>
      <c r="CNN9" s="676"/>
      <c r="CNO9" s="676"/>
      <c r="CNP9" s="676"/>
      <c r="CNQ9" s="676"/>
      <c r="CNR9" s="676"/>
      <c r="CNS9" s="676"/>
      <c r="CNT9" s="676"/>
      <c r="CNU9" s="676"/>
      <c r="CNV9" s="676"/>
      <c r="CNW9" s="676"/>
      <c r="CNX9" s="676"/>
      <c r="CNY9" s="676"/>
      <c r="CNZ9" s="676"/>
      <c r="COA9" s="676"/>
      <c r="COB9" s="676"/>
      <c r="COC9" s="676"/>
      <c r="COD9" s="676"/>
      <c r="COE9" s="676"/>
      <c r="COF9" s="676"/>
      <c r="COG9" s="676"/>
      <c r="COH9" s="676"/>
      <c r="COI9" s="676"/>
      <c r="COJ9" s="676"/>
      <c r="COK9" s="676"/>
      <c r="COL9" s="676"/>
      <c r="COM9" s="676"/>
      <c r="CON9" s="676"/>
      <c r="COO9" s="676"/>
      <c r="COP9" s="676"/>
      <c r="COQ9" s="676"/>
      <c r="COR9" s="676"/>
      <c r="COS9" s="676"/>
      <c r="COT9" s="676"/>
      <c r="COU9" s="676"/>
      <c r="COV9" s="676"/>
      <c r="COW9" s="676"/>
      <c r="COX9" s="676"/>
      <c r="COY9" s="676"/>
      <c r="COZ9" s="676"/>
      <c r="CPA9" s="676"/>
      <c r="CPB9" s="676"/>
      <c r="CPC9" s="676"/>
      <c r="CPD9" s="676"/>
      <c r="CPE9" s="676"/>
      <c r="CPF9" s="676"/>
      <c r="CPG9" s="676"/>
      <c r="CPH9" s="676"/>
      <c r="CPI9" s="676"/>
      <c r="CPJ9" s="676"/>
      <c r="CPK9" s="676"/>
      <c r="CPL9" s="676"/>
      <c r="CPM9" s="676"/>
      <c r="CPN9" s="676"/>
      <c r="CPO9" s="676"/>
      <c r="CPP9" s="676"/>
      <c r="CPQ9" s="676"/>
      <c r="CPR9" s="676"/>
      <c r="CPS9" s="676"/>
      <c r="CPT9" s="676"/>
      <c r="CPU9" s="676"/>
      <c r="CPV9" s="676"/>
      <c r="CPW9" s="676"/>
      <c r="CPX9" s="676"/>
      <c r="CPY9" s="676"/>
      <c r="CPZ9" s="676"/>
      <c r="CQA9" s="676"/>
      <c r="CQB9" s="676"/>
      <c r="CQC9" s="676"/>
      <c r="CQD9" s="676"/>
      <c r="CQE9" s="676"/>
      <c r="CQF9" s="676"/>
      <c r="CQG9" s="676"/>
      <c r="CQH9" s="676"/>
      <c r="CQI9" s="676"/>
      <c r="CQJ9" s="676"/>
      <c r="CQK9" s="676"/>
      <c r="CQL9" s="676"/>
      <c r="CQM9" s="676"/>
      <c r="CQN9" s="676"/>
      <c r="CQO9" s="676"/>
      <c r="CQP9" s="676"/>
      <c r="CQQ9" s="676"/>
      <c r="CQR9" s="676"/>
      <c r="CQS9" s="676"/>
      <c r="CQT9" s="676"/>
      <c r="CQU9" s="676"/>
      <c r="CQV9" s="676"/>
      <c r="CQW9" s="676"/>
      <c r="CQX9" s="676"/>
      <c r="CQY9" s="676"/>
      <c r="CQZ9" s="676"/>
      <c r="CRA9" s="676"/>
      <c r="CRB9" s="676"/>
      <c r="CRC9" s="676"/>
      <c r="CRD9" s="676"/>
      <c r="CRE9" s="676"/>
      <c r="CRF9" s="676"/>
      <c r="CRG9" s="676"/>
      <c r="CRH9" s="676"/>
      <c r="CRI9" s="676"/>
      <c r="CRJ9" s="676"/>
      <c r="CRK9" s="676"/>
      <c r="CRL9" s="676"/>
      <c r="CRM9" s="676"/>
      <c r="CRN9" s="676"/>
      <c r="CRO9" s="676"/>
      <c r="CRP9" s="676"/>
      <c r="CRQ9" s="676"/>
      <c r="CRR9" s="676"/>
      <c r="CRS9" s="676"/>
      <c r="CRT9" s="676"/>
      <c r="CRU9" s="676"/>
      <c r="CRV9" s="676"/>
      <c r="CRW9" s="676"/>
      <c r="CRX9" s="676"/>
      <c r="CRY9" s="676"/>
      <c r="CRZ9" s="676"/>
      <c r="CSA9" s="676"/>
      <c r="CSB9" s="676"/>
      <c r="CSC9" s="676"/>
      <c r="CSD9" s="676"/>
      <c r="CSE9" s="676"/>
      <c r="CSF9" s="676"/>
      <c r="CSG9" s="676"/>
      <c r="CSH9" s="676"/>
      <c r="CSI9" s="676"/>
      <c r="CSJ9" s="676"/>
      <c r="CSK9" s="676"/>
      <c r="CSL9" s="676"/>
      <c r="CSM9" s="676"/>
      <c r="CSN9" s="676"/>
      <c r="CSO9" s="676"/>
      <c r="CSP9" s="676"/>
      <c r="CSQ9" s="676"/>
      <c r="CSR9" s="676"/>
      <c r="CSS9" s="676"/>
      <c r="CST9" s="676"/>
      <c r="CSU9" s="676"/>
      <c r="CSV9" s="676"/>
      <c r="CSW9" s="676"/>
      <c r="CSX9" s="676"/>
      <c r="CSY9" s="676"/>
      <c r="CSZ9" s="676"/>
      <c r="CTA9" s="676"/>
      <c r="CTB9" s="676"/>
      <c r="CTC9" s="676"/>
      <c r="CTD9" s="676"/>
      <c r="CTE9" s="676"/>
      <c r="CTF9" s="676"/>
      <c r="CTG9" s="676"/>
      <c r="CTH9" s="676"/>
      <c r="CTI9" s="676"/>
      <c r="CTJ9" s="676"/>
      <c r="CTK9" s="676"/>
      <c r="CTL9" s="676"/>
      <c r="CTM9" s="676"/>
      <c r="CTN9" s="676"/>
      <c r="CTO9" s="676"/>
      <c r="CTP9" s="676"/>
      <c r="CTQ9" s="676"/>
      <c r="CTR9" s="676"/>
      <c r="CTS9" s="676"/>
      <c r="CTT9" s="676"/>
      <c r="CTU9" s="676"/>
      <c r="CTV9" s="676"/>
      <c r="CTW9" s="676"/>
      <c r="CTX9" s="676"/>
      <c r="CTY9" s="676"/>
      <c r="CTZ9" s="676"/>
      <c r="CUA9" s="676"/>
      <c r="CUB9" s="676"/>
      <c r="CUC9" s="676"/>
      <c r="CUD9" s="676"/>
      <c r="CUE9" s="676"/>
      <c r="CUF9" s="676"/>
      <c r="CUG9" s="676"/>
      <c r="CUH9" s="676"/>
      <c r="CUI9" s="676"/>
      <c r="CUJ9" s="676"/>
      <c r="CUK9" s="676"/>
      <c r="CUL9" s="676"/>
      <c r="CUM9" s="676"/>
      <c r="CUN9" s="676"/>
      <c r="CUO9" s="676"/>
      <c r="CUP9" s="676"/>
      <c r="CUQ9" s="676"/>
      <c r="CUR9" s="676"/>
      <c r="CUS9" s="676"/>
      <c r="CUT9" s="676"/>
      <c r="CUU9" s="676"/>
      <c r="CUV9" s="676"/>
      <c r="CUW9" s="676"/>
      <c r="CUX9" s="676"/>
      <c r="CUY9" s="676"/>
      <c r="CUZ9" s="676"/>
      <c r="CVA9" s="676"/>
      <c r="CVB9" s="676"/>
      <c r="CVC9" s="676"/>
      <c r="CVD9" s="676"/>
      <c r="CVE9" s="676"/>
      <c r="CVF9" s="676"/>
      <c r="CVG9" s="676"/>
      <c r="CVH9" s="676"/>
      <c r="CVI9" s="676"/>
      <c r="CVJ9" s="676"/>
      <c r="CVK9" s="676"/>
      <c r="CVL9" s="676"/>
      <c r="CVM9" s="676"/>
      <c r="CVN9" s="676"/>
      <c r="CVO9" s="676"/>
      <c r="CVP9" s="676"/>
      <c r="CVQ9" s="676"/>
      <c r="CVR9" s="676"/>
      <c r="CVS9" s="676"/>
      <c r="CVT9" s="676"/>
      <c r="CVU9" s="676"/>
      <c r="CVV9" s="676"/>
      <c r="CVW9" s="676"/>
      <c r="CVX9" s="676"/>
      <c r="CVY9" s="676"/>
      <c r="CVZ9" s="676"/>
      <c r="CWA9" s="676"/>
      <c r="CWB9" s="676"/>
      <c r="CWC9" s="676"/>
      <c r="CWD9" s="676"/>
      <c r="CWE9" s="676"/>
      <c r="CWF9" s="676"/>
      <c r="CWG9" s="676"/>
      <c r="CWH9" s="676"/>
      <c r="CWI9" s="676"/>
      <c r="CWJ9" s="676"/>
      <c r="CWK9" s="676"/>
      <c r="CWL9" s="676"/>
      <c r="CWM9" s="676"/>
      <c r="CWN9" s="676"/>
      <c r="CWO9" s="676"/>
      <c r="CWP9" s="676"/>
      <c r="CWQ9" s="676"/>
      <c r="CWR9" s="676"/>
      <c r="CWS9" s="676"/>
      <c r="CWT9" s="676"/>
      <c r="CWU9" s="676"/>
      <c r="CWV9" s="676"/>
      <c r="CWW9" s="676"/>
      <c r="CWX9" s="676"/>
      <c r="CWY9" s="676"/>
      <c r="CWZ9" s="676"/>
      <c r="CXA9" s="676"/>
      <c r="CXB9" s="676"/>
      <c r="CXC9" s="676"/>
      <c r="CXD9" s="676"/>
      <c r="CXE9" s="676"/>
      <c r="CXF9" s="676"/>
      <c r="CXG9" s="676"/>
      <c r="CXH9" s="676"/>
      <c r="CXI9" s="676"/>
      <c r="CXJ9" s="676"/>
      <c r="CXK9" s="676"/>
      <c r="CXL9" s="676"/>
      <c r="CXM9" s="676"/>
      <c r="CXN9" s="676"/>
      <c r="CXO9" s="676"/>
      <c r="CXP9" s="676"/>
      <c r="CXQ9" s="676"/>
      <c r="CXR9" s="676"/>
      <c r="CXS9" s="676"/>
      <c r="CXT9" s="676"/>
      <c r="CXU9" s="676"/>
      <c r="CXV9" s="676"/>
      <c r="CXW9" s="676"/>
      <c r="CXX9" s="676"/>
      <c r="CXY9" s="676"/>
      <c r="CXZ9" s="676"/>
      <c r="CYA9" s="676"/>
      <c r="CYB9" s="676"/>
      <c r="CYC9" s="676"/>
      <c r="CYD9" s="676"/>
      <c r="CYE9" s="676"/>
      <c r="CYF9" s="676"/>
      <c r="CYG9" s="676"/>
      <c r="CYH9" s="676"/>
      <c r="CYI9" s="676"/>
      <c r="CYJ9" s="676"/>
      <c r="CYK9" s="676"/>
      <c r="CYL9" s="676"/>
      <c r="CYM9" s="676"/>
      <c r="CYN9" s="676"/>
      <c r="CYO9" s="676"/>
      <c r="CYP9" s="676"/>
      <c r="CYQ9" s="676"/>
      <c r="CYR9" s="676"/>
      <c r="CYS9" s="676"/>
      <c r="CYT9" s="676"/>
      <c r="CYU9" s="676"/>
      <c r="CYV9" s="676"/>
      <c r="CYW9" s="676"/>
      <c r="CYX9" s="676"/>
      <c r="CYY9" s="676"/>
      <c r="CYZ9" s="676"/>
      <c r="CZA9" s="676"/>
      <c r="CZB9" s="676"/>
      <c r="CZC9" s="676"/>
      <c r="CZD9" s="676"/>
      <c r="CZE9" s="676"/>
      <c r="CZF9" s="676"/>
      <c r="CZG9" s="676"/>
      <c r="CZH9" s="676"/>
      <c r="CZI9" s="676"/>
      <c r="CZJ9" s="676"/>
      <c r="CZK9" s="676"/>
      <c r="CZL9" 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s="676"/>
      <c r="CZW9" s="676"/>
      <c r="CZX9" s="676"/>
      <c r="CZY9" s="676"/>
      <c r="CZZ9" s="676"/>
      <c r="DAA9" s="676"/>
      <c r="DAB9" s="676"/>
      <c r="DAC9" s="676"/>
      <c r="DAD9" s="676"/>
      <c r="DAE9" s="676"/>
      <c r="DAF9" s="676"/>
      <c r="DAG9" s="676"/>
      <c r="DAH9" s="676"/>
      <c r="DAI9" s="676"/>
      <c r="DAJ9" s="676"/>
      <c r="DAK9" s="676"/>
      <c r="DAL9" s="676"/>
      <c r="DAM9" s="676"/>
      <c r="DAN9" s="676"/>
      <c r="DAO9" s="676"/>
      <c r="DAP9" s="676"/>
      <c r="DAQ9" s="676"/>
      <c r="DAR9" s="676"/>
      <c r="DAS9" s="676"/>
      <c r="DAT9" s="676"/>
      <c r="DAU9" s="676"/>
      <c r="DAV9" s="676"/>
      <c r="DAW9" s="676"/>
      <c r="DAX9" s="676"/>
      <c r="DAY9" s="676"/>
      <c r="DAZ9" s="676"/>
      <c r="DBA9" s="676"/>
      <c r="DBB9" s="676"/>
      <c r="DBC9" s="676"/>
      <c r="DBD9" s="676"/>
      <c r="DBE9" s="676"/>
      <c r="DBF9" s="676"/>
      <c r="DBG9" s="676"/>
      <c r="DBH9" s="676"/>
      <c r="DBI9" s="676"/>
      <c r="DBJ9" s="676"/>
      <c r="DBK9" s="676"/>
      <c r="DBL9" s="676"/>
      <c r="DBM9" s="676"/>
      <c r="DBN9" s="676"/>
      <c r="DBO9" s="676"/>
      <c r="DBP9" s="676"/>
      <c r="DBQ9" s="676"/>
      <c r="DBR9" s="676"/>
      <c r="DBS9" s="676"/>
      <c r="DBT9" s="676"/>
      <c r="DBU9" s="676"/>
      <c r="DBV9" s="676"/>
      <c r="DBW9" s="676"/>
      <c r="DBX9" s="676"/>
      <c r="DBY9" s="676"/>
      <c r="DBZ9" s="676"/>
      <c r="DCA9" s="676"/>
      <c r="DCB9" s="676"/>
      <c r="DCC9" s="676"/>
      <c r="DCD9" s="676"/>
      <c r="DCE9" s="676"/>
      <c r="DCF9" s="676"/>
      <c r="DCG9" s="676"/>
      <c r="DCH9" s="676"/>
      <c r="DCI9" s="676"/>
      <c r="DCJ9" s="676"/>
      <c r="DCK9" s="676"/>
      <c r="DCL9" s="676"/>
      <c r="DCM9" s="676"/>
      <c r="DCN9" s="676"/>
      <c r="DCO9" s="676"/>
      <c r="DCP9" s="676"/>
      <c r="DCQ9" s="676"/>
      <c r="DCR9" s="676"/>
      <c r="DCS9" s="676"/>
      <c r="DCT9" s="676"/>
      <c r="DCU9" s="676"/>
      <c r="DCV9" s="676"/>
      <c r="DCW9" s="676"/>
      <c r="DCX9" s="676"/>
      <c r="DCY9" s="676"/>
      <c r="DCZ9" s="676"/>
      <c r="DDA9" s="676"/>
      <c r="DDB9" s="676"/>
      <c r="DDC9" s="676"/>
      <c r="DDD9" s="676"/>
      <c r="DDE9" s="676"/>
      <c r="DDF9" s="676"/>
      <c r="DDG9" s="676"/>
      <c r="DDH9" s="676"/>
      <c r="DDI9" s="676"/>
      <c r="DDJ9" s="676"/>
      <c r="DDK9" s="676"/>
      <c r="DDL9" s="676"/>
      <c r="DDM9" s="676"/>
      <c r="DDN9" s="676"/>
      <c r="DDO9" s="676"/>
      <c r="DDP9" s="676"/>
      <c r="DDQ9" s="676"/>
      <c r="DDR9" s="676"/>
      <c r="DDS9" s="676"/>
      <c r="DDT9" s="676"/>
      <c r="DDU9" s="676"/>
      <c r="DDV9" s="676"/>
      <c r="DDW9" s="676"/>
      <c r="DDX9" s="676"/>
      <c r="DDY9" s="676"/>
      <c r="DDZ9" s="676"/>
      <c r="DEA9" s="676"/>
      <c r="DEB9" s="676"/>
      <c r="DEC9" s="676"/>
      <c r="DED9" s="676"/>
      <c r="DEE9" s="676"/>
      <c r="DEF9" s="676"/>
      <c r="DEG9" s="676"/>
      <c r="DEH9" s="676"/>
      <c r="DEI9" s="676"/>
      <c r="DEJ9" s="676"/>
      <c r="DEK9" s="676"/>
      <c r="DEL9" s="676"/>
      <c r="DEM9" s="676"/>
      <c r="DEN9" s="676"/>
      <c r="DEO9" s="676"/>
      <c r="DEP9" s="676"/>
      <c r="DEQ9" s="676"/>
      <c r="DER9" s="676"/>
      <c r="DES9" s="676"/>
      <c r="DET9" s="676"/>
      <c r="DEU9" s="676"/>
      <c r="DEV9" s="676"/>
      <c r="DEW9" s="676"/>
      <c r="DEX9" s="676"/>
      <c r="DEY9" s="676"/>
      <c r="DEZ9" s="676"/>
      <c r="DFA9" s="676"/>
      <c r="DFB9" s="676"/>
      <c r="DFC9" s="676"/>
      <c r="DFD9" s="676"/>
      <c r="DFE9" s="676"/>
      <c r="DFF9" s="676"/>
      <c r="DFG9" s="676"/>
      <c r="DFH9" s="676"/>
      <c r="DFI9" s="676"/>
      <c r="DFJ9" s="676"/>
      <c r="DFK9" s="676"/>
      <c r="DFL9" s="676"/>
      <c r="DFM9" s="676"/>
      <c r="DFN9" s="676"/>
      <c r="DFO9" s="676"/>
      <c r="DFP9" s="676"/>
      <c r="DFQ9" s="676"/>
      <c r="DFR9" s="676"/>
      <c r="DFS9" s="676"/>
      <c r="DFT9" s="676"/>
      <c r="DFU9" s="676"/>
      <c r="DFV9" s="676"/>
      <c r="DFW9" s="676"/>
      <c r="DFX9" s="676"/>
      <c r="DFY9" s="676"/>
      <c r="DFZ9" s="676"/>
      <c r="DGA9" s="676"/>
      <c r="DGB9" s="676"/>
      <c r="DGC9" s="676"/>
      <c r="DGD9" s="676"/>
      <c r="DGE9" s="676"/>
      <c r="DGF9" s="676"/>
      <c r="DGG9" s="676"/>
      <c r="DGH9" s="676"/>
      <c r="DGI9" s="676"/>
      <c r="DGJ9" s="676"/>
      <c r="DGK9" s="676"/>
      <c r="DGL9" s="676"/>
      <c r="DGM9" s="676"/>
      <c r="DGN9" s="676"/>
      <c r="DGO9" s="676"/>
      <c r="DGP9" s="676"/>
      <c r="DGQ9" s="676"/>
      <c r="DGR9" s="676"/>
      <c r="DGS9" s="676"/>
      <c r="DGT9" s="676"/>
      <c r="DGU9" s="676"/>
      <c r="DGV9" s="676"/>
      <c r="DGW9" s="676"/>
      <c r="DGX9" s="676"/>
      <c r="DGY9" s="676"/>
      <c r="DGZ9" s="676"/>
      <c r="DHA9" s="676"/>
      <c r="DHB9" s="676"/>
      <c r="DHC9" s="676"/>
      <c r="DHD9" s="676"/>
      <c r="DHE9" s="676"/>
      <c r="DHF9" s="676"/>
      <c r="DHG9" s="676"/>
      <c r="DHH9" s="676"/>
      <c r="DHI9" s="676"/>
      <c r="DHJ9" s="676"/>
      <c r="DHK9" s="676"/>
      <c r="DHL9" s="676"/>
      <c r="DHM9" s="676"/>
      <c r="DHN9" s="676"/>
      <c r="DHO9" s="676"/>
      <c r="DHP9" s="676"/>
      <c r="DHQ9" s="676"/>
      <c r="DHR9" s="676"/>
      <c r="DHS9" s="676"/>
      <c r="DHT9" s="676"/>
      <c r="DHU9" s="676"/>
      <c r="DHV9" s="676"/>
      <c r="DHW9" s="676"/>
      <c r="DHX9" s="676"/>
      <c r="DHY9" s="676"/>
      <c r="DHZ9" s="676"/>
      <c r="DIA9" s="676"/>
      <c r="DIB9" s="676"/>
      <c r="DIC9" s="676"/>
      <c r="DID9" s="676"/>
      <c r="DIE9" s="676"/>
      <c r="DIF9" s="676"/>
      <c r="DIG9" s="676"/>
      <c r="DIH9" s="676"/>
      <c r="DII9" s="676"/>
      <c r="DIJ9" s="676"/>
      <c r="DIK9" s="676"/>
      <c r="DIL9" s="676"/>
      <c r="DIM9" s="676"/>
      <c r="DIN9" s="676"/>
      <c r="DIO9" s="676"/>
      <c r="DIP9" s="676"/>
      <c r="DIQ9" s="676"/>
      <c r="DIR9" s="676"/>
      <c r="DIS9" s="676"/>
      <c r="DIT9" s="676"/>
      <c r="DIU9" s="676"/>
      <c r="DIV9" s="676"/>
      <c r="DIW9" s="676"/>
      <c r="DIX9" s="676"/>
      <c r="DIY9" s="676"/>
      <c r="DIZ9" s="676"/>
      <c r="DJA9" s="676"/>
      <c r="DJB9" s="676"/>
      <c r="DJC9" s="676"/>
      <c r="DJD9" s="676"/>
      <c r="DJE9" s="676"/>
      <c r="DJF9" s="676"/>
      <c r="DJG9" s="676"/>
      <c r="DJH9" s="676"/>
      <c r="DJI9" s="676"/>
      <c r="DJJ9" s="676"/>
      <c r="DJK9" s="676"/>
      <c r="DJL9" s="676"/>
      <c r="DJM9" s="676"/>
      <c r="DJN9" s="676"/>
      <c r="DJO9" s="676"/>
      <c r="DJP9" s="676"/>
      <c r="DJQ9" s="676"/>
      <c r="DJR9" s="676"/>
      <c r="DJS9" s="676"/>
      <c r="DJT9" s="676"/>
      <c r="DJU9" s="676"/>
      <c r="DJV9" s="676"/>
      <c r="DJW9" s="676"/>
      <c r="DJX9" s="676"/>
      <c r="DJY9" s="676"/>
      <c r="DJZ9" s="676"/>
      <c r="DKA9" s="676"/>
      <c r="DKB9" s="676"/>
      <c r="DKC9" s="676"/>
      <c r="DKD9" s="676"/>
      <c r="DKE9" s="676"/>
      <c r="DKF9" s="676"/>
      <c r="DKG9" s="676"/>
      <c r="DKH9" s="676"/>
      <c r="DKI9" s="676"/>
      <c r="DKJ9" s="676"/>
      <c r="DKK9" s="676"/>
      <c r="DKL9" s="676"/>
      <c r="DKM9" s="676"/>
      <c r="DKN9" s="676"/>
      <c r="DKO9" s="676"/>
      <c r="DKP9" s="676"/>
      <c r="DKQ9" s="676"/>
      <c r="DKR9" s="676"/>
      <c r="DKS9" s="676"/>
      <c r="DKT9" s="676"/>
      <c r="DKU9" s="676"/>
      <c r="DKV9" s="676"/>
      <c r="DKW9" s="676"/>
      <c r="DKX9" s="676"/>
      <c r="DKY9" s="676"/>
      <c r="DKZ9" s="676"/>
      <c r="DLA9" s="676"/>
      <c r="DLB9" s="676"/>
      <c r="DLC9" s="676"/>
      <c r="DLD9" s="676"/>
      <c r="DLE9" s="676"/>
      <c r="DLF9" s="676"/>
      <c r="DLG9" s="676"/>
      <c r="DLH9" s="676"/>
      <c r="DLI9" s="676"/>
      <c r="DLJ9" s="676"/>
      <c r="DLK9" s="676"/>
      <c r="DLL9" s="676"/>
      <c r="DLM9" s="676"/>
      <c r="DLN9" s="676"/>
      <c r="DLO9" s="676"/>
      <c r="DLP9" s="676"/>
      <c r="DLQ9" s="676"/>
      <c r="DLR9" s="676"/>
      <c r="DLS9" s="676"/>
      <c r="DLT9" s="676"/>
      <c r="DLU9" s="676"/>
      <c r="DLV9" s="676"/>
      <c r="DLW9" s="676"/>
      <c r="DLX9" s="676"/>
      <c r="DLY9" s="676"/>
      <c r="DLZ9" s="676"/>
      <c r="DMA9" s="676"/>
      <c r="DMB9" s="676"/>
      <c r="DMC9" s="676"/>
      <c r="DMD9" s="676"/>
      <c r="DME9" s="676"/>
      <c r="DMF9" s="676"/>
      <c r="DMG9" s="676"/>
      <c r="DMH9" s="676"/>
      <c r="DMI9" s="676"/>
      <c r="DMJ9" s="676"/>
      <c r="DMK9" s="676"/>
      <c r="DML9" s="676"/>
      <c r="DMM9" s="676"/>
      <c r="DMN9" s="676"/>
      <c r="DMO9" s="676"/>
      <c r="DMP9" s="676"/>
      <c r="DMQ9" s="676"/>
      <c r="DMR9" s="676"/>
      <c r="DMS9" s="676"/>
      <c r="DMT9" s="676"/>
      <c r="DMU9" s="676"/>
      <c r="DMV9" s="676"/>
      <c r="DMW9" s="676"/>
      <c r="DMX9" s="676"/>
      <c r="DMY9" s="676"/>
      <c r="DMZ9" s="676"/>
      <c r="DNA9" s="676"/>
      <c r="DNB9" s="676"/>
      <c r="DNC9" s="676"/>
      <c r="DND9" s="676"/>
      <c r="DNE9" s="676"/>
      <c r="DNF9" s="676"/>
      <c r="DNG9" s="676"/>
      <c r="DNH9" s="676"/>
      <c r="DNI9" s="676"/>
      <c r="DNJ9" s="676"/>
      <c r="DNK9" s="676"/>
      <c r="DNL9" s="676"/>
      <c r="DNM9" s="676"/>
      <c r="DNN9" s="676"/>
      <c r="DNO9" s="676"/>
      <c r="DNP9" s="676"/>
      <c r="DNQ9" s="676"/>
      <c r="DNR9" s="676"/>
      <c r="DNS9" s="676"/>
      <c r="DNT9" s="676"/>
      <c r="DNU9" s="676"/>
      <c r="DNV9" s="676"/>
      <c r="DNW9" s="676"/>
      <c r="DNX9" s="676"/>
      <c r="DNY9" s="676"/>
      <c r="DNZ9" s="676"/>
      <c r="DOA9" s="676"/>
      <c r="DOB9" s="676"/>
      <c r="DOC9" s="676"/>
      <c r="DOD9" s="676"/>
      <c r="DOE9" s="676"/>
      <c r="DOF9" s="676"/>
      <c r="DOG9" s="676"/>
      <c r="DOH9" s="676"/>
      <c r="DOI9" s="676"/>
      <c r="DOJ9" s="676"/>
      <c r="DOK9" s="676"/>
      <c r="DOL9" s="676"/>
      <c r="DOM9" s="676"/>
      <c r="DON9" s="676"/>
      <c r="DOO9" s="676"/>
      <c r="DOP9" s="676"/>
      <c r="DOQ9" s="676"/>
      <c r="DOR9" s="676"/>
      <c r="DOS9" s="676"/>
      <c r="DOT9" s="676"/>
      <c r="DOU9" s="676"/>
      <c r="DOV9" s="676"/>
      <c r="DOW9" s="676"/>
      <c r="DOX9" s="676"/>
      <c r="DOY9" s="676"/>
      <c r="DOZ9" s="676"/>
      <c r="DPA9" s="676"/>
      <c r="DPB9" s="676"/>
      <c r="DPC9" s="676"/>
      <c r="DPD9" s="676"/>
      <c r="DPE9" s="676"/>
      <c r="DPF9" s="676"/>
      <c r="DPG9" s="676"/>
      <c r="DPH9" s="676"/>
      <c r="DPI9" s="676"/>
      <c r="DPJ9" s="676"/>
      <c r="DPK9" s="676"/>
      <c r="DPL9" s="676"/>
      <c r="DPM9" s="676"/>
      <c r="DPN9" s="676"/>
      <c r="DPO9" s="676"/>
      <c r="DPP9" s="676"/>
      <c r="DPQ9" s="676"/>
      <c r="DPR9" s="676"/>
      <c r="DPS9" s="676"/>
      <c r="DPT9" s="676"/>
      <c r="DPU9" s="676"/>
      <c r="DPV9" s="676"/>
      <c r="DPW9" s="676"/>
      <c r="DPX9" s="676"/>
      <c r="DPY9" s="676"/>
      <c r="DPZ9" s="676"/>
      <c r="DQA9" s="676"/>
      <c r="DQB9" s="676"/>
      <c r="DQC9" s="676"/>
      <c r="DQD9" s="676"/>
      <c r="DQE9" s="676"/>
      <c r="DQF9" s="676"/>
      <c r="DQG9" s="676"/>
      <c r="DQH9" s="676"/>
      <c r="DQI9" s="676"/>
      <c r="DQJ9" s="676"/>
      <c r="DQK9" s="676"/>
      <c r="DQL9" s="676"/>
      <c r="DQM9" s="676"/>
      <c r="DQN9" s="676"/>
      <c r="DQO9" s="676"/>
      <c r="DQP9" s="676"/>
      <c r="DQQ9" s="676"/>
      <c r="DQR9" s="676"/>
      <c r="DQS9" s="676"/>
      <c r="DQT9" s="676"/>
      <c r="DQU9" s="676"/>
      <c r="DQV9" s="676"/>
      <c r="DQW9" s="676"/>
      <c r="DQX9" s="676"/>
      <c r="DQY9" s="676"/>
      <c r="DQZ9" s="676"/>
      <c r="DRA9" s="676"/>
      <c r="DRB9" s="676"/>
      <c r="DRC9" s="676"/>
      <c r="DRD9" s="676"/>
      <c r="DRE9" s="676"/>
      <c r="DRF9" s="676"/>
      <c r="DRG9" s="676"/>
      <c r="DRH9" s="676"/>
      <c r="DRI9" s="676"/>
      <c r="DRJ9" s="676"/>
      <c r="DRK9" s="676"/>
      <c r="DRL9" s="676"/>
      <c r="DRM9" s="676"/>
      <c r="DRN9" s="676"/>
      <c r="DRO9" s="676"/>
      <c r="DRP9" s="676"/>
      <c r="DRQ9" s="676"/>
      <c r="DRR9" s="676"/>
      <c r="DRS9" s="676"/>
      <c r="DRT9" s="676"/>
      <c r="DRU9" s="676"/>
      <c r="DRV9" s="676"/>
      <c r="DRW9" s="676"/>
      <c r="DRX9" s="676"/>
      <c r="DRY9" s="676"/>
      <c r="DRZ9" s="676"/>
      <c r="DSA9" s="676"/>
      <c r="DSB9" s="676"/>
      <c r="DSC9" s="676"/>
      <c r="DSD9" s="676"/>
      <c r="DSE9" s="676"/>
      <c r="DSF9" s="676"/>
      <c r="DSG9" s="676"/>
      <c r="DSH9" s="676"/>
      <c r="DSI9" s="676"/>
      <c r="DSJ9" s="676"/>
      <c r="DSK9" s="676"/>
      <c r="DSL9" s="676"/>
      <c r="DSM9" s="676"/>
      <c r="DSN9" s="676"/>
      <c r="DSO9" s="676"/>
      <c r="DSP9" s="676"/>
      <c r="DSQ9" s="676"/>
      <c r="DSR9" s="676"/>
      <c r="DSS9" s="676"/>
      <c r="DST9" s="676"/>
      <c r="DSU9" s="676"/>
      <c r="DSV9" s="676"/>
      <c r="DSW9" s="676"/>
      <c r="DSX9" s="676"/>
      <c r="DSY9" s="676"/>
      <c r="DSZ9" s="676"/>
      <c r="DTA9" s="676"/>
      <c r="DTB9" s="676"/>
      <c r="DTC9" s="676"/>
      <c r="DTD9" s="676"/>
      <c r="DTE9" s="676"/>
      <c r="DTF9" s="676"/>
      <c r="DTG9" s="676"/>
      <c r="DTH9" s="676"/>
      <c r="DTI9" s="676"/>
      <c r="DTJ9" s="676"/>
      <c r="DTK9" s="676"/>
      <c r="DTL9" s="676"/>
      <c r="DTM9" s="676"/>
      <c r="DTN9" s="676"/>
      <c r="DTO9" s="676"/>
      <c r="DTP9" s="676"/>
      <c r="DTQ9" s="676"/>
      <c r="DTR9" s="676"/>
      <c r="DTS9" s="676"/>
      <c r="DTT9" s="676"/>
      <c r="DTU9" s="676"/>
      <c r="DTV9" s="676"/>
      <c r="DTW9" s="676"/>
      <c r="DTX9" s="676"/>
      <c r="DTY9" s="676"/>
      <c r="DTZ9" s="676"/>
      <c r="DUA9" s="676"/>
      <c r="DUB9" s="676"/>
      <c r="DUC9" s="676"/>
      <c r="DUD9" s="676"/>
      <c r="DUE9" s="676"/>
      <c r="DUF9" s="676"/>
      <c r="DUG9" s="676"/>
      <c r="DUH9" s="676"/>
      <c r="DUI9" s="676"/>
      <c r="DUJ9" s="676"/>
      <c r="DUK9" s="676"/>
      <c r="DUL9" s="676"/>
      <c r="DUM9" s="676"/>
      <c r="DUN9" s="676"/>
      <c r="DUO9" s="676"/>
      <c r="DUP9" s="676"/>
      <c r="DUQ9" s="676"/>
      <c r="DUR9" s="676"/>
      <c r="DUS9" s="676"/>
      <c r="DUT9" s="676"/>
      <c r="DUU9" s="676"/>
      <c r="DUV9" s="676"/>
      <c r="DUW9" s="676"/>
      <c r="DUX9" s="676"/>
      <c r="DUY9" s="676"/>
      <c r="DUZ9" s="676"/>
      <c r="DVA9" s="676"/>
      <c r="DVB9" s="676"/>
      <c r="DVC9" s="676"/>
      <c r="DVD9" s="676"/>
      <c r="DVE9" s="676"/>
      <c r="DVF9" s="676"/>
      <c r="DVG9" s="676"/>
      <c r="DVH9" s="676"/>
      <c r="DVI9" s="676"/>
      <c r="DVJ9" s="676"/>
      <c r="DVK9" s="676"/>
      <c r="DVL9" s="676"/>
      <c r="DVM9" s="676"/>
      <c r="DVN9" s="676"/>
      <c r="DVO9" s="676"/>
      <c r="DVP9" s="676"/>
      <c r="DVQ9" s="676"/>
      <c r="DVR9" s="676"/>
      <c r="DVS9" s="676"/>
      <c r="DVT9" s="676"/>
      <c r="DVU9" s="676"/>
      <c r="DVV9" s="676"/>
      <c r="DVW9" s="676"/>
      <c r="DVX9" s="676"/>
      <c r="DVY9" s="676"/>
      <c r="DVZ9" s="676"/>
      <c r="DWA9" s="676"/>
      <c r="DWB9" s="676"/>
      <c r="DWC9" s="676"/>
      <c r="DWD9" s="676"/>
      <c r="DWE9" s="676"/>
      <c r="DWF9" s="676"/>
      <c r="DWG9" s="676"/>
      <c r="DWH9" s="676"/>
      <c r="DWI9" s="676"/>
      <c r="DWJ9" s="676"/>
      <c r="DWK9" s="676"/>
      <c r="DWL9" s="676"/>
      <c r="DWM9" s="676"/>
      <c r="DWN9" s="676"/>
      <c r="DWO9" s="676"/>
      <c r="DWP9" s="676"/>
      <c r="DWQ9" s="676"/>
      <c r="DWR9" s="676"/>
      <c r="DWS9" s="676"/>
      <c r="DWT9" s="676"/>
      <c r="DWU9" s="676"/>
      <c r="DWV9" s="676"/>
      <c r="DWW9" s="676"/>
      <c r="DWX9" s="676"/>
      <c r="DWY9" s="676"/>
      <c r="DWZ9" s="676"/>
      <c r="DXA9" s="676"/>
      <c r="DXB9" s="676"/>
      <c r="DXC9" s="676"/>
      <c r="DXD9" s="676"/>
      <c r="DXE9" s="676"/>
      <c r="DXF9" s="676"/>
      <c r="DXG9" s="676"/>
      <c r="DXH9" s="676"/>
      <c r="DXI9" s="676"/>
      <c r="DXJ9" s="676"/>
      <c r="DXK9" s="676"/>
      <c r="DXL9" s="676"/>
      <c r="DXM9" s="676"/>
      <c r="DXN9" s="676"/>
      <c r="DXO9" s="676"/>
      <c r="DXP9" s="676"/>
      <c r="DXQ9" s="676"/>
      <c r="DXR9" s="676"/>
      <c r="DXS9" s="676"/>
      <c r="DXT9" s="676"/>
      <c r="DXU9" s="676"/>
      <c r="DXV9" s="676"/>
      <c r="DXW9" s="676"/>
      <c r="DXX9" s="676"/>
      <c r="DXY9" s="676"/>
      <c r="DXZ9" s="676"/>
      <c r="DYA9" s="676"/>
      <c r="DYB9" s="676"/>
      <c r="DYC9" s="676"/>
      <c r="DYD9" s="676"/>
      <c r="DYE9" s="676"/>
      <c r="DYF9" s="676"/>
      <c r="DYG9" s="676"/>
      <c r="DYH9" s="676"/>
      <c r="DYI9" s="676"/>
      <c r="DYJ9" s="676"/>
      <c r="DYK9" s="676"/>
      <c r="DYL9" s="676"/>
      <c r="DYM9" s="676"/>
      <c r="DYN9" s="676"/>
      <c r="DYO9" s="676"/>
      <c r="DYP9" s="676"/>
      <c r="DYQ9" s="676"/>
      <c r="DYR9" s="676"/>
      <c r="DYS9" s="676"/>
      <c r="DYT9" s="676"/>
      <c r="DYU9" s="676"/>
      <c r="DYV9" s="676"/>
      <c r="DYW9" s="676"/>
      <c r="DYX9" s="676"/>
      <c r="DYY9" s="676"/>
      <c r="DYZ9" s="676"/>
      <c r="DZA9" s="676"/>
      <c r="DZB9" s="676"/>
      <c r="DZC9" s="676"/>
      <c r="DZD9" s="676"/>
      <c r="DZE9" s="676"/>
      <c r="DZF9" s="676"/>
      <c r="DZG9" s="676"/>
      <c r="DZH9" s="676"/>
      <c r="DZI9" s="676"/>
      <c r="DZJ9" s="676"/>
      <c r="DZK9" s="676"/>
      <c r="DZL9" s="676"/>
      <c r="DZM9" s="676"/>
      <c r="DZN9" s="676"/>
      <c r="DZO9" s="676"/>
      <c r="DZP9" s="676"/>
      <c r="DZQ9" s="676"/>
      <c r="DZR9" s="676"/>
      <c r="DZS9" s="676"/>
      <c r="DZT9" s="676"/>
      <c r="DZU9" s="676"/>
      <c r="DZV9" s="676"/>
      <c r="DZW9" s="676"/>
      <c r="DZX9" s="676"/>
      <c r="DZY9" s="676"/>
      <c r="DZZ9" s="676"/>
      <c r="EAA9" s="676"/>
      <c r="EAB9" s="676"/>
      <c r="EAC9" s="676"/>
      <c r="EAD9" s="676"/>
      <c r="EAE9" s="676"/>
      <c r="EAF9" s="676"/>
      <c r="EAG9" s="676"/>
      <c r="EAH9" s="676"/>
      <c r="EAI9" s="676"/>
      <c r="EAJ9" s="676"/>
      <c r="EAK9" s="676"/>
      <c r="EAL9" s="676"/>
      <c r="EAM9" s="676"/>
      <c r="EAN9" s="676"/>
      <c r="EAO9" s="676"/>
      <c r="EAP9" s="676"/>
      <c r="EAQ9" s="676"/>
      <c r="EAR9" s="676"/>
      <c r="EAS9" s="676"/>
      <c r="EAT9" s="676"/>
      <c r="EAU9" s="676"/>
      <c r="EAV9" s="676"/>
      <c r="EAW9" s="676"/>
      <c r="EAX9" s="676"/>
      <c r="EAY9" s="676"/>
      <c r="EAZ9" s="676"/>
      <c r="EBA9" s="676"/>
      <c r="EBB9" s="676"/>
      <c r="EBC9" s="676"/>
      <c r="EBD9" s="676"/>
      <c r="EBE9" s="676"/>
      <c r="EBF9" s="676"/>
      <c r="EBG9" s="676"/>
      <c r="EBH9" s="676"/>
      <c r="EBI9" s="676"/>
      <c r="EBJ9" s="676"/>
      <c r="EBK9" s="676"/>
      <c r="EBL9" s="676"/>
      <c r="EBM9" s="676"/>
      <c r="EBN9" s="676"/>
      <c r="EBO9" s="676"/>
      <c r="EBP9" s="676"/>
      <c r="EBQ9" s="676"/>
      <c r="EBR9" s="676"/>
      <c r="EBS9" s="676"/>
      <c r="EBT9" s="676"/>
      <c r="EBU9" s="676"/>
      <c r="EBV9" s="676"/>
      <c r="EBW9" s="676"/>
      <c r="EBX9" s="676"/>
      <c r="EBY9" s="676"/>
      <c r="EBZ9" s="676"/>
      <c r="ECA9" s="676"/>
      <c r="ECB9" s="676"/>
      <c r="ECC9" s="676"/>
      <c r="ECD9" s="676"/>
      <c r="ECE9" s="676"/>
      <c r="ECF9" s="676"/>
      <c r="ECG9" s="676"/>
      <c r="ECH9" s="676"/>
      <c r="ECI9" s="676"/>
      <c r="ECJ9" s="676"/>
      <c r="ECK9" s="676"/>
      <c r="ECL9" s="676"/>
      <c r="ECM9" s="676"/>
      <c r="ECN9" s="676"/>
      <c r="ECO9" s="676"/>
      <c r="ECP9" s="676"/>
      <c r="ECQ9" s="676"/>
      <c r="ECR9" s="676"/>
      <c r="ECS9" s="676"/>
      <c r="ECT9" s="676"/>
      <c r="ECU9" s="676"/>
      <c r="ECV9" s="676"/>
      <c r="ECW9" s="676"/>
      <c r="ECX9" s="676"/>
      <c r="ECY9" s="676"/>
      <c r="ECZ9" s="676"/>
      <c r="EDA9" s="676"/>
      <c r="EDB9" s="676"/>
      <c r="EDC9" s="676"/>
      <c r="EDD9" s="676"/>
      <c r="EDE9" s="676"/>
      <c r="EDF9" s="676"/>
      <c r="EDG9" s="676"/>
      <c r="EDH9" s="676"/>
      <c r="EDI9" s="676"/>
      <c r="EDJ9" s="676"/>
      <c r="EDK9" s="676"/>
      <c r="EDL9" s="676"/>
      <c r="EDM9" s="676"/>
      <c r="EDN9" s="676"/>
      <c r="EDO9" s="676"/>
      <c r="EDP9" s="676"/>
      <c r="EDQ9" s="676"/>
      <c r="EDR9" s="676"/>
      <c r="EDS9" s="676"/>
      <c r="EDT9" s="676"/>
      <c r="EDU9" s="676"/>
      <c r="EDV9" s="676"/>
      <c r="EDW9" s="676"/>
      <c r="EDX9" s="676"/>
      <c r="EDY9" s="676"/>
      <c r="EDZ9" s="676"/>
      <c r="EEA9" s="676"/>
      <c r="EEB9" s="676"/>
      <c r="EEC9" s="676"/>
      <c r="EED9" s="676"/>
      <c r="EEE9" s="676"/>
      <c r="EEF9" s="676"/>
      <c r="EEG9" s="676"/>
      <c r="EEH9" s="676"/>
      <c r="EEI9" s="676"/>
      <c r="EEJ9" s="676"/>
      <c r="EEK9" s="676"/>
      <c r="EEL9" s="676"/>
      <c r="EEM9" s="676"/>
      <c r="EEN9" s="676"/>
      <c r="EEO9" s="676"/>
      <c r="EEP9" s="676"/>
      <c r="EEQ9" s="676"/>
      <c r="EER9" s="676"/>
      <c r="EES9" s="676"/>
      <c r="EET9" s="676"/>
      <c r="EEU9" s="676"/>
      <c r="EEV9" s="676"/>
      <c r="EEW9" s="676"/>
      <c r="EEX9" s="676"/>
      <c r="EEY9" s="676"/>
      <c r="EEZ9" s="676"/>
      <c r="EFA9" s="676"/>
      <c r="EFB9" s="676"/>
      <c r="EFC9" s="676"/>
      <c r="EFD9" s="676"/>
      <c r="EFE9" s="676"/>
      <c r="EFF9" s="676"/>
      <c r="EFG9" s="676"/>
      <c r="EFH9" s="676"/>
      <c r="EFI9" s="676"/>
      <c r="EFJ9" s="676"/>
      <c r="EFK9" s="676"/>
      <c r="EFL9" s="676"/>
      <c r="EFM9" s="676"/>
      <c r="EFN9" s="676"/>
      <c r="EFO9" s="676"/>
      <c r="EFP9" s="676"/>
      <c r="EFQ9" s="676"/>
      <c r="EFR9" s="676"/>
      <c r="EFS9" s="676"/>
      <c r="EFT9" s="676"/>
      <c r="EFU9" s="676"/>
      <c r="EFV9" s="676"/>
      <c r="EFW9" s="676"/>
      <c r="EFX9" s="676"/>
      <c r="EFY9" s="676"/>
      <c r="EFZ9" s="676"/>
      <c r="EGA9" s="676"/>
      <c r="EGB9" s="676"/>
      <c r="EGC9" s="676"/>
      <c r="EGD9" s="676"/>
      <c r="EGE9" s="676"/>
      <c r="EGF9" s="676"/>
      <c r="EGG9" s="676"/>
      <c r="EGH9" s="676"/>
      <c r="EGI9" s="676"/>
      <c r="EGJ9" s="676"/>
      <c r="EGK9" s="676"/>
      <c r="EGL9" s="676"/>
      <c r="EGM9" s="676"/>
      <c r="EGN9" s="676"/>
      <c r="EGO9" s="676"/>
      <c r="EGP9" s="676"/>
      <c r="EGQ9" s="676"/>
      <c r="EGR9" s="676"/>
      <c r="EGS9" s="676"/>
      <c r="EGT9" s="676"/>
      <c r="EGU9" s="676"/>
      <c r="EGV9" s="676"/>
      <c r="EGW9" s="676"/>
      <c r="EGX9" s="676"/>
      <c r="EGY9" s="676"/>
      <c r="EGZ9" s="676"/>
      <c r="EHA9" s="676"/>
      <c r="EHB9" s="676"/>
      <c r="EHC9" s="676"/>
      <c r="EHD9" s="676"/>
      <c r="EHE9" s="676"/>
      <c r="EHF9" s="676"/>
      <c r="EHG9" s="676"/>
      <c r="EHH9" s="676"/>
      <c r="EHI9" s="676"/>
      <c r="EHJ9" s="676"/>
      <c r="EHK9" s="676"/>
      <c r="EHL9" s="676"/>
      <c r="EHM9" s="676"/>
      <c r="EHN9" s="676"/>
      <c r="EHO9" s="676"/>
      <c r="EHP9" s="676"/>
      <c r="EHQ9" s="676"/>
      <c r="EHR9" s="676"/>
      <c r="EHS9" s="676"/>
      <c r="EHT9" s="676"/>
      <c r="EHU9" s="676"/>
      <c r="EHV9" s="676"/>
      <c r="EHW9" s="676"/>
      <c r="EHX9" s="676"/>
      <c r="EHY9" s="676"/>
      <c r="EHZ9" s="676"/>
      <c r="EIA9" s="676"/>
      <c r="EIB9" s="676"/>
      <c r="EIC9" s="676"/>
      <c r="EID9" s="676"/>
      <c r="EIE9" s="676"/>
      <c r="EIF9" s="676"/>
      <c r="EIG9" s="676"/>
      <c r="EIH9" s="676"/>
      <c r="EII9" s="676"/>
      <c r="EIJ9" s="676"/>
      <c r="EIK9" s="676"/>
      <c r="EIL9" s="676"/>
      <c r="EIM9" s="676"/>
      <c r="EIN9" s="676"/>
      <c r="EIO9" s="676"/>
      <c r="EIP9" s="676"/>
      <c r="EIQ9" s="676"/>
      <c r="EIR9" s="676"/>
      <c r="EIS9" s="676"/>
      <c r="EIT9" s="676"/>
      <c r="EIU9" s="676"/>
      <c r="EIV9" s="676"/>
      <c r="EIW9" s="676"/>
      <c r="EIX9" s="676"/>
      <c r="EIY9" s="676"/>
      <c r="EIZ9" s="676"/>
      <c r="EJA9" s="676"/>
      <c r="EJB9" s="676"/>
      <c r="EJC9" s="676"/>
      <c r="EJD9" s="676"/>
      <c r="EJE9" s="676"/>
      <c r="EJF9" s="676"/>
      <c r="EJG9" s="676"/>
      <c r="EJH9" s="676"/>
      <c r="EJI9" s="676"/>
      <c r="EJJ9" s="676"/>
      <c r="EJK9" s="676"/>
      <c r="EJL9" s="676"/>
      <c r="EJM9" s="676"/>
      <c r="EJN9" s="676"/>
      <c r="EJO9" s="676"/>
      <c r="EJP9" s="676"/>
      <c r="EJQ9" s="676"/>
      <c r="EJR9" s="676"/>
      <c r="EJS9" s="676"/>
      <c r="EJT9" s="676"/>
      <c r="EJU9" s="676"/>
      <c r="EJV9" s="676"/>
      <c r="EJW9" s="676"/>
      <c r="EJX9" s="676"/>
      <c r="EJY9" s="676"/>
      <c r="EJZ9" s="676"/>
      <c r="EKA9" s="676"/>
      <c r="EKB9" s="676"/>
      <c r="EKC9" s="676"/>
      <c r="EKD9" s="676"/>
      <c r="EKE9" s="676"/>
      <c r="EKF9" s="676"/>
      <c r="EKG9" s="676"/>
      <c r="EKH9" s="676"/>
      <c r="EKI9" s="676"/>
      <c r="EKJ9" s="676"/>
      <c r="EKK9" s="676"/>
      <c r="EKL9" s="676"/>
      <c r="EKM9" s="676"/>
      <c r="EKN9" s="676"/>
      <c r="EKO9" s="676"/>
      <c r="EKP9" s="676"/>
      <c r="EKQ9" s="676"/>
      <c r="EKR9" s="676"/>
      <c r="EKS9" s="676"/>
      <c r="EKT9" s="676"/>
      <c r="EKU9" s="676"/>
      <c r="EKV9" s="676"/>
      <c r="EKW9" s="676"/>
      <c r="EKX9" s="676"/>
      <c r="EKY9" s="676"/>
      <c r="EKZ9" s="676"/>
      <c r="ELA9" s="676"/>
      <c r="ELB9" s="676"/>
      <c r="ELC9" s="676"/>
      <c r="ELD9" s="676"/>
      <c r="ELE9" s="676"/>
      <c r="ELF9" s="676"/>
      <c r="ELG9" s="676"/>
      <c r="ELH9" s="676"/>
      <c r="ELI9" s="676"/>
      <c r="ELJ9" s="676"/>
      <c r="ELK9" s="676"/>
      <c r="ELL9" s="676"/>
      <c r="ELM9" s="676"/>
      <c r="ELN9" s="676"/>
      <c r="ELO9" s="676"/>
      <c r="ELP9" s="676"/>
      <c r="ELQ9" s="676"/>
      <c r="ELR9" s="676"/>
      <c r="ELS9" s="676"/>
      <c r="ELT9" s="676"/>
      <c r="ELU9" s="676"/>
      <c r="ELV9" s="676"/>
      <c r="ELW9" s="676"/>
      <c r="ELX9" s="676"/>
      <c r="ELY9" s="676"/>
      <c r="ELZ9" s="676"/>
      <c r="EMA9" s="676"/>
      <c r="EMB9" s="676"/>
      <c r="EMC9" s="676"/>
      <c r="EMD9" s="676"/>
      <c r="EME9" s="676"/>
      <c r="EMF9" s="676"/>
      <c r="EMG9" s="676"/>
      <c r="EMH9" s="676"/>
      <c r="EMI9" s="676"/>
      <c r="EMJ9" s="676"/>
      <c r="EMK9" s="676"/>
      <c r="EML9" s="676"/>
      <c r="EMM9" s="676"/>
      <c r="EMN9" s="676"/>
      <c r="EMO9" s="676"/>
      <c r="EMP9" s="676"/>
      <c r="EMQ9" s="676"/>
      <c r="EMR9" s="676"/>
      <c r="EMS9" s="676"/>
      <c r="EMT9" s="676"/>
      <c r="EMU9" s="676"/>
      <c r="EMV9" s="676"/>
      <c r="EMW9" s="676"/>
      <c r="EMX9" s="676"/>
      <c r="EMY9" s="676"/>
      <c r="EMZ9" s="676"/>
      <c r="ENA9" s="676"/>
      <c r="ENB9" s="676"/>
      <c r="ENC9" s="676"/>
      <c r="END9" s="676"/>
      <c r="ENE9" s="676"/>
      <c r="ENF9" s="676"/>
      <c r="ENG9" s="676"/>
      <c r="ENH9" s="676"/>
      <c r="ENI9" s="676"/>
      <c r="ENJ9" s="676"/>
      <c r="ENK9" s="676"/>
      <c r="ENL9" s="676"/>
      <c r="ENM9" s="676"/>
      <c r="ENN9" s="676"/>
      <c r="ENO9" s="676"/>
      <c r="ENP9" s="676"/>
      <c r="ENQ9" s="676"/>
      <c r="ENR9" s="676"/>
      <c r="ENS9" s="676"/>
      <c r="ENT9" s="676"/>
      <c r="ENU9" s="676"/>
      <c r="ENV9" s="676"/>
      <c r="ENW9" s="676"/>
      <c r="ENX9" s="676"/>
      <c r="ENY9" s="676"/>
      <c r="ENZ9" s="676"/>
      <c r="EOA9" s="676"/>
      <c r="EOB9" s="676"/>
      <c r="EOC9" s="676"/>
      <c r="EOD9" s="676"/>
      <c r="EOE9" s="676"/>
      <c r="EOF9" s="676"/>
      <c r="EOG9" s="676"/>
      <c r="EOH9" s="676"/>
      <c r="EOI9" s="676"/>
      <c r="EOJ9" s="676"/>
      <c r="EOK9" s="676"/>
      <c r="EOL9" s="676"/>
      <c r="EOM9" s="676"/>
      <c r="EON9" s="676"/>
      <c r="EOO9" s="676"/>
      <c r="EOP9" s="676"/>
      <c r="EOQ9" s="676"/>
      <c r="EOR9" s="676"/>
      <c r="EOS9" s="676"/>
      <c r="EOT9" s="676"/>
      <c r="EOU9" s="676"/>
      <c r="EOV9" s="676"/>
      <c r="EOW9" s="676"/>
      <c r="EOX9" s="676"/>
      <c r="EOY9" s="676"/>
      <c r="EOZ9" s="676"/>
      <c r="EPA9" s="676"/>
      <c r="EPB9" s="676"/>
      <c r="EPC9" s="676"/>
      <c r="EPD9" s="676"/>
      <c r="EPE9" s="676"/>
      <c r="EPF9" s="676"/>
      <c r="EPG9" s="676"/>
      <c r="EPH9" s="676"/>
      <c r="EPI9" s="676"/>
      <c r="EPJ9" s="676"/>
      <c r="EPK9" s="676"/>
      <c r="EPL9" s="676"/>
      <c r="EPM9" s="676"/>
      <c r="EPN9" s="676"/>
      <c r="EPO9" s="676"/>
      <c r="EPP9" s="676"/>
      <c r="EPQ9" s="676"/>
      <c r="EPR9" s="676"/>
      <c r="EPS9" s="676"/>
      <c r="EPT9" s="676"/>
      <c r="EPU9" s="676"/>
      <c r="EPV9" s="676"/>
      <c r="EPW9" s="676"/>
      <c r="EPX9" s="676"/>
      <c r="EPY9" s="676"/>
      <c r="EPZ9" s="676"/>
      <c r="EQA9" s="676"/>
      <c r="EQB9" s="676"/>
      <c r="EQC9" s="676"/>
      <c r="EQD9" s="676"/>
      <c r="EQE9" s="676"/>
      <c r="EQF9" s="676"/>
      <c r="EQG9" s="676"/>
      <c r="EQH9" s="676"/>
      <c r="EQI9" s="676"/>
      <c r="EQJ9" s="676"/>
      <c r="EQK9" s="676"/>
      <c r="EQL9" s="676"/>
      <c r="EQM9" s="676"/>
      <c r="EQN9" s="676"/>
      <c r="EQO9" s="676"/>
      <c r="EQP9" s="676"/>
      <c r="EQQ9" s="676"/>
      <c r="EQR9" s="676"/>
      <c r="EQS9" s="676"/>
      <c r="EQT9" s="676"/>
      <c r="EQU9" s="676"/>
      <c r="EQV9" s="676"/>
      <c r="EQW9" s="676"/>
      <c r="EQX9" s="676"/>
      <c r="EQY9" s="676"/>
      <c r="EQZ9" s="676"/>
      <c r="ERA9" s="676"/>
      <c r="ERB9" s="676"/>
      <c r="ERC9" s="676"/>
      <c r="ERD9" s="676"/>
      <c r="ERE9" s="676"/>
      <c r="ERF9" s="676"/>
      <c r="ERG9" s="676"/>
      <c r="ERH9" s="676"/>
      <c r="ERI9" s="676"/>
      <c r="ERJ9" s="676"/>
      <c r="ERK9" s="676"/>
      <c r="ERL9" s="676"/>
      <c r="ERM9" s="676"/>
      <c r="ERN9" s="676"/>
      <c r="ERO9" s="676"/>
      <c r="ERP9" s="676"/>
      <c r="ERQ9" s="676"/>
      <c r="ERR9" s="676"/>
      <c r="ERS9" s="676"/>
      <c r="ERT9" s="676"/>
      <c r="ERU9" s="676"/>
      <c r="ERV9" s="676"/>
      <c r="ERW9" s="676"/>
      <c r="ERX9" s="676"/>
      <c r="ERY9" s="676"/>
      <c r="ERZ9" s="676"/>
      <c r="ESA9" s="676"/>
      <c r="ESB9" s="676"/>
      <c r="ESC9" s="676"/>
      <c r="ESD9" s="676"/>
      <c r="ESE9" s="676"/>
      <c r="ESF9" s="676"/>
      <c r="ESG9" s="676"/>
      <c r="ESH9" s="676"/>
      <c r="ESI9" s="676"/>
      <c r="ESJ9" s="676"/>
      <c r="ESK9" s="676"/>
      <c r="ESL9" s="676"/>
      <c r="ESM9" s="676"/>
      <c r="ESN9" s="676"/>
      <c r="ESO9" s="676"/>
      <c r="ESP9" s="676"/>
      <c r="ESQ9" s="676"/>
      <c r="ESR9" s="676"/>
      <c r="ESS9" s="676"/>
      <c r="EST9" s="676"/>
      <c r="ESU9" s="676"/>
      <c r="ESV9" s="676"/>
      <c r="ESW9" s="676"/>
      <c r="ESX9" s="676"/>
      <c r="ESY9" s="676"/>
      <c r="ESZ9" s="676"/>
      <c r="ETA9" s="676"/>
      <c r="ETB9" s="676"/>
      <c r="ETC9" s="676"/>
      <c r="ETD9" s="676"/>
      <c r="ETE9" s="676"/>
      <c r="ETF9" s="676"/>
      <c r="ETG9" s="676"/>
      <c r="ETH9" s="676"/>
      <c r="ETI9" s="676"/>
      <c r="ETJ9" s="676"/>
      <c r="ETK9" s="676"/>
      <c r="ETL9" s="676"/>
      <c r="ETM9" s="676"/>
      <c r="ETN9" s="676"/>
      <c r="ETO9" s="676"/>
      <c r="ETP9" s="676"/>
      <c r="ETQ9" s="676"/>
      <c r="ETR9" s="676"/>
      <c r="ETS9" s="676"/>
      <c r="ETT9" s="676"/>
      <c r="ETU9" s="676"/>
      <c r="ETV9" s="676"/>
      <c r="ETW9" s="676"/>
      <c r="ETX9" s="676"/>
      <c r="ETY9" s="676"/>
      <c r="ETZ9" s="676"/>
      <c r="EUA9" s="676"/>
      <c r="EUB9" s="676"/>
      <c r="EUC9" s="676"/>
      <c r="EUD9" s="676"/>
      <c r="EUE9" s="676"/>
      <c r="EUF9" s="676"/>
      <c r="EUG9" s="676"/>
      <c r="EUH9" s="676"/>
      <c r="EUI9" s="676"/>
      <c r="EUJ9" s="676"/>
      <c r="EUK9" s="676"/>
      <c r="EUL9" s="676"/>
      <c r="EUM9" s="676"/>
      <c r="EUN9" s="676"/>
      <c r="EUO9" s="676"/>
      <c r="EUP9" s="676"/>
      <c r="EUQ9" s="676"/>
      <c r="EUR9" s="676"/>
      <c r="EUS9" s="676"/>
      <c r="EUT9" s="676"/>
      <c r="EUU9" s="676"/>
      <c r="EUV9" s="676"/>
      <c r="EUW9" s="676"/>
      <c r="EUX9" s="676"/>
      <c r="EUY9" s="676"/>
      <c r="EUZ9" s="676"/>
      <c r="EVA9" s="676"/>
      <c r="EVB9" s="676"/>
      <c r="EVC9" s="676"/>
      <c r="EVD9" s="676"/>
      <c r="EVE9" s="676"/>
      <c r="EVF9" s="676"/>
      <c r="EVG9" s="676"/>
      <c r="EVH9" s="676"/>
      <c r="EVI9" s="676"/>
      <c r="EVJ9" s="676"/>
      <c r="EVK9" s="676"/>
      <c r="EVL9" s="676"/>
      <c r="EVM9" s="676"/>
      <c r="EVN9" s="676"/>
      <c r="EVO9" s="676"/>
      <c r="EVP9" s="676"/>
      <c r="EVQ9" s="676"/>
      <c r="EVR9" s="676"/>
      <c r="EVS9" s="676"/>
      <c r="EVT9" s="676"/>
      <c r="EVU9" s="676"/>
      <c r="EVV9" s="676"/>
      <c r="EVW9" s="676"/>
      <c r="EVX9" s="676"/>
      <c r="EVY9" s="676"/>
      <c r="EVZ9" s="676"/>
      <c r="EWA9" s="676"/>
      <c r="EWB9" s="676"/>
      <c r="EWC9" s="676"/>
      <c r="EWD9" s="676"/>
      <c r="EWE9" s="676"/>
      <c r="EWF9" s="676"/>
      <c r="EWG9" s="676"/>
      <c r="EWH9" s="676"/>
      <c r="EWI9" s="676"/>
      <c r="EWJ9" s="676"/>
      <c r="EWK9" s="676"/>
      <c r="EWL9" s="676"/>
      <c r="EWM9" s="676"/>
      <c r="EWN9" s="676"/>
      <c r="EWO9" s="676"/>
      <c r="EWP9" s="676"/>
      <c r="EWQ9" s="676"/>
      <c r="EWR9" s="676"/>
      <c r="EWS9" s="676"/>
      <c r="EWT9" s="676"/>
      <c r="EWU9" s="676"/>
      <c r="EWV9" s="676"/>
      <c r="EWW9" s="676"/>
      <c r="EWX9" s="676"/>
      <c r="EWY9" s="676"/>
      <c r="EWZ9" s="676"/>
      <c r="EXA9" s="676"/>
      <c r="EXB9" s="676"/>
      <c r="EXC9" s="676"/>
      <c r="EXD9" s="676"/>
      <c r="EXE9" s="676"/>
      <c r="EXF9" s="676"/>
      <c r="EXG9" s="676"/>
      <c r="EXH9" s="676"/>
      <c r="EXI9" s="676"/>
      <c r="EXJ9" s="676"/>
      <c r="EXK9" s="676"/>
      <c r="EXL9" s="676"/>
      <c r="EXM9" s="676"/>
      <c r="EXN9" s="676"/>
      <c r="EXO9" s="676"/>
      <c r="EXP9" s="676"/>
      <c r="EXQ9" s="676"/>
      <c r="EXR9" s="676"/>
      <c r="EXS9" s="676"/>
      <c r="EXT9" s="676"/>
      <c r="EXU9" s="676"/>
      <c r="EXV9" s="676"/>
      <c r="EXW9" s="676"/>
      <c r="EXX9" s="676"/>
      <c r="EXY9" s="676"/>
      <c r="EXZ9" s="676"/>
      <c r="EYA9" s="676"/>
      <c r="EYB9" s="676"/>
      <c r="EYC9" s="676"/>
      <c r="EYD9" s="676"/>
      <c r="EYE9" s="676"/>
      <c r="EYF9" s="676"/>
      <c r="EYG9" s="676"/>
      <c r="EYH9" s="676"/>
      <c r="EYI9" s="676"/>
      <c r="EYJ9" s="676"/>
      <c r="EYK9" s="676"/>
      <c r="EYL9" s="676"/>
      <c r="EYM9" s="676"/>
      <c r="EYN9" s="676"/>
      <c r="EYO9" s="676"/>
      <c r="EYP9" s="676"/>
      <c r="EYQ9" s="676"/>
      <c r="EYR9" s="676"/>
      <c r="EYS9" s="676"/>
      <c r="EYT9" s="676"/>
      <c r="EYU9" s="676"/>
      <c r="EYV9" s="676"/>
      <c r="EYW9" s="676"/>
      <c r="EYX9" s="676"/>
      <c r="EYY9" s="676"/>
      <c r="EYZ9" s="676"/>
      <c r="EZA9" s="676"/>
      <c r="EZB9" s="676"/>
      <c r="EZC9" s="676"/>
      <c r="EZD9" s="676"/>
      <c r="EZE9" s="676"/>
      <c r="EZF9" s="676"/>
      <c r="EZG9" s="676"/>
      <c r="EZH9" s="676"/>
      <c r="EZI9" s="676"/>
      <c r="EZJ9" s="676"/>
      <c r="EZK9" s="676"/>
      <c r="EZL9" s="676"/>
      <c r="EZM9" s="676"/>
      <c r="EZN9" s="676"/>
      <c r="EZO9" s="676"/>
      <c r="EZP9" s="676"/>
      <c r="EZQ9" s="676"/>
      <c r="EZR9" s="676"/>
      <c r="EZS9" s="676"/>
      <c r="EZT9" s="676"/>
      <c r="EZU9" s="676"/>
      <c r="EZV9" s="676"/>
      <c r="EZW9" s="676"/>
      <c r="EZX9" s="676"/>
      <c r="EZY9" s="676"/>
      <c r="EZZ9" s="676"/>
      <c r="FAA9" s="676"/>
      <c r="FAB9" s="676"/>
      <c r="FAC9" s="676"/>
      <c r="FAD9" s="676"/>
      <c r="FAE9" s="676"/>
      <c r="FAF9" s="676"/>
      <c r="FAG9" s="676"/>
      <c r="FAH9" s="676"/>
      <c r="FAI9" s="676"/>
      <c r="FAJ9" s="676"/>
      <c r="FAK9" s="676"/>
      <c r="FAL9" s="676"/>
      <c r="FAM9" s="676"/>
      <c r="FAN9" s="676"/>
      <c r="FAO9" s="676"/>
      <c r="FAP9" s="676"/>
      <c r="FAQ9" s="676"/>
      <c r="FAR9" s="676"/>
      <c r="FAS9" s="676"/>
      <c r="FAT9" s="676"/>
      <c r="FAU9" s="676"/>
      <c r="FAV9" s="676"/>
      <c r="FAW9" s="676"/>
      <c r="FAX9" s="676"/>
      <c r="FAY9" s="676"/>
      <c r="FAZ9" s="676"/>
      <c r="FBA9" s="676"/>
      <c r="FBB9" s="676"/>
      <c r="FBC9" s="676"/>
      <c r="FBD9" s="676"/>
      <c r="FBE9" s="676"/>
      <c r="FBF9" s="676"/>
      <c r="FBG9" s="676"/>
      <c r="FBH9" s="676"/>
      <c r="FBI9" s="676"/>
      <c r="FBJ9" s="676"/>
      <c r="FBK9" s="676"/>
      <c r="FBL9" s="676"/>
      <c r="FBM9" s="676"/>
      <c r="FBN9" s="676"/>
      <c r="FBO9" s="676"/>
      <c r="FBP9" s="676"/>
      <c r="FBQ9" s="676"/>
      <c r="FBR9" s="676"/>
      <c r="FBS9" s="676"/>
      <c r="FBT9" s="676"/>
      <c r="FBU9" s="676"/>
      <c r="FBV9" s="676"/>
      <c r="FBW9" s="676"/>
      <c r="FBX9" s="676"/>
      <c r="FBY9" s="676"/>
      <c r="FBZ9" s="676"/>
      <c r="FCA9" s="676"/>
      <c r="FCB9" s="676"/>
      <c r="FCC9" s="676"/>
      <c r="FCD9" s="676"/>
      <c r="FCE9" s="676"/>
      <c r="FCF9" s="676"/>
      <c r="FCG9" s="676"/>
      <c r="FCH9" s="676"/>
      <c r="FCI9" s="676"/>
      <c r="FCJ9" s="676"/>
      <c r="FCK9" s="676"/>
      <c r="FCL9" s="676"/>
      <c r="FCM9" s="676"/>
      <c r="FCN9" s="676"/>
      <c r="FCO9" s="676"/>
      <c r="FCP9" s="676"/>
      <c r="FCQ9" s="676"/>
      <c r="FCR9" s="676"/>
      <c r="FCS9" s="676"/>
      <c r="FCT9" s="676"/>
      <c r="FCU9" s="676"/>
      <c r="FCV9" s="676"/>
      <c r="FCW9" s="676"/>
      <c r="FCX9" s="676"/>
      <c r="FCY9" s="676"/>
      <c r="FCZ9" s="676"/>
      <c r="FDA9" s="676"/>
      <c r="FDB9" s="676"/>
      <c r="FDC9" s="676"/>
      <c r="FDD9" s="676"/>
      <c r="FDE9" s="676"/>
      <c r="FDF9" s="676"/>
      <c r="FDG9" s="676"/>
      <c r="FDH9" s="676"/>
      <c r="FDI9" s="676"/>
      <c r="FDJ9" s="676"/>
      <c r="FDK9" s="676"/>
      <c r="FDL9" s="676"/>
      <c r="FDM9" s="676"/>
      <c r="FDN9" s="676"/>
      <c r="FDO9" s="676"/>
      <c r="FDP9" s="676"/>
      <c r="FDQ9" s="676"/>
      <c r="FDR9" s="676"/>
      <c r="FDS9" s="676"/>
      <c r="FDT9" s="676"/>
      <c r="FDU9" s="676"/>
      <c r="FDV9" s="676"/>
      <c r="FDW9" s="676"/>
      <c r="FDX9" s="676"/>
      <c r="FDY9" s="676"/>
      <c r="FDZ9" s="676"/>
      <c r="FEA9" s="676"/>
      <c r="FEB9" s="676"/>
      <c r="FEC9" s="676"/>
      <c r="FED9" s="676"/>
      <c r="FEE9" s="676"/>
      <c r="FEF9" s="676"/>
      <c r="FEG9" s="676"/>
      <c r="FEH9" s="676"/>
      <c r="FEI9" s="676"/>
      <c r="FEJ9" s="676"/>
      <c r="FEK9" s="676"/>
      <c r="FEL9" s="676"/>
      <c r="FEM9" s="676"/>
      <c r="FEN9" s="676"/>
      <c r="FEO9" s="676"/>
      <c r="FEP9" s="676"/>
      <c r="FEQ9" s="676"/>
      <c r="FER9" s="676"/>
      <c r="FES9" s="676"/>
      <c r="FET9" s="676"/>
      <c r="FEU9" s="676"/>
      <c r="FEV9" s="676"/>
      <c r="FEW9" s="676"/>
      <c r="FEX9" s="676"/>
      <c r="FEY9" s="676"/>
      <c r="FEZ9" s="676"/>
      <c r="FFA9" s="676"/>
      <c r="FFB9" s="676"/>
      <c r="FFC9" s="676"/>
      <c r="FFD9" s="676"/>
      <c r="FFE9" s="676"/>
      <c r="FFF9" s="676"/>
      <c r="FFG9" s="676"/>
      <c r="FFH9" s="676"/>
      <c r="FFI9" s="676"/>
      <c r="FFJ9" s="676"/>
      <c r="FFK9" s="676"/>
      <c r="FFL9" s="676"/>
      <c r="FFM9" s="676"/>
      <c r="FFN9" s="676"/>
      <c r="FFO9" s="676"/>
      <c r="FFP9" s="676"/>
      <c r="FFQ9" s="676"/>
      <c r="FFR9" s="676"/>
      <c r="FFS9" s="676"/>
      <c r="FFT9" s="676"/>
      <c r="FFU9" s="676"/>
      <c r="FFV9" s="676"/>
      <c r="FFW9" s="676"/>
      <c r="FFX9" s="676"/>
      <c r="FFY9" s="676"/>
      <c r="FFZ9" s="676"/>
      <c r="FGA9" s="676"/>
      <c r="FGB9" s="676"/>
      <c r="FGC9" s="676"/>
      <c r="FGD9" s="676"/>
      <c r="FGE9" s="676"/>
      <c r="FGF9" s="676"/>
      <c r="FGG9" s="676"/>
      <c r="FGH9" s="676"/>
      <c r="FGI9" s="676"/>
      <c r="FGJ9" s="676"/>
      <c r="FGK9" s="676"/>
      <c r="FGL9" s="676"/>
      <c r="FGM9" s="676"/>
      <c r="FGN9" s="676"/>
      <c r="FGO9" s="676"/>
      <c r="FGP9" s="676"/>
      <c r="FGQ9" s="676"/>
      <c r="FGR9" s="676"/>
      <c r="FGS9" s="676"/>
      <c r="FGT9" s="676"/>
      <c r="FGU9" s="676"/>
      <c r="FGV9" s="676"/>
      <c r="FGW9" s="676"/>
      <c r="FGX9" s="676"/>
      <c r="FGY9" s="676"/>
      <c r="FGZ9" s="676"/>
      <c r="FHA9" s="676"/>
      <c r="FHB9" s="676"/>
      <c r="FHC9" s="676"/>
      <c r="FHD9" s="676"/>
      <c r="FHE9" s="676"/>
      <c r="FHF9" s="676"/>
      <c r="FHG9" s="676"/>
      <c r="FHH9" s="676"/>
      <c r="FHI9" s="676"/>
      <c r="FHJ9" s="676"/>
      <c r="FHK9" s="676"/>
      <c r="FHL9" s="676"/>
      <c r="FHM9" s="676"/>
      <c r="FHN9" s="676"/>
      <c r="FHO9" s="676"/>
      <c r="FHP9" s="676"/>
      <c r="FHQ9" s="676"/>
      <c r="FHR9" s="676"/>
      <c r="FHS9" s="676"/>
      <c r="FHT9" s="676"/>
      <c r="FHU9" s="676"/>
      <c r="FHV9" s="676"/>
      <c r="FHW9" s="676"/>
      <c r="FHX9" s="676"/>
      <c r="FHY9" s="676"/>
      <c r="FHZ9" s="676"/>
      <c r="FIA9" s="676"/>
      <c r="FIB9" s="676"/>
      <c r="FIC9" s="676"/>
      <c r="FID9" s="676"/>
      <c r="FIE9" s="676"/>
      <c r="FIF9" s="676"/>
      <c r="FIG9" s="676"/>
      <c r="FIH9" s="676"/>
      <c r="FII9" s="676"/>
      <c r="FIJ9" s="676"/>
      <c r="FIK9" s="676"/>
      <c r="FIL9" s="676"/>
      <c r="FIM9" s="676"/>
      <c r="FIN9" s="676"/>
      <c r="FIO9" s="676"/>
      <c r="FIP9" s="676"/>
      <c r="FIQ9" s="676"/>
      <c r="FIR9" s="676"/>
      <c r="FIS9" s="676"/>
      <c r="FIT9" s="676"/>
      <c r="FIU9" s="676"/>
      <c r="FIV9" s="676"/>
      <c r="FIW9" s="676"/>
      <c r="FIX9" s="676"/>
      <c r="FIY9" s="676"/>
      <c r="FIZ9" s="676"/>
      <c r="FJA9" s="676"/>
      <c r="FJB9" s="676"/>
      <c r="FJC9" s="676"/>
      <c r="FJD9" s="676"/>
      <c r="FJE9" s="676"/>
      <c r="FJF9" s="676"/>
      <c r="FJG9" s="676"/>
      <c r="FJH9" s="676"/>
      <c r="FJI9" s="676"/>
      <c r="FJJ9" s="676"/>
      <c r="FJK9" s="676"/>
      <c r="FJL9" s="676"/>
      <c r="FJM9" s="676"/>
      <c r="FJN9" s="676"/>
      <c r="FJO9" s="676"/>
      <c r="FJP9" s="676"/>
      <c r="FJQ9" s="676"/>
      <c r="FJR9" s="676"/>
      <c r="FJS9" s="676"/>
      <c r="FJT9" s="676"/>
      <c r="FJU9" s="676"/>
      <c r="FJV9" s="676"/>
      <c r="FJW9" s="676"/>
      <c r="FJX9" s="676"/>
      <c r="FJY9" s="676"/>
      <c r="FJZ9" s="676"/>
      <c r="FKA9" s="676"/>
      <c r="FKB9" s="676"/>
      <c r="FKC9" s="676"/>
      <c r="FKD9" s="676"/>
      <c r="FKE9" s="676"/>
      <c r="FKF9" s="676"/>
      <c r="FKG9" s="676"/>
      <c r="FKH9" s="676"/>
      <c r="FKI9" s="676"/>
      <c r="FKJ9" s="676"/>
      <c r="FKK9" s="676"/>
      <c r="FKL9" s="676"/>
      <c r="FKM9" s="676"/>
      <c r="FKN9" s="676"/>
      <c r="FKO9" s="676"/>
      <c r="FKP9" s="676"/>
      <c r="FKQ9" s="676"/>
      <c r="FKR9" s="676"/>
      <c r="FKS9" s="676"/>
      <c r="FKT9" s="676"/>
      <c r="FKU9" s="676"/>
      <c r="FKV9" s="676"/>
      <c r="FKW9" s="676"/>
      <c r="FKX9" s="676"/>
      <c r="FKY9" s="676"/>
      <c r="FKZ9" s="676"/>
      <c r="FLA9" s="676"/>
      <c r="FLB9" s="676"/>
      <c r="FLC9" s="676"/>
      <c r="FLD9" s="676"/>
      <c r="FLE9" s="676"/>
      <c r="FLF9" s="676"/>
      <c r="FLG9" s="676"/>
      <c r="FLH9" s="676"/>
      <c r="FLI9" s="676"/>
      <c r="FLJ9" s="676"/>
      <c r="FLK9" s="676"/>
      <c r="FLL9" s="676"/>
      <c r="FLM9" s="676"/>
      <c r="FLN9" s="676"/>
      <c r="FLO9" s="676"/>
      <c r="FLP9" s="676"/>
      <c r="FLQ9" s="676"/>
      <c r="FLR9" s="676"/>
      <c r="FLS9" s="676"/>
      <c r="FLT9" s="676"/>
      <c r="FLU9" s="676"/>
      <c r="FLV9" s="676"/>
      <c r="FLW9" s="676"/>
      <c r="FLX9" s="676"/>
      <c r="FLY9" s="676"/>
      <c r="FLZ9" s="676"/>
      <c r="FMA9" s="676"/>
      <c r="FMB9" s="676"/>
      <c r="FMC9" s="676"/>
      <c r="FMD9" s="676"/>
      <c r="FME9" s="676"/>
      <c r="FMF9" s="676"/>
      <c r="FMG9" s="676"/>
      <c r="FMH9" s="676"/>
      <c r="FMI9" s="676"/>
      <c r="FMJ9" s="676"/>
      <c r="FMK9" s="676"/>
      <c r="FML9" s="676"/>
      <c r="FMM9" s="676"/>
      <c r="FMN9" s="676"/>
      <c r="FMO9" s="676"/>
      <c r="FMP9" s="676"/>
      <c r="FMQ9" s="676"/>
      <c r="FMR9" s="676"/>
      <c r="FMS9" s="676"/>
      <c r="FMT9" s="676"/>
      <c r="FMU9" s="676"/>
      <c r="FMV9" s="676"/>
      <c r="FMW9" s="676"/>
      <c r="FMX9" s="676"/>
      <c r="FMY9" s="676"/>
      <c r="FMZ9" s="676"/>
      <c r="FNA9" s="676"/>
      <c r="FNB9" s="676"/>
      <c r="FNC9" s="676"/>
      <c r="FND9" s="676"/>
      <c r="FNE9" s="676"/>
      <c r="FNF9" s="676"/>
      <c r="FNG9" s="676"/>
      <c r="FNH9" s="676"/>
      <c r="FNI9" s="676"/>
      <c r="FNJ9" s="676"/>
      <c r="FNK9" s="676"/>
      <c r="FNL9" s="676"/>
      <c r="FNM9" s="676"/>
      <c r="FNN9" s="676"/>
      <c r="FNO9" s="676"/>
      <c r="FNP9" s="676"/>
      <c r="FNQ9" s="676"/>
      <c r="FNR9" s="676"/>
      <c r="FNS9" s="676"/>
      <c r="FNT9" s="676"/>
      <c r="FNU9" s="676"/>
      <c r="FNV9" s="676"/>
      <c r="FNW9" s="676"/>
      <c r="FNX9" s="676"/>
      <c r="FNY9" s="676"/>
      <c r="FNZ9" s="676"/>
      <c r="FOA9" s="676"/>
      <c r="FOB9" s="676"/>
      <c r="FOC9" s="676"/>
      <c r="FOD9" s="676"/>
      <c r="FOE9" s="676"/>
      <c r="FOF9" s="676"/>
      <c r="FOG9" s="676"/>
      <c r="FOH9" s="676"/>
      <c r="FOI9" s="676"/>
      <c r="FOJ9" s="676"/>
      <c r="FOK9" s="676"/>
      <c r="FOL9" s="676"/>
      <c r="FOM9" s="676"/>
      <c r="FON9" s="676"/>
      <c r="FOO9" s="676"/>
      <c r="FOP9" s="676"/>
      <c r="FOQ9" s="676"/>
      <c r="FOR9" s="676"/>
      <c r="FOS9" s="676"/>
      <c r="FOT9" s="676"/>
      <c r="FOU9" s="676"/>
      <c r="FOV9" s="676"/>
      <c r="FOW9" s="676"/>
      <c r="FOX9" s="676"/>
      <c r="FOY9" s="676"/>
      <c r="FOZ9" s="676"/>
      <c r="FPA9" s="676"/>
      <c r="FPB9" s="676"/>
      <c r="FPC9" s="676"/>
      <c r="FPD9" s="676"/>
      <c r="FPE9" s="676"/>
      <c r="FPF9" s="676"/>
      <c r="FPG9" s="676"/>
      <c r="FPH9" s="676"/>
      <c r="FPI9" s="676"/>
      <c r="FPJ9" s="676"/>
      <c r="FPK9" s="676"/>
      <c r="FPL9" s="676"/>
      <c r="FPM9" s="676"/>
      <c r="FPN9" s="676"/>
      <c r="FPO9" s="676"/>
      <c r="FPP9" s="676"/>
      <c r="FPQ9" s="676"/>
      <c r="FPR9" s="676"/>
      <c r="FPS9" s="676"/>
      <c r="FPT9" s="676"/>
      <c r="FPU9" s="676"/>
      <c r="FPV9" s="676"/>
      <c r="FPW9" s="676"/>
      <c r="FPX9" s="676"/>
      <c r="FPY9" s="676"/>
      <c r="FPZ9" s="676"/>
      <c r="FQA9" s="676"/>
      <c r="FQB9" s="676"/>
      <c r="FQC9" s="676"/>
      <c r="FQD9" s="676"/>
      <c r="FQE9" s="676"/>
      <c r="FQF9" s="676"/>
      <c r="FQG9" s="676"/>
      <c r="FQH9" s="676"/>
      <c r="FQI9" s="676"/>
      <c r="FQJ9" s="676"/>
      <c r="FQK9" s="676"/>
      <c r="FQL9" s="676"/>
      <c r="FQM9" s="676"/>
      <c r="FQN9" s="676"/>
      <c r="FQO9" s="676"/>
      <c r="FQP9" s="676"/>
      <c r="FQQ9" s="676"/>
      <c r="FQR9" s="676"/>
      <c r="FQS9" s="676"/>
      <c r="FQT9" s="676"/>
      <c r="FQU9" s="676"/>
      <c r="FQV9" s="676"/>
      <c r="FQW9" s="676"/>
      <c r="FQX9" s="676"/>
      <c r="FQY9" s="676"/>
      <c r="FQZ9" s="676"/>
      <c r="FRA9" s="676"/>
      <c r="FRB9" s="676"/>
      <c r="FRC9" s="676"/>
      <c r="FRD9" s="676"/>
      <c r="FRE9" s="676"/>
      <c r="FRF9" s="676"/>
      <c r="FRG9" s="676"/>
      <c r="FRH9" s="676"/>
      <c r="FRI9" s="676"/>
      <c r="FRJ9" s="676"/>
      <c r="FRK9" s="676"/>
      <c r="FRL9" s="676"/>
      <c r="FRM9" s="676"/>
      <c r="FRN9" s="676"/>
      <c r="FRO9" s="676"/>
      <c r="FRP9" s="676"/>
      <c r="FRQ9" s="676"/>
      <c r="FRR9" s="676"/>
      <c r="FRS9" s="676"/>
      <c r="FRT9" s="676"/>
      <c r="FRU9" s="676"/>
      <c r="FRV9" s="676"/>
      <c r="FRW9" s="676"/>
      <c r="FRX9" s="676"/>
      <c r="FRY9" s="676"/>
      <c r="FRZ9" s="676"/>
      <c r="FSA9" s="676"/>
      <c r="FSB9" s="676"/>
      <c r="FSC9" s="676"/>
      <c r="FSD9" s="676"/>
      <c r="FSE9" s="676"/>
      <c r="FSF9" s="676"/>
      <c r="FSG9" s="676"/>
      <c r="FSH9" s="676"/>
      <c r="FSI9" s="676"/>
      <c r="FSJ9" s="676"/>
      <c r="FSK9" s="676"/>
      <c r="FSL9" s="676"/>
      <c r="FSM9" s="676"/>
      <c r="FSN9" s="676"/>
      <c r="FSO9" s="676"/>
      <c r="FSP9" s="676"/>
      <c r="FSQ9" s="676"/>
      <c r="FSR9" s="676"/>
      <c r="FSS9" s="676"/>
      <c r="FST9" s="676"/>
      <c r="FSU9" s="676"/>
      <c r="FSV9" s="676"/>
      <c r="FSW9" s="676"/>
      <c r="FSX9" s="676"/>
      <c r="FSY9" s="676"/>
      <c r="FSZ9" s="676"/>
      <c r="FTA9" s="676"/>
      <c r="FTB9" s="676"/>
      <c r="FTC9" s="676"/>
      <c r="FTD9" s="676"/>
      <c r="FTE9" s="676"/>
      <c r="FTF9" s="676"/>
      <c r="FTG9" s="676"/>
      <c r="FTH9" s="676"/>
      <c r="FTI9" s="676"/>
      <c r="FTJ9" s="676"/>
      <c r="FTK9" s="676"/>
      <c r="FTL9" s="676"/>
      <c r="FTM9" s="676"/>
      <c r="FTN9" s="676"/>
      <c r="FTO9" s="676"/>
      <c r="FTP9" s="676"/>
      <c r="FTQ9" s="676"/>
      <c r="FTR9" s="676"/>
      <c r="FTS9" s="676"/>
      <c r="FTT9" s="676"/>
      <c r="FTU9" s="676"/>
      <c r="FTV9" s="676"/>
      <c r="FTW9" s="676"/>
      <c r="FTX9" s="676"/>
      <c r="FTY9" s="676"/>
      <c r="FTZ9" s="676"/>
      <c r="FUA9" s="676"/>
      <c r="FUB9" s="676"/>
      <c r="FUC9" s="676"/>
      <c r="FUD9" s="676"/>
      <c r="FUE9" s="676"/>
      <c r="FUF9" s="676"/>
      <c r="FUG9" s="676"/>
      <c r="FUH9" s="676"/>
      <c r="FUI9" s="676"/>
      <c r="FUJ9" s="676"/>
      <c r="FUK9" s="676"/>
      <c r="FUL9" s="676"/>
      <c r="FUM9" s="676"/>
      <c r="FUN9" s="676"/>
      <c r="FUO9" s="676"/>
      <c r="FUP9" s="676"/>
      <c r="FUQ9" s="676"/>
      <c r="FUR9" s="676"/>
      <c r="FUS9" s="676"/>
      <c r="FUT9" s="676"/>
      <c r="FUU9" s="676"/>
      <c r="FUV9" s="676"/>
      <c r="FUW9" s="676"/>
      <c r="FUX9" s="676"/>
      <c r="FUY9" s="676"/>
      <c r="FUZ9" s="676"/>
      <c r="FVA9" s="676"/>
      <c r="FVB9" s="676"/>
      <c r="FVC9" s="676"/>
      <c r="FVD9" s="676"/>
      <c r="FVE9" s="676"/>
      <c r="FVF9" s="676"/>
      <c r="FVG9" s="676"/>
      <c r="FVH9" s="676"/>
      <c r="FVI9" s="676"/>
      <c r="FVJ9" s="676"/>
      <c r="FVK9" s="676"/>
      <c r="FVL9" s="676"/>
      <c r="FVM9" s="676"/>
      <c r="FVN9" s="676"/>
      <c r="FVO9" s="676"/>
      <c r="FVP9" s="676"/>
      <c r="FVQ9" s="676"/>
      <c r="FVR9" s="676"/>
      <c r="FVS9" s="676"/>
      <c r="FVT9" s="676"/>
      <c r="FVU9" s="676"/>
      <c r="FVV9" s="676"/>
      <c r="FVW9" s="676"/>
      <c r="FVX9" s="676"/>
      <c r="FVY9" s="676"/>
      <c r="FVZ9" s="676"/>
      <c r="FWA9" s="676"/>
      <c r="FWB9" s="676"/>
      <c r="FWC9" s="676"/>
      <c r="FWD9" s="676"/>
      <c r="FWE9" s="676"/>
      <c r="FWF9" s="676"/>
      <c r="FWG9" s="676"/>
      <c r="FWH9" s="676"/>
      <c r="FWI9" s="676"/>
      <c r="FWJ9" s="676"/>
      <c r="FWK9" s="676"/>
      <c r="FWL9" s="676"/>
      <c r="FWM9" s="676"/>
      <c r="FWN9" s="676"/>
      <c r="FWO9" s="676"/>
      <c r="FWP9" s="676"/>
      <c r="FWQ9" s="676"/>
      <c r="FWR9" s="676"/>
      <c r="FWS9" s="676"/>
      <c r="FWT9" s="676"/>
      <c r="FWU9" s="676"/>
      <c r="FWV9" s="676"/>
      <c r="FWW9" s="676"/>
      <c r="FWX9" s="676"/>
      <c r="FWY9" s="676"/>
      <c r="FWZ9" s="676"/>
      <c r="FXA9" s="676"/>
      <c r="FXB9" s="676"/>
      <c r="FXC9" s="676"/>
      <c r="FXD9" s="676"/>
      <c r="FXE9" s="676"/>
      <c r="FXF9" s="676"/>
      <c r="FXG9" s="676"/>
      <c r="FXH9" s="676"/>
      <c r="FXI9" s="676"/>
      <c r="FXJ9" s="676"/>
      <c r="FXK9" s="676"/>
      <c r="FXL9" s="676"/>
      <c r="FXM9" s="676"/>
      <c r="FXN9" s="676"/>
      <c r="FXO9" s="676"/>
      <c r="FXP9" s="676"/>
      <c r="FXQ9" s="676"/>
      <c r="FXR9" s="676"/>
      <c r="FXS9" s="676"/>
      <c r="FXT9" s="676"/>
      <c r="FXU9" s="676"/>
      <c r="FXV9" s="676"/>
      <c r="FXW9" s="676"/>
      <c r="FXX9" s="676"/>
      <c r="FXY9" s="676"/>
      <c r="FXZ9" s="676"/>
      <c r="FYA9" s="676"/>
      <c r="FYB9" s="676"/>
      <c r="FYC9" s="676"/>
      <c r="FYD9" s="676"/>
      <c r="FYE9" s="676"/>
      <c r="FYF9" s="676"/>
      <c r="FYG9" s="676"/>
      <c r="FYH9" s="676"/>
      <c r="FYI9" s="676"/>
      <c r="FYJ9" s="676"/>
      <c r="FYK9" s="676"/>
      <c r="FYL9" s="676"/>
      <c r="FYM9" s="676"/>
      <c r="FYN9" s="676"/>
      <c r="FYO9" s="676"/>
      <c r="FYP9" s="676"/>
      <c r="FYQ9" s="676"/>
      <c r="FYR9" s="676"/>
      <c r="FYS9" s="676"/>
      <c r="FYT9" s="676"/>
      <c r="FYU9" s="676"/>
      <c r="FYV9" s="676"/>
      <c r="FYW9" s="676"/>
      <c r="FYX9" s="676"/>
      <c r="FYY9" s="676"/>
      <c r="FYZ9" s="676"/>
      <c r="FZA9" s="676"/>
      <c r="FZB9" s="676"/>
      <c r="FZC9" s="676"/>
      <c r="FZD9" s="676"/>
      <c r="FZE9" s="676"/>
      <c r="FZF9" s="676"/>
      <c r="FZG9" s="676"/>
      <c r="FZH9" s="676"/>
      <c r="FZI9" s="676"/>
      <c r="FZJ9" s="676"/>
      <c r="FZK9" s="676"/>
      <c r="FZL9" s="676"/>
      <c r="FZM9" s="676"/>
      <c r="FZN9" s="676"/>
      <c r="FZO9" s="676"/>
      <c r="FZP9" s="676"/>
      <c r="FZQ9" s="676"/>
      <c r="FZR9" s="676"/>
      <c r="FZS9" s="676"/>
      <c r="FZT9" s="676"/>
      <c r="FZU9" s="676"/>
      <c r="FZV9" s="676"/>
      <c r="FZW9" s="676"/>
      <c r="FZX9" s="676"/>
      <c r="FZY9" s="676"/>
      <c r="FZZ9" s="676"/>
      <c r="GAA9" s="676"/>
      <c r="GAB9" s="676"/>
      <c r="GAC9" s="676"/>
      <c r="GAD9" s="676"/>
      <c r="GAE9" s="676"/>
      <c r="GAF9" s="676"/>
      <c r="GAG9" s="676"/>
      <c r="GAH9" s="676"/>
      <c r="GAI9" s="676"/>
      <c r="GAJ9" s="676"/>
      <c r="GAK9" s="676"/>
      <c r="GAL9" s="676"/>
      <c r="GAM9" s="676"/>
      <c r="GAN9" s="676"/>
      <c r="GAO9" s="676"/>
      <c r="GAP9" s="676"/>
      <c r="GAQ9" s="676"/>
      <c r="GAR9" s="676"/>
      <c r="GAS9" s="676"/>
      <c r="GAT9" s="676"/>
      <c r="GAU9" s="676"/>
      <c r="GAV9" s="676"/>
      <c r="GAW9" s="676"/>
      <c r="GAX9" s="676"/>
      <c r="GAY9" s="676"/>
      <c r="GAZ9" s="676"/>
      <c r="GBA9" s="676"/>
      <c r="GBB9" s="676"/>
      <c r="GBC9" s="676"/>
      <c r="GBD9" s="676"/>
      <c r="GBE9" s="676"/>
      <c r="GBF9" s="676"/>
      <c r="GBG9" s="676"/>
      <c r="GBH9" s="676"/>
      <c r="GBI9" s="676"/>
      <c r="GBJ9" s="676"/>
      <c r="GBK9" s="676"/>
      <c r="GBL9" s="676"/>
      <c r="GBM9" s="676"/>
      <c r="GBN9" s="676"/>
      <c r="GBO9" s="676"/>
      <c r="GBP9" s="676"/>
      <c r="GBQ9" s="676"/>
      <c r="GBR9" s="676"/>
      <c r="GBS9" s="676"/>
      <c r="GBT9" s="676"/>
      <c r="GBU9" s="676"/>
      <c r="GBV9" s="676"/>
      <c r="GBW9" s="676"/>
      <c r="GBX9" s="676"/>
      <c r="GBY9" s="676"/>
      <c r="GBZ9" s="676"/>
      <c r="GCA9" s="676"/>
      <c r="GCB9" s="676"/>
      <c r="GCC9" s="676"/>
      <c r="GCD9" s="676"/>
      <c r="GCE9" s="676"/>
      <c r="GCF9" s="676"/>
      <c r="GCG9" s="676"/>
      <c r="GCH9" s="676"/>
      <c r="GCI9" s="676"/>
      <c r="GCJ9" s="676"/>
      <c r="GCK9" s="676"/>
      <c r="GCL9" s="676"/>
      <c r="GCM9" s="676"/>
      <c r="GCN9" s="676"/>
      <c r="GCO9" s="676"/>
      <c r="GCP9" s="676"/>
      <c r="GCQ9" s="676"/>
      <c r="GCR9" s="676"/>
      <c r="GCS9" s="676"/>
      <c r="GCT9" s="676"/>
      <c r="GCU9" s="676"/>
      <c r="GCV9" s="676"/>
      <c r="GCW9" s="676"/>
      <c r="GCX9" s="676"/>
      <c r="GCY9" s="676"/>
      <c r="GCZ9" s="676"/>
      <c r="GDA9" s="676"/>
      <c r="GDB9" s="676"/>
      <c r="GDC9" s="676"/>
      <c r="GDD9" s="676"/>
      <c r="GDE9" s="676"/>
      <c r="GDF9" s="676"/>
      <c r="GDG9" s="676"/>
      <c r="GDH9" s="676"/>
      <c r="GDI9" s="676"/>
      <c r="GDJ9" s="676"/>
      <c r="GDK9" s="676"/>
      <c r="GDL9" s="676"/>
      <c r="GDM9" s="676"/>
      <c r="GDN9" s="676"/>
      <c r="GDO9" s="676"/>
      <c r="GDP9" s="676"/>
      <c r="GDQ9" s="676"/>
      <c r="GDR9" s="676"/>
      <c r="GDS9" s="676"/>
      <c r="GDT9" s="676"/>
      <c r="GDU9" s="676"/>
      <c r="GDV9" s="676"/>
      <c r="GDW9" s="676"/>
      <c r="GDX9" s="676"/>
      <c r="GDY9" s="676"/>
      <c r="GDZ9" s="676"/>
      <c r="GEA9" s="676"/>
      <c r="GEB9" s="676"/>
      <c r="GEC9" s="676"/>
      <c r="GED9" s="676"/>
      <c r="GEE9" s="676"/>
      <c r="GEF9" s="676"/>
      <c r="GEG9" s="676"/>
      <c r="GEH9" s="676"/>
      <c r="GEI9" s="676"/>
      <c r="GEJ9" s="676"/>
      <c r="GEK9" s="676"/>
      <c r="GEL9" s="676"/>
      <c r="GEM9" s="676"/>
      <c r="GEN9" s="676"/>
      <c r="GEO9" s="676"/>
      <c r="GEP9" s="676"/>
      <c r="GEQ9" s="676"/>
      <c r="GER9" s="676"/>
      <c r="GES9" s="676"/>
      <c r="GET9" s="676"/>
      <c r="GEU9" s="676"/>
      <c r="GEV9" s="676"/>
      <c r="GEW9" s="676"/>
      <c r="GEX9" s="676"/>
      <c r="GEY9" s="676"/>
      <c r="GEZ9" s="676"/>
      <c r="GFA9" s="676"/>
      <c r="GFB9" s="676"/>
      <c r="GFC9" s="676"/>
      <c r="GFD9" s="676"/>
      <c r="GFE9" s="676"/>
      <c r="GFF9" s="676"/>
      <c r="GFG9" s="676"/>
      <c r="GFH9" s="676"/>
      <c r="GFI9" s="676"/>
      <c r="GFJ9" s="676"/>
      <c r="GFK9" s="676"/>
      <c r="GFL9" s="676"/>
      <c r="GFM9" s="676"/>
      <c r="GFN9" s="676"/>
      <c r="GFO9" s="676"/>
      <c r="GFP9" s="676"/>
      <c r="GFQ9" s="676"/>
      <c r="GFR9" s="676"/>
      <c r="GFS9" s="676"/>
      <c r="GFT9" s="676"/>
      <c r="GFU9" s="676"/>
      <c r="GFV9" s="676"/>
      <c r="GFW9" s="676"/>
      <c r="GFX9" s="676"/>
      <c r="GFY9" s="676"/>
      <c r="GFZ9" s="676"/>
      <c r="GGA9" s="676"/>
      <c r="GGB9" s="676"/>
      <c r="GGC9" s="676"/>
      <c r="GGD9" s="676"/>
      <c r="GGE9" s="676"/>
      <c r="GGF9" s="676"/>
      <c r="GGG9" s="676"/>
      <c r="GGH9" s="676"/>
      <c r="GGI9" s="676"/>
      <c r="GGJ9" s="676"/>
      <c r="GGK9" s="676"/>
      <c r="GGL9" s="676"/>
      <c r="GGM9" s="676"/>
      <c r="GGN9" s="676"/>
      <c r="GGO9" s="676"/>
      <c r="GGP9" s="676"/>
      <c r="GGQ9" s="676"/>
      <c r="GGR9" s="676"/>
      <c r="GGS9" s="676"/>
      <c r="GGT9" s="676"/>
      <c r="GGU9" s="676"/>
      <c r="GGV9" s="676"/>
      <c r="GGW9" s="676"/>
      <c r="GGX9" s="676"/>
      <c r="GGY9" s="676"/>
      <c r="GGZ9" s="676"/>
      <c r="GHA9" s="676"/>
      <c r="GHB9" s="676"/>
      <c r="GHC9" s="676"/>
      <c r="GHD9" s="676"/>
      <c r="GHE9" s="676"/>
      <c r="GHF9" s="676"/>
      <c r="GHG9" s="676"/>
      <c r="GHH9" s="676"/>
      <c r="GHI9" s="676"/>
      <c r="GHJ9" s="676"/>
      <c r="GHK9" s="676"/>
      <c r="GHL9" s="676"/>
      <c r="GHM9" s="676"/>
      <c r="GHN9" s="676"/>
      <c r="GHO9" s="676"/>
      <c r="GHP9" s="676"/>
      <c r="GHQ9" s="676"/>
      <c r="GHR9" s="676"/>
      <c r="GHS9" s="676"/>
      <c r="GHT9" s="676"/>
      <c r="GHU9" s="676"/>
      <c r="GHV9" s="676"/>
      <c r="GHW9" s="676"/>
      <c r="GHX9" s="676"/>
      <c r="GHY9" s="676"/>
      <c r="GHZ9" s="676"/>
      <c r="GIA9" s="676"/>
      <c r="GIB9" s="676"/>
      <c r="GIC9" s="676"/>
      <c r="GID9" s="676"/>
      <c r="GIE9" s="676"/>
      <c r="GIF9" s="676"/>
      <c r="GIG9" s="676"/>
      <c r="GIH9" s="676"/>
      <c r="GII9" s="676"/>
      <c r="GIJ9" s="676"/>
      <c r="GIK9" s="676"/>
      <c r="GIL9" s="676"/>
      <c r="GIM9" s="676"/>
      <c r="GIN9" s="676"/>
      <c r="GIO9" s="676"/>
      <c r="GIP9" s="676"/>
      <c r="GIQ9" s="676"/>
      <c r="GIR9" s="676"/>
      <c r="GIS9" s="676"/>
      <c r="GIT9" s="676"/>
      <c r="GIU9" s="676"/>
      <c r="GIV9" s="676"/>
      <c r="GIW9" s="676"/>
      <c r="GIX9" s="676"/>
      <c r="GIY9" s="676"/>
      <c r="GIZ9" s="676"/>
      <c r="GJA9" s="676"/>
      <c r="GJB9" s="676"/>
      <c r="GJC9" s="676"/>
      <c r="GJD9" s="676"/>
      <c r="GJE9" s="676"/>
      <c r="GJF9" s="676"/>
      <c r="GJG9" s="676"/>
      <c r="GJH9" s="676"/>
      <c r="GJI9" s="676"/>
      <c r="GJJ9" s="676"/>
      <c r="GJK9" s="676"/>
      <c r="GJL9" s="676"/>
      <c r="GJM9" s="676"/>
      <c r="GJN9" s="676"/>
      <c r="GJO9" s="676"/>
      <c r="GJP9" s="676"/>
      <c r="GJQ9" s="676"/>
      <c r="GJR9" s="676"/>
      <c r="GJS9" s="676"/>
      <c r="GJT9" s="676"/>
      <c r="GJU9" s="676"/>
      <c r="GJV9" s="676"/>
      <c r="GJW9" s="676"/>
      <c r="GJX9" s="676"/>
      <c r="GJY9" s="676"/>
      <c r="GJZ9" s="676"/>
      <c r="GKA9" s="676"/>
      <c r="GKB9" s="676"/>
      <c r="GKC9" s="676"/>
      <c r="GKD9" s="676"/>
      <c r="GKE9" s="676"/>
      <c r="GKF9" s="676"/>
      <c r="GKG9" s="676"/>
      <c r="GKH9" s="676"/>
      <c r="GKI9" s="676"/>
      <c r="GKJ9" s="676"/>
      <c r="GKK9" s="676"/>
      <c r="GKL9" s="676"/>
      <c r="GKM9" s="676"/>
      <c r="GKN9" s="676"/>
      <c r="GKO9" s="676"/>
      <c r="GKP9" s="676"/>
      <c r="GKQ9" s="676"/>
      <c r="GKR9" s="676"/>
      <c r="GKS9" s="676"/>
      <c r="GKT9" s="676"/>
      <c r="GKU9" s="676"/>
      <c r="GKV9" s="676"/>
      <c r="GKW9" s="676"/>
      <c r="GKX9" s="676"/>
      <c r="GKY9" s="676"/>
      <c r="GKZ9" s="676"/>
      <c r="GLA9" s="676"/>
      <c r="GLB9" s="676"/>
      <c r="GLC9" s="676"/>
      <c r="GLD9" s="676"/>
      <c r="GLE9" s="676"/>
      <c r="GLF9" s="676"/>
      <c r="GLG9" s="676"/>
      <c r="GLH9" s="676"/>
      <c r="GLI9" s="676"/>
      <c r="GLJ9" s="676"/>
      <c r="GLK9" s="676"/>
      <c r="GLL9" s="676"/>
      <c r="GLM9" s="676"/>
      <c r="GLN9" s="676"/>
      <c r="GLO9" s="676"/>
      <c r="GLP9" s="676"/>
      <c r="GLQ9" s="676"/>
      <c r="GLR9" s="676"/>
      <c r="GLS9" s="676"/>
      <c r="GLT9" s="676"/>
      <c r="GLU9" s="676"/>
      <c r="GLV9" s="676"/>
      <c r="GLW9" s="676"/>
      <c r="GLX9" s="676"/>
      <c r="GLY9" s="676"/>
      <c r="GLZ9" s="676"/>
      <c r="GMA9" s="676"/>
      <c r="GMB9" s="676"/>
      <c r="GMC9" s="676"/>
      <c r="GMD9" s="676"/>
      <c r="GME9" s="676"/>
      <c r="GMF9" s="676"/>
      <c r="GMG9" s="676"/>
      <c r="GMH9" s="676"/>
      <c r="GMI9" s="676"/>
      <c r="GMJ9" s="676"/>
      <c r="GMK9" s="676"/>
      <c r="GML9" s="676"/>
      <c r="GMM9" s="676"/>
      <c r="GMN9" s="676"/>
      <c r="GMO9" s="676"/>
      <c r="GMP9" s="676"/>
      <c r="GMQ9" s="676"/>
      <c r="GMR9" s="676"/>
      <c r="GMS9" s="676"/>
      <c r="GMT9" s="676"/>
      <c r="GMU9" s="676"/>
      <c r="GMV9" s="676"/>
      <c r="GMW9" s="676"/>
      <c r="GMX9" s="676"/>
      <c r="GMY9" s="676"/>
      <c r="GMZ9" s="676"/>
      <c r="GNA9" s="676"/>
      <c r="GNB9" s="676"/>
      <c r="GNC9" s="676"/>
      <c r="GND9" s="676"/>
      <c r="GNE9" s="676"/>
      <c r="GNF9" s="676"/>
      <c r="GNG9" s="676"/>
      <c r="GNH9" s="676"/>
      <c r="GNI9" s="676"/>
      <c r="GNJ9" s="676"/>
      <c r="GNK9" s="676"/>
      <c r="GNL9" s="676"/>
      <c r="GNM9" s="676"/>
      <c r="GNN9" s="676"/>
      <c r="GNO9" s="676"/>
      <c r="GNP9" s="676"/>
      <c r="GNQ9" s="676"/>
      <c r="GNR9" s="676"/>
      <c r="GNS9" s="676"/>
      <c r="GNT9" s="676"/>
      <c r="GNU9" s="676"/>
      <c r="GNV9" s="676"/>
      <c r="GNW9" s="676"/>
      <c r="GNX9" s="676"/>
      <c r="GNY9" s="676"/>
      <c r="GNZ9" s="676"/>
      <c r="GOA9" s="676"/>
      <c r="GOB9" s="676"/>
      <c r="GOC9" s="676"/>
      <c r="GOD9" s="676"/>
      <c r="GOE9" s="676"/>
      <c r="GOF9" s="676"/>
      <c r="GOG9" s="676"/>
      <c r="GOH9" s="676"/>
      <c r="GOI9" s="676"/>
      <c r="GOJ9" s="676"/>
      <c r="GOK9" s="676"/>
      <c r="GOL9" s="676"/>
      <c r="GOM9" s="676"/>
      <c r="GON9" s="676"/>
      <c r="GOO9" s="676"/>
      <c r="GOP9" s="676"/>
      <c r="GOQ9" s="676"/>
      <c r="GOR9" s="676"/>
      <c r="GOS9" s="676"/>
      <c r="GOT9" s="676"/>
      <c r="GOU9" s="676"/>
      <c r="GOV9" s="676"/>
      <c r="GOW9" s="676"/>
      <c r="GOX9" s="676"/>
      <c r="GOY9" s="676"/>
      <c r="GOZ9" s="676"/>
      <c r="GPA9" s="676"/>
      <c r="GPB9" s="676"/>
      <c r="GPC9" s="676"/>
      <c r="GPD9" s="676"/>
      <c r="GPE9" s="676"/>
      <c r="GPF9" s="676"/>
      <c r="GPG9" s="676"/>
      <c r="GPH9" s="676"/>
      <c r="GPI9" s="676"/>
      <c r="GPJ9" s="676"/>
      <c r="GPK9" s="676"/>
      <c r="GPL9" s="676"/>
      <c r="GPM9" s="676"/>
      <c r="GPN9" s="676"/>
      <c r="GPO9" s="676"/>
      <c r="GPP9" s="676"/>
      <c r="GPQ9" s="676"/>
      <c r="GPR9" s="676"/>
      <c r="GPS9" s="676"/>
      <c r="GPT9" s="676"/>
      <c r="GPU9" s="676"/>
      <c r="GPV9" s="676"/>
      <c r="GPW9" s="676"/>
      <c r="GPX9" s="676"/>
      <c r="GPY9" s="676"/>
      <c r="GPZ9" s="676"/>
      <c r="GQA9" s="676"/>
      <c r="GQB9" s="676"/>
      <c r="GQC9" s="676"/>
      <c r="GQD9" s="676"/>
      <c r="GQE9" s="676"/>
      <c r="GQF9" s="676"/>
      <c r="GQG9" s="676"/>
      <c r="GQH9" s="676"/>
      <c r="GQI9" s="676"/>
      <c r="GQJ9" s="676"/>
      <c r="GQK9" s="676"/>
      <c r="GQL9" s="676"/>
      <c r="GQM9" s="676"/>
      <c r="GQN9" s="676"/>
      <c r="GQO9" s="676"/>
      <c r="GQP9" s="676"/>
      <c r="GQQ9" s="676"/>
      <c r="GQR9" s="676"/>
      <c r="GQS9" s="676"/>
      <c r="GQT9" s="676"/>
      <c r="GQU9" s="676"/>
      <c r="GQV9" s="676"/>
      <c r="GQW9" s="676"/>
      <c r="GQX9" s="676"/>
      <c r="GQY9" s="676"/>
      <c r="GQZ9" s="676"/>
      <c r="GRA9" s="676"/>
      <c r="GRB9" s="676"/>
      <c r="GRC9" s="676"/>
      <c r="GRD9" s="676"/>
      <c r="GRE9" s="676"/>
      <c r="GRF9" s="676"/>
      <c r="GRG9" s="676"/>
      <c r="GRH9" s="676"/>
      <c r="GRI9" s="676"/>
      <c r="GRJ9" s="676"/>
      <c r="GRK9" s="676"/>
      <c r="GRL9" s="676"/>
      <c r="GRM9" s="676"/>
      <c r="GRN9" s="676"/>
      <c r="GRO9" s="676"/>
      <c r="GRP9" s="676"/>
      <c r="GRQ9" s="676"/>
      <c r="GRR9" s="676"/>
      <c r="GRS9" s="676"/>
      <c r="GRT9" s="676"/>
      <c r="GRU9" s="676"/>
      <c r="GRV9" s="676"/>
      <c r="GRW9" s="676"/>
      <c r="GRX9" s="676"/>
      <c r="GRY9" s="676"/>
      <c r="GRZ9" s="676"/>
      <c r="GSA9" s="676"/>
      <c r="GSB9" s="676"/>
      <c r="GSC9" s="676"/>
      <c r="GSD9" s="676"/>
      <c r="GSE9" s="676"/>
      <c r="GSF9" s="676"/>
      <c r="GSG9" s="676"/>
      <c r="GSH9" s="676"/>
      <c r="GSI9" s="676"/>
      <c r="GSJ9" s="676"/>
      <c r="GSK9" s="676"/>
      <c r="GSL9" s="676"/>
      <c r="GSM9" s="676"/>
      <c r="GSN9" s="676"/>
      <c r="GSO9" s="676"/>
      <c r="GSP9" s="676"/>
      <c r="GSQ9" s="676"/>
      <c r="GSR9" s="676"/>
      <c r="GSS9" s="676"/>
      <c r="GST9" s="676"/>
      <c r="GSU9" s="676"/>
      <c r="GSV9" s="676"/>
      <c r="GSW9" s="676"/>
      <c r="GSX9" s="676"/>
      <c r="GSY9" s="676"/>
      <c r="GSZ9" s="676"/>
      <c r="GTA9" s="676"/>
      <c r="GTB9" s="676"/>
      <c r="GTC9" s="676"/>
      <c r="GTD9" s="676"/>
      <c r="GTE9" s="676"/>
      <c r="GTF9" s="676"/>
      <c r="GTG9" s="676"/>
      <c r="GTH9" s="676"/>
      <c r="GTI9" s="676"/>
      <c r="GTJ9" s="676"/>
      <c r="GTK9" s="676"/>
      <c r="GTL9" s="676"/>
      <c r="GTM9" s="676"/>
      <c r="GTN9" s="676"/>
      <c r="GTO9" s="676"/>
      <c r="GTP9" s="676"/>
      <c r="GTQ9" s="676"/>
      <c r="GTR9" s="676"/>
      <c r="GTS9" s="676"/>
      <c r="GTT9" s="676"/>
      <c r="GTU9" s="676"/>
      <c r="GTV9" s="676"/>
      <c r="GTW9" s="676"/>
      <c r="GTX9" s="676"/>
      <c r="GTY9" s="676"/>
      <c r="GTZ9" s="676"/>
      <c r="GUA9" s="676"/>
      <c r="GUB9" s="676"/>
      <c r="GUC9" s="676"/>
      <c r="GUD9" s="676"/>
      <c r="GUE9" s="676"/>
      <c r="GUF9" s="676"/>
      <c r="GUG9" s="676"/>
      <c r="GUH9" s="676"/>
      <c r="GUI9" s="676"/>
      <c r="GUJ9" s="676"/>
      <c r="GUK9" s="676"/>
      <c r="GUL9" s="676"/>
      <c r="GUM9" s="676"/>
      <c r="GUN9" s="676"/>
      <c r="GUO9" s="676"/>
      <c r="GUP9" s="676"/>
      <c r="GUQ9" s="676"/>
      <c r="GUR9" s="676"/>
      <c r="GUS9" s="676"/>
      <c r="GUT9" s="676"/>
      <c r="GUU9" s="676"/>
      <c r="GUV9" s="676"/>
      <c r="GUW9" s="676"/>
      <c r="GUX9" s="676"/>
      <c r="GUY9" s="676"/>
      <c r="GUZ9" s="676"/>
      <c r="GVA9" s="676"/>
      <c r="GVB9" s="676"/>
      <c r="GVC9" s="676"/>
      <c r="GVD9" s="676"/>
      <c r="GVE9" s="676"/>
      <c r="GVF9" s="676"/>
      <c r="GVG9" s="676"/>
      <c r="GVH9" s="676"/>
      <c r="GVI9" s="676"/>
      <c r="GVJ9" s="676"/>
      <c r="GVK9" s="676"/>
      <c r="GVL9" s="676"/>
      <c r="GVM9" s="676"/>
      <c r="GVN9" s="676"/>
      <c r="GVO9" s="676"/>
      <c r="GVP9" s="676"/>
      <c r="GVQ9" s="676"/>
      <c r="GVR9" s="676"/>
      <c r="GVS9" s="676"/>
      <c r="GVT9" s="676"/>
      <c r="GVU9" s="676"/>
      <c r="GVV9" s="676"/>
      <c r="GVW9" s="676"/>
      <c r="GVX9" s="676"/>
      <c r="GVY9" s="676"/>
      <c r="GVZ9" s="676"/>
      <c r="GWA9" s="676"/>
      <c r="GWB9" s="676"/>
      <c r="GWC9" s="676"/>
      <c r="GWD9" s="676"/>
      <c r="GWE9" s="676"/>
      <c r="GWF9" s="676"/>
      <c r="GWG9" s="676"/>
      <c r="GWH9" s="676"/>
      <c r="GWI9" s="676"/>
      <c r="GWJ9" s="676"/>
      <c r="GWK9" s="676"/>
      <c r="GWL9" s="676"/>
      <c r="GWM9" s="676"/>
      <c r="GWN9" s="676"/>
      <c r="GWO9" s="676"/>
      <c r="GWP9" s="676"/>
      <c r="GWQ9" s="676"/>
      <c r="GWR9" s="676"/>
      <c r="GWS9" s="676"/>
      <c r="GWT9" s="676"/>
      <c r="GWU9" s="676"/>
      <c r="GWV9" s="676"/>
      <c r="GWW9" s="676"/>
      <c r="GWX9" s="676"/>
      <c r="GWY9" s="676"/>
      <c r="GWZ9" s="676"/>
      <c r="GXA9" s="676"/>
      <c r="GXB9" s="676"/>
      <c r="GXC9" s="676"/>
      <c r="GXD9" s="676"/>
      <c r="GXE9" s="676"/>
      <c r="GXF9" s="676"/>
      <c r="GXG9" s="676"/>
      <c r="GXH9" s="676"/>
      <c r="GXI9" s="676"/>
      <c r="GXJ9" s="676"/>
      <c r="GXK9" s="676"/>
      <c r="GXL9" s="676"/>
      <c r="GXM9" s="676"/>
      <c r="GXN9" s="676"/>
      <c r="GXO9" s="676"/>
      <c r="GXP9" s="676"/>
      <c r="GXQ9" s="676"/>
      <c r="GXR9" s="676"/>
      <c r="GXS9" s="676"/>
      <c r="GXT9" s="676"/>
      <c r="GXU9" s="676"/>
      <c r="GXV9" s="676"/>
      <c r="GXW9" s="676"/>
      <c r="GXX9" s="676"/>
      <c r="GXY9" s="676"/>
      <c r="GXZ9" s="676"/>
      <c r="GYA9" s="676"/>
      <c r="GYB9" s="676"/>
      <c r="GYC9" s="676"/>
      <c r="GYD9" s="676"/>
      <c r="GYE9" s="676"/>
      <c r="GYF9" s="676"/>
      <c r="GYG9" s="676"/>
      <c r="GYH9" s="676"/>
      <c r="GYI9" s="676"/>
      <c r="GYJ9" s="676"/>
      <c r="GYK9" s="676"/>
      <c r="GYL9" s="676"/>
      <c r="GYM9" s="676"/>
      <c r="GYN9" s="676"/>
      <c r="GYO9" s="676"/>
      <c r="GYP9" s="676"/>
      <c r="GYQ9" s="676"/>
      <c r="GYR9" s="676"/>
      <c r="GYS9" s="676"/>
      <c r="GYT9" s="676"/>
      <c r="GYU9" s="676"/>
      <c r="GYV9" s="676"/>
      <c r="GYW9" s="676"/>
      <c r="GYX9" s="676"/>
      <c r="GYY9" s="676"/>
      <c r="GYZ9" s="676"/>
      <c r="GZA9" s="676"/>
      <c r="GZB9" s="676"/>
      <c r="GZC9" s="676"/>
      <c r="GZD9" s="676"/>
      <c r="GZE9" s="676"/>
      <c r="GZF9" s="676"/>
      <c r="GZG9" s="676"/>
      <c r="GZH9" s="676"/>
      <c r="GZI9" s="676"/>
      <c r="GZJ9" s="676"/>
      <c r="GZK9" s="676"/>
      <c r="GZL9" s="676"/>
      <c r="GZM9" s="676"/>
      <c r="GZN9" s="676"/>
      <c r="GZO9" s="676"/>
      <c r="GZP9" s="676"/>
      <c r="GZQ9" s="676"/>
      <c r="GZR9" s="676"/>
      <c r="GZS9" s="676"/>
      <c r="GZT9" s="676"/>
      <c r="GZU9" s="676"/>
      <c r="GZV9" s="676"/>
      <c r="GZW9" s="676"/>
      <c r="GZX9" s="676"/>
      <c r="GZY9" s="676"/>
      <c r="GZZ9" s="676"/>
      <c r="HAA9" s="676"/>
      <c r="HAB9" s="676"/>
      <c r="HAC9" s="676"/>
      <c r="HAD9" s="676"/>
      <c r="HAE9" s="676"/>
      <c r="HAF9" s="676"/>
      <c r="HAG9" s="676"/>
      <c r="HAH9" s="676"/>
      <c r="HAI9" s="676"/>
      <c r="HAJ9" s="676"/>
      <c r="HAK9" s="676"/>
      <c r="HAL9" s="676"/>
      <c r="HAM9" s="676"/>
      <c r="HAN9" s="676"/>
      <c r="HAO9" s="676"/>
      <c r="HAP9" s="676"/>
      <c r="HAQ9" s="676"/>
      <c r="HAR9" s="676"/>
      <c r="HAS9" s="676"/>
      <c r="HAT9" s="676"/>
      <c r="HAU9" s="676"/>
      <c r="HAV9" s="676"/>
      <c r="HAW9" s="676"/>
      <c r="HAX9" s="676"/>
      <c r="HAY9" s="676"/>
      <c r="HAZ9" s="676"/>
      <c r="HBA9" s="676"/>
      <c r="HBB9" s="676"/>
      <c r="HBC9" s="676"/>
      <c r="HBD9" s="676"/>
      <c r="HBE9" s="676"/>
      <c r="HBF9" s="676"/>
      <c r="HBG9" s="676"/>
      <c r="HBH9" s="676"/>
      <c r="HBI9" s="676"/>
      <c r="HBJ9" s="676"/>
      <c r="HBK9" s="676"/>
      <c r="HBL9" s="676"/>
      <c r="HBM9" s="676"/>
      <c r="HBN9" s="676"/>
      <c r="HBO9" s="676"/>
      <c r="HBP9" s="676"/>
      <c r="HBQ9" s="676"/>
      <c r="HBR9" s="676"/>
      <c r="HBS9" s="676"/>
      <c r="HBT9" s="676"/>
      <c r="HBU9" s="676"/>
      <c r="HBV9" s="676"/>
      <c r="HBW9" s="676"/>
      <c r="HBX9" s="676"/>
      <c r="HBY9" s="676"/>
      <c r="HBZ9" s="676"/>
      <c r="HCA9" s="676"/>
      <c r="HCB9" s="676"/>
      <c r="HCC9" s="676"/>
      <c r="HCD9" s="676"/>
      <c r="HCE9" s="676"/>
      <c r="HCF9" s="676"/>
      <c r="HCG9" s="676"/>
      <c r="HCH9" s="676"/>
      <c r="HCI9" s="676"/>
      <c r="HCJ9" s="676"/>
      <c r="HCK9" s="676"/>
      <c r="HCL9" s="676"/>
      <c r="HCM9" s="676"/>
      <c r="HCN9" s="676"/>
      <c r="HCO9" s="676"/>
      <c r="HCP9" s="676"/>
      <c r="HCQ9" s="676"/>
      <c r="HCR9" s="676"/>
      <c r="HCS9" s="676"/>
      <c r="HCT9" s="676"/>
      <c r="HCU9" s="676"/>
      <c r="HCV9" s="676"/>
      <c r="HCW9" s="676"/>
      <c r="HCX9" s="676"/>
      <c r="HCY9" s="676"/>
      <c r="HCZ9" s="676"/>
      <c r="HDA9" s="676"/>
      <c r="HDB9" s="676"/>
      <c r="HDC9" s="676"/>
      <c r="HDD9" s="676"/>
      <c r="HDE9" s="676"/>
      <c r="HDF9" s="676"/>
      <c r="HDG9" s="676"/>
      <c r="HDH9" s="676"/>
      <c r="HDI9" s="676"/>
      <c r="HDJ9" s="676"/>
      <c r="HDK9" s="676"/>
      <c r="HDL9" s="676"/>
      <c r="HDM9" s="676"/>
      <c r="HDN9" s="676"/>
      <c r="HDO9" s="676"/>
      <c r="HDP9" s="676"/>
      <c r="HDQ9" s="676"/>
      <c r="HDR9" s="676"/>
      <c r="HDS9" s="676"/>
      <c r="HDT9" s="676"/>
      <c r="HDU9" s="676"/>
      <c r="HDV9" s="676"/>
      <c r="HDW9" s="676"/>
      <c r="HDX9" s="676"/>
      <c r="HDY9" s="676"/>
      <c r="HDZ9" s="676"/>
      <c r="HEA9" s="676"/>
      <c r="HEB9" s="676"/>
      <c r="HEC9" s="676"/>
      <c r="HED9" s="676"/>
      <c r="HEE9" s="676"/>
      <c r="HEF9" s="676"/>
      <c r="HEG9" s="676"/>
      <c r="HEH9" s="676"/>
      <c r="HEI9" s="676"/>
      <c r="HEJ9" s="676"/>
      <c r="HEK9" s="676"/>
      <c r="HEL9" s="676"/>
      <c r="HEM9" s="676"/>
      <c r="HEN9" s="676"/>
      <c r="HEO9" s="676"/>
      <c r="HEP9" s="676"/>
      <c r="HEQ9" s="676"/>
      <c r="HER9" s="676"/>
      <c r="HES9" s="676"/>
      <c r="HET9" s="676"/>
      <c r="HEU9" s="676"/>
      <c r="HEV9" s="676"/>
      <c r="HEW9" s="676"/>
      <c r="HEX9" s="676"/>
      <c r="HEY9" s="676"/>
      <c r="HEZ9" s="676"/>
      <c r="HFA9" s="676"/>
      <c r="HFB9" s="676"/>
      <c r="HFC9" s="676"/>
      <c r="HFD9" s="676"/>
      <c r="HFE9" s="676"/>
      <c r="HFF9" s="676"/>
      <c r="HFG9" s="676"/>
      <c r="HFH9" s="676"/>
      <c r="HFI9" s="676"/>
      <c r="HFJ9" s="676"/>
      <c r="HFK9" s="676"/>
      <c r="HFL9" s="676"/>
      <c r="HFM9" s="676"/>
      <c r="HFN9" s="676"/>
      <c r="HFO9" s="676"/>
      <c r="HFP9" s="676"/>
      <c r="HFQ9" s="676"/>
      <c r="HFR9" s="676"/>
      <c r="HFS9" s="676"/>
      <c r="HFT9" s="676"/>
      <c r="HFU9" s="676"/>
      <c r="HFV9" s="676"/>
      <c r="HFW9" s="676"/>
      <c r="HFX9" s="676"/>
      <c r="HFY9" s="676"/>
      <c r="HFZ9" s="676"/>
      <c r="HGA9" s="676"/>
      <c r="HGB9" s="676"/>
      <c r="HGC9" s="676"/>
      <c r="HGD9" s="676"/>
      <c r="HGE9" s="676"/>
      <c r="HGF9" s="676"/>
      <c r="HGG9" s="676"/>
      <c r="HGH9" s="676"/>
      <c r="HGI9" s="676"/>
      <c r="HGJ9" s="676"/>
      <c r="HGK9" s="676"/>
      <c r="HGL9" s="676"/>
      <c r="HGM9" s="676"/>
      <c r="HGN9" s="676"/>
      <c r="HGO9" s="676"/>
      <c r="HGP9" s="676"/>
      <c r="HGQ9" s="676"/>
      <c r="HGR9" s="676"/>
      <c r="HGS9" s="676"/>
      <c r="HGT9" s="676"/>
      <c r="HGU9" s="676"/>
      <c r="HGV9" s="676"/>
      <c r="HGW9" s="676"/>
      <c r="HGX9" s="676"/>
      <c r="HGY9" s="676"/>
      <c r="HGZ9" s="676"/>
      <c r="HHA9" s="676"/>
      <c r="HHB9" s="676"/>
      <c r="HHC9" s="676"/>
      <c r="HHD9" s="676"/>
      <c r="HHE9" s="676"/>
      <c r="HHF9" s="676"/>
      <c r="HHG9" s="676"/>
      <c r="HHH9" s="676"/>
      <c r="HHI9" s="676"/>
      <c r="HHJ9" s="676"/>
      <c r="HHK9" s="676"/>
      <c r="HHL9" s="676"/>
      <c r="HHM9" s="676"/>
      <c r="HHN9" s="676"/>
      <c r="HHO9" s="676"/>
      <c r="HHP9" s="676"/>
      <c r="HHQ9" s="676"/>
      <c r="HHR9" s="676"/>
      <c r="HHS9" s="676"/>
      <c r="HHT9" s="676"/>
      <c r="HHU9" s="676"/>
      <c r="HHV9" s="676"/>
      <c r="HHW9" s="676"/>
      <c r="HHX9" s="676"/>
      <c r="HHY9" s="676"/>
      <c r="HHZ9" s="676"/>
      <c r="HIA9" s="676"/>
      <c r="HIB9" s="676"/>
      <c r="HIC9" s="676"/>
      <c r="HID9" s="676"/>
      <c r="HIE9" s="676"/>
      <c r="HIF9" s="676"/>
      <c r="HIG9" s="676"/>
      <c r="HIH9" s="676"/>
      <c r="HII9" s="676"/>
      <c r="HIJ9" s="676"/>
      <c r="HIK9" s="676"/>
      <c r="HIL9" s="676"/>
      <c r="HIM9" s="676"/>
      <c r="HIN9" s="676"/>
      <c r="HIO9" s="676"/>
      <c r="HIP9" s="676"/>
      <c r="HIQ9" s="676"/>
      <c r="HIR9" s="676"/>
      <c r="HIS9" s="676"/>
      <c r="HIT9" s="676"/>
      <c r="HIU9" s="676"/>
      <c r="HIV9" s="676"/>
      <c r="HIW9" s="676"/>
      <c r="HIX9" s="676"/>
      <c r="HIY9" s="676"/>
      <c r="HIZ9" s="676"/>
      <c r="HJA9" s="676"/>
      <c r="HJB9" s="676"/>
      <c r="HJC9" s="676"/>
      <c r="HJD9" s="676"/>
      <c r="HJE9" s="676"/>
      <c r="HJF9" s="676"/>
      <c r="HJG9" s="676"/>
      <c r="HJH9" s="676"/>
      <c r="HJI9" s="676"/>
      <c r="HJJ9" s="676"/>
      <c r="HJK9" s="676"/>
      <c r="HJL9" s="676"/>
      <c r="HJM9" s="676"/>
      <c r="HJN9" s="676"/>
      <c r="HJO9" s="676"/>
      <c r="HJP9" s="676"/>
      <c r="HJQ9" s="676"/>
      <c r="HJR9" s="676"/>
      <c r="HJS9" s="676"/>
      <c r="HJT9" s="676"/>
      <c r="HJU9" s="676"/>
      <c r="HJV9" s="676"/>
      <c r="HJW9" s="676"/>
      <c r="HJX9" s="676"/>
      <c r="HJY9" s="676"/>
      <c r="HJZ9" s="676"/>
      <c r="HKA9" s="676"/>
      <c r="HKB9" s="676"/>
      <c r="HKC9" s="676"/>
      <c r="HKD9" s="676"/>
      <c r="HKE9" s="676"/>
      <c r="HKF9" s="676"/>
      <c r="HKG9" s="676"/>
      <c r="HKH9" s="676"/>
      <c r="HKI9" s="676"/>
      <c r="HKJ9" s="676"/>
      <c r="HKK9" s="676"/>
      <c r="HKL9" s="676"/>
      <c r="HKM9" s="676"/>
      <c r="HKN9" s="676"/>
      <c r="HKO9" s="676"/>
      <c r="HKP9" s="676"/>
      <c r="HKQ9" s="676"/>
      <c r="HKR9" s="676"/>
      <c r="HKS9" s="676"/>
      <c r="HKT9" s="676"/>
      <c r="HKU9" s="676"/>
      <c r="HKV9" s="676"/>
      <c r="HKW9" s="676"/>
      <c r="HKX9" s="676"/>
      <c r="HKY9" s="676"/>
      <c r="HKZ9" s="676"/>
      <c r="HLA9" s="676"/>
      <c r="HLB9" s="676"/>
      <c r="HLC9" s="676"/>
      <c r="HLD9" s="676"/>
      <c r="HLE9" s="676"/>
      <c r="HLF9" s="676"/>
      <c r="HLG9" s="676"/>
      <c r="HLH9" s="676"/>
      <c r="HLI9" s="676"/>
      <c r="HLJ9" s="676"/>
      <c r="HLK9" s="676"/>
      <c r="HLL9" s="676"/>
      <c r="HLM9" s="676"/>
      <c r="HLN9" s="676"/>
      <c r="HLO9" s="676"/>
      <c r="HLP9" s="676"/>
      <c r="HLQ9" s="676"/>
      <c r="HLR9" s="676"/>
      <c r="HLS9" s="676"/>
      <c r="HLT9" s="676"/>
      <c r="HLU9" s="676"/>
      <c r="HLV9" s="676"/>
      <c r="HLW9" s="676"/>
      <c r="HLX9" s="676"/>
      <c r="HLY9" s="676"/>
      <c r="HLZ9" s="676"/>
      <c r="HMA9" s="676"/>
      <c r="HMB9" s="676"/>
      <c r="HMC9" s="676"/>
      <c r="HMD9" s="676"/>
      <c r="HME9" s="676"/>
      <c r="HMF9" s="676"/>
      <c r="HMG9" s="676"/>
      <c r="HMH9" s="676"/>
      <c r="HMI9" s="676"/>
      <c r="HMJ9" s="676"/>
      <c r="HMK9" s="676"/>
      <c r="HML9" s="676"/>
      <c r="HMM9" s="676"/>
      <c r="HMN9" s="676"/>
      <c r="HMO9" s="676"/>
      <c r="HMP9" s="676"/>
      <c r="HMQ9" s="676"/>
      <c r="HMR9" s="676"/>
      <c r="HMS9" s="676"/>
      <c r="HMT9" s="676"/>
      <c r="HMU9" s="676"/>
      <c r="HMV9" s="676"/>
      <c r="HMW9" s="676"/>
      <c r="HMX9" s="676"/>
      <c r="HMY9" s="676"/>
      <c r="HMZ9" s="676"/>
      <c r="HNA9" s="676"/>
      <c r="HNB9" s="676"/>
      <c r="HNC9" s="676"/>
      <c r="HND9" s="676"/>
      <c r="HNE9" s="676"/>
      <c r="HNF9" s="676"/>
      <c r="HNG9" s="676"/>
      <c r="HNH9" s="676"/>
      <c r="HNI9" s="676"/>
      <c r="HNJ9" s="676"/>
      <c r="HNK9" s="676"/>
      <c r="HNL9" s="676"/>
      <c r="HNM9" s="676"/>
      <c r="HNN9" s="676"/>
      <c r="HNO9" s="676"/>
      <c r="HNP9" s="676"/>
      <c r="HNQ9" s="676"/>
      <c r="HNR9" s="676"/>
      <c r="HNS9" s="676"/>
      <c r="HNT9" s="676"/>
      <c r="HNU9" s="676"/>
      <c r="HNV9" s="676"/>
      <c r="HNW9" s="676"/>
      <c r="HNX9" s="676"/>
      <c r="HNY9" s="676"/>
      <c r="HNZ9" s="676"/>
      <c r="HOA9" s="676"/>
      <c r="HOB9" s="676"/>
      <c r="HOC9" s="676"/>
      <c r="HOD9" s="676"/>
      <c r="HOE9" s="676"/>
      <c r="HOF9" s="676"/>
      <c r="HOG9" s="676"/>
      <c r="HOH9" s="676"/>
      <c r="HOI9" s="676"/>
      <c r="HOJ9" s="676"/>
      <c r="HOK9" s="676"/>
      <c r="HOL9" s="676"/>
      <c r="HOM9" s="676"/>
      <c r="HON9" s="676"/>
      <c r="HOO9" s="676"/>
      <c r="HOP9" s="676"/>
      <c r="HOQ9" s="676"/>
      <c r="HOR9" s="676"/>
      <c r="HOS9" s="676"/>
      <c r="HOT9" s="676"/>
      <c r="HOU9" s="676"/>
      <c r="HOV9" s="676"/>
      <c r="HOW9" s="676"/>
      <c r="HOX9" s="676"/>
      <c r="HOY9" s="676"/>
      <c r="HOZ9" s="676"/>
      <c r="HPA9" s="676"/>
      <c r="HPB9" s="676"/>
      <c r="HPC9" s="676"/>
      <c r="HPD9" s="676"/>
      <c r="HPE9" s="676"/>
      <c r="HPF9" s="676"/>
      <c r="HPG9" s="676"/>
      <c r="HPH9" s="676"/>
      <c r="HPI9" s="676"/>
      <c r="HPJ9" s="676"/>
      <c r="HPK9" s="676"/>
      <c r="HPL9" s="676"/>
      <c r="HPM9" s="676"/>
      <c r="HPN9" s="676"/>
      <c r="HPO9" s="676"/>
      <c r="HPP9" s="676"/>
      <c r="HPQ9" s="676"/>
      <c r="HPR9" s="676"/>
      <c r="HPS9" s="676"/>
      <c r="HPT9" s="676"/>
      <c r="HPU9" s="676"/>
      <c r="HPV9" s="676"/>
      <c r="HPW9" s="676"/>
      <c r="HPX9" s="676"/>
      <c r="HPY9" s="676"/>
      <c r="HPZ9" s="676"/>
      <c r="HQA9" s="676"/>
      <c r="HQB9" s="676"/>
      <c r="HQC9" s="676"/>
      <c r="HQD9" s="676"/>
      <c r="HQE9" s="676"/>
      <c r="HQF9" s="676"/>
      <c r="HQG9" s="676"/>
      <c r="HQH9" s="676"/>
      <c r="HQI9" s="676"/>
      <c r="HQJ9" s="676"/>
      <c r="HQK9" s="676"/>
      <c r="HQL9" s="676"/>
      <c r="HQM9" s="676"/>
      <c r="HQN9" s="676"/>
      <c r="HQO9" s="676"/>
      <c r="HQP9" s="676"/>
      <c r="HQQ9" s="676"/>
      <c r="HQR9" s="676"/>
      <c r="HQS9" s="676"/>
      <c r="HQT9" s="676"/>
      <c r="HQU9" s="676"/>
      <c r="HQV9" s="676"/>
      <c r="HQW9" s="676"/>
      <c r="HQX9" s="676"/>
      <c r="HQY9" s="676"/>
      <c r="HQZ9" s="676"/>
      <c r="HRA9" s="676"/>
      <c r="HRB9" s="676"/>
      <c r="HRC9" s="676"/>
      <c r="HRD9" s="676"/>
      <c r="HRE9" s="676"/>
      <c r="HRF9" s="676"/>
      <c r="HRG9" s="676"/>
      <c r="HRH9" s="676"/>
      <c r="HRI9" s="676"/>
      <c r="HRJ9" s="676"/>
      <c r="HRK9" s="676"/>
      <c r="HRL9" s="676"/>
      <c r="HRM9" s="676"/>
      <c r="HRN9" s="676"/>
      <c r="HRO9" s="676"/>
      <c r="HRP9" s="676"/>
      <c r="HRQ9" s="676"/>
      <c r="HRR9" s="676"/>
      <c r="HRS9" s="676"/>
      <c r="HRT9" s="676"/>
      <c r="HRU9" s="676"/>
      <c r="HRV9" s="676"/>
      <c r="HRW9" s="676"/>
      <c r="HRX9" s="676"/>
      <c r="HRY9" s="676"/>
      <c r="HRZ9" s="676"/>
      <c r="HSA9" s="676"/>
      <c r="HSB9" s="676"/>
      <c r="HSC9" s="676"/>
      <c r="HSD9" s="676"/>
      <c r="HSE9" s="676"/>
      <c r="HSF9" s="676"/>
      <c r="HSG9" s="676"/>
      <c r="HSH9" s="676"/>
      <c r="HSI9" s="676"/>
      <c r="HSJ9" s="676"/>
      <c r="HSK9" s="676"/>
      <c r="HSL9" s="676"/>
      <c r="HSM9" s="676"/>
      <c r="HSN9" s="676"/>
      <c r="HSO9" s="676"/>
      <c r="HSP9" s="676"/>
      <c r="HSQ9" s="676"/>
      <c r="HSR9" s="676"/>
      <c r="HSS9" s="676"/>
      <c r="HST9" s="676"/>
      <c r="HSU9" s="676"/>
      <c r="HSV9" s="676"/>
      <c r="HSW9" s="676"/>
      <c r="HSX9" s="676"/>
      <c r="HSY9" s="676"/>
      <c r="HSZ9" s="676"/>
      <c r="HTA9" s="676"/>
      <c r="HTB9" s="676"/>
      <c r="HTC9" s="676"/>
      <c r="HTD9" s="676"/>
      <c r="HTE9" s="676"/>
      <c r="HTF9" s="676"/>
      <c r="HTG9" s="676"/>
      <c r="HTH9" s="676"/>
      <c r="HTI9" s="676"/>
      <c r="HTJ9" s="676"/>
      <c r="HTK9" s="676"/>
      <c r="HTL9" s="676"/>
      <c r="HTM9" s="676"/>
      <c r="HTN9" s="676"/>
      <c r="HTO9" s="676"/>
      <c r="HTP9" s="676"/>
      <c r="HTQ9" s="676"/>
      <c r="HTR9" s="676"/>
      <c r="HTS9" s="676"/>
      <c r="HTT9" s="676"/>
      <c r="HTU9" s="676"/>
      <c r="HTV9" s="676"/>
      <c r="HTW9" s="676"/>
      <c r="HTX9" s="676"/>
      <c r="HTY9" s="676"/>
      <c r="HTZ9" s="676"/>
      <c r="HUA9" s="676"/>
      <c r="HUB9" s="676"/>
      <c r="HUC9" s="676"/>
      <c r="HUD9" s="676"/>
      <c r="HUE9" s="676"/>
      <c r="HUF9" s="676"/>
      <c r="HUG9" s="676"/>
      <c r="HUH9" s="676"/>
      <c r="HUI9" s="676"/>
      <c r="HUJ9" s="676"/>
      <c r="HUK9" s="676"/>
      <c r="HUL9" s="676"/>
      <c r="HUM9" s="676"/>
      <c r="HUN9" s="676"/>
      <c r="HUO9" s="676"/>
      <c r="HUP9" s="676"/>
      <c r="HUQ9" s="676"/>
      <c r="HUR9" s="676"/>
      <c r="HUS9" s="676"/>
      <c r="HUT9" s="676"/>
      <c r="HUU9" s="676"/>
      <c r="HUV9" s="676"/>
      <c r="HUW9" s="676"/>
      <c r="HUX9" s="676"/>
      <c r="HUY9" s="676"/>
      <c r="HUZ9" s="676"/>
      <c r="HVA9" s="676"/>
      <c r="HVB9" s="676"/>
      <c r="HVC9" s="676"/>
      <c r="HVD9" s="676"/>
      <c r="HVE9" s="676"/>
      <c r="HVF9" s="676"/>
      <c r="HVG9" s="676"/>
      <c r="HVH9" s="676"/>
      <c r="HVI9" s="676"/>
      <c r="HVJ9" s="676"/>
      <c r="HVK9" s="676"/>
      <c r="HVL9" s="676"/>
      <c r="HVM9" s="676"/>
      <c r="HVN9" s="676"/>
      <c r="HVO9" s="676"/>
      <c r="HVP9" s="676"/>
      <c r="HVQ9" s="676"/>
      <c r="HVR9" s="676"/>
      <c r="HVS9" s="676"/>
      <c r="HVT9" s="676"/>
      <c r="HVU9" s="676"/>
      <c r="HVV9" s="676"/>
      <c r="HVW9" s="676"/>
      <c r="HVX9" s="676"/>
      <c r="HVY9" s="676"/>
      <c r="HVZ9" s="676"/>
      <c r="HWA9" s="676"/>
      <c r="HWB9" s="676"/>
      <c r="HWC9" s="676"/>
      <c r="HWD9" s="676"/>
      <c r="HWE9" s="676"/>
      <c r="HWF9" s="676"/>
      <c r="HWG9" s="676"/>
      <c r="HWH9" s="676"/>
      <c r="HWI9" s="676"/>
      <c r="HWJ9" s="676"/>
      <c r="HWK9" s="676"/>
      <c r="HWL9" s="676"/>
      <c r="HWM9" s="676"/>
      <c r="HWN9" s="676"/>
      <c r="HWO9" s="676"/>
      <c r="HWP9" s="676"/>
      <c r="HWQ9" s="676"/>
      <c r="HWR9" s="676"/>
      <c r="HWS9" s="676"/>
      <c r="HWT9" s="676"/>
      <c r="HWU9" s="676"/>
      <c r="HWV9" s="676"/>
      <c r="HWW9" s="676"/>
      <c r="HWX9" s="676"/>
      <c r="HWY9" s="676"/>
      <c r="HWZ9" s="676"/>
      <c r="HXA9" s="676"/>
      <c r="HXB9" s="676"/>
      <c r="HXC9" s="676"/>
      <c r="HXD9" s="676"/>
      <c r="HXE9" s="676"/>
      <c r="HXF9" s="676"/>
      <c r="HXG9" s="676"/>
      <c r="HXH9" s="676"/>
      <c r="HXI9" s="676"/>
      <c r="HXJ9" s="676"/>
      <c r="HXK9" s="676"/>
      <c r="HXL9" s="676"/>
      <c r="HXM9" s="676"/>
      <c r="HXN9" s="676"/>
      <c r="HXO9" s="676"/>
      <c r="HXP9" s="676"/>
      <c r="HXQ9" s="676"/>
      <c r="HXR9" s="676"/>
      <c r="HXS9" s="676"/>
      <c r="HXT9" s="676"/>
      <c r="HXU9" s="676"/>
      <c r="HXV9" s="676"/>
      <c r="HXW9" s="676"/>
      <c r="HXX9" s="676"/>
      <c r="HXY9" s="676"/>
      <c r="HXZ9" s="676"/>
      <c r="HYA9" s="676"/>
      <c r="HYB9" s="676"/>
      <c r="HYC9" s="676"/>
      <c r="HYD9" s="676"/>
      <c r="HYE9" s="676"/>
      <c r="HYF9" s="676"/>
      <c r="HYG9" s="676"/>
      <c r="HYH9" s="676"/>
      <c r="HYI9" s="676"/>
      <c r="HYJ9" s="676"/>
      <c r="HYK9" s="676"/>
      <c r="HYL9" s="676"/>
      <c r="HYM9" s="676"/>
      <c r="HYN9" s="676"/>
      <c r="HYO9" s="676"/>
      <c r="HYP9" s="676"/>
      <c r="HYQ9" s="676"/>
      <c r="HYR9" s="676"/>
      <c r="HYS9" s="676"/>
      <c r="HYT9" s="676"/>
      <c r="HYU9" s="676"/>
      <c r="HYV9" s="676"/>
      <c r="HYW9" s="676"/>
      <c r="HYX9" s="676"/>
      <c r="HYY9" s="676"/>
      <c r="HYZ9" s="676"/>
      <c r="HZA9" s="676"/>
      <c r="HZB9" s="676"/>
      <c r="HZC9" s="676"/>
      <c r="HZD9" s="676"/>
      <c r="HZE9" s="676"/>
      <c r="HZF9" s="676"/>
      <c r="HZG9" s="676"/>
      <c r="HZH9" s="676"/>
      <c r="HZI9" s="676"/>
      <c r="HZJ9" s="676"/>
      <c r="HZK9" s="676"/>
      <c r="HZL9" s="676"/>
      <c r="HZM9" s="676"/>
      <c r="HZN9" s="676"/>
      <c r="HZO9" s="676"/>
      <c r="HZP9" s="676"/>
      <c r="HZQ9" s="676"/>
      <c r="HZR9" s="676"/>
      <c r="HZS9" s="676"/>
      <c r="HZT9" s="676"/>
      <c r="HZU9" s="676"/>
      <c r="HZV9" s="676"/>
      <c r="HZW9" s="676"/>
      <c r="HZX9" s="676"/>
      <c r="HZY9" s="676"/>
      <c r="HZZ9" s="676"/>
      <c r="IAA9" s="676"/>
      <c r="IAB9" s="676"/>
      <c r="IAC9" s="676"/>
      <c r="IAD9" s="676"/>
      <c r="IAE9" s="676"/>
      <c r="IAF9" s="676"/>
      <c r="IAG9" s="676"/>
      <c r="IAH9" s="676"/>
      <c r="IAI9" s="676"/>
      <c r="IAJ9" s="676"/>
      <c r="IAK9" s="676"/>
      <c r="IAL9" s="676"/>
      <c r="IAM9" s="676"/>
      <c r="IAN9" s="676"/>
      <c r="IAO9" s="676"/>
      <c r="IAP9" s="676"/>
      <c r="IAQ9" s="676"/>
      <c r="IAR9" s="676"/>
      <c r="IAS9" s="676"/>
      <c r="IAT9" s="676"/>
      <c r="IAU9" s="676"/>
      <c r="IAV9" s="676"/>
      <c r="IAW9" s="676"/>
      <c r="IAX9" s="676"/>
      <c r="IAY9" s="676"/>
      <c r="IAZ9" s="676"/>
      <c r="IBA9" s="676"/>
      <c r="IBB9" s="676"/>
      <c r="IBC9" s="676"/>
      <c r="IBD9" s="676"/>
      <c r="IBE9" s="676"/>
      <c r="IBF9" s="676"/>
      <c r="IBG9" s="676"/>
      <c r="IBH9" s="676"/>
      <c r="IBI9" s="676"/>
      <c r="IBJ9" s="676"/>
      <c r="IBK9" s="676"/>
      <c r="IBL9" s="676"/>
      <c r="IBM9" s="676"/>
      <c r="IBN9" s="676"/>
      <c r="IBO9" s="676"/>
      <c r="IBP9" s="676"/>
      <c r="IBQ9" s="676"/>
      <c r="IBR9" s="676"/>
      <c r="IBS9" s="676"/>
      <c r="IBT9" s="676"/>
      <c r="IBU9" s="676"/>
      <c r="IBV9" s="676"/>
      <c r="IBW9" s="676"/>
      <c r="IBX9" s="676"/>
      <c r="IBY9" s="676"/>
      <c r="IBZ9" s="676"/>
      <c r="ICA9" s="676"/>
      <c r="ICB9" s="676"/>
      <c r="ICC9" s="676"/>
      <c r="ICD9" s="676"/>
      <c r="ICE9" s="676"/>
      <c r="ICF9" s="676"/>
      <c r="ICG9" s="676"/>
      <c r="ICH9" s="676"/>
      <c r="ICI9" s="676"/>
      <c r="ICJ9" s="676"/>
      <c r="ICK9" s="676"/>
      <c r="ICL9" s="676"/>
      <c r="ICM9" s="676"/>
      <c r="ICN9" s="676"/>
      <c r="ICO9" s="676"/>
      <c r="ICP9" s="676"/>
      <c r="ICQ9" s="676"/>
      <c r="ICR9" s="676"/>
      <c r="ICS9" s="676"/>
      <c r="ICT9" s="676"/>
      <c r="ICU9" s="676"/>
      <c r="ICV9" s="676"/>
      <c r="ICW9" s="676"/>
      <c r="ICX9" s="676"/>
      <c r="ICY9" s="676"/>
      <c r="ICZ9" s="676"/>
      <c r="IDA9" s="676"/>
      <c r="IDB9" s="676"/>
      <c r="IDC9" s="676"/>
      <c r="IDD9" s="676"/>
      <c r="IDE9" s="676"/>
      <c r="IDF9" s="676"/>
      <c r="IDG9" s="676"/>
      <c r="IDH9" s="676"/>
      <c r="IDI9" s="676"/>
      <c r="IDJ9" s="676"/>
      <c r="IDK9" s="676"/>
      <c r="IDL9" s="676"/>
      <c r="IDM9" s="676"/>
      <c r="IDN9" s="676"/>
      <c r="IDO9" s="676"/>
      <c r="IDP9" s="676"/>
      <c r="IDQ9" s="676"/>
      <c r="IDR9" s="676"/>
      <c r="IDS9" s="676"/>
      <c r="IDT9" s="676"/>
      <c r="IDU9" s="676"/>
      <c r="IDV9" s="676"/>
      <c r="IDW9" s="676"/>
      <c r="IDX9" s="676"/>
      <c r="IDY9" s="676"/>
      <c r="IDZ9" s="676"/>
      <c r="IEA9" s="676"/>
      <c r="IEB9" s="676"/>
      <c r="IEC9" s="676"/>
      <c r="IED9" s="676"/>
      <c r="IEE9" s="676"/>
      <c r="IEF9" s="676"/>
      <c r="IEG9" s="676"/>
      <c r="IEH9" s="676"/>
      <c r="IEI9" s="676"/>
      <c r="IEJ9" s="676"/>
      <c r="IEK9" s="676"/>
      <c r="IEL9" s="676"/>
      <c r="IEM9" s="676"/>
      <c r="IEN9" s="676"/>
      <c r="IEO9" s="676"/>
      <c r="IEP9" s="676"/>
      <c r="IEQ9" s="676"/>
      <c r="IER9" s="676"/>
      <c r="IES9" s="676"/>
      <c r="IET9" s="676"/>
      <c r="IEU9" s="676"/>
      <c r="IEV9" s="676"/>
      <c r="IEW9" s="676"/>
      <c r="IEX9" s="676"/>
      <c r="IEY9" s="676"/>
      <c r="IEZ9" s="676"/>
      <c r="IFA9" s="676"/>
      <c r="IFB9" s="676"/>
      <c r="IFC9" s="676"/>
      <c r="IFD9" s="676"/>
      <c r="IFE9" s="676"/>
      <c r="IFF9" s="676"/>
      <c r="IFG9" s="676"/>
      <c r="IFH9" s="676"/>
      <c r="IFI9" s="676"/>
      <c r="IFJ9" s="676"/>
      <c r="IFK9" s="676"/>
      <c r="IFL9" s="676"/>
      <c r="IFM9" s="676"/>
      <c r="IFN9" s="676"/>
      <c r="IFO9" s="676"/>
      <c r="IFP9" s="676"/>
      <c r="IFQ9" s="676"/>
      <c r="IFR9" s="676"/>
      <c r="IFS9" s="676"/>
      <c r="IFT9" s="676"/>
      <c r="IFU9" s="676"/>
      <c r="IFV9" s="676"/>
      <c r="IFW9" s="676"/>
      <c r="IFX9" s="676"/>
      <c r="IFY9" s="676"/>
      <c r="IFZ9" s="676"/>
      <c r="IGA9" s="676"/>
      <c r="IGB9" s="676"/>
      <c r="IGC9" s="676"/>
      <c r="IGD9" s="676"/>
      <c r="IGE9" s="676"/>
      <c r="IGF9" s="676"/>
      <c r="IGG9" s="676"/>
      <c r="IGH9" s="676"/>
      <c r="IGI9" s="676"/>
      <c r="IGJ9" s="676"/>
      <c r="IGK9" s="676"/>
      <c r="IGL9" s="676"/>
      <c r="IGM9" s="676"/>
      <c r="IGN9" s="676"/>
      <c r="IGO9" s="676"/>
      <c r="IGP9" s="676"/>
      <c r="IGQ9" s="676"/>
      <c r="IGR9" s="676"/>
      <c r="IGS9" s="676"/>
      <c r="IGT9" s="676"/>
      <c r="IGU9" s="676"/>
      <c r="IGV9" s="676"/>
      <c r="IGW9" s="676"/>
      <c r="IGX9" s="676"/>
      <c r="IGY9" s="676"/>
      <c r="IGZ9" s="676"/>
      <c r="IHA9" s="676"/>
      <c r="IHB9" s="676"/>
      <c r="IHC9" s="676"/>
      <c r="IHD9" s="676"/>
      <c r="IHE9" s="676"/>
      <c r="IHF9" s="676"/>
      <c r="IHG9" s="676"/>
      <c r="IHH9" s="676"/>
      <c r="IHI9" s="676"/>
      <c r="IHJ9" s="676"/>
      <c r="IHK9" s="676"/>
      <c r="IHL9" s="676"/>
      <c r="IHM9" s="676"/>
      <c r="IHN9" s="676"/>
      <c r="IHO9" s="676"/>
      <c r="IHP9" s="676"/>
      <c r="IHQ9" s="676"/>
      <c r="IHR9" s="676"/>
      <c r="IHS9" s="676"/>
      <c r="IHT9" s="676"/>
      <c r="IHU9" s="676"/>
      <c r="IHV9" s="676"/>
      <c r="IHW9" s="676"/>
      <c r="IHX9" s="676"/>
      <c r="IHY9" s="676"/>
      <c r="IHZ9" s="676"/>
      <c r="IIA9" s="676"/>
      <c r="IIB9" s="676"/>
      <c r="IIC9" s="676"/>
      <c r="IID9" s="676"/>
      <c r="IIE9" s="676"/>
      <c r="IIF9" s="676"/>
      <c r="IIG9" s="676"/>
      <c r="IIH9" s="676"/>
      <c r="III9" s="676"/>
      <c r="IIJ9" s="676"/>
      <c r="IIK9" s="676"/>
      <c r="IIL9" s="676"/>
      <c r="IIM9" s="676"/>
      <c r="IIN9" s="676"/>
      <c r="IIO9" s="676"/>
      <c r="IIP9" s="676"/>
      <c r="IIQ9" s="676"/>
      <c r="IIR9" s="676"/>
      <c r="IIS9" s="676"/>
      <c r="IIT9" s="676"/>
      <c r="IIU9" s="676"/>
      <c r="IIV9" s="676"/>
      <c r="IIW9" s="676"/>
      <c r="IIX9" s="676"/>
      <c r="IIY9" s="676"/>
      <c r="IIZ9" s="676"/>
      <c r="IJA9" s="676"/>
      <c r="IJB9" s="676"/>
      <c r="IJC9" s="676"/>
      <c r="IJD9" s="676"/>
      <c r="IJE9" s="676"/>
      <c r="IJF9" s="676"/>
      <c r="IJG9" s="676"/>
      <c r="IJH9" s="676"/>
      <c r="IJI9" s="676"/>
      <c r="IJJ9" s="676"/>
      <c r="IJK9" s="676"/>
      <c r="IJL9" s="676"/>
      <c r="IJM9" s="676"/>
      <c r="IJN9" s="676"/>
      <c r="IJO9" s="676"/>
      <c r="IJP9" s="676"/>
      <c r="IJQ9" s="676"/>
      <c r="IJR9" s="676"/>
      <c r="IJS9" s="676"/>
      <c r="IJT9" s="676"/>
      <c r="IJU9" s="676"/>
      <c r="IJV9" s="676"/>
      <c r="IJW9" s="676"/>
      <c r="IJX9" s="676"/>
      <c r="IJY9" s="676"/>
      <c r="IJZ9" s="676"/>
      <c r="IKA9" s="676"/>
      <c r="IKB9" s="676"/>
      <c r="IKC9" s="676"/>
      <c r="IKD9" s="676"/>
      <c r="IKE9" s="676"/>
      <c r="IKF9" s="676"/>
      <c r="IKG9" s="676"/>
      <c r="IKH9" s="676"/>
      <c r="IKI9" s="676"/>
      <c r="IKJ9" s="676"/>
      <c r="IKK9" s="676"/>
      <c r="IKL9" s="676"/>
      <c r="IKM9" s="676"/>
      <c r="IKN9" s="676"/>
      <c r="IKO9" s="676"/>
      <c r="IKP9" s="676"/>
      <c r="IKQ9" s="676"/>
      <c r="IKR9" s="676"/>
      <c r="IKS9" s="676"/>
      <c r="IKT9" s="676"/>
      <c r="IKU9" s="676"/>
      <c r="IKV9" s="676"/>
      <c r="IKW9" s="676"/>
      <c r="IKX9" s="676"/>
      <c r="IKY9" s="676"/>
      <c r="IKZ9" s="676"/>
      <c r="ILA9" s="676"/>
      <c r="ILB9" s="676"/>
      <c r="ILC9" s="676"/>
      <c r="ILD9" s="676"/>
      <c r="ILE9" s="676"/>
      <c r="ILF9" s="676"/>
      <c r="ILG9" s="676"/>
      <c r="ILH9" s="676"/>
      <c r="ILI9" s="676"/>
      <c r="ILJ9" s="676"/>
      <c r="ILK9" s="676"/>
      <c r="ILL9" s="676"/>
      <c r="ILM9" s="676"/>
      <c r="ILN9" s="676"/>
      <c r="ILO9" s="676"/>
      <c r="ILP9" s="676"/>
      <c r="ILQ9" s="676"/>
      <c r="ILR9" s="676"/>
      <c r="ILS9" s="676"/>
      <c r="ILT9" s="676"/>
      <c r="ILU9" s="676"/>
      <c r="ILV9" s="676"/>
      <c r="ILW9" s="676"/>
      <c r="ILX9" s="676"/>
      <c r="ILY9" s="676"/>
      <c r="ILZ9" s="676"/>
      <c r="IMA9" s="676"/>
      <c r="IMB9" s="676"/>
      <c r="IMC9" s="676"/>
      <c r="IMD9" s="676"/>
      <c r="IME9" s="676"/>
      <c r="IMF9" s="676"/>
      <c r="IMG9" s="676"/>
      <c r="IMH9" s="676"/>
      <c r="IMI9" s="676"/>
      <c r="IMJ9" s="676"/>
      <c r="IMK9" s="676"/>
      <c r="IML9" s="676"/>
      <c r="IMM9" s="676"/>
      <c r="IMN9" s="676"/>
      <c r="IMO9" s="676"/>
      <c r="IMP9" s="676"/>
      <c r="IMQ9" s="676"/>
      <c r="IMR9" s="676"/>
      <c r="IMS9" s="676"/>
      <c r="IMT9" s="676"/>
      <c r="IMU9" s="676"/>
      <c r="IMV9" s="676"/>
      <c r="IMW9" s="676"/>
      <c r="IMX9" s="676"/>
      <c r="IMY9" s="676"/>
      <c r="IMZ9" s="676"/>
      <c r="INA9" s="676"/>
      <c r="INB9" s="676"/>
      <c r="INC9" s="676"/>
      <c r="IND9" s="676"/>
      <c r="INE9" s="676"/>
      <c r="INF9" s="676"/>
      <c r="ING9" s="676"/>
      <c r="INH9" s="676"/>
      <c r="INI9" s="676"/>
      <c r="INJ9" s="676"/>
      <c r="INK9" s="676"/>
      <c r="INL9" s="676"/>
      <c r="INM9" s="676"/>
      <c r="INN9" s="676"/>
      <c r="INO9" s="676"/>
      <c r="INP9" s="676"/>
      <c r="INQ9" s="676"/>
      <c r="INR9" s="676"/>
      <c r="INS9" s="676"/>
      <c r="INT9" s="676"/>
      <c r="INU9" s="676"/>
      <c r="INV9" s="676"/>
      <c r="INW9" s="676"/>
      <c r="INX9" s="676"/>
      <c r="INY9" s="676"/>
      <c r="INZ9" s="676"/>
      <c r="IOA9" s="676"/>
      <c r="IOB9" s="676"/>
      <c r="IOC9" s="676"/>
      <c r="IOD9" s="676"/>
      <c r="IOE9" s="676"/>
      <c r="IOF9" s="676"/>
      <c r="IOG9" s="676"/>
      <c r="IOH9" s="676"/>
      <c r="IOI9" s="676"/>
      <c r="IOJ9" s="676"/>
      <c r="IOK9" s="676"/>
      <c r="IOL9" s="676"/>
      <c r="IOM9" s="676"/>
      <c r="ION9" s="676"/>
      <c r="IOO9" s="676"/>
      <c r="IOP9" s="676"/>
      <c r="IOQ9" s="676"/>
      <c r="IOR9" s="676"/>
      <c r="IOS9" s="676"/>
      <c r="IOT9" s="676"/>
      <c r="IOU9" s="676"/>
      <c r="IOV9" s="676"/>
      <c r="IOW9" s="676"/>
      <c r="IOX9" s="676"/>
      <c r="IOY9" s="676"/>
      <c r="IOZ9" s="676"/>
      <c r="IPA9" s="676"/>
      <c r="IPB9" s="676"/>
      <c r="IPC9" s="676"/>
      <c r="IPD9" s="676"/>
      <c r="IPE9" s="676"/>
      <c r="IPF9" s="676"/>
      <c r="IPG9" s="676"/>
      <c r="IPH9" s="676"/>
      <c r="IPI9" s="676"/>
      <c r="IPJ9" s="676"/>
      <c r="IPK9" s="676"/>
      <c r="IPL9" s="676"/>
      <c r="IPM9" s="676"/>
      <c r="IPN9" s="676"/>
      <c r="IPO9" s="676"/>
      <c r="IPP9" s="676"/>
      <c r="IPQ9" s="676"/>
      <c r="IPR9" s="676"/>
      <c r="IPS9" s="676"/>
      <c r="IPT9" s="676"/>
      <c r="IPU9" s="676"/>
      <c r="IPV9" s="676"/>
      <c r="IPW9" s="676"/>
      <c r="IPX9" s="676"/>
      <c r="IPY9" s="676"/>
      <c r="IPZ9" s="676"/>
      <c r="IQA9" s="676"/>
      <c r="IQB9" s="676"/>
      <c r="IQC9" s="676"/>
      <c r="IQD9" s="676"/>
      <c r="IQE9" s="676"/>
      <c r="IQF9" s="676"/>
      <c r="IQG9" s="676"/>
      <c r="IQH9" s="676"/>
      <c r="IQI9" s="676"/>
      <c r="IQJ9" s="676"/>
      <c r="IQK9" s="676"/>
      <c r="IQL9" s="676"/>
      <c r="IQM9" s="676"/>
      <c r="IQN9" s="676"/>
      <c r="IQO9" s="676"/>
      <c r="IQP9" s="676"/>
      <c r="IQQ9" s="676"/>
      <c r="IQR9" s="676"/>
      <c r="IQS9" s="676"/>
      <c r="IQT9" s="676"/>
      <c r="IQU9" s="676"/>
      <c r="IQV9" s="676"/>
      <c r="IQW9" s="676"/>
      <c r="IQX9" s="676"/>
      <c r="IQY9" s="676"/>
      <c r="IQZ9" s="676"/>
      <c r="IRA9" s="676"/>
      <c r="IRB9" s="676"/>
      <c r="IRC9" s="676"/>
      <c r="IRD9" s="676"/>
      <c r="IRE9" s="676"/>
      <c r="IRF9" s="676"/>
      <c r="IRG9" s="676"/>
      <c r="IRH9" s="676"/>
      <c r="IRI9" s="676"/>
      <c r="IRJ9" s="676"/>
      <c r="IRK9" s="676"/>
      <c r="IRL9" s="676"/>
      <c r="IRM9" s="676"/>
      <c r="IRN9" s="676"/>
      <c r="IRO9" s="676"/>
      <c r="IRP9" s="676"/>
      <c r="IRQ9" s="676"/>
      <c r="IRR9" s="676"/>
      <c r="IRS9" s="676"/>
      <c r="IRT9" s="676"/>
      <c r="IRU9" s="676"/>
      <c r="IRV9" s="676"/>
      <c r="IRW9" s="676"/>
      <c r="IRX9" s="676"/>
      <c r="IRY9" s="676"/>
      <c r="IRZ9" s="676"/>
      <c r="ISA9" s="676"/>
      <c r="ISB9" s="676"/>
      <c r="ISC9" s="676"/>
      <c r="ISD9" s="676"/>
      <c r="ISE9" s="676"/>
      <c r="ISF9" s="676"/>
      <c r="ISG9" s="676"/>
      <c r="ISH9" s="676"/>
      <c r="ISI9" s="676"/>
      <c r="ISJ9" s="676"/>
      <c r="ISK9" s="676"/>
      <c r="ISL9" s="676"/>
      <c r="ISM9" s="676"/>
      <c r="ISN9" s="676"/>
      <c r="ISO9" s="676"/>
      <c r="ISP9" s="676"/>
      <c r="ISQ9" s="676"/>
      <c r="ISR9" s="676"/>
      <c r="ISS9" s="676"/>
      <c r="IST9" s="676"/>
      <c r="ISU9" s="676"/>
      <c r="ISV9" s="676"/>
      <c r="ISW9" s="676"/>
      <c r="ISX9" s="676"/>
      <c r="ISY9" s="676"/>
      <c r="ISZ9" s="676"/>
      <c r="ITA9" s="676"/>
      <c r="ITB9" s="676"/>
      <c r="ITC9" s="676"/>
      <c r="ITD9" s="676"/>
      <c r="ITE9" s="676"/>
      <c r="ITF9" s="676"/>
      <c r="ITG9" s="676"/>
      <c r="ITH9" s="676"/>
      <c r="ITI9" s="676"/>
      <c r="ITJ9" s="676"/>
      <c r="ITK9" s="676"/>
      <c r="ITL9" s="676"/>
      <c r="ITM9" s="676"/>
      <c r="ITN9" s="676"/>
      <c r="ITO9" s="676"/>
      <c r="ITP9" s="676"/>
      <c r="ITQ9" s="676"/>
      <c r="ITR9" s="676"/>
      <c r="ITS9" s="676"/>
      <c r="ITT9" s="676"/>
      <c r="ITU9" s="676"/>
      <c r="ITV9" s="676"/>
      <c r="ITW9" s="676"/>
      <c r="ITX9" s="676"/>
      <c r="ITY9" s="676"/>
      <c r="ITZ9" s="676"/>
      <c r="IUA9" s="676"/>
      <c r="IUB9" s="676"/>
      <c r="IUC9" s="676"/>
      <c r="IUD9" s="676"/>
      <c r="IUE9" s="676"/>
      <c r="IUF9" s="676"/>
      <c r="IUG9" s="676"/>
      <c r="IUH9" s="676"/>
      <c r="IUI9" s="676"/>
      <c r="IUJ9" s="676"/>
      <c r="IUK9" s="676"/>
      <c r="IUL9" s="676"/>
      <c r="IUM9" s="676"/>
      <c r="IUN9" s="676"/>
      <c r="IUO9" s="676"/>
      <c r="IUP9" s="676"/>
      <c r="IUQ9" s="676"/>
      <c r="IUR9" s="676"/>
      <c r="IUS9" s="676"/>
      <c r="IUT9" s="676"/>
      <c r="IUU9" s="676"/>
      <c r="IUV9" s="676"/>
      <c r="IUW9" s="676"/>
      <c r="IUX9" s="676"/>
      <c r="IUY9" s="676"/>
      <c r="IUZ9" s="676"/>
      <c r="IVA9" s="676"/>
      <c r="IVB9" s="676"/>
      <c r="IVC9" s="676"/>
      <c r="IVD9" s="676"/>
      <c r="IVE9" s="676"/>
      <c r="IVF9" s="676"/>
      <c r="IVG9" s="676"/>
      <c r="IVH9" s="676"/>
      <c r="IVI9" s="676"/>
      <c r="IVJ9" s="676"/>
      <c r="IVK9" s="676"/>
      <c r="IVL9" s="676"/>
      <c r="IVM9" s="676"/>
      <c r="IVN9" s="676"/>
      <c r="IVO9" s="676"/>
      <c r="IVP9" s="676"/>
      <c r="IVQ9" s="676"/>
      <c r="IVR9" s="676"/>
      <c r="IVS9" s="676"/>
      <c r="IVT9" s="676"/>
      <c r="IVU9" s="676"/>
      <c r="IVV9" s="676"/>
      <c r="IVW9" s="676"/>
      <c r="IVX9" s="676"/>
      <c r="IVY9" s="676"/>
      <c r="IVZ9" s="676"/>
      <c r="IWA9" s="676"/>
      <c r="IWB9" s="676"/>
      <c r="IWC9" s="676"/>
      <c r="IWD9" s="676"/>
      <c r="IWE9" s="676"/>
      <c r="IWF9" s="676"/>
      <c r="IWG9" s="676"/>
      <c r="IWH9" s="676"/>
      <c r="IWI9" s="676"/>
      <c r="IWJ9" s="676"/>
      <c r="IWK9" s="676"/>
      <c r="IWL9" s="676"/>
      <c r="IWM9" s="676"/>
      <c r="IWN9" s="676"/>
      <c r="IWO9" s="676"/>
      <c r="IWP9" s="676"/>
      <c r="IWQ9" s="676"/>
      <c r="IWR9" s="676"/>
      <c r="IWS9" s="676"/>
      <c r="IWT9" s="676"/>
      <c r="IWU9" s="676"/>
      <c r="IWV9" s="676"/>
      <c r="IWW9" s="676"/>
      <c r="IWX9" s="676"/>
      <c r="IWY9" s="676"/>
      <c r="IWZ9" s="676"/>
      <c r="IXA9" s="676"/>
      <c r="IXB9" s="676"/>
      <c r="IXC9" s="676"/>
      <c r="IXD9" s="676"/>
      <c r="IXE9" s="676"/>
      <c r="IXF9" s="676"/>
      <c r="IXG9" s="676"/>
      <c r="IXH9" s="676"/>
      <c r="IXI9" s="676"/>
      <c r="IXJ9" s="676"/>
      <c r="IXK9" s="676"/>
      <c r="IXL9" s="676"/>
      <c r="IXM9" s="676"/>
      <c r="IXN9" s="676"/>
      <c r="IXO9" s="676"/>
      <c r="IXP9" s="676"/>
      <c r="IXQ9" s="676"/>
      <c r="IXR9" s="676"/>
      <c r="IXS9" s="676"/>
      <c r="IXT9" s="676"/>
      <c r="IXU9" s="676"/>
      <c r="IXV9" s="676"/>
      <c r="IXW9" s="676"/>
      <c r="IXX9" s="676"/>
      <c r="IXY9" s="676"/>
      <c r="IXZ9" s="676"/>
      <c r="IYA9" s="676"/>
      <c r="IYB9" s="676"/>
      <c r="IYC9" s="676"/>
      <c r="IYD9" s="676"/>
      <c r="IYE9" s="676"/>
      <c r="IYF9" s="676"/>
      <c r="IYG9" s="676"/>
      <c r="IYH9" s="676"/>
      <c r="IYI9" s="676"/>
      <c r="IYJ9" s="676"/>
      <c r="IYK9" s="676"/>
      <c r="IYL9" s="676"/>
      <c r="IYM9" s="676"/>
      <c r="IYN9" s="676"/>
      <c r="IYO9" s="676"/>
      <c r="IYP9" s="676"/>
      <c r="IYQ9" s="676"/>
      <c r="IYR9" s="676"/>
      <c r="IYS9" s="676"/>
      <c r="IYT9" s="676"/>
      <c r="IYU9" s="676"/>
      <c r="IYV9" s="676"/>
      <c r="IYW9" s="676"/>
      <c r="IYX9" s="676"/>
      <c r="IYY9" s="676"/>
      <c r="IYZ9" s="676"/>
      <c r="IZA9" s="676"/>
      <c r="IZB9" s="676"/>
      <c r="IZC9" s="676"/>
      <c r="IZD9" s="676"/>
      <c r="IZE9" s="676"/>
      <c r="IZF9" s="676"/>
      <c r="IZG9" s="676"/>
      <c r="IZH9" s="676"/>
      <c r="IZI9" s="676"/>
      <c r="IZJ9" s="676"/>
      <c r="IZK9" s="676"/>
      <c r="IZL9" s="676"/>
      <c r="IZM9" s="676"/>
      <c r="IZN9" s="676"/>
      <c r="IZO9" s="676"/>
      <c r="IZP9" s="676"/>
      <c r="IZQ9" s="676"/>
      <c r="IZR9" s="676"/>
      <c r="IZS9" s="676"/>
      <c r="IZT9" s="676"/>
      <c r="IZU9" s="676"/>
      <c r="IZV9" s="676"/>
      <c r="IZW9" s="676"/>
      <c r="IZX9" s="676"/>
      <c r="IZY9" s="676"/>
      <c r="IZZ9" s="676"/>
      <c r="JAA9" s="676"/>
      <c r="JAB9" s="676"/>
      <c r="JAC9" s="676"/>
      <c r="JAD9" s="676"/>
      <c r="JAE9" s="676"/>
      <c r="JAF9" s="676"/>
      <c r="JAG9" s="676"/>
      <c r="JAH9" s="676"/>
      <c r="JAI9" s="676"/>
      <c r="JAJ9" s="676"/>
      <c r="JAK9" s="676"/>
      <c r="JAL9" s="676"/>
      <c r="JAM9" s="676"/>
      <c r="JAN9" s="676"/>
      <c r="JAO9" s="676"/>
      <c r="JAP9" s="676"/>
      <c r="JAQ9" s="676"/>
      <c r="JAR9" s="676"/>
      <c r="JAS9" s="676"/>
      <c r="JAT9" s="676"/>
      <c r="JAU9" s="676"/>
      <c r="JAV9" s="676"/>
      <c r="JAW9" s="676"/>
      <c r="JAX9" s="676"/>
      <c r="JAY9" s="676"/>
      <c r="JAZ9" s="676"/>
      <c r="JBA9" s="676"/>
      <c r="JBB9" s="676"/>
      <c r="JBC9" s="676"/>
      <c r="JBD9" s="676"/>
      <c r="JBE9" s="676"/>
      <c r="JBF9" s="676"/>
      <c r="JBG9" s="676"/>
      <c r="JBH9" s="676"/>
      <c r="JBI9" s="676"/>
      <c r="JBJ9" s="676"/>
      <c r="JBK9" s="676"/>
      <c r="JBL9" s="676"/>
      <c r="JBM9" s="676"/>
      <c r="JBN9" s="676"/>
      <c r="JBO9" s="676"/>
      <c r="JBP9" s="676"/>
      <c r="JBQ9" s="676"/>
      <c r="JBR9" s="676"/>
      <c r="JBS9" s="676"/>
      <c r="JBT9" s="676"/>
      <c r="JBU9" s="676"/>
      <c r="JBV9" s="676"/>
      <c r="JBW9" s="676"/>
      <c r="JBX9" s="676"/>
      <c r="JBY9" s="676"/>
      <c r="JBZ9" s="676"/>
      <c r="JCA9" s="676"/>
      <c r="JCB9" s="676"/>
      <c r="JCC9" s="676"/>
      <c r="JCD9" s="676"/>
      <c r="JCE9" s="676"/>
      <c r="JCF9" s="676"/>
      <c r="JCG9" s="676"/>
      <c r="JCH9" s="676"/>
      <c r="JCI9" s="676"/>
      <c r="JCJ9" s="676"/>
      <c r="JCK9" s="676"/>
      <c r="JCL9" s="676"/>
      <c r="JCM9" s="676"/>
      <c r="JCN9" s="676"/>
      <c r="JCO9" s="676"/>
      <c r="JCP9" s="676"/>
      <c r="JCQ9" s="676"/>
      <c r="JCR9" s="676"/>
      <c r="JCS9" s="676"/>
      <c r="JCT9" s="676"/>
      <c r="JCU9" s="676"/>
      <c r="JCV9" s="676"/>
      <c r="JCW9" s="676"/>
      <c r="JCX9" s="676"/>
      <c r="JCY9" s="676"/>
      <c r="JCZ9" s="676"/>
      <c r="JDA9" s="676"/>
      <c r="JDB9" s="676"/>
      <c r="JDC9" s="676"/>
      <c r="JDD9" s="676"/>
      <c r="JDE9" s="676"/>
      <c r="JDF9" s="676"/>
      <c r="JDG9" s="676"/>
      <c r="JDH9" s="676"/>
      <c r="JDI9" s="676"/>
      <c r="JDJ9" s="676"/>
      <c r="JDK9" s="676"/>
      <c r="JDL9" s="676"/>
      <c r="JDM9" s="676"/>
      <c r="JDN9" s="676"/>
      <c r="JDO9" s="676"/>
      <c r="JDP9" s="676"/>
      <c r="JDQ9" s="676"/>
      <c r="JDR9" s="676"/>
      <c r="JDS9" s="676"/>
      <c r="JDT9" s="676"/>
      <c r="JDU9" s="676"/>
      <c r="JDV9" s="676"/>
      <c r="JDW9" s="676"/>
      <c r="JDX9" s="676"/>
      <c r="JDY9" s="676"/>
      <c r="JDZ9" s="676"/>
      <c r="JEA9" s="676"/>
      <c r="JEB9" s="676"/>
      <c r="JEC9" s="676"/>
      <c r="JED9" s="676"/>
      <c r="JEE9" s="676"/>
      <c r="JEF9" s="676"/>
      <c r="JEG9" s="676"/>
      <c r="JEH9" s="676"/>
      <c r="JEI9" s="676"/>
      <c r="JEJ9" s="676"/>
      <c r="JEK9" s="676"/>
      <c r="JEL9" s="676"/>
      <c r="JEM9" s="676"/>
      <c r="JEN9" s="676"/>
      <c r="JEO9" s="676"/>
      <c r="JEP9" s="676"/>
      <c r="JEQ9" s="676"/>
      <c r="JER9" s="676"/>
      <c r="JES9" s="676"/>
      <c r="JET9" s="676"/>
      <c r="JEU9" s="676"/>
      <c r="JEV9" s="676"/>
      <c r="JEW9" s="676"/>
      <c r="JEX9" s="676"/>
      <c r="JEY9" s="676"/>
      <c r="JEZ9" s="676"/>
      <c r="JFA9" s="676"/>
      <c r="JFB9" s="676"/>
      <c r="JFC9" s="676"/>
      <c r="JFD9" s="676"/>
      <c r="JFE9" s="676"/>
      <c r="JFF9" s="676"/>
      <c r="JFG9" s="676"/>
      <c r="JFH9" s="676"/>
      <c r="JFI9" s="676"/>
      <c r="JFJ9" s="676"/>
      <c r="JFK9" s="676"/>
      <c r="JFL9" s="676"/>
      <c r="JFM9" s="676"/>
      <c r="JFN9" s="676"/>
      <c r="JFO9" s="676"/>
      <c r="JFP9" s="676"/>
      <c r="JFQ9" s="676"/>
      <c r="JFR9" s="676"/>
      <c r="JFS9" s="676"/>
      <c r="JFT9" s="676"/>
      <c r="JFU9" s="676"/>
      <c r="JFV9" s="676"/>
      <c r="JFW9" s="676"/>
      <c r="JFX9" s="676"/>
      <c r="JFY9" s="676"/>
      <c r="JFZ9" s="676"/>
      <c r="JGA9" s="676"/>
      <c r="JGB9" s="676"/>
      <c r="JGC9" s="676"/>
      <c r="JGD9" s="676"/>
      <c r="JGE9" s="676"/>
      <c r="JGF9" s="676"/>
      <c r="JGG9" s="676"/>
      <c r="JGH9" s="676"/>
      <c r="JGI9" s="676"/>
      <c r="JGJ9" s="676"/>
      <c r="JGK9" s="676"/>
      <c r="JGL9" s="676"/>
      <c r="JGM9" s="676"/>
      <c r="JGN9" s="676"/>
      <c r="JGO9" s="676"/>
      <c r="JGP9" s="676"/>
      <c r="JGQ9" s="676"/>
      <c r="JGR9" s="676"/>
      <c r="JGS9" s="676"/>
      <c r="JGT9" s="676"/>
      <c r="JGU9" s="676"/>
      <c r="JGV9" s="676"/>
      <c r="JGW9" s="676"/>
      <c r="JGX9" s="676"/>
      <c r="JGY9" s="676"/>
      <c r="JGZ9" s="676"/>
      <c r="JHA9" s="676"/>
      <c r="JHB9" s="676"/>
      <c r="JHC9" s="676"/>
      <c r="JHD9" s="676"/>
      <c r="JHE9" s="676"/>
      <c r="JHF9" s="676"/>
      <c r="JHG9" s="676"/>
      <c r="JHH9" s="676"/>
      <c r="JHI9" s="676"/>
      <c r="JHJ9" s="676"/>
      <c r="JHK9" s="676"/>
      <c r="JHL9" s="676"/>
      <c r="JHM9" s="676"/>
      <c r="JHN9" s="676"/>
      <c r="JHO9" s="676"/>
      <c r="JHP9" s="676"/>
      <c r="JHQ9" s="676"/>
      <c r="JHR9" s="676"/>
      <c r="JHS9" s="676"/>
      <c r="JHT9" s="676"/>
      <c r="JHU9" s="676"/>
      <c r="JHV9" s="676"/>
      <c r="JHW9" s="676"/>
      <c r="JHX9" s="676"/>
      <c r="JHY9" s="676"/>
      <c r="JHZ9" s="676"/>
      <c r="JIA9" s="676"/>
      <c r="JIB9" s="676"/>
      <c r="JIC9" s="676"/>
      <c r="JID9" s="676"/>
      <c r="JIE9" s="676"/>
      <c r="JIF9" s="676"/>
      <c r="JIG9" s="676"/>
      <c r="JIH9" s="676"/>
      <c r="JII9" s="676"/>
      <c r="JIJ9" s="676"/>
      <c r="JIK9" s="676"/>
      <c r="JIL9" s="676"/>
      <c r="JIM9" s="676"/>
      <c r="JIN9" s="676"/>
      <c r="JIO9" s="676"/>
      <c r="JIP9" s="676"/>
      <c r="JIQ9" s="676"/>
      <c r="JIR9" s="676"/>
      <c r="JIS9" s="676"/>
      <c r="JIT9" s="676"/>
      <c r="JIU9" s="676"/>
      <c r="JIV9" s="676"/>
      <c r="JIW9" s="676"/>
      <c r="JIX9" s="676"/>
      <c r="JIY9" s="676"/>
      <c r="JIZ9" s="676"/>
      <c r="JJA9" s="676"/>
      <c r="JJB9" s="676"/>
      <c r="JJC9" s="676"/>
      <c r="JJD9" s="676"/>
      <c r="JJE9" s="676"/>
      <c r="JJF9" s="676"/>
      <c r="JJG9" s="676"/>
      <c r="JJH9" s="676"/>
      <c r="JJI9" s="676"/>
      <c r="JJJ9" s="676"/>
      <c r="JJK9" s="676"/>
      <c r="JJL9" s="676"/>
      <c r="JJM9" s="676"/>
      <c r="JJN9" s="676"/>
      <c r="JJO9" s="676"/>
      <c r="JJP9" s="676"/>
      <c r="JJQ9" s="676"/>
      <c r="JJR9" s="676"/>
      <c r="JJS9" s="676"/>
      <c r="JJT9" s="676"/>
      <c r="JJU9" s="676"/>
      <c r="JJV9" s="676"/>
      <c r="JJW9" s="676"/>
      <c r="JJX9" s="676"/>
      <c r="JJY9" s="676"/>
      <c r="JJZ9" s="676"/>
      <c r="JKA9" s="676"/>
      <c r="JKB9" s="676"/>
      <c r="JKC9" s="676"/>
      <c r="JKD9" s="676"/>
      <c r="JKE9" s="676"/>
      <c r="JKF9" s="676"/>
      <c r="JKG9" s="676"/>
      <c r="JKH9" s="676"/>
      <c r="JKI9" s="676"/>
      <c r="JKJ9" s="676"/>
      <c r="JKK9" s="676"/>
      <c r="JKL9" s="676"/>
      <c r="JKM9" s="676"/>
      <c r="JKN9" s="676"/>
      <c r="JKO9" s="676"/>
      <c r="JKP9" s="676"/>
      <c r="JKQ9" s="676"/>
      <c r="JKR9" s="676"/>
      <c r="JKS9" s="676"/>
      <c r="JKT9" s="676"/>
      <c r="JKU9" s="676"/>
      <c r="JKV9" s="676"/>
      <c r="JKW9" s="676"/>
      <c r="JKX9" s="676"/>
      <c r="JKY9" s="676"/>
      <c r="JKZ9" s="676"/>
      <c r="JLA9" s="676"/>
      <c r="JLB9" s="676"/>
      <c r="JLC9" s="676"/>
      <c r="JLD9" s="676"/>
      <c r="JLE9" s="676"/>
      <c r="JLF9" s="676"/>
      <c r="JLG9" s="676"/>
      <c r="JLH9" s="676"/>
      <c r="JLI9" s="676"/>
      <c r="JLJ9" s="676"/>
      <c r="JLK9" s="676"/>
      <c r="JLL9" s="676"/>
      <c r="JLM9" s="676"/>
      <c r="JLN9" s="676"/>
      <c r="JLO9" s="676"/>
      <c r="JLP9" s="676"/>
      <c r="JLQ9" s="676"/>
      <c r="JLR9" s="676"/>
      <c r="JLS9" s="676"/>
      <c r="JLT9" s="676"/>
      <c r="JLU9" s="676"/>
      <c r="JLV9" s="676"/>
      <c r="JLW9" s="676"/>
      <c r="JLX9" s="676"/>
      <c r="JLY9" s="676"/>
      <c r="JLZ9" s="676"/>
      <c r="JMA9" s="676"/>
      <c r="JMB9" s="676"/>
      <c r="JMC9" s="676"/>
      <c r="JMD9" s="676"/>
      <c r="JME9" s="676"/>
      <c r="JMF9" s="676"/>
      <c r="JMG9" s="676"/>
      <c r="JMH9" s="676"/>
      <c r="JMI9" s="676"/>
      <c r="JMJ9" s="676"/>
      <c r="JMK9" s="676"/>
      <c r="JML9" s="676"/>
      <c r="JMM9" s="676"/>
      <c r="JMN9" s="676"/>
      <c r="JMO9" s="676"/>
      <c r="JMP9" s="676"/>
      <c r="JMQ9" s="676"/>
      <c r="JMR9" s="676"/>
      <c r="JMS9" s="676"/>
      <c r="JMT9" s="676"/>
      <c r="JMU9" s="676"/>
      <c r="JMV9" s="676"/>
      <c r="JMW9" s="676"/>
      <c r="JMX9" s="676"/>
      <c r="JMY9" s="676"/>
      <c r="JMZ9" s="676"/>
      <c r="JNA9" s="676"/>
      <c r="JNB9" s="676"/>
      <c r="JNC9" s="676"/>
      <c r="JND9" s="676"/>
      <c r="JNE9" s="676"/>
      <c r="JNF9" s="676"/>
      <c r="JNG9" s="676"/>
      <c r="JNH9" s="676"/>
      <c r="JNI9" s="676"/>
      <c r="JNJ9" s="676"/>
      <c r="JNK9" s="676"/>
      <c r="JNL9" s="676"/>
      <c r="JNM9" s="676"/>
      <c r="JNN9" s="676"/>
      <c r="JNO9" s="676"/>
      <c r="JNP9" s="676"/>
      <c r="JNQ9" s="676"/>
      <c r="JNR9" s="676"/>
      <c r="JNS9" s="676"/>
      <c r="JNT9" s="676"/>
      <c r="JNU9" s="676"/>
      <c r="JNV9" s="676"/>
      <c r="JNW9" s="676"/>
      <c r="JNX9" s="676"/>
      <c r="JNY9" s="676"/>
      <c r="JNZ9" s="676"/>
      <c r="JOA9" s="676"/>
      <c r="JOB9" s="676"/>
      <c r="JOC9" s="676"/>
      <c r="JOD9" s="676"/>
      <c r="JOE9" s="676"/>
      <c r="JOF9" s="676"/>
      <c r="JOG9" s="676"/>
      <c r="JOH9" s="676"/>
      <c r="JOI9" s="676"/>
      <c r="JOJ9" s="676"/>
      <c r="JOK9" s="676"/>
      <c r="JOL9" s="676"/>
      <c r="JOM9" s="676"/>
      <c r="JON9" s="676"/>
      <c r="JOO9" s="676"/>
      <c r="JOP9" s="676"/>
      <c r="JOQ9" s="676"/>
      <c r="JOR9" s="676"/>
      <c r="JOS9" s="676"/>
      <c r="JOT9" s="676"/>
      <c r="JOU9" s="676"/>
      <c r="JOV9" s="676"/>
      <c r="JOW9" s="676"/>
      <c r="JOX9" s="676"/>
      <c r="JOY9" s="676"/>
      <c r="JOZ9" s="676"/>
      <c r="JPA9" s="676"/>
      <c r="JPB9" s="676"/>
      <c r="JPC9" s="676"/>
      <c r="JPD9" s="676"/>
      <c r="JPE9" s="676"/>
      <c r="JPF9" s="676"/>
      <c r="JPG9" s="676"/>
      <c r="JPH9" s="676"/>
      <c r="JPI9" s="676"/>
      <c r="JPJ9" s="676"/>
      <c r="JPK9" s="676"/>
      <c r="JPL9" s="676"/>
      <c r="JPM9" s="676"/>
      <c r="JPN9" s="676"/>
      <c r="JPO9" s="676"/>
      <c r="JPP9" s="676"/>
      <c r="JPQ9" s="676"/>
      <c r="JPR9" s="676"/>
      <c r="JPS9" s="676"/>
      <c r="JPT9" s="676"/>
      <c r="JPU9" s="676"/>
      <c r="JPV9" s="676"/>
      <c r="JPW9" s="676"/>
      <c r="JPX9" s="676"/>
      <c r="JPY9" s="676"/>
      <c r="JPZ9" s="676"/>
      <c r="JQA9" s="676"/>
      <c r="JQB9" s="676"/>
      <c r="JQC9" s="676"/>
      <c r="JQD9" s="676"/>
      <c r="JQE9" s="676"/>
      <c r="JQF9" s="676"/>
      <c r="JQG9" s="676"/>
      <c r="JQH9" s="676"/>
      <c r="JQI9" s="676"/>
      <c r="JQJ9" s="676"/>
      <c r="JQK9" s="676"/>
      <c r="JQL9" s="676"/>
      <c r="JQM9" s="676"/>
      <c r="JQN9" s="676"/>
      <c r="JQO9" s="676"/>
      <c r="JQP9" s="676"/>
      <c r="JQQ9" s="676"/>
      <c r="JQR9" s="676"/>
      <c r="JQS9" s="676"/>
      <c r="JQT9" s="676"/>
      <c r="JQU9" s="676"/>
      <c r="JQV9" s="676"/>
      <c r="JQW9" s="676"/>
      <c r="JQX9" s="676"/>
      <c r="JQY9" s="676"/>
      <c r="JQZ9" s="676"/>
      <c r="JRA9" s="676"/>
      <c r="JRB9" s="676"/>
      <c r="JRC9" s="676"/>
      <c r="JRD9" s="676"/>
      <c r="JRE9" s="676"/>
      <c r="JRF9" s="676"/>
      <c r="JRG9" s="676"/>
      <c r="JRH9" s="676"/>
      <c r="JRI9" s="676"/>
      <c r="JRJ9" s="676"/>
      <c r="JRK9" s="676"/>
      <c r="JRL9" s="676"/>
      <c r="JRM9" s="676"/>
      <c r="JRN9" s="676"/>
      <c r="JRO9" s="676"/>
      <c r="JRP9" s="676"/>
      <c r="JRQ9" s="676"/>
      <c r="JRR9" s="676"/>
      <c r="JRS9" s="676"/>
      <c r="JRT9" s="676"/>
      <c r="JRU9" s="676"/>
      <c r="JRV9" s="676"/>
      <c r="JRW9" s="676"/>
      <c r="JRX9" s="676"/>
      <c r="JRY9" s="676"/>
      <c r="JRZ9" s="676"/>
      <c r="JSA9" s="676"/>
      <c r="JSB9" s="676"/>
      <c r="JSC9" s="676"/>
      <c r="JSD9" s="676"/>
      <c r="JSE9" s="676"/>
      <c r="JSF9" s="676"/>
      <c r="JSG9" s="676"/>
      <c r="JSH9" s="676"/>
      <c r="JSI9" s="676"/>
      <c r="JSJ9" s="676"/>
      <c r="JSK9" s="676"/>
      <c r="JSL9" s="676"/>
      <c r="JSM9" s="676"/>
      <c r="JSN9" s="676"/>
      <c r="JSO9" s="676"/>
      <c r="JSP9" s="676"/>
      <c r="JSQ9" s="676"/>
      <c r="JSR9" s="676"/>
      <c r="JSS9" s="676"/>
      <c r="JST9" s="676"/>
      <c r="JSU9" s="676"/>
      <c r="JSV9" s="676"/>
      <c r="JSW9" s="676"/>
      <c r="JSX9" s="676"/>
      <c r="JSY9" s="676"/>
      <c r="JSZ9" s="676"/>
      <c r="JTA9" s="676"/>
      <c r="JTB9" s="676"/>
      <c r="JTC9" s="676"/>
      <c r="JTD9" s="676"/>
      <c r="JTE9" s="676"/>
      <c r="JTF9" s="676"/>
      <c r="JTG9" s="676"/>
      <c r="JTH9" s="676"/>
      <c r="JTI9" s="676"/>
      <c r="JTJ9" s="676"/>
      <c r="JTK9" s="676"/>
      <c r="JTL9" s="676"/>
      <c r="JTM9" s="676"/>
      <c r="JTN9" s="676"/>
      <c r="JTO9" s="676"/>
      <c r="JTP9" s="676"/>
      <c r="JTQ9" s="676"/>
      <c r="JTR9" s="676"/>
      <c r="JTS9" s="676"/>
      <c r="JTT9" s="676"/>
      <c r="JTU9" s="676"/>
      <c r="JTV9" s="676"/>
      <c r="JTW9" s="676"/>
      <c r="JTX9" s="676"/>
      <c r="JTY9" s="676"/>
      <c r="JTZ9" s="676"/>
      <c r="JUA9" s="676"/>
      <c r="JUB9" s="676"/>
      <c r="JUC9" s="676"/>
      <c r="JUD9" s="676"/>
      <c r="JUE9" s="676"/>
      <c r="JUF9" s="676"/>
      <c r="JUG9" s="676"/>
      <c r="JUH9" s="676"/>
      <c r="JUI9" s="676"/>
      <c r="JUJ9" s="676"/>
      <c r="JUK9" s="676"/>
      <c r="JUL9" s="676"/>
      <c r="JUM9" s="676"/>
      <c r="JUN9" s="676"/>
      <c r="JUO9" s="676"/>
      <c r="JUP9" s="676"/>
      <c r="JUQ9" s="676"/>
      <c r="JUR9" s="676"/>
      <c r="JUS9" s="676"/>
      <c r="JUT9" s="676"/>
      <c r="JUU9" s="676"/>
      <c r="JUV9" s="676"/>
      <c r="JUW9" s="676"/>
      <c r="JUX9" s="676"/>
      <c r="JUY9" s="676"/>
      <c r="JUZ9" s="676"/>
      <c r="JVA9" s="676"/>
      <c r="JVB9" s="676"/>
      <c r="JVC9" s="676"/>
      <c r="JVD9" s="676"/>
      <c r="JVE9" s="676"/>
      <c r="JVF9" s="676"/>
      <c r="JVG9" s="676"/>
      <c r="JVH9" s="676"/>
      <c r="JVI9" s="676"/>
      <c r="JVJ9" s="676"/>
      <c r="JVK9" s="676"/>
      <c r="JVL9" s="676"/>
      <c r="JVM9" s="676"/>
      <c r="JVN9" s="676"/>
      <c r="JVO9" s="676"/>
      <c r="JVP9" s="676"/>
      <c r="JVQ9" s="676"/>
      <c r="JVR9" s="676"/>
      <c r="JVS9" s="676"/>
      <c r="JVT9" s="676"/>
      <c r="JVU9" s="676"/>
      <c r="JVV9" s="676"/>
      <c r="JVW9" s="676"/>
      <c r="JVX9" s="676"/>
      <c r="JVY9" s="676"/>
      <c r="JVZ9" s="676"/>
      <c r="JWA9" s="676"/>
      <c r="JWB9" s="676"/>
      <c r="JWC9" s="676"/>
      <c r="JWD9" s="676"/>
      <c r="JWE9" s="676"/>
      <c r="JWF9" s="676"/>
      <c r="JWG9" s="676"/>
      <c r="JWH9" s="676"/>
      <c r="JWI9" s="676"/>
      <c r="JWJ9" s="676"/>
      <c r="JWK9" s="676"/>
      <c r="JWL9" s="676"/>
      <c r="JWM9" s="676"/>
      <c r="JWN9" s="676"/>
      <c r="JWO9" s="676"/>
      <c r="JWP9" s="676"/>
      <c r="JWQ9" s="676"/>
      <c r="JWR9" s="676"/>
      <c r="JWS9" s="676"/>
      <c r="JWT9" s="676"/>
      <c r="JWU9" s="676"/>
      <c r="JWV9" s="676"/>
      <c r="JWW9" s="676"/>
      <c r="JWX9" s="676"/>
      <c r="JWY9" s="676"/>
      <c r="JWZ9" s="676"/>
      <c r="JXA9" s="676"/>
      <c r="JXB9" s="676"/>
      <c r="JXC9" s="676"/>
      <c r="JXD9" s="676"/>
      <c r="JXE9" s="676"/>
      <c r="JXF9" s="676"/>
      <c r="JXG9" s="676"/>
      <c r="JXH9" s="676"/>
      <c r="JXI9" s="676"/>
      <c r="JXJ9" s="676"/>
      <c r="JXK9" s="676"/>
      <c r="JXL9" s="676"/>
      <c r="JXM9" s="676"/>
      <c r="JXN9" s="676"/>
      <c r="JXO9" s="676"/>
      <c r="JXP9" s="676"/>
      <c r="JXQ9" s="676"/>
      <c r="JXR9" s="676"/>
      <c r="JXS9" s="676"/>
      <c r="JXT9" s="676"/>
      <c r="JXU9" s="676"/>
      <c r="JXV9" s="676"/>
      <c r="JXW9" s="676"/>
      <c r="JXX9" s="676"/>
      <c r="JXY9" s="676"/>
      <c r="JXZ9" s="676"/>
      <c r="JYA9" s="676"/>
      <c r="JYB9" s="676"/>
      <c r="JYC9" s="676"/>
      <c r="JYD9" s="676"/>
      <c r="JYE9" s="676"/>
      <c r="JYF9" s="676"/>
      <c r="JYG9" s="676"/>
      <c r="JYH9" s="676"/>
      <c r="JYI9" s="676"/>
      <c r="JYJ9" s="676"/>
      <c r="JYK9" s="676"/>
      <c r="JYL9" s="676"/>
      <c r="JYM9" s="676"/>
      <c r="JYN9" s="676"/>
      <c r="JYO9" s="676"/>
      <c r="JYP9" s="676"/>
      <c r="JYQ9" s="676"/>
      <c r="JYR9" s="676"/>
      <c r="JYS9" s="676"/>
      <c r="JYT9" s="676"/>
      <c r="JYU9" s="676"/>
      <c r="JYV9" s="676"/>
      <c r="JYW9" s="676"/>
      <c r="JYX9" s="676"/>
      <c r="JYY9" s="676"/>
      <c r="JYZ9" s="676"/>
      <c r="JZA9" s="676"/>
      <c r="JZB9" s="676"/>
      <c r="JZC9" s="676"/>
      <c r="JZD9" s="676"/>
      <c r="JZE9" s="676"/>
      <c r="JZF9" s="676"/>
      <c r="JZG9" s="676"/>
      <c r="JZH9" s="676"/>
      <c r="JZI9" s="676"/>
      <c r="JZJ9" s="676"/>
      <c r="JZK9" s="676"/>
      <c r="JZL9" s="676"/>
      <c r="JZM9" s="676"/>
      <c r="JZN9" s="676"/>
      <c r="JZO9" s="676"/>
      <c r="JZP9" s="676"/>
      <c r="JZQ9" s="676"/>
      <c r="JZR9" s="676"/>
      <c r="JZS9" s="676"/>
      <c r="JZT9" s="676"/>
      <c r="JZU9" s="676"/>
      <c r="JZV9" s="676"/>
      <c r="JZW9" s="676"/>
      <c r="JZX9" s="676"/>
      <c r="JZY9" s="676"/>
      <c r="JZZ9" s="676"/>
      <c r="KAA9" s="676"/>
      <c r="KAB9" s="676"/>
      <c r="KAC9" s="676"/>
      <c r="KAD9" s="676"/>
      <c r="KAE9" s="676"/>
      <c r="KAF9" s="676"/>
      <c r="KAG9" s="676"/>
      <c r="KAH9" s="676"/>
      <c r="KAI9" s="676"/>
      <c r="KAJ9" s="676"/>
      <c r="KAK9" s="676"/>
      <c r="KAL9" s="676"/>
      <c r="KAM9" s="676"/>
      <c r="KAN9" s="676"/>
      <c r="KAO9" s="676"/>
      <c r="KAP9" s="676"/>
      <c r="KAQ9" s="676"/>
      <c r="KAR9" s="676"/>
      <c r="KAS9" s="676"/>
      <c r="KAT9" s="676"/>
      <c r="KAU9" s="676"/>
      <c r="KAV9" s="676"/>
      <c r="KAW9" s="676"/>
      <c r="KAX9" s="676"/>
      <c r="KAY9" s="676"/>
      <c r="KAZ9" s="676"/>
      <c r="KBA9" s="676"/>
      <c r="KBB9" s="676"/>
      <c r="KBC9" s="676"/>
      <c r="KBD9" s="676"/>
      <c r="KBE9" s="676"/>
      <c r="KBF9" s="676"/>
      <c r="KBG9" s="676"/>
      <c r="KBH9" s="676"/>
      <c r="KBI9" s="676"/>
      <c r="KBJ9" s="676"/>
      <c r="KBK9" s="676"/>
      <c r="KBL9" s="676"/>
      <c r="KBM9" s="676"/>
      <c r="KBN9" s="676"/>
      <c r="KBO9" s="676"/>
      <c r="KBP9" s="676"/>
      <c r="KBQ9" s="676"/>
      <c r="KBR9" s="676"/>
      <c r="KBS9" s="676"/>
      <c r="KBT9" s="676"/>
      <c r="KBU9" s="676"/>
      <c r="KBV9" s="676"/>
      <c r="KBW9" s="676"/>
      <c r="KBX9" s="676"/>
      <c r="KBY9" s="676"/>
      <c r="KBZ9" s="676"/>
      <c r="KCA9" s="676"/>
      <c r="KCB9" s="676"/>
      <c r="KCC9" s="676"/>
      <c r="KCD9" s="676"/>
      <c r="KCE9" s="676"/>
      <c r="KCF9" s="676"/>
      <c r="KCG9" s="676"/>
      <c r="KCH9" s="676"/>
      <c r="KCI9" s="676"/>
      <c r="KCJ9" s="676"/>
      <c r="KCK9" s="676"/>
      <c r="KCL9" s="676"/>
      <c r="KCM9" s="676"/>
      <c r="KCN9" s="676"/>
      <c r="KCO9" s="676"/>
      <c r="KCP9" s="676"/>
      <c r="KCQ9" s="676"/>
      <c r="KCR9" s="676"/>
      <c r="KCS9" s="676"/>
      <c r="KCT9" s="676"/>
      <c r="KCU9" s="676"/>
      <c r="KCV9" s="676"/>
      <c r="KCW9" s="676"/>
      <c r="KCX9" s="676"/>
      <c r="KCY9" s="676"/>
      <c r="KCZ9" s="676"/>
      <c r="KDA9" s="676"/>
      <c r="KDB9" s="676"/>
      <c r="KDC9" s="676"/>
      <c r="KDD9" s="676"/>
      <c r="KDE9" s="676"/>
      <c r="KDF9" s="676"/>
      <c r="KDG9" s="676"/>
      <c r="KDH9" s="676"/>
      <c r="KDI9" s="676"/>
      <c r="KDJ9" s="676"/>
      <c r="KDK9" s="676"/>
      <c r="KDL9" s="676"/>
      <c r="KDM9" s="676"/>
      <c r="KDN9" s="676"/>
      <c r="KDO9" s="676"/>
      <c r="KDP9" s="676"/>
      <c r="KDQ9" s="676"/>
      <c r="KDR9" s="676"/>
      <c r="KDS9" s="676"/>
      <c r="KDT9" s="676"/>
      <c r="KDU9" s="676"/>
      <c r="KDV9" s="676"/>
      <c r="KDW9" s="676"/>
      <c r="KDX9" s="676"/>
      <c r="KDY9" s="676"/>
      <c r="KDZ9" s="676"/>
      <c r="KEA9" s="676"/>
      <c r="KEB9" s="676"/>
      <c r="KEC9" s="676"/>
      <c r="KED9" s="676"/>
      <c r="KEE9" s="676"/>
      <c r="KEF9" s="676"/>
      <c r="KEG9" s="676"/>
      <c r="KEH9" s="676"/>
      <c r="KEI9" s="676"/>
      <c r="KEJ9" s="676"/>
      <c r="KEK9" s="676"/>
      <c r="KEL9" s="676"/>
      <c r="KEM9" s="676"/>
      <c r="KEN9" s="676"/>
      <c r="KEO9" s="676"/>
      <c r="KEP9" s="676"/>
      <c r="KEQ9" s="676"/>
      <c r="KER9" s="676"/>
      <c r="KES9" s="676"/>
      <c r="KET9" s="676"/>
      <c r="KEU9" s="676"/>
      <c r="KEV9" s="676"/>
      <c r="KEW9" s="676"/>
      <c r="KEX9" s="676"/>
      <c r="KEY9" s="676"/>
      <c r="KEZ9" s="676"/>
      <c r="KFA9" s="676"/>
      <c r="KFB9" s="676"/>
      <c r="KFC9" s="676"/>
      <c r="KFD9" s="676"/>
      <c r="KFE9" s="676"/>
      <c r="KFF9" s="676"/>
      <c r="KFG9" s="676"/>
      <c r="KFH9" s="676"/>
      <c r="KFI9" s="676"/>
      <c r="KFJ9" s="676"/>
      <c r="KFK9" s="676"/>
      <c r="KFL9" s="676"/>
      <c r="KFM9" s="676"/>
      <c r="KFN9" s="676"/>
      <c r="KFO9" s="676"/>
      <c r="KFP9" s="676"/>
      <c r="KFQ9" s="676"/>
      <c r="KFR9" s="676"/>
      <c r="KFS9" s="676"/>
      <c r="KFT9" s="676"/>
      <c r="KFU9" s="676"/>
      <c r="KFV9" s="676"/>
      <c r="KFW9" s="676"/>
      <c r="KFX9" s="676"/>
      <c r="KFY9" s="676"/>
      <c r="KFZ9" s="676"/>
      <c r="KGA9" s="676"/>
      <c r="KGB9" s="676"/>
      <c r="KGC9" s="676"/>
      <c r="KGD9" s="676"/>
      <c r="KGE9" s="676"/>
      <c r="KGF9" s="676"/>
      <c r="KGG9" s="676"/>
      <c r="KGH9" s="676"/>
      <c r="KGI9" s="676"/>
      <c r="KGJ9" s="676"/>
      <c r="KGK9" s="676"/>
      <c r="KGL9" s="676"/>
      <c r="KGM9" s="676"/>
      <c r="KGN9" s="676"/>
      <c r="KGO9" s="676"/>
      <c r="KGP9" s="676"/>
      <c r="KGQ9" s="676"/>
      <c r="KGR9" s="676"/>
      <c r="KGS9" s="676"/>
      <c r="KGT9" s="676"/>
      <c r="KGU9" s="676"/>
      <c r="KGV9" s="676"/>
      <c r="KGW9" s="676"/>
      <c r="KGX9" s="676"/>
      <c r="KGY9" s="676"/>
      <c r="KGZ9" s="676"/>
      <c r="KHA9" s="676"/>
      <c r="KHB9" s="676"/>
      <c r="KHC9" s="676"/>
      <c r="KHD9" s="676"/>
      <c r="KHE9" s="676"/>
      <c r="KHF9" s="676"/>
      <c r="KHG9" s="676"/>
      <c r="KHH9" s="676"/>
      <c r="KHI9" s="676"/>
      <c r="KHJ9" s="676"/>
      <c r="KHK9" s="676"/>
      <c r="KHL9" s="676"/>
      <c r="KHM9" s="676"/>
      <c r="KHN9" s="676"/>
      <c r="KHO9" s="676"/>
      <c r="KHP9" s="676"/>
      <c r="KHQ9" s="676"/>
      <c r="KHR9" s="676"/>
      <c r="KHS9" s="676"/>
      <c r="KHT9" s="676"/>
      <c r="KHU9" s="676"/>
      <c r="KHV9" s="676"/>
      <c r="KHW9" s="676"/>
      <c r="KHX9" s="676"/>
      <c r="KHY9" s="676"/>
      <c r="KHZ9" s="676"/>
      <c r="KIA9" s="676"/>
      <c r="KIB9" s="676"/>
      <c r="KIC9" s="676"/>
      <c r="KID9" s="676"/>
      <c r="KIE9" s="676"/>
      <c r="KIF9" s="676"/>
      <c r="KIG9" s="676"/>
      <c r="KIH9" s="676"/>
      <c r="KII9" s="676"/>
      <c r="KIJ9" s="676"/>
      <c r="KIK9" s="676"/>
      <c r="KIL9" s="676"/>
      <c r="KIM9" s="676"/>
      <c r="KIN9" s="676"/>
      <c r="KIO9" s="676"/>
      <c r="KIP9" s="676"/>
      <c r="KIQ9" s="676"/>
      <c r="KIR9" s="676"/>
      <c r="KIS9" s="676"/>
      <c r="KIT9" s="676"/>
      <c r="KIU9" s="676"/>
      <c r="KIV9" s="676"/>
      <c r="KIW9" s="676"/>
      <c r="KIX9" s="676"/>
      <c r="KIY9" s="676"/>
      <c r="KIZ9" s="676"/>
      <c r="KJA9" s="676"/>
      <c r="KJB9" s="676"/>
      <c r="KJC9" s="676"/>
      <c r="KJD9" s="676"/>
      <c r="KJE9" s="676"/>
      <c r="KJF9" s="676"/>
      <c r="KJG9" s="676"/>
      <c r="KJH9" s="676"/>
      <c r="KJI9" s="676"/>
      <c r="KJJ9" s="676"/>
      <c r="KJK9" s="676"/>
      <c r="KJL9" s="676"/>
      <c r="KJM9" s="676"/>
      <c r="KJN9" s="676"/>
      <c r="KJO9" s="676"/>
      <c r="KJP9" s="676"/>
      <c r="KJQ9" s="676"/>
      <c r="KJR9" s="676"/>
      <c r="KJS9" s="676"/>
      <c r="KJT9" s="676"/>
      <c r="KJU9" s="676"/>
      <c r="KJV9" s="676"/>
      <c r="KJW9" s="676"/>
      <c r="KJX9" s="676"/>
      <c r="KJY9" s="676"/>
      <c r="KJZ9" s="676"/>
      <c r="KKA9" s="676"/>
      <c r="KKB9" s="676"/>
      <c r="KKC9" s="676"/>
      <c r="KKD9" s="676"/>
      <c r="KKE9" s="676"/>
      <c r="KKF9" s="676"/>
      <c r="KKG9" s="676"/>
      <c r="KKH9" s="676"/>
      <c r="KKI9" s="676"/>
      <c r="KKJ9" s="676"/>
      <c r="KKK9" s="676"/>
      <c r="KKL9" s="676"/>
      <c r="KKM9" s="676"/>
      <c r="KKN9" s="676"/>
      <c r="KKO9" s="676"/>
      <c r="KKP9" s="676"/>
      <c r="KKQ9" s="676"/>
      <c r="KKR9" s="676"/>
      <c r="KKS9" s="676"/>
      <c r="KKT9" s="676"/>
      <c r="KKU9" s="676"/>
      <c r="KKV9" s="676"/>
      <c r="KKW9" s="676"/>
      <c r="KKX9" s="676"/>
      <c r="KKY9" s="676"/>
      <c r="KKZ9" s="676"/>
      <c r="KLA9" s="676"/>
      <c r="KLB9" s="676"/>
      <c r="KLC9" s="676"/>
      <c r="KLD9" s="676"/>
      <c r="KLE9" s="676"/>
      <c r="KLF9" s="676"/>
      <c r="KLG9" s="676"/>
      <c r="KLH9" s="676"/>
      <c r="KLI9" s="676"/>
      <c r="KLJ9" s="676"/>
      <c r="KLK9" s="676"/>
      <c r="KLL9" s="676"/>
      <c r="KLM9" s="676"/>
      <c r="KLN9" s="676"/>
      <c r="KLO9" s="676"/>
      <c r="KLP9" s="676"/>
      <c r="KLQ9" s="676"/>
      <c r="KLR9" s="676"/>
      <c r="KLS9" s="676"/>
      <c r="KLT9" s="676"/>
      <c r="KLU9" s="676"/>
      <c r="KLV9" s="676"/>
      <c r="KLW9" s="676"/>
      <c r="KLX9" s="676"/>
      <c r="KLY9" s="676"/>
      <c r="KLZ9" s="676"/>
      <c r="KMA9" s="676"/>
      <c r="KMB9" s="676"/>
      <c r="KMC9" s="676"/>
      <c r="KMD9" s="676"/>
      <c r="KME9" s="676"/>
      <c r="KMF9" s="676"/>
      <c r="KMG9" s="676"/>
      <c r="KMH9" s="676"/>
      <c r="KMI9" s="676"/>
      <c r="KMJ9" s="676"/>
      <c r="KMK9" s="676"/>
      <c r="KML9" s="676"/>
      <c r="KMM9" s="676"/>
      <c r="KMN9" s="676"/>
      <c r="KMO9" s="676"/>
      <c r="KMP9" s="676"/>
      <c r="KMQ9" s="676"/>
      <c r="KMR9" s="676"/>
      <c r="KMS9" s="676"/>
      <c r="KMT9" s="676"/>
      <c r="KMU9" s="676"/>
      <c r="KMV9" s="676"/>
      <c r="KMW9" s="676"/>
      <c r="KMX9" s="676"/>
      <c r="KMY9" s="676"/>
      <c r="KMZ9" s="676"/>
      <c r="KNA9" s="676"/>
      <c r="KNB9" s="676"/>
      <c r="KNC9" s="676"/>
      <c r="KND9" s="676"/>
      <c r="KNE9" s="676"/>
      <c r="KNF9" s="676"/>
      <c r="KNG9" s="676"/>
      <c r="KNH9" s="676"/>
      <c r="KNI9" s="676"/>
      <c r="KNJ9" s="676"/>
      <c r="KNK9" s="676"/>
      <c r="KNL9" s="676"/>
      <c r="KNM9" s="676"/>
      <c r="KNN9" s="676"/>
      <c r="KNO9" s="676"/>
      <c r="KNP9" s="676"/>
      <c r="KNQ9" s="676"/>
      <c r="KNR9" s="676"/>
      <c r="KNS9" s="676"/>
      <c r="KNT9" s="676"/>
      <c r="KNU9" s="676"/>
      <c r="KNV9" s="676"/>
      <c r="KNW9" s="676"/>
      <c r="KNX9" s="676"/>
      <c r="KNY9" s="676"/>
      <c r="KNZ9" s="676"/>
      <c r="KOA9" s="676"/>
      <c r="KOB9" s="676"/>
      <c r="KOC9" s="676"/>
      <c r="KOD9" s="676"/>
      <c r="KOE9" s="676"/>
      <c r="KOF9" s="676"/>
      <c r="KOG9" s="676"/>
      <c r="KOH9" s="676"/>
      <c r="KOI9" s="676"/>
      <c r="KOJ9" s="676"/>
      <c r="KOK9" s="676"/>
      <c r="KOL9" s="676"/>
      <c r="KOM9" s="676"/>
      <c r="KON9" s="676"/>
      <c r="KOO9" s="676"/>
      <c r="KOP9" s="676"/>
      <c r="KOQ9" s="676"/>
      <c r="KOR9" s="676"/>
      <c r="KOS9" s="676"/>
      <c r="KOT9" s="676"/>
      <c r="KOU9" s="676"/>
      <c r="KOV9" s="676"/>
      <c r="KOW9" s="676"/>
      <c r="KOX9" s="676"/>
      <c r="KOY9" s="676"/>
      <c r="KOZ9" s="676"/>
      <c r="KPA9" s="676"/>
      <c r="KPB9" s="676"/>
      <c r="KPC9" s="676"/>
      <c r="KPD9" s="676"/>
      <c r="KPE9" s="676"/>
      <c r="KPF9" s="676"/>
      <c r="KPG9" s="676"/>
      <c r="KPH9" s="676"/>
      <c r="KPI9" s="676"/>
      <c r="KPJ9" s="676"/>
      <c r="KPK9" s="676"/>
      <c r="KPL9" s="676"/>
      <c r="KPM9" s="676"/>
      <c r="KPN9" s="676"/>
      <c r="KPO9" s="676"/>
      <c r="KPP9" s="676"/>
      <c r="KPQ9" s="676"/>
      <c r="KPR9" s="676"/>
      <c r="KPS9" s="676"/>
      <c r="KPT9" s="676"/>
      <c r="KPU9" s="676"/>
      <c r="KPV9" s="676"/>
      <c r="KPW9" s="676"/>
      <c r="KPX9" s="676"/>
      <c r="KPY9" s="676"/>
      <c r="KPZ9" s="676"/>
      <c r="KQA9" s="676"/>
      <c r="KQB9" s="676"/>
      <c r="KQC9" s="676"/>
      <c r="KQD9" s="676"/>
      <c r="KQE9" s="676"/>
      <c r="KQF9" s="676"/>
      <c r="KQG9" s="676"/>
      <c r="KQH9" s="676"/>
      <c r="KQI9" s="676"/>
      <c r="KQJ9" s="676"/>
      <c r="KQK9" s="676"/>
      <c r="KQL9" s="676"/>
      <c r="KQM9" s="676"/>
      <c r="KQN9" s="676"/>
      <c r="KQO9" s="676"/>
      <c r="KQP9" s="676"/>
      <c r="KQQ9" s="676"/>
      <c r="KQR9" s="676"/>
      <c r="KQS9" s="676"/>
      <c r="KQT9" s="676"/>
      <c r="KQU9" s="676"/>
      <c r="KQV9" s="676"/>
      <c r="KQW9" s="676"/>
      <c r="KQX9" s="676"/>
      <c r="KQY9" s="676"/>
      <c r="KQZ9" s="676"/>
      <c r="KRA9" s="676"/>
      <c r="KRB9" s="676"/>
      <c r="KRC9" s="676"/>
      <c r="KRD9" s="676"/>
      <c r="KRE9" s="676"/>
      <c r="KRF9" s="676"/>
      <c r="KRG9" s="676"/>
      <c r="KRH9" s="676"/>
      <c r="KRI9" s="676"/>
      <c r="KRJ9" s="676"/>
      <c r="KRK9" s="676"/>
      <c r="KRL9" s="676"/>
      <c r="KRM9" s="676"/>
      <c r="KRN9" s="676"/>
      <c r="KRO9" s="676"/>
      <c r="KRP9" s="676"/>
      <c r="KRQ9" s="676"/>
      <c r="KRR9" s="676"/>
      <c r="KRS9" s="676"/>
      <c r="KRT9" s="676"/>
      <c r="KRU9" s="676"/>
      <c r="KRV9" s="676"/>
      <c r="KRW9" s="676"/>
      <c r="KRX9" s="676"/>
      <c r="KRY9" s="676"/>
      <c r="KRZ9" s="676"/>
      <c r="KSA9" s="676"/>
      <c r="KSB9" s="676"/>
      <c r="KSC9" s="676"/>
      <c r="KSD9" s="676"/>
      <c r="KSE9" s="676"/>
      <c r="KSF9" s="676"/>
      <c r="KSG9" s="676"/>
      <c r="KSH9" s="676"/>
      <c r="KSI9" s="676"/>
      <c r="KSJ9" s="676"/>
      <c r="KSK9" s="676"/>
      <c r="KSL9" s="676"/>
      <c r="KSM9" s="676"/>
      <c r="KSN9" s="676"/>
      <c r="KSO9" s="676"/>
      <c r="KSP9" s="676"/>
      <c r="KSQ9" s="676"/>
      <c r="KSR9" s="676"/>
      <c r="KSS9" s="676"/>
      <c r="KST9" s="676"/>
      <c r="KSU9" s="676"/>
      <c r="KSV9" s="676"/>
      <c r="KSW9" s="676"/>
      <c r="KSX9" s="676"/>
      <c r="KSY9" s="676"/>
      <c r="KSZ9" s="676"/>
      <c r="KTA9" s="676"/>
      <c r="KTB9" s="676"/>
      <c r="KTC9" s="676"/>
      <c r="KTD9" s="676"/>
      <c r="KTE9" s="676"/>
      <c r="KTF9" s="676"/>
      <c r="KTG9" s="676"/>
      <c r="KTH9" s="676"/>
      <c r="KTI9" s="676"/>
      <c r="KTJ9" s="676"/>
      <c r="KTK9" s="676"/>
      <c r="KTL9" s="676"/>
      <c r="KTM9" s="676"/>
      <c r="KTN9" s="676"/>
      <c r="KTO9" s="676"/>
      <c r="KTP9" s="676"/>
      <c r="KTQ9" s="676"/>
      <c r="KTR9" s="676"/>
      <c r="KTS9" s="676"/>
      <c r="KTT9" s="676"/>
      <c r="KTU9" s="676"/>
      <c r="KTV9" s="676"/>
      <c r="KTW9" s="676"/>
      <c r="KTX9" s="676"/>
      <c r="KTY9" s="676"/>
      <c r="KTZ9" s="676"/>
      <c r="KUA9" s="676"/>
      <c r="KUB9" s="676"/>
      <c r="KUC9" s="676"/>
      <c r="KUD9" s="676"/>
      <c r="KUE9" s="676"/>
      <c r="KUF9" s="676"/>
      <c r="KUG9" s="676"/>
      <c r="KUH9" s="676"/>
      <c r="KUI9" s="676"/>
      <c r="KUJ9" s="676"/>
      <c r="KUK9" s="676"/>
      <c r="KUL9" s="676"/>
      <c r="KUM9" s="676"/>
      <c r="KUN9" s="676"/>
      <c r="KUO9" s="676"/>
      <c r="KUP9" s="676"/>
      <c r="KUQ9" s="676"/>
      <c r="KUR9" s="676"/>
      <c r="KUS9" s="676"/>
      <c r="KUT9" s="676"/>
      <c r="KUU9" s="676"/>
      <c r="KUV9" s="676"/>
      <c r="KUW9" s="676"/>
      <c r="KUX9" s="676"/>
      <c r="KUY9" s="676"/>
      <c r="KUZ9" s="676"/>
      <c r="KVA9" s="676"/>
      <c r="KVB9" s="676"/>
      <c r="KVC9" s="676"/>
      <c r="KVD9" s="676"/>
      <c r="KVE9" s="676"/>
      <c r="KVF9" s="676"/>
      <c r="KVG9" s="676"/>
      <c r="KVH9" s="676"/>
      <c r="KVI9" s="676"/>
      <c r="KVJ9" s="676"/>
      <c r="KVK9" s="676"/>
      <c r="KVL9" s="676"/>
      <c r="KVM9" s="676"/>
      <c r="KVN9" s="676"/>
      <c r="KVO9" s="676"/>
      <c r="KVP9" s="676"/>
      <c r="KVQ9" s="676"/>
      <c r="KVR9" s="676"/>
      <c r="KVS9" s="676"/>
      <c r="KVT9" s="676"/>
      <c r="KVU9" s="676"/>
      <c r="KVV9" s="676"/>
      <c r="KVW9" s="676"/>
      <c r="KVX9" s="676"/>
      <c r="KVY9" s="676"/>
      <c r="KVZ9" s="676"/>
      <c r="KWA9" s="676"/>
      <c r="KWB9" s="676"/>
      <c r="KWC9" s="676"/>
      <c r="KWD9" s="676"/>
      <c r="KWE9" s="676"/>
      <c r="KWF9" s="676"/>
      <c r="KWG9" s="676"/>
      <c r="KWH9" s="676"/>
      <c r="KWI9" s="676"/>
      <c r="KWJ9" s="676"/>
      <c r="KWK9" s="676"/>
      <c r="KWL9" s="676"/>
      <c r="KWM9" s="676"/>
      <c r="KWN9" s="676"/>
      <c r="KWO9" s="676"/>
      <c r="KWP9" s="676"/>
      <c r="KWQ9" s="676"/>
      <c r="KWR9" s="676"/>
      <c r="KWS9" s="676"/>
      <c r="KWT9" s="676"/>
      <c r="KWU9" s="676"/>
      <c r="KWV9" s="676"/>
      <c r="KWW9" s="676"/>
      <c r="KWX9" s="676"/>
      <c r="KWY9" s="676"/>
      <c r="KWZ9" s="676"/>
      <c r="KXA9" s="676"/>
      <c r="KXB9" s="676"/>
      <c r="KXC9" s="676"/>
      <c r="KXD9" s="676"/>
      <c r="KXE9" s="676"/>
      <c r="KXF9" s="676"/>
      <c r="KXG9" s="676"/>
      <c r="KXH9" s="676"/>
      <c r="KXI9" s="676"/>
      <c r="KXJ9" s="676"/>
      <c r="KXK9" s="676"/>
      <c r="KXL9" s="676"/>
      <c r="KXM9" s="676"/>
      <c r="KXN9" s="676"/>
      <c r="KXO9" s="676"/>
      <c r="KXP9" s="676"/>
      <c r="KXQ9" s="676"/>
      <c r="KXR9" s="676"/>
      <c r="KXS9" s="676"/>
      <c r="KXT9" s="676"/>
      <c r="KXU9" s="676"/>
      <c r="KXV9" s="676"/>
      <c r="KXW9" s="676"/>
      <c r="KXX9" s="676"/>
      <c r="KXY9" s="676"/>
      <c r="KXZ9" s="676"/>
      <c r="KYA9" s="676"/>
      <c r="KYB9" s="676"/>
      <c r="KYC9" s="676"/>
      <c r="KYD9" s="676"/>
      <c r="KYE9" s="676"/>
      <c r="KYF9" s="676"/>
      <c r="KYG9" s="676"/>
      <c r="KYH9" s="676"/>
      <c r="KYI9" s="676"/>
      <c r="KYJ9" s="676"/>
      <c r="KYK9" s="676"/>
      <c r="KYL9" s="676"/>
      <c r="KYM9" s="676"/>
      <c r="KYN9" s="676"/>
      <c r="KYO9" s="676"/>
      <c r="KYP9" s="676"/>
      <c r="KYQ9" s="676"/>
      <c r="KYR9" s="676"/>
      <c r="KYS9" s="676"/>
      <c r="KYT9" s="676"/>
      <c r="KYU9" s="676"/>
      <c r="KYV9" s="676"/>
      <c r="KYW9" s="676"/>
      <c r="KYX9" s="676"/>
      <c r="KYY9" s="676"/>
      <c r="KYZ9" s="676"/>
      <c r="KZA9" s="676"/>
      <c r="KZB9" s="676"/>
      <c r="KZC9" s="676"/>
      <c r="KZD9" s="676"/>
      <c r="KZE9" s="676"/>
      <c r="KZF9" s="676"/>
      <c r="KZG9" s="676"/>
      <c r="KZH9" s="676"/>
      <c r="KZI9" s="676"/>
      <c r="KZJ9" s="676"/>
      <c r="KZK9" s="676"/>
      <c r="KZL9" s="676"/>
      <c r="KZM9" s="676"/>
      <c r="KZN9" s="676"/>
      <c r="KZO9" s="676"/>
      <c r="KZP9" s="676"/>
      <c r="KZQ9" s="676"/>
      <c r="KZR9" s="676"/>
      <c r="KZS9" s="676"/>
      <c r="KZT9" s="676"/>
      <c r="KZU9" s="676"/>
      <c r="KZV9" s="676"/>
      <c r="KZW9" s="676"/>
      <c r="KZX9" s="676"/>
      <c r="KZY9" s="676"/>
      <c r="KZZ9" s="676"/>
      <c r="LAA9" s="676"/>
      <c r="LAB9" s="676"/>
      <c r="LAC9" s="676"/>
      <c r="LAD9" s="676"/>
      <c r="LAE9" s="676"/>
      <c r="LAF9" s="676"/>
      <c r="LAG9" s="676"/>
      <c r="LAH9" s="676"/>
      <c r="LAI9" s="676"/>
      <c r="LAJ9" s="676"/>
      <c r="LAK9" s="676"/>
      <c r="LAL9" s="676"/>
      <c r="LAM9" s="676"/>
      <c r="LAN9" s="676"/>
      <c r="LAO9" s="676"/>
      <c r="LAP9" s="676"/>
      <c r="LAQ9" s="676"/>
      <c r="LAR9" s="676"/>
      <c r="LAS9" s="676"/>
      <c r="LAT9" s="676"/>
      <c r="LAU9" s="676"/>
      <c r="LAV9" s="676"/>
      <c r="LAW9" s="676"/>
      <c r="LAX9" s="676"/>
      <c r="LAY9" s="676"/>
      <c r="LAZ9" s="676"/>
      <c r="LBA9" s="676"/>
      <c r="LBB9" s="676"/>
      <c r="LBC9" s="676"/>
      <c r="LBD9" s="676"/>
      <c r="LBE9" s="676"/>
      <c r="LBF9" s="676"/>
      <c r="LBG9" s="676"/>
      <c r="LBH9" s="676"/>
      <c r="LBI9" s="676"/>
      <c r="LBJ9" s="676"/>
      <c r="LBK9" s="676"/>
      <c r="LBL9" s="676"/>
      <c r="LBM9" s="676"/>
      <c r="LBN9" s="676"/>
      <c r="LBO9" s="676"/>
      <c r="LBP9" s="676"/>
      <c r="LBQ9" s="676"/>
      <c r="LBR9" s="676"/>
      <c r="LBS9" s="676"/>
      <c r="LBT9" s="676"/>
      <c r="LBU9" s="676"/>
      <c r="LBV9" s="676"/>
      <c r="LBW9" s="676"/>
      <c r="LBX9" s="676"/>
      <c r="LBY9" s="676"/>
      <c r="LBZ9" s="676"/>
      <c r="LCA9" s="676"/>
      <c r="LCB9" s="676"/>
      <c r="LCC9" s="676"/>
      <c r="LCD9" s="676"/>
      <c r="LCE9" s="676"/>
      <c r="LCF9" s="676"/>
      <c r="LCG9" s="676"/>
      <c r="LCH9" s="676"/>
      <c r="LCI9" s="676"/>
      <c r="LCJ9" s="676"/>
      <c r="LCK9" s="676"/>
      <c r="LCL9" s="676"/>
      <c r="LCM9" s="676"/>
      <c r="LCN9" s="676"/>
      <c r="LCO9" s="676"/>
      <c r="LCP9" s="676"/>
      <c r="LCQ9" s="676"/>
      <c r="LCR9" s="676"/>
      <c r="LCS9" s="676"/>
      <c r="LCT9" s="676"/>
      <c r="LCU9" s="676"/>
      <c r="LCV9" s="676"/>
      <c r="LCW9" s="676"/>
      <c r="LCX9" s="676"/>
      <c r="LCY9" s="676"/>
      <c r="LCZ9" s="676"/>
      <c r="LDA9" s="676"/>
      <c r="LDB9" s="676"/>
      <c r="LDC9" s="676"/>
      <c r="LDD9" s="676"/>
      <c r="LDE9" s="676"/>
      <c r="LDF9" s="676"/>
      <c r="LDG9" s="676"/>
      <c r="LDH9" s="676"/>
      <c r="LDI9" s="676"/>
      <c r="LDJ9" s="676"/>
      <c r="LDK9" s="676"/>
      <c r="LDL9" s="676"/>
      <c r="LDM9" s="676"/>
      <c r="LDN9" s="676"/>
      <c r="LDO9" s="676"/>
      <c r="LDP9" s="676"/>
      <c r="LDQ9" s="676"/>
      <c r="LDR9" s="676"/>
      <c r="LDS9" s="676"/>
      <c r="LDT9" s="676"/>
      <c r="LDU9" s="676"/>
      <c r="LDV9" s="676"/>
      <c r="LDW9" s="676"/>
      <c r="LDX9" s="676"/>
      <c r="LDY9" s="676"/>
      <c r="LDZ9" s="676"/>
      <c r="LEA9" s="676"/>
      <c r="LEB9" s="676"/>
      <c r="LEC9" s="676"/>
      <c r="LED9" s="676"/>
      <c r="LEE9" s="676"/>
      <c r="LEF9" s="676"/>
      <c r="LEG9" s="676"/>
      <c r="LEH9" s="676"/>
      <c r="LEI9" s="676"/>
      <c r="LEJ9" s="676"/>
      <c r="LEK9" s="676"/>
      <c r="LEL9" s="676"/>
      <c r="LEM9" s="676"/>
      <c r="LEN9" s="676"/>
      <c r="LEO9" s="676"/>
      <c r="LEP9" s="676"/>
      <c r="LEQ9" s="676"/>
      <c r="LER9" s="676"/>
      <c r="LES9" s="676"/>
      <c r="LET9" s="676"/>
      <c r="LEU9" s="676"/>
      <c r="LEV9" s="676"/>
      <c r="LEW9" s="676"/>
      <c r="LEX9" s="676"/>
      <c r="LEY9" s="676"/>
      <c r="LEZ9" s="676"/>
      <c r="LFA9" s="676"/>
      <c r="LFB9" s="676"/>
      <c r="LFC9" s="676"/>
      <c r="LFD9" s="676"/>
      <c r="LFE9" s="676"/>
      <c r="LFF9" s="676"/>
      <c r="LFG9" s="676"/>
      <c r="LFH9" s="676"/>
      <c r="LFI9" s="676"/>
      <c r="LFJ9" s="676"/>
      <c r="LFK9" s="676"/>
      <c r="LFL9" s="676"/>
      <c r="LFM9" s="676"/>
      <c r="LFN9" s="676"/>
      <c r="LFO9" s="676"/>
      <c r="LFP9" s="676"/>
      <c r="LFQ9" s="676"/>
      <c r="LFR9" s="676"/>
      <c r="LFS9" s="676"/>
      <c r="LFT9" s="676"/>
      <c r="LFU9" s="676"/>
      <c r="LFV9" s="676"/>
      <c r="LFW9" s="676"/>
      <c r="LFX9" s="676"/>
      <c r="LFY9" s="676"/>
      <c r="LFZ9" s="676"/>
      <c r="LGA9" s="676"/>
      <c r="LGB9" s="676"/>
      <c r="LGC9" s="676"/>
      <c r="LGD9" s="676"/>
      <c r="LGE9" s="676"/>
      <c r="LGF9" s="676"/>
      <c r="LGG9" s="676"/>
      <c r="LGH9" s="676"/>
      <c r="LGI9" s="676"/>
      <c r="LGJ9" s="676"/>
      <c r="LGK9" s="676"/>
      <c r="LGL9" s="676"/>
      <c r="LGM9" s="676"/>
      <c r="LGN9" s="676"/>
      <c r="LGO9" s="676"/>
      <c r="LGP9" s="676"/>
      <c r="LGQ9" s="676"/>
      <c r="LGR9" s="676"/>
      <c r="LGS9" s="676"/>
      <c r="LGT9" s="676"/>
      <c r="LGU9" s="676"/>
      <c r="LGV9" s="676"/>
      <c r="LGW9" s="676"/>
      <c r="LGX9" s="676"/>
      <c r="LGY9" s="676"/>
      <c r="LGZ9" s="676"/>
      <c r="LHA9" s="676"/>
      <c r="LHB9" s="676"/>
      <c r="LHC9" s="676"/>
      <c r="LHD9" s="676"/>
      <c r="LHE9" s="676"/>
      <c r="LHF9" s="676"/>
      <c r="LHG9" s="676"/>
      <c r="LHH9" s="676"/>
      <c r="LHI9" s="676"/>
      <c r="LHJ9" s="676"/>
      <c r="LHK9" s="676"/>
      <c r="LHL9" s="676"/>
      <c r="LHM9" s="676"/>
      <c r="LHN9" s="676"/>
      <c r="LHO9" s="676"/>
      <c r="LHP9" s="676"/>
      <c r="LHQ9" s="676"/>
      <c r="LHR9" s="676"/>
      <c r="LHS9" s="676"/>
      <c r="LHT9" s="676"/>
      <c r="LHU9" s="676"/>
      <c r="LHV9" s="676"/>
      <c r="LHW9" s="676"/>
      <c r="LHX9" s="676"/>
      <c r="LHY9" s="676"/>
      <c r="LHZ9" s="676"/>
      <c r="LIA9" s="676"/>
      <c r="LIB9" s="676"/>
      <c r="LIC9" s="676"/>
      <c r="LID9" s="676"/>
      <c r="LIE9" s="676"/>
      <c r="LIF9" s="676"/>
      <c r="LIG9" s="676"/>
      <c r="LIH9" s="676"/>
      <c r="LII9" s="676"/>
      <c r="LIJ9" s="676"/>
      <c r="LIK9" s="676"/>
      <c r="LIL9" s="676"/>
      <c r="LIM9" s="676"/>
      <c r="LIN9" s="676"/>
      <c r="LIO9" s="676"/>
      <c r="LIP9" s="676"/>
      <c r="LIQ9" s="676"/>
      <c r="LIR9" s="676"/>
      <c r="LIS9" s="676"/>
      <c r="LIT9" s="676"/>
      <c r="LIU9" s="676"/>
      <c r="LIV9" s="676"/>
      <c r="LIW9" s="676"/>
      <c r="LIX9" s="676"/>
      <c r="LIY9" s="676"/>
      <c r="LIZ9" s="676"/>
      <c r="LJA9" s="676"/>
      <c r="LJB9" s="676"/>
      <c r="LJC9" s="676"/>
      <c r="LJD9" s="676"/>
      <c r="LJE9" s="676"/>
      <c r="LJF9" s="676"/>
      <c r="LJG9" s="676"/>
      <c r="LJH9" s="676"/>
      <c r="LJI9" s="676"/>
      <c r="LJJ9" s="676"/>
      <c r="LJK9" s="676"/>
      <c r="LJL9" s="676"/>
      <c r="LJM9" s="676"/>
      <c r="LJN9" s="676"/>
      <c r="LJO9" s="676"/>
      <c r="LJP9" s="676"/>
      <c r="LJQ9" s="676"/>
      <c r="LJR9" s="676"/>
      <c r="LJS9" s="676"/>
      <c r="LJT9" s="676"/>
      <c r="LJU9" s="676"/>
      <c r="LJV9" s="676"/>
      <c r="LJW9" s="676"/>
      <c r="LJX9" s="676"/>
      <c r="LJY9" s="676"/>
      <c r="LJZ9" s="676"/>
      <c r="LKA9" s="676"/>
      <c r="LKB9" s="676"/>
      <c r="LKC9" s="676"/>
      <c r="LKD9" s="676"/>
      <c r="LKE9" s="676"/>
      <c r="LKF9" s="676"/>
      <c r="LKG9" s="676"/>
      <c r="LKH9" s="676"/>
      <c r="LKI9" s="676"/>
      <c r="LKJ9" s="676"/>
      <c r="LKK9" s="676"/>
      <c r="LKL9" s="676"/>
      <c r="LKM9" s="676"/>
      <c r="LKN9" s="676"/>
      <c r="LKO9" s="676"/>
      <c r="LKP9" s="676"/>
      <c r="LKQ9" s="676"/>
      <c r="LKR9" s="676"/>
      <c r="LKS9" s="676"/>
      <c r="LKT9" s="676"/>
      <c r="LKU9" s="676"/>
      <c r="LKV9" s="676"/>
      <c r="LKW9" s="676"/>
      <c r="LKX9" s="676"/>
      <c r="LKY9" s="676"/>
      <c r="LKZ9" s="676"/>
      <c r="LLA9" s="676"/>
      <c r="LLB9" s="676"/>
      <c r="LLC9" s="676"/>
      <c r="LLD9" s="676"/>
      <c r="LLE9" s="676"/>
      <c r="LLF9" s="676"/>
      <c r="LLG9" s="676"/>
      <c r="LLH9" s="676"/>
      <c r="LLI9" s="676"/>
      <c r="LLJ9" s="676"/>
      <c r="LLK9" s="676"/>
      <c r="LLL9" s="676"/>
      <c r="LLM9" s="676"/>
      <c r="LLN9" s="676"/>
      <c r="LLO9" s="676"/>
      <c r="LLP9" s="676"/>
      <c r="LLQ9" s="676"/>
      <c r="LLR9" s="676"/>
      <c r="LLS9" s="676"/>
      <c r="LLT9" s="676"/>
      <c r="LLU9" s="676"/>
      <c r="LLV9" s="676"/>
      <c r="LLW9" s="676"/>
      <c r="LLX9" s="676"/>
      <c r="LLY9" s="676"/>
      <c r="LLZ9" s="676"/>
      <c r="LMA9" s="676"/>
      <c r="LMB9" s="676"/>
      <c r="LMC9" s="676"/>
      <c r="LMD9" s="676"/>
      <c r="LME9" s="676"/>
      <c r="LMF9" s="676"/>
      <c r="LMG9" s="676"/>
      <c r="LMH9" s="676"/>
      <c r="LMI9" s="676"/>
      <c r="LMJ9" s="676"/>
      <c r="LMK9" s="676"/>
      <c r="LML9" s="676"/>
      <c r="LMM9" s="676"/>
      <c r="LMN9" s="676"/>
      <c r="LMO9" s="676"/>
      <c r="LMP9" s="676"/>
      <c r="LMQ9" s="676"/>
      <c r="LMR9" s="676"/>
      <c r="LMS9" s="676"/>
      <c r="LMT9" s="676"/>
      <c r="LMU9" s="676"/>
      <c r="LMV9" s="676"/>
      <c r="LMW9" s="676"/>
      <c r="LMX9" s="676"/>
      <c r="LMY9" s="676"/>
      <c r="LMZ9" s="676"/>
      <c r="LNA9" s="676"/>
      <c r="LNB9" s="676"/>
      <c r="LNC9" s="676"/>
      <c r="LND9" s="676"/>
      <c r="LNE9" s="676"/>
      <c r="LNF9" s="676"/>
      <c r="LNG9" s="676"/>
      <c r="LNH9" s="676"/>
      <c r="LNI9" s="676"/>
      <c r="LNJ9" s="676"/>
      <c r="LNK9" s="676"/>
      <c r="LNL9" s="676"/>
      <c r="LNM9" s="676"/>
      <c r="LNN9" s="676"/>
      <c r="LNO9" s="676"/>
      <c r="LNP9" s="676"/>
      <c r="LNQ9" s="676"/>
      <c r="LNR9" s="676"/>
      <c r="LNS9" s="676"/>
      <c r="LNT9" s="676"/>
      <c r="LNU9" s="676"/>
      <c r="LNV9" s="676"/>
      <c r="LNW9" s="676"/>
      <c r="LNX9" s="676"/>
      <c r="LNY9" s="676"/>
      <c r="LNZ9" s="676"/>
      <c r="LOA9" s="676"/>
      <c r="LOB9" s="676"/>
      <c r="LOC9" s="676"/>
      <c r="LOD9" s="676"/>
      <c r="LOE9" s="676"/>
      <c r="LOF9" s="676"/>
      <c r="LOG9" s="676"/>
      <c r="LOH9" s="676"/>
      <c r="LOI9" s="676"/>
      <c r="LOJ9" s="676"/>
      <c r="LOK9" s="676"/>
      <c r="LOL9" s="676"/>
      <c r="LOM9" s="676"/>
      <c r="LON9" s="676"/>
      <c r="LOO9" s="676"/>
      <c r="LOP9" s="676"/>
      <c r="LOQ9" s="676"/>
      <c r="LOR9" s="676"/>
      <c r="LOS9" s="676"/>
      <c r="LOT9" s="676"/>
      <c r="LOU9" s="676"/>
      <c r="LOV9" s="676"/>
      <c r="LOW9" s="676"/>
      <c r="LOX9" s="676"/>
      <c r="LOY9" s="676"/>
      <c r="LOZ9" s="676"/>
      <c r="LPA9" s="676"/>
      <c r="LPB9" s="676"/>
      <c r="LPC9" s="676"/>
      <c r="LPD9" s="676"/>
      <c r="LPE9" s="676"/>
      <c r="LPF9" s="676"/>
      <c r="LPG9" s="676"/>
      <c r="LPH9" s="676"/>
      <c r="LPI9" s="676"/>
      <c r="LPJ9" s="676"/>
      <c r="LPK9" s="676"/>
      <c r="LPL9" s="676"/>
      <c r="LPM9" s="676"/>
      <c r="LPN9" s="676"/>
      <c r="LPO9" s="676"/>
      <c r="LPP9" s="676"/>
      <c r="LPQ9" s="676"/>
      <c r="LPR9" s="676"/>
      <c r="LPS9" s="676"/>
      <c r="LPT9" s="676"/>
      <c r="LPU9" s="676"/>
      <c r="LPV9" s="676"/>
      <c r="LPW9" s="676"/>
      <c r="LPX9" s="676"/>
      <c r="LPY9" s="676"/>
      <c r="LPZ9" s="676"/>
      <c r="LQA9" s="676"/>
      <c r="LQB9" s="676"/>
      <c r="LQC9" s="676"/>
      <c r="LQD9" s="676"/>
      <c r="LQE9" s="676"/>
      <c r="LQF9" s="676"/>
      <c r="LQG9" s="676"/>
      <c r="LQH9" s="676"/>
      <c r="LQI9" s="676"/>
      <c r="LQJ9" s="676"/>
      <c r="LQK9" s="676"/>
      <c r="LQL9" s="676"/>
      <c r="LQM9" s="676"/>
      <c r="LQN9" s="676"/>
      <c r="LQO9" s="676"/>
      <c r="LQP9" s="676"/>
      <c r="LQQ9" s="676"/>
      <c r="LQR9" s="676"/>
      <c r="LQS9" s="676"/>
      <c r="LQT9" s="676"/>
      <c r="LQU9" s="676"/>
      <c r="LQV9" s="676"/>
      <c r="LQW9" s="676"/>
      <c r="LQX9" s="676"/>
      <c r="LQY9" s="676"/>
      <c r="LQZ9" s="676"/>
      <c r="LRA9" s="676"/>
      <c r="LRB9" s="676"/>
      <c r="LRC9" s="676"/>
      <c r="LRD9" s="676"/>
      <c r="LRE9" s="676"/>
      <c r="LRF9" s="676"/>
      <c r="LRG9" s="676"/>
      <c r="LRH9" s="676"/>
      <c r="LRI9" s="676"/>
      <c r="LRJ9" s="676"/>
      <c r="LRK9" s="676"/>
      <c r="LRL9" s="676"/>
      <c r="LRM9" s="676"/>
      <c r="LRN9" s="676"/>
      <c r="LRO9" s="676"/>
      <c r="LRP9" s="676"/>
      <c r="LRQ9" s="676"/>
      <c r="LRR9" s="676"/>
      <c r="LRS9" s="676"/>
      <c r="LRT9" s="676"/>
      <c r="LRU9" s="676"/>
      <c r="LRV9" s="676"/>
      <c r="LRW9" s="676"/>
      <c r="LRX9" s="676"/>
      <c r="LRY9" s="676"/>
      <c r="LRZ9" s="676"/>
      <c r="LSA9" s="676"/>
      <c r="LSB9" s="676"/>
      <c r="LSC9" s="676"/>
      <c r="LSD9" s="676"/>
      <c r="LSE9" s="676"/>
      <c r="LSF9" s="676"/>
      <c r="LSG9" s="676"/>
      <c r="LSH9" s="676"/>
      <c r="LSI9" s="676"/>
      <c r="LSJ9" s="676"/>
      <c r="LSK9" s="676"/>
      <c r="LSL9" s="676"/>
      <c r="LSM9" s="676"/>
      <c r="LSN9" s="676"/>
      <c r="LSO9" s="676"/>
      <c r="LSP9" s="676"/>
      <c r="LSQ9" s="676"/>
      <c r="LSR9" s="676"/>
      <c r="LSS9" s="676"/>
      <c r="LST9" s="676"/>
      <c r="LSU9" s="676"/>
      <c r="LSV9" s="676"/>
      <c r="LSW9" s="676"/>
      <c r="LSX9" s="676"/>
      <c r="LSY9" s="676"/>
      <c r="LSZ9" s="676"/>
      <c r="LTA9" s="676"/>
      <c r="LTB9" s="676"/>
      <c r="LTC9" s="676"/>
      <c r="LTD9" s="676"/>
      <c r="LTE9" s="676"/>
      <c r="LTF9" s="676"/>
      <c r="LTG9" s="676"/>
      <c r="LTH9" s="676"/>
      <c r="LTI9" s="676"/>
      <c r="LTJ9" s="676"/>
      <c r="LTK9" s="676"/>
      <c r="LTL9" s="676"/>
      <c r="LTM9" s="676"/>
      <c r="LTN9" s="676"/>
      <c r="LTO9" s="676"/>
      <c r="LTP9" s="676"/>
      <c r="LTQ9" s="676"/>
      <c r="LTR9" s="676"/>
      <c r="LTS9" s="676"/>
      <c r="LTT9" s="676"/>
      <c r="LTU9" s="676"/>
      <c r="LTV9" s="676"/>
      <c r="LTW9" s="676"/>
      <c r="LTX9" s="676"/>
      <c r="LTY9" s="676"/>
      <c r="LTZ9" s="676"/>
      <c r="LUA9" s="676"/>
      <c r="LUB9" s="676"/>
      <c r="LUC9" s="676"/>
      <c r="LUD9" s="676"/>
      <c r="LUE9" s="676"/>
      <c r="LUF9" s="676"/>
      <c r="LUG9" s="676"/>
      <c r="LUH9" s="676"/>
      <c r="LUI9" s="676"/>
      <c r="LUJ9" s="676"/>
      <c r="LUK9" s="676"/>
      <c r="LUL9" s="676"/>
      <c r="LUM9" s="676"/>
      <c r="LUN9" s="676"/>
      <c r="LUO9" s="676"/>
      <c r="LUP9" s="676"/>
      <c r="LUQ9" s="676"/>
      <c r="LUR9" s="676"/>
      <c r="LUS9" s="676"/>
      <c r="LUT9" s="676"/>
      <c r="LUU9" s="676"/>
      <c r="LUV9" s="676"/>
      <c r="LUW9" s="676"/>
      <c r="LUX9" s="676"/>
      <c r="LUY9" s="676"/>
      <c r="LUZ9" s="676"/>
      <c r="LVA9" s="676"/>
      <c r="LVB9" s="676"/>
      <c r="LVC9" s="676"/>
      <c r="LVD9" s="676"/>
      <c r="LVE9" s="676"/>
      <c r="LVF9" s="676"/>
      <c r="LVG9" s="676"/>
      <c r="LVH9" s="676"/>
      <c r="LVI9" s="676"/>
      <c r="LVJ9" s="676"/>
      <c r="LVK9" s="676"/>
      <c r="LVL9" s="676"/>
      <c r="LVM9" s="676"/>
      <c r="LVN9" s="676"/>
      <c r="LVO9" s="676"/>
      <c r="LVP9" s="676"/>
      <c r="LVQ9" s="676"/>
      <c r="LVR9" s="676"/>
      <c r="LVS9" s="676"/>
      <c r="LVT9" s="676"/>
      <c r="LVU9" s="676"/>
      <c r="LVV9" s="676"/>
      <c r="LVW9" s="676"/>
      <c r="LVX9" s="676"/>
      <c r="LVY9" s="676"/>
      <c r="LVZ9" s="676"/>
      <c r="LWA9" s="676"/>
      <c r="LWB9" s="676"/>
      <c r="LWC9" s="676"/>
      <c r="LWD9" s="676"/>
      <c r="LWE9" s="676"/>
      <c r="LWF9" s="676"/>
      <c r="LWG9" s="676"/>
      <c r="LWH9" s="676"/>
      <c r="LWI9" s="676"/>
      <c r="LWJ9" s="676"/>
      <c r="LWK9" s="676"/>
      <c r="LWL9" s="676"/>
      <c r="LWM9" s="676"/>
      <c r="LWN9" s="676"/>
      <c r="LWO9" s="676"/>
      <c r="LWP9" s="676"/>
      <c r="LWQ9" s="676"/>
      <c r="LWR9" s="676"/>
      <c r="LWS9" s="676"/>
      <c r="LWT9" s="676"/>
      <c r="LWU9" s="676"/>
      <c r="LWV9" s="676"/>
      <c r="LWW9" s="676"/>
      <c r="LWX9" s="676"/>
      <c r="LWY9" s="676"/>
      <c r="LWZ9" s="676"/>
      <c r="LXA9" s="676"/>
      <c r="LXB9" s="676"/>
      <c r="LXC9" s="676"/>
      <c r="LXD9" s="676"/>
      <c r="LXE9" s="676"/>
      <c r="LXF9" s="676"/>
      <c r="LXG9" s="676"/>
      <c r="LXH9" s="676"/>
      <c r="LXI9" s="676"/>
      <c r="LXJ9" s="676"/>
      <c r="LXK9" s="676"/>
      <c r="LXL9" s="676"/>
      <c r="LXM9" s="676"/>
      <c r="LXN9" s="676"/>
      <c r="LXO9" s="676"/>
      <c r="LXP9" s="676"/>
      <c r="LXQ9" s="676"/>
      <c r="LXR9" s="676"/>
      <c r="LXS9" s="676"/>
      <c r="LXT9" s="676"/>
      <c r="LXU9" s="676"/>
      <c r="LXV9" s="676"/>
      <c r="LXW9" s="676"/>
      <c r="LXX9" s="676"/>
      <c r="LXY9" s="676"/>
      <c r="LXZ9" s="676"/>
      <c r="LYA9" s="676"/>
      <c r="LYB9" s="676"/>
      <c r="LYC9" s="676"/>
      <c r="LYD9" s="676"/>
      <c r="LYE9" s="676"/>
      <c r="LYF9" s="676"/>
      <c r="LYG9" s="676"/>
      <c r="LYH9" s="676"/>
      <c r="LYI9" s="676"/>
      <c r="LYJ9" s="676"/>
      <c r="LYK9" s="676"/>
      <c r="LYL9" s="676"/>
      <c r="LYM9" s="676"/>
      <c r="LYN9" s="676"/>
      <c r="LYO9" s="676"/>
      <c r="LYP9" s="676"/>
      <c r="LYQ9" s="676"/>
      <c r="LYR9" s="676"/>
      <c r="LYS9" s="676"/>
      <c r="LYT9" s="676"/>
      <c r="LYU9" s="676"/>
      <c r="LYV9" s="676"/>
      <c r="LYW9" s="676"/>
      <c r="LYX9" s="676"/>
      <c r="LYY9" s="676"/>
      <c r="LYZ9" s="676"/>
      <c r="LZA9" s="676"/>
      <c r="LZB9" s="676"/>
      <c r="LZC9" s="676"/>
      <c r="LZD9" s="676"/>
      <c r="LZE9" s="676"/>
      <c r="LZF9" s="676"/>
      <c r="LZG9" s="676"/>
      <c r="LZH9" s="676"/>
      <c r="LZI9" s="676"/>
      <c r="LZJ9" s="676"/>
      <c r="LZK9" s="676"/>
      <c r="LZL9" s="676"/>
      <c r="LZM9" s="676"/>
      <c r="LZN9" s="676"/>
      <c r="LZO9" s="676"/>
      <c r="LZP9" s="676"/>
      <c r="LZQ9" s="676"/>
      <c r="LZR9" s="676"/>
      <c r="LZS9" s="676"/>
      <c r="LZT9" s="676"/>
      <c r="LZU9" s="676"/>
      <c r="LZV9" s="676"/>
      <c r="LZW9" s="676"/>
      <c r="LZX9" s="676"/>
      <c r="LZY9" s="676"/>
      <c r="LZZ9" s="676"/>
      <c r="MAA9" s="676"/>
      <c r="MAB9" s="676"/>
      <c r="MAC9" s="676"/>
      <c r="MAD9" s="676"/>
      <c r="MAE9" s="676"/>
      <c r="MAF9" s="676"/>
      <c r="MAG9" s="676"/>
      <c r="MAH9" s="676"/>
      <c r="MAI9" s="676"/>
      <c r="MAJ9" s="676"/>
      <c r="MAK9" s="676"/>
      <c r="MAL9" s="676"/>
      <c r="MAM9" s="676"/>
      <c r="MAN9" s="676"/>
      <c r="MAO9" s="676"/>
      <c r="MAP9" s="676"/>
      <c r="MAQ9" s="676"/>
      <c r="MAR9" s="676"/>
      <c r="MAS9" s="676"/>
      <c r="MAT9" s="676"/>
      <c r="MAU9" s="676"/>
      <c r="MAV9" s="676"/>
      <c r="MAW9" s="676"/>
      <c r="MAX9" s="676"/>
      <c r="MAY9" s="676"/>
      <c r="MAZ9" s="676"/>
      <c r="MBA9" s="676"/>
      <c r="MBB9" s="676"/>
      <c r="MBC9" s="676"/>
      <c r="MBD9" s="676"/>
      <c r="MBE9" s="676"/>
      <c r="MBF9" s="676"/>
      <c r="MBG9" s="676"/>
      <c r="MBH9" s="676"/>
      <c r="MBI9" s="676"/>
      <c r="MBJ9" s="676"/>
      <c r="MBK9" s="676"/>
      <c r="MBL9" s="676"/>
      <c r="MBM9" s="676"/>
      <c r="MBN9" s="676"/>
      <c r="MBO9" s="676"/>
      <c r="MBP9" s="676"/>
      <c r="MBQ9" s="676"/>
      <c r="MBR9" s="676"/>
      <c r="MBS9" s="676"/>
      <c r="MBT9" s="676"/>
      <c r="MBU9" s="676"/>
      <c r="MBV9" s="676"/>
      <c r="MBW9" s="676"/>
      <c r="MBX9" s="676"/>
      <c r="MBY9" s="676"/>
      <c r="MBZ9" s="676"/>
      <c r="MCA9" s="676"/>
      <c r="MCB9" s="676"/>
      <c r="MCC9" s="676"/>
      <c r="MCD9" s="676"/>
      <c r="MCE9" s="676"/>
      <c r="MCF9" s="676"/>
      <c r="MCG9" s="676"/>
      <c r="MCH9" s="676"/>
      <c r="MCI9" s="676"/>
      <c r="MCJ9" s="676"/>
      <c r="MCK9" s="676"/>
      <c r="MCL9" s="676"/>
      <c r="MCM9" s="676"/>
      <c r="MCN9" s="676"/>
      <c r="MCO9" s="676"/>
      <c r="MCP9" s="676"/>
      <c r="MCQ9" s="676"/>
      <c r="MCR9" s="676"/>
      <c r="MCS9" s="676"/>
      <c r="MCT9" s="676"/>
      <c r="MCU9" s="676"/>
      <c r="MCV9" s="676"/>
      <c r="MCW9" s="676"/>
      <c r="MCX9" s="676"/>
      <c r="MCY9" s="676"/>
      <c r="MCZ9" s="676"/>
      <c r="MDA9" s="676"/>
      <c r="MDB9" s="676"/>
      <c r="MDC9" s="676"/>
      <c r="MDD9" s="676"/>
      <c r="MDE9" s="676"/>
      <c r="MDF9" s="676"/>
      <c r="MDG9" s="676"/>
      <c r="MDH9" s="676"/>
      <c r="MDI9" s="676"/>
      <c r="MDJ9" s="676"/>
      <c r="MDK9" s="676"/>
      <c r="MDL9" s="676"/>
      <c r="MDM9" s="676"/>
      <c r="MDN9" s="676"/>
      <c r="MDO9" s="676"/>
      <c r="MDP9" s="676"/>
      <c r="MDQ9" s="676"/>
      <c r="MDR9" s="676"/>
      <c r="MDS9" s="676"/>
      <c r="MDT9" s="676"/>
      <c r="MDU9" s="676"/>
      <c r="MDV9" s="676"/>
      <c r="MDW9" s="676"/>
      <c r="MDX9" s="676"/>
      <c r="MDY9" s="676"/>
      <c r="MDZ9" s="676"/>
      <c r="MEA9" s="676"/>
      <c r="MEB9" s="676"/>
      <c r="MEC9" s="676"/>
      <c r="MED9" s="676"/>
      <c r="MEE9" s="676"/>
      <c r="MEF9" s="676"/>
      <c r="MEG9" s="676"/>
      <c r="MEH9" s="676"/>
      <c r="MEI9" s="676"/>
      <c r="MEJ9" s="676"/>
      <c r="MEK9" s="676"/>
      <c r="MEL9" s="676"/>
      <c r="MEM9" s="676"/>
      <c r="MEN9" s="676"/>
      <c r="MEO9" s="676"/>
      <c r="MEP9" s="676"/>
      <c r="MEQ9" s="676"/>
      <c r="MER9" s="676"/>
      <c r="MES9" s="676"/>
      <c r="MET9" s="676"/>
      <c r="MEU9" s="676"/>
      <c r="MEV9" s="676"/>
      <c r="MEW9" s="676"/>
      <c r="MEX9" s="676"/>
      <c r="MEY9" s="676"/>
      <c r="MEZ9" s="676"/>
      <c r="MFA9" s="676"/>
      <c r="MFB9" s="676"/>
      <c r="MFC9" s="676"/>
      <c r="MFD9" s="676"/>
      <c r="MFE9" s="676"/>
      <c r="MFF9" s="676"/>
      <c r="MFG9" s="676"/>
      <c r="MFH9" s="676"/>
      <c r="MFI9" s="676"/>
      <c r="MFJ9" s="676"/>
      <c r="MFK9" s="676"/>
      <c r="MFL9" s="676"/>
      <c r="MFM9" s="676"/>
      <c r="MFN9" s="676"/>
      <c r="MFO9" s="676"/>
      <c r="MFP9" s="676"/>
      <c r="MFQ9" s="676"/>
      <c r="MFR9" s="676"/>
      <c r="MFS9" s="676"/>
      <c r="MFT9" s="676"/>
      <c r="MFU9" s="676"/>
      <c r="MFV9" s="676"/>
      <c r="MFW9" s="676"/>
      <c r="MFX9" s="676"/>
      <c r="MFY9" s="676"/>
      <c r="MFZ9" s="676"/>
      <c r="MGA9" s="676"/>
      <c r="MGB9" s="676"/>
      <c r="MGC9" s="676"/>
      <c r="MGD9" s="676"/>
      <c r="MGE9" s="676"/>
      <c r="MGF9" s="676"/>
      <c r="MGG9" s="676"/>
      <c r="MGH9" s="676"/>
      <c r="MGI9" s="676"/>
      <c r="MGJ9" s="676"/>
      <c r="MGK9" s="676"/>
      <c r="MGL9" s="676"/>
      <c r="MGM9" s="676"/>
      <c r="MGN9" s="676"/>
      <c r="MGO9" s="676"/>
      <c r="MGP9" s="676"/>
      <c r="MGQ9" s="676"/>
      <c r="MGR9" s="676"/>
      <c r="MGS9" s="676"/>
      <c r="MGT9" s="676"/>
      <c r="MGU9" s="676"/>
      <c r="MGV9" s="676"/>
      <c r="MGW9" s="676"/>
      <c r="MGX9" s="676"/>
      <c r="MGY9" s="676"/>
      <c r="MGZ9" s="676"/>
      <c r="MHA9" s="676"/>
      <c r="MHB9" s="676"/>
      <c r="MHC9" s="676"/>
      <c r="MHD9" s="676"/>
      <c r="MHE9" s="676"/>
      <c r="MHF9" s="676"/>
      <c r="MHG9" s="676"/>
      <c r="MHH9" s="676"/>
      <c r="MHI9" s="676"/>
      <c r="MHJ9" s="676"/>
      <c r="MHK9" s="676"/>
      <c r="MHL9" s="676"/>
      <c r="MHM9" s="676"/>
      <c r="MHN9" s="676"/>
      <c r="MHO9" s="676"/>
      <c r="MHP9" s="676"/>
      <c r="MHQ9" s="676"/>
      <c r="MHR9" s="676"/>
      <c r="MHS9" s="676"/>
      <c r="MHT9" s="676"/>
      <c r="MHU9" s="676"/>
      <c r="MHV9" s="676"/>
      <c r="MHW9" s="676"/>
      <c r="MHX9" s="676"/>
      <c r="MHY9" s="676"/>
      <c r="MHZ9" s="676"/>
      <c r="MIA9" s="676"/>
      <c r="MIB9" s="676"/>
      <c r="MIC9" s="676"/>
      <c r="MID9" s="676"/>
      <c r="MIE9" s="676"/>
      <c r="MIF9" s="676"/>
      <c r="MIG9" s="676"/>
      <c r="MIH9" s="676"/>
      <c r="MII9" s="676"/>
      <c r="MIJ9" s="676"/>
      <c r="MIK9" s="676"/>
      <c r="MIL9" s="676"/>
      <c r="MIM9" s="676"/>
      <c r="MIN9" s="676"/>
      <c r="MIO9" s="676"/>
      <c r="MIP9" s="676"/>
      <c r="MIQ9" s="676"/>
      <c r="MIR9" s="676"/>
      <c r="MIS9" s="676"/>
      <c r="MIT9" s="676"/>
      <c r="MIU9" s="676"/>
      <c r="MIV9" s="676"/>
      <c r="MIW9" s="676"/>
      <c r="MIX9" s="676"/>
      <c r="MIY9" s="676"/>
      <c r="MIZ9" s="676"/>
      <c r="MJA9" s="676"/>
      <c r="MJB9" s="676"/>
      <c r="MJC9" s="676"/>
      <c r="MJD9" s="676"/>
      <c r="MJE9" s="676"/>
      <c r="MJF9" s="676"/>
      <c r="MJG9" s="676"/>
      <c r="MJH9" s="676"/>
      <c r="MJI9" s="676"/>
      <c r="MJJ9" s="676"/>
      <c r="MJK9" s="676"/>
      <c r="MJL9" s="676"/>
      <c r="MJM9" s="676"/>
      <c r="MJN9" s="676"/>
      <c r="MJO9" s="676"/>
      <c r="MJP9" s="676"/>
      <c r="MJQ9" s="676"/>
      <c r="MJR9" s="676"/>
      <c r="MJS9" s="676"/>
      <c r="MJT9" s="676"/>
      <c r="MJU9" s="676"/>
      <c r="MJV9" s="676"/>
      <c r="MJW9" s="676"/>
      <c r="MJX9" s="676"/>
      <c r="MJY9" s="676"/>
      <c r="MJZ9" s="676"/>
      <c r="MKA9" s="676"/>
      <c r="MKB9" s="676"/>
      <c r="MKC9" s="676"/>
      <c r="MKD9" s="676"/>
      <c r="MKE9" s="676"/>
      <c r="MKF9" s="676"/>
      <c r="MKG9" s="676"/>
      <c r="MKH9" s="676"/>
      <c r="MKI9" s="676"/>
      <c r="MKJ9" s="676"/>
      <c r="MKK9" s="676"/>
      <c r="MKL9" s="676"/>
      <c r="MKM9" s="676"/>
      <c r="MKN9" s="676"/>
      <c r="MKO9" s="676"/>
      <c r="MKP9" s="676"/>
      <c r="MKQ9" s="676"/>
      <c r="MKR9" s="676"/>
      <c r="MKS9" s="676"/>
      <c r="MKT9" s="676"/>
      <c r="MKU9" s="676"/>
      <c r="MKV9" s="676"/>
      <c r="MKW9" s="676"/>
      <c r="MKX9" s="676"/>
      <c r="MKY9" s="676"/>
      <c r="MKZ9" s="676"/>
      <c r="MLA9" s="676"/>
      <c r="MLB9" s="676"/>
      <c r="MLC9" s="676"/>
      <c r="MLD9" s="676"/>
      <c r="MLE9" s="676"/>
      <c r="MLF9" s="676"/>
      <c r="MLG9" s="676"/>
      <c r="MLH9" s="676"/>
      <c r="MLI9" s="676"/>
      <c r="MLJ9" s="676"/>
      <c r="MLK9" s="676"/>
      <c r="MLL9" s="676"/>
      <c r="MLM9" s="676"/>
      <c r="MLN9" s="676"/>
      <c r="MLO9" s="676"/>
      <c r="MLP9" s="676"/>
      <c r="MLQ9" s="676"/>
      <c r="MLR9" s="676"/>
      <c r="MLS9" s="676"/>
      <c r="MLT9" s="676"/>
      <c r="MLU9" s="676"/>
      <c r="MLV9" s="676"/>
      <c r="MLW9" s="676"/>
      <c r="MLX9" s="676"/>
      <c r="MLY9" s="676"/>
      <c r="MLZ9" s="676"/>
      <c r="MMA9" s="676"/>
      <c r="MMB9" s="676"/>
      <c r="MMC9" s="676"/>
      <c r="MMD9" s="676"/>
      <c r="MME9" s="676"/>
      <c r="MMF9" s="676"/>
      <c r="MMG9" s="676"/>
      <c r="MMH9" s="676"/>
      <c r="MMI9" s="676"/>
      <c r="MMJ9" s="676"/>
      <c r="MMK9" s="676"/>
      <c r="MML9" s="676"/>
      <c r="MMM9" s="676"/>
      <c r="MMN9" s="676"/>
      <c r="MMO9" s="676"/>
      <c r="MMP9" s="676"/>
      <c r="MMQ9" s="676"/>
      <c r="MMR9" s="676"/>
      <c r="MMS9" s="676"/>
      <c r="MMT9" s="676"/>
      <c r="MMU9" s="676"/>
      <c r="MMV9" s="676"/>
      <c r="MMW9" s="676"/>
      <c r="MMX9" s="676"/>
      <c r="MMY9" s="676"/>
      <c r="MMZ9" s="676"/>
      <c r="MNA9" s="676"/>
      <c r="MNB9" s="676"/>
      <c r="MNC9" s="676"/>
      <c r="MND9" s="676"/>
      <c r="MNE9" s="676"/>
      <c r="MNF9" s="676"/>
      <c r="MNG9" s="676"/>
      <c r="MNH9" s="676"/>
      <c r="MNI9" s="676"/>
      <c r="MNJ9" s="676"/>
      <c r="MNK9" s="676"/>
      <c r="MNL9" s="676"/>
      <c r="MNM9" s="676"/>
      <c r="MNN9" s="676"/>
      <c r="MNO9" s="676"/>
      <c r="MNP9" s="676"/>
      <c r="MNQ9" s="676"/>
      <c r="MNR9" s="676"/>
      <c r="MNS9" s="676"/>
      <c r="MNT9" s="676"/>
      <c r="MNU9" s="676"/>
      <c r="MNV9" s="676"/>
      <c r="MNW9" s="676"/>
      <c r="MNX9" s="676"/>
      <c r="MNY9" s="676"/>
      <c r="MNZ9" s="676"/>
      <c r="MOA9" s="676"/>
      <c r="MOB9" s="676"/>
      <c r="MOC9" s="676"/>
      <c r="MOD9" s="676"/>
      <c r="MOE9" s="676"/>
      <c r="MOF9" s="676"/>
      <c r="MOG9" s="676"/>
      <c r="MOH9" s="676"/>
      <c r="MOI9" s="676"/>
      <c r="MOJ9" s="676"/>
      <c r="MOK9" s="676"/>
      <c r="MOL9" s="676"/>
      <c r="MOM9" s="676"/>
      <c r="MON9" s="676"/>
      <c r="MOO9" s="676"/>
      <c r="MOP9" s="676"/>
      <c r="MOQ9" s="676"/>
      <c r="MOR9" s="676"/>
      <c r="MOS9" s="676"/>
      <c r="MOT9" s="676"/>
      <c r="MOU9" s="676"/>
      <c r="MOV9" s="676"/>
      <c r="MOW9" s="676"/>
      <c r="MOX9" s="676"/>
      <c r="MOY9" s="676"/>
      <c r="MOZ9" s="676"/>
      <c r="MPA9" s="676"/>
      <c r="MPB9" s="676"/>
      <c r="MPC9" s="676"/>
      <c r="MPD9" s="676"/>
      <c r="MPE9" s="676"/>
      <c r="MPF9" s="676"/>
      <c r="MPG9" s="676"/>
      <c r="MPH9" s="676"/>
      <c r="MPI9" s="676"/>
      <c r="MPJ9" s="676"/>
      <c r="MPK9" s="676"/>
      <c r="MPL9" s="676"/>
      <c r="MPM9" s="676"/>
      <c r="MPN9" s="676"/>
      <c r="MPO9" s="676"/>
      <c r="MPP9" s="676"/>
      <c r="MPQ9" s="676"/>
      <c r="MPR9" s="676"/>
      <c r="MPS9" s="676"/>
      <c r="MPT9" s="676"/>
      <c r="MPU9" s="676"/>
      <c r="MPV9" s="676"/>
      <c r="MPW9" s="676"/>
      <c r="MPX9" s="676"/>
      <c r="MPY9" s="676"/>
      <c r="MPZ9" s="676"/>
      <c r="MQA9" s="676"/>
      <c r="MQB9" s="676"/>
      <c r="MQC9" s="676"/>
      <c r="MQD9" s="676"/>
      <c r="MQE9" s="676"/>
      <c r="MQF9" s="676"/>
      <c r="MQG9" s="676"/>
      <c r="MQH9" s="676"/>
      <c r="MQI9" s="676"/>
      <c r="MQJ9" s="676"/>
      <c r="MQK9" s="676"/>
      <c r="MQL9" s="676"/>
      <c r="MQM9" s="676"/>
      <c r="MQN9" s="676"/>
      <c r="MQO9" s="676"/>
      <c r="MQP9" s="676"/>
      <c r="MQQ9" s="676"/>
      <c r="MQR9" s="676"/>
      <c r="MQS9" s="676"/>
      <c r="MQT9" s="676"/>
      <c r="MQU9" s="676"/>
      <c r="MQV9" s="676"/>
      <c r="MQW9" s="676"/>
      <c r="MQX9" s="676"/>
      <c r="MQY9" s="676"/>
      <c r="MQZ9" s="676"/>
      <c r="MRA9" s="676"/>
      <c r="MRB9" s="676"/>
      <c r="MRC9" s="676"/>
      <c r="MRD9" s="676"/>
      <c r="MRE9" s="676"/>
      <c r="MRF9" s="676"/>
      <c r="MRG9" s="676"/>
      <c r="MRH9" s="676"/>
      <c r="MRI9" s="676"/>
      <c r="MRJ9" s="676"/>
      <c r="MRK9" s="676"/>
      <c r="MRL9" s="676"/>
      <c r="MRM9" s="676"/>
      <c r="MRN9" s="676"/>
      <c r="MRO9" s="676"/>
      <c r="MRP9" s="676"/>
      <c r="MRQ9" s="676"/>
      <c r="MRR9" s="676"/>
      <c r="MRS9" s="676"/>
      <c r="MRT9" s="676"/>
      <c r="MRU9" s="676"/>
      <c r="MRV9" s="676"/>
      <c r="MRW9" s="676"/>
      <c r="MRX9" s="676"/>
      <c r="MRY9" s="676"/>
      <c r="MRZ9" s="676"/>
      <c r="MSA9" s="676"/>
      <c r="MSB9" s="676"/>
      <c r="MSC9" s="676"/>
      <c r="MSD9" s="676"/>
      <c r="MSE9" s="676"/>
      <c r="MSF9" s="676"/>
      <c r="MSG9" s="676"/>
      <c r="MSH9" s="676"/>
      <c r="MSI9" s="676"/>
      <c r="MSJ9" s="676"/>
      <c r="MSK9" s="676"/>
      <c r="MSL9" s="676"/>
      <c r="MSM9" s="676"/>
      <c r="MSN9" s="676"/>
      <c r="MSO9" s="676"/>
      <c r="MSP9" s="676"/>
      <c r="MSQ9" s="676"/>
      <c r="MSR9" s="676"/>
      <c r="MSS9" s="676"/>
      <c r="MST9" s="676"/>
      <c r="MSU9" s="676"/>
      <c r="MSV9" s="676"/>
      <c r="MSW9" s="676"/>
      <c r="MSX9" s="676"/>
      <c r="MSY9" s="676"/>
      <c r="MSZ9" s="676"/>
      <c r="MTA9" s="676"/>
      <c r="MTB9" s="676"/>
      <c r="MTC9" s="676"/>
      <c r="MTD9" s="676"/>
      <c r="MTE9" s="676"/>
      <c r="MTF9" s="676"/>
      <c r="MTG9" s="676"/>
      <c r="MTH9" s="676"/>
      <c r="MTI9" s="676"/>
      <c r="MTJ9" s="676"/>
      <c r="MTK9" s="676"/>
      <c r="MTL9" s="676"/>
      <c r="MTM9" s="676"/>
      <c r="MTN9" s="676"/>
      <c r="MTO9" s="676"/>
      <c r="MTP9" s="676"/>
      <c r="MTQ9" s="676"/>
      <c r="MTR9" s="676"/>
      <c r="MTS9" s="676"/>
      <c r="MTT9" s="676"/>
      <c r="MTU9" s="676"/>
      <c r="MTV9" s="676"/>
      <c r="MTW9" s="676"/>
      <c r="MTX9" s="676"/>
      <c r="MTY9" s="676"/>
      <c r="MTZ9" s="676"/>
      <c r="MUA9" s="676"/>
      <c r="MUB9" s="676"/>
      <c r="MUC9" s="676"/>
      <c r="MUD9" s="676"/>
      <c r="MUE9" s="676"/>
      <c r="MUF9" s="676"/>
      <c r="MUG9" s="676"/>
      <c r="MUH9" s="676"/>
      <c r="MUI9" s="676"/>
      <c r="MUJ9" s="676"/>
      <c r="MUK9" s="676"/>
      <c r="MUL9" s="676"/>
      <c r="MUM9" s="676"/>
      <c r="MUN9" s="676"/>
      <c r="MUO9" s="676"/>
      <c r="MUP9" s="676"/>
      <c r="MUQ9" s="676"/>
      <c r="MUR9" s="676"/>
      <c r="MUS9" s="676"/>
      <c r="MUT9" s="676"/>
      <c r="MUU9" s="676"/>
      <c r="MUV9" s="676"/>
      <c r="MUW9" s="676"/>
      <c r="MUX9" s="676"/>
      <c r="MUY9" s="676"/>
      <c r="MUZ9" s="676"/>
      <c r="MVA9" s="676"/>
      <c r="MVB9" s="676"/>
      <c r="MVC9" s="676"/>
      <c r="MVD9" s="676"/>
      <c r="MVE9" s="676"/>
      <c r="MVF9" s="676"/>
      <c r="MVG9" s="676"/>
      <c r="MVH9" s="676"/>
      <c r="MVI9" s="676"/>
      <c r="MVJ9" s="676"/>
      <c r="MVK9" s="676"/>
      <c r="MVL9" s="676"/>
      <c r="MVM9" s="676"/>
      <c r="MVN9" s="676"/>
      <c r="MVO9" s="676"/>
      <c r="MVP9" s="676"/>
      <c r="MVQ9" s="676"/>
      <c r="MVR9" s="676"/>
      <c r="MVS9" s="676"/>
      <c r="MVT9" s="676"/>
      <c r="MVU9" s="676"/>
      <c r="MVV9" s="676"/>
      <c r="MVW9" s="676"/>
      <c r="MVX9" s="676"/>
      <c r="MVY9" s="676"/>
      <c r="MVZ9" s="676"/>
      <c r="MWA9" s="676"/>
      <c r="MWB9" s="676"/>
      <c r="MWC9" s="676"/>
      <c r="MWD9" s="676"/>
      <c r="MWE9" s="676"/>
      <c r="MWF9" s="676"/>
      <c r="MWG9" s="676"/>
      <c r="MWH9" s="676"/>
      <c r="MWI9" s="676"/>
      <c r="MWJ9" s="676"/>
      <c r="MWK9" s="676"/>
      <c r="MWL9" s="676"/>
      <c r="MWM9" s="676"/>
      <c r="MWN9" s="676"/>
      <c r="MWO9" s="676"/>
      <c r="MWP9" s="676"/>
      <c r="MWQ9" s="676"/>
      <c r="MWR9" s="676"/>
      <c r="MWS9" s="676"/>
      <c r="MWT9" s="676"/>
      <c r="MWU9" s="676"/>
      <c r="MWV9" s="676"/>
      <c r="MWW9" s="676"/>
      <c r="MWX9" s="676"/>
      <c r="MWY9" s="676"/>
      <c r="MWZ9" s="676"/>
      <c r="MXA9" s="676"/>
      <c r="MXB9" s="676"/>
      <c r="MXC9" s="676"/>
      <c r="MXD9" s="676"/>
      <c r="MXE9" s="676"/>
      <c r="MXF9" s="676"/>
      <c r="MXG9" s="676"/>
      <c r="MXH9" s="676"/>
      <c r="MXI9" s="676"/>
      <c r="MXJ9" s="676"/>
      <c r="MXK9" s="676"/>
      <c r="MXL9" s="676"/>
      <c r="MXM9" s="676"/>
      <c r="MXN9" s="676"/>
      <c r="MXO9" s="676"/>
      <c r="MXP9" s="676"/>
      <c r="MXQ9" s="676"/>
      <c r="MXR9" s="676"/>
      <c r="MXS9" s="676"/>
      <c r="MXT9" s="676"/>
      <c r="MXU9" s="676"/>
      <c r="MXV9" s="676"/>
      <c r="MXW9" s="676"/>
      <c r="MXX9" s="676"/>
      <c r="MXY9" s="676"/>
      <c r="MXZ9" s="676"/>
      <c r="MYA9" s="676"/>
      <c r="MYB9" s="676"/>
      <c r="MYC9" s="676"/>
      <c r="MYD9" s="676"/>
      <c r="MYE9" s="676"/>
      <c r="MYF9" s="676"/>
      <c r="MYG9" s="676"/>
      <c r="MYH9" s="676"/>
      <c r="MYI9" s="676"/>
      <c r="MYJ9" s="676"/>
      <c r="MYK9" s="676"/>
      <c r="MYL9" s="676"/>
      <c r="MYM9" s="676"/>
      <c r="MYN9" s="676"/>
      <c r="MYO9" s="676"/>
      <c r="MYP9" s="676"/>
      <c r="MYQ9" s="676"/>
      <c r="MYR9" s="676"/>
      <c r="MYS9" s="676"/>
      <c r="MYT9" s="676"/>
      <c r="MYU9" s="676"/>
      <c r="MYV9" s="676"/>
      <c r="MYW9" s="676"/>
      <c r="MYX9" s="676"/>
      <c r="MYY9" s="676"/>
      <c r="MYZ9" s="676"/>
      <c r="MZA9" s="676"/>
      <c r="MZB9" s="676"/>
      <c r="MZC9" s="676"/>
      <c r="MZD9" s="676"/>
      <c r="MZE9" s="676"/>
      <c r="MZF9" s="676"/>
      <c r="MZG9" s="676"/>
      <c r="MZH9" s="676"/>
      <c r="MZI9" s="676"/>
      <c r="MZJ9" s="676"/>
      <c r="MZK9" s="676"/>
      <c r="MZL9" s="676"/>
      <c r="MZM9" s="676"/>
      <c r="MZN9" s="676"/>
      <c r="MZO9" s="676"/>
      <c r="MZP9" s="676"/>
      <c r="MZQ9" s="676"/>
      <c r="MZR9" s="676"/>
      <c r="MZS9" s="676"/>
      <c r="MZT9" s="676"/>
      <c r="MZU9" s="676"/>
      <c r="MZV9" s="676"/>
      <c r="MZW9" s="676"/>
      <c r="MZX9" s="676"/>
      <c r="MZY9" s="676"/>
      <c r="MZZ9" s="676"/>
      <c r="NAA9" s="676"/>
      <c r="NAB9" s="676"/>
      <c r="NAC9" s="676"/>
      <c r="NAD9" s="676"/>
      <c r="NAE9" s="676"/>
      <c r="NAF9" s="676"/>
      <c r="NAG9" s="676"/>
      <c r="NAH9" s="676"/>
      <c r="NAI9" s="676"/>
      <c r="NAJ9" s="676"/>
      <c r="NAK9" s="676"/>
      <c r="NAL9" s="676"/>
      <c r="NAM9" s="676"/>
      <c r="NAN9" s="676"/>
      <c r="NAO9" s="676"/>
      <c r="NAP9" s="676"/>
      <c r="NAQ9" s="676"/>
      <c r="NAR9" s="676"/>
      <c r="NAS9" s="676"/>
      <c r="NAT9" s="676"/>
      <c r="NAU9" s="676"/>
      <c r="NAV9" s="676"/>
      <c r="NAW9" s="676"/>
      <c r="NAX9" s="676"/>
      <c r="NAY9" s="676"/>
      <c r="NAZ9" s="676"/>
      <c r="NBA9" s="676"/>
      <c r="NBB9" s="676"/>
      <c r="NBC9" s="676"/>
      <c r="NBD9" s="676"/>
      <c r="NBE9" s="676"/>
      <c r="NBF9" s="676"/>
      <c r="NBG9" s="676"/>
      <c r="NBH9" s="676"/>
      <c r="NBI9" s="676"/>
      <c r="NBJ9" s="676"/>
      <c r="NBK9" s="676"/>
      <c r="NBL9" s="676"/>
      <c r="NBM9" s="676"/>
      <c r="NBN9" s="676"/>
      <c r="NBO9" s="676"/>
      <c r="NBP9" s="676"/>
      <c r="NBQ9" s="676"/>
      <c r="NBR9" s="676"/>
      <c r="NBS9" s="676"/>
      <c r="NBT9" s="676"/>
      <c r="NBU9" s="676"/>
      <c r="NBV9" s="676"/>
      <c r="NBW9" s="676"/>
      <c r="NBX9" s="676"/>
      <c r="NBY9" s="676"/>
      <c r="NBZ9" s="676"/>
      <c r="NCA9" s="676"/>
      <c r="NCB9" s="676"/>
      <c r="NCC9" s="676"/>
      <c r="NCD9" s="676"/>
      <c r="NCE9" s="676"/>
      <c r="NCF9" s="676"/>
      <c r="NCG9" s="676"/>
      <c r="NCH9" s="676"/>
      <c r="NCI9" s="676"/>
      <c r="NCJ9" s="676"/>
      <c r="NCK9" s="676"/>
      <c r="NCL9" s="676"/>
      <c r="NCM9" s="676"/>
      <c r="NCN9" s="676"/>
      <c r="NCO9" s="676"/>
      <c r="NCP9" s="676"/>
      <c r="NCQ9" s="676"/>
      <c r="NCR9" s="676"/>
      <c r="NCS9" s="676"/>
      <c r="NCT9" s="676"/>
      <c r="NCU9" s="676"/>
      <c r="NCV9" s="676"/>
      <c r="NCW9" s="676"/>
      <c r="NCX9" s="676"/>
      <c r="NCY9" s="676"/>
      <c r="NCZ9" s="676"/>
      <c r="NDA9" s="676"/>
      <c r="NDB9" s="676"/>
      <c r="NDC9" s="676"/>
      <c r="NDD9" s="676"/>
      <c r="NDE9" s="676"/>
      <c r="NDF9" s="676"/>
      <c r="NDG9" s="676"/>
      <c r="NDH9" s="676"/>
      <c r="NDI9" s="676"/>
      <c r="NDJ9" s="676"/>
      <c r="NDK9" s="676"/>
      <c r="NDL9" s="676"/>
      <c r="NDM9" s="676"/>
      <c r="NDN9" s="676"/>
      <c r="NDO9" s="676"/>
      <c r="NDP9" s="676"/>
      <c r="NDQ9" s="676"/>
      <c r="NDR9" s="676"/>
      <c r="NDS9" s="676"/>
      <c r="NDT9" s="676"/>
      <c r="NDU9" s="676"/>
      <c r="NDV9" s="676"/>
      <c r="NDW9" s="676"/>
      <c r="NDX9" s="676"/>
      <c r="NDY9" s="676"/>
      <c r="NDZ9" s="676"/>
      <c r="NEA9" s="676"/>
      <c r="NEB9" s="676"/>
      <c r="NEC9" s="676"/>
      <c r="NED9" s="676"/>
      <c r="NEE9" s="676"/>
      <c r="NEF9" s="676"/>
      <c r="NEG9" s="676"/>
      <c r="NEH9" s="676"/>
      <c r="NEI9" s="676"/>
      <c r="NEJ9" s="676"/>
      <c r="NEK9" s="676"/>
      <c r="NEL9" s="676"/>
      <c r="NEM9" s="676"/>
      <c r="NEN9" s="676"/>
      <c r="NEO9" s="676"/>
      <c r="NEP9" s="676"/>
      <c r="NEQ9" s="676"/>
      <c r="NER9" s="676"/>
      <c r="NES9" s="676"/>
      <c r="NET9" s="676"/>
      <c r="NEU9" s="676"/>
      <c r="NEV9" s="676"/>
      <c r="NEW9" s="676"/>
      <c r="NEX9" s="676"/>
      <c r="NEY9" s="676"/>
      <c r="NEZ9" s="676"/>
      <c r="NFA9" s="676"/>
      <c r="NFB9" s="676"/>
      <c r="NFC9" s="676"/>
      <c r="NFD9" s="676"/>
      <c r="NFE9" s="676"/>
      <c r="NFF9" s="676"/>
      <c r="NFG9" s="676"/>
      <c r="NFH9" s="676"/>
      <c r="NFI9" s="676"/>
      <c r="NFJ9" s="676"/>
      <c r="NFK9" s="676"/>
      <c r="NFL9" s="676"/>
      <c r="NFM9" s="676"/>
      <c r="NFN9" s="676"/>
      <c r="NFO9" s="676"/>
      <c r="NFP9" s="676"/>
      <c r="NFQ9" s="676"/>
      <c r="NFR9" s="676"/>
      <c r="NFS9" s="676"/>
      <c r="NFT9" s="676"/>
      <c r="NFU9" s="676"/>
      <c r="NFV9" s="676"/>
      <c r="NFW9" s="676"/>
      <c r="NFX9" s="676"/>
      <c r="NFY9" s="676"/>
      <c r="NFZ9" s="676"/>
      <c r="NGA9" s="676"/>
      <c r="NGB9" s="676"/>
      <c r="NGC9" s="676"/>
      <c r="NGD9" s="676"/>
      <c r="NGE9" s="676"/>
      <c r="NGF9" s="676"/>
      <c r="NGG9" s="676"/>
      <c r="NGH9" s="676"/>
      <c r="NGI9" s="676"/>
      <c r="NGJ9" s="676"/>
      <c r="NGK9" s="676"/>
      <c r="NGL9" s="676"/>
      <c r="NGM9" s="676"/>
      <c r="NGN9" s="676"/>
      <c r="NGO9" s="676"/>
      <c r="NGP9" s="676"/>
      <c r="NGQ9" s="676"/>
      <c r="NGR9" s="676"/>
      <c r="NGS9" s="676"/>
      <c r="NGT9" s="676"/>
      <c r="NGU9" s="676"/>
      <c r="NGV9" s="676"/>
      <c r="NGW9" s="676"/>
      <c r="NGX9" s="676"/>
      <c r="NGY9" s="676"/>
      <c r="NGZ9" s="676"/>
      <c r="NHA9" s="676"/>
      <c r="NHB9" s="676"/>
      <c r="NHC9" s="676"/>
      <c r="NHD9" s="676"/>
      <c r="NHE9" s="676"/>
      <c r="NHF9" s="676"/>
      <c r="NHG9" s="676"/>
      <c r="NHH9" s="676"/>
      <c r="NHI9" s="676"/>
      <c r="NHJ9" s="676"/>
      <c r="NHK9" s="676"/>
      <c r="NHL9" s="676"/>
      <c r="NHM9" s="676"/>
      <c r="NHN9" s="676"/>
      <c r="NHO9" s="676"/>
      <c r="NHP9" s="676"/>
      <c r="NHQ9" s="676"/>
      <c r="NHR9" s="676"/>
      <c r="NHS9" s="676"/>
      <c r="NHT9" s="676"/>
      <c r="NHU9" s="676"/>
      <c r="NHV9" s="676"/>
      <c r="NHW9" s="676"/>
      <c r="NHX9" s="676"/>
      <c r="NHY9" s="676"/>
      <c r="NHZ9" s="676"/>
      <c r="NIA9" s="676"/>
      <c r="NIB9" s="676"/>
      <c r="NIC9" s="676"/>
      <c r="NID9" s="676"/>
      <c r="NIE9" s="676"/>
      <c r="NIF9" s="676"/>
      <c r="NIG9" s="676"/>
      <c r="NIH9" s="676"/>
      <c r="NII9" s="676"/>
      <c r="NIJ9" s="676"/>
      <c r="NIK9" s="676"/>
      <c r="NIL9" s="676"/>
      <c r="NIM9" s="676"/>
      <c r="NIN9" s="676"/>
      <c r="NIO9" s="676"/>
      <c r="NIP9" s="676"/>
      <c r="NIQ9" s="676"/>
      <c r="NIR9" s="676"/>
      <c r="NIS9" s="676"/>
      <c r="NIT9" s="676"/>
      <c r="NIU9" s="676"/>
      <c r="NIV9" s="676"/>
      <c r="NIW9" s="676"/>
      <c r="NIX9" s="676"/>
      <c r="NIY9" s="676"/>
      <c r="NIZ9" s="676"/>
      <c r="NJA9" s="676"/>
      <c r="NJB9" s="676"/>
      <c r="NJC9" s="676"/>
      <c r="NJD9" s="676"/>
      <c r="NJE9" s="676"/>
      <c r="NJF9" s="676"/>
      <c r="NJG9" s="676"/>
      <c r="NJH9" s="676"/>
      <c r="NJI9" s="676"/>
      <c r="NJJ9" s="676"/>
      <c r="NJK9" s="676"/>
      <c r="NJL9" s="676"/>
      <c r="NJM9" s="676"/>
      <c r="NJN9" s="676"/>
      <c r="NJO9" s="676"/>
      <c r="NJP9" s="676"/>
      <c r="NJQ9" s="676"/>
      <c r="NJR9" s="676"/>
      <c r="NJS9" s="676"/>
      <c r="NJT9" s="676"/>
      <c r="NJU9" s="676"/>
      <c r="NJV9" s="676"/>
      <c r="NJW9" s="676"/>
      <c r="NJX9" s="676"/>
      <c r="NJY9" s="676"/>
      <c r="NJZ9" s="676"/>
      <c r="NKA9" s="676"/>
      <c r="NKB9" s="676"/>
      <c r="NKC9" s="676"/>
      <c r="NKD9" s="676"/>
      <c r="NKE9" s="676"/>
      <c r="NKF9" s="676"/>
      <c r="NKG9" s="676"/>
      <c r="NKH9" s="676"/>
      <c r="NKI9" s="676"/>
      <c r="NKJ9" s="676"/>
      <c r="NKK9" s="676"/>
      <c r="NKL9" s="676"/>
      <c r="NKM9" s="676"/>
      <c r="NKN9" s="676"/>
      <c r="NKO9" s="676"/>
      <c r="NKP9" s="676"/>
      <c r="NKQ9" s="676"/>
      <c r="NKR9" s="676"/>
      <c r="NKS9" s="676"/>
      <c r="NKT9" s="676"/>
      <c r="NKU9" s="676"/>
      <c r="NKV9" s="676"/>
      <c r="NKW9" s="676"/>
      <c r="NKX9" s="676"/>
      <c r="NKY9" s="676"/>
      <c r="NKZ9" s="676"/>
      <c r="NLA9" s="676"/>
      <c r="NLB9" s="676"/>
      <c r="NLC9" s="676"/>
      <c r="NLD9" s="676"/>
      <c r="NLE9" s="676"/>
      <c r="NLF9" s="676"/>
      <c r="NLG9" s="676"/>
      <c r="NLH9" s="676"/>
      <c r="NLI9" s="676"/>
      <c r="NLJ9" s="676"/>
      <c r="NLK9" s="676"/>
      <c r="NLL9" s="676"/>
      <c r="NLM9" s="676"/>
      <c r="NLN9" s="676"/>
      <c r="NLO9" s="676"/>
      <c r="NLP9" s="676"/>
      <c r="NLQ9" s="676"/>
      <c r="NLR9" s="676"/>
      <c r="NLS9" s="676"/>
      <c r="NLT9" s="676"/>
      <c r="NLU9" s="676"/>
      <c r="NLV9" s="676"/>
      <c r="NLW9" s="676"/>
      <c r="NLX9" s="676"/>
      <c r="NLY9" s="676"/>
      <c r="NLZ9" s="676"/>
      <c r="NMA9" s="676"/>
      <c r="NMB9" s="676"/>
      <c r="NMC9" s="676"/>
      <c r="NMD9" s="676"/>
      <c r="NME9" s="676"/>
      <c r="NMF9" s="676"/>
      <c r="NMG9" s="676"/>
      <c r="NMH9" s="676"/>
      <c r="NMI9" s="676"/>
      <c r="NMJ9" s="676"/>
      <c r="NMK9" s="676"/>
      <c r="NML9" s="676"/>
      <c r="NMM9" s="676"/>
      <c r="NMN9" s="676"/>
      <c r="NMO9" s="676"/>
      <c r="NMP9" s="676"/>
      <c r="NMQ9" s="676"/>
      <c r="NMR9" s="676"/>
      <c r="NMS9" s="676"/>
      <c r="NMT9" s="676"/>
      <c r="NMU9" s="676"/>
      <c r="NMV9" s="676"/>
      <c r="NMW9" s="676"/>
      <c r="NMX9" s="676"/>
      <c r="NMY9" s="676"/>
      <c r="NMZ9" s="676"/>
      <c r="NNA9" s="676"/>
      <c r="NNB9" s="676"/>
      <c r="NNC9" s="676"/>
      <c r="NND9" s="676"/>
      <c r="NNE9" s="676"/>
      <c r="NNF9" s="676"/>
      <c r="NNG9" s="676"/>
      <c r="NNH9" s="676"/>
      <c r="NNI9" s="676"/>
      <c r="NNJ9" s="676"/>
      <c r="NNK9" s="676"/>
      <c r="NNL9" s="676"/>
      <c r="NNM9" s="676"/>
      <c r="NNN9" s="676"/>
      <c r="NNO9" s="676"/>
      <c r="NNP9" s="676"/>
      <c r="NNQ9" s="676"/>
      <c r="NNR9" s="676"/>
      <c r="NNS9" s="676"/>
      <c r="NNT9" s="676"/>
      <c r="NNU9" s="676"/>
      <c r="NNV9" s="676"/>
      <c r="NNW9" s="676"/>
      <c r="NNX9" s="676"/>
      <c r="NNY9" s="676"/>
      <c r="NNZ9" s="676"/>
      <c r="NOA9" s="676"/>
      <c r="NOB9" s="676"/>
      <c r="NOC9" s="676"/>
      <c r="NOD9" s="676"/>
      <c r="NOE9" s="676"/>
      <c r="NOF9" s="676"/>
      <c r="NOG9" s="676"/>
      <c r="NOH9" s="676"/>
      <c r="NOI9" s="676"/>
      <c r="NOJ9" s="676"/>
      <c r="NOK9" s="676"/>
      <c r="NOL9" s="676"/>
      <c r="NOM9" s="676"/>
      <c r="NON9" s="676"/>
      <c r="NOO9" s="676"/>
      <c r="NOP9" s="676"/>
      <c r="NOQ9" s="676"/>
      <c r="NOR9" s="676"/>
      <c r="NOS9" s="676"/>
      <c r="NOT9" s="676"/>
      <c r="NOU9" s="676"/>
      <c r="NOV9" s="676"/>
      <c r="NOW9" s="676"/>
      <c r="NOX9" s="676"/>
      <c r="NOY9" s="676"/>
      <c r="NOZ9" s="676"/>
      <c r="NPA9" s="676"/>
      <c r="NPB9" s="676"/>
      <c r="NPC9" s="676"/>
      <c r="NPD9" s="676"/>
      <c r="NPE9" s="676"/>
      <c r="NPF9" s="676"/>
      <c r="NPG9" s="676"/>
      <c r="NPH9" s="676"/>
      <c r="NPI9" s="676"/>
      <c r="NPJ9" s="676"/>
      <c r="NPK9" s="676"/>
      <c r="NPL9" s="676"/>
      <c r="NPM9" s="676"/>
      <c r="NPN9" s="676"/>
      <c r="NPO9" s="676"/>
      <c r="NPP9" s="676"/>
      <c r="NPQ9" s="676"/>
      <c r="NPR9" s="676"/>
      <c r="NPS9" s="676"/>
      <c r="NPT9" s="676"/>
      <c r="NPU9" s="676"/>
      <c r="NPV9" s="676"/>
      <c r="NPW9" s="676"/>
      <c r="NPX9" s="676"/>
      <c r="NPY9" s="676"/>
      <c r="NPZ9" s="676"/>
      <c r="NQA9" s="676"/>
      <c r="NQB9" s="676"/>
      <c r="NQC9" s="676"/>
      <c r="NQD9" s="676"/>
      <c r="NQE9" s="676"/>
      <c r="NQF9" s="676"/>
      <c r="NQG9" s="676"/>
      <c r="NQH9" s="676"/>
      <c r="NQI9" s="676"/>
      <c r="NQJ9" s="676"/>
      <c r="NQK9" s="676"/>
      <c r="NQL9" s="676"/>
      <c r="NQM9" s="676"/>
      <c r="NQN9" s="676"/>
      <c r="NQO9" s="676"/>
      <c r="NQP9" s="676"/>
      <c r="NQQ9" s="676"/>
      <c r="NQR9" s="676"/>
      <c r="NQS9" s="676"/>
      <c r="NQT9" s="676"/>
      <c r="NQU9" s="676"/>
      <c r="NQV9" s="676"/>
      <c r="NQW9" s="676"/>
      <c r="NQX9" s="676"/>
      <c r="NQY9" s="676"/>
      <c r="NQZ9" s="676"/>
      <c r="NRA9" s="676"/>
      <c r="NRB9" s="676"/>
      <c r="NRC9" s="676"/>
      <c r="NRD9" s="676"/>
      <c r="NRE9" s="676"/>
      <c r="NRF9" s="676"/>
      <c r="NRG9" s="676"/>
      <c r="NRH9" s="676"/>
      <c r="NRI9" s="676"/>
      <c r="NRJ9" s="676"/>
      <c r="NRK9" s="676"/>
      <c r="NRL9" s="676"/>
      <c r="NRM9" s="676"/>
      <c r="NRN9" s="676"/>
      <c r="NRO9" s="676"/>
      <c r="NRP9" s="676"/>
      <c r="NRQ9" s="676"/>
      <c r="NRR9" s="676"/>
      <c r="NRS9" s="676"/>
      <c r="NRT9" s="676"/>
      <c r="NRU9" s="676"/>
      <c r="NRV9" s="676"/>
      <c r="NRW9" s="676"/>
      <c r="NRX9" s="676"/>
      <c r="NRY9" s="676"/>
      <c r="NRZ9" s="676"/>
      <c r="NSA9" s="676"/>
      <c r="NSB9" s="676"/>
      <c r="NSC9" s="676"/>
      <c r="NSD9" s="676"/>
      <c r="NSE9" s="676"/>
      <c r="NSF9" s="676"/>
      <c r="NSG9" s="676"/>
      <c r="NSH9" s="676"/>
      <c r="NSI9" s="676"/>
      <c r="NSJ9" s="676"/>
      <c r="NSK9" s="676"/>
      <c r="NSL9" s="676"/>
      <c r="NSM9" s="676"/>
      <c r="NSN9" s="676"/>
      <c r="NSO9" s="676"/>
      <c r="NSP9" s="676"/>
      <c r="NSQ9" s="676"/>
      <c r="NSR9" s="676"/>
      <c r="NSS9" s="676"/>
      <c r="NST9" s="676"/>
      <c r="NSU9" s="676"/>
      <c r="NSV9" s="676"/>
      <c r="NSW9" s="676"/>
      <c r="NSX9" s="676"/>
      <c r="NSY9" s="676"/>
      <c r="NSZ9" s="676"/>
      <c r="NTA9" s="676"/>
      <c r="NTB9" s="676"/>
      <c r="NTC9" s="676"/>
      <c r="NTD9" s="676"/>
      <c r="NTE9" s="676"/>
      <c r="NTF9" s="676"/>
      <c r="NTG9" s="676"/>
      <c r="NTH9" s="676"/>
      <c r="NTI9" s="676"/>
      <c r="NTJ9" s="676"/>
      <c r="NTK9" s="676"/>
      <c r="NTL9" s="676"/>
      <c r="NTM9" s="676"/>
      <c r="NTN9" s="676"/>
      <c r="NTO9" s="676"/>
      <c r="NTP9" s="676"/>
      <c r="NTQ9" s="676"/>
      <c r="NTR9" s="676"/>
      <c r="NTS9" s="676"/>
      <c r="NTT9" s="676"/>
      <c r="NTU9" s="676"/>
      <c r="NTV9" s="676"/>
      <c r="NTW9" s="676"/>
      <c r="NTX9" s="676"/>
      <c r="NTY9" s="676"/>
      <c r="NTZ9" s="676"/>
      <c r="NUA9" s="676"/>
      <c r="NUB9" s="676"/>
      <c r="NUC9" s="676"/>
      <c r="NUD9" s="676"/>
      <c r="NUE9" s="676"/>
      <c r="NUF9" s="676"/>
      <c r="NUG9" s="676"/>
      <c r="NUH9" s="676"/>
      <c r="NUI9" s="676"/>
      <c r="NUJ9" s="676"/>
      <c r="NUK9" s="676"/>
      <c r="NUL9" s="676"/>
      <c r="NUM9" s="676"/>
      <c r="NUN9" s="676"/>
      <c r="NUO9" s="676"/>
      <c r="NUP9" s="676"/>
      <c r="NUQ9" s="676"/>
      <c r="NUR9" s="676"/>
      <c r="NUS9" s="676"/>
      <c r="NUT9" s="676"/>
      <c r="NUU9" s="676"/>
      <c r="NUV9" s="676"/>
      <c r="NUW9" s="676"/>
      <c r="NUX9" s="676"/>
      <c r="NUY9" s="676"/>
      <c r="NUZ9" s="676"/>
      <c r="NVA9" s="676"/>
      <c r="NVB9" s="676"/>
      <c r="NVC9" s="676"/>
      <c r="NVD9" s="676"/>
      <c r="NVE9" s="676"/>
      <c r="NVF9" s="676"/>
      <c r="NVG9" s="676"/>
      <c r="NVH9" s="676"/>
      <c r="NVI9" s="676"/>
      <c r="NVJ9" s="676"/>
      <c r="NVK9" s="676"/>
      <c r="NVL9" s="676"/>
      <c r="NVM9" s="676"/>
      <c r="NVN9" s="676"/>
      <c r="NVO9" s="676"/>
      <c r="NVP9" s="676"/>
      <c r="NVQ9" s="676"/>
      <c r="NVR9" s="676"/>
      <c r="NVS9" s="676"/>
      <c r="NVT9" s="676"/>
      <c r="NVU9" s="676"/>
      <c r="NVV9" s="676"/>
      <c r="NVW9" s="676"/>
      <c r="NVX9" s="676"/>
      <c r="NVY9" s="676"/>
      <c r="NVZ9" s="676"/>
      <c r="NWA9" s="676"/>
      <c r="NWB9" s="676"/>
      <c r="NWC9" s="676"/>
      <c r="NWD9" s="676"/>
      <c r="NWE9" s="676"/>
      <c r="NWF9" s="676"/>
      <c r="NWG9" s="676"/>
      <c r="NWH9" s="676"/>
      <c r="NWI9" s="676"/>
      <c r="NWJ9" s="676"/>
      <c r="NWK9" s="676"/>
      <c r="NWL9" s="676"/>
      <c r="NWM9" s="676"/>
      <c r="NWN9" s="676"/>
      <c r="NWO9" s="676"/>
      <c r="NWP9" s="676"/>
      <c r="NWQ9" s="676"/>
      <c r="NWR9" s="676"/>
      <c r="NWS9" s="676"/>
      <c r="NWT9" s="676"/>
      <c r="NWU9" s="676"/>
      <c r="NWV9" s="676"/>
      <c r="NWW9" s="676"/>
      <c r="NWX9" s="676"/>
      <c r="NWY9" s="676"/>
      <c r="NWZ9" s="676"/>
      <c r="NXA9" s="676"/>
      <c r="NXB9" s="676"/>
      <c r="NXC9" s="676"/>
      <c r="NXD9" s="676"/>
      <c r="NXE9" s="676"/>
      <c r="NXF9" s="676"/>
      <c r="NXG9" s="676"/>
      <c r="NXH9" s="676"/>
      <c r="NXI9" s="676"/>
      <c r="NXJ9" s="676"/>
      <c r="NXK9" s="676"/>
      <c r="NXL9" s="676"/>
      <c r="NXM9" s="676"/>
      <c r="NXN9" s="676"/>
      <c r="NXO9" s="676"/>
      <c r="NXP9" s="676"/>
      <c r="NXQ9" s="676"/>
      <c r="NXR9" s="676"/>
      <c r="NXS9" s="676"/>
      <c r="NXT9" s="676"/>
      <c r="NXU9" s="676"/>
      <c r="NXV9" s="676"/>
      <c r="NXW9" s="676"/>
      <c r="NXX9" s="676"/>
      <c r="NXY9" s="676"/>
      <c r="NXZ9" s="676"/>
      <c r="NYA9" s="676"/>
      <c r="NYB9" s="676"/>
      <c r="NYC9" s="676"/>
      <c r="NYD9" s="676"/>
      <c r="NYE9" s="676"/>
      <c r="NYF9" s="676"/>
      <c r="NYG9" s="676"/>
      <c r="NYH9" s="676"/>
      <c r="NYI9" s="676"/>
      <c r="NYJ9" s="676"/>
      <c r="NYK9" s="676"/>
      <c r="NYL9" s="676"/>
      <c r="NYM9" s="676"/>
      <c r="NYN9" s="676"/>
      <c r="NYO9" s="676"/>
      <c r="NYP9" s="676"/>
      <c r="NYQ9" s="676"/>
      <c r="NYR9" s="676"/>
      <c r="NYS9" s="676"/>
      <c r="NYT9" s="676"/>
      <c r="NYU9" s="676"/>
      <c r="NYV9" s="676"/>
      <c r="NYW9" s="676"/>
      <c r="NYX9" s="676"/>
      <c r="NYY9" s="676"/>
      <c r="NYZ9" s="676"/>
      <c r="NZA9" s="676"/>
      <c r="NZB9" s="676"/>
      <c r="NZC9" s="676"/>
      <c r="NZD9" s="676"/>
      <c r="NZE9" s="676"/>
      <c r="NZF9" s="676"/>
      <c r="NZG9" s="676"/>
      <c r="NZH9" s="676"/>
      <c r="NZI9" s="676"/>
      <c r="NZJ9" s="676"/>
      <c r="NZK9" s="676"/>
      <c r="NZL9" s="676"/>
      <c r="NZM9" s="676"/>
      <c r="NZN9" s="676"/>
      <c r="NZO9" s="676"/>
      <c r="NZP9" s="676"/>
      <c r="NZQ9" s="676"/>
      <c r="NZR9" s="676"/>
      <c r="NZS9" s="676"/>
      <c r="NZT9" s="676"/>
      <c r="NZU9" s="676"/>
      <c r="NZV9" s="676"/>
      <c r="NZW9" s="676"/>
      <c r="NZX9" s="676"/>
      <c r="NZY9" s="676"/>
      <c r="NZZ9" s="676"/>
      <c r="OAA9" s="676"/>
      <c r="OAB9" s="676"/>
      <c r="OAC9" s="676"/>
      <c r="OAD9" s="676"/>
      <c r="OAE9" s="676"/>
      <c r="OAF9" s="676"/>
      <c r="OAG9" s="676"/>
      <c r="OAH9" s="676"/>
      <c r="OAI9" s="676"/>
      <c r="OAJ9" s="676"/>
      <c r="OAK9" s="676"/>
      <c r="OAL9" s="676"/>
      <c r="OAM9" s="676"/>
      <c r="OAN9" s="676"/>
      <c r="OAO9" s="676"/>
      <c r="OAP9" s="676"/>
      <c r="OAQ9" s="676"/>
      <c r="OAR9" s="676"/>
      <c r="OAS9" s="676"/>
      <c r="OAT9" s="676"/>
      <c r="OAU9" s="676"/>
      <c r="OAV9" s="676"/>
      <c r="OAW9" s="676"/>
      <c r="OAX9" s="676"/>
      <c r="OAY9" s="676"/>
      <c r="OAZ9" s="676"/>
      <c r="OBA9" s="676"/>
      <c r="OBB9" s="676"/>
      <c r="OBC9" s="676"/>
      <c r="OBD9" s="676"/>
      <c r="OBE9" s="676"/>
      <c r="OBF9" s="676"/>
      <c r="OBG9" s="676"/>
      <c r="OBH9" s="676"/>
      <c r="OBI9" s="676"/>
      <c r="OBJ9" s="676"/>
      <c r="OBK9" s="676"/>
      <c r="OBL9" s="676"/>
      <c r="OBM9" s="676"/>
      <c r="OBN9" s="676"/>
      <c r="OBO9" s="676"/>
      <c r="OBP9" s="676"/>
      <c r="OBQ9" s="676"/>
      <c r="OBR9" s="676"/>
      <c r="OBS9" s="676"/>
      <c r="OBT9" s="676"/>
      <c r="OBU9" s="676"/>
      <c r="OBV9" s="676"/>
      <c r="OBW9" s="676"/>
      <c r="OBX9" s="676"/>
      <c r="OBY9" s="676"/>
      <c r="OBZ9" s="676"/>
      <c r="OCA9" s="676"/>
      <c r="OCB9" s="676"/>
      <c r="OCC9" s="676"/>
      <c r="OCD9" s="676"/>
      <c r="OCE9" s="676"/>
      <c r="OCF9" s="676"/>
      <c r="OCG9" s="676"/>
      <c r="OCH9" s="676"/>
      <c r="OCI9" s="676"/>
      <c r="OCJ9" s="676"/>
      <c r="OCK9" s="676"/>
      <c r="OCL9" s="676"/>
      <c r="OCM9" s="676"/>
      <c r="OCN9" s="676"/>
      <c r="OCO9" s="676"/>
      <c r="OCP9" s="676"/>
      <c r="OCQ9" s="676"/>
      <c r="OCR9" s="676"/>
      <c r="OCS9" s="676"/>
      <c r="OCT9" s="676"/>
      <c r="OCU9" s="676"/>
      <c r="OCV9" s="676"/>
      <c r="OCW9" s="676"/>
      <c r="OCX9" s="676"/>
      <c r="OCY9" s="676"/>
      <c r="OCZ9" s="676"/>
      <c r="ODA9" s="676"/>
      <c r="ODB9" s="676"/>
      <c r="ODC9" s="676"/>
      <c r="ODD9" s="676"/>
      <c r="ODE9" s="676"/>
      <c r="ODF9" s="676"/>
      <c r="ODG9" s="676"/>
      <c r="ODH9" s="676"/>
      <c r="ODI9" s="676"/>
      <c r="ODJ9" s="676"/>
      <c r="ODK9" s="676"/>
      <c r="ODL9" s="676"/>
      <c r="ODM9" s="676"/>
      <c r="ODN9" s="676"/>
      <c r="ODO9" s="676"/>
      <c r="ODP9" s="676"/>
      <c r="ODQ9" s="676"/>
      <c r="ODR9" s="676"/>
      <c r="ODS9" s="676"/>
      <c r="ODT9" s="676"/>
      <c r="ODU9" s="676"/>
      <c r="ODV9" s="676"/>
      <c r="ODW9" s="676"/>
      <c r="ODX9" s="676"/>
      <c r="ODY9" s="676"/>
      <c r="ODZ9" s="676"/>
      <c r="OEA9" s="676"/>
      <c r="OEB9" s="676"/>
      <c r="OEC9" s="676"/>
      <c r="OED9" s="676"/>
      <c r="OEE9" s="676"/>
      <c r="OEF9" s="676"/>
      <c r="OEG9" s="676"/>
      <c r="OEH9" s="676"/>
      <c r="OEI9" s="676"/>
      <c r="OEJ9" s="676"/>
      <c r="OEK9" s="676"/>
      <c r="OEL9" s="676"/>
      <c r="OEM9" s="676"/>
      <c r="OEN9" s="676"/>
      <c r="OEO9" s="676"/>
      <c r="OEP9" s="676"/>
      <c r="OEQ9" s="676"/>
      <c r="OER9" s="676"/>
      <c r="OES9" s="676"/>
      <c r="OET9" s="676"/>
      <c r="OEU9" s="676"/>
      <c r="OEV9" s="676"/>
      <c r="OEW9" s="676"/>
      <c r="OEX9" s="676"/>
      <c r="OEY9" s="676"/>
      <c r="OEZ9" s="676"/>
      <c r="OFA9" s="676"/>
      <c r="OFB9" s="676"/>
      <c r="OFC9" s="676"/>
      <c r="OFD9" s="676"/>
      <c r="OFE9" s="676"/>
      <c r="OFF9" s="676"/>
      <c r="OFG9" s="676"/>
      <c r="OFH9" s="676"/>
      <c r="OFI9" s="676"/>
      <c r="OFJ9" s="676"/>
      <c r="OFK9" s="676"/>
      <c r="OFL9" s="676"/>
      <c r="OFM9" s="676"/>
      <c r="OFN9" s="676"/>
      <c r="OFO9" s="676"/>
      <c r="OFP9" s="676"/>
      <c r="OFQ9" s="676"/>
      <c r="OFR9" s="676"/>
      <c r="OFS9" s="676"/>
      <c r="OFT9" s="676"/>
      <c r="OFU9" s="676"/>
      <c r="OFV9" s="676"/>
      <c r="OFW9" s="676"/>
      <c r="OFX9" s="676"/>
      <c r="OFY9" s="676"/>
      <c r="OFZ9" s="676"/>
      <c r="OGA9" s="676"/>
      <c r="OGB9" s="676"/>
      <c r="OGC9" s="676"/>
      <c r="OGD9" s="676"/>
      <c r="OGE9" s="676"/>
      <c r="OGF9" s="676"/>
      <c r="OGG9" s="676"/>
      <c r="OGH9" s="676"/>
      <c r="OGI9" s="676"/>
      <c r="OGJ9" s="676"/>
      <c r="OGK9" s="676"/>
      <c r="OGL9" s="676"/>
      <c r="OGM9" s="676"/>
      <c r="OGN9" s="676"/>
      <c r="OGO9" s="676"/>
      <c r="OGP9" s="676"/>
      <c r="OGQ9" s="676"/>
      <c r="OGR9" s="676"/>
      <c r="OGS9" s="676"/>
      <c r="OGT9" s="676"/>
      <c r="OGU9" s="676"/>
      <c r="OGV9" s="676"/>
      <c r="OGW9" s="676"/>
      <c r="OGX9" s="676"/>
      <c r="OGY9" s="676"/>
      <c r="OGZ9" s="676"/>
      <c r="OHA9" s="676"/>
      <c r="OHB9" s="676"/>
      <c r="OHC9" s="676"/>
      <c r="OHD9" s="676"/>
      <c r="OHE9" s="676"/>
      <c r="OHF9" s="676"/>
      <c r="OHG9" s="676"/>
      <c r="OHH9" s="676"/>
      <c r="OHI9" s="676"/>
      <c r="OHJ9" s="676"/>
      <c r="OHK9" s="676"/>
      <c r="OHL9" s="676"/>
      <c r="OHM9" s="676"/>
      <c r="OHN9" s="676"/>
      <c r="OHO9" s="676"/>
      <c r="OHP9" s="676"/>
      <c r="OHQ9" s="676"/>
      <c r="OHR9" s="676"/>
      <c r="OHS9" s="676"/>
      <c r="OHT9" s="676"/>
      <c r="OHU9" s="676"/>
      <c r="OHV9" s="676"/>
      <c r="OHW9" s="676"/>
      <c r="OHX9" s="676"/>
      <c r="OHY9" s="676"/>
      <c r="OHZ9" s="676"/>
      <c r="OIA9" s="676"/>
      <c r="OIB9" s="676"/>
      <c r="OIC9" s="676"/>
      <c r="OID9" s="676"/>
      <c r="OIE9" s="676"/>
      <c r="OIF9" s="676"/>
      <c r="OIG9" s="676"/>
      <c r="OIH9" s="676"/>
      <c r="OII9" s="676"/>
      <c r="OIJ9" s="676"/>
      <c r="OIK9" s="676"/>
      <c r="OIL9" s="676"/>
      <c r="OIM9" s="676"/>
      <c r="OIN9" s="676"/>
      <c r="OIO9" s="676"/>
      <c r="OIP9" s="676"/>
      <c r="OIQ9" s="676"/>
      <c r="OIR9" s="676"/>
      <c r="OIS9" s="676"/>
      <c r="OIT9" s="676"/>
      <c r="OIU9" s="676"/>
      <c r="OIV9" s="676"/>
      <c r="OIW9" s="676"/>
      <c r="OIX9" s="676"/>
      <c r="OIY9" s="676"/>
      <c r="OIZ9" s="676"/>
      <c r="OJA9" s="676"/>
      <c r="OJB9" s="676"/>
      <c r="OJC9" s="676"/>
      <c r="OJD9" s="676"/>
      <c r="OJE9" s="676"/>
      <c r="OJF9" s="676"/>
      <c r="OJG9" s="676"/>
      <c r="OJH9" s="676"/>
      <c r="OJI9" s="676"/>
      <c r="OJJ9" s="676"/>
      <c r="OJK9" s="676"/>
      <c r="OJL9" s="676"/>
      <c r="OJM9" s="676"/>
      <c r="OJN9" s="676"/>
      <c r="OJO9" s="676"/>
      <c r="OJP9" s="676"/>
      <c r="OJQ9" s="676"/>
      <c r="OJR9" s="676"/>
      <c r="OJS9" s="676"/>
      <c r="OJT9" s="676"/>
      <c r="OJU9" s="676"/>
      <c r="OJV9" s="676"/>
      <c r="OJW9" s="676"/>
      <c r="OJX9" s="676"/>
      <c r="OJY9" s="676"/>
      <c r="OJZ9" s="676"/>
      <c r="OKA9" s="676"/>
      <c r="OKB9" s="676"/>
      <c r="OKC9" s="676"/>
      <c r="OKD9" s="676"/>
      <c r="OKE9" s="676"/>
      <c r="OKF9" s="676"/>
      <c r="OKG9" s="676"/>
      <c r="OKH9" s="676"/>
      <c r="OKI9" s="676"/>
      <c r="OKJ9" s="676"/>
      <c r="OKK9" s="676"/>
      <c r="OKL9" s="676"/>
      <c r="OKM9" s="676"/>
      <c r="OKN9" s="676"/>
      <c r="OKO9" s="676"/>
      <c r="OKP9" s="676"/>
      <c r="OKQ9" s="676"/>
      <c r="OKR9" s="676"/>
      <c r="OKS9" s="676"/>
      <c r="OKT9" s="676"/>
      <c r="OKU9" s="676"/>
      <c r="OKV9" s="676"/>
      <c r="OKW9" s="676"/>
      <c r="OKX9" s="676"/>
      <c r="OKY9" s="676"/>
      <c r="OKZ9" s="676"/>
      <c r="OLA9" s="676"/>
      <c r="OLB9" s="676"/>
      <c r="OLC9" s="676"/>
      <c r="OLD9" s="676"/>
      <c r="OLE9" s="676"/>
      <c r="OLF9" s="676"/>
      <c r="OLG9" s="676"/>
      <c r="OLH9" s="676"/>
      <c r="OLI9" s="676"/>
      <c r="OLJ9" s="676"/>
      <c r="OLK9" s="676"/>
      <c r="OLL9" s="676"/>
      <c r="OLM9" s="676"/>
      <c r="OLN9" s="676"/>
      <c r="OLO9" s="676"/>
      <c r="OLP9" s="676"/>
      <c r="OLQ9" s="676"/>
      <c r="OLR9" s="676"/>
      <c r="OLS9" s="676"/>
      <c r="OLT9" s="676"/>
      <c r="OLU9" s="676"/>
      <c r="OLV9" s="676"/>
      <c r="OLW9" s="676"/>
      <c r="OLX9" s="676"/>
      <c r="OLY9" s="676"/>
      <c r="OLZ9" s="676"/>
      <c r="OMA9" s="676"/>
      <c r="OMB9" s="676"/>
      <c r="OMC9" s="676"/>
      <c r="OMD9" s="676"/>
      <c r="OME9" s="676"/>
      <c r="OMF9" s="676"/>
      <c r="OMG9" s="676"/>
      <c r="OMH9" s="676"/>
      <c r="OMI9" s="676"/>
      <c r="OMJ9" s="676"/>
      <c r="OMK9" s="676"/>
      <c r="OML9" s="676"/>
      <c r="OMM9" s="676"/>
      <c r="OMN9" s="676"/>
      <c r="OMO9" s="676"/>
      <c r="OMP9" s="676"/>
      <c r="OMQ9" s="676"/>
      <c r="OMR9" s="676"/>
      <c r="OMS9" s="676"/>
      <c r="OMT9" s="676"/>
      <c r="OMU9" s="676"/>
      <c r="OMV9" s="676"/>
      <c r="OMW9" s="676"/>
      <c r="OMX9" s="676"/>
      <c r="OMY9" s="676"/>
      <c r="OMZ9" s="676"/>
      <c r="ONA9" s="676"/>
      <c r="ONB9" s="676"/>
      <c r="ONC9" s="676"/>
      <c r="OND9" s="676"/>
      <c r="ONE9" s="676"/>
      <c r="ONF9" s="676"/>
      <c r="ONG9" s="676"/>
      <c r="ONH9" s="676"/>
      <c r="ONI9" s="676"/>
      <c r="ONJ9" s="676"/>
      <c r="ONK9" s="676"/>
      <c r="ONL9" s="676"/>
      <c r="ONM9" s="676"/>
      <c r="ONN9" s="676"/>
      <c r="ONO9" s="676"/>
      <c r="ONP9" s="676"/>
      <c r="ONQ9" s="676"/>
      <c r="ONR9" s="676"/>
      <c r="ONS9" s="676"/>
      <c r="ONT9" s="676"/>
      <c r="ONU9" s="676"/>
      <c r="ONV9" s="676"/>
      <c r="ONW9" s="676"/>
      <c r="ONX9" s="676"/>
      <c r="ONY9" s="676"/>
      <c r="ONZ9" s="676"/>
      <c r="OOA9" s="676"/>
      <c r="OOB9" s="676"/>
      <c r="OOC9" s="676"/>
      <c r="OOD9" s="676"/>
      <c r="OOE9" s="676"/>
      <c r="OOF9" s="676"/>
      <c r="OOG9" s="676"/>
      <c r="OOH9" s="676"/>
      <c r="OOI9" s="676"/>
      <c r="OOJ9" s="676"/>
      <c r="OOK9" s="676"/>
      <c r="OOL9" s="676"/>
      <c r="OOM9" s="676"/>
      <c r="OON9" s="676"/>
      <c r="OOO9" s="676"/>
      <c r="OOP9" s="676"/>
      <c r="OOQ9" s="676"/>
      <c r="OOR9" s="676"/>
      <c r="OOS9" s="676"/>
      <c r="OOT9" s="676"/>
      <c r="OOU9" s="676"/>
      <c r="OOV9" s="676"/>
      <c r="OOW9" s="676"/>
      <c r="OOX9" s="676"/>
      <c r="OOY9" s="676"/>
      <c r="OOZ9" s="676"/>
      <c r="OPA9" s="676"/>
      <c r="OPB9" s="676"/>
      <c r="OPC9" s="676"/>
      <c r="OPD9" s="676"/>
      <c r="OPE9" s="676"/>
      <c r="OPF9" s="676"/>
      <c r="OPG9" s="676"/>
      <c r="OPH9" s="676"/>
      <c r="OPI9" s="676"/>
      <c r="OPJ9" s="676"/>
      <c r="OPK9" s="676"/>
      <c r="OPL9" s="676"/>
      <c r="OPM9" s="676"/>
      <c r="OPN9" s="676"/>
      <c r="OPO9" s="676"/>
      <c r="OPP9" s="676"/>
      <c r="OPQ9" s="676"/>
      <c r="OPR9" s="676"/>
      <c r="OPS9" s="676"/>
      <c r="OPT9" s="676"/>
      <c r="OPU9" s="676"/>
      <c r="OPV9" s="676"/>
      <c r="OPW9" s="676"/>
      <c r="OPX9" s="676"/>
      <c r="OPY9" s="676"/>
      <c r="OPZ9" s="676"/>
      <c r="OQA9" s="676"/>
      <c r="OQB9" s="676"/>
      <c r="OQC9" s="676"/>
      <c r="OQD9" s="676"/>
      <c r="OQE9" s="676"/>
      <c r="OQF9" s="676"/>
      <c r="OQG9" s="676"/>
      <c r="OQH9" s="676"/>
      <c r="OQI9" s="676"/>
      <c r="OQJ9" s="676"/>
      <c r="OQK9" s="676"/>
      <c r="OQL9" s="676"/>
      <c r="OQM9" s="676"/>
      <c r="OQN9" s="676"/>
      <c r="OQO9" s="676"/>
      <c r="OQP9" s="676"/>
      <c r="OQQ9" s="676"/>
      <c r="OQR9" s="676"/>
      <c r="OQS9" s="676"/>
      <c r="OQT9" s="676"/>
      <c r="OQU9" s="676"/>
      <c r="OQV9" s="676"/>
      <c r="OQW9" s="676"/>
      <c r="OQX9" s="676"/>
      <c r="OQY9" s="676"/>
      <c r="OQZ9" s="676"/>
      <c r="ORA9" s="676"/>
      <c r="ORB9" s="676"/>
      <c r="ORC9" s="676"/>
      <c r="ORD9" s="676"/>
      <c r="ORE9" s="676"/>
      <c r="ORF9" s="676"/>
      <c r="ORG9" s="676"/>
      <c r="ORH9" s="676"/>
      <c r="ORI9" s="676"/>
      <c r="ORJ9" s="676"/>
      <c r="ORK9" s="676"/>
      <c r="ORL9" s="676"/>
      <c r="ORM9" s="676"/>
      <c r="ORN9" s="676"/>
      <c r="ORO9" s="676"/>
      <c r="ORP9" s="676"/>
      <c r="ORQ9" s="676"/>
      <c r="ORR9" s="676"/>
      <c r="ORS9" s="676"/>
      <c r="ORT9" s="676"/>
      <c r="ORU9" s="676"/>
      <c r="ORV9" s="676"/>
      <c r="ORW9" s="676"/>
      <c r="ORX9" s="676"/>
      <c r="ORY9" s="676"/>
      <c r="ORZ9" s="676"/>
      <c r="OSA9" s="676"/>
      <c r="OSB9" s="676"/>
      <c r="OSC9" s="676"/>
      <c r="OSD9" s="676"/>
      <c r="OSE9" s="676"/>
      <c r="OSF9" s="676"/>
      <c r="OSG9" s="676"/>
      <c r="OSH9" s="676"/>
      <c r="OSI9" s="676"/>
      <c r="OSJ9" s="676"/>
      <c r="OSK9" s="676"/>
      <c r="OSL9" s="676"/>
      <c r="OSM9" s="676"/>
      <c r="OSN9" s="676"/>
      <c r="OSO9" s="676"/>
      <c r="OSP9" s="676"/>
      <c r="OSQ9" s="676"/>
      <c r="OSR9" s="676"/>
      <c r="OSS9" s="676"/>
      <c r="OST9" s="676"/>
      <c r="OSU9" s="676"/>
      <c r="OSV9" s="676"/>
      <c r="OSW9" s="676"/>
      <c r="OSX9" s="676"/>
      <c r="OSY9" s="676"/>
      <c r="OSZ9" s="676"/>
      <c r="OTA9" s="676"/>
      <c r="OTB9" s="676"/>
      <c r="OTC9" s="676"/>
      <c r="OTD9" s="676"/>
      <c r="OTE9" s="676"/>
      <c r="OTF9" s="676"/>
      <c r="OTG9" s="676"/>
      <c r="OTH9" s="676"/>
      <c r="OTI9" s="676"/>
      <c r="OTJ9" s="676"/>
      <c r="OTK9" s="676"/>
      <c r="OTL9" s="676"/>
      <c r="OTM9" s="676"/>
      <c r="OTN9" s="676"/>
      <c r="OTO9" s="676"/>
      <c r="OTP9" s="676"/>
      <c r="OTQ9" s="676"/>
      <c r="OTR9" s="676"/>
      <c r="OTS9" s="676"/>
      <c r="OTT9" s="676"/>
      <c r="OTU9" s="676"/>
      <c r="OTV9" s="676"/>
      <c r="OTW9" s="676"/>
      <c r="OTX9" s="676"/>
      <c r="OTY9" s="676"/>
      <c r="OTZ9" s="676"/>
      <c r="OUA9" s="676"/>
      <c r="OUB9" s="676"/>
      <c r="OUC9" s="676"/>
      <c r="OUD9" s="676"/>
      <c r="OUE9" s="676"/>
      <c r="OUF9" s="676"/>
      <c r="OUG9" s="676"/>
      <c r="OUH9" s="676"/>
      <c r="OUI9" s="676"/>
      <c r="OUJ9" s="676"/>
      <c r="OUK9" s="676"/>
      <c r="OUL9" s="676"/>
      <c r="OUM9" s="676"/>
      <c r="OUN9" s="676"/>
      <c r="OUO9" s="676"/>
      <c r="OUP9" s="676"/>
      <c r="OUQ9" s="676"/>
      <c r="OUR9" s="676"/>
      <c r="OUS9" s="676"/>
      <c r="OUT9" s="676"/>
      <c r="OUU9" s="676"/>
      <c r="OUV9" s="676"/>
      <c r="OUW9" s="676"/>
      <c r="OUX9" s="676"/>
      <c r="OUY9" s="676"/>
      <c r="OUZ9" s="676"/>
      <c r="OVA9" s="676"/>
      <c r="OVB9" s="676"/>
      <c r="OVC9" s="676"/>
      <c r="OVD9" s="676"/>
      <c r="OVE9" s="676"/>
      <c r="OVF9" s="676"/>
      <c r="OVG9" s="676"/>
      <c r="OVH9" s="676"/>
      <c r="OVI9" s="676"/>
      <c r="OVJ9" s="676"/>
      <c r="OVK9" s="676"/>
      <c r="OVL9" s="676"/>
      <c r="OVM9" s="676"/>
      <c r="OVN9" s="676"/>
      <c r="OVO9" s="676"/>
      <c r="OVP9" s="676"/>
      <c r="OVQ9" s="676"/>
      <c r="OVR9" s="676"/>
      <c r="OVS9" s="676"/>
      <c r="OVT9" s="676"/>
      <c r="OVU9" s="676"/>
      <c r="OVV9" s="676"/>
      <c r="OVW9" s="676"/>
      <c r="OVX9" s="676"/>
      <c r="OVY9" s="676"/>
      <c r="OVZ9" s="676"/>
      <c r="OWA9" s="676"/>
      <c r="OWB9" s="676"/>
      <c r="OWC9" s="676"/>
      <c r="OWD9" s="676"/>
      <c r="OWE9" s="676"/>
      <c r="OWF9" s="676"/>
      <c r="OWG9" s="676"/>
      <c r="OWH9" s="676"/>
      <c r="OWI9" s="676"/>
      <c r="OWJ9" s="676"/>
      <c r="OWK9" s="676"/>
      <c r="OWL9" s="676"/>
      <c r="OWM9" s="676"/>
      <c r="OWN9" s="676"/>
      <c r="OWO9" s="676"/>
      <c r="OWP9" s="676"/>
      <c r="OWQ9" s="676"/>
      <c r="OWR9" s="676"/>
      <c r="OWS9" s="676"/>
      <c r="OWT9" s="676"/>
      <c r="OWU9" s="676"/>
      <c r="OWV9" s="676"/>
      <c r="OWW9" s="676"/>
      <c r="OWX9" s="676"/>
      <c r="OWY9" s="676"/>
      <c r="OWZ9" s="676"/>
      <c r="OXA9" s="676"/>
      <c r="OXB9" s="676"/>
      <c r="OXC9" s="676"/>
      <c r="OXD9" s="676"/>
      <c r="OXE9" s="676"/>
      <c r="OXF9" s="676"/>
      <c r="OXG9" s="676"/>
      <c r="OXH9" s="676"/>
      <c r="OXI9" s="676"/>
      <c r="OXJ9" s="676"/>
      <c r="OXK9" s="676"/>
      <c r="OXL9" s="676"/>
      <c r="OXM9" s="676"/>
      <c r="OXN9" s="676"/>
      <c r="OXO9" s="676"/>
      <c r="OXP9" s="676"/>
      <c r="OXQ9" s="676"/>
      <c r="OXR9" s="676"/>
      <c r="OXS9" s="676"/>
      <c r="OXT9" s="676"/>
      <c r="OXU9" s="676"/>
      <c r="OXV9" s="676"/>
      <c r="OXW9" s="676"/>
      <c r="OXX9" s="676"/>
      <c r="OXY9" s="676"/>
      <c r="OXZ9" s="676"/>
      <c r="OYA9" s="676"/>
      <c r="OYB9" s="676"/>
      <c r="OYC9" s="676"/>
      <c r="OYD9" s="676"/>
      <c r="OYE9" s="676"/>
      <c r="OYF9" s="676"/>
      <c r="OYG9" s="676"/>
      <c r="OYH9" s="676"/>
      <c r="OYI9" s="676"/>
      <c r="OYJ9" s="676"/>
      <c r="OYK9" s="676"/>
      <c r="OYL9" s="676"/>
      <c r="OYM9" s="676"/>
      <c r="OYN9" s="676"/>
      <c r="OYO9" s="676"/>
      <c r="OYP9" s="676"/>
      <c r="OYQ9" s="676"/>
      <c r="OYR9" s="676"/>
      <c r="OYS9" s="676"/>
      <c r="OYT9" s="676"/>
      <c r="OYU9" s="676"/>
      <c r="OYV9" s="676"/>
      <c r="OYW9" s="676"/>
      <c r="OYX9" s="676"/>
      <c r="OYY9" s="676"/>
      <c r="OYZ9" s="676"/>
      <c r="OZA9" s="676"/>
      <c r="OZB9" s="676"/>
      <c r="OZC9" s="676"/>
      <c r="OZD9" s="676"/>
      <c r="OZE9" s="676"/>
      <c r="OZF9" s="676"/>
      <c r="OZG9" s="676"/>
      <c r="OZH9" s="676"/>
      <c r="OZI9" s="676"/>
      <c r="OZJ9" s="676"/>
      <c r="OZK9" s="676"/>
      <c r="OZL9" s="676"/>
      <c r="OZM9" s="676"/>
      <c r="OZN9" s="676"/>
      <c r="OZO9" s="676"/>
      <c r="OZP9" s="676"/>
      <c r="OZQ9" s="676"/>
      <c r="OZR9" s="676"/>
      <c r="OZS9" s="676"/>
      <c r="OZT9" s="676"/>
      <c r="OZU9" s="676"/>
      <c r="OZV9" s="676"/>
      <c r="OZW9" s="676"/>
      <c r="OZX9" s="676"/>
      <c r="OZY9" s="676"/>
      <c r="OZZ9" s="676"/>
      <c r="PAA9" s="676"/>
      <c r="PAB9" s="676"/>
      <c r="PAC9" s="676"/>
      <c r="PAD9" s="676"/>
      <c r="PAE9" s="676"/>
      <c r="PAF9" s="676"/>
      <c r="PAG9" s="676"/>
      <c r="PAH9" s="676"/>
      <c r="PAI9" s="676"/>
      <c r="PAJ9" s="676"/>
      <c r="PAK9" s="676"/>
      <c r="PAL9" s="676"/>
      <c r="PAM9" s="676"/>
      <c r="PAN9" s="676"/>
      <c r="PAO9" s="676"/>
      <c r="PAP9" s="676"/>
      <c r="PAQ9" s="676"/>
      <c r="PAR9" s="676"/>
      <c r="PAS9" s="676"/>
      <c r="PAT9" s="676"/>
      <c r="PAU9" s="676"/>
      <c r="PAV9" s="676"/>
      <c r="PAW9" s="676"/>
      <c r="PAX9" s="676"/>
      <c r="PAY9" s="676"/>
      <c r="PAZ9" s="676"/>
      <c r="PBA9" s="676"/>
      <c r="PBB9" s="676"/>
      <c r="PBC9" s="676"/>
      <c r="PBD9" s="676"/>
      <c r="PBE9" s="676"/>
      <c r="PBF9" s="676"/>
      <c r="PBG9" s="676"/>
      <c r="PBH9" s="676"/>
      <c r="PBI9" s="676"/>
      <c r="PBJ9" s="676"/>
      <c r="PBK9" s="676"/>
      <c r="PBL9" s="676"/>
      <c r="PBM9" s="676"/>
      <c r="PBN9" s="676"/>
      <c r="PBO9" s="676"/>
      <c r="PBP9" s="676"/>
      <c r="PBQ9" s="676"/>
      <c r="PBR9" s="676"/>
      <c r="PBS9" s="676"/>
      <c r="PBT9" s="676"/>
      <c r="PBU9" s="676"/>
      <c r="PBV9" s="676"/>
      <c r="PBW9" s="676"/>
      <c r="PBX9" s="676"/>
      <c r="PBY9" s="676"/>
      <c r="PBZ9" s="676"/>
      <c r="PCA9" s="676"/>
      <c r="PCB9" s="676"/>
      <c r="PCC9" s="676"/>
      <c r="PCD9" s="676"/>
      <c r="PCE9" s="676"/>
      <c r="PCF9" s="676"/>
      <c r="PCG9" s="676"/>
      <c r="PCH9" s="676"/>
      <c r="PCI9" s="676"/>
      <c r="PCJ9" s="676"/>
      <c r="PCK9" s="676"/>
      <c r="PCL9" s="676"/>
      <c r="PCM9" s="676"/>
      <c r="PCN9" s="676"/>
      <c r="PCO9" s="676"/>
      <c r="PCP9" s="676"/>
      <c r="PCQ9" s="676"/>
      <c r="PCR9" s="676"/>
      <c r="PCS9" s="676"/>
      <c r="PCT9" s="676"/>
      <c r="PCU9" s="676"/>
      <c r="PCV9" s="676"/>
      <c r="PCW9" s="676"/>
      <c r="PCX9" s="676"/>
      <c r="PCY9" s="676"/>
      <c r="PCZ9" s="676"/>
      <c r="PDA9" s="676"/>
      <c r="PDB9" s="676"/>
      <c r="PDC9" s="676"/>
      <c r="PDD9" s="676"/>
      <c r="PDE9" s="676"/>
      <c r="PDF9" s="676"/>
      <c r="PDG9" s="676"/>
      <c r="PDH9" s="676"/>
      <c r="PDI9" s="676"/>
      <c r="PDJ9" s="676"/>
      <c r="PDK9" s="676"/>
      <c r="PDL9" s="676"/>
      <c r="PDM9" s="676"/>
      <c r="PDN9" s="676"/>
      <c r="PDO9" s="676"/>
      <c r="PDP9" s="676"/>
      <c r="PDQ9" s="676"/>
      <c r="PDR9" s="676"/>
      <c r="PDS9" s="676"/>
      <c r="PDT9" s="676"/>
      <c r="PDU9" s="676"/>
      <c r="PDV9" s="676"/>
      <c r="PDW9" s="676"/>
      <c r="PDX9" s="676"/>
      <c r="PDY9" s="676"/>
      <c r="PDZ9" s="676"/>
      <c r="PEA9" s="676"/>
      <c r="PEB9" s="676"/>
      <c r="PEC9" s="676"/>
      <c r="PED9" s="676"/>
      <c r="PEE9" s="676"/>
      <c r="PEF9" s="676"/>
      <c r="PEG9" s="676"/>
      <c r="PEH9" s="676"/>
      <c r="PEI9" s="676"/>
      <c r="PEJ9" s="676"/>
      <c r="PEK9" s="676"/>
      <c r="PEL9" s="676"/>
      <c r="PEM9" s="676"/>
      <c r="PEN9" s="676"/>
      <c r="PEO9" s="676"/>
      <c r="PEP9" s="676"/>
      <c r="PEQ9" s="676"/>
      <c r="PER9" s="676"/>
      <c r="PES9" s="676"/>
      <c r="PET9" s="676"/>
      <c r="PEU9" s="676"/>
      <c r="PEV9" s="676"/>
      <c r="PEW9" s="676"/>
      <c r="PEX9" s="676"/>
      <c r="PEY9" s="676"/>
      <c r="PEZ9" s="676"/>
      <c r="PFA9" s="676"/>
      <c r="PFB9" s="676"/>
      <c r="PFC9" s="676"/>
      <c r="PFD9" s="676"/>
      <c r="PFE9" s="676"/>
      <c r="PFF9" s="676"/>
      <c r="PFG9" s="676"/>
      <c r="PFH9" s="676"/>
      <c r="PFI9" s="676"/>
      <c r="PFJ9" s="676"/>
      <c r="PFK9" s="676"/>
      <c r="PFL9" s="676"/>
      <c r="PFM9" s="676"/>
      <c r="PFN9" s="676"/>
      <c r="PFO9" s="676"/>
      <c r="PFP9" s="676"/>
      <c r="PFQ9" s="676"/>
      <c r="PFR9" s="676"/>
      <c r="PFS9" s="676"/>
      <c r="PFT9" s="676"/>
      <c r="PFU9" s="676"/>
      <c r="PFV9" s="676"/>
      <c r="PFW9" s="676"/>
      <c r="PFX9" s="676"/>
      <c r="PFY9" s="676"/>
      <c r="PFZ9" s="676"/>
      <c r="PGA9" s="676"/>
      <c r="PGB9" s="676"/>
      <c r="PGC9" s="676"/>
      <c r="PGD9" s="676"/>
      <c r="PGE9" s="676"/>
      <c r="PGF9" s="676"/>
      <c r="PGG9" s="676"/>
      <c r="PGH9" s="676"/>
      <c r="PGI9" s="676"/>
      <c r="PGJ9" s="676"/>
      <c r="PGK9" s="676"/>
      <c r="PGL9" s="676"/>
      <c r="PGM9" s="676"/>
      <c r="PGN9" s="676"/>
      <c r="PGO9" s="676"/>
      <c r="PGP9" s="676"/>
      <c r="PGQ9" s="676"/>
      <c r="PGR9" s="676"/>
      <c r="PGS9" s="676"/>
      <c r="PGT9" s="676"/>
      <c r="PGU9" s="676"/>
      <c r="PGV9" s="676"/>
      <c r="PGW9" s="676"/>
      <c r="PGX9" s="676"/>
      <c r="PGY9" s="676"/>
      <c r="PGZ9" s="676"/>
      <c r="PHA9" s="676"/>
      <c r="PHB9" s="676"/>
      <c r="PHC9" s="676"/>
      <c r="PHD9" s="676"/>
      <c r="PHE9" s="676"/>
      <c r="PHF9" s="676"/>
      <c r="PHG9" s="676"/>
      <c r="PHH9" s="676"/>
      <c r="PHI9" s="676"/>
      <c r="PHJ9" s="676"/>
      <c r="PHK9" s="676"/>
      <c r="PHL9" s="676"/>
      <c r="PHM9" s="676"/>
      <c r="PHN9" s="676"/>
      <c r="PHO9" s="676"/>
      <c r="PHP9" s="676"/>
      <c r="PHQ9" s="676"/>
      <c r="PHR9" s="676"/>
      <c r="PHS9" s="676"/>
      <c r="PHT9" s="676"/>
      <c r="PHU9" s="676"/>
      <c r="PHV9" s="676"/>
      <c r="PHW9" s="676"/>
      <c r="PHX9" s="676"/>
      <c r="PHY9" s="676"/>
      <c r="PHZ9" s="676"/>
      <c r="PIA9" s="676"/>
      <c r="PIB9" s="676"/>
      <c r="PIC9" s="676"/>
      <c r="PID9" s="676"/>
      <c r="PIE9" s="676"/>
      <c r="PIF9" s="676"/>
      <c r="PIG9" s="676"/>
      <c r="PIH9" s="676"/>
      <c r="PII9" s="676"/>
      <c r="PIJ9" s="676"/>
      <c r="PIK9" s="676"/>
      <c r="PIL9" s="676"/>
      <c r="PIM9" s="676"/>
      <c r="PIN9" s="676"/>
      <c r="PIO9" s="676"/>
      <c r="PIP9" s="676"/>
      <c r="PIQ9" s="676"/>
      <c r="PIR9" s="676"/>
      <c r="PIS9" s="676"/>
      <c r="PIT9" s="676"/>
      <c r="PIU9" s="676"/>
      <c r="PIV9" s="676"/>
      <c r="PIW9" s="676"/>
      <c r="PIX9" s="676"/>
      <c r="PIY9" s="676"/>
      <c r="PIZ9" s="676"/>
      <c r="PJA9" s="676"/>
      <c r="PJB9" s="676"/>
      <c r="PJC9" s="676"/>
      <c r="PJD9" s="676"/>
      <c r="PJE9" s="676"/>
      <c r="PJF9" s="676"/>
      <c r="PJG9" s="676"/>
      <c r="PJH9" s="676"/>
      <c r="PJI9" s="676"/>
      <c r="PJJ9" s="676"/>
      <c r="PJK9" s="676"/>
      <c r="PJL9" s="676"/>
      <c r="PJM9" s="676"/>
      <c r="PJN9" s="676"/>
      <c r="PJO9" s="676"/>
      <c r="PJP9" s="676"/>
      <c r="PJQ9" s="676"/>
      <c r="PJR9" s="676"/>
      <c r="PJS9" s="676"/>
      <c r="PJT9" s="676"/>
      <c r="PJU9" s="676"/>
      <c r="PJV9" s="676"/>
      <c r="PJW9" s="676"/>
      <c r="PJX9" s="676"/>
      <c r="PJY9" s="676"/>
      <c r="PJZ9" s="676"/>
      <c r="PKA9" s="676"/>
      <c r="PKB9" s="676"/>
      <c r="PKC9" s="676"/>
      <c r="PKD9" s="676"/>
      <c r="PKE9" s="676"/>
      <c r="PKF9" s="676"/>
      <c r="PKG9" s="676"/>
      <c r="PKH9" s="676"/>
      <c r="PKI9" s="676"/>
      <c r="PKJ9" s="676"/>
      <c r="PKK9" s="676"/>
      <c r="PKL9" s="676"/>
      <c r="PKM9" s="676"/>
      <c r="PKN9" s="676"/>
      <c r="PKO9" s="676"/>
      <c r="PKP9" s="676"/>
      <c r="PKQ9" s="676"/>
      <c r="PKR9" s="676"/>
      <c r="PKS9" s="676"/>
      <c r="PKT9" s="676"/>
      <c r="PKU9" s="676"/>
      <c r="PKV9" s="676"/>
      <c r="PKW9" s="676"/>
      <c r="PKX9" s="676"/>
      <c r="PKY9" s="676"/>
      <c r="PKZ9" s="676"/>
      <c r="PLA9" s="676"/>
      <c r="PLB9" s="676"/>
      <c r="PLC9" s="676"/>
      <c r="PLD9" s="676"/>
      <c r="PLE9" s="676"/>
      <c r="PLF9" s="676"/>
      <c r="PLG9" s="676"/>
      <c r="PLH9" s="676"/>
      <c r="PLI9" s="676"/>
      <c r="PLJ9" s="676"/>
      <c r="PLK9" s="676"/>
      <c r="PLL9" s="676"/>
      <c r="PLM9" s="676"/>
      <c r="PLN9" s="676"/>
      <c r="PLO9" s="676"/>
      <c r="PLP9" s="676"/>
      <c r="PLQ9" s="676"/>
      <c r="PLR9" s="676"/>
      <c r="PLS9" s="676"/>
      <c r="PLT9" s="676"/>
      <c r="PLU9" s="676"/>
      <c r="PLV9" s="676"/>
      <c r="PLW9" s="676"/>
      <c r="PLX9" s="676"/>
      <c r="PLY9" s="676"/>
      <c r="PLZ9" s="676"/>
      <c r="PMA9" s="676"/>
      <c r="PMB9" s="676"/>
      <c r="PMC9" s="676"/>
      <c r="PMD9" s="676"/>
      <c r="PME9" s="676"/>
      <c r="PMF9" s="676"/>
      <c r="PMG9" s="676"/>
      <c r="PMH9" s="676"/>
      <c r="PMI9" s="676"/>
      <c r="PMJ9" s="676"/>
      <c r="PMK9" s="676"/>
      <c r="PML9" s="676"/>
      <c r="PMM9" s="676"/>
      <c r="PMN9" s="676"/>
      <c r="PMO9" s="676"/>
      <c r="PMP9" s="676"/>
      <c r="PMQ9" s="676"/>
      <c r="PMR9" s="676"/>
      <c r="PMS9" s="676"/>
      <c r="PMT9" s="676"/>
      <c r="PMU9" s="676"/>
      <c r="PMV9" s="676"/>
      <c r="PMW9" s="676"/>
      <c r="PMX9" s="676"/>
      <c r="PMY9" s="676"/>
      <c r="PMZ9" s="676"/>
      <c r="PNA9" s="676"/>
      <c r="PNB9" s="676"/>
      <c r="PNC9" s="676"/>
      <c r="PND9" s="676"/>
      <c r="PNE9" s="676"/>
      <c r="PNF9" s="676"/>
      <c r="PNG9" s="676"/>
      <c r="PNH9" s="676"/>
      <c r="PNI9" s="676"/>
      <c r="PNJ9" s="676"/>
      <c r="PNK9" s="676"/>
      <c r="PNL9" s="676"/>
      <c r="PNM9" s="676"/>
      <c r="PNN9" s="676"/>
      <c r="PNO9" s="676"/>
      <c r="PNP9" s="676"/>
      <c r="PNQ9" s="676"/>
      <c r="PNR9" s="676"/>
      <c r="PNS9" s="676"/>
      <c r="PNT9" s="676"/>
      <c r="PNU9" s="676"/>
      <c r="PNV9" s="676"/>
      <c r="PNW9" s="676"/>
      <c r="PNX9" s="676"/>
      <c r="PNY9" s="676"/>
      <c r="PNZ9" s="676"/>
      <c r="POA9" s="676"/>
      <c r="POB9" s="676"/>
      <c r="POC9" s="676"/>
      <c r="POD9" s="676"/>
      <c r="POE9" s="676"/>
      <c r="POF9" s="676"/>
      <c r="POG9" s="676"/>
      <c r="POH9" s="676"/>
      <c r="POI9" s="676"/>
      <c r="POJ9" s="676"/>
      <c r="POK9" s="676"/>
      <c r="POL9" s="676"/>
      <c r="POM9" s="676"/>
      <c r="PON9" s="676"/>
      <c r="POO9" s="676"/>
      <c r="POP9" s="676"/>
      <c r="POQ9" s="676"/>
      <c r="POR9" s="676"/>
      <c r="POS9" s="676"/>
      <c r="POT9" s="676"/>
      <c r="POU9" s="676"/>
      <c r="POV9" s="676"/>
      <c r="POW9" s="676"/>
      <c r="POX9" s="676"/>
      <c r="POY9" s="676"/>
      <c r="POZ9" s="676"/>
      <c r="PPA9" s="676"/>
      <c r="PPB9" s="676"/>
      <c r="PPC9" s="676"/>
      <c r="PPD9" s="676"/>
      <c r="PPE9" s="676"/>
      <c r="PPF9" s="676"/>
      <c r="PPG9" s="676"/>
      <c r="PPH9" s="676"/>
      <c r="PPI9" s="676"/>
      <c r="PPJ9" s="676"/>
      <c r="PPK9" s="676"/>
      <c r="PPL9" s="676"/>
      <c r="PPM9" s="676"/>
      <c r="PPN9" s="676"/>
      <c r="PPO9" s="676"/>
      <c r="PPP9" s="676"/>
      <c r="PPQ9" s="676"/>
      <c r="PPR9" s="676"/>
      <c r="PPS9" s="676"/>
      <c r="PPT9" s="676"/>
      <c r="PPU9" s="676"/>
      <c r="PPV9" s="676"/>
      <c r="PPW9" s="676"/>
      <c r="PPX9" s="676"/>
      <c r="PPY9" s="676"/>
      <c r="PPZ9" s="676"/>
      <c r="PQA9" s="676"/>
      <c r="PQB9" s="676"/>
      <c r="PQC9" s="676"/>
      <c r="PQD9" s="676"/>
      <c r="PQE9" s="676"/>
      <c r="PQF9" s="676"/>
      <c r="PQG9" s="676"/>
      <c r="PQH9" s="676"/>
      <c r="PQI9" s="676"/>
      <c r="PQJ9" s="676"/>
      <c r="PQK9" s="676"/>
      <c r="PQL9" s="676"/>
      <c r="PQM9" s="676"/>
      <c r="PQN9" s="676"/>
      <c r="PQO9" s="676"/>
      <c r="PQP9" s="676"/>
      <c r="PQQ9" s="676"/>
      <c r="PQR9" s="676"/>
      <c r="PQS9" s="676"/>
      <c r="PQT9" s="676"/>
      <c r="PQU9" s="676"/>
      <c r="PQV9" s="676"/>
      <c r="PQW9" s="676"/>
      <c r="PQX9" s="676"/>
      <c r="PQY9" s="676"/>
      <c r="PQZ9" s="676"/>
      <c r="PRA9" s="676"/>
      <c r="PRB9" s="676"/>
      <c r="PRC9" s="676"/>
      <c r="PRD9" s="676"/>
      <c r="PRE9" s="676"/>
      <c r="PRF9" s="676"/>
      <c r="PRG9" s="676"/>
      <c r="PRH9" s="676"/>
      <c r="PRI9" s="676"/>
      <c r="PRJ9" s="676"/>
      <c r="PRK9" s="676"/>
      <c r="PRL9" s="676"/>
      <c r="PRM9" s="676"/>
      <c r="PRN9" s="676"/>
      <c r="PRO9" s="676"/>
      <c r="PRP9" s="676"/>
      <c r="PRQ9" s="676"/>
      <c r="PRR9" s="676"/>
      <c r="PRS9" s="676"/>
      <c r="PRT9" s="676"/>
      <c r="PRU9" s="676"/>
      <c r="PRV9" s="676"/>
      <c r="PRW9" s="676"/>
      <c r="PRX9" s="676"/>
      <c r="PRY9" s="676"/>
      <c r="PRZ9" s="676"/>
      <c r="PSA9" s="676"/>
      <c r="PSB9" s="676"/>
      <c r="PSC9" s="676"/>
      <c r="PSD9" s="676"/>
      <c r="PSE9" s="676"/>
      <c r="PSF9" s="676"/>
      <c r="PSG9" s="676"/>
      <c r="PSH9" s="676"/>
      <c r="PSI9" s="676"/>
      <c r="PSJ9" s="676"/>
      <c r="PSK9" s="676"/>
      <c r="PSL9" s="676"/>
      <c r="PSM9" s="676"/>
      <c r="PSN9" s="676"/>
      <c r="PSO9" s="676"/>
      <c r="PSP9" s="676"/>
      <c r="PSQ9" s="676"/>
      <c r="PSR9" s="676"/>
      <c r="PSS9" s="676"/>
      <c r="PST9" s="676"/>
      <c r="PSU9" s="676"/>
      <c r="PSV9" s="676"/>
      <c r="PSW9" s="676"/>
      <c r="PSX9" s="676"/>
      <c r="PSY9" s="676"/>
      <c r="PSZ9" s="676"/>
      <c r="PTA9" s="676"/>
      <c r="PTB9" s="676"/>
      <c r="PTC9" s="676"/>
      <c r="PTD9" s="676"/>
      <c r="PTE9" s="676"/>
      <c r="PTF9" s="676"/>
      <c r="PTG9" s="676"/>
      <c r="PTH9" s="676"/>
      <c r="PTI9" s="676"/>
      <c r="PTJ9" s="676"/>
      <c r="PTK9" s="676"/>
      <c r="PTL9" s="676"/>
      <c r="PTM9" s="676"/>
      <c r="PTN9" s="676"/>
      <c r="PTO9" s="676"/>
      <c r="PTP9" s="676"/>
      <c r="PTQ9" s="676"/>
      <c r="PTR9" s="676"/>
      <c r="PTS9" s="676"/>
      <c r="PTT9" s="676"/>
      <c r="PTU9" s="676"/>
      <c r="PTV9" s="676"/>
      <c r="PTW9" s="676"/>
      <c r="PTX9" s="676"/>
      <c r="PTY9" s="676"/>
      <c r="PTZ9" s="676"/>
      <c r="PUA9" s="676"/>
      <c r="PUB9" s="676"/>
      <c r="PUC9" s="676"/>
      <c r="PUD9" s="676"/>
      <c r="PUE9" s="676"/>
      <c r="PUF9" s="676"/>
      <c r="PUG9" s="676"/>
      <c r="PUH9" s="676"/>
      <c r="PUI9" s="676"/>
      <c r="PUJ9" s="676"/>
      <c r="PUK9" s="676"/>
      <c r="PUL9" s="676"/>
      <c r="PUM9" s="676"/>
      <c r="PUN9" s="676"/>
      <c r="PUO9" s="676"/>
      <c r="PUP9" s="676"/>
      <c r="PUQ9" s="676"/>
      <c r="PUR9" s="676"/>
      <c r="PUS9" s="676"/>
      <c r="PUT9" s="676"/>
      <c r="PUU9" s="676"/>
      <c r="PUV9" s="676"/>
      <c r="PUW9" s="676"/>
      <c r="PUX9" s="676"/>
      <c r="PUY9" s="676"/>
      <c r="PUZ9" s="676"/>
      <c r="PVA9" s="676"/>
      <c r="PVB9" s="676"/>
      <c r="PVC9" s="676"/>
      <c r="PVD9" s="676"/>
      <c r="PVE9" s="676"/>
      <c r="PVF9" s="676"/>
      <c r="PVG9" s="676"/>
      <c r="PVH9" s="676"/>
      <c r="PVI9" s="676"/>
      <c r="PVJ9" s="676"/>
      <c r="PVK9" s="676"/>
      <c r="PVL9" s="676"/>
      <c r="PVM9" s="676"/>
      <c r="PVN9" s="676"/>
      <c r="PVO9" s="676"/>
      <c r="PVP9" s="676"/>
      <c r="PVQ9" s="676"/>
      <c r="PVR9" s="676"/>
      <c r="PVS9" s="676"/>
      <c r="PVT9" s="676"/>
      <c r="PVU9" s="676"/>
      <c r="PVV9" s="676"/>
      <c r="PVW9" s="676"/>
      <c r="PVX9" s="676"/>
      <c r="PVY9" s="676"/>
      <c r="PVZ9" s="676"/>
      <c r="PWA9" s="676"/>
      <c r="PWB9" s="676"/>
      <c r="PWC9" s="676"/>
      <c r="PWD9" s="676"/>
      <c r="PWE9" s="676"/>
      <c r="PWF9" s="676"/>
      <c r="PWG9" s="676"/>
      <c r="PWH9" s="676"/>
      <c r="PWI9" s="676"/>
      <c r="PWJ9" s="676"/>
      <c r="PWK9" s="676"/>
      <c r="PWL9" s="676"/>
      <c r="PWM9" s="676"/>
      <c r="PWN9" s="676"/>
      <c r="PWO9" s="676"/>
      <c r="PWP9" s="676"/>
      <c r="PWQ9" s="676"/>
      <c r="PWR9" s="676"/>
      <c r="PWS9" s="676"/>
      <c r="PWT9" s="676"/>
      <c r="PWU9" s="676"/>
      <c r="PWV9" s="676"/>
      <c r="PWW9" s="676"/>
      <c r="PWX9" s="676"/>
      <c r="PWY9" s="676"/>
      <c r="PWZ9" s="676"/>
      <c r="PXA9" s="676"/>
      <c r="PXB9" s="676"/>
      <c r="PXC9" s="676"/>
      <c r="PXD9" s="676"/>
      <c r="PXE9" s="676"/>
      <c r="PXF9" s="676"/>
      <c r="PXG9" s="676"/>
      <c r="PXH9" s="676"/>
      <c r="PXI9" s="676"/>
      <c r="PXJ9" s="676"/>
      <c r="PXK9" s="676"/>
      <c r="PXL9" s="676"/>
      <c r="PXM9" s="676"/>
      <c r="PXN9" s="676"/>
      <c r="PXO9" s="676"/>
      <c r="PXP9" s="676"/>
      <c r="PXQ9" s="676"/>
      <c r="PXR9" s="676"/>
      <c r="PXS9" s="676"/>
      <c r="PXT9" s="676"/>
      <c r="PXU9" s="676"/>
      <c r="PXV9" s="676"/>
      <c r="PXW9" s="676"/>
      <c r="PXX9" s="676"/>
      <c r="PXY9" s="676"/>
      <c r="PXZ9" s="676"/>
      <c r="PYA9" s="676"/>
      <c r="PYB9" s="676"/>
      <c r="PYC9" s="676"/>
      <c r="PYD9" s="676"/>
      <c r="PYE9" s="676"/>
      <c r="PYF9" s="676"/>
      <c r="PYG9" s="676"/>
      <c r="PYH9" s="676"/>
      <c r="PYI9" s="676"/>
      <c r="PYJ9" s="676"/>
      <c r="PYK9" s="676"/>
      <c r="PYL9" s="676"/>
      <c r="PYM9" s="676"/>
      <c r="PYN9" s="676"/>
      <c r="PYO9" s="676"/>
      <c r="PYP9" s="676"/>
      <c r="PYQ9" s="676"/>
      <c r="PYR9" s="676"/>
      <c r="PYS9" s="676"/>
      <c r="PYT9" s="676"/>
      <c r="PYU9" s="676"/>
      <c r="PYV9" s="676"/>
      <c r="PYW9" s="676"/>
      <c r="PYX9" s="676"/>
      <c r="PYY9" s="676"/>
      <c r="PYZ9" s="676"/>
      <c r="PZA9" s="676"/>
      <c r="PZB9" s="676"/>
      <c r="PZC9" s="676"/>
      <c r="PZD9" s="676"/>
      <c r="PZE9" s="676"/>
      <c r="PZF9" s="676"/>
      <c r="PZG9" s="676"/>
      <c r="PZH9" s="676"/>
      <c r="PZI9" s="676"/>
      <c r="PZJ9" s="676"/>
      <c r="PZK9" s="676"/>
      <c r="PZL9" s="676"/>
      <c r="PZM9" s="676"/>
      <c r="PZN9" s="676"/>
      <c r="PZO9" s="676"/>
      <c r="PZP9" s="676"/>
      <c r="PZQ9" s="676"/>
      <c r="PZR9" s="676"/>
      <c r="PZS9" s="676"/>
      <c r="PZT9" s="676"/>
      <c r="PZU9" s="676"/>
      <c r="PZV9" s="676"/>
      <c r="PZW9" s="676"/>
      <c r="PZX9" s="676"/>
      <c r="PZY9" s="676"/>
      <c r="PZZ9" s="676"/>
      <c r="QAA9" s="676"/>
      <c r="QAB9" s="676"/>
      <c r="QAC9" s="676"/>
      <c r="QAD9" s="676"/>
      <c r="QAE9" s="676"/>
      <c r="QAF9" s="676"/>
      <c r="QAG9" s="676"/>
      <c r="QAH9" s="676"/>
      <c r="QAI9" s="676"/>
      <c r="QAJ9" s="676"/>
      <c r="QAK9" s="676"/>
      <c r="QAL9" s="676"/>
      <c r="QAM9" s="676"/>
      <c r="QAN9" s="676"/>
      <c r="QAO9" s="676"/>
      <c r="QAP9" s="676"/>
      <c r="QAQ9" s="676"/>
      <c r="QAR9" s="676"/>
      <c r="QAS9" s="676"/>
      <c r="QAT9" s="676"/>
      <c r="QAU9" s="676"/>
      <c r="QAV9" s="676"/>
      <c r="QAW9" s="676"/>
      <c r="QAX9" s="676"/>
      <c r="QAY9" s="676"/>
      <c r="QAZ9" s="676"/>
      <c r="QBA9" s="676"/>
      <c r="QBB9" s="676"/>
      <c r="QBC9" s="676"/>
      <c r="QBD9" s="676"/>
      <c r="QBE9" s="676"/>
      <c r="QBF9" s="676"/>
      <c r="QBG9" s="676"/>
      <c r="QBH9" s="676"/>
      <c r="QBI9" s="676"/>
      <c r="QBJ9" s="676"/>
      <c r="QBK9" s="676"/>
      <c r="QBL9" s="676"/>
      <c r="QBM9" s="676"/>
      <c r="QBN9" s="676"/>
      <c r="QBO9" s="676"/>
      <c r="QBP9" s="676"/>
      <c r="QBQ9" s="676"/>
      <c r="QBR9" s="676"/>
      <c r="QBS9" s="676"/>
      <c r="QBT9" s="676"/>
      <c r="QBU9" s="676"/>
      <c r="QBV9" s="676"/>
      <c r="QBW9" s="676"/>
      <c r="QBX9" s="676"/>
      <c r="QBY9" s="676"/>
      <c r="QBZ9" s="676"/>
      <c r="QCA9" s="676"/>
      <c r="QCB9" s="676"/>
      <c r="QCC9" s="676"/>
      <c r="QCD9" s="676"/>
      <c r="QCE9" s="676"/>
      <c r="QCF9" s="676"/>
      <c r="QCG9" s="676"/>
      <c r="QCH9" s="676"/>
      <c r="QCI9" s="676"/>
      <c r="QCJ9" s="676"/>
      <c r="QCK9" s="676"/>
      <c r="QCL9" s="676"/>
      <c r="QCM9" s="676"/>
      <c r="QCN9" s="676"/>
      <c r="QCO9" s="676"/>
      <c r="QCP9" s="676"/>
      <c r="QCQ9" s="676"/>
      <c r="QCR9" s="676"/>
      <c r="QCS9" s="676"/>
      <c r="QCT9" s="676"/>
      <c r="QCU9" s="676"/>
      <c r="QCV9" s="676"/>
      <c r="QCW9" s="676"/>
      <c r="QCX9" s="676"/>
      <c r="QCY9" s="676"/>
      <c r="QCZ9" s="676"/>
      <c r="QDA9" s="676"/>
      <c r="QDB9" s="676"/>
      <c r="QDC9" s="676"/>
      <c r="QDD9" s="676"/>
      <c r="QDE9" s="676"/>
      <c r="QDF9" s="676"/>
      <c r="QDG9" s="676"/>
      <c r="QDH9" s="676"/>
      <c r="QDI9" s="676"/>
      <c r="QDJ9" s="676"/>
      <c r="QDK9" s="676"/>
      <c r="QDL9" s="676"/>
      <c r="QDM9" s="676"/>
      <c r="QDN9" s="676"/>
      <c r="QDO9" s="676"/>
      <c r="QDP9" s="676"/>
      <c r="QDQ9" s="676"/>
      <c r="QDR9" s="676"/>
      <c r="QDS9" s="676"/>
      <c r="QDT9" s="676"/>
      <c r="QDU9" s="676"/>
      <c r="QDV9" s="676"/>
      <c r="QDW9" s="676"/>
      <c r="QDX9" s="676"/>
      <c r="QDY9" s="676"/>
      <c r="QDZ9" s="676"/>
      <c r="QEA9" s="676"/>
      <c r="QEB9" s="676"/>
      <c r="QEC9" s="676"/>
      <c r="QED9" s="676"/>
      <c r="QEE9" s="676"/>
      <c r="QEF9" s="676"/>
      <c r="QEG9" s="676"/>
      <c r="QEH9" s="676"/>
      <c r="QEI9" s="676"/>
      <c r="QEJ9" s="676"/>
      <c r="QEK9" s="676"/>
      <c r="QEL9" s="676"/>
      <c r="QEM9" s="676"/>
      <c r="QEN9" s="676"/>
      <c r="QEO9" s="676"/>
      <c r="QEP9" s="676"/>
      <c r="QEQ9" s="676"/>
      <c r="QER9" s="676"/>
      <c r="QES9" s="676"/>
      <c r="QET9" s="676"/>
      <c r="QEU9" s="676"/>
      <c r="QEV9" s="676"/>
      <c r="QEW9" s="676"/>
      <c r="QEX9" s="676"/>
      <c r="QEY9" s="676"/>
      <c r="QEZ9" s="676"/>
      <c r="QFA9" s="676"/>
      <c r="QFB9" s="676"/>
      <c r="QFC9" s="676"/>
      <c r="QFD9" s="676"/>
      <c r="QFE9" s="676"/>
      <c r="QFF9" s="676"/>
      <c r="QFG9" s="676"/>
      <c r="QFH9" s="676"/>
      <c r="QFI9" s="676"/>
      <c r="QFJ9" s="676"/>
      <c r="QFK9" s="676"/>
      <c r="QFL9" s="676"/>
      <c r="QFM9" s="676"/>
      <c r="QFN9" s="676"/>
      <c r="QFO9" s="676"/>
      <c r="QFP9" s="676"/>
      <c r="QFQ9" s="676"/>
      <c r="QFR9" s="676"/>
      <c r="QFS9" s="676"/>
      <c r="QFT9" s="676"/>
      <c r="QFU9" s="676"/>
      <c r="QFV9" s="676"/>
      <c r="QFW9" s="676"/>
      <c r="QFX9" s="676"/>
      <c r="QFY9" s="676"/>
      <c r="QFZ9" s="676"/>
      <c r="QGA9" s="676"/>
      <c r="QGB9" s="676"/>
      <c r="QGC9" s="676"/>
      <c r="QGD9" s="676"/>
      <c r="QGE9" s="676"/>
      <c r="QGF9" s="676"/>
      <c r="QGG9" s="676"/>
      <c r="QGH9" s="676"/>
      <c r="QGI9" s="676"/>
      <c r="QGJ9" s="676"/>
      <c r="QGK9" s="676"/>
      <c r="QGL9" s="676"/>
      <c r="QGM9" s="676"/>
      <c r="QGN9" s="676"/>
      <c r="QGO9" s="676"/>
      <c r="QGP9" s="676"/>
      <c r="QGQ9" s="676"/>
      <c r="QGR9" s="676"/>
      <c r="QGS9" s="676"/>
      <c r="QGT9" s="676"/>
      <c r="QGU9" s="676"/>
      <c r="QGV9" s="676"/>
      <c r="QGW9" s="676"/>
      <c r="QGX9" s="676"/>
      <c r="QGY9" s="676"/>
      <c r="QGZ9" s="676"/>
      <c r="QHA9" s="676"/>
      <c r="QHB9" s="676"/>
      <c r="QHC9" s="676"/>
      <c r="QHD9" s="676"/>
      <c r="QHE9" s="676"/>
      <c r="QHF9" s="676"/>
      <c r="QHG9" s="676"/>
      <c r="QHH9" s="676"/>
      <c r="QHI9" s="676"/>
      <c r="QHJ9" s="676"/>
      <c r="QHK9" s="676"/>
      <c r="QHL9" s="676"/>
      <c r="QHM9" s="676"/>
      <c r="QHN9" s="676"/>
      <c r="QHO9" s="676"/>
      <c r="QHP9" s="676"/>
      <c r="QHQ9" s="676"/>
      <c r="QHR9" s="676"/>
      <c r="QHS9" s="676"/>
      <c r="QHT9" s="676"/>
      <c r="QHU9" s="676"/>
      <c r="QHV9" s="676"/>
      <c r="QHW9" s="676"/>
      <c r="QHX9" s="676"/>
      <c r="QHY9" s="676"/>
      <c r="QHZ9" s="676"/>
      <c r="QIA9" s="676"/>
      <c r="QIB9" s="676"/>
      <c r="QIC9" s="676"/>
      <c r="QID9" s="676"/>
      <c r="QIE9" s="676"/>
      <c r="QIF9" s="676"/>
      <c r="QIG9" s="676"/>
      <c r="QIH9" s="676"/>
      <c r="QII9" s="676"/>
      <c r="QIJ9" s="676"/>
      <c r="QIK9" s="676"/>
      <c r="QIL9" s="676"/>
      <c r="QIM9" s="676"/>
      <c r="QIN9" s="676"/>
      <c r="QIO9" s="676"/>
      <c r="QIP9" s="676"/>
      <c r="QIQ9" s="676"/>
      <c r="QIR9" s="676"/>
      <c r="QIS9" s="676"/>
      <c r="QIT9" s="676"/>
      <c r="QIU9" s="676"/>
      <c r="QIV9" s="676"/>
      <c r="QIW9" s="676"/>
      <c r="QIX9" s="676"/>
      <c r="QIY9" s="676"/>
      <c r="QIZ9" s="676"/>
      <c r="QJA9" s="676"/>
      <c r="QJB9" s="676"/>
      <c r="QJC9" s="676"/>
      <c r="QJD9" s="676"/>
      <c r="QJE9" s="676"/>
      <c r="QJF9" s="676"/>
      <c r="QJG9" s="676"/>
      <c r="QJH9" s="676"/>
      <c r="QJI9" s="676"/>
      <c r="QJJ9" s="676"/>
      <c r="QJK9" s="676"/>
      <c r="QJL9" s="676"/>
      <c r="QJM9" s="676"/>
      <c r="QJN9" s="676"/>
      <c r="QJO9" s="676"/>
      <c r="QJP9" s="676"/>
      <c r="QJQ9" s="676"/>
      <c r="QJR9" s="676"/>
      <c r="QJS9" s="676"/>
      <c r="QJT9" s="676"/>
      <c r="QJU9" s="676"/>
      <c r="QJV9" s="676"/>
      <c r="QJW9" s="676"/>
      <c r="QJX9" s="676"/>
      <c r="QJY9" s="676"/>
      <c r="QJZ9" s="676"/>
      <c r="QKA9" s="676"/>
      <c r="QKB9" s="676"/>
      <c r="QKC9" s="676"/>
      <c r="QKD9" s="676"/>
      <c r="QKE9" s="676"/>
      <c r="QKF9" s="676"/>
      <c r="QKG9" s="676"/>
      <c r="QKH9" s="676"/>
      <c r="QKI9" s="676"/>
      <c r="QKJ9" s="676"/>
      <c r="QKK9" s="676"/>
      <c r="QKL9" s="676"/>
      <c r="QKM9" s="676"/>
      <c r="QKN9" s="676"/>
      <c r="QKO9" s="676"/>
      <c r="QKP9" s="676"/>
      <c r="QKQ9" s="676"/>
      <c r="QKR9" s="676"/>
      <c r="QKS9" s="676"/>
      <c r="QKT9" s="676"/>
      <c r="QKU9" s="676"/>
      <c r="QKV9" s="676"/>
      <c r="QKW9" s="676"/>
      <c r="QKX9" s="676"/>
      <c r="QKY9" s="676"/>
      <c r="QKZ9" s="676"/>
      <c r="QLA9" s="676"/>
      <c r="QLB9" s="676"/>
      <c r="QLC9" s="676"/>
      <c r="QLD9" s="676"/>
      <c r="QLE9" s="676"/>
      <c r="QLF9" s="676"/>
      <c r="QLG9" s="676"/>
      <c r="QLH9" s="676"/>
      <c r="QLI9" s="676"/>
      <c r="QLJ9" s="676"/>
      <c r="QLK9" s="676"/>
      <c r="QLL9" s="676"/>
      <c r="QLM9" s="676"/>
      <c r="QLN9" s="676"/>
      <c r="QLO9" s="676"/>
      <c r="QLP9" s="676"/>
      <c r="QLQ9" s="676"/>
      <c r="QLR9" s="676"/>
      <c r="QLS9" s="676"/>
      <c r="QLT9" s="676"/>
      <c r="QLU9" s="676"/>
      <c r="QLV9" s="676"/>
      <c r="QLW9" s="676"/>
      <c r="QLX9" s="676"/>
      <c r="QLY9" s="676"/>
      <c r="QLZ9" s="676"/>
      <c r="QMA9" s="676"/>
      <c r="QMB9" s="676"/>
      <c r="QMC9" s="676"/>
      <c r="QMD9" s="676"/>
      <c r="QME9" s="676"/>
      <c r="QMF9" s="676"/>
      <c r="QMG9" s="676"/>
      <c r="QMH9" s="676"/>
      <c r="QMI9" s="676"/>
      <c r="QMJ9" s="676"/>
      <c r="QMK9" s="676"/>
      <c r="QML9" s="676"/>
      <c r="QMM9" s="676"/>
      <c r="QMN9" s="676"/>
      <c r="QMO9" s="676"/>
      <c r="QMP9" s="676"/>
      <c r="QMQ9" s="676"/>
      <c r="QMR9" s="676"/>
      <c r="QMS9" s="676"/>
      <c r="QMT9" s="676"/>
      <c r="QMU9" s="676"/>
      <c r="QMV9" s="676"/>
      <c r="QMW9" s="676"/>
      <c r="QMX9" s="676"/>
      <c r="QMY9" s="676"/>
      <c r="QMZ9" s="676"/>
      <c r="QNA9" s="676"/>
      <c r="QNB9" s="676"/>
      <c r="QNC9" s="676"/>
      <c r="QND9" s="676"/>
      <c r="QNE9" s="676"/>
      <c r="QNF9" s="676"/>
      <c r="QNG9" s="676"/>
      <c r="QNH9" s="676"/>
      <c r="QNI9" s="676"/>
      <c r="QNJ9" s="676"/>
      <c r="QNK9" s="676"/>
      <c r="QNL9" s="676"/>
      <c r="QNM9" s="676"/>
      <c r="QNN9" s="676"/>
      <c r="QNO9" s="676"/>
      <c r="QNP9" s="676"/>
      <c r="QNQ9" s="676"/>
      <c r="QNR9" s="676"/>
      <c r="QNS9" s="676"/>
      <c r="QNT9" s="676"/>
      <c r="QNU9" s="676"/>
      <c r="QNV9" s="676"/>
      <c r="QNW9" s="676"/>
      <c r="QNX9" s="676"/>
      <c r="QNY9" s="676"/>
      <c r="QNZ9" s="676"/>
      <c r="QOA9" s="676"/>
      <c r="QOB9" s="676"/>
      <c r="QOC9" s="676"/>
      <c r="QOD9" s="676"/>
      <c r="QOE9" s="676"/>
      <c r="QOF9" s="676"/>
      <c r="QOG9" s="676"/>
      <c r="QOH9" s="676"/>
      <c r="QOI9" s="676"/>
      <c r="QOJ9" s="676"/>
      <c r="QOK9" s="676"/>
      <c r="QOL9" s="676"/>
      <c r="QOM9" s="676"/>
      <c r="QON9" s="676"/>
      <c r="QOO9" s="676"/>
      <c r="QOP9" s="676"/>
      <c r="QOQ9" s="676"/>
      <c r="QOR9" s="676"/>
      <c r="QOS9" s="676"/>
      <c r="QOT9" s="676"/>
      <c r="QOU9" s="676"/>
      <c r="QOV9" s="676"/>
      <c r="QOW9" s="676"/>
      <c r="QOX9" s="676"/>
      <c r="QOY9" s="676"/>
      <c r="QOZ9" s="676"/>
      <c r="QPA9" s="676"/>
      <c r="QPB9" s="676"/>
      <c r="QPC9" s="676"/>
      <c r="QPD9" s="676"/>
      <c r="QPE9" s="676"/>
      <c r="QPF9" s="676"/>
      <c r="QPG9" s="676"/>
      <c r="QPH9" s="676"/>
      <c r="QPI9" s="676"/>
      <c r="QPJ9" s="676"/>
      <c r="QPK9" s="676"/>
      <c r="QPL9" s="676"/>
      <c r="QPM9" s="676"/>
      <c r="QPN9" s="676"/>
      <c r="QPO9" s="676"/>
      <c r="QPP9" s="676"/>
      <c r="QPQ9" s="676"/>
      <c r="QPR9" s="676"/>
      <c r="QPS9" s="676"/>
      <c r="QPT9" s="676"/>
      <c r="QPU9" s="676"/>
      <c r="QPV9" s="676"/>
      <c r="QPW9" s="676"/>
      <c r="QPX9" s="676"/>
      <c r="QPY9" s="676"/>
      <c r="QPZ9" s="676"/>
      <c r="QQA9" s="676"/>
      <c r="QQB9" s="676"/>
      <c r="QQC9" s="676"/>
      <c r="QQD9" s="676"/>
      <c r="QQE9" s="676"/>
      <c r="QQF9" s="676"/>
      <c r="QQG9" s="676"/>
      <c r="QQH9" s="676"/>
      <c r="QQI9" s="676"/>
      <c r="QQJ9" s="676"/>
      <c r="QQK9" s="676"/>
      <c r="QQL9" s="676"/>
      <c r="QQM9" s="676"/>
      <c r="QQN9" s="676"/>
      <c r="QQO9" s="676"/>
      <c r="QQP9" s="676"/>
      <c r="QQQ9" s="676"/>
      <c r="QQR9" s="676"/>
      <c r="QQS9" s="676"/>
      <c r="QQT9" s="676"/>
      <c r="QQU9" s="676"/>
      <c r="QQV9" s="676"/>
      <c r="QQW9" s="676"/>
      <c r="QQX9" s="676"/>
      <c r="QQY9" s="676"/>
      <c r="QQZ9" s="676"/>
      <c r="QRA9" s="676"/>
      <c r="QRB9" s="676"/>
      <c r="QRC9" s="676"/>
      <c r="QRD9" s="676"/>
      <c r="QRE9" s="676"/>
      <c r="QRF9" s="676"/>
      <c r="QRG9" s="676"/>
      <c r="QRH9" s="676"/>
      <c r="QRI9" s="676"/>
      <c r="QRJ9" s="676"/>
      <c r="QRK9" s="676"/>
      <c r="QRL9" s="676"/>
      <c r="QRM9" s="676"/>
      <c r="QRN9" s="676"/>
      <c r="QRO9" s="676"/>
      <c r="QRP9" s="676"/>
      <c r="QRQ9" s="676"/>
      <c r="QRR9" s="676"/>
      <c r="QRS9" s="676"/>
      <c r="QRT9" s="676"/>
      <c r="QRU9" s="676"/>
      <c r="QRV9" s="676"/>
      <c r="QRW9" s="676"/>
      <c r="QRX9" s="676"/>
      <c r="QRY9" s="676"/>
      <c r="QRZ9" s="676"/>
      <c r="QSA9" s="676"/>
      <c r="QSB9" s="676"/>
      <c r="QSC9" s="676"/>
      <c r="QSD9" s="676"/>
      <c r="QSE9" s="676"/>
      <c r="QSF9" s="676"/>
      <c r="QSG9" s="676"/>
      <c r="QSH9" s="676"/>
      <c r="QSI9" s="676"/>
      <c r="QSJ9" s="676"/>
      <c r="QSK9" s="676"/>
      <c r="QSL9" s="676"/>
      <c r="QSM9" s="676"/>
      <c r="QSN9" s="676"/>
      <c r="QSO9" s="676"/>
      <c r="QSP9" s="676"/>
      <c r="QSQ9" s="676"/>
      <c r="QSR9" s="676"/>
      <c r="QSS9" s="676"/>
      <c r="QST9" s="676"/>
      <c r="QSU9" s="676"/>
      <c r="QSV9" s="676"/>
      <c r="QSW9" s="676"/>
      <c r="QSX9" s="676"/>
      <c r="QSY9" s="676"/>
      <c r="QSZ9" s="676"/>
      <c r="QTA9" s="676"/>
      <c r="QTB9" s="676"/>
      <c r="QTC9" s="676"/>
      <c r="QTD9" s="676"/>
      <c r="QTE9" s="676"/>
      <c r="QTF9" s="676"/>
      <c r="QTG9" s="676"/>
      <c r="QTH9" s="676"/>
      <c r="QTI9" s="676"/>
      <c r="QTJ9" s="676"/>
      <c r="QTK9" s="676"/>
      <c r="QTL9" s="676"/>
      <c r="QTM9" s="676"/>
      <c r="QTN9" s="676"/>
      <c r="QTO9" s="676"/>
      <c r="QTP9" s="676"/>
      <c r="QTQ9" s="676"/>
      <c r="QTR9" s="676"/>
      <c r="QTS9" s="676"/>
      <c r="QTT9" s="676"/>
      <c r="QTU9" s="676"/>
      <c r="QTV9" s="676"/>
      <c r="QTW9" s="676"/>
      <c r="QTX9" s="676"/>
      <c r="QTY9" s="676"/>
      <c r="QTZ9" s="676"/>
      <c r="QUA9" s="676"/>
      <c r="QUB9" s="676"/>
      <c r="QUC9" s="676"/>
      <c r="QUD9" s="676"/>
      <c r="QUE9" s="676"/>
      <c r="QUF9" s="676"/>
      <c r="QUG9" s="676"/>
      <c r="QUH9" s="676"/>
      <c r="QUI9" s="676"/>
      <c r="QUJ9" s="676"/>
      <c r="QUK9" s="676"/>
      <c r="QUL9" s="676"/>
      <c r="QUM9" s="676"/>
      <c r="QUN9" s="676"/>
      <c r="QUO9" s="676"/>
      <c r="QUP9" s="676"/>
      <c r="QUQ9" s="676"/>
      <c r="QUR9" s="676"/>
      <c r="QUS9" s="676"/>
      <c r="QUT9" s="676"/>
      <c r="QUU9" s="676"/>
      <c r="QUV9" s="676"/>
      <c r="QUW9" s="676"/>
      <c r="QUX9" s="676"/>
      <c r="QUY9" s="676"/>
      <c r="QUZ9" s="676"/>
      <c r="QVA9" s="676"/>
      <c r="QVB9" s="676"/>
      <c r="QVC9" s="676"/>
      <c r="QVD9" s="676"/>
      <c r="QVE9" s="676"/>
      <c r="QVF9" s="676"/>
      <c r="QVG9" s="676"/>
      <c r="QVH9" s="676"/>
      <c r="QVI9" s="676"/>
      <c r="QVJ9" s="676"/>
      <c r="QVK9" s="676"/>
      <c r="QVL9" s="676"/>
      <c r="QVM9" s="676"/>
      <c r="QVN9" s="676"/>
      <c r="QVO9" s="676"/>
      <c r="QVP9" s="676"/>
      <c r="QVQ9" s="676"/>
      <c r="QVR9" s="676"/>
      <c r="QVS9" s="676"/>
      <c r="QVT9" s="676"/>
      <c r="QVU9" s="676"/>
      <c r="QVV9" s="676"/>
      <c r="QVW9" s="676"/>
      <c r="QVX9" s="676"/>
      <c r="QVY9" s="676"/>
      <c r="QVZ9" s="676"/>
      <c r="QWA9" s="676"/>
      <c r="QWB9" s="676"/>
      <c r="QWC9" s="676"/>
      <c r="QWD9" s="676"/>
      <c r="QWE9" s="676"/>
      <c r="QWF9" s="676"/>
      <c r="QWG9" s="676"/>
      <c r="QWH9" s="676"/>
      <c r="QWI9" s="676"/>
      <c r="QWJ9" s="676"/>
      <c r="QWK9" s="676"/>
      <c r="QWL9" s="676"/>
      <c r="QWM9" s="676"/>
      <c r="QWN9" s="676"/>
      <c r="QWO9" s="676"/>
      <c r="QWP9" s="676"/>
      <c r="QWQ9" s="676"/>
      <c r="QWR9" s="676"/>
      <c r="QWS9" s="676"/>
      <c r="QWT9" s="676"/>
      <c r="QWU9" s="676"/>
      <c r="QWV9" s="676"/>
      <c r="QWW9" s="676"/>
      <c r="QWX9" s="676"/>
      <c r="QWY9" s="676"/>
      <c r="QWZ9" s="676"/>
      <c r="QXA9" s="676"/>
      <c r="QXB9" s="676"/>
      <c r="QXC9" s="676"/>
      <c r="QXD9" s="676"/>
      <c r="QXE9" s="676"/>
      <c r="QXF9" s="676"/>
      <c r="QXG9" s="676"/>
      <c r="QXH9" s="676"/>
      <c r="QXI9" s="676"/>
      <c r="QXJ9" s="676"/>
      <c r="QXK9" s="676"/>
      <c r="QXL9" s="676"/>
      <c r="QXM9" s="676"/>
      <c r="QXN9" s="676"/>
      <c r="QXO9" s="676"/>
      <c r="QXP9" s="676"/>
      <c r="QXQ9" s="676"/>
      <c r="QXR9" s="676"/>
      <c r="QXS9" s="676"/>
      <c r="QXT9" s="676"/>
      <c r="QXU9" s="676"/>
      <c r="QXV9" s="676"/>
      <c r="QXW9" s="676"/>
      <c r="QXX9" s="676"/>
      <c r="QXY9" s="676"/>
      <c r="QXZ9" s="676"/>
      <c r="QYA9" s="676"/>
      <c r="QYB9" s="676"/>
      <c r="QYC9" s="676"/>
      <c r="QYD9" s="676"/>
      <c r="QYE9" s="676"/>
      <c r="QYF9" s="676"/>
      <c r="QYG9" s="676"/>
      <c r="QYH9" s="676"/>
      <c r="QYI9" s="676"/>
      <c r="QYJ9" s="676"/>
      <c r="QYK9" s="676"/>
      <c r="QYL9" s="676"/>
      <c r="QYM9" s="676"/>
      <c r="QYN9" s="676"/>
      <c r="QYO9" s="676"/>
      <c r="QYP9" s="676"/>
      <c r="QYQ9" s="676"/>
      <c r="QYR9" s="676"/>
      <c r="QYS9" s="676"/>
      <c r="QYT9" s="676"/>
      <c r="QYU9" s="676"/>
      <c r="QYV9" s="676"/>
      <c r="QYW9" s="676"/>
      <c r="QYX9" s="676"/>
      <c r="QYY9" s="676"/>
      <c r="QYZ9" s="676"/>
      <c r="QZA9" s="676"/>
      <c r="QZB9" s="676"/>
      <c r="QZC9" s="676"/>
      <c r="QZD9" s="676"/>
      <c r="QZE9" s="676"/>
      <c r="QZF9" s="676"/>
      <c r="QZG9" s="676"/>
      <c r="QZH9" s="676"/>
      <c r="QZI9" s="676"/>
      <c r="QZJ9" s="676"/>
      <c r="QZK9" s="676"/>
      <c r="QZL9" s="676"/>
      <c r="QZM9" s="676"/>
      <c r="QZN9" s="676"/>
      <c r="QZO9" s="676"/>
      <c r="QZP9" s="676"/>
      <c r="QZQ9" s="676"/>
      <c r="QZR9" s="676"/>
      <c r="QZS9" s="676"/>
      <c r="QZT9" s="676"/>
      <c r="QZU9" s="676"/>
      <c r="QZV9" s="676"/>
      <c r="QZW9" s="676"/>
      <c r="QZX9" s="676"/>
      <c r="QZY9" s="676"/>
      <c r="QZZ9" s="676"/>
      <c r="RAA9" s="676"/>
      <c r="RAB9" s="676"/>
      <c r="RAC9" s="676"/>
      <c r="RAD9" s="676"/>
      <c r="RAE9" s="676"/>
      <c r="RAF9" s="676"/>
      <c r="RAG9" s="676"/>
      <c r="RAH9" s="676"/>
      <c r="RAI9" s="676"/>
      <c r="RAJ9" s="676"/>
      <c r="RAK9" s="676"/>
      <c r="RAL9" s="676"/>
      <c r="RAM9" s="676"/>
      <c r="RAN9" s="676"/>
      <c r="RAO9" s="676"/>
      <c r="RAP9" s="676"/>
      <c r="RAQ9" s="676"/>
      <c r="RAR9" s="676"/>
      <c r="RAS9" s="676"/>
      <c r="RAT9" s="676"/>
      <c r="RAU9" s="676"/>
      <c r="RAV9" s="676"/>
      <c r="RAW9" s="676"/>
      <c r="RAX9" s="676"/>
      <c r="RAY9" s="676"/>
      <c r="RAZ9" s="676"/>
      <c r="RBA9" s="676"/>
      <c r="RBB9" s="676"/>
      <c r="RBC9" s="676"/>
      <c r="RBD9" s="676"/>
      <c r="RBE9" s="676"/>
      <c r="RBF9" s="676"/>
      <c r="RBG9" s="676"/>
      <c r="RBH9" s="676"/>
      <c r="RBI9" s="676"/>
      <c r="RBJ9" s="676"/>
      <c r="RBK9" s="676"/>
      <c r="RBL9" s="676"/>
      <c r="RBM9" s="676"/>
      <c r="RBN9" s="676"/>
      <c r="RBO9" s="676"/>
      <c r="RBP9" s="676"/>
      <c r="RBQ9" s="676"/>
      <c r="RBR9" s="676"/>
      <c r="RBS9" s="676"/>
      <c r="RBT9" s="676"/>
      <c r="RBU9" s="676"/>
      <c r="RBV9" s="676"/>
      <c r="RBW9" s="676"/>
      <c r="RBX9" s="676"/>
      <c r="RBY9" s="676"/>
      <c r="RBZ9" s="676"/>
      <c r="RCA9" s="676"/>
      <c r="RCB9" s="676"/>
      <c r="RCC9" s="676"/>
      <c r="RCD9" s="676"/>
      <c r="RCE9" s="676"/>
      <c r="RCF9" s="676"/>
      <c r="RCG9" s="676"/>
      <c r="RCH9" s="676"/>
      <c r="RCI9" s="676"/>
      <c r="RCJ9" s="676"/>
      <c r="RCK9" s="676"/>
      <c r="RCL9" s="676"/>
      <c r="RCM9" s="676"/>
      <c r="RCN9" s="676"/>
      <c r="RCO9" s="676"/>
      <c r="RCP9" s="676"/>
      <c r="RCQ9" s="676"/>
      <c r="RCR9" s="676"/>
      <c r="RCS9" s="676"/>
      <c r="RCT9" s="676"/>
      <c r="RCU9" s="676"/>
      <c r="RCV9" s="676"/>
      <c r="RCW9" s="676"/>
      <c r="RCX9" s="676"/>
      <c r="RCY9" s="676"/>
      <c r="RCZ9" s="676"/>
      <c r="RDA9" s="676"/>
      <c r="RDB9" s="676"/>
      <c r="RDC9" s="676"/>
      <c r="RDD9" s="676"/>
      <c r="RDE9" s="676"/>
      <c r="RDF9" s="676"/>
      <c r="RDG9" s="676"/>
      <c r="RDH9" s="676"/>
      <c r="RDI9" s="676"/>
      <c r="RDJ9" s="676"/>
      <c r="RDK9" s="676"/>
      <c r="RDL9" s="676"/>
      <c r="RDM9" s="676"/>
      <c r="RDN9" s="676"/>
      <c r="RDO9" s="676"/>
      <c r="RDP9" s="676"/>
      <c r="RDQ9" s="676"/>
      <c r="RDR9" s="676"/>
      <c r="RDS9" s="676"/>
      <c r="RDT9" s="676"/>
      <c r="RDU9" s="676"/>
      <c r="RDV9" s="676"/>
      <c r="RDW9" s="676"/>
      <c r="RDX9" s="676"/>
      <c r="RDY9" s="676"/>
      <c r="RDZ9" s="676"/>
      <c r="REA9" s="676"/>
      <c r="REB9" s="676"/>
      <c r="REC9" s="676"/>
      <c r="RED9" s="676"/>
      <c r="REE9" s="676"/>
      <c r="REF9" s="676"/>
      <c r="REG9" s="676"/>
      <c r="REH9" s="676"/>
      <c r="REI9" s="676"/>
      <c r="REJ9" s="676"/>
      <c r="REK9" s="676"/>
      <c r="REL9" s="676"/>
      <c r="REM9" s="676"/>
      <c r="REN9" s="676"/>
      <c r="REO9" s="676"/>
      <c r="REP9" s="676"/>
      <c r="REQ9" s="676"/>
      <c r="RER9" s="676"/>
      <c r="RES9" s="676"/>
      <c r="RET9" s="676"/>
      <c r="REU9" s="676"/>
      <c r="REV9" s="676"/>
      <c r="REW9" s="676"/>
      <c r="REX9" s="676"/>
      <c r="REY9" s="676"/>
      <c r="REZ9" s="676"/>
      <c r="RFA9" s="676"/>
      <c r="RFB9" s="676"/>
      <c r="RFC9" s="676"/>
      <c r="RFD9" s="676"/>
      <c r="RFE9" s="676"/>
      <c r="RFF9" s="676"/>
      <c r="RFG9" s="676"/>
      <c r="RFH9" s="676"/>
      <c r="RFI9" s="676"/>
      <c r="RFJ9" s="676"/>
      <c r="RFK9" s="676"/>
      <c r="RFL9" s="676"/>
      <c r="RFM9" s="676"/>
      <c r="RFN9" s="676"/>
      <c r="RFO9" s="676"/>
      <c r="RFP9" s="676"/>
      <c r="RFQ9" s="676"/>
      <c r="RFR9" s="676"/>
      <c r="RFS9" s="676"/>
      <c r="RFT9" s="676"/>
      <c r="RFU9" s="676"/>
      <c r="RFV9" s="676"/>
      <c r="RFW9" s="676"/>
      <c r="RFX9" s="676"/>
      <c r="RFY9" s="676"/>
      <c r="RFZ9" s="676"/>
      <c r="RGA9" s="676"/>
      <c r="RGB9" s="676"/>
      <c r="RGC9" s="676"/>
      <c r="RGD9" s="676"/>
      <c r="RGE9" s="676"/>
      <c r="RGF9" s="676"/>
      <c r="RGG9" s="676"/>
      <c r="RGH9" s="676"/>
      <c r="RGI9" s="676"/>
      <c r="RGJ9" s="676"/>
      <c r="RGK9" s="676"/>
      <c r="RGL9" s="676"/>
      <c r="RGM9" s="676"/>
      <c r="RGN9" s="676"/>
      <c r="RGO9" s="676"/>
      <c r="RGP9" s="676"/>
      <c r="RGQ9" s="676"/>
      <c r="RGR9" s="676"/>
      <c r="RGS9" s="676"/>
      <c r="RGT9" s="676"/>
      <c r="RGU9" s="676"/>
      <c r="RGV9" s="676"/>
      <c r="RGW9" s="676"/>
      <c r="RGX9" s="676"/>
      <c r="RGY9" s="676"/>
      <c r="RGZ9" s="676"/>
      <c r="RHA9" s="676"/>
      <c r="RHB9" s="676"/>
      <c r="RHC9" s="676"/>
      <c r="RHD9" s="676"/>
      <c r="RHE9" s="676"/>
      <c r="RHF9" s="676"/>
      <c r="RHG9" s="676"/>
      <c r="RHH9" s="676"/>
      <c r="RHI9" s="676"/>
      <c r="RHJ9" s="676"/>
      <c r="RHK9" s="676"/>
      <c r="RHL9" s="676"/>
      <c r="RHM9" s="676"/>
      <c r="RHN9" s="676"/>
      <c r="RHO9" s="676"/>
      <c r="RHP9" s="676"/>
      <c r="RHQ9" s="676"/>
      <c r="RHR9" s="676"/>
      <c r="RHS9" s="676"/>
      <c r="RHT9" s="676"/>
      <c r="RHU9" s="676"/>
      <c r="RHV9" s="676"/>
      <c r="RHW9" s="676"/>
      <c r="RHX9" s="676"/>
      <c r="RHY9" s="676"/>
      <c r="RHZ9" s="676"/>
      <c r="RIA9" s="676"/>
      <c r="RIB9" s="676"/>
      <c r="RIC9" s="676"/>
      <c r="RID9" s="676"/>
      <c r="RIE9" s="676"/>
      <c r="RIF9" s="676"/>
      <c r="RIG9" s="676"/>
      <c r="RIH9" s="676"/>
      <c r="RII9" s="676"/>
      <c r="RIJ9" s="676"/>
      <c r="RIK9" s="676"/>
      <c r="RIL9" s="676"/>
      <c r="RIM9" s="676"/>
      <c r="RIN9" s="676"/>
      <c r="RIO9" s="676"/>
      <c r="RIP9" s="676"/>
      <c r="RIQ9" s="676"/>
      <c r="RIR9" s="676"/>
      <c r="RIS9" s="676"/>
      <c r="RIT9" s="676"/>
      <c r="RIU9" s="676"/>
      <c r="RIV9" s="676"/>
      <c r="RIW9" s="676"/>
      <c r="RIX9" s="676"/>
      <c r="RIY9" s="676"/>
      <c r="RIZ9" s="676"/>
      <c r="RJA9" s="676"/>
      <c r="RJB9" s="676"/>
      <c r="RJC9" s="676"/>
      <c r="RJD9" s="676"/>
      <c r="RJE9" s="676"/>
      <c r="RJF9" s="676"/>
      <c r="RJG9" s="676"/>
      <c r="RJH9" s="676"/>
      <c r="RJI9" s="676"/>
      <c r="RJJ9" s="676"/>
      <c r="RJK9" s="676"/>
      <c r="RJL9" s="676"/>
      <c r="RJM9" s="676"/>
      <c r="RJN9" s="676"/>
      <c r="RJO9" s="676"/>
      <c r="RJP9" s="676"/>
      <c r="RJQ9" s="676"/>
      <c r="RJR9" s="676"/>
      <c r="RJS9" s="676"/>
      <c r="RJT9" s="676"/>
      <c r="RJU9" s="676"/>
      <c r="RJV9" s="676"/>
      <c r="RJW9" s="676"/>
      <c r="RJX9" s="676"/>
      <c r="RJY9" s="676"/>
      <c r="RJZ9" s="676"/>
      <c r="RKA9" s="676"/>
      <c r="RKB9" s="676"/>
      <c r="RKC9" s="676"/>
      <c r="RKD9" s="676"/>
      <c r="RKE9" s="676"/>
      <c r="RKF9" s="676"/>
      <c r="RKG9" s="676"/>
      <c r="RKH9" s="676"/>
      <c r="RKI9" s="676"/>
      <c r="RKJ9" s="676"/>
      <c r="RKK9" s="676"/>
      <c r="RKL9" s="676"/>
      <c r="RKM9" s="676"/>
      <c r="RKN9" s="676"/>
      <c r="RKO9" s="676"/>
      <c r="RKP9" s="676"/>
      <c r="RKQ9" s="676"/>
      <c r="RKR9" s="676"/>
      <c r="RKS9" s="676"/>
      <c r="RKT9" s="676"/>
      <c r="RKU9" s="676"/>
      <c r="RKV9" s="676"/>
      <c r="RKW9" s="676"/>
      <c r="RKX9" s="676"/>
      <c r="RKY9" s="676"/>
      <c r="RKZ9" s="676"/>
      <c r="RLA9" s="676"/>
      <c r="RLB9" s="676"/>
      <c r="RLC9" s="676"/>
      <c r="RLD9" s="676"/>
      <c r="RLE9" s="676"/>
      <c r="RLF9" s="676"/>
      <c r="RLG9" s="676"/>
      <c r="RLH9" s="676"/>
      <c r="RLI9" s="676"/>
      <c r="RLJ9" s="676"/>
      <c r="RLK9" s="676"/>
      <c r="RLL9" s="676"/>
      <c r="RLM9" s="676"/>
      <c r="RLN9" s="676"/>
      <c r="RLO9" s="676"/>
      <c r="RLP9" s="676"/>
      <c r="RLQ9" s="676"/>
      <c r="RLR9" s="676"/>
      <c r="RLS9" s="676"/>
      <c r="RLT9" s="676"/>
      <c r="RLU9" s="676"/>
      <c r="RLV9" s="676"/>
      <c r="RLW9" s="676"/>
      <c r="RLX9" s="676"/>
      <c r="RLY9" s="676"/>
      <c r="RLZ9" s="676"/>
      <c r="RMA9" s="676"/>
      <c r="RMB9" s="676"/>
      <c r="RMC9" s="676"/>
      <c r="RMD9" s="676"/>
      <c r="RME9" s="676"/>
      <c r="RMF9" s="676"/>
      <c r="RMG9" s="676"/>
      <c r="RMH9" s="676"/>
      <c r="RMI9" s="676"/>
      <c r="RMJ9" s="676"/>
      <c r="RMK9" s="676"/>
      <c r="RML9" s="676"/>
      <c r="RMM9" s="676"/>
      <c r="RMN9" s="676"/>
      <c r="RMO9" s="676"/>
      <c r="RMP9" s="676"/>
      <c r="RMQ9" s="676"/>
      <c r="RMR9" s="676"/>
      <c r="RMS9" s="676"/>
      <c r="RMT9" s="676"/>
      <c r="RMU9" s="676"/>
      <c r="RMV9" s="676"/>
      <c r="RMW9" s="676"/>
      <c r="RMX9" s="676"/>
      <c r="RMY9" s="676"/>
      <c r="RMZ9" s="676"/>
      <c r="RNA9" s="676"/>
      <c r="RNB9" s="676"/>
      <c r="RNC9" s="676"/>
      <c r="RND9" s="676"/>
      <c r="RNE9" s="676"/>
      <c r="RNF9" s="676"/>
      <c r="RNG9" s="676"/>
      <c r="RNH9" s="676"/>
      <c r="RNI9" s="676"/>
      <c r="RNJ9" s="676"/>
      <c r="RNK9" s="676"/>
      <c r="RNL9" s="676"/>
      <c r="RNM9" s="676"/>
      <c r="RNN9" s="676"/>
      <c r="RNO9" s="676"/>
      <c r="RNP9" s="676"/>
      <c r="RNQ9" s="676"/>
      <c r="RNR9" s="676"/>
      <c r="RNS9" s="676"/>
      <c r="RNT9" s="676"/>
      <c r="RNU9" s="676"/>
      <c r="RNV9" s="676"/>
      <c r="RNW9" s="676"/>
      <c r="RNX9" s="676"/>
      <c r="RNY9" s="676"/>
      <c r="RNZ9" s="676"/>
      <c r="ROA9" s="676"/>
      <c r="ROB9" s="676"/>
      <c r="ROC9" s="676"/>
      <c r="ROD9" s="676"/>
      <c r="ROE9" s="676"/>
      <c r="ROF9" s="676"/>
      <c r="ROG9" s="676"/>
      <c r="ROH9" s="676"/>
      <c r="ROI9" s="676"/>
      <c r="ROJ9" s="676"/>
      <c r="ROK9" s="676"/>
      <c r="ROL9" s="676"/>
      <c r="ROM9" s="676"/>
      <c r="RON9" s="676"/>
      <c r="ROO9" s="676"/>
      <c r="ROP9" s="676"/>
      <c r="ROQ9" s="676"/>
      <c r="ROR9" s="676"/>
      <c r="ROS9" s="676"/>
      <c r="ROT9" s="676"/>
      <c r="ROU9" s="676"/>
      <c r="ROV9" s="676"/>
      <c r="ROW9" s="676"/>
      <c r="ROX9" s="676"/>
      <c r="ROY9" s="676"/>
      <c r="ROZ9" s="676"/>
      <c r="RPA9" s="676"/>
      <c r="RPB9" s="676"/>
      <c r="RPC9" s="676"/>
      <c r="RPD9" s="676"/>
      <c r="RPE9" s="676"/>
      <c r="RPF9" s="676"/>
      <c r="RPG9" s="676"/>
      <c r="RPH9" s="676"/>
      <c r="RPI9" s="676"/>
      <c r="RPJ9" s="676"/>
      <c r="RPK9" s="676"/>
      <c r="RPL9" s="676"/>
      <c r="RPM9" s="676"/>
      <c r="RPN9" s="676"/>
      <c r="RPO9" s="676"/>
      <c r="RPP9" s="676"/>
      <c r="RPQ9" s="676"/>
      <c r="RPR9" s="676"/>
      <c r="RPS9" s="676"/>
      <c r="RPT9" s="676"/>
      <c r="RPU9" s="676"/>
      <c r="RPV9" s="676"/>
      <c r="RPW9" s="676"/>
      <c r="RPX9" s="676"/>
      <c r="RPY9" s="676"/>
      <c r="RPZ9" s="676"/>
      <c r="RQA9" s="676"/>
      <c r="RQB9" s="676"/>
      <c r="RQC9" s="676"/>
      <c r="RQD9" s="676"/>
      <c r="RQE9" s="676"/>
      <c r="RQF9" s="676"/>
      <c r="RQG9" s="676"/>
      <c r="RQH9" s="676"/>
      <c r="RQI9" s="676"/>
      <c r="RQJ9" s="676"/>
      <c r="RQK9" s="676"/>
      <c r="RQL9" s="676"/>
      <c r="RQM9" s="676"/>
      <c r="RQN9" s="676"/>
      <c r="RQO9" s="676"/>
      <c r="RQP9" s="676"/>
      <c r="RQQ9" s="676"/>
      <c r="RQR9" s="676"/>
      <c r="RQS9" s="676"/>
      <c r="RQT9" s="676"/>
      <c r="RQU9" s="676"/>
      <c r="RQV9" s="676"/>
      <c r="RQW9" s="676"/>
      <c r="RQX9" s="676"/>
      <c r="RQY9" s="676"/>
      <c r="RQZ9" s="676"/>
      <c r="RRA9" s="676"/>
      <c r="RRB9" s="676"/>
      <c r="RRC9" s="676"/>
      <c r="RRD9" s="676"/>
      <c r="RRE9" s="676"/>
      <c r="RRF9" s="676"/>
      <c r="RRG9" s="676"/>
      <c r="RRH9" s="676"/>
      <c r="RRI9" s="676"/>
      <c r="RRJ9" s="676"/>
      <c r="RRK9" s="676"/>
      <c r="RRL9" s="676"/>
      <c r="RRM9" s="676"/>
      <c r="RRN9" s="676"/>
      <c r="RRO9" s="676"/>
      <c r="RRP9" s="676"/>
      <c r="RRQ9" s="676"/>
      <c r="RRR9" s="676"/>
      <c r="RRS9" s="676"/>
      <c r="RRT9" s="676"/>
      <c r="RRU9" s="676"/>
      <c r="RRV9" s="676"/>
      <c r="RRW9" s="676"/>
      <c r="RRX9" s="676"/>
      <c r="RRY9" s="676"/>
      <c r="RRZ9" s="676"/>
      <c r="RSA9" s="676"/>
      <c r="RSB9" s="676"/>
      <c r="RSC9" s="676"/>
      <c r="RSD9" s="676"/>
      <c r="RSE9" s="676"/>
      <c r="RSF9" s="676"/>
      <c r="RSG9" s="676"/>
      <c r="RSH9" s="676"/>
      <c r="RSI9" s="676"/>
      <c r="RSJ9" s="676"/>
      <c r="RSK9" s="676"/>
      <c r="RSL9" s="676"/>
      <c r="RSM9" s="676"/>
      <c r="RSN9" s="676"/>
      <c r="RSO9" s="676"/>
      <c r="RSP9" s="676"/>
      <c r="RSQ9" s="676"/>
      <c r="RSR9" s="676"/>
      <c r="RSS9" s="676"/>
      <c r="RST9" s="676"/>
      <c r="RSU9" s="676"/>
      <c r="RSV9" s="676"/>
      <c r="RSW9" s="676"/>
      <c r="RSX9" s="676"/>
      <c r="RSY9" s="676"/>
      <c r="RSZ9" s="676"/>
      <c r="RTA9" s="676"/>
      <c r="RTB9" s="676"/>
      <c r="RTC9" s="676"/>
      <c r="RTD9" s="676"/>
      <c r="RTE9" s="676"/>
      <c r="RTF9" s="676"/>
      <c r="RTG9" s="676"/>
      <c r="RTH9" s="676"/>
      <c r="RTI9" s="676"/>
      <c r="RTJ9" s="676"/>
      <c r="RTK9" s="676"/>
      <c r="RTL9" s="676"/>
      <c r="RTM9" s="676"/>
      <c r="RTN9" s="676"/>
      <c r="RTO9" s="676"/>
      <c r="RTP9" s="676"/>
      <c r="RTQ9" s="676"/>
      <c r="RTR9" s="676"/>
      <c r="RTS9" s="676"/>
      <c r="RTT9" s="676"/>
      <c r="RTU9" s="676"/>
      <c r="RTV9" s="676"/>
      <c r="RTW9" s="676"/>
      <c r="RTX9" s="676"/>
      <c r="RTY9" s="676"/>
      <c r="RTZ9" s="676"/>
      <c r="RUA9" s="676"/>
      <c r="RUB9" s="676"/>
      <c r="RUC9" s="676"/>
      <c r="RUD9" s="676"/>
      <c r="RUE9" s="676"/>
      <c r="RUF9" s="676"/>
      <c r="RUG9" s="676"/>
      <c r="RUH9" s="676"/>
      <c r="RUI9" s="676"/>
      <c r="RUJ9" s="676"/>
      <c r="RUK9" s="676"/>
      <c r="RUL9" s="676"/>
      <c r="RUM9" s="676"/>
      <c r="RUN9" s="676"/>
      <c r="RUO9" s="676"/>
      <c r="RUP9" s="676"/>
      <c r="RUQ9" s="676"/>
      <c r="RUR9" s="676"/>
      <c r="RUS9" s="676"/>
      <c r="RUT9" s="676"/>
      <c r="RUU9" s="676"/>
      <c r="RUV9" s="676"/>
      <c r="RUW9" s="676"/>
      <c r="RUX9" s="676"/>
      <c r="RUY9" s="676"/>
      <c r="RUZ9" s="676"/>
      <c r="RVA9" s="676"/>
      <c r="RVB9" s="676"/>
      <c r="RVC9" s="676"/>
      <c r="RVD9" s="676"/>
      <c r="RVE9" s="676"/>
      <c r="RVF9" s="676"/>
      <c r="RVG9" s="676"/>
      <c r="RVH9" s="676"/>
      <c r="RVI9" s="676"/>
      <c r="RVJ9" s="676"/>
      <c r="RVK9" s="676"/>
      <c r="RVL9" s="676"/>
      <c r="RVM9" s="676"/>
      <c r="RVN9" s="676"/>
      <c r="RVO9" s="676"/>
      <c r="RVP9" s="676"/>
      <c r="RVQ9" s="676"/>
      <c r="RVR9" s="676"/>
      <c r="RVS9" s="676"/>
      <c r="RVT9" s="676"/>
      <c r="RVU9" s="676"/>
      <c r="RVV9" s="676"/>
      <c r="RVW9" s="676"/>
      <c r="RVX9" s="676"/>
      <c r="RVY9" s="676"/>
      <c r="RVZ9" s="676"/>
      <c r="RWA9" s="676"/>
      <c r="RWB9" s="676"/>
      <c r="RWC9" s="676"/>
      <c r="RWD9" s="676"/>
      <c r="RWE9" s="676"/>
      <c r="RWF9" s="676"/>
      <c r="RWG9" s="676"/>
      <c r="RWH9" s="676"/>
      <c r="RWI9" s="676"/>
      <c r="RWJ9" s="676"/>
      <c r="RWK9" s="676"/>
      <c r="RWL9" s="676"/>
      <c r="RWM9" s="676"/>
      <c r="RWN9" s="676"/>
      <c r="RWO9" s="676"/>
      <c r="RWP9" s="676"/>
      <c r="RWQ9" s="676"/>
      <c r="RWR9" s="676"/>
      <c r="RWS9" s="676"/>
      <c r="RWT9" s="676"/>
      <c r="RWU9" s="676"/>
      <c r="RWV9" s="676"/>
      <c r="RWW9" s="676"/>
      <c r="RWX9" s="676"/>
      <c r="RWY9" s="676"/>
      <c r="RWZ9" s="676"/>
      <c r="RXA9" s="676"/>
      <c r="RXB9" s="676"/>
      <c r="RXC9" s="676"/>
      <c r="RXD9" s="676"/>
      <c r="RXE9" s="676"/>
      <c r="RXF9" s="676"/>
      <c r="RXG9" s="676"/>
      <c r="RXH9" s="676"/>
      <c r="RXI9" s="676"/>
      <c r="RXJ9" s="676"/>
      <c r="RXK9" s="676"/>
      <c r="RXL9" s="676"/>
      <c r="RXM9" s="676"/>
      <c r="RXN9" s="676"/>
      <c r="RXO9" s="676"/>
      <c r="RXP9" s="676"/>
      <c r="RXQ9" s="676"/>
      <c r="RXR9" s="676"/>
      <c r="RXS9" s="676"/>
      <c r="RXT9" s="676"/>
      <c r="RXU9" s="676"/>
      <c r="RXV9" s="676"/>
      <c r="RXW9" s="676"/>
      <c r="RXX9" s="676"/>
      <c r="RXY9" s="676"/>
      <c r="RXZ9" s="676"/>
      <c r="RYA9" s="676"/>
      <c r="RYB9" s="676"/>
      <c r="RYC9" s="676"/>
      <c r="RYD9" s="676"/>
      <c r="RYE9" s="676"/>
      <c r="RYF9" s="676"/>
      <c r="RYG9" s="676"/>
      <c r="RYH9" s="676"/>
      <c r="RYI9" s="676"/>
      <c r="RYJ9" s="676"/>
      <c r="RYK9" s="676"/>
      <c r="RYL9" s="676"/>
      <c r="RYM9" s="676"/>
      <c r="RYN9" s="676"/>
      <c r="RYO9" s="676"/>
      <c r="RYP9" s="676"/>
      <c r="RYQ9" s="676"/>
      <c r="RYR9" s="676"/>
      <c r="RYS9" s="676"/>
      <c r="RYT9" s="676"/>
      <c r="RYU9" s="676"/>
      <c r="RYV9" s="676"/>
      <c r="RYW9" s="676"/>
      <c r="RYX9" s="676"/>
      <c r="RYY9" s="676"/>
      <c r="RYZ9" s="676"/>
      <c r="RZA9" s="676"/>
      <c r="RZB9" s="676"/>
      <c r="RZC9" s="676"/>
      <c r="RZD9" s="676"/>
      <c r="RZE9" s="676"/>
      <c r="RZF9" s="676"/>
      <c r="RZG9" s="676"/>
      <c r="RZH9" s="676"/>
      <c r="RZI9" s="676"/>
      <c r="RZJ9" s="676"/>
      <c r="RZK9" s="676"/>
      <c r="RZL9" s="676"/>
      <c r="RZM9" s="676"/>
      <c r="RZN9" s="676"/>
      <c r="RZO9" s="676"/>
      <c r="RZP9" s="676"/>
      <c r="RZQ9" s="676"/>
      <c r="RZR9" s="676"/>
      <c r="RZS9" s="676"/>
      <c r="RZT9" s="676"/>
      <c r="RZU9" s="676"/>
      <c r="RZV9" s="676"/>
      <c r="RZW9" s="676"/>
      <c r="RZX9" s="676"/>
      <c r="RZY9" s="676"/>
      <c r="RZZ9" s="676"/>
      <c r="SAA9" s="676"/>
      <c r="SAB9" s="676"/>
      <c r="SAC9" s="676"/>
      <c r="SAD9" s="676"/>
      <c r="SAE9" s="676"/>
      <c r="SAF9" s="676"/>
      <c r="SAG9" s="676"/>
      <c r="SAH9" s="676"/>
      <c r="SAI9" s="676"/>
      <c r="SAJ9" s="676"/>
      <c r="SAK9" s="676"/>
      <c r="SAL9" s="676"/>
      <c r="SAM9" s="676"/>
      <c r="SAN9" s="676"/>
      <c r="SAO9" s="676"/>
      <c r="SAP9" s="676"/>
      <c r="SAQ9" s="676"/>
      <c r="SAR9" s="676"/>
      <c r="SAS9" s="676"/>
      <c r="SAT9" s="676"/>
      <c r="SAU9" s="676"/>
      <c r="SAV9" s="676"/>
      <c r="SAW9" s="676"/>
      <c r="SAX9" s="676"/>
      <c r="SAY9" s="676"/>
      <c r="SAZ9" s="676"/>
      <c r="SBA9" s="676"/>
      <c r="SBB9" s="676"/>
      <c r="SBC9" s="676"/>
      <c r="SBD9" s="676"/>
      <c r="SBE9" s="676"/>
      <c r="SBF9" s="676"/>
      <c r="SBG9" s="676"/>
      <c r="SBH9" s="676"/>
      <c r="SBI9" s="676"/>
      <c r="SBJ9" s="676"/>
      <c r="SBK9" s="676"/>
      <c r="SBL9" s="676"/>
      <c r="SBM9" s="676"/>
      <c r="SBN9" s="676"/>
      <c r="SBO9" s="676"/>
      <c r="SBP9" s="676"/>
      <c r="SBQ9" s="676"/>
      <c r="SBR9" s="676"/>
      <c r="SBS9" s="676"/>
      <c r="SBT9" s="676"/>
      <c r="SBU9" s="676"/>
      <c r="SBV9" s="676"/>
      <c r="SBW9" s="676"/>
      <c r="SBX9" s="676"/>
      <c r="SBY9" s="676"/>
      <c r="SBZ9" s="676"/>
      <c r="SCA9" s="676"/>
      <c r="SCB9" s="676"/>
      <c r="SCC9" s="676"/>
      <c r="SCD9" s="676"/>
      <c r="SCE9" s="676"/>
      <c r="SCF9" s="676"/>
      <c r="SCG9" s="676"/>
      <c r="SCH9" s="676"/>
      <c r="SCI9" s="676"/>
      <c r="SCJ9" s="676"/>
      <c r="SCK9" s="676"/>
      <c r="SCL9" s="676"/>
      <c r="SCM9" s="676"/>
      <c r="SCN9" s="676"/>
      <c r="SCO9" s="676"/>
      <c r="SCP9" s="676"/>
      <c r="SCQ9" s="676"/>
      <c r="SCR9" s="676"/>
      <c r="SCS9" s="676"/>
      <c r="SCT9" s="676"/>
      <c r="SCU9" s="676"/>
      <c r="SCV9" s="676"/>
      <c r="SCW9" s="676"/>
      <c r="SCX9" s="676"/>
      <c r="SCY9" s="676"/>
      <c r="SCZ9" s="676"/>
      <c r="SDA9" s="676"/>
      <c r="SDB9" s="676"/>
      <c r="SDC9" s="676"/>
      <c r="SDD9" s="676"/>
      <c r="SDE9" s="676"/>
      <c r="SDF9" s="676"/>
      <c r="SDG9" s="676"/>
      <c r="SDH9" s="676"/>
      <c r="SDI9" s="676"/>
      <c r="SDJ9" s="676"/>
      <c r="SDK9" s="676"/>
      <c r="SDL9" s="676"/>
      <c r="SDM9" s="676"/>
      <c r="SDN9" s="676"/>
      <c r="SDO9" s="676"/>
      <c r="SDP9" s="676"/>
      <c r="SDQ9" s="676"/>
      <c r="SDR9" s="676"/>
      <c r="SDS9" s="676"/>
      <c r="SDT9" s="676"/>
      <c r="SDU9" s="676"/>
      <c r="SDV9" s="676"/>
      <c r="SDW9" s="676"/>
      <c r="SDX9" s="676"/>
      <c r="SDY9" s="676"/>
      <c r="SDZ9" s="676"/>
      <c r="SEA9" s="676"/>
      <c r="SEB9" s="676"/>
      <c r="SEC9" s="676"/>
      <c r="SED9" s="676"/>
      <c r="SEE9" s="676"/>
      <c r="SEF9" s="676"/>
      <c r="SEG9" s="676"/>
      <c r="SEH9" s="676"/>
      <c r="SEI9" s="676"/>
      <c r="SEJ9" s="676"/>
      <c r="SEK9" s="676"/>
      <c r="SEL9" s="676"/>
      <c r="SEM9" s="676"/>
      <c r="SEN9" s="676"/>
      <c r="SEO9" s="676"/>
      <c r="SEP9" s="676"/>
      <c r="SEQ9" s="676"/>
      <c r="SER9" s="676"/>
      <c r="SES9" s="676"/>
      <c r="SET9" s="676"/>
      <c r="SEU9" s="676"/>
      <c r="SEV9" s="676"/>
      <c r="SEW9" s="676"/>
      <c r="SEX9" s="676"/>
      <c r="SEY9" s="676"/>
      <c r="SEZ9" s="676"/>
      <c r="SFA9" s="676"/>
      <c r="SFB9" s="676"/>
      <c r="SFC9" s="676"/>
      <c r="SFD9" s="676"/>
      <c r="SFE9" s="676"/>
      <c r="SFF9" s="676"/>
      <c r="SFG9" s="676"/>
      <c r="SFH9" s="676"/>
      <c r="SFI9" s="676"/>
      <c r="SFJ9" s="676"/>
      <c r="SFK9" s="676"/>
      <c r="SFL9" s="676"/>
      <c r="SFM9" s="676"/>
      <c r="SFN9" s="676"/>
      <c r="SFO9" s="676"/>
      <c r="SFP9" s="676"/>
      <c r="SFQ9" s="676"/>
      <c r="SFR9" s="676"/>
      <c r="SFS9" s="676"/>
      <c r="SFT9" s="676"/>
      <c r="SFU9" s="676"/>
      <c r="SFV9" s="676"/>
      <c r="SFW9" s="676"/>
      <c r="SFX9" s="676"/>
      <c r="SFY9" s="676"/>
      <c r="SFZ9" s="676"/>
      <c r="SGA9" s="676"/>
      <c r="SGB9" s="676"/>
      <c r="SGC9" s="676"/>
      <c r="SGD9" s="676"/>
      <c r="SGE9" s="676"/>
      <c r="SGF9" s="676"/>
      <c r="SGG9" s="676"/>
      <c r="SGH9" s="676"/>
      <c r="SGI9" s="676"/>
      <c r="SGJ9" s="676"/>
      <c r="SGK9" s="676"/>
      <c r="SGL9" s="676"/>
      <c r="SGM9" s="676"/>
      <c r="SGN9" s="676"/>
      <c r="SGO9" s="676"/>
      <c r="SGP9" s="676"/>
      <c r="SGQ9" s="676"/>
      <c r="SGR9" s="676"/>
      <c r="SGS9" s="676"/>
      <c r="SGT9" s="676"/>
      <c r="SGU9" s="676"/>
      <c r="SGV9" s="676"/>
      <c r="SGW9" s="676"/>
      <c r="SGX9" s="676"/>
      <c r="SGY9" s="676"/>
      <c r="SGZ9" s="676"/>
      <c r="SHA9" s="676"/>
      <c r="SHB9" s="676"/>
      <c r="SHC9" s="676"/>
      <c r="SHD9" s="676"/>
      <c r="SHE9" s="676"/>
      <c r="SHF9" s="676"/>
      <c r="SHG9" s="676"/>
      <c r="SHH9" s="676"/>
      <c r="SHI9" s="676"/>
      <c r="SHJ9" s="676"/>
      <c r="SHK9" s="676"/>
      <c r="SHL9" s="676"/>
      <c r="SHM9" s="676"/>
      <c r="SHN9" s="676"/>
      <c r="SHO9" s="676"/>
      <c r="SHP9" s="676"/>
      <c r="SHQ9" s="676"/>
      <c r="SHR9" s="676"/>
      <c r="SHS9" s="676"/>
      <c r="SHT9" s="676"/>
      <c r="SHU9" s="676"/>
      <c r="SHV9" s="676"/>
      <c r="SHW9" s="676"/>
      <c r="SHX9" s="676"/>
      <c r="SHY9" s="676"/>
      <c r="SHZ9" s="676"/>
      <c r="SIA9" s="676"/>
      <c r="SIB9" s="676"/>
      <c r="SIC9" s="676"/>
      <c r="SID9" s="676"/>
      <c r="SIE9" s="676"/>
      <c r="SIF9" s="676"/>
      <c r="SIG9" s="676"/>
      <c r="SIH9" s="676"/>
      <c r="SII9" s="676"/>
      <c r="SIJ9" s="676"/>
      <c r="SIK9" s="676"/>
      <c r="SIL9" s="676"/>
      <c r="SIM9" s="676"/>
      <c r="SIN9" s="676"/>
      <c r="SIO9" s="676"/>
      <c r="SIP9" s="676"/>
      <c r="SIQ9" s="676"/>
      <c r="SIR9" s="676"/>
      <c r="SIS9" s="676"/>
      <c r="SIT9" s="676"/>
      <c r="SIU9" s="676"/>
      <c r="SIV9" s="676"/>
      <c r="SIW9" s="676"/>
      <c r="SIX9" s="676"/>
      <c r="SIY9" s="676"/>
      <c r="SIZ9" s="676"/>
      <c r="SJA9" s="676"/>
      <c r="SJB9" s="676"/>
      <c r="SJC9" s="676"/>
      <c r="SJD9" s="676"/>
      <c r="SJE9" s="676"/>
      <c r="SJF9" s="676"/>
      <c r="SJG9" s="676"/>
      <c r="SJH9" s="676"/>
      <c r="SJI9" s="676"/>
      <c r="SJJ9" s="676"/>
      <c r="SJK9" s="676"/>
      <c r="SJL9" s="676"/>
      <c r="SJM9" s="676"/>
      <c r="SJN9" s="676"/>
      <c r="SJO9" s="676"/>
      <c r="SJP9" s="676"/>
      <c r="SJQ9" s="676"/>
      <c r="SJR9" s="676"/>
      <c r="SJS9" s="676"/>
      <c r="SJT9" s="676"/>
      <c r="SJU9" s="676"/>
      <c r="SJV9" s="676"/>
      <c r="SJW9" s="676"/>
      <c r="SJX9" s="676"/>
      <c r="SJY9" s="676"/>
      <c r="SJZ9" s="676"/>
      <c r="SKA9" s="676"/>
      <c r="SKB9" s="676"/>
      <c r="SKC9" s="676"/>
      <c r="SKD9" s="676"/>
      <c r="SKE9" s="676"/>
      <c r="SKF9" s="676"/>
      <c r="SKG9" s="676"/>
      <c r="SKH9" s="676"/>
      <c r="SKI9" s="676"/>
      <c r="SKJ9" s="676"/>
      <c r="SKK9" s="676"/>
      <c r="SKL9" s="676"/>
      <c r="SKM9" s="676"/>
      <c r="SKN9" s="676"/>
      <c r="SKO9" s="676"/>
      <c r="SKP9" s="676"/>
      <c r="SKQ9" s="676"/>
      <c r="SKR9" s="676"/>
      <c r="SKS9" s="676"/>
      <c r="SKT9" s="676"/>
      <c r="SKU9" s="676"/>
      <c r="SKV9" s="676"/>
      <c r="SKW9" s="676"/>
      <c r="SKX9" s="676"/>
      <c r="SKY9" s="676"/>
      <c r="SKZ9" s="676"/>
      <c r="SLA9" s="676"/>
      <c r="SLB9" s="676"/>
      <c r="SLC9" s="676"/>
      <c r="SLD9" s="676"/>
      <c r="SLE9" s="676"/>
      <c r="SLF9" s="676"/>
      <c r="SLG9" s="676"/>
      <c r="SLH9" s="676"/>
      <c r="SLI9" s="676"/>
      <c r="SLJ9" s="676"/>
      <c r="SLK9" s="676"/>
      <c r="SLL9" s="676"/>
      <c r="SLM9" s="676"/>
      <c r="SLN9" s="676"/>
      <c r="SLO9" s="676"/>
      <c r="SLP9" s="676"/>
      <c r="SLQ9" s="676"/>
      <c r="SLR9" s="676"/>
      <c r="SLS9" s="676"/>
      <c r="SLT9" s="676"/>
      <c r="SLU9" s="676"/>
      <c r="SLV9" s="676"/>
      <c r="SLW9" s="676"/>
      <c r="SLX9" s="676"/>
      <c r="SLY9" s="676"/>
      <c r="SLZ9" s="676"/>
      <c r="SMA9" s="676"/>
      <c r="SMB9" s="676"/>
      <c r="SMC9" s="676"/>
      <c r="SMD9" s="676"/>
      <c r="SME9" s="676"/>
      <c r="SMF9" s="676"/>
      <c r="SMG9" s="676"/>
      <c r="SMH9" s="676"/>
      <c r="SMI9" s="676"/>
      <c r="SMJ9" s="676"/>
      <c r="SMK9" s="676"/>
      <c r="SML9" s="676"/>
      <c r="SMM9" s="676"/>
      <c r="SMN9" s="676"/>
      <c r="SMO9" s="676"/>
      <c r="SMP9" s="676"/>
      <c r="SMQ9" s="676"/>
      <c r="SMR9" s="676"/>
      <c r="SMS9" s="676"/>
      <c r="SMT9" s="676"/>
      <c r="SMU9" s="676"/>
      <c r="SMV9" s="676"/>
      <c r="SMW9" s="676"/>
      <c r="SMX9" s="676"/>
      <c r="SMY9" s="676"/>
      <c r="SMZ9" s="676"/>
      <c r="SNA9" s="676"/>
      <c r="SNB9" s="676"/>
      <c r="SNC9" s="676"/>
      <c r="SND9" s="676"/>
      <c r="SNE9" s="676"/>
      <c r="SNF9" s="676"/>
      <c r="SNG9" s="676"/>
      <c r="SNH9" s="676"/>
      <c r="SNI9" s="676"/>
      <c r="SNJ9" s="676"/>
      <c r="SNK9" s="676"/>
      <c r="SNL9" s="676"/>
      <c r="SNM9" s="676"/>
      <c r="SNN9" s="676"/>
      <c r="SNO9" s="676"/>
      <c r="SNP9" s="676"/>
      <c r="SNQ9" s="676"/>
      <c r="SNR9" s="676"/>
      <c r="SNS9" s="676"/>
      <c r="SNT9" s="676"/>
      <c r="SNU9" s="676"/>
      <c r="SNV9" s="676"/>
      <c r="SNW9" s="676"/>
      <c r="SNX9" s="676"/>
      <c r="SNY9" s="676"/>
      <c r="SNZ9" s="676"/>
      <c r="SOA9" s="676"/>
      <c r="SOB9" s="676"/>
      <c r="SOC9" s="676"/>
      <c r="SOD9" s="676"/>
      <c r="SOE9" s="676"/>
      <c r="SOF9" s="676"/>
      <c r="SOG9" s="676"/>
      <c r="SOH9" s="676"/>
      <c r="SOI9" s="676"/>
      <c r="SOJ9" s="676"/>
      <c r="SOK9" s="676"/>
      <c r="SOL9" s="676"/>
      <c r="SOM9" s="676"/>
      <c r="SON9" s="676"/>
      <c r="SOO9" s="676"/>
      <c r="SOP9" s="676"/>
      <c r="SOQ9" s="676"/>
      <c r="SOR9" s="676"/>
      <c r="SOS9" s="676"/>
      <c r="SOT9" s="676"/>
      <c r="SOU9" s="676"/>
      <c r="SOV9" s="676"/>
      <c r="SOW9" s="676"/>
      <c r="SOX9" s="676"/>
      <c r="SOY9" s="676"/>
      <c r="SOZ9" s="676"/>
      <c r="SPA9" s="676"/>
      <c r="SPB9" s="676"/>
      <c r="SPC9" s="676"/>
      <c r="SPD9" s="676"/>
      <c r="SPE9" s="676"/>
      <c r="SPF9" s="676"/>
      <c r="SPG9" s="676"/>
      <c r="SPH9" s="676"/>
      <c r="SPI9" s="676"/>
      <c r="SPJ9" s="676"/>
      <c r="SPK9" s="676"/>
      <c r="SPL9" s="676"/>
      <c r="SPM9" s="676"/>
      <c r="SPN9" s="676"/>
      <c r="SPO9" s="676"/>
      <c r="SPP9" s="676"/>
      <c r="SPQ9" s="676"/>
      <c r="SPR9" s="676"/>
      <c r="SPS9" s="676"/>
      <c r="SPT9" s="676"/>
      <c r="SPU9" s="676"/>
      <c r="SPV9" s="676"/>
      <c r="SPW9" s="676"/>
      <c r="SPX9" s="676"/>
      <c r="SPY9" s="676"/>
      <c r="SPZ9" s="676"/>
      <c r="SQA9" s="676"/>
      <c r="SQB9" s="676"/>
      <c r="SQC9" s="676"/>
      <c r="SQD9" s="676"/>
      <c r="SQE9" s="676"/>
      <c r="SQF9" s="676"/>
      <c r="SQG9" s="676"/>
      <c r="SQH9" s="676"/>
      <c r="SQI9" s="676"/>
      <c r="SQJ9" s="676"/>
      <c r="SQK9" s="676"/>
      <c r="SQL9" s="676"/>
      <c r="SQM9" s="676"/>
      <c r="SQN9" s="676"/>
      <c r="SQO9" s="676"/>
      <c r="SQP9" s="676"/>
      <c r="SQQ9" s="676"/>
      <c r="SQR9" s="676"/>
      <c r="SQS9" s="676"/>
      <c r="SQT9" s="676"/>
      <c r="SQU9" s="676"/>
      <c r="SQV9" s="676"/>
      <c r="SQW9" s="676"/>
      <c r="SQX9" s="676"/>
      <c r="SQY9" s="676"/>
      <c r="SQZ9" s="676"/>
      <c r="SRA9" s="676"/>
      <c r="SRB9" s="676"/>
      <c r="SRC9" s="676"/>
      <c r="SRD9" s="676"/>
      <c r="SRE9" s="676"/>
      <c r="SRF9" s="676"/>
      <c r="SRG9" s="676"/>
      <c r="SRH9" s="676"/>
      <c r="SRI9" s="676"/>
      <c r="SRJ9" s="676"/>
      <c r="SRK9" s="676"/>
      <c r="SRL9" s="676"/>
      <c r="SRM9" s="676"/>
      <c r="SRN9" s="676"/>
      <c r="SRO9" s="676"/>
      <c r="SRP9" s="676"/>
      <c r="SRQ9" s="676"/>
      <c r="SRR9" s="676"/>
      <c r="SRS9" s="676"/>
      <c r="SRT9" s="676"/>
      <c r="SRU9" s="676"/>
      <c r="SRV9" s="676"/>
      <c r="SRW9" s="676"/>
      <c r="SRX9" s="676"/>
      <c r="SRY9" s="676"/>
      <c r="SRZ9" s="676"/>
      <c r="SSA9" s="676"/>
      <c r="SSB9" s="676"/>
      <c r="SSC9" s="676"/>
      <c r="SSD9" s="676"/>
      <c r="SSE9" s="676"/>
      <c r="SSF9" s="676"/>
      <c r="SSG9" s="676"/>
      <c r="SSH9" s="676"/>
      <c r="SSI9" s="676"/>
      <c r="SSJ9" s="676"/>
      <c r="SSK9" s="676"/>
      <c r="SSL9" s="676"/>
      <c r="SSM9" s="676"/>
      <c r="SSN9" s="676"/>
      <c r="SSO9" s="676"/>
      <c r="SSP9" s="676"/>
      <c r="SSQ9" s="676"/>
      <c r="SSR9" s="676"/>
      <c r="SSS9" s="676"/>
      <c r="SST9" s="676"/>
      <c r="SSU9" s="676"/>
      <c r="SSV9" s="676"/>
      <c r="SSW9" s="676"/>
      <c r="SSX9" s="676"/>
      <c r="SSY9" s="676"/>
      <c r="SSZ9" s="676"/>
      <c r="STA9" s="676"/>
      <c r="STB9" s="676"/>
      <c r="STC9" s="676"/>
      <c r="STD9" s="676"/>
      <c r="STE9" s="676"/>
      <c r="STF9" s="676"/>
      <c r="STG9" s="676"/>
      <c r="STH9" s="676"/>
      <c r="STI9" s="676"/>
      <c r="STJ9" s="676"/>
      <c r="STK9" s="676"/>
      <c r="STL9" s="676"/>
      <c r="STM9" s="676"/>
      <c r="STN9" s="676"/>
      <c r="STO9" s="676"/>
      <c r="STP9" s="676"/>
      <c r="STQ9" s="676"/>
      <c r="STR9" s="676"/>
      <c r="STS9" s="676"/>
      <c r="STT9" s="676"/>
      <c r="STU9" s="676"/>
      <c r="STV9" s="676"/>
      <c r="STW9" s="676"/>
      <c r="STX9" s="676"/>
      <c r="STY9" s="676"/>
      <c r="STZ9" s="676"/>
      <c r="SUA9" s="676"/>
      <c r="SUB9" s="676"/>
      <c r="SUC9" s="676"/>
      <c r="SUD9" s="676"/>
      <c r="SUE9" s="676"/>
      <c r="SUF9" s="676"/>
      <c r="SUG9" s="676"/>
      <c r="SUH9" s="676"/>
      <c r="SUI9" s="676"/>
      <c r="SUJ9" s="676"/>
      <c r="SUK9" s="676"/>
      <c r="SUL9" s="676"/>
      <c r="SUM9" s="676"/>
      <c r="SUN9" s="676"/>
      <c r="SUO9" s="676"/>
      <c r="SUP9" s="676"/>
      <c r="SUQ9" s="676"/>
      <c r="SUR9" s="676"/>
      <c r="SUS9" s="676"/>
      <c r="SUT9" s="676"/>
      <c r="SUU9" s="676"/>
      <c r="SUV9" s="676"/>
      <c r="SUW9" s="676"/>
      <c r="SUX9" s="676"/>
      <c r="SUY9" s="676"/>
      <c r="SUZ9" s="676"/>
      <c r="SVA9" s="676"/>
      <c r="SVB9" s="676"/>
      <c r="SVC9" s="676"/>
      <c r="SVD9" s="676"/>
      <c r="SVE9" s="676"/>
      <c r="SVF9" s="676"/>
      <c r="SVG9" s="676"/>
      <c r="SVH9" s="676"/>
      <c r="SVI9" s="676"/>
      <c r="SVJ9" s="676"/>
      <c r="SVK9" s="676"/>
      <c r="SVL9" s="676"/>
      <c r="SVM9" s="676"/>
      <c r="SVN9" s="676"/>
      <c r="SVO9" s="676"/>
      <c r="SVP9" s="676"/>
      <c r="SVQ9" s="676"/>
      <c r="SVR9" s="676"/>
      <c r="SVS9" s="676"/>
      <c r="SVT9" s="676"/>
      <c r="SVU9" s="676"/>
      <c r="SVV9" s="676"/>
      <c r="SVW9" s="676"/>
      <c r="SVX9" s="676"/>
      <c r="SVY9" s="676"/>
      <c r="SVZ9" s="676"/>
      <c r="SWA9" s="676"/>
      <c r="SWB9" s="676"/>
      <c r="SWC9" s="676"/>
      <c r="SWD9" s="676"/>
      <c r="SWE9" s="676"/>
      <c r="SWF9" s="676"/>
      <c r="SWG9" s="676"/>
      <c r="SWH9" s="676"/>
      <c r="SWI9" s="676"/>
      <c r="SWJ9" s="676"/>
      <c r="SWK9" s="676"/>
      <c r="SWL9" s="676"/>
      <c r="SWM9" s="676"/>
      <c r="SWN9" s="676"/>
      <c r="SWO9" s="676"/>
      <c r="SWP9" s="676"/>
      <c r="SWQ9" s="676"/>
      <c r="SWR9" s="676"/>
      <c r="SWS9" s="676"/>
      <c r="SWT9" s="676"/>
      <c r="SWU9" s="676"/>
      <c r="SWV9" s="676"/>
      <c r="SWW9" s="676"/>
      <c r="SWX9" s="676"/>
      <c r="SWY9" s="676"/>
      <c r="SWZ9" s="676"/>
      <c r="SXA9" s="676"/>
      <c r="SXB9" s="676"/>
      <c r="SXC9" s="676"/>
      <c r="SXD9" s="676"/>
      <c r="SXE9" s="676"/>
      <c r="SXF9" s="676"/>
      <c r="SXG9" s="676"/>
      <c r="SXH9" s="676"/>
      <c r="SXI9" s="676"/>
      <c r="SXJ9" s="676"/>
      <c r="SXK9" s="676"/>
      <c r="SXL9" s="676"/>
      <c r="SXM9" s="676"/>
      <c r="SXN9" s="676"/>
      <c r="SXO9" s="676"/>
      <c r="SXP9" s="676"/>
      <c r="SXQ9" s="676"/>
      <c r="SXR9" s="676"/>
      <c r="SXS9" s="676"/>
      <c r="SXT9" s="676"/>
      <c r="SXU9" s="676"/>
      <c r="SXV9" s="676"/>
      <c r="SXW9" s="676"/>
      <c r="SXX9" s="676"/>
      <c r="SXY9" s="676"/>
      <c r="SXZ9" s="676"/>
      <c r="SYA9" s="676"/>
      <c r="SYB9" s="676"/>
      <c r="SYC9" s="676"/>
      <c r="SYD9" s="676"/>
      <c r="SYE9" s="676"/>
      <c r="SYF9" s="676"/>
      <c r="SYG9" s="676"/>
      <c r="SYH9" s="676"/>
      <c r="SYI9" s="676"/>
      <c r="SYJ9" s="676"/>
      <c r="SYK9" s="676"/>
      <c r="SYL9" s="676"/>
      <c r="SYM9" s="676"/>
      <c r="SYN9" s="676"/>
      <c r="SYO9" s="676"/>
      <c r="SYP9" s="676"/>
      <c r="SYQ9" s="676"/>
      <c r="SYR9" s="676"/>
      <c r="SYS9" s="676"/>
      <c r="SYT9" s="676"/>
      <c r="SYU9" s="676"/>
      <c r="SYV9" s="676"/>
      <c r="SYW9" s="676"/>
      <c r="SYX9" s="676"/>
      <c r="SYY9" s="676"/>
      <c r="SYZ9" s="676"/>
      <c r="SZA9" s="676"/>
      <c r="SZB9" s="676"/>
      <c r="SZC9" s="676"/>
      <c r="SZD9" s="676"/>
      <c r="SZE9" s="676"/>
      <c r="SZF9" s="676"/>
      <c r="SZG9" s="676"/>
      <c r="SZH9" s="676"/>
      <c r="SZI9" s="676"/>
      <c r="SZJ9" s="676"/>
      <c r="SZK9" s="676"/>
      <c r="SZL9" s="676"/>
      <c r="SZM9" s="676"/>
      <c r="SZN9" s="676"/>
      <c r="SZO9" s="676"/>
      <c r="SZP9" s="676"/>
      <c r="SZQ9" s="676"/>
      <c r="SZR9" s="676"/>
      <c r="SZS9" s="676"/>
      <c r="SZT9" s="676"/>
      <c r="SZU9" s="676"/>
      <c r="SZV9" s="676"/>
      <c r="SZW9" s="676"/>
      <c r="SZX9" s="676"/>
      <c r="SZY9" s="676"/>
      <c r="SZZ9" s="676"/>
      <c r="TAA9" s="676"/>
      <c r="TAB9" s="676"/>
      <c r="TAC9" s="676"/>
      <c r="TAD9" s="676"/>
      <c r="TAE9" s="676"/>
      <c r="TAF9" s="676"/>
      <c r="TAG9" s="676"/>
      <c r="TAH9" s="676"/>
      <c r="TAI9" s="676"/>
      <c r="TAJ9" s="676"/>
      <c r="TAK9" s="676"/>
      <c r="TAL9" s="676"/>
      <c r="TAM9" s="676"/>
      <c r="TAN9" s="676"/>
      <c r="TAO9" s="676"/>
      <c r="TAP9" s="676"/>
      <c r="TAQ9" s="676"/>
      <c r="TAR9" s="676"/>
      <c r="TAS9" s="676"/>
      <c r="TAT9" s="676"/>
      <c r="TAU9" s="676"/>
      <c r="TAV9" s="676"/>
      <c r="TAW9" s="676"/>
      <c r="TAX9" s="676"/>
      <c r="TAY9" s="676"/>
      <c r="TAZ9" s="676"/>
      <c r="TBA9" s="676"/>
      <c r="TBB9" s="676"/>
      <c r="TBC9" s="676"/>
      <c r="TBD9" s="676"/>
      <c r="TBE9" s="676"/>
      <c r="TBF9" s="676"/>
      <c r="TBG9" s="676"/>
      <c r="TBH9" s="676"/>
      <c r="TBI9" s="676"/>
      <c r="TBJ9" s="676"/>
      <c r="TBK9" s="676"/>
      <c r="TBL9" s="676"/>
      <c r="TBM9" s="676"/>
      <c r="TBN9" s="676"/>
      <c r="TBO9" s="676"/>
      <c r="TBP9" s="676"/>
      <c r="TBQ9" s="676"/>
      <c r="TBR9" s="676"/>
      <c r="TBS9" s="676"/>
      <c r="TBT9" s="676"/>
      <c r="TBU9" s="676"/>
      <c r="TBV9" s="676"/>
      <c r="TBW9" s="676"/>
      <c r="TBX9" s="676"/>
      <c r="TBY9" s="676"/>
      <c r="TBZ9" s="676"/>
      <c r="TCA9" s="676"/>
      <c r="TCB9" s="676"/>
      <c r="TCC9" s="676"/>
      <c r="TCD9" s="676"/>
      <c r="TCE9" s="676"/>
      <c r="TCF9" s="676"/>
      <c r="TCG9" s="676"/>
      <c r="TCH9" s="676"/>
      <c r="TCI9" s="676"/>
      <c r="TCJ9" s="676"/>
      <c r="TCK9" s="676"/>
      <c r="TCL9" s="676"/>
      <c r="TCM9" s="676"/>
      <c r="TCN9" s="676"/>
      <c r="TCO9" s="676"/>
      <c r="TCP9" s="676"/>
      <c r="TCQ9" s="676"/>
      <c r="TCR9" s="676"/>
      <c r="TCS9" s="676"/>
      <c r="TCT9" s="676"/>
      <c r="TCU9" s="676"/>
      <c r="TCV9" s="676"/>
      <c r="TCW9" s="676"/>
      <c r="TCX9" s="676"/>
      <c r="TCY9" s="676"/>
      <c r="TCZ9" s="676"/>
      <c r="TDA9" s="676"/>
      <c r="TDB9" s="676"/>
      <c r="TDC9" s="676"/>
      <c r="TDD9" s="676"/>
      <c r="TDE9" s="676"/>
      <c r="TDF9" s="676"/>
      <c r="TDG9" s="676"/>
      <c r="TDH9" s="676"/>
      <c r="TDI9" s="676"/>
      <c r="TDJ9" s="676"/>
      <c r="TDK9" s="676"/>
      <c r="TDL9" s="676"/>
      <c r="TDM9" s="676"/>
      <c r="TDN9" s="676"/>
      <c r="TDO9" s="676"/>
      <c r="TDP9" s="676"/>
      <c r="TDQ9" s="676"/>
      <c r="TDR9" s="676"/>
      <c r="TDS9" s="676"/>
      <c r="TDT9" s="676"/>
      <c r="TDU9" s="676"/>
      <c r="TDV9" s="676"/>
      <c r="TDW9" s="676"/>
      <c r="TDX9" s="676"/>
      <c r="TDY9" s="676"/>
      <c r="TDZ9" s="676"/>
      <c r="TEA9" s="676"/>
      <c r="TEB9" s="676"/>
      <c r="TEC9" s="676"/>
      <c r="TED9" s="676"/>
      <c r="TEE9" s="676"/>
      <c r="TEF9" s="676"/>
      <c r="TEG9" s="676"/>
      <c r="TEH9" s="676"/>
      <c r="TEI9" s="676"/>
      <c r="TEJ9" s="676"/>
      <c r="TEK9" s="676"/>
      <c r="TEL9" s="676"/>
      <c r="TEM9" s="676"/>
      <c r="TEN9" s="676"/>
      <c r="TEO9" s="676"/>
      <c r="TEP9" s="676"/>
      <c r="TEQ9" s="676"/>
      <c r="TER9" s="676"/>
      <c r="TES9" s="676"/>
      <c r="TET9" s="676"/>
      <c r="TEU9" s="676"/>
      <c r="TEV9" s="676"/>
      <c r="TEW9" s="676"/>
      <c r="TEX9" s="676"/>
      <c r="TEY9" s="676"/>
      <c r="TEZ9" s="676"/>
      <c r="TFA9" s="676"/>
      <c r="TFB9" s="676"/>
      <c r="TFC9" s="676"/>
      <c r="TFD9" s="676"/>
      <c r="TFE9" s="676"/>
      <c r="TFF9" s="676"/>
      <c r="TFG9" s="676"/>
      <c r="TFH9" s="676"/>
      <c r="TFI9" s="676"/>
      <c r="TFJ9" s="676"/>
      <c r="TFK9" s="676"/>
      <c r="TFL9" s="676"/>
      <c r="TFM9" s="676"/>
      <c r="TFN9" s="676"/>
      <c r="TFO9" s="676"/>
      <c r="TFP9" s="676"/>
      <c r="TFQ9" s="676"/>
      <c r="TFR9" s="676"/>
      <c r="TFS9" s="676"/>
      <c r="TFT9" s="676"/>
      <c r="TFU9" s="676"/>
      <c r="TFV9" s="676"/>
      <c r="TFW9" s="676"/>
      <c r="TFX9" s="676"/>
      <c r="TFY9" s="676"/>
      <c r="TFZ9" s="676"/>
      <c r="TGA9" s="676"/>
      <c r="TGB9" s="676"/>
      <c r="TGC9" s="676"/>
      <c r="TGD9" s="676"/>
      <c r="TGE9" s="676"/>
      <c r="TGF9" s="676"/>
      <c r="TGG9" s="676"/>
      <c r="TGH9" s="676"/>
      <c r="TGI9" s="676"/>
      <c r="TGJ9" s="676"/>
      <c r="TGK9" s="676"/>
      <c r="TGL9" s="676"/>
      <c r="TGM9" s="676"/>
      <c r="TGN9" s="676"/>
      <c r="TGO9" s="676"/>
      <c r="TGP9" s="676"/>
      <c r="TGQ9" s="676"/>
      <c r="TGR9" s="676"/>
      <c r="TGS9" s="676"/>
      <c r="TGT9" s="676"/>
      <c r="TGU9" s="676"/>
      <c r="TGV9" s="676"/>
      <c r="TGW9" s="676"/>
      <c r="TGX9" s="676"/>
      <c r="TGY9" s="676"/>
      <c r="TGZ9" s="676"/>
      <c r="THA9" s="676"/>
      <c r="THB9" s="676"/>
      <c r="THC9" s="676"/>
      <c r="THD9" s="676"/>
      <c r="THE9" s="676"/>
      <c r="THF9" s="676"/>
      <c r="THG9" s="676"/>
      <c r="THH9" s="676"/>
      <c r="THI9" s="676"/>
      <c r="THJ9" s="676"/>
      <c r="THK9" s="676"/>
      <c r="THL9" s="676"/>
      <c r="THM9" s="676"/>
      <c r="THN9" s="676"/>
      <c r="THO9" s="676"/>
      <c r="THP9" s="676"/>
      <c r="THQ9" s="676"/>
      <c r="THR9" s="676"/>
      <c r="THS9" s="676"/>
      <c r="THT9" s="676"/>
      <c r="THU9" s="676"/>
      <c r="THV9" s="676"/>
      <c r="THW9" s="676"/>
      <c r="THX9" s="676"/>
      <c r="THY9" s="676"/>
      <c r="THZ9" s="676"/>
      <c r="TIA9" s="676"/>
      <c r="TIB9" s="676"/>
      <c r="TIC9" s="676"/>
      <c r="TID9" s="676"/>
      <c r="TIE9" s="676"/>
      <c r="TIF9" s="676"/>
      <c r="TIG9" s="676"/>
      <c r="TIH9" s="676"/>
      <c r="TII9" s="676"/>
      <c r="TIJ9" s="676"/>
      <c r="TIK9" s="676"/>
      <c r="TIL9" s="676"/>
      <c r="TIM9" s="676"/>
      <c r="TIN9" s="676"/>
      <c r="TIO9" s="676"/>
      <c r="TIP9" s="676"/>
      <c r="TIQ9" s="676"/>
      <c r="TIR9" s="676"/>
      <c r="TIS9" s="676"/>
      <c r="TIT9" s="676"/>
      <c r="TIU9" s="676"/>
      <c r="TIV9" s="676"/>
      <c r="TIW9" s="676"/>
      <c r="TIX9" s="676"/>
      <c r="TIY9" s="676"/>
      <c r="TIZ9" s="676"/>
      <c r="TJA9" s="676"/>
      <c r="TJB9" s="676"/>
      <c r="TJC9" s="676"/>
      <c r="TJD9" s="676"/>
      <c r="TJE9" s="676"/>
      <c r="TJF9" s="676"/>
      <c r="TJG9" s="676"/>
      <c r="TJH9" s="676"/>
      <c r="TJI9" s="676"/>
      <c r="TJJ9" s="676"/>
      <c r="TJK9" s="676"/>
      <c r="TJL9" s="676"/>
      <c r="TJM9" s="676"/>
      <c r="TJN9" s="676"/>
      <c r="TJO9" s="676"/>
      <c r="TJP9" s="676"/>
      <c r="TJQ9" s="676"/>
      <c r="TJR9" s="676"/>
      <c r="TJS9" s="676"/>
      <c r="TJT9" s="676"/>
      <c r="TJU9" s="676"/>
      <c r="TJV9" s="676"/>
      <c r="TJW9" s="676"/>
      <c r="TJX9" s="676"/>
      <c r="TJY9" s="676"/>
      <c r="TJZ9" s="676"/>
      <c r="TKA9" s="676"/>
      <c r="TKB9" s="676"/>
      <c r="TKC9" s="676"/>
      <c r="TKD9" s="676"/>
      <c r="TKE9" s="676"/>
      <c r="TKF9" s="676"/>
      <c r="TKG9" s="676"/>
      <c r="TKH9" s="676"/>
      <c r="TKI9" s="676"/>
      <c r="TKJ9" s="676"/>
      <c r="TKK9" s="676"/>
      <c r="TKL9" s="676"/>
      <c r="TKM9" s="676"/>
      <c r="TKN9" s="676"/>
      <c r="TKO9" s="676"/>
      <c r="TKP9" s="676"/>
      <c r="TKQ9" s="676"/>
      <c r="TKR9" s="676"/>
      <c r="TKS9" s="676"/>
      <c r="TKT9" s="676"/>
      <c r="TKU9" s="676"/>
      <c r="TKV9" s="676"/>
      <c r="TKW9" s="676"/>
      <c r="TKX9" s="676"/>
      <c r="TKY9" s="676"/>
      <c r="TKZ9" s="676"/>
      <c r="TLA9" s="676"/>
      <c r="TLB9" s="676"/>
      <c r="TLC9" s="676"/>
      <c r="TLD9" s="676"/>
      <c r="TLE9" s="676"/>
      <c r="TLF9" s="676"/>
      <c r="TLG9" s="676"/>
      <c r="TLH9" s="676"/>
      <c r="TLI9" s="676"/>
      <c r="TLJ9" s="676"/>
      <c r="TLK9" s="676"/>
      <c r="TLL9" s="676"/>
      <c r="TLM9" s="676"/>
      <c r="TLN9" s="676"/>
      <c r="TLO9" s="676"/>
      <c r="TLP9" s="676"/>
      <c r="TLQ9" s="676"/>
      <c r="TLR9" s="676"/>
      <c r="TLS9" s="676"/>
      <c r="TLT9" s="676"/>
      <c r="TLU9" s="676"/>
      <c r="TLV9" s="676"/>
      <c r="TLW9" s="676"/>
      <c r="TLX9" s="676"/>
      <c r="TLY9" s="676"/>
      <c r="TLZ9" s="676"/>
      <c r="TMA9" s="676"/>
      <c r="TMB9" s="676"/>
      <c r="TMC9" s="676"/>
      <c r="TMD9" s="676"/>
      <c r="TME9" s="676"/>
      <c r="TMF9" s="676"/>
      <c r="TMG9" s="676"/>
      <c r="TMH9" s="676"/>
      <c r="TMI9" s="676"/>
      <c r="TMJ9" s="676"/>
      <c r="TMK9" s="676"/>
      <c r="TML9" s="676"/>
      <c r="TMM9" s="676"/>
      <c r="TMN9" s="676"/>
      <c r="TMO9" s="676"/>
      <c r="TMP9" s="676"/>
      <c r="TMQ9" s="676"/>
      <c r="TMR9" s="676"/>
      <c r="TMS9" s="676"/>
      <c r="TMT9" s="676"/>
      <c r="TMU9" s="676"/>
      <c r="TMV9" s="676"/>
      <c r="TMW9" s="676"/>
      <c r="TMX9" s="676"/>
      <c r="TMY9" s="676"/>
      <c r="TMZ9" s="676"/>
      <c r="TNA9" s="676"/>
      <c r="TNB9" s="676"/>
      <c r="TNC9" s="676"/>
      <c r="TND9" s="676"/>
      <c r="TNE9" s="676"/>
      <c r="TNF9" s="676"/>
      <c r="TNG9" s="676"/>
      <c r="TNH9" s="676"/>
      <c r="TNI9" s="676"/>
      <c r="TNJ9" s="676"/>
      <c r="TNK9" s="676"/>
      <c r="TNL9" s="676"/>
      <c r="TNM9" s="676"/>
      <c r="TNN9" s="676"/>
      <c r="TNO9" s="676"/>
      <c r="TNP9" s="676"/>
      <c r="TNQ9" s="676"/>
      <c r="TNR9" s="676"/>
      <c r="TNS9" s="676"/>
      <c r="TNT9" s="676"/>
      <c r="TNU9" s="676"/>
      <c r="TNV9" s="676"/>
      <c r="TNW9" s="676"/>
      <c r="TNX9" s="676"/>
      <c r="TNY9" s="676"/>
      <c r="TNZ9" s="676"/>
      <c r="TOA9" s="676"/>
      <c r="TOB9" s="676"/>
      <c r="TOC9" s="676"/>
      <c r="TOD9" s="676"/>
      <c r="TOE9" s="676"/>
      <c r="TOF9" s="676"/>
      <c r="TOG9" s="676"/>
      <c r="TOH9" s="676"/>
      <c r="TOI9" s="676"/>
      <c r="TOJ9" s="676"/>
      <c r="TOK9" s="676"/>
      <c r="TOL9" s="676"/>
      <c r="TOM9" s="676"/>
      <c r="TON9" s="676"/>
      <c r="TOO9" s="676"/>
      <c r="TOP9" s="676"/>
      <c r="TOQ9" s="676"/>
      <c r="TOR9" s="676"/>
      <c r="TOS9" s="676"/>
      <c r="TOT9" s="676"/>
      <c r="TOU9" s="676"/>
      <c r="TOV9" s="676"/>
      <c r="TOW9" s="676"/>
      <c r="TOX9" s="676"/>
      <c r="TOY9" s="676"/>
      <c r="TOZ9" s="676"/>
      <c r="TPA9" s="676"/>
      <c r="TPB9" s="676"/>
      <c r="TPC9" s="676"/>
      <c r="TPD9" s="676"/>
      <c r="TPE9" s="676"/>
      <c r="TPF9" s="676"/>
      <c r="TPG9" s="676"/>
      <c r="TPH9" s="676"/>
      <c r="TPI9" s="676"/>
      <c r="TPJ9" s="676"/>
      <c r="TPK9" s="676"/>
      <c r="TPL9" s="676"/>
      <c r="TPM9" s="676"/>
      <c r="TPN9" s="676"/>
      <c r="TPO9" s="676"/>
      <c r="TPP9" s="676"/>
      <c r="TPQ9" s="676"/>
      <c r="TPR9" s="676"/>
      <c r="TPS9" s="676"/>
      <c r="TPT9" s="676"/>
      <c r="TPU9" s="676"/>
      <c r="TPV9" s="676"/>
      <c r="TPW9" s="676"/>
      <c r="TPX9" s="676"/>
      <c r="TPY9" s="676"/>
      <c r="TPZ9" s="676"/>
      <c r="TQA9" s="676"/>
      <c r="TQB9" s="676"/>
      <c r="TQC9" s="676"/>
      <c r="TQD9" s="676"/>
      <c r="TQE9" s="676"/>
      <c r="TQF9" s="676"/>
      <c r="TQG9" s="676"/>
      <c r="TQH9" s="676"/>
      <c r="TQI9" s="676"/>
      <c r="TQJ9" s="676"/>
      <c r="TQK9" s="676"/>
      <c r="TQL9" s="676"/>
      <c r="TQM9" s="676"/>
      <c r="TQN9" s="676"/>
      <c r="TQO9" s="676"/>
      <c r="TQP9" s="676"/>
      <c r="TQQ9" s="676"/>
      <c r="TQR9" s="676"/>
      <c r="TQS9" s="676"/>
      <c r="TQT9" s="676"/>
      <c r="TQU9" s="676"/>
      <c r="TQV9" s="676"/>
      <c r="TQW9" s="676"/>
      <c r="TQX9" s="676"/>
      <c r="TQY9" s="676"/>
      <c r="TQZ9" s="676"/>
      <c r="TRA9" s="676"/>
      <c r="TRB9" s="676"/>
      <c r="TRC9" s="676"/>
      <c r="TRD9" s="676"/>
      <c r="TRE9" s="676"/>
      <c r="TRF9" s="676"/>
      <c r="TRG9" s="676"/>
      <c r="TRH9" s="676"/>
      <c r="TRI9" s="676"/>
      <c r="TRJ9" s="676"/>
      <c r="TRK9" s="676"/>
      <c r="TRL9" s="676"/>
      <c r="TRM9" s="676"/>
      <c r="TRN9" s="676"/>
      <c r="TRO9" s="676"/>
      <c r="TRP9" s="676"/>
      <c r="TRQ9" s="676"/>
      <c r="TRR9" s="676"/>
      <c r="TRS9" s="676"/>
      <c r="TRT9" s="676"/>
      <c r="TRU9" s="676"/>
      <c r="TRV9" s="676"/>
      <c r="TRW9" s="676"/>
      <c r="TRX9" s="676"/>
      <c r="TRY9" s="676"/>
      <c r="TRZ9" s="676"/>
      <c r="TSA9" s="676"/>
      <c r="TSB9" s="676"/>
      <c r="TSC9" s="676"/>
      <c r="TSD9" s="676"/>
      <c r="TSE9" s="676"/>
      <c r="TSF9" s="676"/>
      <c r="TSG9" s="676"/>
      <c r="TSH9" s="676"/>
      <c r="TSI9" s="676"/>
      <c r="TSJ9" s="676"/>
      <c r="TSK9" s="676"/>
      <c r="TSL9" s="676"/>
      <c r="TSM9" s="676"/>
      <c r="TSN9" s="676"/>
      <c r="TSO9" s="676"/>
      <c r="TSP9" s="676"/>
      <c r="TSQ9" s="676"/>
      <c r="TSR9" s="676"/>
      <c r="TSS9" s="676"/>
      <c r="TST9" s="676"/>
      <c r="TSU9" s="676"/>
      <c r="TSV9" s="676"/>
      <c r="TSW9" s="676"/>
      <c r="TSX9" s="676"/>
      <c r="TSY9" s="676"/>
      <c r="TSZ9" s="676"/>
      <c r="TTA9" s="676"/>
      <c r="TTB9" s="676"/>
      <c r="TTC9" s="676"/>
      <c r="TTD9" s="676"/>
      <c r="TTE9" s="676"/>
      <c r="TTF9" s="676"/>
      <c r="TTG9" s="676"/>
      <c r="TTH9" s="676"/>
      <c r="TTI9" s="676"/>
      <c r="TTJ9" s="676"/>
      <c r="TTK9" s="676"/>
      <c r="TTL9" s="676"/>
      <c r="TTM9" s="676"/>
      <c r="TTN9" s="676"/>
      <c r="TTO9" s="676"/>
      <c r="TTP9" s="676"/>
      <c r="TTQ9" s="676"/>
      <c r="TTR9" s="676"/>
      <c r="TTS9" s="676"/>
      <c r="TTT9" s="676"/>
      <c r="TTU9" s="676"/>
      <c r="TTV9" s="676"/>
      <c r="TTW9" s="676"/>
      <c r="TTX9" s="676"/>
      <c r="TTY9" s="676"/>
      <c r="TTZ9" s="676"/>
      <c r="TUA9" s="676"/>
      <c r="TUB9" s="676"/>
      <c r="TUC9" s="676"/>
      <c r="TUD9" s="676"/>
      <c r="TUE9" s="676"/>
      <c r="TUF9" s="676"/>
      <c r="TUG9" s="676"/>
      <c r="TUH9" s="676"/>
      <c r="TUI9" s="676"/>
      <c r="TUJ9" s="676"/>
      <c r="TUK9" s="676"/>
      <c r="TUL9" s="676"/>
      <c r="TUM9" s="676"/>
      <c r="TUN9" s="676"/>
      <c r="TUO9" s="676"/>
      <c r="TUP9" s="676"/>
      <c r="TUQ9" s="676"/>
      <c r="TUR9" s="676"/>
      <c r="TUS9" s="676"/>
      <c r="TUT9" s="676"/>
      <c r="TUU9" s="676"/>
      <c r="TUV9" s="676"/>
      <c r="TUW9" s="676"/>
      <c r="TUX9" s="676"/>
      <c r="TUY9" s="676"/>
      <c r="TUZ9" s="676"/>
      <c r="TVA9" s="676"/>
      <c r="TVB9" s="676"/>
      <c r="TVC9" s="676"/>
      <c r="TVD9" s="676"/>
      <c r="TVE9" s="676"/>
      <c r="TVF9" s="676"/>
      <c r="TVG9" s="676"/>
      <c r="TVH9" s="676"/>
      <c r="TVI9" s="676"/>
      <c r="TVJ9" s="676"/>
      <c r="TVK9" s="676"/>
      <c r="TVL9" s="676"/>
      <c r="TVM9" s="676"/>
      <c r="TVN9" s="676"/>
      <c r="TVO9" s="676"/>
      <c r="TVP9" s="676"/>
      <c r="TVQ9" s="676"/>
      <c r="TVR9" s="676"/>
      <c r="TVS9" s="676"/>
      <c r="TVT9" s="676"/>
      <c r="TVU9" s="676"/>
      <c r="TVV9" s="676"/>
      <c r="TVW9" s="676"/>
      <c r="TVX9" s="676"/>
      <c r="TVY9" s="676"/>
      <c r="TVZ9" s="676"/>
      <c r="TWA9" s="676"/>
      <c r="TWB9" s="676"/>
      <c r="TWC9" s="676"/>
      <c r="TWD9" s="676"/>
      <c r="TWE9" s="676"/>
      <c r="TWF9" s="676"/>
      <c r="TWG9" s="676"/>
      <c r="TWH9" s="676"/>
      <c r="TWI9" s="676"/>
      <c r="TWJ9" s="676"/>
      <c r="TWK9" s="676"/>
      <c r="TWL9" s="676"/>
      <c r="TWM9" s="676"/>
      <c r="TWN9" s="676"/>
      <c r="TWO9" s="676"/>
      <c r="TWP9" s="676"/>
      <c r="TWQ9" s="676"/>
      <c r="TWR9" s="676"/>
      <c r="TWS9" s="676"/>
      <c r="TWT9" s="676"/>
      <c r="TWU9" s="676"/>
      <c r="TWV9" s="676"/>
      <c r="TWW9" s="676"/>
      <c r="TWX9" s="676"/>
      <c r="TWY9" s="676"/>
      <c r="TWZ9" s="676"/>
      <c r="TXA9" s="676"/>
      <c r="TXB9" s="676"/>
      <c r="TXC9" s="676"/>
      <c r="TXD9" s="676"/>
      <c r="TXE9" s="676"/>
      <c r="TXF9" s="676"/>
      <c r="TXG9" s="676"/>
      <c r="TXH9" s="676"/>
      <c r="TXI9" s="676"/>
      <c r="TXJ9" s="676"/>
      <c r="TXK9" s="676"/>
      <c r="TXL9" s="676"/>
      <c r="TXM9" s="676"/>
      <c r="TXN9" s="676"/>
      <c r="TXO9" s="676"/>
      <c r="TXP9" s="676"/>
      <c r="TXQ9" s="676"/>
      <c r="TXR9" s="676"/>
      <c r="TXS9" s="676"/>
      <c r="TXT9" s="676"/>
      <c r="TXU9" s="676"/>
      <c r="TXV9" s="676"/>
      <c r="TXW9" s="676"/>
      <c r="TXX9" s="676"/>
      <c r="TXY9" s="676"/>
      <c r="TXZ9" s="676"/>
      <c r="TYA9" s="676"/>
      <c r="TYB9" s="676"/>
      <c r="TYC9" s="676"/>
      <c r="TYD9" s="676"/>
      <c r="TYE9" s="676"/>
      <c r="TYF9" s="676"/>
      <c r="TYG9" s="676"/>
      <c r="TYH9" s="676"/>
      <c r="TYI9" s="676"/>
      <c r="TYJ9" s="676"/>
      <c r="TYK9" s="676"/>
      <c r="TYL9" s="676"/>
      <c r="TYM9" s="676"/>
      <c r="TYN9" s="676"/>
      <c r="TYO9" s="676"/>
      <c r="TYP9" s="676"/>
      <c r="TYQ9" s="676"/>
      <c r="TYR9" s="676"/>
      <c r="TYS9" s="676"/>
      <c r="TYT9" s="676"/>
      <c r="TYU9" s="676"/>
      <c r="TYV9" s="676"/>
      <c r="TYW9" s="676"/>
      <c r="TYX9" s="676"/>
      <c r="TYY9" s="676"/>
      <c r="TYZ9" s="676"/>
      <c r="TZA9" s="676"/>
      <c r="TZB9" s="676"/>
      <c r="TZC9" s="676"/>
      <c r="TZD9" s="676"/>
      <c r="TZE9" s="676"/>
      <c r="TZF9" s="676"/>
      <c r="TZG9" s="676"/>
      <c r="TZH9" s="676"/>
      <c r="TZI9" s="676"/>
      <c r="TZJ9" s="676"/>
      <c r="TZK9" s="676"/>
      <c r="TZL9" s="676"/>
      <c r="TZM9" s="676"/>
      <c r="TZN9" s="676"/>
      <c r="TZO9" s="676"/>
      <c r="TZP9" s="676"/>
      <c r="TZQ9" s="676"/>
      <c r="TZR9" s="676"/>
      <c r="TZS9" s="676"/>
      <c r="TZT9" s="676"/>
      <c r="TZU9" s="676"/>
      <c r="TZV9" s="676"/>
      <c r="TZW9" s="676"/>
      <c r="TZX9" s="676"/>
      <c r="TZY9" s="676"/>
      <c r="TZZ9" s="676"/>
      <c r="UAA9" s="676"/>
      <c r="UAB9" s="676"/>
      <c r="UAC9" s="676"/>
      <c r="UAD9" s="676"/>
      <c r="UAE9" s="676"/>
      <c r="UAF9" s="676"/>
      <c r="UAG9" s="676"/>
      <c r="UAH9" s="676"/>
      <c r="UAI9" s="676"/>
      <c r="UAJ9" s="676"/>
      <c r="UAK9" s="676"/>
      <c r="UAL9" s="676"/>
      <c r="UAM9" s="676"/>
      <c r="UAN9" s="676"/>
      <c r="UAO9" s="676"/>
      <c r="UAP9" s="676"/>
      <c r="UAQ9" s="676"/>
      <c r="UAR9" s="676"/>
      <c r="UAS9" s="676"/>
      <c r="UAT9" s="676"/>
      <c r="UAU9" s="676"/>
      <c r="UAV9" s="676"/>
      <c r="UAW9" s="676"/>
      <c r="UAX9" s="676"/>
      <c r="UAY9" s="676"/>
      <c r="UAZ9" s="676"/>
      <c r="UBA9" s="676"/>
      <c r="UBB9" s="676"/>
      <c r="UBC9" s="676"/>
      <c r="UBD9" s="676"/>
      <c r="UBE9" s="676"/>
      <c r="UBF9" s="676"/>
      <c r="UBG9" s="676"/>
      <c r="UBH9" s="676"/>
      <c r="UBI9" s="676"/>
      <c r="UBJ9" s="676"/>
      <c r="UBK9" s="676"/>
      <c r="UBL9" s="676"/>
      <c r="UBM9" s="676"/>
      <c r="UBN9" s="676"/>
      <c r="UBO9" s="676"/>
      <c r="UBP9" s="676"/>
      <c r="UBQ9" s="676"/>
      <c r="UBR9" s="676"/>
      <c r="UBS9" s="676"/>
      <c r="UBT9" s="676"/>
      <c r="UBU9" s="676"/>
      <c r="UBV9" s="676"/>
      <c r="UBW9" s="676"/>
      <c r="UBX9" s="676"/>
      <c r="UBY9" s="676"/>
      <c r="UBZ9" s="676"/>
      <c r="UCA9" s="676"/>
      <c r="UCB9" s="676"/>
      <c r="UCC9" s="676"/>
      <c r="UCD9" s="676"/>
      <c r="UCE9" s="676"/>
      <c r="UCF9" s="676"/>
      <c r="UCG9" s="676"/>
      <c r="UCH9" s="676"/>
      <c r="UCI9" s="676"/>
      <c r="UCJ9" s="676"/>
      <c r="UCK9" s="676"/>
      <c r="UCL9" s="676"/>
      <c r="UCM9" s="676"/>
      <c r="UCN9" s="676"/>
      <c r="UCO9" s="676"/>
      <c r="UCP9" s="676"/>
      <c r="UCQ9" s="676"/>
      <c r="UCR9" s="676"/>
      <c r="UCS9" s="676"/>
      <c r="UCT9" s="676"/>
      <c r="UCU9" s="676"/>
      <c r="UCV9" s="676"/>
      <c r="UCW9" s="676"/>
      <c r="UCX9" s="676"/>
      <c r="UCY9" s="676"/>
      <c r="UCZ9" s="676"/>
      <c r="UDA9" s="676"/>
      <c r="UDB9" s="676"/>
      <c r="UDC9" s="676"/>
      <c r="UDD9" s="676"/>
      <c r="UDE9" s="676"/>
      <c r="UDF9" s="676"/>
      <c r="UDG9" s="676"/>
      <c r="UDH9" s="676"/>
      <c r="UDI9" s="676"/>
      <c r="UDJ9" s="676"/>
      <c r="UDK9" s="676"/>
      <c r="UDL9" s="676"/>
      <c r="UDM9" s="676"/>
      <c r="UDN9" s="676"/>
      <c r="UDO9" s="676"/>
      <c r="UDP9" s="676"/>
      <c r="UDQ9" s="676"/>
      <c r="UDR9" s="676"/>
      <c r="UDS9" s="676"/>
      <c r="UDT9" s="676"/>
      <c r="UDU9" s="676"/>
      <c r="UDV9" s="676"/>
      <c r="UDW9" s="676"/>
      <c r="UDX9" s="676"/>
      <c r="UDY9" s="676"/>
      <c r="UDZ9" s="676"/>
      <c r="UEA9" s="676"/>
      <c r="UEB9" s="676"/>
      <c r="UEC9" s="676"/>
      <c r="UED9" s="676"/>
      <c r="UEE9" s="676"/>
      <c r="UEF9" s="676"/>
      <c r="UEG9" s="676"/>
      <c r="UEH9" s="676"/>
      <c r="UEI9" s="676"/>
      <c r="UEJ9" s="676"/>
      <c r="UEK9" s="676"/>
      <c r="UEL9" s="676"/>
      <c r="UEM9" s="676"/>
      <c r="UEN9" s="676"/>
      <c r="UEO9" s="676"/>
      <c r="UEP9" s="676"/>
      <c r="UEQ9" s="676"/>
      <c r="UER9" s="676"/>
      <c r="UES9" s="676"/>
      <c r="UET9" s="676"/>
      <c r="UEU9" s="676"/>
      <c r="UEV9" s="676"/>
      <c r="UEW9" s="676"/>
      <c r="UEX9" s="676"/>
      <c r="UEY9" s="676"/>
      <c r="UEZ9" s="676"/>
      <c r="UFA9" s="676"/>
      <c r="UFB9" s="676"/>
      <c r="UFC9" s="676"/>
      <c r="UFD9" s="676"/>
      <c r="UFE9" s="676"/>
      <c r="UFF9" s="676"/>
      <c r="UFG9" s="676"/>
      <c r="UFH9" s="676"/>
      <c r="UFI9" s="676"/>
      <c r="UFJ9" s="676"/>
      <c r="UFK9" s="676"/>
      <c r="UFL9" s="676"/>
      <c r="UFM9" s="676"/>
      <c r="UFN9" s="676"/>
      <c r="UFO9" s="676"/>
      <c r="UFP9" s="676"/>
      <c r="UFQ9" s="676"/>
      <c r="UFR9" s="676"/>
      <c r="UFS9" s="676"/>
      <c r="UFT9" s="676"/>
      <c r="UFU9" s="676"/>
      <c r="UFV9" s="676"/>
      <c r="UFW9" s="676"/>
      <c r="UFX9" s="676"/>
      <c r="UFY9" s="676"/>
      <c r="UFZ9" s="676"/>
      <c r="UGA9" s="676"/>
      <c r="UGB9" s="676"/>
      <c r="UGC9" s="676"/>
      <c r="UGD9" s="676"/>
      <c r="UGE9" s="676"/>
      <c r="UGF9" s="676"/>
      <c r="UGG9" s="676"/>
      <c r="UGH9" s="676"/>
      <c r="UGI9" s="676"/>
      <c r="UGJ9" s="676"/>
      <c r="UGK9" s="676"/>
      <c r="UGL9" s="676"/>
      <c r="UGM9" s="676"/>
      <c r="UGN9" s="676"/>
      <c r="UGO9" s="676"/>
      <c r="UGP9" s="676"/>
      <c r="UGQ9" s="676"/>
      <c r="UGR9" s="676"/>
      <c r="UGS9" s="676"/>
      <c r="UGT9" s="676"/>
      <c r="UGU9" s="676"/>
      <c r="UGV9" s="676"/>
      <c r="UGW9" s="676"/>
      <c r="UGX9" s="676"/>
      <c r="UGY9" s="676"/>
      <c r="UGZ9" s="676"/>
      <c r="UHA9" s="676"/>
      <c r="UHB9" s="676"/>
      <c r="UHC9" s="676"/>
      <c r="UHD9" s="676"/>
      <c r="UHE9" s="676"/>
      <c r="UHF9" s="676"/>
      <c r="UHG9" s="676"/>
      <c r="UHH9" s="676"/>
      <c r="UHI9" s="676"/>
      <c r="UHJ9" s="676"/>
      <c r="UHK9" s="676"/>
      <c r="UHL9" s="676"/>
      <c r="UHM9" s="676"/>
      <c r="UHN9" s="676"/>
      <c r="UHO9" s="676"/>
      <c r="UHP9" s="676"/>
      <c r="UHQ9" s="676"/>
      <c r="UHR9" s="676"/>
      <c r="UHS9" s="676"/>
      <c r="UHT9" s="676"/>
      <c r="UHU9" s="676"/>
      <c r="UHV9" s="676"/>
      <c r="UHW9" s="676"/>
      <c r="UHX9" s="676"/>
      <c r="UHY9" s="676"/>
      <c r="UHZ9" s="676"/>
      <c r="UIA9" s="676"/>
      <c r="UIB9" s="676"/>
      <c r="UIC9" s="676"/>
      <c r="UID9" s="676"/>
      <c r="UIE9" s="676"/>
      <c r="UIF9" s="676"/>
      <c r="UIG9" s="676"/>
      <c r="UIH9" s="676"/>
      <c r="UII9" s="676"/>
      <c r="UIJ9" s="676"/>
      <c r="UIK9" s="676"/>
      <c r="UIL9" s="676"/>
      <c r="UIM9" s="676"/>
      <c r="UIN9" s="676"/>
      <c r="UIO9" s="676"/>
      <c r="UIP9" s="676"/>
      <c r="UIQ9" s="676"/>
      <c r="UIR9" s="676"/>
      <c r="UIS9" s="676"/>
      <c r="UIT9" s="676"/>
      <c r="UIU9" s="676"/>
      <c r="UIV9" s="676"/>
      <c r="UIW9" s="676"/>
      <c r="UIX9" s="676"/>
      <c r="UIY9" s="676"/>
      <c r="UIZ9" s="676"/>
      <c r="UJA9" s="676"/>
      <c r="UJB9" s="676"/>
      <c r="UJC9" s="676"/>
      <c r="UJD9" s="676"/>
      <c r="UJE9" s="676"/>
      <c r="UJF9" s="676"/>
      <c r="UJG9" s="676"/>
      <c r="UJH9" s="676"/>
      <c r="UJI9" s="676"/>
      <c r="UJJ9" s="676"/>
      <c r="UJK9" s="676"/>
      <c r="UJL9" s="676"/>
      <c r="UJM9" s="676"/>
      <c r="UJN9" s="676"/>
      <c r="UJO9" s="676"/>
      <c r="UJP9" s="676"/>
      <c r="UJQ9" s="676"/>
      <c r="UJR9" s="676"/>
      <c r="UJS9" s="676"/>
      <c r="UJT9" s="676"/>
      <c r="UJU9" s="676"/>
      <c r="UJV9" s="676"/>
      <c r="UJW9" s="676"/>
      <c r="UJX9" s="676"/>
      <c r="UJY9" s="676"/>
      <c r="UJZ9" s="676"/>
      <c r="UKA9" s="676"/>
      <c r="UKB9" s="676"/>
      <c r="UKC9" s="676"/>
      <c r="UKD9" s="676"/>
      <c r="UKE9" s="676"/>
      <c r="UKF9" s="676"/>
      <c r="UKG9" s="676"/>
      <c r="UKH9" s="676"/>
      <c r="UKI9" s="676"/>
      <c r="UKJ9" s="676"/>
      <c r="UKK9" s="676"/>
      <c r="UKL9" s="676"/>
      <c r="UKM9" s="676"/>
      <c r="UKN9" s="676"/>
      <c r="UKO9" s="676"/>
      <c r="UKP9" s="676"/>
      <c r="UKQ9" s="676"/>
      <c r="UKR9" s="676"/>
      <c r="UKS9" s="676"/>
      <c r="UKT9" s="676"/>
      <c r="UKU9" s="676"/>
      <c r="UKV9" s="676"/>
      <c r="UKW9" s="676"/>
      <c r="UKX9" s="676"/>
      <c r="UKY9" s="676"/>
      <c r="UKZ9" s="676"/>
      <c r="ULA9" s="676"/>
      <c r="ULB9" s="676"/>
      <c r="ULC9" s="676"/>
      <c r="ULD9" s="676"/>
      <c r="ULE9" s="676"/>
      <c r="ULF9" s="676"/>
      <c r="ULG9" s="676"/>
      <c r="ULH9" s="676"/>
      <c r="ULI9" s="676"/>
      <c r="ULJ9" s="676"/>
      <c r="ULK9" s="676"/>
      <c r="ULL9" s="676"/>
      <c r="ULM9" s="676"/>
      <c r="ULN9" s="676"/>
      <c r="ULO9" s="676"/>
      <c r="ULP9" s="676"/>
      <c r="ULQ9" s="676"/>
      <c r="ULR9" s="676"/>
      <c r="ULS9" s="676"/>
      <c r="ULT9" s="676"/>
      <c r="ULU9" s="676"/>
      <c r="ULV9" s="676"/>
      <c r="ULW9" s="676"/>
      <c r="ULX9" s="676"/>
      <c r="ULY9" s="676"/>
      <c r="ULZ9" s="676"/>
      <c r="UMA9" s="676"/>
      <c r="UMB9" s="676"/>
      <c r="UMC9" s="676"/>
      <c r="UMD9" s="676"/>
      <c r="UME9" s="676"/>
      <c r="UMF9" s="676"/>
      <c r="UMG9" s="676"/>
      <c r="UMH9" s="676"/>
      <c r="UMI9" s="676"/>
      <c r="UMJ9" s="676"/>
      <c r="UMK9" s="676"/>
      <c r="UML9" s="676"/>
      <c r="UMM9" s="676"/>
      <c r="UMN9" s="676"/>
      <c r="UMO9" s="676"/>
      <c r="UMP9" s="676"/>
      <c r="UMQ9" s="676"/>
      <c r="UMR9" s="676"/>
      <c r="UMS9" s="676"/>
      <c r="UMT9" s="676"/>
      <c r="UMU9" s="676"/>
      <c r="UMV9" s="676"/>
      <c r="UMW9" s="676"/>
      <c r="UMX9" s="676"/>
      <c r="UMY9" s="676"/>
      <c r="UMZ9" s="676"/>
      <c r="UNA9" s="676"/>
      <c r="UNB9" s="676"/>
      <c r="UNC9" s="676"/>
      <c r="UND9" s="676"/>
      <c r="UNE9" s="676"/>
      <c r="UNF9" s="676"/>
      <c r="UNG9" s="676"/>
      <c r="UNH9" s="676"/>
      <c r="UNI9" s="676"/>
      <c r="UNJ9" s="676"/>
      <c r="UNK9" s="676"/>
      <c r="UNL9" s="676"/>
      <c r="UNM9" s="676"/>
      <c r="UNN9" s="676"/>
      <c r="UNO9" s="676"/>
      <c r="UNP9" s="676"/>
      <c r="UNQ9" s="676"/>
      <c r="UNR9" s="676"/>
      <c r="UNS9" s="676"/>
      <c r="UNT9" s="676"/>
      <c r="UNU9" s="676"/>
      <c r="UNV9" s="676"/>
      <c r="UNW9" s="676"/>
      <c r="UNX9" s="676"/>
      <c r="UNY9" s="676"/>
      <c r="UNZ9" s="676"/>
      <c r="UOA9" s="676"/>
      <c r="UOB9" s="676"/>
      <c r="UOC9" s="676"/>
      <c r="UOD9" s="676"/>
      <c r="UOE9" s="676"/>
      <c r="UOF9" s="676"/>
      <c r="UOG9" s="676"/>
      <c r="UOH9" s="676"/>
      <c r="UOI9" s="676"/>
      <c r="UOJ9" s="676"/>
      <c r="UOK9" s="676"/>
      <c r="UOL9" s="676"/>
      <c r="UOM9" s="676"/>
      <c r="UON9" s="676"/>
      <c r="UOO9" s="676"/>
      <c r="UOP9" s="676"/>
      <c r="UOQ9" s="676"/>
      <c r="UOR9" s="676"/>
      <c r="UOS9" s="676"/>
      <c r="UOT9" s="676"/>
      <c r="UOU9" s="676"/>
      <c r="UOV9" s="676"/>
      <c r="UOW9" s="676"/>
      <c r="UOX9" s="676"/>
      <c r="UOY9" s="676"/>
      <c r="UOZ9" s="676"/>
      <c r="UPA9" s="676"/>
      <c r="UPB9" s="676"/>
      <c r="UPC9" s="676"/>
      <c r="UPD9" s="676"/>
      <c r="UPE9" s="676"/>
      <c r="UPF9" s="676"/>
      <c r="UPG9" s="676"/>
      <c r="UPH9" s="676"/>
      <c r="UPI9" s="676"/>
      <c r="UPJ9" s="676"/>
      <c r="UPK9" s="676"/>
      <c r="UPL9" s="676"/>
      <c r="UPM9" s="676"/>
      <c r="UPN9" s="676"/>
      <c r="UPO9" s="676"/>
      <c r="UPP9" s="676"/>
      <c r="UPQ9" s="676"/>
      <c r="UPR9" s="676"/>
      <c r="UPS9" s="676"/>
      <c r="UPT9" s="676"/>
      <c r="UPU9" s="676"/>
      <c r="UPV9" s="676"/>
      <c r="UPW9" s="676"/>
      <c r="UPX9" s="676"/>
      <c r="UPY9" s="676"/>
      <c r="UPZ9" s="676"/>
      <c r="UQA9" s="676"/>
      <c r="UQB9" s="676"/>
      <c r="UQC9" s="676"/>
      <c r="UQD9" s="676"/>
      <c r="UQE9" s="676"/>
      <c r="UQF9" s="676"/>
      <c r="UQG9" s="676"/>
      <c r="UQH9" s="676"/>
      <c r="UQI9" s="676"/>
      <c r="UQJ9" s="676"/>
      <c r="UQK9" s="676"/>
      <c r="UQL9" s="676"/>
      <c r="UQM9" s="676"/>
      <c r="UQN9" s="676"/>
      <c r="UQO9" s="676"/>
      <c r="UQP9" s="676"/>
      <c r="UQQ9" s="676"/>
      <c r="UQR9" s="676"/>
      <c r="UQS9" s="676"/>
      <c r="UQT9" s="676"/>
      <c r="UQU9" s="676"/>
      <c r="UQV9" s="676"/>
      <c r="UQW9" s="676"/>
      <c r="UQX9" s="676"/>
      <c r="UQY9" s="676"/>
      <c r="UQZ9" s="676"/>
      <c r="URA9" s="676"/>
      <c r="URB9" s="676"/>
      <c r="URC9" s="676"/>
      <c r="URD9" s="676"/>
      <c r="URE9" s="676"/>
      <c r="URF9" s="676"/>
      <c r="URG9" s="676"/>
      <c r="URH9" s="676"/>
      <c r="URI9" s="676"/>
      <c r="URJ9" s="676"/>
      <c r="URK9" s="676"/>
      <c r="URL9" s="676"/>
      <c r="URM9" s="676"/>
      <c r="URN9" s="676"/>
      <c r="URO9" s="676"/>
      <c r="URP9" s="676"/>
      <c r="URQ9" s="676"/>
      <c r="URR9" s="676"/>
      <c r="URS9" s="676"/>
      <c r="URT9" s="676"/>
      <c r="URU9" s="676"/>
      <c r="URV9" s="676"/>
      <c r="URW9" s="676"/>
      <c r="URX9" s="676"/>
      <c r="URY9" s="676"/>
      <c r="URZ9" s="676"/>
      <c r="USA9" s="676"/>
      <c r="USB9" s="676"/>
      <c r="USC9" s="676"/>
      <c r="USD9" s="676"/>
      <c r="USE9" s="676"/>
      <c r="USF9" s="676"/>
      <c r="USG9" s="676"/>
      <c r="USH9" s="676"/>
      <c r="USI9" s="676"/>
      <c r="USJ9" s="676"/>
      <c r="USK9" s="676"/>
      <c r="USL9" s="676"/>
      <c r="USM9" s="676"/>
      <c r="USN9" s="676"/>
      <c r="USO9" s="676"/>
      <c r="USP9" s="676"/>
      <c r="USQ9" s="676"/>
      <c r="USR9" s="676"/>
      <c r="USS9" s="676"/>
      <c r="UST9" s="676"/>
      <c r="USU9" s="676"/>
      <c r="USV9" s="676"/>
      <c r="USW9" s="676"/>
      <c r="USX9" s="676"/>
      <c r="USY9" s="676"/>
      <c r="USZ9" s="676"/>
      <c r="UTA9" s="676"/>
      <c r="UTB9" s="676"/>
      <c r="UTC9" s="676"/>
      <c r="UTD9" s="676"/>
      <c r="UTE9" s="676"/>
      <c r="UTF9" s="676"/>
      <c r="UTG9" s="676"/>
      <c r="UTH9" s="676"/>
      <c r="UTI9" s="676"/>
      <c r="UTJ9" s="676"/>
      <c r="UTK9" s="676"/>
      <c r="UTL9" s="676"/>
      <c r="UTM9" s="676"/>
      <c r="UTN9" s="676"/>
      <c r="UTO9" s="676"/>
      <c r="UTP9" s="676"/>
      <c r="UTQ9" s="676"/>
      <c r="UTR9" s="676"/>
      <c r="UTS9" s="676"/>
      <c r="UTT9" s="676"/>
      <c r="UTU9" s="676"/>
      <c r="UTV9" s="676"/>
      <c r="UTW9" s="676"/>
      <c r="UTX9" s="676"/>
      <c r="UTY9" s="676"/>
      <c r="UTZ9" s="676"/>
      <c r="UUA9" s="676"/>
      <c r="UUB9" s="676"/>
      <c r="UUC9" s="676"/>
      <c r="UUD9" s="676"/>
      <c r="UUE9" s="676"/>
      <c r="UUF9" s="676"/>
      <c r="UUG9" s="676"/>
      <c r="UUH9" s="676"/>
      <c r="UUI9" s="676"/>
      <c r="UUJ9" s="676"/>
      <c r="UUK9" s="676"/>
      <c r="UUL9" s="676"/>
      <c r="UUM9" s="676"/>
      <c r="UUN9" s="676"/>
      <c r="UUO9" s="676"/>
      <c r="UUP9" s="676"/>
      <c r="UUQ9" s="676"/>
      <c r="UUR9" s="676"/>
      <c r="UUS9" s="676"/>
      <c r="UUT9" s="676"/>
      <c r="UUU9" s="676"/>
      <c r="UUV9" s="676"/>
      <c r="UUW9" s="676"/>
      <c r="UUX9" s="676"/>
      <c r="UUY9" s="676"/>
      <c r="UUZ9" s="676"/>
      <c r="UVA9" s="676"/>
      <c r="UVB9" s="676"/>
      <c r="UVC9" s="676"/>
      <c r="UVD9" s="676"/>
      <c r="UVE9" s="676"/>
      <c r="UVF9" s="676"/>
      <c r="UVG9" s="676"/>
      <c r="UVH9" s="676"/>
      <c r="UVI9" s="676"/>
      <c r="UVJ9" s="676"/>
      <c r="UVK9" s="676"/>
      <c r="UVL9" s="676"/>
      <c r="UVM9" s="676"/>
      <c r="UVN9" s="676"/>
      <c r="UVO9" s="676"/>
      <c r="UVP9" s="676"/>
      <c r="UVQ9" s="676"/>
      <c r="UVR9" s="676"/>
      <c r="UVS9" s="676"/>
      <c r="UVT9" s="676"/>
      <c r="UVU9" s="676"/>
      <c r="UVV9" s="676"/>
      <c r="UVW9" s="676"/>
      <c r="UVX9" s="676"/>
      <c r="UVY9" s="676"/>
      <c r="UVZ9" s="676"/>
      <c r="UWA9" s="676"/>
      <c r="UWB9" s="676"/>
      <c r="UWC9" s="676"/>
      <c r="UWD9" s="676"/>
      <c r="UWE9" s="676"/>
      <c r="UWF9" s="676"/>
      <c r="UWG9" s="676"/>
      <c r="UWH9" s="676"/>
      <c r="UWI9" s="676"/>
      <c r="UWJ9" s="676"/>
      <c r="UWK9" s="676"/>
      <c r="UWL9" s="676"/>
      <c r="UWM9" s="676"/>
      <c r="UWN9" s="676"/>
      <c r="UWO9" s="676"/>
      <c r="UWP9" s="676"/>
      <c r="UWQ9" s="676"/>
      <c r="UWR9" s="676"/>
      <c r="UWS9" s="676"/>
      <c r="UWT9" s="676"/>
      <c r="UWU9" s="676"/>
      <c r="UWV9" s="676"/>
      <c r="UWW9" s="676"/>
      <c r="UWX9" s="676"/>
      <c r="UWY9" s="676"/>
      <c r="UWZ9" s="676"/>
      <c r="UXA9" s="676"/>
      <c r="UXB9" s="676"/>
      <c r="UXC9" s="676"/>
      <c r="UXD9" s="676"/>
      <c r="UXE9" s="676"/>
      <c r="UXF9" s="676"/>
      <c r="UXG9" s="676"/>
      <c r="UXH9" s="676"/>
      <c r="UXI9" s="676"/>
      <c r="UXJ9" s="676"/>
      <c r="UXK9" s="676"/>
      <c r="UXL9" s="676"/>
      <c r="UXM9" s="676"/>
      <c r="UXN9" s="676"/>
      <c r="UXO9" s="676"/>
      <c r="UXP9" s="676"/>
      <c r="UXQ9" s="676"/>
      <c r="UXR9" s="676"/>
      <c r="UXS9" s="676"/>
      <c r="UXT9" s="676"/>
      <c r="UXU9" s="676"/>
      <c r="UXV9" s="676"/>
      <c r="UXW9" s="676"/>
      <c r="UXX9" s="676"/>
      <c r="UXY9" s="676"/>
      <c r="UXZ9" s="676"/>
      <c r="UYA9" s="676"/>
      <c r="UYB9" s="676"/>
      <c r="UYC9" s="676"/>
      <c r="UYD9" s="676"/>
      <c r="UYE9" s="676"/>
      <c r="UYF9" s="676"/>
      <c r="UYG9" s="676"/>
      <c r="UYH9" s="676"/>
      <c r="UYI9" s="676"/>
      <c r="UYJ9" s="676"/>
      <c r="UYK9" s="676"/>
      <c r="UYL9" s="676"/>
      <c r="UYM9" s="676"/>
      <c r="UYN9" s="676"/>
      <c r="UYO9" s="676"/>
      <c r="UYP9" s="676"/>
      <c r="UYQ9" s="676"/>
      <c r="UYR9" s="676"/>
      <c r="UYS9" s="676"/>
      <c r="UYT9" s="676"/>
      <c r="UYU9" s="676"/>
      <c r="UYV9" s="676"/>
      <c r="UYW9" s="676"/>
      <c r="UYX9" s="676"/>
      <c r="UYY9" s="676"/>
      <c r="UYZ9" s="676"/>
      <c r="UZA9" s="676"/>
      <c r="UZB9" s="676"/>
      <c r="UZC9" s="676"/>
      <c r="UZD9" s="676"/>
      <c r="UZE9" s="676"/>
      <c r="UZF9" s="676"/>
      <c r="UZG9" s="676"/>
      <c r="UZH9" s="676"/>
      <c r="UZI9" s="676"/>
      <c r="UZJ9" s="676"/>
      <c r="UZK9" s="676"/>
      <c r="UZL9" s="676"/>
      <c r="UZM9" s="676"/>
      <c r="UZN9" s="676"/>
      <c r="UZO9" s="676"/>
      <c r="UZP9" s="676"/>
      <c r="UZQ9" s="676"/>
      <c r="UZR9" s="676"/>
      <c r="UZS9" s="676"/>
      <c r="UZT9" s="676"/>
      <c r="UZU9" s="676"/>
      <c r="UZV9" s="676"/>
      <c r="UZW9" s="676"/>
      <c r="UZX9" s="676"/>
      <c r="UZY9" s="676"/>
      <c r="UZZ9" s="676"/>
      <c r="VAA9" s="676"/>
      <c r="VAB9" s="676"/>
      <c r="VAC9" s="676"/>
      <c r="VAD9" s="676"/>
      <c r="VAE9" s="676"/>
      <c r="VAF9" s="676"/>
      <c r="VAG9" s="676"/>
      <c r="VAH9" s="676"/>
      <c r="VAI9" s="676"/>
      <c r="VAJ9" s="676"/>
      <c r="VAK9" s="676"/>
      <c r="VAL9" s="676"/>
      <c r="VAM9" s="676"/>
      <c r="VAN9" s="676"/>
      <c r="VAO9" s="676"/>
      <c r="VAP9" s="676"/>
      <c r="VAQ9" s="676"/>
      <c r="VAR9" s="676"/>
      <c r="VAS9" s="676"/>
      <c r="VAT9" s="676"/>
      <c r="VAU9" s="676"/>
      <c r="VAV9" s="676"/>
      <c r="VAW9" s="676"/>
      <c r="VAX9" s="676"/>
      <c r="VAY9" s="676"/>
      <c r="VAZ9" s="676"/>
      <c r="VBA9" s="676"/>
      <c r="VBB9" s="676"/>
      <c r="VBC9" s="676"/>
      <c r="VBD9" s="676"/>
      <c r="VBE9" s="676"/>
      <c r="VBF9" s="676"/>
      <c r="VBG9" s="676"/>
      <c r="VBH9" s="676"/>
      <c r="VBI9" s="676"/>
      <c r="VBJ9" s="676"/>
      <c r="VBK9" s="676"/>
      <c r="VBL9" s="676"/>
      <c r="VBM9" s="676"/>
      <c r="VBN9" s="676"/>
      <c r="VBO9" s="676"/>
      <c r="VBP9" s="676"/>
      <c r="VBQ9" s="676"/>
      <c r="VBR9" s="676"/>
      <c r="VBS9" s="676"/>
      <c r="VBT9" s="676"/>
      <c r="VBU9" s="676"/>
      <c r="VBV9" s="676"/>
      <c r="VBW9" s="676"/>
      <c r="VBX9" s="676"/>
      <c r="VBY9" s="676"/>
      <c r="VBZ9" s="676"/>
      <c r="VCA9" s="676"/>
      <c r="VCB9" s="676"/>
      <c r="VCC9" s="676"/>
      <c r="VCD9" s="676"/>
      <c r="VCE9" s="676"/>
      <c r="VCF9" s="676"/>
      <c r="VCG9" s="676"/>
      <c r="VCH9" s="676"/>
      <c r="VCI9" s="676"/>
      <c r="VCJ9" s="676"/>
      <c r="VCK9" s="676"/>
      <c r="VCL9" s="676"/>
      <c r="VCM9" s="676"/>
      <c r="VCN9" s="676"/>
      <c r="VCO9" s="676"/>
      <c r="VCP9" s="676"/>
      <c r="VCQ9" s="676"/>
      <c r="VCR9" s="676"/>
      <c r="VCS9" s="676"/>
      <c r="VCT9" s="676"/>
      <c r="VCU9" s="676"/>
      <c r="VCV9" s="676"/>
      <c r="VCW9" s="676"/>
      <c r="VCX9" s="676"/>
      <c r="VCY9" s="676"/>
      <c r="VCZ9" s="676"/>
      <c r="VDA9" s="676"/>
      <c r="VDB9" s="676"/>
      <c r="VDC9" s="676"/>
      <c r="VDD9" s="676"/>
      <c r="VDE9" s="676"/>
      <c r="VDF9" s="676"/>
      <c r="VDG9" s="676"/>
      <c r="VDH9" s="676"/>
      <c r="VDI9" s="676"/>
      <c r="VDJ9" s="676"/>
      <c r="VDK9" s="676"/>
      <c r="VDL9" s="676"/>
      <c r="VDM9" s="676"/>
      <c r="VDN9" s="676"/>
      <c r="VDO9" s="676"/>
      <c r="VDP9" s="676"/>
      <c r="VDQ9" s="676"/>
      <c r="VDR9" s="676"/>
      <c r="VDS9" s="676"/>
      <c r="VDT9" s="676"/>
      <c r="VDU9" s="676"/>
      <c r="VDV9" s="676"/>
      <c r="VDW9" s="676"/>
      <c r="VDX9" s="676"/>
      <c r="VDY9" s="676"/>
      <c r="VDZ9" s="676"/>
      <c r="VEA9" s="676"/>
      <c r="VEB9" s="676"/>
      <c r="VEC9" s="676"/>
      <c r="VED9" s="676"/>
      <c r="VEE9" s="676"/>
      <c r="VEF9" s="676"/>
      <c r="VEG9" s="676"/>
      <c r="VEH9" s="676"/>
      <c r="VEI9" s="676"/>
      <c r="VEJ9" s="676"/>
      <c r="VEK9" s="676"/>
      <c r="VEL9" s="676"/>
      <c r="VEM9" s="676"/>
      <c r="VEN9" s="676"/>
      <c r="VEO9" s="676"/>
      <c r="VEP9" s="676"/>
      <c r="VEQ9" s="676"/>
      <c r="VER9" s="676"/>
      <c r="VES9" s="676"/>
      <c r="VET9" s="676"/>
      <c r="VEU9" s="676"/>
      <c r="VEV9" s="676"/>
      <c r="VEW9" s="676"/>
      <c r="VEX9" s="676"/>
      <c r="VEY9" s="676"/>
      <c r="VEZ9" s="676"/>
      <c r="VFA9" s="676"/>
      <c r="VFB9" s="676"/>
      <c r="VFC9" s="676"/>
      <c r="VFD9" s="676"/>
      <c r="VFE9" s="676"/>
      <c r="VFF9" s="676"/>
      <c r="VFG9" s="676"/>
      <c r="VFH9" s="676"/>
      <c r="VFI9" s="676"/>
      <c r="VFJ9" s="676"/>
      <c r="VFK9" s="676"/>
      <c r="VFL9" s="676"/>
      <c r="VFM9" s="676"/>
      <c r="VFN9" s="676"/>
      <c r="VFO9" s="676"/>
      <c r="VFP9" s="676"/>
      <c r="VFQ9" s="676"/>
      <c r="VFR9" s="676"/>
      <c r="VFS9" s="676"/>
      <c r="VFT9" s="676"/>
      <c r="VFU9" s="676"/>
      <c r="VFV9" s="676"/>
      <c r="VFW9" s="676"/>
      <c r="VFX9" s="676"/>
      <c r="VFY9" s="676"/>
      <c r="VFZ9" s="676"/>
      <c r="VGA9" s="676"/>
      <c r="VGB9" s="676"/>
      <c r="VGC9" s="676"/>
      <c r="VGD9" s="676"/>
      <c r="VGE9" s="676"/>
      <c r="VGF9" s="676"/>
      <c r="VGG9" s="676"/>
      <c r="VGH9" s="676"/>
      <c r="VGI9" s="676"/>
      <c r="VGJ9" s="676"/>
      <c r="VGK9" s="676"/>
      <c r="VGL9" s="676"/>
      <c r="VGM9" s="676"/>
      <c r="VGN9" s="676"/>
      <c r="VGO9" s="676"/>
      <c r="VGP9" s="676"/>
      <c r="VGQ9" s="676"/>
      <c r="VGR9" s="676"/>
      <c r="VGS9" s="676"/>
      <c r="VGT9" s="676"/>
      <c r="VGU9" s="676"/>
      <c r="VGV9" s="676"/>
      <c r="VGW9" s="676"/>
      <c r="VGX9" s="676"/>
      <c r="VGY9" s="676"/>
      <c r="VGZ9" s="676"/>
      <c r="VHA9" s="676"/>
      <c r="VHB9" s="676"/>
      <c r="VHC9" s="676"/>
      <c r="VHD9" s="676"/>
      <c r="VHE9" s="676"/>
      <c r="VHF9" s="676"/>
      <c r="VHG9" s="676"/>
      <c r="VHH9" s="676"/>
      <c r="VHI9" s="676"/>
      <c r="VHJ9" s="676"/>
      <c r="VHK9" s="676"/>
      <c r="VHL9" s="676"/>
      <c r="VHM9" s="676"/>
      <c r="VHN9" s="676"/>
      <c r="VHO9" s="676"/>
      <c r="VHP9" s="676"/>
      <c r="VHQ9" s="676"/>
      <c r="VHR9" s="676"/>
      <c r="VHS9" s="676"/>
      <c r="VHT9" s="676"/>
      <c r="VHU9" s="676"/>
      <c r="VHV9" s="676"/>
      <c r="VHW9" s="676"/>
      <c r="VHX9" s="676"/>
      <c r="VHY9" s="676"/>
      <c r="VHZ9" s="676"/>
      <c r="VIA9" s="676"/>
      <c r="VIB9" s="676"/>
      <c r="VIC9" s="676"/>
      <c r="VID9" s="676"/>
      <c r="VIE9" s="676"/>
      <c r="VIF9" s="676"/>
      <c r="VIG9" s="676"/>
      <c r="VIH9" s="676"/>
      <c r="VII9" s="676"/>
      <c r="VIJ9" s="676"/>
      <c r="VIK9" s="676"/>
      <c r="VIL9" s="676"/>
      <c r="VIM9" s="676"/>
      <c r="VIN9" s="676"/>
      <c r="VIO9" s="676"/>
      <c r="VIP9" s="676"/>
      <c r="VIQ9" s="676"/>
      <c r="VIR9" s="676"/>
      <c r="VIS9" s="676"/>
      <c r="VIT9" s="676"/>
      <c r="VIU9" s="676"/>
      <c r="VIV9" s="676"/>
      <c r="VIW9" s="676"/>
      <c r="VIX9" s="676"/>
      <c r="VIY9" s="676"/>
      <c r="VIZ9" s="676"/>
      <c r="VJA9" s="676"/>
      <c r="VJB9" s="676"/>
      <c r="VJC9" s="676"/>
      <c r="VJD9" s="676"/>
      <c r="VJE9" s="676"/>
      <c r="VJF9" s="676"/>
      <c r="VJG9" s="676"/>
      <c r="VJH9" s="676"/>
      <c r="VJI9" s="676"/>
      <c r="VJJ9" s="676"/>
      <c r="VJK9" s="676"/>
      <c r="VJL9" s="676"/>
      <c r="VJM9" s="676"/>
      <c r="VJN9" s="676"/>
      <c r="VJO9" s="676"/>
      <c r="VJP9" s="676"/>
      <c r="VJQ9" s="676"/>
      <c r="VJR9" s="676"/>
      <c r="VJS9" s="676"/>
      <c r="VJT9" s="676"/>
      <c r="VJU9" s="676"/>
      <c r="VJV9" s="676"/>
      <c r="VJW9" s="676"/>
      <c r="VJX9" s="676"/>
      <c r="VJY9" s="676"/>
      <c r="VJZ9" s="676"/>
      <c r="VKA9" s="676"/>
      <c r="VKB9" s="676"/>
      <c r="VKC9" s="676"/>
      <c r="VKD9" s="676"/>
      <c r="VKE9" s="676"/>
      <c r="VKF9" s="676"/>
      <c r="VKG9" s="676"/>
      <c r="VKH9" s="676"/>
      <c r="VKI9" s="676"/>
      <c r="VKJ9" s="676"/>
      <c r="VKK9" s="676"/>
      <c r="VKL9" s="676"/>
      <c r="VKM9" s="676"/>
      <c r="VKN9" s="676"/>
      <c r="VKO9" s="676"/>
      <c r="VKP9" s="676"/>
      <c r="VKQ9" s="676"/>
      <c r="VKR9" s="676"/>
      <c r="VKS9" s="676"/>
      <c r="VKT9" s="676"/>
      <c r="VKU9" s="676"/>
      <c r="VKV9" s="676"/>
      <c r="VKW9" s="676"/>
      <c r="VKX9" s="676"/>
      <c r="VKY9" s="676"/>
      <c r="VKZ9" s="676"/>
      <c r="VLA9" s="676"/>
      <c r="VLB9" s="676"/>
      <c r="VLC9" s="676"/>
      <c r="VLD9" s="676"/>
      <c r="VLE9" s="676"/>
      <c r="VLF9" s="676"/>
      <c r="VLG9" s="676"/>
      <c r="VLH9" s="676"/>
      <c r="VLI9" s="676"/>
      <c r="VLJ9" s="676"/>
      <c r="VLK9" s="676"/>
      <c r="VLL9" s="676"/>
      <c r="VLM9" s="676"/>
      <c r="VLN9" s="676"/>
      <c r="VLO9" s="676"/>
      <c r="VLP9" s="676"/>
      <c r="VLQ9" s="676"/>
      <c r="VLR9" s="676"/>
      <c r="VLS9" s="676"/>
      <c r="VLT9" s="676"/>
      <c r="VLU9" s="676"/>
      <c r="VLV9" s="676"/>
      <c r="VLW9" s="676"/>
      <c r="VLX9" s="676"/>
      <c r="VLY9" s="676"/>
      <c r="VLZ9" s="676"/>
      <c r="VMA9" s="676"/>
      <c r="VMB9" s="676"/>
      <c r="VMC9" s="676"/>
      <c r="VMD9" s="676"/>
      <c r="VME9" s="676"/>
      <c r="VMF9" s="676"/>
      <c r="VMG9" s="676"/>
      <c r="VMH9" s="676"/>
      <c r="VMI9" s="676"/>
      <c r="VMJ9" s="676"/>
      <c r="VMK9" s="676"/>
      <c r="VML9" s="676"/>
      <c r="VMM9" s="676"/>
      <c r="VMN9" s="676"/>
      <c r="VMO9" s="676"/>
      <c r="VMP9" s="676"/>
      <c r="VMQ9" s="676"/>
      <c r="VMR9" s="676"/>
      <c r="VMS9" s="676"/>
      <c r="VMT9" s="676"/>
      <c r="VMU9" s="676"/>
      <c r="VMV9" s="676"/>
      <c r="VMW9" s="676"/>
      <c r="VMX9" s="676"/>
      <c r="VMY9" s="676"/>
      <c r="VMZ9" s="676"/>
      <c r="VNA9" s="676"/>
      <c r="VNB9" s="676"/>
      <c r="VNC9" s="676"/>
      <c r="VND9" s="676"/>
      <c r="VNE9" s="676"/>
      <c r="VNF9" s="676"/>
      <c r="VNG9" s="676"/>
      <c r="VNH9" s="676"/>
      <c r="VNI9" s="676"/>
      <c r="VNJ9" s="676"/>
      <c r="VNK9" s="676"/>
      <c r="VNL9" s="676"/>
      <c r="VNM9" s="676"/>
      <c r="VNN9" s="676"/>
      <c r="VNO9" s="676"/>
      <c r="VNP9" s="676"/>
      <c r="VNQ9" s="676"/>
      <c r="VNR9" s="676"/>
      <c r="VNS9" s="676"/>
      <c r="VNT9" s="676"/>
      <c r="VNU9" s="676"/>
      <c r="VNV9" s="676"/>
      <c r="VNW9" s="676"/>
      <c r="VNX9" s="676"/>
      <c r="VNY9" s="676"/>
      <c r="VNZ9" s="676"/>
      <c r="VOA9" s="676"/>
      <c r="VOB9" s="676"/>
      <c r="VOC9" s="676"/>
      <c r="VOD9" s="676"/>
      <c r="VOE9" s="676"/>
      <c r="VOF9" s="676"/>
      <c r="VOG9" s="676"/>
      <c r="VOH9" s="676"/>
      <c r="VOI9" s="676"/>
      <c r="VOJ9" s="676"/>
      <c r="VOK9" s="676"/>
      <c r="VOL9" s="676"/>
      <c r="VOM9" s="676"/>
      <c r="VON9" s="676"/>
      <c r="VOO9" s="676"/>
      <c r="VOP9" s="676"/>
      <c r="VOQ9" s="676"/>
      <c r="VOR9" s="676"/>
      <c r="VOS9" s="676"/>
      <c r="VOT9" s="676"/>
      <c r="VOU9" s="676"/>
      <c r="VOV9" s="676"/>
      <c r="VOW9" s="676"/>
      <c r="VOX9" s="676"/>
      <c r="VOY9" s="676"/>
      <c r="VOZ9" s="676"/>
      <c r="VPA9" s="676"/>
      <c r="VPB9" s="676"/>
      <c r="VPC9" s="676"/>
      <c r="VPD9" s="676"/>
      <c r="VPE9" s="676"/>
      <c r="VPF9" s="676"/>
      <c r="VPG9" s="676"/>
      <c r="VPH9" s="676"/>
      <c r="VPI9" s="676"/>
      <c r="VPJ9" s="676"/>
      <c r="VPK9" s="676"/>
      <c r="VPL9" s="676"/>
      <c r="VPM9" s="676"/>
      <c r="VPN9" s="676"/>
      <c r="VPO9" s="676"/>
      <c r="VPP9" s="676"/>
      <c r="VPQ9" s="676"/>
      <c r="VPR9" s="676"/>
      <c r="VPS9" s="676"/>
      <c r="VPT9" s="676"/>
      <c r="VPU9" s="676"/>
      <c r="VPV9" s="676"/>
      <c r="VPW9" s="676"/>
      <c r="VPX9" s="676"/>
      <c r="VPY9" s="676"/>
      <c r="VPZ9" s="676"/>
      <c r="VQA9" s="676"/>
      <c r="VQB9" s="676"/>
      <c r="VQC9" s="676"/>
      <c r="VQD9" s="676"/>
      <c r="VQE9" s="676"/>
      <c r="VQF9" s="676"/>
      <c r="VQG9" s="676"/>
      <c r="VQH9" s="676"/>
      <c r="VQI9" s="676"/>
      <c r="VQJ9" s="676"/>
      <c r="VQK9" s="676"/>
      <c r="VQL9" s="676"/>
      <c r="VQM9" s="676"/>
      <c r="VQN9" s="676"/>
      <c r="VQO9" s="676"/>
      <c r="VQP9" s="676"/>
      <c r="VQQ9" s="676"/>
      <c r="VQR9" s="676"/>
      <c r="VQS9" s="676"/>
      <c r="VQT9" s="676"/>
      <c r="VQU9" s="676"/>
      <c r="VQV9" s="676"/>
      <c r="VQW9" s="676"/>
      <c r="VQX9" s="676"/>
      <c r="VQY9" s="676"/>
      <c r="VQZ9" s="676"/>
      <c r="VRA9" s="676"/>
      <c r="VRB9" s="676"/>
      <c r="VRC9" s="676"/>
      <c r="VRD9" s="676"/>
      <c r="VRE9" s="676"/>
      <c r="VRF9" s="676"/>
      <c r="VRG9" s="676"/>
      <c r="VRH9" s="676"/>
      <c r="VRI9" s="676"/>
      <c r="VRJ9" s="676"/>
      <c r="VRK9" s="676"/>
      <c r="VRL9" s="676"/>
      <c r="VRM9" s="676"/>
      <c r="VRN9" s="676"/>
      <c r="VRO9" s="676"/>
      <c r="VRP9" s="676"/>
      <c r="VRQ9" s="676"/>
      <c r="VRR9" s="676"/>
      <c r="VRS9" s="676"/>
      <c r="VRT9" s="676"/>
      <c r="VRU9" s="676"/>
      <c r="VRV9" s="676"/>
      <c r="VRW9" s="676"/>
      <c r="VRX9" s="676"/>
      <c r="VRY9" s="676"/>
      <c r="VRZ9" s="676"/>
      <c r="VSA9" s="676"/>
      <c r="VSB9" s="676"/>
      <c r="VSC9" s="676"/>
      <c r="VSD9" s="676"/>
      <c r="VSE9" s="676"/>
      <c r="VSF9" s="676"/>
      <c r="VSG9" s="676"/>
      <c r="VSH9" s="676"/>
      <c r="VSI9" s="676"/>
      <c r="VSJ9" s="676"/>
      <c r="VSK9" s="676"/>
      <c r="VSL9" s="676"/>
      <c r="VSM9" s="676"/>
      <c r="VSN9" s="676"/>
      <c r="VSO9" s="676"/>
      <c r="VSP9" s="676"/>
      <c r="VSQ9" s="676"/>
      <c r="VSR9" s="676"/>
      <c r="VSS9" s="676"/>
      <c r="VST9" s="676"/>
      <c r="VSU9" s="676"/>
      <c r="VSV9" s="676"/>
      <c r="VSW9" s="676"/>
      <c r="VSX9" s="676"/>
      <c r="VSY9" s="676"/>
      <c r="VSZ9" s="676"/>
      <c r="VTA9" s="676"/>
      <c r="VTB9" s="676"/>
      <c r="VTC9" s="676"/>
      <c r="VTD9" s="676"/>
      <c r="VTE9" s="676"/>
      <c r="VTF9" s="676"/>
      <c r="VTG9" s="676"/>
      <c r="VTH9" s="676"/>
      <c r="VTI9" s="676"/>
      <c r="VTJ9" s="676"/>
      <c r="VTK9" s="676"/>
      <c r="VTL9" s="676"/>
      <c r="VTM9" s="676"/>
      <c r="VTN9" s="676"/>
      <c r="VTO9" s="676"/>
      <c r="VTP9" s="676"/>
      <c r="VTQ9" s="676"/>
      <c r="VTR9" s="676"/>
      <c r="VTS9" s="676"/>
      <c r="VTT9" s="676"/>
      <c r="VTU9" s="676"/>
      <c r="VTV9" s="676"/>
      <c r="VTW9" s="676"/>
      <c r="VTX9" s="676"/>
      <c r="VTY9" s="676"/>
      <c r="VTZ9" s="676"/>
      <c r="VUA9" s="676"/>
      <c r="VUB9" s="676"/>
      <c r="VUC9" s="676"/>
      <c r="VUD9" s="676"/>
      <c r="VUE9" s="676"/>
      <c r="VUF9" s="676"/>
      <c r="VUG9" s="676"/>
      <c r="VUH9" s="676"/>
      <c r="VUI9" s="676"/>
      <c r="VUJ9" s="676"/>
      <c r="VUK9" s="676"/>
      <c r="VUL9" s="676"/>
      <c r="VUM9" s="676"/>
      <c r="VUN9" s="676"/>
      <c r="VUO9" s="676"/>
      <c r="VUP9" s="676"/>
      <c r="VUQ9" s="676"/>
      <c r="VUR9" s="676"/>
      <c r="VUS9" s="676"/>
      <c r="VUT9" s="676"/>
      <c r="VUU9" s="676"/>
      <c r="VUV9" s="676"/>
      <c r="VUW9" s="676"/>
      <c r="VUX9" s="676"/>
      <c r="VUY9" s="676"/>
      <c r="VUZ9" s="676"/>
      <c r="VVA9" s="676"/>
      <c r="VVB9" s="676"/>
      <c r="VVC9" s="676"/>
      <c r="VVD9" s="676"/>
      <c r="VVE9" s="676"/>
      <c r="VVF9" s="676"/>
      <c r="VVG9" s="676"/>
      <c r="VVH9" s="676"/>
      <c r="VVI9" s="676"/>
      <c r="VVJ9" s="676"/>
      <c r="VVK9" s="676"/>
      <c r="VVL9" s="676"/>
      <c r="VVM9" s="676"/>
      <c r="VVN9" s="676"/>
      <c r="VVO9" s="676"/>
      <c r="VVP9" s="676"/>
      <c r="VVQ9" s="676"/>
      <c r="VVR9" s="676"/>
      <c r="VVS9" s="676"/>
      <c r="VVT9" s="676"/>
      <c r="VVU9" s="676"/>
      <c r="VVV9" s="676"/>
      <c r="VVW9" s="676"/>
      <c r="VVX9" s="676"/>
      <c r="VVY9" s="676"/>
      <c r="VVZ9" s="676"/>
      <c r="VWA9" s="676"/>
      <c r="VWB9" s="676"/>
      <c r="VWC9" s="676"/>
      <c r="VWD9" s="676"/>
      <c r="VWE9" s="676"/>
      <c r="VWF9" s="676"/>
      <c r="VWG9" s="676"/>
      <c r="VWH9" s="676"/>
      <c r="VWI9" s="676"/>
      <c r="VWJ9" s="676"/>
      <c r="VWK9" s="676"/>
      <c r="VWL9" s="676"/>
      <c r="VWM9" s="676"/>
      <c r="VWN9" s="676"/>
      <c r="VWO9" s="676"/>
      <c r="VWP9" s="676"/>
      <c r="VWQ9" s="676"/>
      <c r="VWR9" s="676"/>
      <c r="VWS9" s="676"/>
      <c r="VWT9" s="676"/>
      <c r="VWU9" s="676"/>
      <c r="VWV9" s="676"/>
      <c r="VWW9" s="676"/>
      <c r="VWX9" s="676"/>
      <c r="VWY9" s="676"/>
      <c r="VWZ9" s="676"/>
      <c r="VXA9" s="676"/>
      <c r="VXB9" s="676"/>
      <c r="VXC9" s="676"/>
      <c r="VXD9" s="676"/>
      <c r="VXE9" s="676"/>
      <c r="VXF9" s="676"/>
      <c r="VXG9" s="676"/>
      <c r="VXH9" s="676"/>
      <c r="VXI9" s="676"/>
      <c r="VXJ9" s="676"/>
      <c r="VXK9" s="676"/>
      <c r="VXL9" s="676"/>
      <c r="VXM9" s="676"/>
      <c r="VXN9" s="676"/>
      <c r="VXO9" s="676"/>
      <c r="VXP9" s="676"/>
      <c r="VXQ9" s="676"/>
      <c r="VXR9" s="676"/>
      <c r="VXS9" s="676"/>
      <c r="VXT9" s="676"/>
      <c r="VXU9" s="676"/>
      <c r="VXV9" s="676"/>
      <c r="VXW9" s="676"/>
      <c r="VXX9" s="676"/>
      <c r="VXY9" s="676"/>
      <c r="VXZ9" s="676"/>
      <c r="VYA9" s="676"/>
      <c r="VYB9" s="676"/>
      <c r="VYC9" s="676"/>
      <c r="VYD9" s="676"/>
      <c r="VYE9" s="676"/>
      <c r="VYF9" s="676"/>
      <c r="VYG9" s="676"/>
      <c r="VYH9" s="676"/>
      <c r="VYI9" s="676"/>
      <c r="VYJ9" s="676"/>
      <c r="VYK9" s="676"/>
      <c r="VYL9" s="676"/>
      <c r="VYM9" s="676"/>
      <c r="VYN9" s="676"/>
      <c r="VYO9" s="676"/>
      <c r="VYP9" s="676"/>
      <c r="VYQ9" s="676"/>
      <c r="VYR9" s="676"/>
      <c r="VYS9" s="676"/>
      <c r="VYT9" s="676"/>
      <c r="VYU9" s="676"/>
      <c r="VYV9" s="676"/>
      <c r="VYW9" s="676"/>
      <c r="VYX9" s="676"/>
      <c r="VYY9" s="676"/>
      <c r="VYZ9" s="676"/>
      <c r="VZA9" s="676"/>
      <c r="VZB9" s="676"/>
      <c r="VZC9" s="676"/>
      <c r="VZD9" s="676"/>
      <c r="VZE9" s="676"/>
      <c r="VZF9" s="676"/>
      <c r="VZG9" s="676"/>
      <c r="VZH9" s="676"/>
      <c r="VZI9" s="676"/>
      <c r="VZJ9" s="676"/>
      <c r="VZK9" s="676"/>
      <c r="VZL9" s="676"/>
      <c r="VZM9" s="676"/>
      <c r="VZN9" s="676"/>
      <c r="VZO9" s="676"/>
      <c r="VZP9" s="676"/>
      <c r="VZQ9" s="676"/>
      <c r="VZR9" s="676"/>
      <c r="VZS9" s="676"/>
      <c r="VZT9" s="676"/>
      <c r="VZU9" s="676"/>
      <c r="VZV9" s="676"/>
      <c r="VZW9" s="676"/>
      <c r="VZX9" s="676"/>
      <c r="VZY9" s="676"/>
      <c r="VZZ9" s="676"/>
      <c r="WAA9" s="676"/>
      <c r="WAB9" s="676"/>
      <c r="WAC9" s="676"/>
      <c r="WAD9" s="676"/>
      <c r="WAE9" s="676"/>
      <c r="WAF9" s="676"/>
      <c r="WAG9" s="676"/>
      <c r="WAH9" s="676"/>
      <c r="WAI9" s="676"/>
      <c r="WAJ9" s="676"/>
      <c r="WAK9" s="676"/>
      <c r="WAL9" s="676"/>
      <c r="WAM9" s="676"/>
      <c r="WAN9" s="676"/>
      <c r="WAO9" s="676"/>
      <c r="WAP9" s="676"/>
      <c r="WAQ9" s="676"/>
      <c r="WAR9" s="676"/>
      <c r="WAS9" s="676"/>
      <c r="WAT9" s="676"/>
      <c r="WAU9" s="676"/>
      <c r="WAV9" s="676"/>
      <c r="WAW9" s="676"/>
      <c r="WAX9" s="676"/>
      <c r="WAY9" s="676"/>
      <c r="WAZ9" s="676"/>
      <c r="WBA9" s="676"/>
      <c r="WBB9" s="676"/>
      <c r="WBC9" s="676"/>
      <c r="WBD9" s="676"/>
      <c r="WBE9" s="676"/>
      <c r="WBF9" s="676"/>
      <c r="WBG9" s="676"/>
      <c r="WBH9" s="676"/>
      <c r="WBI9" s="676"/>
      <c r="WBJ9" s="676"/>
      <c r="WBK9" s="676"/>
      <c r="WBL9" s="676"/>
      <c r="WBM9" s="676"/>
      <c r="WBN9" s="676"/>
      <c r="WBO9" s="676"/>
      <c r="WBP9" s="676"/>
      <c r="WBQ9" s="676"/>
      <c r="WBR9" s="676"/>
      <c r="WBS9" s="676"/>
      <c r="WBT9" s="676"/>
      <c r="WBU9" s="676"/>
      <c r="WBV9" s="676"/>
      <c r="WBW9" s="676"/>
      <c r="WBX9" s="676"/>
      <c r="WBY9" s="676"/>
      <c r="WBZ9" s="676"/>
      <c r="WCA9" s="676"/>
      <c r="WCB9" s="676"/>
      <c r="WCC9" s="676"/>
      <c r="WCD9" s="676"/>
      <c r="WCE9" s="676"/>
      <c r="WCF9" s="676"/>
      <c r="WCG9" s="676"/>
      <c r="WCH9" s="676"/>
      <c r="WCI9" s="676"/>
      <c r="WCJ9" s="676"/>
      <c r="WCK9" s="676"/>
      <c r="WCL9" s="676"/>
      <c r="WCM9" s="676"/>
      <c r="WCN9" s="676"/>
      <c r="WCO9" s="676"/>
      <c r="WCP9" s="676"/>
      <c r="WCQ9" s="676"/>
      <c r="WCR9" s="676"/>
      <c r="WCS9" s="676"/>
      <c r="WCT9" s="676"/>
      <c r="WCU9" s="676"/>
      <c r="WCV9" s="676"/>
      <c r="WCW9" s="676"/>
      <c r="WCX9" s="676"/>
      <c r="WCY9" s="676"/>
      <c r="WCZ9" s="676"/>
      <c r="WDA9" s="676"/>
      <c r="WDB9" s="676"/>
      <c r="WDC9" s="676"/>
      <c r="WDD9" s="676"/>
      <c r="WDE9" s="676"/>
      <c r="WDF9" s="676"/>
      <c r="WDG9" s="676"/>
      <c r="WDH9" s="676"/>
      <c r="WDI9" s="676"/>
      <c r="WDJ9" s="676"/>
      <c r="WDK9" s="676"/>
      <c r="WDL9" s="676"/>
      <c r="WDM9" s="676"/>
      <c r="WDN9" s="676"/>
      <c r="WDO9" s="676"/>
      <c r="WDP9" s="676"/>
      <c r="WDQ9" s="676"/>
      <c r="WDR9" s="676"/>
      <c r="WDS9" s="676"/>
      <c r="WDT9" s="676"/>
      <c r="WDU9" s="676"/>
      <c r="WDV9" s="676"/>
      <c r="WDW9" s="676"/>
      <c r="WDX9" s="676"/>
      <c r="WDY9" s="676"/>
      <c r="WDZ9" s="676"/>
      <c r="WEA9" s="676"/>
      <c r="WEB9" s="676"/>
      <c r="WEC9" s="676"/>
      <c r="WED9" s="676"/>
      <c r="WEE9" s="676"/>
      <c r="WEF9" s="676"/>
      <c r="WEG9" s="676"/>
      <c r="WEH9" s="676"/>
      <c r="WEI9" s="676"/>
      <c r="WEJ9" s="676"/>
      <c r="WEK9" s="676"/>
      <c r="WEL9" s="676"/>
      <c r="WEM9" s="676"/>
      <c r="WEN9" s="676"/>
      <c r="WEO9" s="676"/>
      <c r="WEP9" s="676"/>
      <c r="WEQ9" s="676"/>
      <c r="WER9" s="676"/>
      <c r="WES9" s="676"/>
      <c r="WET9" s="676"/>
      <c r="WEU9" s="676"/>
      <c r="WEV9" s="676"/>
      <c r="WEW9" s="676"/>
      <c r="WEX9" s="676"/>
      <c r="WEY9" s="676"/>
      <c r="WEZ9" s="676"/>
      <c r="WFA9" s="676"/>
      <c r="WFB9" s="676"/>
      <c r="WFC9" s="676"/>
      <c r="WFD9" s="676"/>
      <c r="WFE9" s="676"/>
      <c r="WFF9" s="676"/>
      <c r="WFG9" s="676"/>
      <c r="WFH9" s="676"/>
      <c r="WFI9" s="676"/>
      <c r="WFJ9" s="676"/>
      <c r="WFK9" s="676"/>
      <c r="WFL9" s="676"/>
      <c r="WFM9" s="676"/>
      <c r="WFN9" s="676"/>
      <c r="WFO9" s="676"/>
      <c r="WFP9" s="676"/>
      <c r="WFQ9" s="676"/>
      <c r="WFR9" s="676"/>
      <c r="WFS9" s="676"/>
      <c r="WFT9" s="676"/>
      <c r="WFU9" s="676"/>
      <c r="WFV9" s="676"/>
      <c r="WFW9" s="676"/>
      <c r="WFX9" s="676"/>
      <c r="WFY9" s="676"/>
      <c r="WFZ9" s="676"/>
      <c r="WGA9" s="676"/>
      <c r="WGB9" s="676"/>
      <c r="WGC9" s="676"/>
      <c r="WGD9" s="676"/>
      <c r="WGE9" s="676"/>
      <c r="WGF9" s="676"/>
      <c r="WGG9" s="676"/>
      <c r="WGH9" s="676"/>
      <c r="WGI9" s="676"/>
      <c r="WGJ9" s="676"/>
      <c r="WGK9" s="676"/>
      <c r="WGL9" s="676"/>
      <c r="WGM9" s="676"/>
      <c r="WGN9" s="676"/>
      <c r="WGO9" s="676"/>
      <c r="WGP9" s="676"/>
      <c r="WGQ9" s="676"/>
      <c r="WGR9" s="676"/>
      <c r="WGS9" s="676"/>
      <c r="WGT9" s="676"/>
      <c r="WGU9" s="676"/>
      <c r="WGV9" s="676"/>
      <c r="WGW9" s="676"/>
      <c r="WGX9" s="676"/>
      <c r="WGY9" s="676"/>
      <c r="WGZ9" s="676"/>
      <c r="WHA9" s="676"/>
      <c r="WHB9" s="676"/>
      <c r="WHC9" s="676"/>
      <c r="WHD9" s="676"/>
      <c r="WHE9" s="676"/>
      <c r="WHF9" s="676"/>
      <c r="WHG9" s="676"/>
      <c r="WHH9" s="676"/>
      <c r="WHI9" s="676"/>
      <c r="WHJ9" s="676"/>
      <c r="WHK9" s="676"/>
      <c r="WHL9" s="676"/>
      <c r="WHM9" s="676"/>
      <c r="WHN9" s="676"/>
      <c r="WHO9" s="676"/>
      <c r="WHP9" s="676"/>
      <c r="WHQ9" s="676"/>
      <c r="WHR9" s="676"/>
      <c r="WHS9" s="676"/>
      <c r="WHT9" s="676"/>
      <c r="WHU9" s="676"/>
      <c r="WHV9" s="676"/>
      <c r="WHW9" s="676"/>
      <c r="WHX9" s="676"/>
      <c r="WHY9" s="676"/>
      <c r="WHZ9" s="676"/>
      <c r="WIA9" s="676"/>
      <c r="WIB9" s="676"/>
      <c r="WIC9" s="676"/>
      <c r="WID9" s="676"/>
      <c r="WIE9" s="676"/>
      <c r="WIF9" s="676"/>
      <c r="WIG9" s="676"/>
      <c r="WIH9" s="676"/>
      <c r="WII9" s="676"/>
      <c r="WIJ9" s="676"/>
      <c r="WIK9" s="676"/>
      <c r="WIL9" s="676"/>
      <c r="WIM9" s="676"/>
      <c r="WIN9" s="676"/>
      <c r="WIO9" s="676"/>
      <c r="WIP9" s="676"/>
      <c r="WIQ9" s="676"/>
      <c r="WIR9" s="676"/>
      <c r="WIS9" s="676"/>
      <c r="WIT9" s="676"/>
      <c r="WIU9" s="676"/>
      <c r="WIV9" s="676"/>
      <c r="WIW9" s="676"/>
      <c r="WIX9" s="676"/>
      <c r="WIY9" s="676"/>
      <c r="WIZ9" s="676"/>
      <c r="WJA9" s="676"/>
      <c r="WJB9" s="676"/>
      <c r="WJC9" s="676"/>
      <c r="WJD9" s="676"/>
      <c r="WJE9" s="676"/>
      <c r="WJF9" s="676"/>
      <c r="WJG9" s="676"/>
      <c r="WJH9" s="676"/>
      <c r="WJI9" s="676"/>
      <c r="WJJ9" s="676"/>
      <c r="WJK9" s="676"/>
      <c r="WJL9" s="676"/>
      <c r="WJM9" s="676"/>
      <c r="WJN9" s="676"/>
      <c r="WJO9" s="676"/>
      <c r="WJP9" s="676"/>
      <c r="WJQ9" s="676"/>
      <c r="WJR9" s="676"/>
      <c r="WJS9" s="676"/>
      <c r="WJT9" s="676"/>
      <c r="WJU9" s="676"/>
      <c r="WJV9" s="676"/>
      <c r="WJW9" s="676"/>
      <c r="WJX9" s="676"/>
      <c r="WJY9" s="676"/>
      <c r="WJZ9" s="676"/>
      <c r="WKA9" s="676"/>
      <c r="WKB9" s="676"/>
      <c r="WKC9" s="676"/>
      <c r="WKD9" s="676"/>
      <c r="WKE9" s="676"/>
      <c r="WKF9" s="676"/>
      <c r="WKG9" s="676"/>
      <c r="WKH9" s="676"/>
      <c r="WKI9" s="676"/>
      <c r="WKJ9" s="676"/>
      <c r="WKK9" s="676"/>
      <c r="WKL9" s="676"/>
      <c r="WKM9" s="676"/>
      <c r="WKN9" s="676"/>
      <c r="WKO9" s="676"/>
      <c r="WKP9" s="676"/>
      <c r="WKQ9" s="676"/>
      <c r="WKR9" s="676"/>
      <c r="WKS9" s="676"/>
      <c r="WKT9" s="676"/>
      <c r="WKU9" s="676"/>
      <c r="WKV9" s="676"/>
      <c r="WKW9" s="676"/>
      <c r="WKX9" s="676"/>
      <c r="WKY9" s="676"/>
      <c r="WKZ9" s="676"/>
      <c r="WLA9" s="676"/>
      <c r="WLB9" s="676"/>
      <c r="WLC9" s="676"/>
      <c r="WLD9" s="676"/>
      <c r="WLE9" s="676"/>
      <c r="WLF9" s="676"/>
      <c r="WLG9" s="676"/>
      <c r="WLH9" s="676"/>
      <c r="WLI9" s="676"/>
      <c r="WLJ9" s="676"/>
      <c r="WLK9" s="676"/>
      <c r="WLL9" s="676"/>
      <c r="WLM9" s="676"/>
      <c r="WLN9" s="676"/>
      <c r="WLO9" s="676"/>
      <c r="WLP9" s="676"/>
      <c r="WLQ9" s="676"/>
      <c r="WLR9" s="676"/>
      <c r="WLS9" s="676"/>
      <c r="WLT9" s="676"/>
      <c r="WLU9" s="676"/>
      <c r="WLV9" s="676"/>
      <c r="WLW9" s="676"/>
      <c r="WLX9" s="676"/>
      <c r="WLY9" s="676"/>
      <c r="WLZ9" s="676"/>
      <c r="WMA9" s="676"/>
      <c r="WMB9" s="676"/>
      <c r="WMC9" s="676"/>
      <c r="WMD9" s="676"/>
      <c r="WME9" s="676"/>
      <c r="WMF9" s="676"/>
      <c r="WMG9" s="676"/>
      <c r="WMH9" s="676"/>
      <c r="WMI9" s="676"/>
      <c r="WMJ9" s="676"/>
      <c r="WMK9" s="676"/>
      <c r="WML9" s="676"/>
      <c r="WMM9" s="676"/>
      <c r="WMN9" s="676"/>
      <c r="WMO9" s="676"/>
      <c r="WMP9" s="676"/>
      <c r="WMQ9" s="676"/>
      <c r="WMR9" s="676"/>
      <c r="WMS9" s="676"/>
      <c r="WMT9" s="676"/>
      <c r="WMU9" s="676"/>
      <c r="WMV9" s="676"/>
      <c r="WMW9" s="676"/>
      <c r="WMX9" s="676"/>
      <c r="WMY9" s="676"/>
      <c r="WMZ9" s="676"/>
      <c r="WNA9" s="676"/>
      <c r="WNB9" s="676"/>
      <c r="WNC9" s="676"/>
      <c r="WND9" s="676"/>
      <c r="WNE9" s="676"/>
      <c r="WNF9" s="676"/>
      <c r="WNG9" s="676"/>
      <c r="WNH9" s="676"/>
      <c r="WNI9" s="676"/>
      <c r="WNJ9" s="676"/>
      <c r="WNK9" s="676"/>
      <c r="WNL9" s="676"/>
      <c r="WNM9" s="676"/>
      <c r="WNN9" s="676"/>
      <c r="WNO9" s="676"/>
      <c r="WNP9" s="676"/>
      <c r="WNQ9" s="676"/>
      <c r="WNR9" s="676"/>
      <c r="WNS9" s="676"/>
      <c r="WNT9" s="676"/>
      <c r="WNU9" s="676"/>
      <c r="WNV9" s="676"/>
      <c r="WNW9" s="676"/>
      <c r="WNX9" s="676"/>
      <c r="WNY9" s="676"/>
      <c r="WNZ9" s="676"/>
      <c r="WOA9" s="676"/>
      <c r="WOB9" s="676"/>
      <c r="WOC9" s="676"/>
      <c r="WOD9" s="676"/>
      <c r="WOE9" s="676"/>
      <c r="WOF9" s="676"/>
      <c r="WOG9" s="676"/>
      <c r="WOH9" s="676"/>
      <c r="WOI9" s="676"/>
      <c r="WOJ9" s="676"/>
      <c r="WOK9" s="676"/>
      <c r="WOL9" s="676"/>
      <c r="WOM9" s="676"/>
      <c r="WON9" s="676"/>
      <c r="WOO9" s="676"/>
      <c r="WOP9" s="676"/>
      <c r="WOQ9" s="676"/>
      <c r="WOR9" s="676"/>
      <c r="WOS9" s="676"/>
      <c r="WOT9" s="676"/>
      <c r="WOU9" s="676"/>
      <c r="WOV9" s="676"/>
      <c r="WOW9" s="676"/>
      <c r="WOX9" s="676"/>
      <c r="WOY9" s="676"/>
      <c r="WOZ9" s="676"/>
      <c r="WPA9" s="676"/>
      <c r="WPB9" s="676"/>
      <c r="WPC9" s="676"/>
      <c r="WPD9" s="676"/>
      <c r="WPE9" s="676"/>
      <c r="WPF9" s="676"/>
      <c r="WPG9" s="676"/>
      <c r="WPH9" s="676"/>
      <c r="WPI9" s="676"/>
      <c r="WPJ9" s="676"/>
      <c r="WPK9" s="676"/>
      <c r="WPL9" s="676"/>
      <c r="WPM9" s="676"/>
      <c r="WPN9" s="676"/>
      <c r="WPO9" s="676"/>
      <c r="WPP9" s="676"/>
      <c r="WPQ9" s="676"/>
      <c r="WPR9" s="676"/>
      <c r="WPS9" s="676"/>
      <c r="WPT9" s="676"/>
      <c r="WPU9" s="676"/>
      <c r="WPV9" s="676"/>
      <c r="WPW9" s="676"/>
      <c r="WPX9" s="676"/>
      <c r="WPY9" s="676"/>
      <c r="WPZ9" s="676"/>
      <c r="WQA9" s="676"/>
      <c r="WQB9" s="676"/>
      <c r="WQC9" s="676"/>
      <c r="WQD9" s="676"/>
      <c r="WQE9" s="676"/>
      <c r="WQF9" s="676"/>
      <c r="WQG9" s="676"/>
      <c r="WQH9" s="676"/>
      <c r="WQI9" s="676"/>
      <c r="WQJ9" s="676"/>
      <c r="WQK9" s="676"/>
      <c r="WQL9" s="676"/>
      <c r="WQM9" s="676"/>
      <c r="WQN9" s="676"/>
      <c r="WQO9" s="676"/>
      <c r="WQP9" s="676"/>
      <c r="WQQ9" s="676"/>
      <c r="WQR9" s="676"/>
      <c r="WQS9" s="676"/>
      <c r="WQT9" s="676"/>
      <c r="WQU9" s="676"/>
      <c r="WQV9" s="676"/>
      <c r="WQW9" s="676"/>
      <c r="WQX9" s="676"/>
      <c r="WQY9" s="676"/>
      <c r="WQZ9" s="676"/>
      <c r="WRA9" s="676"/>
      <c r="WRB9" s="676"/>
      <c r="WRC9" s="676"/>
      <c r="WRD9" s="676"/>
      <c r="WRE9" s="676"/>
      <c r="WRF9" s="676"/>
      <c r="WRG9" s="676"/>
      <c r="WRH9" s="676"/>
      <c r="WRI9" s="676"/>
      <c r="WRJ9" s="676"/>
      <c r="WRK9" s="676"/>
      <c r="WRL9" s="676"/>
      <c r="WRM9" s="676"/>
      <c r="WRN9" s="676"/>
      <c r="WRO9" s="676"/>
      <c r="WRP9" s="676"/>
      <c r="WRQ9" s="676"/>
      <c r="WRR9" s="676"/>
      <c r="WRS9" s="676"/>
      <c r="WRT9" s="676"/>
      <c r="WRU9" s="676"/>
      <c r="WRV9" s="676"/>
      <c r="WRW9" s="676"/>
      <c r="WRX9" s="676"/>
      <c r="WRY9" s="676"/>
      <c r="WRZ9" s="676"/>
      <c r="WSA9" s="676"/>
      <c r="WSB9" s="676"/>
      <c r="WSC9" s="676"/>
      <c r="WSD9" s="676"/>
      <c r="WSE9" s="676"/>
      <c r="WSF9" s="676"/>
      <c r="WSG9" s="676"/>
      <c r="WSH9" s="676"/>
      <c r="WSI9" s="676"/>
      <c r="WSJ9" s="676"/>
      <c r="WSK9" s="676"/>
      <c r="WSL9" s="676"/>
      <c r="WSM9" s="676"/>
      <c r="WSN9" s="676"/>
      <c r="WSO9" s="676"/>
      <c r="WSP9" s="676"/>
      <c r="WSQ9" s="676"/>
      <c r="WSR9" s="676"/>
      <c r="WSS9" s="676"/>
      <c r="WST9" s="676"/>
      <c r="WSU9" s="676"/>
      <c r="WSV9" s="676"/>
      <c r="WSW9" s="676"/>
      <c r="WSX9" s="676"/>
      <c r="WSY9" s="676"/>
      <c r="WSZ9" s="676"/>
      <c r="WTA9" s="676"/>
      <c r="WTB9" s="676"/>
      <c r="WTC9" s="676"/>
      <c r="WTD9" s="676"/>
      <c r="WTE9" s="676"/>
      <c r="WTF9" s="676"/>
      <c r="WTG9" s="676"/>
      <c r="WTH9" s="676"/>
      <c r="WTI9" s="676"/>
      <c r="WTJ9" s="676"/>
      <c r="WTK9" s="676"/>
      <c r="WTL9" s="676"/>
      <c r="WTM9" s="676"/>
      <c r="WTN9" s="676"/>
      <c r="WTO9" s="676"/>
      <c r="WTP9" s="676"/>
      <c r="WTQ9" s="676"/>
      <c r="WTR9" s="676"/>
      <c r="WTS9" s="676"/>
      <c r="WTT9" s="676"/>
      <c r="WTU9" s="676"/>
      <c r="WTV9" s="676"/>
      <c r="WTW9" s="676"/>
      <c r="WTX9" s="676"/>
      <c r="WTY9" s="676"/>
      <c r="WTZ9" s="676"/>
      <c r="WUA9" s="676"/>
      <c r="WUB9" s="676"/>
      <c r="WUC9" s="676"/>
      <c r="WUD9" s="676"/>
      <c r="WUE9" s="676"/>
      <c r="WUF9" s="676"/>
      <c r="WUG9" s="676"/>
      <c r="WUH9" s="676"/>
      <c r="WUI9" s="676"/>
      <c r="WUJ9" s="676"/>
      <c r="WUK9" s="676"/>
      <c r="WUL9" s="676"/>
      <c r="WUM9" s="676"/>
      <c r="WUN9" s="676"/>
      <c r="WUO9" s="676"/>
      <c r="WUP9" s="676"/>
      <c r="WUQ9" s="676"/>
      <c r="WUR9" s="676"/>
      <c r="WUS9" s="676"/>
      <c r="WUT9" s="676"/>
      <c r="WUU9" s="676"/>
      <c r="WUV9" s="676"/>
      <c r="WUW9" s="676"/>
      <c r="WUX9" s="676"/>
      <c r="WUY9" s="676"/>
      <c r="WUZ9" s="676"/>
      <c r="WVA9" s="676"/>
      <c r="WVB9" s="676"/>
      <c r="WVC9" s="676"/>
      <c r="WVD9" s="676"/>
      <c r="WVE9" s="676"/>
      <c r="WVF9" s="676"/>
      <c r="WVG9" s="676"/>
      <c r="WVH9" s="676"/>
      <c r="WVI9" s="676"/>
      <c r="WVJ9" s="676"/>
      <c r="WVK9" s="676"/>
      <c r="WVL9" s="676"/>
      <c r="WVM9" s="676"/>
      <c r="WVN9" s="676"/>
      <c r="WVO9" s="676"/>
      <c r="WVP9" s="676"/>
      <c r="WVQ9" s="676"/>
      <c r="WVR9" s="676"/>
      <c r="WVS9" s="676"/>
      <c r="WVT9" s="676"/>
      <c r="WVU9" s="676"/>
      <c r="WVV9" s="676"/>
      <c r="WVW9" s="676"/>
      <c r="WVX9" s="676"/>
      <c r="WVY9" s="676"/>
      <c r="WVZ9" s="676"/>
      <c r="WWA9" s="676"/>
      <c r="WWB9" s="676"/>
      <c r="WWC9" s="676"/>
      <c r="WWD9" s="676"/>
      <c r="WWE9" s="676"/>
      <c r="WWF9" s="676"/>
      <c r="WWG9" s="676"/>
      <c r="WWH9" s="676"/>
      <c r="WWI9" s="676"/>
      <c r="WWJ9" s="676"/>
      <c r="WWK9" s="676"/>
      <c r="WWL9" s="676"/>
      <c r="WWM9" s="676"/>
      <c r="WWN9" s="676"/>
      <c r="WWO9" s="676"/>
      <c r="WWP9" s="676"/>
      <c r="WWQ9" s="676"/>
      <c r="WWR9" s="676"/>
      <c r="WWS9" s="676"/>
      <c r="WWT9" s="676"/>
      <c r="WWU9" s="676"/>
      <c r="WWV9" s="676"/>
      <c r="WWW9" s="676"/>
      <c r="WWX9" s="676"/>
      <c r="WWY9" s="676"/>
      <c r="WWZ9" s="676"/>
      <c r="WXA9" s="676"/>
      <c r="WXB9" s="676"/>
      <c r="WXC9" s="676"/>
      <c r="WXD9" s="676"/>
      <c r="WXE9" s="676"/>
      <c r="WXF9" s="676"/>
      <c r="WXG9" s="676"/>
      <c r="WXH9" s="676"/>
      <c r="WXI9" s="676"/>
      <c r="WXJ9" s="676"/>
      <c r="WXK9" s="676"/>
      <c r="WXL9" s="676"/>
      <c r="WXM9" s="676"/>
      <c r="WXN9" s="676"/>
      <c r="WXO9" s="676"/>
      <c r="WXP9" s="676"/>
      <c r="WXQ9" s="676"/>
      <c r="WXR9" s="676"/>
      <c r="WXS9" s="676"/>
      <c r="WXT9" s="676"/>
      <c r="WXU9" s="676"/>
      <c r="WXV9" s="676"/>
      <c r="WXW9" s="676"/>
      <c r="WXX9" s="676"/>
      <c r="WXY9" s="676"/>
      <c r="WXZ9" s="676"/>
      <c r="WYA9" s="676"/>
      <c r="WYB9" s="676"/>
      <c r="WYC9" s="676"/>
      <c r="WYD9" s="676"/>
      <c r="WYE9" s="676"/>
      <c r="WYF9" s="676"/>
      <c r="WYG9" s="676"/>
      <c r="WYH9" s="676"/>
      <c r="WYI9" s="676"/>
      <c r="WYJ9" s="676"/>
      <c r="WYK9" s="676"/>
      <c r="WYL9" s="676"/>
      <c r="WYM9" s="676"/>
      <c r="WYN9" s="676"/>
      <c r="WYO9" s="676"/>
      <c r="WYP9" s="676"/>
      <c r="WYQ9" s="676"/>
      <c r="WYR9" s="676"/>
      <c r="WYS9" s="676"/>
      <c r="WYT9" s="676"/>
      <c r="WYU9" s="676"/>
      <c r="WYV9" s="676"/>
      <c r="WYW9" s="676"/>
      <c r="WYX9" s="676"/>
      <c r="WYY9" s="676"/>
      <c r="WYZ9" s="676"/>
      <c r="WZA9" s="676"/>
      <c r="WZB9" s="676"/>
      <c r="WZC9" s="676"/>
      <c r="WZD9" s="676"/>
      <c r="WZE9" s="676"/>
      <c r="WZF9" s="676"/>
      <c r="WZG9" s="676"/>
      <c r="WZH9" s="676"/>
      <c r="WZI9" s="676"/>
      <c r="WZJ9" s="676"/>
      <c r="WZK9" s="676"/>
      <c r="WZL9" s="676"/>
      <c r="WZM9" s="676"/>
      <c r="WZN9" s="676"/>
      <c r="WZO9" s="676"/>
      <c r="WZP9" s="676"/>
      <c r="WZQ9" s="676"/>
      <c r="WZR9" s="676"/>
      <c r="WZS9" s="676"/>
      <c r="WZT9" s="676"/>
      <c r="WZU9" s="676"/>
      <c r="WZV9" s="676"/>
      <c r="WZW9" s="676"/>
      <c r="WZX9" s="676"/>
      <c r="WZY9" s="676"/>
      <c r="WZZ9" s="676"/>
      <c r="XAA9" s="676"/>
      <c r="XAB9" s="676"/>
      <c r="XAC9" s="676"/>
      <c r="XAD9" s="676"/>
      <c r="XAE9" s="676"/>
      <c r="XAF9" s="676"/>
      <c r="XAG9" s="676"/>
      <c r="XAH9" s="676"/>
      <c r="XAI9" s="676"/>
      <c r="XAJ9" s="676"/>
      <c r="XAK9" s="676"/>
      <c r="XAL9" s="676"/>
      <c r="XAM9" s="676"/>
      <c r="XAN9" s="676"/>
      <c r="XAO9" s="676"/>
      <c r="XAP9" s="676"/>
      <c r="XAQ9" s="676"/>
      <c r="XAR9" s="676"/>
      <c r="XAS9" s="676"/>
      <c r="XAT9" s="676"/>
      <c r="XAU9" s="676"/>
      <c r="XAV9" s="676"/>
      <c r="XAW9" s="676"/>
      <c r="XAX9" s="676"/>
      <c r="XAY9" s="676"/>
      <c r="XAZ9" s="676"/>
      <c r="XBA9" s="676"/>
      <c r="XBB9" s="676"/>
      <c r="XBC9" s="676"/>
      <c r="XBD9" s="676"/>
      <c r="XBE9" s="676"/>
      <c r="XBF9" s="676"/>
      <c r="XBG9" s="676"/>
      <c r="XBH9" s="676"/>
      <c r="XBI9" s="676"/>
      <c r="XBJ9" s="676"/>
      <c r="XBK9" s="676"/>
      <c r="XBL9" s="676"/>
      <c r="XBM9" s="676"/>
      <c r="XBN9" s="676"/>
      <c r="XBO9" s="676"/>
      <c r="XBP9" s="676"/>
      <c r="XBQ9" s="676"/>
      <c r="XBR9" s="676"/>
      <c r="XBS9" s="676"/>
      <c r="XBT9" s="676"/>
      <c r="XBU9" s="676"/>
      <c r="XBV9" s="676"/>
      <c r="XBW9" s="676"/>
      <c r="XBX9" s="676"/>
      <c r="XBY9" s="676"/>
      <c r="XBZ9" s="676"/>
      <c r="XCA9" s="676"/>
      <c r="XCB9" s="676"/>
      <c r="XCC9" s="676"/>
      <c r="XCD9" s="676"/>
      <c r="XCE9" s="676"/>
      <c r="XCF9" s="676"/>
      <c r="XCG9" s="676"/>
      <c r="XCH9" s="676"/>
      <c r="XCI9" s="676"/>
      <c r="XCJ9" s="676"/>
      <c r="XCK9" s="676"/>
      <c r="XCL9" s="676"/>
      <c r="XCM9" s="676"/>
      <c r="XCN9" s="676"/>
      <c r="XCO9" s="676"/>
      <c r="XCP9" s="676"/>
      <c r="XCQ9" s="676"/>
      <c r="XCR9" s="676"/>
      <c r="XCS9" s="676"/>
      <c r="XCT9" s="676"/>
      <c r="XCU9" s="676"/>
      <c r="XCV9" s="676"/>
      <c r="XCW9" s="676"/>
      <c r="XCX9" s="676"/>
      <c r="XCY9" s="676"/>
      <c r="XCZ9" s="676"/>
      <c r="XDA9" s="676"/>
      <c r="XDB9" s="676"/>
      <c r="XDC9" s="676"/>
      <c r="XDD9" s="676"/>
      <c r="XDE9" s="676"/>
      <c r="XDF9" s="676"/>
      <c r="XDG9" s="676"/>
      <c r="XDH9" s="676"/>
      <c r="XDI9" s="676"/>
      <c r="XDJ9" s="676"/>
      <c r="XDK9" s="676"/>
      <c r="XDL9" s="676"/>
      <c r="XDM9" s="676"/>
      <c r="XDN9" s="676"/>
      <c r="XDO9" s="676"/>
      <c r="XDP9" s="676"/>
      <c r="XDQ9" s="676"/>
      <c r="XDR9" s="676"/>
      <c r="XDS9" s="676"/>
      <c r="XDT9" s="676"/>
      <c r="XDU9" s="676"/>
      <c r="XDV9" s="676"/>
      <c r="XDW9" s="676"/>
      <c r="XDX9" s="676"/>
      <c r="XDY9" s="676"/>
      <c r="XDZ9" s="676"/>
      <c r="XEA9" s="676"/>
      <c r="XEB9" s="676"/>
      <c r="XEC9" s="676"/>
      <c r="XED9" s="676"/>
      <c r="XEE9" s="676"/>
      <c r="XEF9" s="676"/>
      <c r="XEG9" s="676"/>
      <c r="XEH9" s="676"/>
      <c r="XEI9" s="676"/>
      <c r="XEJ9" s="676"/>
      <c r="XEK9" s="676"/>
      <c r="XEL9" s="676"/>
      <c r="XEM9" s="676"/>
      <c r="XEN9" s="676"/>
      <c r="XEO9" s="676"/>
      <c r="XEP9" s="676"/>
      <c r="XEQ9" s="676"/>
      <c r="XER9" s="676"/>
      <c r="XES9" s="676"/>
      <c r="XET9" s="676"/>
      <c r="XEU9" s="676"/>
      <c r="XEV9" s="676"/>
      <c r="XEW9" s="676"/>
      <c r="XEX9" s="676"/>
      <c r="XEY9" s="676"/>
      <c r="XEZ9" s="676"/>
      <c r="XFA9" s="676"/>
      <c r="XFB9" s="676"/>
      <c r="XFC9" s="676"/>
    </row>
    <row r="10" spans="1:16383" ht="40.950000000000003" customHeight="1">
      <c r="A10" s="913" t="s">
        <v>2358</v>
      </c>
      <c r="B10" s="915" t="s">
        <v>26</v>
      </c>
      <c r="C10" s="917" t="s">
        <v>46</v>
      </c>
      <c r="D10" s="917"/>
      <c r="E10" s="911" t="s">
        <v>47</v>
      </c>
      <c r="F10" s="911" t="s">
        <v>48</v>
      </c>
      <c r="G10" s="920" t="s">
        <v>25</v>
      </c>
      <c r="H10" s="922" t="s">
        <v>49</v>
      </c>
      <c r="I10" s="922" t="s">
        <v>45</v>
      </c>
      <c r="J10" s="924" t="s">
        <v>135</v>
      </c>
      <c r="K10" s="911" t="s">
        <v>136</v>
      </c>
      <c r="L10" s="645" t="s">
        <v>137</v>
      </c>
      <c r="M10" s="646" t="s">
        <v>138</v>
      </c>
      <c r="N10" s="911" t="s">
        <v>50</v>
      </c>
      <c r="O10" s="918" t="s">
        <v>140</v>
      </c>
    </row>
    <row r="11" spans="1:16383" ht="24" customHeight="1">
      <c r="A11" s="914"/>
      <c r="B11" s="916"/>
      <c r="C11" s="909" t="s">
        <v>51</v>
      </c>
      <c r="D11" s="910" t="s">
        <v>52</v>
      </c>
      <c r="E11" s="912"/>
      <c r="F11" s="912"/>
      <c r="G11" s="921"/>
      <c r="H11" s="923"/>
      <c r="I11" s="923"/>
      <c r="J11" s="925"/>
      <c r="K11" s="912"/>
      <c r="L11" s="926" t="s">
        <v>139</v>
      </c>
      <c r="M11" s="926"/>
      <c r="N11" s="912"/>
      <c r="O11" s="919"/>
    </row>
    <row r="12" spans="1:16383" ht="15" customHeight="1">
      <c r="A12" s="66" t="s">
        <v>145</v>
      </c>
      <c r="B12" s="18" t="s">
        <v>108</v>
      </c>
      <c r="C12" s="89">
        <v>47.461088889999999</v>
      </c>
      <c r="D12" s="89">
        <v>89.872500000000002</v>
      </c>
      <c r="E12" s="49">
        <v>2794</v>
      </c>
      <c r="F12" s="20">
        <v>5</v>
      </c>
      <c r="G12" s="679">
        <v>0.97</v>
      </c>
      <c r="H12" s="90" t="s">
        <v>105</v>
      </c>
      <c r="I12" s="90" t="s">
        <v>105</v>
      </c>
      <c r="J12" s="90" t="s">
        <v>105</v>
      </c>
      <c r="K12" s="90" t="s">
        <v>105</v>
      </c>
      <c r="L12" s="50">
        <v>625200</v>
      </c>
      <c r="M12" s="35">
        <v>26600</v>
      </c>
      <c r="N12" s="13" t="s">
        <v>54</v>
      </c>
      <c r="O12" s="100">
        <v>34524</v>
      </c>
      <c r="Q12" s="29"/>
    </row>
    <row r="13" spans="1:16383" ht="15" customHeight="1">
      <c r="A13" s="66" t="s">
        <v>145</v>
      </c>
      <c r="B13" s="18" t="s">
        <v>106</v>
      </c>
      <c r="C13" s="89">
        <v>47.461088889999999</v>
      </c>
      <c r="D13" s="89">
        <v>89.872500000000002</v>
      </c>
      <c r="E13" s="49">
        <v>2794</v>
      </c>
      <c r="F13" s="91">
        <v>5</v>
      </c>
      <c r="G13" s="679">
        <v>0.97</v>
      </c>
      <c r="H13" s="90" t="s">
        <v>105</v>
      </c>
      <c r="I13" s="90" t="s">
        <v>105</v>
      </c>
      <c r="J13" s="90" t="s">
        <v>105</v>
      </c>
      <c r="K13" s="90" t="s">
        <v>105</v>
      </c>
      <c r="L13" s="50">
        <v>660400</v>
      </c>
      <c r="M13" s="35">
        <v>26100</v>
      </c>
      <c r="N13" s="13" t="s">
        <v>54</v>
      </c>
      <c r="O13" s="100">
        <v>34524</v>
      </c>
      <c r="Q13" s="29"/>
    </row>
    <row r="14" spans="1:16383" ht="15" customHeight="1">
      <c r="A14" s="66" t="s">
        <v>145</v>
      </c>
      <c r="B14" s="18" t="s">
        <v>107</v>
      </c>
      <c r="C14" s="12">
        <v>47.461111111111116</v>
      </c>
      <c r="D14" s="12">
        <v>89.799444444444447</v>
      </c>
      <c r="E14" s="49">
        <v>2486</v>
      </c>
      <c r="F14" s="20">
        <v>10</v>
      </c>
      <c r="G14" s="679">
        <v>1</v>
      </c>
      <c r="H14" s="90" t="s">
        <v>105</v>
      </c>
      <c r="I14" s="90" t="s">
        <v>105</v>
      </c>
      <c r="J14" s="90" t="s">
        <v>105</v>
      </c>
      <c r="K14" s="90" t="s">
        <v>105</v>
      </c>
      <c r="L14" s="50">
        <v>648000</v>
      </c>
      <c r="M14" s="35">
        <v>50900</v>
      </c>
      <c r="N14" s="13" t="s">
        <v>54</v>
      </c>
      <c r="O14" s="100">
        <v>34525</v>
      </c>
      <c r="Q14" s="29"/>
    </row>
    <row r="15" spans="1:16383" ht="15" customHeight="1">
      <c r="A15" s="68" t="s">
        <v>146</v>
      </c>
      <c r="B15" s="32" t="s">
        <v>83</v>
      </c>
      <c r="C15" s="34">
        <v>42.926951000000003</v>
      </c>
      <c r="D15" s="34">
        <v>86.878286000000003</v>
      </c>
      <c r="E15" s="46">
        <v>3267</v>
      </c>
      <c r="F15" s="24">
        <v>2.5</v>
      </c>
      <c r="G15" s="679">
        <v>1</v>
      </c>
      <c r="H15" s="90" t="s">
        <v>105</v>
      </c>
      <c r="I15" s="90" t="s">
        <v>105</v>
      </c>
      <c r="J15" s="90" t="s">
        <v>105</v>
      </c>
      <c r="K15" s="90" t="s">
        <v>105</v>
      </c>
      <c r="L15" s="35">
        <v>3874000</v>
      </c>
      <c r="M15" s="35">
        <v>105400</v>
      </c>
      <c r="N15" s="13" t="s">
        <v>54</v>
      </c>
      <c r="O15" s="101">
        <v>34516</v>
      </c>
      <c r="Q15" s="29"/>
    </row>
    <row r="16" spans="1:16383" ht="15" customHeight="1">
      <c r="A16" s="68" t="s">
        <v>146</v>
      </c>
      <c r="B16" s="33" t="s">
        <v>84</v>
      </c>
      <c r="C16" s="34">
        <v>42.926951000000003</v>
      </c>
      <c r="D16" s="34">
        <v>86.878286000000003</v>
      </c>
      <c r="E16" s="46">
        <v>3267.46253492507</v>
      </c>
      <c r="F16" s="24">
        <v>2.5</v>
      </c>
      <c r="G16" s="679">
        <v>1</v>
      </c>
      <c r="H16" s="90" t="s">
        <v>105</v>
      </c>
      <c r="I16" s="90" t="s">
        <v>105</v>
      </c>
      <c r="J16" s="90" t="s">
        <v>105</v>
      </c>
      <c r="K16" s="90" t="s">
        <v>105</v>
      </c>
      <c r="L16" s="35">
        <v>2386900</v>
      </c>
      <c r="M16" s="35">
        <v>73700</v>
      </c>
      <c r="N16" s="13" t="s">
        <v>54</v>
      </c>
      <c r="O16" s="101">
        <v>34516</v>
      </c>
      <c r="Q16" s="29"/>
    </row>
    <row r="17" spans="1:17" ht="15" customHeight="1">
      <c r="A17" s="68" t="s">
        <v>146</v>
      </c>
      <c r="B17" s="32" t="s">
        <v>134</v>
      </c>
      <c r="C17" s="34">
        <v>43.021186999999998</v>
      </c>
      <c r="D17" s="34">
        <v>86.975943999999998</v>
      </c>
      <c r="E17" s="46">
        <v>3658</v>
      </c>
      <c r="F17" s="24">
        <v>5</v>
      </c>
      <c r="G17" s="679">
        <v>0.99</v>
      </c>
      <c r="H17" s="90" t="s">
        <v>105</v>
      </c>
      <c r="I17" s="90" t="s">
        <v>105</v>
      </c>
      <c r="J17" s="90" t="s">
        <v>105</v>
      </c>
      <c r="K17" s="90" t="s">
        <v>105</v>
      </c>
      <c r="L17" s="35">
        <v>1067100</v>
      </c>
      <c r="M17" s="35">
        <v>72000</v>
      </c>
      <c r="N17" s="13" t="s">
        <v>54</v>
      </c>
      <c r="O17" s="101">
        <v>34517</v>
      </c>
      <c r="Q17" s="29"/>
    </row>
    <row r="18" spans="1:17" ht="15" customHeight="1">
      <c r="A18" s="68" t="s">
        <v>147</v>
      </c>
      <c r="B18" s="672" t="s">
        <v>58</v>
      </c>
      <c r="C18" s="12">
        <v>43.118819999999999</v>
      </c>
      <c r="D18" s="12">
        <v>86.921588</v>
      </c>
      <c r="E18" s="13">
        <v>3181</v>
      </c>
      <c r="F18" s="24">
        <v>8</v>
      </c>
      <c r="G18" s="679">
        <v>0.97</v>
      </c>
      <c r="H18" s="90" t="s">
        <v>105</v>
      </c>
      <c r="I18" s="90" t="s">
        <v>105</v>
      </c>
      <c r="J18" s="90" t="s">
        <v>105</v>
      </c>
      <c r="K18" s="90" t="s">
        <v>105</v>
      </c>
      <c r="L18" s="35">
        <v>639500</v>
      </c>
      <c r="M18" s="35">
        <v>29300</v>
      </c>
      <c r="N18" s="102" t="s">
        <v>54</v>
      </c>
      <c r="O18" s="101">
        <v>33858</v>
      </c>
      <c r="Q18" s="29"/>
    </row>
    <row r="19" spans="1:17" ht="15" customHeight="1">
      <c r="A19" s="68" t="s">
        <v>147</v>
      </c>
      <c r="B19" s="672" t="s">
        <v>59</v>
      </c>
      <c r="C19" s="12">
        <v>43.110396000000001</v>
      </c>
      <c r="D19" s="12">
        <v>86.944619000000003</v>
      </c>
      <c r="E19" s="13">
        <v>3021</v>
      </c>
      <c r="F19" s="24">
        <v>8</v>
      </c>
      <c r="G19" s="679">
        <v>0.97</v>
      </c>
      <c r="H19" s="90" t="s">
        <v>105</v>
      </c>
      <c r="I19" s="90" t="s">
        <v>105</v>
      </c>
      <c r="J19" s="90" t="s">
        <v>105</v>
      </c>
      <c r="K19" s="90" t="s">
        <v>105</v>
      </c>
      <c r="L19" s="35">
        <v>873400</v>
      </c>
      <c r="M19" s="35">
        <v>35700</v>
      </c>
      <c r="N19" s="102" t="s">
        <v>54</v>
      </c>
      <c r="O19" s="101">
        <v>33858</v>
      </c>
      <c r="Q19" s="29"/>
    </row>
    <row r="20" spans="1:17" ht="15" customHeight="1">
      <c r="A20" s="68" t="s">
        <v>147</v>
      </c>
      <c r="B20" s="672" t="s">
        <v>60</v>
      </c>
      <c r="C20" s="12">
        <v>43.110396000000001</v>
      </c>
      <c r="D20" s="12">
        <v>86.944619000000003</v>
      </c>
      <c r="E20" s="13">
        <v>2992</v>
      </c>
      <c r="F20" s="25">
        <v>8</v>
      </c>
      <c r="G20" s="679">
        <v>0.97</v>
      </c>
      <c r="H20" s="90" t="s">
        <v>105</v>
      </c>
      <c r="I20" s="90" t="s">
        <v>105</v>
      </c>
      <c r="J20" s="90" t="s">
        <v>105</v>
      </c>
      <c r="K20" s="90" t="s">
        <v>105</v>
      </c>
      <c r="L20" s="35">
        <v>717800</v>
      </c>
      <c r="M20" s="35">
        <v>37500</v>
      </c>
      <c r="N20" s="102" t="s">
        <v>54</v>
      </c>
      <c r="O20" s="101">
        <v>33858</v>
      </c>
      <c r="Q20" s="29"/>
    </row>
    <row r="21" spans="1:17" ht="15" customHeight="1">
      <c r="A21" s="68" t="s">
        <v>147</v>
      </c>
      <c r="B21" s="672" t="s">
        <v>53</v>
      </c>
      <c r="C21" s="12">
        <v>43.115862999999997</v>
      </c>
      <c r="D21" s="12">
        <v>86.823378000000005</v>
      </c>
      <c r="E21" s="13">
        <v>3718</v>
      </c>
      <c r="F21" s="24">
        <v>5</v>
      </c>
      <c r="G21" s="679">
        <v>0.97</v>
      </c>
      <c r="H21" s="90" t="s">
        <v>105</v>
      </c>
      <c r="I21" s="90" t="s">
        <v>105</v>
      </c>
      <c r="J21" s="90" t="s">
        <v>105</v>
      </c>
      <c r="K21" s="90" t="s">
        <v>105</v>
      </c>
      <c r="L21" s="35">
        <v>20400</v>
      </c>
      <c r="M21" s="35">
        <v>11200</v>
      </c>
      <c r="N21" s="102" t="s">
        <v>54</v>
      </c>
      <c r="O21" s="101">
        <v>33858</v>
      </c>
      <c r="Q21" s="29"/>
    </row>
    <row r="22" spans="1:17" ht="15" customHeight="1">
      <c r="A22" s="68" t="s">
        <v>147</v>
      </c>
      <c r="B22" s="672" t="s">
        <v>55</v>
      </c>
      <c r="C22" s="12">
        <v>43.115862999999997</v>
      </c>
      <c r="D22" s="12">
        <v>86.823378000000005</v>
      </c>
      <c r="E22" s="13">
        <v>3718</v>
      </c>
      <c r="F22" s="24">
        <v>5</v>
      </c>
      <c r="G22" s="679">
        <v>0.97</v>
      </c>
      <c r="H22" s="90" t="s">
        <v>105</v>
      </c>
      <c r="I22" s="90" t="s">
        <v>105</v>
      </c>
      <c r="J22" s="90" t="s">
        <v>105</v>
      </c>
      <c r="K22" s="90" t="s">
        <v>105</v>
      </c>
      <c r="L22" s="35">
        <v>86500</v>
      </c>
      <c r="M22" s="35">
        <v>12800</v>
      </c>
      <c r="N22" s="102" t="s">
        <v>54</v>
      </c>
      <c r="O22" s="101">
        <v>33858</v>
      </c>
      <c r="Q22" s="29"/>
    </row>
    <row r="23" spans="1:17" ht="15" customHeight="1">
      <c r="A23" s="68" t="s">
        <v>147</v>
      </c>
      <c r="B23" s="672" t="s">
        <v>56</v>
      </c>
      <c r="C23" s="12">
        <v>43.115561</v>
      </c>
      <c r="D23" s="12">
        <v>86.841379000000003</v>
      </c>
      <c r="E23" s="13">
        <v>3592</v>
      </c>
      <c r="F23" s="24">
        <v>5</v>
      </c>
      <c r="G23" s="679">
        <v>0.99</v>
      </c>
      <c r="H23" s="90" t="s">
        <v>105</v>
      </c>
      <c r="I23" s="90" t="s">
        <v>105</v>
      </c>
      <c r="J23" s="90" t="s">
        <v>105</v>
      </c>
      <c r="K23" s="90" t="s">
        <v>105</v>
      </c>
      <c r="L23" s="35">
        <v>917300</v>
      </c>
      <c r="M23" s="35">
        <v>40900</v>
      </c>
      <c r="N23" s="102" t="s">
        <v>54</v>
      </c>
      <c r="O23" s="101">
        <v>33858</v>
      </c>
      <c r="Q23" s="29"/>
    </row>
    <row r="24" spans="1:17" ht="15" customHeight="1">
      <c r="A24" s="68" t="s">
        <v>147</v>
      </c>
      <c r="B24" s="672" t="s">
        <v>57</v>
      </c>
      <c r="C24" s="12">
        <v>43.119509999999998</v>
      </c>
      <c r="D24" s="12">
        <v>86.920044000000004</v>
      </c>
      <c r="E24" s="13">
        <v>3417</v>
      </c>
      <c r="F24" s="24">
        <v>1</v>
      </c>
      <c r="G24" s="679">
        <v>0.99</v>
      </c>
      <c r="H24" s="90" t="s">
        <v>105</v>
      </c>
      <c r="I24" s="90" t="s">
        <v>105</v>
      </c>
      <c r="J24" s="90" t="s">
        <v>105</v>
      </c>
      <c r="K24" s="90" t="s">
        <v>105</v>
      </c>
      <c r="L24" s="35">
        <v>957400</v>
      </c>
      <c r="M24" s="35">
        <v>44600</v>
      </c>
      <c r="N24" s="102" t="s">
        <v>54</v>
      </c>
      <c r="O24" s="101">
        <v>33858</v>
      </c>
      <c r="Q24" s="29"/>
    </row>
    <row r="25" spans="1:17" ht="15" customHeight="1">
      <c r="A25" s="66" t="s">
        <v>148</v>
      </c>
      <c r="B25" s="18" t="s">
        <v>89</v>
      </c>
      <c r="C25" s="15">
        <v>43.158827000000002</v>
      </c>
      <c r="D25" s="15">
        <v>87.440977000000004</v>
      </c>
      <c r="E25" s="49">
        <v>3080</v>
      </c>
      <c r="F25" s="20">
        <v>5</v>
      </c>
      <c r="G25" s="679">
        <v>1</v>
      </c>
      <c r="H25" s="90" t="s">
        <v>105</v>
      </c>
      <c r="I25" s="90" t="s">
        <v>105</v>
      </c>
      <c r="J25" s="90" t="s">
        <v>105</v>
      </c>
      <c r="K25" s="90" t="s">
        <v>105</v>
      </c>
      <c r="L25" s="35">
        <v>1590100</v>
      </c>
      <c r="M25" s="35">
        <v>54200</v>
      </c>
      <c r="N25" s="13" t="s">
        <v>54</v>
      </c>
      <c r="O25" s="103">
        <v>34510</v>
      </c>
      <c r="Q25" s="29"/>
    </row>
    <row r="26" spans="1:17" ht="15" customHeight="1">
      <c r="A26" s="66" t="s">
        <v>148</v>
      </c>
      <c r="B26" s="18" t="s">
        <v>90</v>
      </c>
      <c r="C26" s="15">
        <v>43.159011</v>
      </c>
      <c r="D26" s="15">
        <v>87.440258999999998</v>
      </c>
      <c r="E26" s="49">
        <v>3122</v>
      </c>
      <c r="F26" s="20">
        <v>5</v>
      </c>
      <c r="G26" s="679">
        <v>1</v>
      </c>
      <c r="H26" s="90" t="s">
        <v>105</v>
      </c>
      <c r="I26" s="90" t="s">
        <v>105</v>
      </c>
      <c r="J26" s="90" t="s">
        <v>105</v>
      </c>
      <c r="K26" s="90" t="s">
        <v>105</v>
      </c>
      <c r="L26" s="35">
        <v>907300</v>
      </c>
      <c r="M26" s="35">
        <v>33000</v>
      </c>
      <c r="N26" s="13" t="s">
        <v>54</v>
      </c>
      <c r="O26" s="103">
        <v>34510</v>
      </c>
      <c r="Q26" s="29"/>
    </row>
    <row r="27" spans="1:17" ht="15" customHeight="1">
      <c r="A27" s="66" t="s">
        <v>148</v>
      </c>
      <c r="B27" s="18" t="s">
        <v>85</v>
      </c>
      <c r="C27" s="15">
        <v>43.157513000000002</v>
      </c>
      <c r="D27" s="15">
        <v>87.450238999999996</v>
      </c>
      <c r="E27" s="49">
        <v>3014</v>
      </c>
      <c r="F27" s="20">
        <v>5</v>
      </c>
      <c r="G27" s="679">
        <v>1</v>
      </c>
      <c r="H27" s="90" t="s">
        <v>105</v>
      </c>
      <c r="I27" s="90" t="s">
        <v>105</v>
      </c>
      <c r="J27" s="90" t="s">
        <v>105</v>
      </c>
      <c r="K27" s="90" t="s">
        <v>105</v>
      </c>
      <c r="L27" s="35">
        <v>2191900</v>
      </c>
      <c r="M27" s="35">
        <v>71900</v>
      </c>
      <c r="N27" s="13" t="s">
        <v>54</v>
      </c>
      <c r="O27" s="103">
        <v>34512</v>
      </c>
      <c r="Q27" s="29"/>
    </row>
    <row r="28" spans="1:17" ht="15" customHeight="1">
      <c r="A28" s="66" t="s">
        <v>148</v>
      </c>
      <c r="B28" s="18" t="s">
        <v>86</v>
      </c>
      <c r="C28" s="15">
        <v>43.156896000000003</v>
      </c>
      <c r="D28" s="15">
        <v>87.449078</v>
      </c>
      <c r="E28" s="49">
        <v>3025</v>
      </c>
      <c r="F28" s="20">
        <v>5</v>
      </c>
      <c r="G28" s="679">
        <v>1</v>
      </c>
      <c r="H28" s="90" t="s">
        <v>105</v>
      </c>
      <c r="I28" s="90" t="s">
        <v>105</v>
      </c>
      <c r="J28" s="90" t="s">
        <v>105</v>
      </c>
      <c r="K28" s="90" t="s">
        <v>105</v>
      </c>
      <c r="L28" s="35">
        <v>1195500</v>
      </c>
      <c r="M28" s="35">
        <v>65000</v>
      </c>
      <c r="N28" s="13" t="s">
        <v>54</v>
      </c>
      <c r="O28" s="103">
        <v>34512</v>
      </c>
      <c r="Q28" s="29"/>
    </row>
    <row r="29" spans="1:17" ht="15" customHeight="1">
      <c r="A29" s="66" t="s">
        <v>148</v>
      </c>
      <c r="B29" s="18" t="s">
        <v>87</v>
      </c>
      <c r="C29" s="15">
        <v>43.156896000000003</v>
      </c>
      <c r="D29" s="15">
        <v>87.449078</v>
      </c>
      <c r="E29" s="49">
        <v>3025</v>
      </c>
      <c r="F29" s="20">
        <v>5</v>
      </c>
      <c r="G29" s="679">
        <v>1</v>
      </c>
      <c r="H29" s="90" t="s">
        <v>105</v>
      </c>
      <c r="I29" s="90" t="s">
        <v>105</v>
      </c>
      <c r="J29" s="90" t="s">
        <v>105</v>
      </c>
      <c r="K29" s="90" t="s">
        <v>105</v>
      </c>
      <c r="L29" s="35">
        <v>1669300</v>
      </c>
      <c r="M29" s="35">
        <v>82200</v>
      </c>
      <c r="N29" s="13" t="s">
        <v>54</v>
      </c>
      <c r="O29" s="103">
        <v>34512</v>
      </c>
      <c r="Q29" s="29"/>
    </row>
    <row r="30" spans="1:17" ht="15" customHeight="1">
      <c r="A30" s="66" t="s">
        <v>148</v>
      </c>
      <c r="B30" s="18" t="s">
        <v>88</v>
      </c>
      <c r="C30" s="15">
        <v>43.156896000000003</v>
      </c>
      <c r="D30" s="15">
        <v>87.449078</v>
      </c>
      <c r="E30" s="49">
        <v>3025</v>
      </c>
      <c r="F30" s="20">
        <v>5</v>
      </c>
      <c r="G30" s="679">
        <v>1</v>
      </c>
      <c r="H30" s="90" t="s">
        <v>105</v>
      </c>
      <c r="I30" s="90" t="s">
        <v>105</v>
      </c>
      <c r="J30" s="90" t="s">
        <v>105</v>
      </c>
      <c r="K30" s="90" t="s">
        <v>105</v>
      </c>
      <c r="L30" s="35">
        <v>952100</v>
      </c>
      <c r="M30" s="35">
        <v>30000</v>
      </c>
      <c r="N30" s="13" t="s">
        <v>54</v>
      </c>
      <c r="O30" s="103">
        <v>34512</v>
      </c>
      <c r="Q30" s="29"/>
    </row>
    <row r="31" spans="1:17" ht="15" customHeight="1">
      <c r="A31" s="68" t="s">
        <v>149</v>
      </c>
      <c r="B31" s="92" t="s">
        <v>44</v>
      </c>
      <c r="C31" s="34">
        <v>39.314500000000002</v>
      </c>
      <c r="D31" s="12">
        <v>93.741860000000003</v>
      </c>
      <c r="E31" s="24">
        <v>4401</v>
      </c>
      <c r="F31" s="24">
        <v>3</v>
      </c>
      <c r="G31" s="679">
        <v>0.93</v>
      </c>
      <c r="H31" s="45">
        <v>15.757</v>
      </c>
      <c r="I31" s="93">
        <v>0.24460000000000001</v>
      </c>
      <c r="J31" s="94">
        <v>8.987E-14</v>
      </c>
      <c r="K31" s="94">
        <v>5.5300000000000003E-15</v>
      </c>
      <c r="L31" s="86">
        <v>93200</v>
      </c>
      <c r="M31" s="86">
        <v>8200</v>
      </c>
      <c r="N31" s="671" t="s">
        <v>27</v>
      </c>
      <c r="O31" s="104">
        <v>40809</v>
      </c>
      <c r="Q31" s="29"/>
    </row>
    <row r="32" spans="1:17" ht="15" customHeight="1">
      <c r="A32" s="68" t="s">
        <v>150</v>
      </c>
      <c r="B32" s="92" t="s">
        <v>41</v>
      </c>
      <c r="C32" s="34">
        <v>37.859940000000002</v>
      </c>
      <c r="D32" s="12">
        <v>96.288079999999994</v>
      </c>
      <c r="E32" s="24">
        <v>4039</v>
      </c>
      <c r="F32" s="24">
        <v>1</v>
      </c>
      <c r="G32" s="679">
        <v>1</v>
      </c>
      <c r="H32" s="45">
        <v>8.98</v>
      </c>
      <c r="I32" s="93">
        <v>0.246</v>
      </c>
      <c r="J32" s="94">
        <v>3.779E-12</v>
      </c>
      <c r="K32" s="94">
        <v>4.4200000000000004E-14</v>
      </c>
      <c r="L32" s="86">
        <v>6917600</v>
      </c>
      <c r="M32" s="86">
        <v>150500</v>
      </c>
      <c r="N32" s="671" t="s">
        <v>27</v>
      </c>
      <c r="O32" s="104">
        <v>40806</v>
      </c>
      <c r="Q32" s="29"/>
    </row>
    <row r="33" spans="1:17" ht="15" customHeight="1">
      <c r="A33" s="68" t="s">
        <v>150</v>
      </c>
      <c r="B33" s="92" t="s">
        <v>42</v>
      </c>
      <c r="C33" s="34">
        <v>37.852029999999999</v>
      </c>
      <c r="D33" s="12">
        <v>96.286360000000002</v>
      </c>
      <c r="E33" s="24">
        <v>4036</v>
      </c>
      <c r="F33" s="24">
        <v>1</v>
      </c>
      <c r="G33" s="679">
        <v>1</v>
      </c>
      <c r="H33" s="45">
        <v>6.8719999999999999</v>
      </c>
      <c r="I33" s="93">
        <v>0.24460000000000001</v>
      </c>
      <c r="J33" s="94">
        <v>3.6423000000000003E-12</v>
      </c>
      <c r="K33" s="94">
        <v>5.3289999999999999E-14</v>
      </c>
      <c r="L33" s="86">
        <v>8663000</v>
      </c>
      <c r="M33" s="86">
        <v>217100</v>
      </c>
      <c r="N33" s="671" t="s">
        <v>27</v>
      </c>
      <c r="O33" s="104">
        <v>40806</v>
      </c>
      <c r="Q33" s="29"/>
    </row>
    <row r="34" spans="1:17" ht="15" customHeight="1">
      <c r="A34" s="68" t="s">
        <v>150</v>
      </c>
      <c r="B34" s="92" t="s">
        <v>43</v>
      </c>
      <c r="C34" s="34">
        <v>37.862780000000001</v>
      </c>
      <c r="D34" s="12">
        <v>96.288330000000002</v>
      </c>
      <c r="E34" s="24">
        <v>4056</v>
      </c>
      <c r="F34" s="24">
        <v>1</v>
      </c>
      <c r="G34" s="679">
        <v>1</v>
      </c>
      <c r="H34" s="45">
        <v>7.1349999999999998</v>
      </c>
      <c r="I34" s="93">
        <v>0.2475</v>
      </c>
      <c r="J34" s="94">
        <v>3.2949E-12</v>
      </c>
      <c r="K34" s="94">
        <v>5.6409999999999996E-14</v>
      </c>
      <c r="L34" s="86">
        <v>7637400</v>
      </c>
      <c r="M34" s="86">
        <v>214100</v>
      </c>
      <c r="N34" s="671" t="s">
        <v>27</v>
      </c>
      <c r="O34" s="104">
        <v>40806</v>
      </c>
    </row>
    <row r="35" spans="1:17" ht="15" customHeight="1">
      <c r="A35" s="68" t="s">
        <v>151</v>
      </c>
      <c r="B35" s="92" t="s">
        <v>28</v>
      </c>
      <c r="C35" s="34">
        <v>37.693559999999998</v>
      </c>
      <c r="D35" s="12">
        <v>101.45208</v>
      </c>
      <c r="E35" s="24">
        <v>4085</v>
      </c>
      <c r="F35" s="24">
        <v>3</v>
      </c>
      <c r="G35" s="679">
        <v>1</v>
      </c>
      <c r="H35" s="45">
        <v>7.89</v>
      </c>
      <c r="I35" s="93">
        <v>0.246</v>
      </c>
      <c r="J35" s="94">
        <v>3.1329999999999999E-13</v>
      </c>
      <c r="K35" s="94">
        <v>7.5899999999999991E-15</v>
      </c>
      <c r="L35" s="86">
        <v>652700</v>
      </c>
      <c r="M35" s="86">
        <v>24200</v>
      </c>
      <c r="N35" s="671" t="s">
        <v>27</v>
      </c>
      <c r="O35" s="104">
        <v>40802</v>
      </c>
    </row>
    <row r="36" spans="1:17" ht="15" customHeight="1">
      <c r="A36" s="68" t="s">
        <v>151</v>
      </c>
      <c r="B36" s="92" t="s">
        <v>29</v>
      </c>
      <c r="C36" s="34">
        <v>37.693559999999998</v>
      </c>
      <c r="D36" s="12">
        <v>101.45208</v>
      </c>
      <c r="E36" s="24">
        <v>4085</v>
      </c>
      <c r="F36" s="24">
        <v>1</v>
      </c>
      <c r="G36" s="679">
        <v>1</v>
      </c>
      <c r="H36" s="45">
        <v>16.474</v>
      </c>
      <c r="I36" s="93">
        <v>0.24460000000000001</v>
      </c>
      <c r="J36" s="94">
        <v>7.9894000000000003E-13</v>
      </c>
      <c r="K36" s="94">
        <v>1.5720000000000001E-14</v>
      </c>
      <c r="L36" s="86">
        <v>792700</v>
      </c>
      <c r="M36" s="86">
        <v>24700</v>
      </c>
      <c r="N36" s="671" t="s">
        <v>27</v>
      </c>
      <c r="O36" s="104">
        <v>40802</v>
      </c>
    </row>
    <row r="37" spans="1:17" ht="15" customHeight="1">
      <c r="A37" s="68" t="s">
        <v>151</v>
      </c>
      <c r="B37" s="92" t="s">
        <v>30</v>
      </c>
      <c r="C37" s="34">
        <v>37.69417</v>
      </c>
      <c r="D37" s="12">
        <v>101.45319000000001</v>
      </c>
      <c r="E37" s="24">
        <v>4101</v>
      </c>
      <c r="F37" s="24">
        <v>5</v>
      </c>
      <c r="G37" s="679">
        <v>1</v>
      </c>
      <c r="H37" s="45">
        <v>16.251000000000001</v>
      </c>
      <c r="I37" s="93">
        <v>0.246</v>
      </c>
      <c r="J37" s="94">
        <v>8.2164000000000002E-13</v>
      </c>
      <c r="K37" s="94">
        <v>1.7079999999999998E-14</v>
      </c>
      <c r="L37" s="86">
        <v>831100</v>
      </c>
      <c r="M37" s="86">
        <v>27100</v>
      </c>
      <c r="N37" s="671" t="s">
        <v>27</v>
      </c>
      <c r="O37" s="104">
        <v>40802</v>
      </c>
    </row>
    <row r="38" spans="1:17" ht="15" customHeight="1">
      <c r="A38" s="68" t="s">
        <v>151</v>
      </c>
      <c r="B38" s="92" t="s">
        <v>31</v>
      </c>
      <c r="C38" s="34">
        <v>37.69417</v>
      </c>
      <c r="D38" s="12">
        <v>101.45319000000001</v>
      </c>
      <c r="E38" s="24">
        <v>4101</v>
      </c>
      <c r="F38" s="24">
        <v>5</v>
      </c>
      <c r="G38" s="679">
        <v>1</v>
      </c>
      <c r="H38" s="45">
        <v>14.127000000000001</v>
      </c>
      <c r="I38" s="93">
        <v>0.24460000000000001</v>
      </c>
      <c r="J38" s="94">
        <v>7.3580999999999997E-13</v>
      </c>
      <c r="K38" s="94">
        <v>1.2769999999999999E-14</v>
      </c>
      <c r="L38" s="86">
        <v>851300</v>
      </c>
      <c r="M38" s="86">
        <v>24100</v>
      </c>
      <c r="N38" s="671" t="s">
        <v>27</v>
      </c>
      <c r="O38" s="104">
        <v>40802</v>
      </c>
    </row>
    <row r="39" spans="1:17" ht="15" customHeight="1">
      <c r="A39" s="68" t="s">
        <v>151</v>
      </c>
      <c r="B39" s="92" t="s">
        <v>32</v>
      </c>
      <c r="C39" s="34">
        <v>37.69417</v>
      </c>
      <c r="D39" s="12">
        <v>101.45319000000001</v>
      </c>
      <c r="E39" s="24">
        <v>4120</v>
      </c>
      <c r="F39" s="24">
        <v>4</v>
      </c>
      <c r="G39" s="679">
        <v>1</v>
      </c>
      <c r="H39" s="45">
        <v>8.3780000000000001</v>
      </c>
      <c r="I39" s="93">
        <v>0.246</v>
      </c>
      <c r="J39" s="94">
        <v>1.1409E-13</v>
      </c>
      <c r="K39" s="94">
        <v>4.8600000000000001E-15</v>
      </c>
      <c r="L39" s="86">
        <v>223900</v>
      </c>
      <c r="M39" s="86">
        <v>13900</v>
      </c>
      <c r="N39" s="671" t="s">
        <v>27</v>
      </c>
      <c r="O39" s="104">
        <v>40802</v>
      </c>
    </row>
    <row r="40" spans="1:17" ht="15" customHeight="1">
      <c r="A40" s="68" t="s">
        <v>151</v>
      </c>
      <c r="B40" s="92" t="s">
        <v>33</v>
      </c>
      <c r="C40" s="34">
        <v>37.69444</v>
      </c>
      <c r="D40" s="12">
        <v>101.45417</v>
      </c>
      <c r="E40" s="24">
        <v>4120</v>
      </c>
      <c r="F40" s="24">
        <v>6</v>
      </c>
      <c r="G40" s="679">
        <v>1</v>
      </c>
      <c r="H40" s="45">
        <v>8.4120000000000008</v>
      </c>
      <c r="I40" s="93">
        <v>0.24460000000000001</v>
      </c>
      <c r="J40" s="94">
        <v>9.1939999999999997E-14</v>
      </c>
      <c r="K40" s="94">
        <v>3.5899999999999996E-15</v>
      </c>
      <c r="L40" s="86">
        <v>178600</v>
      </c>
      <c r="M40" s="86">
        <v>10200</v>
      </c>
      <c r="N40" s="671" t="s">
        <v>27</v>
      </c>
      <c r="O40" s="104">
        <v>40802</v>
      </c>
    </row>
    <row r="41" spans="1:17" ht="15" customHeight="1">
      <c r="A41" s="68" t="s">
        <v>151</v>
      </c>
      <c r="B41" s="92" t="s">
        <v>34</v>
      </c>
      <c r="C41" s="34">
        <v>37.691110000000002</v>
      </c>
      <c r="D41" s="12">
        <v>101.45193999999999</v>
      </c>
      <c r="E41" s="24">
        <v>4041</v>
      </c>
      <c r="F41" s="24">
        <v>3</v>
      </c>
      <c r="G41" s="679">
        <v>1</v>
      </c>
      <c r="H41" s="45">
        <v>12.568</v>
      </c>
      <c r="I41" s="93">
        <v>0.246</v>
      </c>
      <c r="J41" s="94">
        <v>5.256E-13</v>
      </c>
      <c r="K41" s="94">
        <v>1.1929999999999999E-14</v>
      </c>
      <c r="L41" s="86">
        <v>687500</v>
      </c>
      <c r="M41" s="86">
        <v>24100</v>
      </c>
      <c r="N41" s="671" t="s">
        <v>27</v>
      </c>
      <c r="O41" s="104">
        <v>40802</v>
      </c>
    </row>
    <row r="42" spans="1:17" ht="15" customHeight="1">
      <c r="A42" s="68" t="s">
        <v>151</v>
      </c>
      <c r="B42" s="92" t="s">
        <v>35</v>
      </c>
      <c r="C42" s="34">
        <v>37.66339</v>
      </c>
      <c r="D42" s="12">
        <v>101.42668999999999</v>
      </c>
      <c r="E42" s="24">
        <v>3615</v>
      </c>
      <c r="F42" s="24">
        <v>4</v>
      </c>
      <c r="G42" s="679">
        <v>0.99</v>
      </c>
      <c r="H42" s="45">
        <v>12.228999999999999</v>
      </c>
      <c r="I42" s="93">
        <v>0.246</v>
      </c>
      <c r="J42" s="94">
        <v>6.1317E-13</v>
      </c>
      <c r="K42" s="94">
        <v>2.0430000000000001E-14</v>
      </c>
      <c r="L42" s="86">
        <v>824200</v>
      </c>
      <c r="M42" s="86">
        <v>40500</v>
      </c>
      <c r="N42" s="671" t="s">
        <v>27</v>
      </c>
      <c r="O42" s="104">
        <v>40803</v>
      </c>
      <c r="Q42" s="29"/>
    </row>
    <row r="43" spans="1:17" ht="15" customHeight="1">
      <c r="A43" s="68" t="s">
        <v>151</v>
      </c>
      <c r="B43" s="92" t="s">
        <v>36</v>
      </c>
      <c r="C43" s="34">
        <v>37.66339</v>
      </c>
      <c r="D43" s="12">
        <v>101.42668999999999</v>
      </c>
      <c r="E43" s="24">
        <v>3615</v>
      </c>
      <c r="F43" s="24">
        <v>3</v>
      </c>
      <c r="G43" s="679">
        <v>0.99</v>
      </c>
      <c r="H43" s="45">
        <v>9.3059999999999992</v>
      </c>
      <c r="I43" s="93">
        <v>0.246</v>
      </c>
      <c r="J43" s="94">
        <v>4.4450000000000002E-13</v>
      </c>
      <c r="K43" s="94">
        <v>9.0900000000000006E-15</v>
      </c>
      <c r="L43" s="86">
        <v>785200</v>
      </c>
      <c r="M43" s="86">
        <v>25300</v>
      </c>
      <c r="N43" s="671" t="s">
        <v>27</v>
      </c>
      <c r="O43" s="104">
        <v>40803</v>
      </c>
      <c r="Q43" s="29"/>
    </row>
    <row r="44" spans="1:17" ht="15" customHeight="1">
      <c r="A44" s="68" t="s">
        <v>151</v>
      </c>
      <c r="B44" s="92" t="s">
        <v>37</v>
      </c>
      <c r="C44" s="34">
        <v>37.660499999999999</v>
      </c>
      <c r="D44" s="12">
        <v>101.42355999999999</v>
      </c>
      <c r="E44" s="24">
        <v>3556</v>
      </c>
      <c r="F44" s="24">
        <v>3</v>
      </c>
      <c r="G44" s="679">
        <v>1</v>
      </c>
      <c r="H44" s="45">
        <v>4.0259999999999998</v>
      </c>
      <c r="I44" s="93">
        <v>0.246</v>
      </c>
      <c r="J44" s="94">
        <v>1.5894999999999999E-13</v>
      </c>
      <c r="K44" s="94">
        <v>6.4400000000000005E-15</v>
      </c>
      <c r="L44" s="86">
        <v>649000</v>
      </c>
      <c r="M44" s="86">
        <v>38300</v>
      </c>
      <c r="N44" s="671" t="s">
        <v>27</v>
      </c>
      <c r="O44" s="104">
        <v>40803</v>
      </c>
      <c r="P44" s="19"/>
      <c r="Q44" s="29"/>
    </row>
    <row r="45" spans="1:17" ht="15" customHeight="1">
      <c r="A45" s="68" t="s">
        <v>151</v>
      </c>
      <c r="B45" s="92" t="s">
        <v>38</v>
      </c>
      <c r="C45" s="34">
        <v>37.660499999999999</v>
      </c>
      <c r="D45" s="12">
        <v>101.42355999999999</v>
      </c>
      <c r="E45" s="24">
        <v>3556</v>
      </c>
      <c r="F45" s="24">
        <v>3</v>
      </c>
      <c r="G45" s="679">
        <v>1</v>
      </c>
      <c r="H45" s="45">
        <v>9.6440000000000001</v>
      </c>
      <c r="I45" s="93">
        <v>0.246</v>
      </c>
      <c r="J45" s="94">
        <v>3.3318E-13</v>
      </c>
      <c r="K45" s="94">
        <v>1.1279999999999999E-14</v>
      </c>
      <c r="L45" s="86">
        <v>567900</v>
      </c>
      <c r="M45" s="86">
        <v>28400</v>
      </c>
      <c r="N45" s="671" t="s">
        <v>27</v>
      </c>
      <c r="O45" s="104">
        <v>40803</v>
      </c>
      <c r="P45" s="19"/>
      <c r="Q45" s="29"/>
    </row>
    <row r="46" spans="1:17" ht="15" customHeight="1">
      <c r="A46" s="68" t="s">
        <v>151</v>
      </c>
      <c r="B46" s="92" t="s">
        <v>39</v>
      </c>
      <c r="C46" s="34">
        <v>37.654859999999999</v>
      </c>
      <c r="D46" s="12">
        <v>101.41586</v>
      </c>
      <c r="E46" s="24">
        <v>3480</v>
      </c>
      <c r="F46" s="24">
        <v>3</v>
      </c>
      <c r="G46" s="679">
        <v>1</v>
      </c>
      <c r="H46" s="45">
        <v>8.0960000000000001</v>
      </c>
      <c r="I46" s="93">
        <v>0.24460000000000001</v>
      </c>
      <c r="J46" s="94">
        <v>3.7143000000000001E-13</v>
      </c>
      <c r="K46" s="94">
        <v>1.8850000000000003E-14</v>
      </c>
      <c r="L46" s="86">
        <v>749900</v>
      </c>
      <c r="M46" s="86">
        <v>54900</v>
      </c>
      <c r="N46" s="671" t="s">
        <v>27</v>
      </c>
      <c r="O46" s="104">
        <v>40803</v>
      </c>
      <c r="P46" s="19"/>
      <c r="Q46" s="29"/>
    </row>
    <row r="47" spans="1:17" ht="15" customHeight="1">
      <c r="A47" s="68" t="s">
        <v>151</v>
      </c>
      <c r="B47" s="92" t="s">
        <v>40</v>
      </c>
      <c r="C47" s="34">
        <v>37.658250000000002</v>
      </c>
      <c r="D47" s="12">
        <v>101.43286000000001</v>
      </c>
      <c r="E47" s="24">
        <v>3640</v>
      </c>
      <c r="F47" s="24">
        <v>2</v>
      </c>
      <c r="G47" s="679">
        <v>1</v>
      </c>
      <c r="H47" s="45">
        <v>11.253</v>
      </c>
      <c r="I47" s="93">
        <v>0.24460000000000001</v>
      </c>
      <c r="J47" s="94">
        <v>3.7375E-13</v>
      </c>
      <c r="K47" s="94">
        <v>9.5000000000000005E-15</v>
      </c>
      <c r="L47" s="86">
        <v>542900</v>
      </c>
      <c r="M47" s="86">
        <v>21000</v>
      </c>
      <c r="N47" s="671" t="s">
        <v>27</v>
      </c>
      <c r="O47" s="104">
        <v>40803</v>
      </c>
      <c r="P47" s="19"/>
      <c r="Q47" s="29"/>
    </row>
    <row r="48" spans="1:17" ht="15" customHeight="1">
      <c r="A48" s="68" t="s">
        <v>152</v>
      </c>
      <c r="B48" s="32" t="s">
        <v>69</v>
      </c>
      <c r="C48" s="34">
        <v>35.396633000000001</v>
      </c>
      <c r="D48" s="34">
        <v>80.342983000000004</v>
      </c>
      <c r="E48" s="24">
        <v>5410</v>
      </c>
      <c r="F48" s="37">
        <v>0.5</v>
      </c>
      <c r="G48" s="679">
        <v>1</v>
      </c>
      <c r="H48" s="90" t="s">
        <v>105</v>
      </c>
      <c r="I48" s="90" t="s">
        <v>105</v>
      </c>
      <c r="J48" s="90" t="s">
        <v>105</v>
      </c>
      <c r="K48" s="90" t="s">
        <v>105</v>
      </c>
      <c r="L48" s="35">
        <v>4461700</v>
      </c>
      <c r="M48" s="35">
        <v>177300</v>
      </c>
      <c r="N48" s="13" t="s">
        <v>54</v>
      </c>
      <c r="O48" s="101">
        <v>34796</v>
      </c>
      <c r="P48" s="19"/>
      <c r="Q48" s="29"/>
    </row>
    <row r="49" spans="1:17" ht="15" customHeight="1">
      <c r="A49" s="68" t="s">
        <v>152</v>
      </c>
      <c r="B49" s="32" t="s">
        <v>70</v>
      </c>
      <c r="C49" s="34">
        <v>35.396500000000003</v>
      </c>
      <c r="D49" s="34">
        <v>80.342832999999999</v>
      </c>
      <c r="E49" s="24">
        <v>5410</v>
      </c>
      <c r="F49" s="37">
        <v>5</v>
      </c>
      <c r="G49" s="679">
        <v>1</v>
      </c>
      <c r="H49" s="90" t="s">
        <v>105</v>
      </c>
      <c r="I49" s="90" t="s">
        <v>105</v>
      </c>
      <c r="J49" s="90" t="s">
        <v>105</v>
      </c>
      <c r="K49" s="90" t="s">
        <v>105</v>
      </c>
      <c r="L49" s="35">
        <v>2432800</v>
      </c>
      <c r="M49" s="35">
        <v>76000</v>
      </c>
      <c r="N49" s="13" t="s">
        <v>54</v>
      </c>
      <c r="O49" s="101">
        <v>34796</v>
      </c>
      <c r="P49" s="19"/>
      <c r="Q49" s="29"/>
    </row>
    <row r="50" spans="1:17" ht="15" customHeight="1">
      <c r="A50" s="68" t="s">
        <v>152</v>
      </c>
      <c r="B50" s="32" t="s">
        <v>72</v>
      </c>
      <c r="C50" s="34">
        <v>35.3994</v>
      </c>
      <c r="D50" s="34">
        <v>80.372183000000007</v>
      </c>
      <c r="E50" s="24">
        <v>5500</v>
      </c>
      <c r="F50" s="37">
        <v>0.5</v>
      </c>
      <c r="G50" s="679">
        <v>1</v>
      </c>
      <c r="H50" s="90" t="s">
        <v>105</v>
      </c>
      <c r="I50" s="90" t="s">
        <v>105</v>
      </c>
      <c r="J50" s="90" t="s">
        <v>105</v>
      </c>
      <c r="K50" s="90" t="s">
        <v>105</v>
      </c>
      <c r="L50" s="35">
        <v>1801000</v>
      </c>
      <c r="M50" s="35">
        <v>43400</v>
      </c>
      <c r="N50" s="13" t="s">
        <v>54</v>
      </c>
      <c r="O50" s="101">
        <v>34796</v>
      </c>
      <c r="P50" s="19"/>
      <c r="Q50" s="29"/>
    </row>
    <row r="51" spans="1:17" ht="15" customHeight="1">
      <c r="A51" s="68" t="s">
        <v>152</v>
      </c>
      <c r="B51" s="32" t="s">
        <v>73</v>
      </c>
      <c r="C51" s="34">
        <v>35.3994</v>
      </c>
      <c r="D51" s="34">
        <v>80.372183000000007</v>
      </c>
      <c r="E51" s="24">
        <v>5500</v>
      </c>
      <c r="F51" s="37">
        <v>1</v>
      </c>
      <c r="G51" s="679">
        <v>1</v>
      </c>
      <c r="H51" s="90" t="s">
        <v>105</v>
      </c>
      <c r="I51" s="90" t="s">
        <v>105</v>
      </c>
      <c r="J51" s="90" t="s">
        <v>105</v>
      </c>
      <c r="K51" s="90" t="s">
        <v>105</v>
      </c>
      <c r="L51" s="35">
        <v>4908500</v>
      </c>
      <c r="M51" s="35">
        <v>118800</v>
      </c>
      <c r="N51" s="13" t="s">
        <v>54</v>
      </c>
      <c r="O51" s="101">
        <v>34796</v>
      </c>
      <c r="P51" s="19"/>
      <c r="Q51" s="29"/>
    </row>
    <row r="52" spans="1:17" ht="15" customHeight="1">
      <c r="A52" s="68" t="s">
        <v>152</v>
      </c>
      <c r="B52" s="32" t="s">
        <v>71</v>
      </c>
      <c r="C52" s="34">
        <v>35.397266999999999</v>
      </c>
      <c r="D52" s="34">
        <v>80.365516999999997</v>
      </c>
      <c r="E52" s="24">
        <v>5460</v>
      </c>
      <c r="F52" s="37">
        <v>1</v>
      </c>
      <c r="G52" s="679">
        <v>1</v>
      </c>
      <c r="H52" s="90" t="s">
        <v>105</v>
      </c>
      <c r="I52" s="90" t="s">
        <v>105</v>
      </c>
      <c r="J52" s="90" t="s">
        <v>105</v>
      </c>
      <c r="K52" s="90" t="s">
        <v>105</v>
      </c>
      <c r="L52" s="35">
        <v>19721300</v>
      </c>
      <c r="M52" s="35">
        <v>585800</v>
      </c>
      <c r="N52" s="13" t="s">
        <v>54</v>
      </c>
      <c r="O52" s="101">
        <v>34796</v>
      </c>
      <c r="P52" s="19"/>
      <c r="Q52" s="29"/>
    </row>
    <row r="53" spans="1:17" ht="15" customHeight="1">
      <c r="A53" s="68" t="s">
        <v>153</v>
      </c>
      <c r="B53" s="36" t="s">
        <v>75</v>
      </c>
      <c r="C53" s="34">
        <v>35.255299999999998</v>
      </c>
      <c r="D53" s="34">
        <v>79.743650000000002</v>
      </c>
      <c r="E53" s="24">
        <v>4848</v>
      </c>
      <c r="F53" s="37">
        <v>1.5</v>
      </c>
      <c r="G53" s="679">
        <v>1</v>
      </c>
      <c r="H53" s="90" t="s">
        <v>105</v>
      </c>
      <c r="I53" s="90" t="s">
        <v>105</v>
      </c>
      <c r="J53" s="90" t="s">
        <v>105</v>
      </c>
      <c r="K53" s="90" t="s">
        <v>105</v>
      </c>
      <c r="L53" s="35">
        <v>1694700</v>
      </c>
      <c r="M53" s="35">
        <v>50500</v>
      </c>
      <c r="N53" s="13" t="s">
        <v>54</v>
      </c>
      <c r="O53" s="101">
        <v>34796</v>
      </c>
      <c r="P53" s="19"/>
      <c r="Q53" s="29"/>
    </row>
    <row r="54" spans="1:17" ht="15" customHeight="1">
      <c r="A54" s="68" t="s">
        <v>153</v>
      </c>
      <c r="B54" s="7" t="s">
        <v>80</v>
      </c>
      <c r="C54" s="34">
        <v>35.255299999999998</v>
      </c>
      <c r="D54" s="34">
        <v>79.743650000000002</v>
      </c>
      <c r="E54" s="24">
        <v>4848</v>
      </c>
      <c r="F54" s="37">
        <v>1.5</v>
      </c>
      <c r="G54" s="679">
        <v>1</v>
      </c>
      <c r="H54" s="90" t="s">
        <v>105</v>
      </c>
      <c r="I54" s="90" t="s">
        <v>105</v>
      </c>
      <c r="J54" s="90" t="s">
        <v>105</v>
      </c>
      <c r="K54" s="90" t="s">
        <v>105</v>
      </c>
      <c r="L54" s="35">
        <v>5700000</v>
      </c>
      <c r="M54" s="35">
        <v>155500</v>
      </c>
      <c r="N54" s="13" t="s">
        <v>54</v>
      </c>
      <c r="O54" s="101">
        <v>34796</v>
      </c>
      <c r="P54" s="19"/>
      <c r="Q54" s="29"/>
    </row>
    <row r="55" spans="1:17" ht="15" customHeight="1">
      <c r="A55" s="68" t="s">
        <v>153</v>
      </c>
      <c r="B55" s="7" t="s">
        <v>79</v>
      </c>
      <c r="C55" s="34">
        <v>35.255299999999998</v>
      </c>
      <c r="D55" s="34">
        <v>79.743650000000002</v>
      </c>
      <c r="E55" s="24">
        <v>4849</v>
      </c>
      <c r="F55" s="37">
        <v>1.5</v>
      </c>
      <c r="G55" s="679">
        <v>1</v>
      </c>
      <c r="H55" s="90" t="s">
        <v>105</v>
      </c>
      <c r="I55" s="90" t="s">
        <v>105</v>
      </c>
      <c r="J55" s="90" t="s">
        <v>105</v>
      </c>
      <c r="K55" s="90" t="s">
        <v>105</v>
      </c>
      <c r="L55" s="35">
        <v>21588400</v>
      </c>
      <c r="M55" s="35">
        <v>566100</v>
      </c>
      <c r="N55" s="13" t="s">
        <v>54</v>
      </c>
      <c r="O55" s="101">
        <v>34796</v>
      </c>
      <c r="P55" s="19"/>
      <c r="Q55" s="29"/>
    </row>
    <row r="56" spans="1:17" ht="15" customHeight="1">
      <c r="A56" s="68" t="s">
        <v>153</v>
      </c>
      <c r="B56" s="7" t="s">
        <v>81</v>
      </c>
      <c r="C56" s="34">
        <v>35.255299999999998</v>
      </c>
      <c r="D56" s="34">
        <v>79.743650000000002</v>
      </c>
      <c r="E56" s="24">
        <v>4850</v>
      </c>
      <c r="F56" s="37">
        <v>1.5</v>
      </c>
      <c r="G56" s="679">
        <v>1</v>
      </c>
      <c r="H56" s="90" t="s">
        <v>105</v>
      </c>
      <c r="I56" s="90" t="s">
        <v>105</v>
      </c>
      <c r="J56" s="90" t="s">
        <v>105</v>
      </c>
      <c r="K56" s="90" t="s">
        <v>105</v>
      </c>
      <c r="L56" s="35">
        <v>765900</v>
      </c>
      <c r="M56" s="35">
        <v>28100</v>
      </c>
      <c r="N56" s="13" t="s">
        <v>54</v>
      </c>
      <c r="O56" s="101">
        <v>34796</v>
      </c>
      <c r="P56" s="19"/>
      <c r="Q56" s="29"/>
    </row>
    <row r="57" spans="1:17" ht="15" customHeight="1">
      <c r="A57" s="68" t="s">
        <v>153</v>
      </c>
      <c r="B57" s="7" t="s">
        <v>82</v>
      </c>
      <c r="C57" s="34">
        <v>35.255299999999998</v>
      </c>
      <c r="D57" s="34">
        <v>79.743650000000002</v>
      </c>
      <c r="E57" s="24">
        <v>4851</v>
      </c>
      <c r="F57" s="37">
        <v>1.5</v>
      </c>
      <c r="G57" s="679">
        <v>1</v>
      </c>
      <c r="H57" s="90" t="s">
        <v>105</v>
      </c>
      <c r="I57" s="90" t="s">
        <v>105</v>
      </c>
      <c r="J57" s="90" t="s">
        <v>105</v>
      </c>
      <c r="K57" s="90" t="s">
        <v>105</v>
      </c>
      <c r="L57" s="35">
        <v>2226600</v>
      </c>
      <c r="M57" s="35">
        <v>68800</v>
      </c>
      <c r="N57" s="13" t="s">
        <v>54</v>
      </c>
      <c r="O57" s="101">
        <v>34796</v>
      </c>
      <c r="P57" s="19"/>
      <c r="Q57" s="29"/>
    </row>
    <row r="58" spans="1:17" ht="15" customHeight="1">
      <c r="A58" s="68" t="s">
        <v>153</v>
      </c>
      <c r="B58" s="36" t="s">
        <v>76</v>
      </c>
      <c r="C58" s="34">
        <v>35.255299999999998</v>
      </c>
      <c r="D58" s="34">
        <v>79.743650000000002</v>
      </c>
      <c r="E58" s="24">
        <v>4848</v>
      </c>
      <c r="F58" s="37">
        <v>1.5</v>
      </c>
      <c r="G58" s="679">
        <v>1</v>
      </c>
      <c r="H58" s="90" t="s">
        <v>105</v>
      </c>
      <c r="I58" s="90" t="s">
        <v>105</v>
      </c>
      <c r="J58" s="90" t="s">
        <v>105</v>
      </c>
      <c r="K58" s="90" t="s">
        <v>105</v>
      </c>
      <c r="L58" s="35">
        <v>2389500</v>
      </c>
      <c r="M58" s="35">
        <v>81400</v>
      </c>
      <c r="N58" s="13" t="s">
        <v>54</v>
      </c>
      <c r="O58" s="101">
        <v>34796</v>
      </c>
      <c r="Q58" s="29"/>
    </row>
    <row r="59" spans="1:17" ht="15" customHeight="1">
      <c r="A59" s="68" t="s">
        <v>153</v>
      </c>
      <c r="B59" s="36" t="s">
        <v>77</v>
      </c>
      <c r="C59" s="34">
        <v>35.255299999999998</v>
      </c>
      <c r="D59" s="34">
        <v>79.743650000000002</v>
      </c>
      <c r="E59" s="24">
        <v>4848</v>
      </c>
      <c r="F59" s="37">
        <v>1.5</v>
      </c>
      <c r="G59" s="679">
        <v>1</v>
      </c>
      <c r="H59" s="90" t="s">
        <v>105</v>
      </c>
      <c r="I59" s="90" t="s">
        <v>105</v>
      </c>
      <c r="J59" s="90" t="s">
        <v>105</v>
      </c>
      <c r="K59" s="90" t="s">
        <v>105</v>
      </c>
      <c r="L59" s="35">
        <v>1159900</v>
      </c>
      <c r="M59" s="35">
        <v>77700</v>
      </c>
      <c r="N59" s="13" t="s">
        <v>54</v>
      </c>
      <c r="O59" s="101">
        <v>34796</v>
      </c>
      <c r="Q59" s="29"/>
    </row>
    <row r="60" spans="1:17" ht="15" customHeight="1">
      <c r="A60" s="68" t="s">
        <v>153</v>
      </c>
      <c r="B60" s="36" t="s">
        <v>78</v>
      </c>
      <c r="C60" s="34">
        <v>35.255299999999998</v>
      </c>
      <c r="D60" s="34">
        <v>79.743650000000002</v>
      </c>
      <c r="E60" s="24">
        <v>4848</v>
      </c>
      <c r="F60" s="37">
        <v>1.5</v>
      </c>
      <c r="G60" s="679">
        <v>1</v>
      </c>
      <c r="H60" s="90" t="s">
        <v>105</v>
      </c>
      <c r="I60" s="90" t="s">
        <v>105</v>
      </c>
      <c r="J60" s="90" t="s">
        <v>105</v>
      </c>
      <c r="K60" s="90" t="s">
        <v>105</v>
      </c>
      <c r="L60" s="35">
        <v>2809400</v>
      </c>
      <c r="M60" s="35">
        <v>86800</v>
      </c>
      <c r="N60" s="13" t="s">
        <v>54</v>
      </c>
      <c r="O60" s="101">
        <v>34796</v>
      </c>
      <c r="Q60" s="29"/>
    </row>
    <row r="61" spans="1:17" ht="15" customHeight="1">
      <c r="A61" s="68" t="s">
        <v>154</v>
      </c>
      <c r="B61" s="18" t="s">
        <v>100</v>
      </c>
      <c r="C61" s="15">
        <v>36.439532999999997</v>
      </c>
      <c r="D61" s="15">
        <v>77.656683000000001</v>
      </c>
      <c r="E61" s="20">
        <v>5190</v>
      </c>
      <c r="F61" s="16">
        <v>2.5</v>
      </c>
      <c r="G61" s="679">
        <v>1</v>
      </c>
      <c r="H61" s="90" t="s">
        <v>105</v>
      </c>
      <c r="I61" s="90" t="s">
        <v>105</v>
      </c>
      <c r="J61" s="90" t="s">
        <v>105</v>
      </c>
      <c r="K61" s="90" t="s">
        <v>105</v>
      </c>
      <c r="L61" s="59">
        <v>8477700</v>
      </c>
      <c r="M61" s="59">
        <v>224700</v>
      </c>
      <c r="N61" s="13" t="s">
        <v>54</v>
      </c>
      <c r="O61" s="100">
        <v>34796</v>
      </c>
      <c r="Q61" s="29"/>
    </row>
    <row r="62" spans="1:17" ht="15" customHeight="1">
      <c r="A62" s="68" t="s">
        <v>154</v>
      </c>
      <c r="B62" s="18" t="s">
        <v>109</v>
      </c>
      <c r="C62" s="15">
        <v>36.441957000000002</v>
      </c>
      <c r="D62" s="15">
        <v>77.654707999999999</v>
      </c>
      <c r="E62" s="20">
        <v>5223</v>
      </c>
      <c r="F62" s="16">
        <v>3</v>
      </c>
      <c r="G62" s="679">
        <v>1</v>
      </c>
      <c r="H62" s="90" t="s">
        <v>105</v>
      </c>
      <c r="I62" s="90" t="s">
        <v>105</v>
      </c>
      <c r="J62" s="90" t="s">
        <v>105</v>
      </c>
      <c r="K62" s="90" t="s">
        <v>105</v>
      </c>
      <c r="L62" s="121">
        <v>2389500</v>
      </c>
      <c r="M62" s="121">
        <v>81400</v>
      </c>
      <c r="N62" s="90" t="s">
        <v>54</v>
      </c>
      <c r="O62" s="100">
        <v>34796</v>
      </c>
      <c r="Q62" s="29"/>
    </row>
    <row r="63" spans="1:17" ht="15" customHeight="1">
      <c r="A63" s="68" t="s">
        <v>154</v>
      </c>
      <c r="B63" s="18" t="s">
        <v>110</v>
      </c>
      <c r="C63" s="119">
        <v>36.447400000000002</v>
      </c>
      <c r="D63" s="119">
        <v>77.656412000000003</v>
      </c>
      <c r="E63" s="673">
        <v>5330</v>
      </c>
      <c r="F63" s="673">
        <v>3</v>
      </c>
      <c r="G63" s="679">
        <v>1</v>
      </c>
      <c r="H63" s="90" t="s">
        <v>105</v>
      </c>
      <c r="I63" s="90" t="s">
        <v>105</v>
      </c>
      <c r="J63" s="90" t="s">
        <v>105</v>
      </c>
      <c r="K63" s="90" t="s">
        <v>105</v>
      </c>
      <c r="L63" s="59">
        <v>14600</v>
      </c>
      <c r="M63" s="59">
        <v>3300</v>
      </c>
      <c r="N63" s="14" t="s">
        <v>54</v>
      </c>
      <c r="O63" s="100">
        <v>34796</v>
      </c>
      <c r="Q63" s="29"/>
    </row>
    <row r="64" spans="1:17" ht="15" customHeight="1">
      <c r="A64" s="68" t="s">
        <v>154</v>
      </c>
      <c r="B64" s="66" t="s">
        <v>111</v>
      </c>
      <c r="C64" s="124">
        <v>36.416654999999999</v>
      </c>
      <c r="D64" s="124">
        <v>77.664097999999996</v>
      </c>
      <c r="E64" s="673">
        <v>4900</v>
      </c>
      <c r="F64" s="673">
        <v>3</v>
      </c>
      <c r="G64" s="679">
        <v>1</v>
      </c>
      <c r="H64" s="90" t="s">
        <v>105</v>
      </c>
      <c r="I64" s="90" t="s">
        <v>105</v>
      </c>
      <c r="J64" s="90" t="s">
        <v>105</v>
      </c>
      <c r="K64" s="90" t="s">
        <v>105</v>
      </c>
      <c r="L64" s="59">
        <v>26433100</v>
      </c>
      <c r="M64" s="59">
        <v>768200</v>
      </c>
      <c r="N64" s="14" t="s">
        <v>54</v>
      </c>
      <c r="O64" s="100">
        <v>34796</v>
      </c>
      <c r="Q64" s="29"/>
    </row>
    <row r="65" spans="1:17" ht="15" customHeight="1">
      <c r="A65" s="68" t="s">
        <v>154</v>
      </c>
      <c r="B65" s="66" t="s">
        <v>112</v>
      </c>
      <c r="C65" s="124">
        <v>36.423231000000001</v>
      </c>
      <c r="D65" s="124">
        <v>77.675471000000002</v>
      </c>
      <c r="E65" s="673">
        <v>4940</v>
      </c>
      <c r="F65" s="673">
        <v>3</v>
      </c>
      <c r="G65" s="679">
        <v>1</v>
      </c>
      <c r="H65" s="90" t="s">
        <v>105</v>
      </c>
      <c r="I65" s="90" t="s">
        <v>105</v>
      </c>
      <c r="J65" s="90" t="s">
        <v>105</v>
      </c>
      <c r="K65" s="90" t="s">
        <v>105</v>
      </c>
      <c r="L65" s="59">
        <v>9881900</v>
      </c>
      <c r="M65" s="59">
        <v>341400</v>
      </c>
      <c r="N65" s="14" t="s">
        <v>54</v>
      </c>
      <c r="O65" s="100">
        <v>34796</v>
      </c>
      <c r="Q65" s="29"/>
    </row>
    <row r="66" spans="1:17" ht="15" customHeight="1">
      <c r="A66" s="68" t="s">
        <v>154</v>
      </c>
      <c r="B66" s="95" t="s">
        <v>96</v>
      </c>
      <c r="C66" s="43">
        <v>36.437950000000001</v>
      </c>
      <c r="D66" s="43">
        <v>77.647482999999994</v>
      </c>
      <c r="E66" s="21">
        <v>5230</v>
      </c>
      <c r="F66" s="16">
        <v>1.5</v>
      </c>
      <c r="G66" s="679">
        <v>1</v>
      </c>
      <c r="H66" s="90" t="s">
        <v>105</v>
      </c>
      <c r="I66" s="90" t="s">
        <v>105</v>
      </c>
      <c r="J66" s="90" t="s">
        <v>105</v>
      </c>
      <c r="K66" s="90" t="s">
        <v>105</v>
      </c>
      <c r="L66" s="69">
        <v>56692900</v>
      </c>
      <c r="M66" s="69">
        <v>12235500</v>
      </c>
      <c r="N66" s="13" t="s">
        <v>54</v>
      </c>
      <c r="O66" s="105">
        <v>34796</v>
      </c>
      <c r="Q66" s="29"/>
    </row>
    <row r="67" spans="1:17" ht="15" customHeight="1">
      <c r="A67" s="68" t="s">
        <v>154</v>
      </c>
      <c r="B67" s="18" t="s">
        <v>95</v>
      </c>
      <c r="C67" s="15">
        <v>36.419817000000002</v>
      </c>
      <c r="D67" s="15">
        <v>77.662450000000007</v>
      </c>
      <c r="E67" s="20">
        <v>4950</v>
      </c>
      <c r="F67" s="16">
        <v>1.5</v>
      </c>
      <c r="G67" s="679">
        <v>1</v>
      </c>
      <c r="H67" s="90" t="s">
        <v>105</v>
      </c>
      <c r="I67" s="90" t="s">
        <v>105</v>
      </c>
      <c r="J67" s="90" t="s">
        <v>105</v>
      </c>
      <c r="K67" s="90" t="s">
        <v>105</v>
      </c>
      <c r="L67" s="68">
        <v>8070100</v>
      </c>
      <c r="M67" s="68">
        <v>284500</v>
      </c>
      <c r="N67" s="13" t="s">
        <v>54</v>
      </c>
      <c r="O67" s="100">
        <v>34796</v>
      </c>
      <c r="Q67" s="29"/>
    </row>
    <row r="68" spans="1:17" ht="15" customHeight="1">
      <c r="A68" s="68" t="s">
        <v>154</v>
      </c>
      <c r="B68" s="18" t="s">
        <v>97</v>
      </c>
      <c r="C68" s="15">
        <v>36.419817000000002</v>
      </c>
      <c r="D68" s="15">
        <v>77.662450000000007</v>
      </c>
      <c r="E68" s="20">
        <v>4950</v>
      </c>
      <c r="F68" s="16">
        <v>2</v>
      </c>
      <c r="G68" s="679">
        <v>1</v>
      </c>
      <c r="H68" s="90" t="s">
        <v>105</v>
      </c>
      <c r="I68" s="90" t="s">
        <v>105</v>
      </c>
      <c r="J68" s="90" t="s">
        <v>105</v>
      </c>
      <c r="K68" s="90" t="s">
        <v>105</v>
      </c>
      <c r="L68" s="68">
        <v>7013700</v>
      </c>
      <c r="M68" s="68">
        <v>205200</v>
      </c>
      <c r="N68" s="13" t="s">
        <v>54</v>
      </c>
      <c r="O68" s="100">
        <v>34796</v>
      </c>
      <c r="Q68" s="29"/>
    </row>
    <row r="69" spans="1:17" ht="15" customHeight="1">
      <c r="A69" s="68" t="s">
        <v>154</v>
      </c>
      <c r="B69" s="18" t="s">
        <v>98</v>
      </c>
      <c r="C69" s="15">
        <v>36.426617</v>
      </c>
      <c r="D69" s="15">
        <v>77.66395</v>
      </c>
      <c r="E69" s="20">
        <v>5070</v>
      </c>
      <c r="F69" s="16">
        <v>1.5</v>
      </c>
      <c r="G69" s="679">
        <v>1</v>
      </c>
      <c r="H69" s="90" t="s">
        <v>105</v>
      </c>
      <c r="I69" s="90" t="s">
        <v>105</v>
      </c>
      <c r="J69" s="90" t="s">
        <v>105</v>
      </c>
      <c r="K69" s="90" t="s">
        <v>105</v>
      </c>
      <c r="L69" s="68">
        <v>9584600</v>
      </c>
      <c r="M69" s="68">
        <v>282200</v>
      </c>
      <c r="N69" s="13" t="s">
        <v>54</v>
      </c>
      <c r="O69" s="100">
        <v>34796</v>
      </c>
    </row>
    <row r="70" spans="1:17" ht="15" customHeight="1">
      <c r="A70" s="68" t="s">
        <v>154</v>
      </c>
      <c r="B70" s="18" t="s">
        <v>99</v>
      </c>
      <c r="C70" s="15">
        <v>36.426966999999998</v>
      </c>
      <c r="D70" s="15">
        <v>77.663832999999997</v>
      </c>
      <c r="E70" s="20">
        <v>5085</v>
      </c>
      <c r="F70" s="16">
        <v>1</v>
      </c>
      <c r="G70" s="679">
        <v>1</v>
      </c>
      <c r="H70" s="90" t="s">
        <v>105</v>
      </c>
      <c r="I70" s="90" t="s">
        <v>105</v>
      </c>
      <c r="J70" s="90" t="s">
        <v>105</v>
      </c>
      <c r="K70" s="90" t="s">
        <v>105</v>
      </c>
      <c r="L70" s="68">
        <v>7992400</v>
      </c>
      <c r="M70" s="68">
        <v>211600</v>
      </c>
      <c r="N70" s="13" t="s">
        <v>54</v>
      </c>
      <c r="O70" s="100">
        <v>34796</v>
      </c>
    </row>
    <row r="71" spans="1:17" ht="15" customHeight="1">
      <c r="A71" s="68" t="s">
        <v>154</v>
      </c>
      <c r="B71" s="18" t="s">
        <v>102</v>
      </c>
      <c r="C71" s="15">
        <v>36.442999999999998</v>
      </c>
      <c r="D71" s="15">
        <v>77.681200000000004</v>
      </c>
      <c r="E71" s="20">
        <v>4915</v>
      </c>
      <c r="F71" s="16">
        <v>3.5</v>
      </c>
      <c r="G71" s="679">
        <v>1</v>
      </c>
      <c r="H71" s="90" t="s">
        <v>105</v>
      </c>
      <c r="I71" s="90" t="s">
        <v>105</v>
      </c>
      <c r="J71" s="90" t="s">
        <v>105</v>
      </c>
      <c r="K71" s="90" t="s">
        <v>105</v>
      </c>
      <c r="L71" s="35">
        <v>10815400</v>
      </c>
      <c r="M71" s="35">
        <v>2391400</v>
      </c>
      <c r="N71" s="13" t="s">
        <v>54</v>
      </c>
      <c r="O71" s="100">
        <v>34796</v>
      </c>
    </row>
    <row r="72" spans="1:17" ht="15" customHeight="1">
      <c r="A72" s="68" t="s">
        <v>154</v>
      </c>
      <c r="B72" s="18" t="s">
        <v>103</v>
      </c>
      <c r="C72" s="15">
        <v>36.416666999999997</v>
      </c>
      <c r="D72" s="15">
        <v>77.666667000000004</v>
      </c>
      <c r="E72" s="20">
        <v>4700</v>
      </c>
      <c r="F72" s="16">
        <v>2</v>
      </c>
      <c r="G72" s="679">
        <v>0.99</v>
      </c>
      <c r="H72" s="90" t="s">
        <v>105</v>
      </c>
      <c r="I72" s="90" t="s">
        <v>105</v>
      </c>
      <c r="J72" s="90" t="s">
        <v>105</v>
      </c>
      <c r="K72" s="90" t="s">
        <v>105</v>
      </c>
      <c r="L72" s="35">
        <v>9851100</v>
      </c>
      <c r="M72" s="35">
        <v>2171300</v>
      </c>
      <c r="N72" s="13" t="s">
        <v>54</v>
      </c>
      <c r="O72" s="100">
        <v>34796</v>
      </c>
    </row>
    <row r="73" spans="1:17" ht="15" customHeight="1">
      <c r="A73" s="68" t="s">
        <v>154</v>
      </c>
      <c r="B73" s="18" t="s">
        <v>104</v>
      </c>
      <c r="C73" s="15">
        <v>36.423949999999998</v>
      </c>
      <c r="D73" s="15">
        <v>77.707832999999994</v>
      </c>
      <c r="E73" s="20">
        <v>4540</v>
      </c>
      <c r="F73" s="16">
        <v>0.5</v>
      </c>
      <c r="G73" s="679">
        <v>1</v>
      </c>
      <c r="H73" s="90" t="s">
        <v>105</v>
      </c>
      <c r="I73" s="90" t="s">
        <v>105</v>
      </c>
      <c r="J73" s="90" t="s">
        <v>105</v>
      </c>
      <c r="K73" s="90" t="s">
        <v>105</v>
      </c>
      <c r="L73" s="35">
        <v>9054400</v>
      </c>
      <c r="M73" s="35">
        <v>1997600</v>
      </c>
      <c r="N73" s="13" t="s">
        <v>54</v>
      </c>
      <c r="O73" s="100">
        <v>34796</v>
      </c>
    </row>
    <row r="74" spans="1:17" ht="15" customHeight="1">
      <c r="A74" s="68" t="s">
        <v>154</v>
      </c>
      <c r="B74" s="18" t="s">
        <v>91</v>
      </c>
      <c r="C74" s="15">
        <v>36.437950000000001</v>
      </c>
      <c r="D74" s="15">
        <v>77.647482999999994</v>
      </c>
      <c r="E74" s="20">
        <v>5120</v>
      </c>
      <c r="F74" s="16">
        <v>2.5</v>
      </c>
      <c r="G74" s="679">
        <v>1</v>
      </c>
      <c r="H74" s="90" t="s">
        <v>105</v>
      </c>
      <c r="I74" s="90" t="s">
        <v>105</v>
      </c>
      <c r="J74" s="90" t="s">
        <v>105</v>
      </c>
      <c r="K74" s="90" t="s">
        <v>105</v>
      </c>
      <c r="L74" s="68">
        <v>6100</v>
      </c>
      <c r="M74" s="68">
        <v>26300</v>
      </c>
      <c r="N74" s="13" t="s">
        <v>54</v>
      </c>
      <c r="O74" s="100">
        <v>34796</v>
      </c>
    </row>
    <row r="75" spans="1:17" ht="15" customHeight="1">
      <c r="A75" s="68" t="s">
        <v>154</v>
      </c>
      <c r="B75" s="18" t="s">
        <v>92</v>
      </c>
      <c r="C75" s="15">
        <v>36.437950000000001</v>
      </c>
      <c r="D75" s="15">
        <v>77.647482999999994</v>
      </c>
      <c r="E75" s="20">
        <v>5120</v>
      </c>
      <c r="F75" s="16">
        <v>1.5</v>
      </c>
      <c r="G75" s="679">
        <v>1</v>
      </c>
      <c r="H75" s="90" t="s">
        <v>105</v>
      </c>
      <c r="I75" s="90" t="s">
        <v>105</v>
      </c>
      <c r="J75" s="90" t="s">
        <v>105</v>
      </c>
      <c r="K75" s="90" t="s">
        <v>105</v>
      </c>
      <c r="L75" s="68">
        <v>687600</v>
      </c>
      <c r="M75" s="68">
        <v>25800</v>
      </c>
      <c r="N75" s="13" t="s">
        <v>54</v>
      </c>
      <c r="O75" s="100">
        <v>34796</v>
      </c>
    </row>
    <row r="76" spans="1:17" ht="15" customHeight="1">
      <c r="A76" s="68" t="s">
        <v>154</v>
      </c>
      <c r="B76" s="18" t="s">
        <v>93</v>
      </c>
      <c r="C76" s="15">
        <v>36.437950000000001</v>
      </c>
      <c r="D76" s="15">
        <v>77.647482999999994</v>
      </c>
      <c r="E76" s="20">
        <v>5120</v>
      </c>
      <c r="F76" s="16">
        <v>2</v>
      </c>
      <c r="G76" s="679">
        <v>1</v>
      </c>
      <c r="H76" s="90" t="s">
        <v>105</v>
      </c>
      <c r="I76" s="90" t="s">
        <v>105</v>
      </c>
      <c r="J76" s="90" t="s">
        <v>105</v>
      </c>
      <c r="K76" s="90" t="s">
        <v>105</v>
      </c>
      <c r="L76" s="68">
        <v>1024100</v>
      </c>
      <c r="M76" s="68">
        <v>46700</v>
      </c>
      <c r="N76" s="13" t="s">
        <v>54</v>
      </c>
      <c r="O76" s="100">
        <v>34796</v>
      </c>
    </row>
    <row r="77" spans="1:17" ht="15" customHeight="1">
      <c r="A77" s="68" t="s">
        <v>154</v>
      </c>
      <c r="B77" s="18" t="s">
        <v>94</v>
      </c>
      <c r="C77" s="15">
        <v>36.437950000000001</v>
      </c>
      <c r="D77" s="15">
        <v>77.647482999999994</v>
      </c>
      <c r="E77" s="20">
        <v>5120</v>
      </c>
      <c r="F77" s="16">
        <v>2.5</v>
      </c>
      <c r="G77" s="679">
        <v>1</v>
      </c>
      <c r="H77" s="90" t="s">
        <v>105</v>
      </c>
      <c r="I77" s="90" t="s">
        <v>105</v>
      </c>
      <c r="J77" s="90" t="s">
        <v>105</v>
      </c>
      <c r="K77" s="90" t="s">
        <v>105</v>
      </c>
      <c r="L77" s="68">
        <v>25900</v>
      </c>
      <c r="M77" s="68">
        <v>4200</v>
      </c>
      <c r="N77" s="13" t="s">
        <v>54</v>
      </c>
      <c r="O77" s="100">
        <v>34796</v>
      </c>
    </row>
    <row r="78" spans="1:17" ht="15" customHeight="1">
      <c r="A78" s="68" t="s">
        <v>155</v>
      </c>
      <c r="B78" s="38" t="s">
        <v>125</v>
      </c>
      <c r="C78" s="96">
        <v>41.883232999999997</v>
      </c>
      <c r="D78" s="96">
        <v>77.705682999999993</v>
      </c>
      <c r="E78" s="80">
        <v>3822</v>
      </c>
      <c r="F78" s="80">
        <v>2</v>
      </c>
      <c r="G78" s="679">
        <v>1</v>
      </c>
      <c r="H78" s="56">
        <v>11.337999999999999</v>
      </c>
      <c r="I78" s="39">
        <v>0.27109999999999995</v>
      </c>
      <c r="J78" s="97">
        <v>1.0300000000000001E-14</v>
      </c>
      <c r="K78" s="97">
        <v>1.5000000000000001E-15</v>
      </c>
      <c r="L78" s="98">
        <v>16500</v>
      </c>
      <c r="M78" s="98">
        <v>3400</v>
      </c>
      <c r="N78" s="106" t="s">
        <v>27</v>
      </c>
      <c r="O78" s="107">
        <v>40704</v>
      </c>
    </row>
    <row r="79" spans="1:17" ht="15" customHeight="1">
      <c r="A79" s="68" t="s">
        <v>155</v>
      </c>
      <c r="B79" s="38" t="s">
        <v>126</v>
      </c>
      <c r="C79" s="96">
        <v>41.883232999999997</v>
      </c>
      <c r="D79" s="96">
        <v>77.705682999999993</v>
      </c>
      <c r="E79" s="80">
        <v>3822</v>
      </c>
      <c r="F79" s="80">
        <v>2</v>
      </c>
      <c r="G79" s="679">
        <v>1</v>
      </c>
      <c r="H79" s="56">
        <v>14.826000000000001</v>
      </c>
      <c r="I79" s="39">
        <v>0.2752</v>
      </c>
      <c r="J79" s="97">
        <v>2.2199999999999999E-14</v>
      </c>
      <c r="K79" s="97">
        <v>3.1000000000000003E-15</v>
      </c>
      <c r="L79" s="98">
        <v>27500</v>
      </c>
      <c r="M79" s="98">
        <v>5500</v>
      </c>
      <c r="N79" s="106" t="s">
        <v>27</v>
      </c>
      <c r="O79" s="107">
        <v>40704</v>
      </c>
    </row>
    <row r="80" spans="1:17" ht="15" customHeight="1">
      <c r="A80" s="68" t="s">
        <v>155</v>
      </c>
      <c r="B80" s="38" t="s">
        <v>127</v>
      </c>
      <c r="C80" s="96">
        <v>41.883232999999997</v>
      </c>
      <c r="D80" s="96">
        <v>77.705682999999993</v>
      </c>
      <c r="E80" s="80">
        <v>3822</v>
      </c>
      <c r="F80" s="80">
        <v>2</v>
      </c>
      <c r="G80" s="679">
        <v>1</v>
      </c>
      <c r="H80" s="99">
        <v>15.68</v>
      </c>
      <c r="I80" s="39">
        <v>0.2697</v>
      </c>
      <c r="J80" s="97">
        <v>1.55E-14</v>
      </c>
      <c r="K80" s="97">
        <v>2.1000000000000002E-15</v>
      </c>
      <c r="L80" s="98">
        <v>17800</v>
      </c>
      <c r="M80" s="98">
        <v>3400</v>
      </c>
      <c r="N80" s="106" t="s">
        <v>27</v>
      </c>
      <c r="O80" s="107">
        <v>40704</v>
      </c>
    </row>
    <row r="81" spans="1:15" ht="15" customHeight="1">
      <c r="A81" s="68" t="s">
        <v>155</v>
      </c>
      <c r="B81" s="38" t="s">
        <v>128</v>
      </c>
      <c r="C81" s="96">
        <v>41.882883</v>
      </c>
      <c r="D81" s="96">
        <v>41.882883</v>
      </c>
      <c r="E81" s="80">
        <v>3831</v>
      </c>
      <c r="F81" s="80">
        <v>3</v>
      </c>
      <c r="G81" s="679">
        <v>1</v>
      </c>
      <c r="H81" s="99">
        <v>14.097</v>
      </c>
      <c r="I81" s="39">
        <v>0.27109999999999995</v>
      </c>
      <c r="J81" s="97">
        <v>5.1200000000000005E-14</v>
      </c>
      <c r="K81" s="97">
        <v>4.5999999999999998E-15</v>
      </c>
      <c r="L81" s="98">
        <v>65800</v>
      </c>
      <c r="M81" s="98">
        <v>8400</v>
      </c>
      <c r="N81" s="106" t="s">
        <v>27</v>
      </c>
      <c r="O81" s="107">
        <v>40704</v>
      </c>
    </row>
    <row r="82" spans="1:15" ht="15" customHeight="1">
      <c r="A82" s="68" t="s">
        <v>155</v>
      </c>
      <c r="B82" s="38" t="s">
        <v>129</v>
      </c>
      <c r="C82" s="96">
        <v>41.870167000000002</v>
      </c>
      <c r="D82" s="96">
        <v>77.734066999999996</v>
      </c>
      <c r="E82" s="80">
        <v>3791</v>
      </c>
      <c r="F82" s="80">
        <v>3</v>
      </c>
      <c r="G82" s="679">
        <v>1</v>
      </c>
      <c r="H82" s="99">
        <v>13.667</v>
      </c>
      <c r="I82" s="39">
        <v>0.27660000000000001</v>
      </c>
      <c r="J82" s="97">
        <v>6.3620000000000006E-13</v>
      </c>
      <c r="K82" s="97">
        <v>9.9000000000000007E-15</v>
      </c>
      <c r="L82" s="98">
        <v>860400</v>
      </c>
      <c r="M82" s="98">
        <v>22500</v>
      </c>
      <c r="N82" s="106" t="s">
        <v>27</v>
      </c>
      <c r="O82" s="107">
        <v>40704</v>
      </c>
    </row>
    <row r="83" spans="1:15" ht="15" customHeight="1">
      <c r="A83" s="68" t="s">
        <v>155</v>
      </c>
      <c r="B83" s="38" t="s">
        <v>130</v>
      </c>
      <c r="C83" s="96">
        <v>41.870167000000002</v>
      </c>
      <c r="D83" s="96">
        <v>77.734066999999996</v>
      </c>
      <c r="E83" s="80">
        <v>3791</v>
      </c>
      <c r="F83" s="80">
        <v>5</v>
      </c>
      <c r="G83" s="679">
        <v>1</v>
      </c>
      <c r="H83" s="99">
        <v>15.077</v>
      </c>
      <c r="I83" s="39">
        <v>0.25989999999999996</v>
      </c>
      <c r="J83" s="97">
        <v>7.2650000000000009E-13</v>
      </c>
      <c r="K83" s="97">
        <v>1.0500000000000001E-14</v>
      </c>
      <c r="L83" s="98">
        <v>836800</v>
      </c>
      <c r="M83" s="98">
        <v>20800</v>
      </c>
      <c r="N83" s="106" t="s">
        <v>27</v>
      </c>
      <c r="O83" s="107">
        <v>40704</v>
      </c>
    </row>
    <row r="84" spans="1:15" ht="15" customHeight="1">
      <c r="A84" s="68" t="s">
        <v>155</v>
      </c>
      <c r="B84" s="38" t="s">
        <v>131</v>
      </c>
      <c r="C84" s="96">
        <v>41.869750000000003</v>
      </c>
      <c r="D84" s="96">
        <v>77.735633000000007</v>
      </c>
      <c r="E84" s="80">
        <v>3805</v>
      </c>
      <c r="F84" s="80">
        <v>2</v>
      </c>
      <c r="G84" s="679">
        <v>1</v>
      </c>
      <c r="H84" s="99">
        <v>16.131</v>
      </c>
      <c r="I84" s="39">
        <v>0.27240000000000003</v>
      </c>
      <c r="J84" s="97">
        <v>9.089000000000001E-13</v>
      </c>
      <c r="K84" s="97">
        <v>2.5300000000000003E-14</v>
      </c>
      <c r="L84" s="98">
        <v>1025600</v>
      </c>
      <c r="M84" s="98">
        <v>42900</v>
      </c>
      <c r="N84" s="106" t="s">
        <v>27</v>
      </c>
      <c r="O84" s="107">
        <v>40704</v>
      </c>
    </row>
    <row r="85" spans="1:15" ht="15" customHeight="1">
      <c r="A85" s="68" t="s">
        <v>155</v>
      </c>
      <c r="B85" s="38" t="s">
        <v>132</v>
      </c>
      <c r="C85" s="96">
        <v>41.869750000000003</v>
      </c>
      <c r="D85" s="96">
        <v>77.735633000000007</v>
      </c>
      <c r="E85" s="80">
        <v>3805</v>
      </c>
      <c r="F85" s="80">
        <v>1</v>
      </c>
      <c r="G85" s="679">
        <v>1</v>
      </c>
      <c r="H85" s="99">
        <v>16.201000000000001</v>
      </c>
      <c r="I85" s="39">
        <v>0.26550000000000001</v>
      </c>
      <c r="J85" s="97">
        <v>6.2600000000000006E-13</v>
      </c>
      <c r="K85" s="97">
        <v>4.0200000000000008E-14</v>
      </c>
      <c r="L85" s="98">
        <v>685500</v>
      </c>
      <c r="M85" s="98">
        <v>63000</v>
      </c>
      <c r="N85" s="106" t="s">
        <v>27</v>
      </c>
      <c r="O85" s="107">
        <v>40704</v>
      </c>
    </row>
    <row r="86" spans="1:15" ht="15" customHeight="1">
      <c r="A86" s="68" t="s">
        <v>156</v>
      </c>
      <c r="B86" s="36" t="s">
        <v>6</v>
      </c>
      <c r="C86" s="34">
        <v>42.701390000000004</v>
      </c>
      <c r="D86" s="12">
        <v>76.700890000000001</v>
      </c>
      <c r="E86" s="24">
        <v>3198</v>
      </c>
      <c r="F86" s="24">
        <v>3</v>
      </c>
      <c r="G86" s="679">
        <v>1</v>
      </c>
      <c r="H86" s="45">
        <v>9.5470000000000006</v>
      </c>
      <c r="I86" s="93">
        <v>0.30159999999999998</v>
      </c>
      <c r="J86" s="94">
        <v>4.1730000000000005E-13</v>
      </c>
      <c r="K86" s="94">
        <v>7.6800000000000002E-15</v>
      </c>
      <c r="L86" s="86">
        <v>880900</v>
      </c>
      <c r="M86" s="86">
        <v>26100</v>
      </c>
      <c r="N86" s="671" t="s">
        <v>27</v>
      </c>
      <c r="O86" s="101">
        <v>40705</v>
      </c>
    </row>
    <row r="87" spans="1:15" ht="15" customHeight="1">
      <c r="A87" s="68" t="s">
        <v>156</v>
      </c>
      <c r="B87" s="36" t="s">
        <v>7</v>
      </c>
      <c r="C87" s="34">
        <v>42.701390000000004</v>
      </c>
      <c r="D87" s="12">
        <v>76.700890000000001</v>
      </c>
      <c r="E87" s="24">
        <v>3198</v>
      </c>
      <c r="F87" s="24">
        <v>5</v>
      </c>
      <c r="G87" s="679">
        <v>1</v>
      </c>
      <c r="H87" s="45">
        <v>9.85</v>
      </c>
      <c r="I87" s="93">
        <v>0.27379999999999999</v>
      </c>
      <c r="J87" s="94">
        <v>4.9721000000000006E-13</v>
      </c>
      <c r="K87" s="94">
        <v>1.0540000000000002E-14</v>
      </c>
      <c r="L87" s="86">
        <v>923500</v>
      </c>
      <c r="M87" s="86">
        <v>30600</v>
      </c>
      <c r="N87" s="671" t="s">
        <v>27</v>
      </c>
      <c r="O87" s="101">
        <v>40705</v>
      </c>
    </row>
    <row r="88" spans="1:15" ht="15" customHeight="1">
      <c r="A88" s="68" t="s">
        <v>156</v>
      </c>
      <c r="B88" s="36" t="s">
        <v>8</v>
      </c>
      <c r="C88" s="34">
        <v>42.701390000000004</v>
      </c>
      <c r="D88" s="12">
        <v>76.700890000000001</v>
      </c>
      <c r="E88" s="24">
        <v>3190</v>
      </c>
      <c r="F88" s="24">
        <v>3</v>
      </c>
      <c r="G88" s="679">
        <v>1</v>
      </c>
      <c r="H88" s="45">
        <v>10.858000000000001</v>
      </c>
      <c r="I88" s="93">
        <v>0.27939999999999998</v>
      </c>
      <c r="J88" s="94">
        <v>4.8776000000000003E-13</v>
      </c>
      <c r="K88" s="94">
        <v>8.8800000000000007E-15</v>
      </c>
      <c r="L88" s="86">
        <v>838700</v>
      </c>
      <c r="M88" s="86">
        <v>24600</v>
      </c>
      <c r="N88" s="671" t="s">
        <v>27</v>
      </c>
      <c r="O88" s="101">
        <v>40705</v>
      </c>
    </row>
    <row r="89" spans="1:15" ht="15" customHeight="1">
      <c r="A89" s="68" t="s">
        <v>156</v>
      </c>
      <c r="B89" s="36" t="s">
        <v>9</v>
      </c>
      <c r="C89" s="34">
        <v>42.749650000000003</v>
      </c>
      <c r="D89" s="12">
        <v>76.695400000000006</v>
      </c>
      <c r="E89" s="24">
        <v>3574</v>
      </c>
      <c r="F89" s="24">
        <v>3</v>
      </c>
      <c r="G89" s="679">
        <v>0.98</v>
      </c>
      <c r="H89" s="45">
        <v>10.885999999999999</v>
      </c>
      <c r="I89" s="93">
        <v>0.26550000000000001</v>
      </c>
      <c r="J89" s="94">
        <v>7.5100000000000009E-15</v>
      </c>
      <c r="K89" s="94">
        <v>1.2300000000000001E-15</v>
      </c>
      <c r="L89" s="86">
        <v>12200</v>
      </c>
      <c r="M89" s="86">
        <v>2800</v>
      </c>
      <c r="N89" s="671" t="s">
        <v>27</v>
      </c>
      <c r="O89" s="101">
        <v>40706</v>
      </c>
    </row>
    <row r="90" spans="1:15" ht="15" customHeight="1">
      <c r="A90" s="68" t="s">
        <v>156</v>
      </c>
      <c r="B90" s="36" t="s">
        <v>10</v>
      </c>
      <c r="C90" s="34">
        <v>42.750830000000001</v>
      </c>
      <c r="D90" s="12">
        <v>76.695130000000006</v>
      </c>
      <c r="E90" s="24">
        <v>3588</v>
      </c>
      <c r="F90" s="24">
        <v>3</v>
      </c>
      <c r="G90" s="679">
        <v>0.97</v>
      </c>
      <c r="H90" s="45">
        <v>10.423</v>
      </c>
      <c r="I90" s="93">
        <v>0.26550000000000001</v>
      </c>
      <c r="J90" s="94">
        <v>7.3200000000000006E-15</v>
      </c>
      <c r="K90" s="94">
        <v>1.52E-15</v>
      </c>
      <c r="L90" s="86">
        <v>12500</v>
      </c>
      <c r="M90" s="86">
        <v>3700</v>
      </c>
      <c r="N90" s="671" t="s">
        <v>27</v>
      </c>
      <c r="O90" s="101">
        <v>40706</v>
      </c>
    </row>
    <row r="91" spans="1:15" ht="15" customHeight="1">
      <c r="A91" s="68" t="s">
        <v>156</v>
      </c>
      <c r="B91" s="36" t="s">
        <v>11</v>
      </c>
      <c r="C91" s="34">
        <v>42.750830000000001</v>
      </c>
      <c r="D91" s="12">
        <v>76.695130000000006</v>
      </c>
      <c r="E91" s="24">
        <v>3588</v>
      </c>
      <c r="F91" s="24">
        <v>3</v>
      </c>
      <c r="G91" s="679">
        <v>0.97</v>
      </c>
      <c r="H91" s="45">
        <v>10.949</v>
      </c>
      <c r="I91" s="93">
        <v>0.27110000000000001</v>
      </c>
      <c r="J91" s="94">
        <v>7.2300000000000011E-15</v>
      </c>
      <c r="K91" s="94">
        <v>1.1599999999999999E-15</v>
      </c>
      <c r="L91" s="86">
        <v>12000</v>
      </c>
      <c r="M91" s="86">
        <v>2700</v>
      </c>
      <c r="N91" s="671" t="s">
        <v>27</v>
      </c>
      <c r="O91" s="101">
        <v>40706</v>
      </c>
    </row>
    <row r="92" spans="1:15" ht="15" customHeight="1">
      <c r="A92" s="68" t="s">
        <v>156</v>
      </c>
      <c r="B92" s="36" t="s">
        <v>12</v>
      </c>
      <c r="C92" s="34">
        <v>42.747750000000003</v>
      </c>
      <c r="D92" s="12">
        <v>76.693920000000006</v>
      </c>
      <c r="E92" s="24">
        <v>3535</v>
      </c>
      <c r="F92" s="24">
        <v>10</v>
      </c>
      <c r="G92" s="679">
        <v>0.98</v>
      </c>
      <c r="H92" s="45">
        <v>10.487</v>
      </c>
      <c r="I92" s="93">
        <v>0.246</v>
      </c>
      <c r="J92" s="94">
        <v>4.3774999999999998E-13</v>
      </c>
      <c r="K92" s="94">
        <v>8.9700000000000018E-15</v>
      </c>
      <c r="L92" s="86">
        <v>686200</v>
      </c>
      <c r="M92" s="86">
        <v>22100</v>
      </c>
      <c r="N92" s="671" t="s">
        <v>27</v>
      </c>
      <c r="O92" s="101">
        <v>40706</v>
      </c>
    </row>
    <row r="93" spans="1:15" ht="15" customHeight="1">
      <c r="A93" s="68" t="s">
        <v>156</v>
      </c>
      <c r="B93" s="36" t="s">
        <v>13</v>
      </c>
      <c r="C93" s="34">
        <v>42.747750000000003</v>
      </c>
      <c r="D93" s="12">
        <v>76.693920000000006</v>
      </c>
      <c r="E93" s="24">
        <v>3535</v>
      </c>
      <c r="F93" s="24">
        <v>5</v>
      </c>
      <c r="G93" s="679">
        <v>0.98</v>
      </c>
      <c r="H93" s="45">
        <v>11.757999999999999</v>
      </c>
      <c r="I93" s="93">
        <v>0.25719999999999998</v>
      </c>
      <c r="J93" s="94">
        <v>4.8410000000000003E-13</v>
      </c>
      <c r="K93" s="94">
        <v>9.0499999999999999E-15</v>
      </c>
      <c r="L93" s="86">
        <v>707600</v>
      </c>
      <c r="M93" s="86">
        <v>21200</v>
      </c>
      <c r="N93" s="671" t="s">
        <v>27</v>
      </c>
      <c r="O93" s="101">
        <v>40706</v>
      </c>
    </row>
    <row r="94" spans="1:15" ht="15" customHeight="1">
      <c r="A94" s="68" t="s">
        <v>156</v>
      </c>
      <c r="B94" s="36" t="s">
        <v>14</v>
      </c>
      <c r="C94" s="34">
        <v>42.747070000000001</v>
      </c>
      <c r="D94" s="12">
        <v>76.694329999999994</v>
      </c>
      <c r="E94" s="24">
        <v>3534</v>
      </c>
      <c r="F94" s="24">
        <v>5</v>
      </c>
      <c r="G94" s="679">
        <v>0.98</v>
      </c>
      <c r="H94" s="45">
        <v>11.002000000000001</v>
      </c>
      <c r="I94" s="93">
        <v>0.2863</v>
      </c>
      <c r="J94" s="94">
        <v>4.2524000000000006E-13</v>
      </c>
      <c r="K94" s="94">
        <v>8.460000000000001E-15</v>
      </c>
      <c r="L94" s="86">
        <v>739400</v>
      </c>
      <c r="M94" s="86">
        <v>23300</v>
      </c>
      <c r="N94" s="671" t="s">
        <v>27</v>
      </c>
      <c r="O94" s="101">
        <v>40706</v>
      </c>
    </row>
    <row r="95" spans="1:15" ht="15" customHeight="1">
      <c r="A95" s="68" t="s">
        <v>160</v>
      </c>
      <c r="B95" s="38" t="s">
        <v>117</v>
      </c>
      <c r="C95" s="96">
        <v>42.038916999999998</v>
      </c>
      <c r="D95" s="96">
        <v>77.124200000000002</v>
      </c>
      <c r="E95" s="80">
        <v>2803</v>
      </c>
      <c r="F95" s="53">
        <v>3</v>
      </c>
      <c r="G95" s="679">
        <v>1</v>
      </c>
      <c r="H95" s="56">
        <v>13.345000000000001</v>
      </c>
      <c r="I95" s="39">
        <v>0.28079999999999999</v>
      </c>
      <c r="J95" s="97">
        <v>3.3810000000000004E-13</v>
      </c>
      <c r="K95" s="97">
        <v>1.9800000000000001E-14</v>
      </c>
      <c r="L95" s="98">
        <v>475400</v>
      </c>
      <c r="M95" s="98">
        <v>39900</v>
      </c>
      <c r="N95" s="106" t="s">
        <v>27</v>
      </c>
      <c r="O95" s="107">
        <v>40704</v>
      </c>
    </row>
    <row r="96" spans="1:15" ht="15" customHeight="1">
      <c r="A96" s="68" t="s">
        <v>160</v>
      </c>
      <c r="B96" s="36" t="s">
        <v>3</v>
      </c>
      <c r="C96" s="34">
        <v>42.749650000000003</v>
      </c>
      <c r="D96" s="12">
        <v>76.695400000000006</v>
      </c>
      <c r="E96" s="24">
        <v>3254</v>
      </c>
      <c r="F96" s="24">
        <v>3</v>
      </c>
      <c r="G96" s="679">
        <v>0.99</v>
      </c>
      <c r="H96" s="45">
        <v>11.121</v>
      </c>
      <c r="I96" s="93">
        <v>0.2419</v>
      </c>
      <c r="J96" s="94">
        <v>4.8536000000000006E-13</v>
      </c>
      <c r="K96" s="94">
        <v>9.3200000000000016E-15</v>
      </c>
      <c r="L96" s="86">
        <v>705500</v>
      </c>
      <c r="M96" s="86">
        <v>21600</v>
      </c>
      <c r="N96" s="671" t="s">
        <v>27</v>
      </c>
      <c r="O96" s="101">
        <v>40704</v>
      </c>
    </row>
    <row r="97" spans="1:15" ht="15" customHeight="1">
      <c r="A97" s="68" t="s">
        <v>160</v>
      </c>
      <c r="B97" s="36" t="s">
        <v>4</v>
      </c>
      <c r="C97" s="34">
        <v>42.750050000000002</v>
      </c>
      <c r="D97" s="12">
        <v>76.695449999999994</v>
      </c>
      <c r="E97" s="24">
        <v>3258</v>
      </c>
      <c r="F97" s="24">
        <v>5</v>
      </c>
      <c r="G97" s="679">
        <v>0.99</v>
      </c>
      <c r="H97" s="45">
        <v>13.487</v>
      </c>
      <c r="I97" s="93">
        <v>0.26129999999999998</v>
      </c>
      <c r="J97" s="94">
        <v>4.8522000000000003E-13</v>
      </c>
      <c r="K97" s="94">
        <v>1.4800000000000001E-14</v>
      </c>
      <c r="L97" s="86">
        <v>628200</v>
      </c>
      <c r="M97" s="86">
        <v>28500</v>
      </c>
      <c r="N97" s="671" t="s">
        <v>27</v>
      </c>
      <c r="O97" s="101">
        <v>40704</v>
      </c>
    </row>
    <row r="98" spans="1:15" ht="15" customHeight="1">
      <c r="A98" s="68" t="s">
        <v>160</v>
      </c>
      <c r="B98" s="36" t="s">
        <v>5</v>
      </c>
      <c r="C98" s="34">
        <v>42.750830000000001</v>
      </c>
      <c r="D98" s="12">
        <v>76.695130000000006</v>
      </c>
      <c r="E98" s="24">
        <v>3208</v>
      </c>
      <c r="F98" s="24">
        <v>3</v>
      </c>
      <c r="G98" s="679">
        <v>0.99</v>
      </c>
      <c r="H98" s="45">
        <v>12.340999999999999</v>
      </c>
      <c r="I98" s="93">
        <v>0.28079999999999999</v>
      </c>
      <c r="J98" s="94">
        <v>4.3576E-13</v>
      </c>
      <c r="K98" s="94">
        <v>8.1500000000000003E-15</v>
      </c>
      <c r="L98" s="86">
        <v>662500</v>
      </c>
      <c r="M98" s="86">
        <v>19900</v>
      </c>
      <c r="N98" s="671" t="s">
        <v>27</v>
      </c>
      <c r="O98" s="101">
        <v>40704</v>
      </c>
    </row>
    <row r="99" spans="1:15" ht="15" customHeight="1">
      <c r="A99" s="68" t="s">
        <v>160</v>
      </c>
      <c r="B99" s="38" t="s">
        <v>118</v>
      </c>
      <c r="C99" s="96">
        <v>42.014316999999998</v>
      </c>
      <c r="D99" s="96">
        <v>77.199267000000006</v>
      </c>
      <c r="E99" s="80">
        <v>3265</v>
      </c>
      <c r="F99" s="53">
        <v>3</v>
      </c>
      <c r="G99" s="679">
        <v>1</v>
      </c>
      <c r="H99" s="99">
        <v>12.829000000000001</v>
      </c>
      <c r="I99" s="39">
        <v>0.2641</v>
      </c>
      <c r="J99" s="97">
        <v>5.197000000000001E-13</v>
      </c>
      <c r="K99" s="97">
        <v>1.32E-14</v>
      </c>
      <c r="L99" s="98">
        <v>714900</v>
      </c>
      <c r="M99" s="98">
        <v>27600</v>
      </c>
      <c r="N99" s="106" t="s">
        <v>27</v>
      </c>
      <c r="O99" s="107">
        <v>40704</v>
      </c>
    </row>
    <row r="100" spans="1:15" ht="15" customHeight="1">
      <c r="A100" s="68" t="s">
        <v>160</v>
      </c>
      <c r="B100" s="38" t="s">
        <v>119</v>
      </c>
      <c r="C100" s="96">
        <v>42.014316999999998</v>
      </c>
      <c r="D100" s="96">
        <v>77.199267000000006</v>
      </c>
      <c r="E100" s="80">
        <v>3265</v>
      </c>
      <c r="F100" s="53">
        <v>3</v>
      </c>
      <c r="G100" s="679">
        <v>1</v>
      </c>
      <c r="H100" s="99">
        <v>14.079000000000001</v>
      </c>
      <c r="I100" s="39">
        <v>0.27379999999999999</v>
      </c>
      <c r="J100" s="97">
        <v>5.1490000000000006E-13</v>
      </c>
      <c r="K100" s="97">
        <v>2.1100000000000003E-14</v>
      </c>
      <c r="L100" s="98">
        <v>669100</v>
      </c>
      <c r="M100" s="98">
        <v>39900</v>
      </c>
      <c r="N100" s="106" t="s">
        <v>27</v>
      </c>
      <c r="O100" s="107">
        <v>40704</v>
      </c>
    </row>
    <row r="101" spans="1:15" ht="13.95" customHeight="1">
      <c r="A101" s="68" t="s">
        <v>160</v>
      </c>
      <c r="B101" s="38" t="s">
        <v>120</v>
      </c>
      <c r="C101" s="96">
        <v>42.014467000000003</v>
      </c>
      <c r="D101" s="96">
        <v>77.198217</v>
      </c>
      <c r="E101" s="80">
        <v>3252</v>
      </c>
      <c r="F101" s="53">
        <v>3</v>
      </c>
      <c r="G101" s="679">
        <v>1</v>
      </c>
      <c r="H101" s="99">
        <v>12.420999999999999</v>
      </c>
      <c r="I101" s="39">
        <v>0.27660000000000001</v>
      </c>
      <c r="J101" s="97">
        <v>4.9230000000000003E-13</v>
      </c>
      <c r="K101" s="97">
        <v>7.4000000000000003E-15</v>
      </c>
      <c r="L101" s="98">
        <v>732600</v>
      </c>
      <c r="M101" s="98">
        <v>18700</v>
      </c>
      <c r="N101" s="106" t="s">
        <v>27</v>
      </c>
      <c r="O101" s="107">
        <v>40704</v>
      </c>
    </row>
    <row r="102" spans="1:15" ht="13.95" customHeight="1">
      <c r="A102" s="68" t="s">
        <v>160</v>
      </c>
      <c r="B102" s="38" t="s">
        <v>121</v>
      </c>
      <c r="C102" s="96">
        <v>42.038133000000002</v>
      </c>
      <c r="D102" s="96">
        <v>77.142083</v>
      </c>
      <c r="E102" s="80">
        <v>3001</v>
      </c>
      <c r="F102" s="53">
        <v>3</v>
      </c>
      <c r="G102" s="679">
        <v>1</v>
      </c>
      <c r="H102" s="57">
        <v>12.132</v>
      </c>
      <c r="I102" s="39">
        <v>0.26130000000000003</v>
      </c>
      <c r="J102" s="97">
        <v>3.2130000000000005E-13</v>
      </c>
      <c r="K102" s="97">
        <v>1.1900000000000002E-14</v>
      </c>
      <c r="L102" s="98">
        <v>462400</v>
      </c>
      <c r="M102" s="98">
        <v>25100</v>
      </c>
      <c r="N102" s="106" t="s">
        <v>27</v>
      </c>
      <c r="O102" s="107">
        <v>40704</v>
      </c>
    </row>
    <row r="103" spans="1:15" ht="13.95" customHeight="1">
      <c r="A103" s="68" t="s">
        <v>160</v>
      </c>
      <c r="B103" s="38" t="s">
        <v>122</v>
      </c>
      <c r="C103" s="96">
        <v>42.038133000000002</v>
      </c>
      <c r="D103" s="96">
        <v>77.142083</v>
      </c>
      <c r="E103" s="80">
        <v>3001</v>
      </c>
      <c r="F103" s="53">
        <v>3</v>
      </c>
      <c r="G103" s="679">
        <v>1</v>
      </c>
      <c r="H103" s="99">
        <v>10.725</v>
      </c>
      <c r="I103" s="39">
        <v>0.26269999999999999</v>
      </c>
      <c r="J103" s="97">
        <v>1.0457000000000001E-12</v>
      </c>
      <c r="K103" s="97">
        <v>3.24E-14</v>
      </c>
      <c r="L103" s="98">
        <v>1711500</v>
      </c>
      <c r="M103" s="98">
        <v>78800</v>
      </c>
      <c r="N103" s="106" t="s">
        <v>27</v>
      </c>
      <c r="O103" s="107">
        <v>40704</v>
      </c>
    </row>
    <row r="104" spans="1:15" ht="13.95" customHeight="1">
      <c r="A104" s="68" t="s">
        <v>160</v>
      </c>
      <c r="B104" s="38" t="s">
        <v>123</v>
      </c>
      <c r="C104" s="96">
        <v>42.038283</v>
      </c>
      <c r="D104" s="96">
        <v>77.120566999999994</v>
      </c>
      <c r="E104" s="80">
        <v>2781</v>
      </c>
      <c r="F104" s="53">
        <v>1</v>
      </c>
      <c r="G104" s="679">
        <v>1</v>
      </c>
      <c r="H104" s="99">
        <v>12.278</v>
      </c>
      <c r="I104" s="39">
        <v>0.26130000000000003</v>
      </c>
      <c r="J104" s="97">
        <v>4.796000000000001E-13</v>
      </c>
      <c r="K104" s="97">
        <v>8.5000000000000001E-15</v>
      </c>
      <c r="L104" s="98">
        <v>682000</v>
      </c>
      <c r="M104" s="98">
        <v>19600</v>
      </c>
      <c r="N104" s="106" t="s">
        <v>27</v>
      </c>
      <c r="O104" s="107">
        <v>40704</v>
      </c>
    </row>
    <row r="105" spans="1:15" ht="13.95" customHeight="1">
      <c r="A105" s="68" t="s">
        <v>160</v>
      </c>
      <c r="B105" s="38" t="s">
        <v>124</v>
      </c>
      <c r="C105" s="96">
        <v>42.038217000000003</v>
      </c>
      <c r="D105" s="96">
        <v>77.124016999999995</v>
      </c>
      <c r="E105" s="80">
        <v>2798</v>
      </c>
      <c r="F105" s="53">
        <v>2</v>
      </c>
      <c r="G105" s="679">
        <v>1</v>
      </c>
      <c r="H105" s="99">
        <v>11.82</v>
      </c>
      <c r="I105" s="39">
        <v>0.26550000000000001</v>
      </c>
      <c r="J105" s="97">
        <v>4.4760000000000008E-13</v>
      </c>
      <c r="K105" s="97">
        <v>8.5000000000000001E-15</v>
      </c>
      <c r="L105" s="98">
        <v>671800</v>
      </c>
      <c r="M105" s="98">
        <v>20400</v>
      </c>
      <c r="N105" s="106" t="s">
        <v>27</v>
      </c>
      <c r="O105" s="107">
        <v>40704</v>
      </c>
    </row>
    <row r="106" spans="1:15" ht="13.95" customHeight="1">
      <c r="A106" s="68" t="s">
        <v>157</v>
      </c>
      <c r="B106" s="672" t="s">
        <v>65</v>
      </c>
      <c r="C106" s="12">
        <v>41.785713000000001</v>
      </c>
      <c r="D106" s="12">
        <v>80.906077999999994</v>
      </c>
      <c r="E106" s="13">
        <v>1978</v>
      </c>
      <c r="F106" s="24">
        <v>4</v>
      </c>
      <c r="G106" s="679">
        <v>1</v>
      </c>
      <c r="H106" s="90" t="s">
        <v>105</v>
      </c>
      <c r="I106" s="90" t="s">
        <v>105</v>
      </c>
      <c r="J106" s="90" t="s">
        <v>105</v>
      </c>
      <c r="K106" s="90" t="s">
        <v>105</v>
      </c>
      <c r="L106" s="35">
        <v>303100</v>
      </c>
      <c r="M106" s="35">
        <v>23600</v>
      </c>
      <c r="N106" s="102" t="s">
        <v>54</v>
      </c>
      <c r="O106" s="101">
        <v>33869</v>
      </c>
    </row>
    <row r="107" spans="1:15" ht="13.95" customHeight="1">
      <c r="A107" s="68" t="s">
        <v>157</v>
      </c>
      <c r="B107" s="672" t="s">
        <v>66</v>
      </c>
      <c r="C107" s="12">
        <v>41.791485999999999</v>
      </c>
      <c r="D107" s="12">
        <v>80.905010000000004</v>
      </c>
      <c r="E107" s="13">
        <v>2011</v>
      </c>
      <c r="F107" s="24">
        <v>4</v>
      </c>
      <c r="G107" s="679">
        <v>1</v>
      </c>
      <c r="H107" s="90" t="s">
        <v>105</v>
      </c>
      <c r="I107" s="90" t="s">
        <v>105</v>
      </c>
      <c r="J107" s="90" t="s">
        <v>105</v>
      </c>
      <c r="K107" s="90" t="s">
        <v>105</v>
      </c>
      <c r="L107" s="35">
        <v>334300</v>
      </c>
      <c r="M107" s="35">
        <v>19700</v>
      </c>
      <c r="N107" s="102" t="s">
        <v>54</v>
      </c>
      <c r="O107" s="101">
        <v>33869</v>
      </c>
    </row>
    <row r="108" spans="1:15" ht="13.95" customHeight="1">
      <c r="A108" s="68" t="s">
        <v>157</v>
      </c>
      <c r="B108" s="672" t="s">
        <v>67</v>
      </c>
      <c r="C108" s="12">
        <v>41.774706999999999</v>
      </c>
      <c r="D108" s="12">
        <v>80.956575999999998</v>
      </c>
      <c r="E108" s="13">
        <v>1889</v>
      </c>
      <c r="F108" s="24">
        <v>4</v>
      </c>
      <c r="G108" s="679">
        <v>1</v>
      </c>
      <c r="H108" s="90" t="s">
        <v>105</v>
      </c>
      <c r="I108" s="90" t="s">
        <v>105</v>
      </c>
      <c r="J108" s="90" t="s">
        <v>105</v>
      </c>
      <c r="K108" s="90" t="s">
        <v>105</v>
      </c>
      <c r="L108" s="35">
        <v>336500</v>
      </c>
      <c r="M108" s="35">
        <v>16500</v>
      </c>
      <c r="N108" s="102" t="s">
        <v>54</v>
      </c>
      <c r="O108" s="101">
        <v>33869</v>
      </c>
    </row>
    <row r="109" spans="1:15" ht="13.95" customHeight="1">
      <c r="A109" s="68" t="s">
        <v>157</v>
      </c>
      <c r="B109" s="672" t="s">
        <v>68</v>
      </c>
      <c r="C109" s="12">
        <v>41.772879000000003</v>
      </c>
      <c r="D109" s="12">
        <v>80.958736000000002</v>
      </c>
      <c r="E109" s="13">
        <v>1874</v>
      </c>
      <c r="F109" s="24">
        <v>2</v>
      </c>
      <c r="G109" s="679">
        <v>1</v>
      </c>
      <c r="H109" s="90" t="s">
        <v>105</v>
      </c>
      <c r="I109" s="90" t="s">
        <v>105</v>
      </c>
      <c r="J109" s="90" t="s">
        <v>105</v>
      </c>
      <c r="K109" s="90" t="s">
        <v>105</v>
      </c>
      <c r="L109" s="35">
        <v>465900</v>
      </c>
      <c r="M109" s="35">
        <v>75000</v>
      </c>
      <c r="N109" s="13" t="s">
        <v>54</v>
      </c>
      <c r="O109" s="101">
        <v>33869</v>
      </c>
    </row>
    <row r="110" spans="1:15" ht="13.95" customHeight="1">
      <c r="A110" s="66" t="s">
        <v>158</v>
      </c>
      <c r="B110" s="36" t="s">
        <v>0</v>
      </c>
      <c r="C110" s="34">
        <v>41.70825</v>
      </c>
      <c r="D110" s="12">
        <v>77.80538</v>
      </c>
      <c r="E110" s="24">
        <v>3432</v>
      </c>
      <c r="F110" s="24">
        <v>3</v>
      </c>
      <c r="G110" s="679">
        <v>1</v>
      </c>
      <c r="H110" s="45">
        <v>9.8190000000000008</v>
      </c>
      <c r="I110" s="93">
        <v>0.2349</v>
      </c>
      <c r="J110" s="94">
        <v>5.5580000000000012E-13</v>
      </c>
      <c r="K110" s="94">
        <v>1.2600000000000001E-14</v>
      </c>
      <c r="L110" s="86">
        <v>888500</v>
      </c>
      <c r="M110" s="86">
        <v>31100</v>
      </c>
      <c r="N110" s="671" t="s">
        <v>27</v>
      </c>
      <c r="O110" s="101">
        <v>40703</v>
      </c>
    </row>
    <row r="111" spans="1:15" ht="13.95" customHeight="1">
      <c r="A111" s="66" t="s">
        <v>158</v>
      </c>
      <c r="B111" s="36" t="s">
        <v>1</v>
      </c>
      <c r="C111" s="34">
        <v>41.701419999999999</v>
      </c>
      <c r="D111" s="12">
        <v>77.810500000000005</v>
      </c>
      <c r="E111" s="24">
        <v>3402</v>
      </c>
      <c r="F111" s="24">
        <v>2</v>
      </c>
      <c r="G111" s="679">
        <v>1</v>
      </c>
      <c r="H111" s="45">
        <v>9.4160000000000004</v>
      </c>
      <c r="I111" s="93">
        <v>0.27110000000000001</v>
      </c>
      <c r="J111" s="94">
        <v>3.2230000000000005E-13</v>
      </c>
      <c r="K111" s="94">
        <v>8.6000000000000009E-15</v>
      </c>
      <c r="L111" s="86">
        <v>620100</v>
      </c>
      <c r="M111" s="86">
        <v>25000</v>
      </c>
      <c r="N111" s="671" t="s">
        <v>27</v>
      </c>
      <c r="O111" s="101">
        <v>40703</v>
      </c>
    </row>
    <row r="112" spans="1:15" ht="13.95" customHeight="1">
      <c r="A112" s="66" t="s">
        <v>158</v>
      </c>
      <c r="B112" s="36" t="s">
        <v>2</v>
      </c>
      <c r="C112" s="34">
        <v>41.701419999999999</v>
      </c>
      <c r="D112" s="12">
        <v>77.810500000000005</v>
      </c>
      <c r="E112" s="24">
        <v>3402</v>
      </c>
      <c r="F112" s="24">
        <v>5</v>
      </c>
      <c r="G112" s="679">
        <v>1</v>
      </c>
      <c r="H112" s="45">
        <v>10.307</v>
      </c>
      <c r="I112" s="93">
        <v>0.246</v>
      </c>
      <c r="J112" s="94">
        <v>5.8560000000000005E-13</v>
      </c>
      <c r="K112" s="94">
        <v>1.5300000000000002E-14</v>
      </c>
      <c r="L112" s="86">
        <v>933900</v>
      </c>
      <c r="M112" s="86">
        <v>37000</v>
      </c>
      <c r="N112" s="671" t="s">
        <v>27</v>
      </c>
      <c r="O112" s="101">
        <v>40703</v>
      </c>
    </row>
    <row r="113" spans="1:15" ht="13.95" customHeight="1">
      <c r="A113" s="68" t="s">
        <v>159</v>
      </c>
      <c r="B113" s="672" t="s">
        <v>61</v>
      </c>
      <c r="C113" s="12">
        <v>41.602144000000003</v>
      </c>
      <c r="D113" s="12">
        <v>80.483761999999999</v>
      </c>
      <c r="E113" s="13">
        <v>1677</v>
      </c>
      <c r="F113" s="24">
        <v>6</v>
      </c>
      <c r="G113" s="679">
        <v>1</v>
      </c>
      <c r="H113" s="90" t="s">
        <v>105</v>
      </c>
      <c r="I113" s="90" t="s">
        <v>105</v>
      </c>
      <c r="J113" s="90" t="s">
        <v>105</v>
      </c>
      <c r="K113" s="90" t="s">
        <v>105</v>
      </c>
      <c r="L113" s="35">
        <v>97700</v>
      </c>
      <c r="M113" s="35">
        <v>11200</v>
      </c>
      <c r="N113" s="102" t="s">
        <v>54</v>
      </c>
      <c r="O113" s="101">
        <v>33863</v>
      </c>
    </row>
    <row r="114" spans="1:15" ht="13.95" customHeight="1">
      <c r="A114" s="68" t="s">
        <v>159</v>
      </c>
      <c r="B114" s="672" t="s">
        <v>62</v>
      </c>
      <c r="C114" s="12">
        <v>41.654803000000001</v>
      </c>
      <c r="D114" s="12">
        <v>80.459587999999997</v>
      </c>
      <c r="E114" s="13">
        <v>2053</v>
      </c>
      <c r="F114" s="24">
        <v>5</v>
      </c>
      <c r="G114" s="679">
        <v>1</v>
      </c>
      <c r="H114" s="90" t="s">
        <v>105</v>
      </c>
      <c r="I114" s="90" t="s">
        <v>105</v>
      </c>
      <c r="J114" s="90" t="s">
        <v>105</v>
      </c>
      <c r="K114" s="90" t="s">
        <v>105</v>
      </c>
      <c r="L114" s="35">
        <v>262400</v>
      </c>
      <c r="M114" s="35">
        <v>16000</v>
      </c>
      <c r="N114" s="102" t="s">
        <v>54</v>
      </c>
      <c r="O114" s="101">
        <v>33865</v>
      </c>
    </row>
    <row r="115" spans="1:15" ht="13.95" customHeight="1">
      <c r="A115" s="68" t="s">
        <v>159</v>
      </c>
      <c r="B115" s="672" t="s">
        <v>63</v>
      </c>
      <c r="C115" s="12">
        <v>41.630557000000003</v>
      </c>
      <c r="D115" s="12">
        <v>80.469842</v>
      </c>
      <c r="E115" s="13">
        <v>1879</v>
      </c>
      <c r="F115" s="24">
        <v>3</v>
      </c>
      <c r="G115" s="679">
        <v>1</v>
      </c>
      <c r="H115" s="90" t="s">
        <v>105</v>
      </c>
      <c r="I115" s="90" t="s">
        <v>105</v>
      </c>
      <c r="J115" s="90" t="s">
        <v>105</v>
      </c>
      <c r="K115" s="90" t="s">
        <v>105</v>
      </c>
      <c r="L115" s="35">
        <v>161600</v>
      </c>
      <c r="M115" s="35">
        <v>25600</v>
      </c>
      <c r="N115" s="102" t="s">
        <v>54</v>
      </c>
      <c r="O115" s="101">
        <v>33866</v>
      </c>
    </row>
    <row r="116" spans="1:15" ht="13.95" customHeight="1">
      <c r="A116" s="68" t="s">
        <v>159</v>
      </c>
      <c r="B116" s="672" t="s">
        <v>64</v>
      </c>
      <c r="C116" s="12">
        <v>41.542566000000001</v>
      </c>
      <c r="D116" s="12">
        <v>80.485449000000003</v>
      </c>
      <c r="E116" s="13">
        <v>1565</v>
      </c>
      <c r="F116" s="24">
        <v>5</v>
      </c>
      <c r="G116" s="679">
        <v>1</v>
      </c>
      <c r="H116" s="90" t="s">
        <v>105</v>
      </c>
      <c r="I116" s="90" t="s">
        <v>105</v>
      </c>
      <c r="J116" s="90" t="s">
        <v>105</v>
      </c>
      <c r="K116" s="90" t="s">
        <v>105</v>
      </c>
      <c r="L116" s="35">
        <v>95300</v>
      </c>
      <c r="M116" s="35">
        <v>10500</v>
      </c>
      <c r="N116" s="102" t="s">
        <v>54</v>
      </c>
      <c r="O116" s="101">
        <v>33867</v>
      </c>
    </row>
    <row r="121" spans="1:15" ht="13.95" customHeight="1">
      <c r="E121" s="48"/>
    </row>
  </sheetData>
  <sortState ref="A9:O113">
    <sortCondition ref="A9:A113"/>
  </sortState>
  <mergeCells count="13">
    <mergeCell ref="O10:O11"/>
    <mergeCell ref="G10:G11"/>
    <mergeCell ref="H10:H11"/>
    <mergeCell ref="I10:I11"/>
    <mergeCell ref="J10:J11"/>
    <mergeCell ref="K10:K11"/>
    <mergeCell ref="L11:M11"/>
    <mergeCell ref="N10:N11"/>
    <mergeCell ref="F10:F11"/>
    <mergeCell ref="A10:A11"/>
    <mergeCell ref="B10:B11"/>
    <mergeCell ref="C10:D10"/>
    <mergeCell ref="E10:E11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1"/>
  <sheetViews>
    <sheetView zoomScaleNormal="100" workbookViewId="0">
      <selection activeCell="A187" sqref="A187"/>
    </sheetView>
  </sheetViews>
  <sheetFormatPr defaultColWidth="10.796875" defaultRowHeight="13.8"/>
  <cols>
    <col min="1" max="1" width="26.296875" style="272" customWidth="1"/>
    <col min="2" max="2" width="18" style="755" customWidth="1"/>
    <col min="3" max="3" width="12" style="134" customWidth="1"/>
    <col min="4" max="4" width="12" style="275" customWidth="1"/>
    <col min="5" max="5" width="14.5" style="278" customWidth="1"/>
    <col min="6" max="6" width="9.5" style="274" customWidth="1"/>
    <col min="7" max="8" width="10.796875" style="274"/>
    <col min="9" max="9" width="8.69921875" style="277" customWidth="1"/>
    <col min="10" max="10" width="10.796875" style="277" customWidth="1"/>
    <col min="11" max="11" width="8.69921875" style="277" customWidth="1"/>
    <col min="12" max="12" width="12" style="277" customWidth="1"/>
    <col min="13" max="13" width="6.796875" style="134" customWidth="1"/>
    <col min="14" max="14" width="5.796875" style="134" customWidth="1"/>
    <col min="15" max="15" width="9.19921875" style="274" customWidth="1"/>
    <col min="16" max="17" width="7" style="134" customWidth="1"/>
    <col min="18" max="18" width="10" style="275" customWidth="1"/>
    <col min="19" max="19" width="12.69921875" style="275" customWidth="1"/>
    <col min="20" max="20" width="43.796875" style="272" customWidth="1"/>
    <col min="21" max="16384" width="10.796875" style="132"/>
  </cols>
  <sheetData>
    <row r="1" spans="1:20" s="822" customFormat="1" ht="15" customHeight="1">
      <c r="A1" s="823" t="s">
        <v>2908</v>
      </c>
      <c r="B1" s="824"/>
      <c r="C1" s="746"/>
      <c r="D1" s="825"/>
      <c r="E1" s="826"/>
      <c r="F1" s="749"/>
      <c r="G1" s="749"/>
      <c r="H1" s="749"/>
      <c r="I1" s="747"/>
      <c r="J1" s="747"/>
      <c r="K1" s="747"/>
      <c r="L1" s="747"/>
      <c r="M1" s="746"/>
      <c r="N1" s="746"/>
      <c r="O1" s="749"/>
      <c r="P1" s="746"/>
      <c r="Q1" s="746"/>
      <c r="R1" s="825"/>
      <c r="S1" s="825"/>
      <c r="T1" s="678"/>
    </row>
    <row r="2" spans="1:20" s="822" customFormat="1" ht="15" customHeight="1">
      <c r="A2" s="677" t="s">
        <v>2966</v>
      </c>
      <c r="B2" s="824"/>
      <c r="C2" s="746"/>
      <c r="D2" s="825"/>
      <c r="E2" s="826"/>
      <c r="F2" s="749"/>
      <c r="G2" s="749"/>
      <c r="H2" s="749"/>
      <c r="I2" s="747"/>
      <c r="J2" s="747"/>
      <c r="K2" s="747"/>
      <c r="L2" s="747"/>
      <c r="M2" s="746"/>
      <c r="N2" s="746"/>
      <c r="O2" s="749"/>
      <c r="P2" s="746"/>
      <c r="Q2" s="746"/>
      <c r="R2" s="825"/>
      <c r="S2" s="825"/>
      <c r="T2" s="678"/>
    </row>
    <row r="3" spans="1:20" s="822" customFormat="1" ht="15" customHeight="1">
      <c r="A3" s="677" t="s">
        <v>2901</v>
      </c>
      <c r="B3" s="824"/>
      <c r="C3" s="746"/>
      <c r="D3" s="825"/>
      <c r="E3" s="826"/>
      <c r="F3" s="749"/>
      <c r="G3" s="749"/>
      <c r="H3" s="749"/>
      <c r="I3" s="747"/>
      <c r="J3" s="747"/>
      <c r="K3" s="747"/>
      <c r="L3" s="747"/>
      <c r="M3" s="746"/>
      <c r="N3" s="746"/>
      <c r="O3" s="749"/>
      <c r="P3" s="746"/>
      <c r="Q3" s="746"/>
      <c r="R3" s="825"/>
      <c r="S3" s="825"/>
      <c r="T3" s="678"/>
    </row>
    <row r="4" spans="1:20" s="822" customFormat="1" ht="15" customHeight="1">
      <c r="A4" s="678" t="s">
        <v>2900</v>
      </c>
      <c r="B4" s="824"/>
      <c r="C4" s="746"/>
      <c r="D4" s="825"/>
      <c r="E4" s="826"/>
      <c r="F4" s="749"/>
      <c r="G4" s="749"/>
      <c r="H4" s="749"/>
      <c r="I4" s="747"/>
      <c r="J4" s="747"/>
      <c r="K4" s="747"/>
      <c r="L4" s="747"/>
      <c r="M4" s="746"/>
      <c r="N4" s="746"/>
      <c r="O4" s="749"/>
      <c r="P4" s="746"/>
      <c r="Q4" s="746"/>
      <c r="R4" s="825"/>
      <c r="S4" s="825"/>
      <c r="T4" s="678"/>
    </row>
    <row r="5" spans="1:20" s="641" customFormat="1" ht="15" customHeight="1">
      <c r="B5" s="752"/>
      <c r="C5" s="643"/>
      <c r="D5" s="651"/>
      <c r="E5" s="648"/>
      <c r="F5" s="649"/>
      <c r="G5" s="649"/>
      <c r="H5" s="649"/>
      <c r="I5" s="650"/>
      <c r="J5" s="650"/>
      <c r="K5" s="650"/>
      <c r="L5" s="650"/>
      <c r="M5" s="643"/>
      <c r="N5" s="643"/>
      <c r="O5" s="649"/>
      <c r="P5" s="643"/>
      <c r="Q5" s="643"/>
      <c r="R5" s="651"/>
      <c r="S5" s="651"/>
      <c r="T5" s="647"/>
    </row>
    <row r="6" spans="1:20" s="641" customFormat="1" ht="15" customHeight="1">
      <c r="B6" s="656"/>
      <c r="C6" s="756"/>
      <c r="D6" s="756"/>
      <c r="T6" s="737"/>
    </row>
    <row r="7" spans="1:20" s="131" customFormat="1" ht="70.05" customHeight="1">
      <c r="A7" s="738" t="s">
        <v>2358</v>
      </c>
      <c r="B7" s="753" t="s">
        <v>920</v>
      </c>
      <c r="C7" s="739" t="s">
        <v>2948</v>
      </c>
      <c r="D7" s="739" t="s">
        <v>2949</v>
      </c>
      <c r="E7" s="740" t="s">
        <v>2964</v>
      </c>
      <c r="F7" s="741" t="s">
        <v>2905</v>
      </c>
      <c r="G7" s="741" t="s">
        <v>2906</v>
      </c>
      <c r="H7" s="741" t="s">
        <v>2972</v>
      </c>
      <c r="I7" s="742" t="s">
        <v>921</v>
      </c>
      <c r="J7" s="742" t="s">
        <v>922</v>
      </c>
      <c r="K7" s="742" t="s">
        <v>165</v>
      </c>
      <c r="L7" s="743" t="s">
        <v>2958</v>
      </c>
      <c r="M7" s="1004" t="s">
        <v>2959</v>
      </c>
      <c r="N7" s="1004"/>
      <c r="O7" s="744" t="s">
        <v>2961</v>
      </c>
      <c r="P7" s="1004" t="s">
        <v>2960</v>
      </c>
      <c r="Q7" s="1004"/>
      <c r="R7" s="741" t="s">
        <v>2962</v>
      </c>
      <c r="S7" s="745" t="s">
        <v>2963</v>
      </c>
      <c r="T7" s="751" t="s">
        <v>2907</v>
      </c>
    </row>
    <row r="8" spans="1:20" s="255" customFormat="1" ht="15" customHeight="1">
      <c r="A8" s="678" t="s">
        <v>152</v>
      </c>
      <c r="B8" s="754" t="s">
        <v>523</v>
      </c>
      <c r="C8" s="747">
        <v>35.396619999999999</v>
      </c>
      <c r="D8" s="747">
        <v>80.342920000000007</v>
      </c>
      <c r="E8" s="746" t="s">
        <v>530</v>
      </c>
      <c r="F8" s="749">
        <v>31.1</v>
      </c>
      <c r="G8" s="749">
        <v>13</v>
      </c>
      <c r="H8" s="896">
        <f>G8/F8</f>
        <v>0.41800643086816719</v>
      </c>
      <c r="I8" s="746">
        <v>5966</v>
      </c>
      <c r="J8" s="746">
        <v>5998</v>
      </c>
      <c r="K8" s="746">
        <v>32</v>
      </c>
      <c r="L8" s="748">
        <v>0.86</v>
      </c>
      <c r="M8" s="746">
        <v>6.68</v>
      </c>
      <c r="N8" s="746">
        <v>0.05</v>
      </c>
      <c r="O8" s="746">
        <v>116</v>
      </c>
      <c r="P8" s="746">
        <v>-1.1000000000000001</v>
      </c>
      <c r="Q8" s="749">
        <v>1.1000000000000001</v>
      </c>
      <c r="R8" s="746">
        <v>0.3</v>
      </c>
      <c r="S8" s="746">
        <v>0.2</v>
      </c>
      <c r="T8" s="678" t="s">
        <v>175</v>
      </c>
    </row>
    <row r="9" spans="1:20" s="255" customFormat="1" ht="15" customHeight="1">
      <c r="A9" s="678" t="s">
        <v>152</v>
      </c>
      <c r="B9" s="754" t="s">
        <v>526</v>
      </c>
      <c r="C9" s="747">
        <v>35.397179999999999</v>
      </c>
      <c r="D9" s="747">
        <v>80.365520000000004</v>
      </c>
      <c r="E9" s="746" t="s">
        <v>530</v>
      </c>
      <c r="F9" s="749" t="s">
        <v>529</v>
      </c>
      <c r="G9" s="749" t="s">
        <v>179</v>
      </c>
      <c r="H9" s="897" t="s">
        <v>105</v>
      </c>
      <c r="I9" s="746">
        <v>5974</v>
      </c>
      <c r="J9" s="746">
        <v>5998</v>
      </c>
      <c r="K9" s="746">
        <v>24</v>
      </c>
      <c r="L9" s="748">
        <v>0.84</v>
      </c>
      <c r="M9" s="746">
        <v>6.68</v>
      </c>
      <c r="N9" s="746">
        <v>0.05</v>
      </c>
      <c r="O9" s="746">
        <v>116</v>
      </c>
      <c r="P9" s="746">
        <v>-1.1000000000000001</v>
      </c>
      <c r="Q9" s="749">
        <v>1.1000000000000001</v>
      </c>
      <c r="R9" s="746">
        <v>0.3</v>
      </c>
      <c r="S9" s="746">
        <v>0.2</v>
      </c>
      <c r="T9" s="678" t="s">
        <v>175</v>
      </c>
    </row>
    <row r="10" spans="1:20" s="255" customFormat="1" ht="15" customHeight="1">
      <c r="A10" s="678" t="s">
        <v>152</v>
      </c>
      <c r="B10" s="754" t="s">
        <v>520</v>
      </c>
      <c r="C10" s="747">
        <v>35.37847</v>
      </c>
      <c r="D10" s="747">
        <v>80.318550000000002</v>
      </c>
      <c r="E10" s="746" t="s">
        <v>530</v>
      </c>
      <c r="F10" s="749" t="s">
        <v>179</v>
      </c>
      <c r="G10" s="749" t="s">
        <v>179</v>
      </c>
      <c r="H10" s="897" t="s">
        <v>105</v>
      </c>
      <c r="I10" s="746">
        <v>5902</v>
      </c>
      <c r="J10" s="746">
        <v>5998</v>
      </c>
      <c r="K10" s="746">
        <v>96</v>
      </c>
      <c r="L10" s="748">
        <v>1</v>
      </c>
      <c r="M10" s="746">
        <v>6.68</v>
      </c>
      <c r="N10" s="746">
        <v>0.05</v>
      </c>
      <c r="O10" s="746">
        <v>116</v>
      </c>
      <c r="P10" s="746">
        <v>-1.1000000000000001</v>
      </c>
      <c r="Q10" s="749">
        <v>1.1000000000000001</v>
      </c>
      <c r="R10" s="746">
        <v>0.3</v>
      </c>
      <c r="S10" s="746">
        <v>0.6</v>
      </c>
      <c r="T10" s="678" t="s">
        <v>175</v>
      </c>
    </row>
    <row r="11" spans="1:20" s="255" customFormat="1" ht="15" customHeight="1">
      <c r="A11" s="678" t="s">
        <v>402</v>
      </c>
      <c r="B11" s="754" t="s">
        <v>407</v>
      </c>
      <c r="C11" s="747">
        <v>42.08</v>
      </c>
      <c r="D11" s="747">
        <v>76.457999999999998</v>
      </c>
      <c r="E11" s="746" t="s">
        <v>416</v>
      </c>
      <c r="F11" s="749">
        <v>68.2</v>
      </c>
      <c r="G11" s="749">
        <v>9.4</v>
      </c>
      <c r="H11" s="896">
        <f t="shared" ref="H11:H72" si="0">G11/F11</f>
        <v>0.1378299120234604</v>
      </c>
      <c r="I11" s="746">
        <v>3206</v>
      </c>
      <c r="J11" s="746">
        <v>3780</v>
      </c>
      <c r="K11" s="746">
        <v>574</v>
      </c>
      <c r="L11" s="748">
        <v>0.97</v>
      </c>
      <c r="M11" s="746">
        <v>6.51</v>
      </c>
      <c r="N11" s="746">
        <v>7.0000000000000007E-2</v>
      </c>
      <c r="O11" s="746">
        <v>313</v>
      </c>
      <c r="P11" s="746">
        <v>4.9000000000000004</v>
      </c>
      <c r="Q11" s="749">
        <v>0.9</v>
      </c>
      <c r="R11" s="746">
        <v>0.4</v>
      </c>
      <c r="S11" s="746">
        <v>3.7</v>
      </c>
      <c r="T11" s="678" t="s">
        <v>245</v>
      </c>
    </row>
    <row r="12" spans="1:20" s="255" customFormat="1" ht="15" customHeight="1">
      <c r="A12" s="678" t="s">
        <v>402</v>
      </c>
      <c r="B12" s="754" t="s">
        <v>410</v>
      </c>
      <c r="C12" s="747">
        <v>42.088999999999999</v>
      </c>
      <c r="D12" s="747">
        <v>76.465999999999994</v>
      </c>
      <c r="E12" s="746" t="s">
        <v>416</v>
      </c>
      <c r="F12" s="749">
        <v>142.1</v>
      </c>
      <c r="G12" s="749">
        <v>25.7</v>
      </c>
      <c r="H12" s="896">
        <f t="shared" si="0"/>
        <v>0.18085855031667838</v>
      </c>
      <c r="I12" s="746">
        <v>3210</v>
      </c>
      <c r="J12" s="746">
        <v>3780</v>
      </c>
      <c r="K12" s="746">
        <v>570</v>
      </c>
      <c r="L12" s="748">
        <v>0.96</v>
      </c>
      <c r="M12" s="746">
        <v>6.51</v>
      </c>
      <c r="N12" s="746">
        <v>7.0000000000000007E-2</v>
      </c>
      <c r="O12" s="746">
        <v>313</v>
      </c>
      <c r="P12" s="746">
        <v>4.9000000000000004</v>
      </c>
      <c r="Q12" s="749">
        <v>0.9</v>
      </c>
      <c r="R12" s="746">
        <v>0.4</v>
      </c>
      <c r="S12" s="746">
        <v>3.7</v>
      </c>
      <c r="T12" s="678" t="s">
        <v>245</v>
      </c>
    </row>
    <row r="13" spans="1:20" s="255" customFormat="1" ht="15" customHeight="1">
      <c r="A13" s="678" t="s">
        <v>402</v>
      </c>
      <c r="B13" s="754" t="s">
        <v>404</v>
      </c>
      <c r="C13" s="747">
        <v>42.094000000000001</v>
      </c>
      <c r="D13" s="747">
        <v>76.460999999999999</v>
      </c>
      <c r="E13" s="746" t="s">
        <v>416</v>
      </c>
      <c r="F13" s="749">
        <v>102.1</v>
      </c>
      <c r="G13" s="749">
        <v>15</v>
      </c>
      <c r="H13" s="896">
        <f t="shared" si="0"/>
        <v>0.14691478942213518</v>
      </c>
      <c r="I13" s="746">
        <v>3184</v>
      </c>
      <c r="J13" s="746">
        <v>3780</v>
      </c>
      <c r="K13" s="746">
        <v>596</v>
      </c>
      <c r="L13" s="748">
        <v>1</v>
      </c>
      <c r="M13" s="746">
        <v>6.51</v>
      </c>
      <c r="N13" s="746">
        <v>7.0000000000000007E-2</v>
      </c>
      <c r="O13" s="746">
        <v>313</v>
      </c>
      <c r="P13" s="746">
        <v>4.9000000000000004</v>
      </c>
      <c r="Q13" s="749">
        <v>0.9</v>
      </c>
      <c r="R13" s="746">
        <v>0.4</v>
      </c>
      <c r="S13" s="746">
        <v>3.9</v>
      </c>
      <c r="T13" s="678" t="s">
        <v>245</v>
      </c>
    </row>
    <row r="14" spans="1:20" s="255" customFormat="1" ht="15" customHeight="1">
      <c r="A14" s="678" t="s">
        <v>402</v>
      </c>
      <c r="B14" s="754" t="s">
        <v>413</v>
      </c>
      <c r="C14" s="747">
        <v>42.064</v>
      </c>
      <c r="D14" s="747">
        <v>76.442999999999998</v>
      </c>
      <c r="E14" s="746" t="s">
        <v>416</v>
      </c>
      <c r="F14" s="749">
        <v>72.2</v>
      </c>
      <c r="G14" s="749">
        <v>30.5</v>
      </c>
      <c r="H14" s="896">
        <f t="shared" si="0"/>
        <v>0.42243767313019387</v>
      </c>
      <c r="I14" s="746">
        <v>3380</v>
      </c>
      <c r="J14" s="746">
        <v>3780</v>
      </c>
      <c r="K14" s="746">
        <v>400</v>
      </c>
      <c r="L14" s="748">
        <v>0.72</v>
      </c>
      <c r="M14" s="746">
        <v>6.51</v>
      </c>
      <c r="N14" s="746">
        <v>7.0000000000000007E-2</v>
      </c>
      <c r="O14" s="746">
        <v>313</v>
      </c>
      <c r="P14" s="746">
        <v>4.9000000000000004</v>
      </c>
      <c r="Q14" s="749">
        <v>0.9</v>
      </c>
      <c r="R14" s="746">
        <v>0.4</v>
      </c>
      <c r="S14" s="746">
        <v>2.6</v>
      </c>
      <c r="T14" s="678" t="s">
        <v>245</v>
      </c>
    </row>
    <row r="15" spans="1:20" s="255" customFormat="1" ht="15" customHeight="1">
      <c r="A15" s="678" t="s">
        <v>146</v>
      </c>
      <c r="B15" s="754" t="s">
        <v>255</v>
      </c>
      <c r="C15" s="747">
        <v>42.926949999999998</v>
      </c>
      <c r="D15" s="747">
        <v>86.878290000000007</v>
      </c>
      <c r="E15" s="746" t="s">
        <v>270</v>
      </c>
      <c r="F15" s="749">
        <v>67.7</v>
      </c>
      <c r="G15" s="749">
        <v>24.8</v>
      </c>
      <c r="H15" s="896">
        <f t="shared" si="0"/>
        <v>0.36632200886262922</v>
      </c>
      <c r="I15" s="746">
        <v>3812</v>
      </c>
      <c r="J15" s="746">
        <v>4049</v>
      </c>
      <c r="K15" s="746">
        <v>237</v>
      </c>
      <c r="L15" s="748">
        <v>0.8</v>
      </c>
      <c r="M15" s="746">
        <v>6.43</v>
      </c>
      <c r="N15" s="746">
        <v>0.05</v>
      </c>
      <c r="O15" s="746">
        <v>248</v>
      </c>
      <c r="P15" s="746">
        <v>3.4</v>
      </c>
      <c r="Q15" s="749">
        <v>0.7</v>
      </c>
      <c r="R15" s="746">
        <v>0.1</v>
      </c>
      <c r="S15" s="746">
        <v>1.5</v>
      </c>
      <c r="T15" s="678" t="s">
        <v>175</v>
      </c>
    </row>
    <row r="16" spans="1:20" s="255" customFormat="1" ht="15" customHeight="1">
      <c r="A16" s="678" t="s">
        <v>146</v>
      </c>
      <c r="B16" s="754" t="s">
        <v>246</v>
      </c>
      <c r="C16" s="747">
        <v>42.882660000000001</v>
      </c>
      <c r="D16" s="747">
        <v>86.923109999999994</v>
      </c>
      <c r="E16" s="746" t="s">
        <v>270</v>
      </c>
      <c r="F16" s="749" t="s">
        <v>179</v>
      </c>
      <c r="G16" s="749" t="s">
        <v>179</v>
      </c>
      <c r="H16" s="897" t="s">
        <v>105</v>
      </c>
      <c r="I16" s="746">
        <v>3712</v>
      </c>
      <c r="J16" s="746">
        <v>4049</v>
      </c>
      <c r="K16" s="746">
        <v>337</v>
      </c>
      <c r="L16" s="748">
        <v>1</v>
      </c>
      <c r="M16" s="746">
        <v>6.43</v>
      </c>
      <c r="N16" s="746">
        <v>0.05</v>
      </c>
      <c r="O16" s="746">
        <v>248</v>
      </c>
      <c r="P16" s="746">
        <v>3.4</v>
      </c>
      <c r="Q16" s="749">
        <v>0.7</v>
      </c>
      <c r="R16" s="746">
        <v>0.1</v>
      </c>
      <c r="S16" s="746">
        <v>2.2000000000000002</v>
      </c>
      <c r="T16" s="678" t="s">
        <v>175</v>
      </c>
    </row>
    <row r="17" spans="1:20" s="255" customFormat="1" ht="15" customHeight="1">
      <c r="A17" s="678" t="s">
        <v>146</v>
      </c>
      <c r="B17" s="754" t="s">
        <v>263</v>
      </c>
      <c r="C17" s="747">
        <v>43.027999999999999</v>
      </c>
      <c r="D17" s="747">
        <v>86.923000000000002</v>
      </c>
      <c r="E17" s="746" t="s">
        <v>270</v>
      </c>
      <c r="F17" s="749">
        <v>17.5</v>
      </c>
      <c r="G17" s="749">
        <v>5.8</v>
      </c>
      <c r="H17" s="896">
        <f t="shared" si="0"/>
        <v>0.33142857142857141</v>
      </c>
      <c r="I17" s="746">
        <v>3928</v>
      </c>
      <c r="J17" s="746">
        <v>4049</v>
      </c>
      <c r="K17" s="746">
        <v>121</v>
      </c>
      <c r="L17" s="748">
        <v>0.56999999999999995</v>
      </c>
      <c r="M17" s="746">
        <v>6.43</v>
      </c>
      <c r="N17" s="746">
        <v>0.05</v>
      </c>
      <c r="O17" s="746">
        <v>248</v>
      </c>
      <c r="P17" s="746">
        <v>4.4000000000000004</v>
      </c>
      <c r="Q17" s="749">
        <v>0.7</v>
      </c>
      <c r="R17" s="746">
        <v>0.1</v>
      </c>
      <c r="S17" s="746">
        <v>0.8</v>
      </c>
      <c r="T17" s="678" t="s">
        <v>253</v>
      </c>
    </row>
    <row r="18" spans="1:20" s="255" customFormat="1" ht="15" customHeight="1">
      <c r="A18" s="678" t="s">
        <v>146</v>
      </c>
      <c r="B18" s="754" t="s">
        <v>267</v>
      </c>
      <c r="C18" s="747">
        <v>42.999000000000002</v>
      </c>
      <c r="D18" s="747">
        <v>86.917000000000002</v>
      </c>
      <c r="E18" s="746" t="s">
        <v>270</v>
      </c>
      <c r="F18" s="749">
        <v>28.8</v>
      </c>
      <c r="G18" s="749">
        <v>6.6</v>
      </c>
      <c r="H18" s="896">
        <f t="shared" si="0"/>
        <v>0.22916666666666666</v>
      </c>
      <c r="I18" s="746">
        <v>3976</v>
      </c>
      <c r="J18" s="746">
        <v>4049</v>
      </c>
      <c r="K18" s="746">
        <v>73</v>
      </c>
      <c r="L18" s="748">
        <v>0.48</v>
      </c>
      <c r="M18" s="746">
        <v>6.43</v>
      </c>
      <c r="N18" s="746">
        <v>0.05</v>
      </c>
      <c r="O18" s="746">
        <v>248</v>
      </c>
      <c r="P18" s="746">
        <v>3.4</v>
      </c>
      <c r="Q18" s="749">
        <v>0.7</v>
      </c>
      <c r="R18" s="746">
        <v>0.1</v>
      </c>
      <c r="S18" s="746">
        <v>0.5</v>
      </c>
      <c r="T18" s="678" t="s">
        <v>253</v>
      </c>
    </row>
    <row r="19" spans="1:20" s="255" customFormat="1" ht="15" customHeight="1">
      <c r="A19" s="678" t="s">
        <v>146</v>
      </c>
      <c r="B19" s="754" t="s">
        <v>260</v>
      </c>
      <c r="C19" s="747">
        <v>42.993000000000002</v>
      </c>
      <c r="D19" s="747">
        <v>86.918999999999997</v>
      </c>
      <c r="E19" s="746" t="s">
        <v>270</v>
      </c>
      <c r="F19" s="749">
        <v>25.8</v>
      </c>
      <c r="G19" s="749">
        <v>5.2</v>
      </c>
      <c r="H19" s="896">
        <f t="shared" si="0"/>
        <v>0.20155038759689922</v>
      </c>
      <c r="I19" s="746">
        <v>3923</v>
      </c>
      <c r="J19" s="746">
        <v>4049</v>
      </c>
      <c r="K19" s="746">
        <v>126</v>
      </c>
      <c r="L19" s="748">
        <v>0.59</v>
      </c>
      <c r="M19" s="746">
        <v>6.43</v>
      </c>
      <c r="N19" s="746">
        <v>0.05</v>
      </c>
      <c r="O19" s="746">
        <v>248</v>
      </c>
      <c r="P19" s="746">
        <v>3.4</v>
      </c>
      <c r="Q19" s="749">
        <v>0.7</v>
      </c>
      <c r="R19" s="746">
        <v>0.1</v>
      </c>
      <c r="S19" s="746">
        <v>0.8</v>
      </c>
      <c r="T19" s="678" t="s">
        <v>253</v>
      </c>
    </row>
    <row r="20" spans="1:20" ht="15" customHeight="1">
      <c r="A20" s="678" t="s">
        <v>146</v>
      </c>
      <c r="B20" s="754" t="s">
        <v>250</v>
      </c>
      <c r="C20" s="747">
        <v>42.920999999999999</v>
      </c>
      <c r="D20" s="747">
        <v>86.924000000000007</v>
      </c>
      <c r="E20" s="746" t="s">
        <v>270</v>
      </c>
      <c r="F20" s="749">
        <v>46.8</v>
      </c>
      <c r="G20" s="749">
        <v>12.3</v>
      </c>
      <c r="H20" s="896">
        <f t="shared" si="0"/>
        <v>0.26282051282051283</v>
      </c>
      <c r="I20" s="746">
        <v>3772</v>
      </c>
      <c r="J20" s="746">
        <v>4049</v>
      </c>
      <c r="K20" s="746">
        <v>277</v>
      </c>
      <c r="L20" s="748">
        <v>0.88</v>
      </c>
      <c r="M20" s="746">
        <v>6.43</v>
      </c>
      <c r="N20" s="746">
        <v>0.05</v>
      </c>
      <c r="O20" s="746">
        <v>248</v>
      </c>
      <c r="P20" s="746">
        <v>3.4</v>
      </c>
      <c r="Q20" s="749">
        <v>0.7</v>
      </c>
      <c r="R20" s="746">
        <v>0.1</v>
      </c>
      <c r="S20" s="750">
        <v>1.8</v>
      </c>
      <c r="T20" s="678" t="s">
        <v>253</v>
      </c>
    </row>
    <row r="21" spans="1:20" ht="15" customHeight="1">
      <c r="A21" s="678" t="s">
        <v>146</v>
      </c>
      <c r="B21" s="754" t="s">
        <v>258</v>
      </c>
      <c r="C21" s="747">
        <v>42.941000000000003</v>
      </c>
      <c r="D21" s="747">
        <v>86.897999999999996</v>
      </c>
      <c r="E21" s="746" t="s">
        <v>270</v>
      </c>
      <c r="F21" s="749">
        <v>76.099999999999994</v>
      </c>
      <c r="G21" s="749">
        <v>11.2</v>
      </c>
      <c r="H21" s="896">
        <f t="shared" si="0"/>
        <v>0.14717477003942181</v>
      </c>
      <c r="I21" s="746">
        <v>3824</v>
      </c>
      <c r="J21" s="746">
        <v>4049</v>
      </c>
      <c r="K21" s="746">
        <v>225</v>
      </c>
      <c r="L21" s="748">
        <v>0.78</v>
      </c>
      <c r="M21" s="746">
        <v>6.43</v>
      </c>
      <c r="N21" s="746">
        <v>0.05</v>
      </c>
      <c r="O21" s="746">
        <v>248</v>
      </c>
      <c r="P21" s="746">
        <v>3.4</v>
      </c>
      <c r="Q21" s="749">
        <v>0.7</v>
      </c>
      <c r="R21" s="746">
        <v>0.1</v>
      </c>
      <c r="S21" s="750">
        <v>1.4</v>
      </c>
      <c r="T21" s="678" t="s">
        <v>253</v>
      </c>
    </row>
    <row r="22" spans="1:20" ht="15" customHeight="1">
      <c r="A22" s="678" t="s">
        <v>149</v>
      </c>
      <c r="B22" s="754" t="s">
        <v>441</v>
      </c>
      <c r="C22" s="747">
        <v>39.314500000000002</v>
      </c>
      <c r="D22" s="747">
        <v>93.741860000000003</v>
      </c>
      <c r="E22" s="746" t="s">
        <v>445</v>
      </c>
      <c r="F22" s="749" t="s">
        <v>444</v>
      </c>
      <c r="G22" s="749" t="s">
        <v>169</v>
      </c>
      <c r="H22" s="897" t="s">
        <v>105</v>
      </c>
      <c r="I22" s="746">
        <v>5057</v>
      </c>
      <c r="J22" s="746">
        <v>5081</v>
      </c>
      <c r="K22" s="746">
        <v>24</v>
      </c>
      <c r="L22" s="748">
        <v>0.95</v>
      </c>
      <c r="M22" s="746">
        <v>6.75</v>
      </c>
      <c r="N22" s="746">
        <v>0.03</v>
      </c>
      <c r="O22" s="746">
        <v>64</v>
      </c>
      <c r="P22" s="746">
        <v>6.9</v>
      </c>
      <c r="Q22" s="749">
        <v>1.4</v>
      </c>
      <c r="R22" s="746">
        <v>0.5</v>
      </c>
      <c r="S22" s="750">
        <v>0.2</v>
      </c>
      <c r="T22" s="678" t="s">
        <v>175</v>
      </c>
    </row>
    <row r="23" spans="1:20" ht="15" customHeight="1">
      <c r="A23" s="678" t="s">
        <v>149</v>
      </c>
      <c r="B23" s="754" t="s">
        <v>437</v>
      </c>
      <c r="C23" s="747">
        <v>39.320459999999997</v>
      </c>
      <c r="D23" s="747">
        <v>93.740700000000004</v>
      </c>
      <c r="E23" s="746" t="s">
        <v>445</v>
      </c>
      <c r="F23" s="749" t="s">
        <v>440</v>
      </c>
      <c r="G23" s="749" t="s">
        <v>179</v>
      </c>
      <c r="H23" s="897" t="s">
        <v>105</v>
      </c>
      <c r="I23" s="746">
        <v>5034</v>
      </c>
      <c r="J23" s="746">
        <v>5081</v>
      </c>
      <c r="K23" s="746">
        <v>47</v>
      </c>
      <c r="L23" s="748">
        <v>1</v>
      </c>
      <c r="M23" s="746">
        <v>6.75</v>
      </c>
      <c r="N23" s="746">
        <v>0.03</v>
      </c>
      <c r="O23" s="746">
        <v>64</v>
      </c>
      <c r="P23" s="746">
        <v>6.9</v>
      </c>
      <c r="Q23" s="749">
        <v>1.4</v>
      </c>
      <c r="R23" s="746">
        <v>0.5</v>
      </c>
      <c r="S23" s="750">
        <v>0.3</v>
      </c>
      <c r="T23" s="678" t="s">
        <v>175</v>
      </c>
    </row>
    <row r="24" spans="1:20" ht="15" customHeight="1">
      <c r="A24" s="678" t="s">
        <v>648</v>
      </c>
      <c r="B24" s="754" t="s">
        <v>650</v>
      </c>
      <c r="C24" s="747">
        <v>28.110330000000001</v>
      </c>
      <c r="D24" s="747">
        <v>87.695520000000002</v>
      </c>
      <c r="E24" s="746" t="s">
        <v>659</v>
      </c>
      <c r="F24" s="749" t="s">
        <v>652</v>
      </c>
      <c r="G24" s="749" t="s">
        <v>179</v>
      </c>
      <c r="H24" s="897" t="s">
        <v>105</v>
      </c>
      <c r="I24" s="746">
        <v>5598</v>
      </c>
      <c r="J24" s="746">
        <v>5917</v>
      </c>
      <c r="K24" s="746">
        <v>319</v>
      </c>
      <c r="L24" s="748">
        <v>1</v>
      </c>
      <c r="M24" s="746">
        <v>6.06</v>
      </c>
      <c r="N24" s="746">
        <v>7.0000000000000007E-2</v>
      </c>
      <c r="O24" s="746">
        <v>720</v>
      </c>
      <c r="P24" s="746">
        <v>4.2</v>
      </c>
      <c r="Q24" s="749">
        <v>0.5</v>
      </c>
      <c r="R24" s="746">
        <v>0.9</v>
      </c>
      <c r="S24" s="750">
        <v>1.9</v>
      </c>
      <c r="T24" s="678" t="s">
        <v>175</v>
      </c>
    </row>
    <row r="25" spans="1:20" ht="15" customHeight="1">
      <c r="A25" s="678" t="s">
        <v>648</v>
      </c>
      <c r="B25" s="754" t="s">
        <v>657</v>
      </c>
      <c r="C25" s="747">
        <v>28.15</v>
      </c>
      <c r="D25" s="747">
        <v>87.650999999999996</v>
      </c>
      <c r="E25" s="746" t="s">
        <v>659</v>
      </c>
      <c r="F25" s="749">
        <v>19.399999999999999</v>
      </c>
      <c r="G25" s="749">
        <v>3.3</v>
      </c>
      <c r="H25" s="896">
        <f t="shared" si="0"/>
        <v>0.17010309278350516</v>
      </c>
      <c r="I25" s="746">
        <v>5694</v>
      </c>
      <c r="J25" s="746">
        <v>5917</v>
      </c>
      <c r="K25" s="746">
        <v>223</v>
      </c>
      <c r="L25" s="748">
        <v>0.82</v>
      </c>
      <c r="M25" s="746">
        <v>6.06</v>
      </c>
      <c r="N25" s="746">
        <v>7.0000000000000007E-2</v>
      </c>
      <c r="O25" s="746">
        <v>720</v>
      </c>
      <c r="P25" s="746">
        <v>4.2</v>
      </c>
      <c r="Q25" s="749">
        <v>0.5</v>
      </c>
      <c r="R25" s="746">
        <v>0.9</v>
      </c>
      <c r="S25" s="750">
        <v>1.4</v>
      </c>
      <c r="T25" s="678" t="s">
        <v>217</v>
      </c>
    </row>
    <row r="26" spans="1:20" ht="15" customHeight="1">
      <c r="A26" s="678" t="s">
        <v>648</v>
      </c>
      <c r="B26" s="754" t="s">
        <v>655</v>
      </c>
      <c r="C26" s="747">
        <v>28.146000000000001</v>
      </c>
      <c r="D26" s="747">
        <v>87.653000000000006</v>
      </c>
      <c r="E26" s="746" t="s">
        <v>659</v>
      </c>
      <c r="F26" s="749">
        <v>17.8</v>
      </c>
      <c r="G26" s="749">
        <v>3.1</v>
      </c>
      <c r="H26" s="896">
        <f t="shared" si="0"/>
        <v>0.17415730337078653</v>
      </c>
      <c r="I26" s="746">
        <v>5694</v>
      </c>
      <c r="J26" s="746">
        <v>5917</v>
      </c>
      <c r="K26" s="746">
        <v>223</v>
      </c>
      <c r="L26" s="748">
        <v>0.82</v>
      </c>
      <c r="M26" s="746">
        <v>6.06</v>
      </c>
      <c r="N26" s="746">
        <v>7.0000000000000007E-2</v>
      </c>
      <c r="O26" s="746">
        <v>720</v>
      </c>
      <c r="P26" s="746">
        <v>4.2</v>
      </c>
      <c r="Q26" s="749">
        <v>0.5</v>
      </c>
      <c r="R26" s="746">
        <v>0.9</v>
      </c>
      <c r="S26" s="750">
        <v>1.4</v>
      </c>
      <c r="T26" s="678" t="s">
        <v>217</v>
      </c>
    </row>
    <row r="27" spans="1:20" ht="15" customHeight="1">
      <c r="A27" s="678" t="s">
        <v>648</v>
      </c>
      <c r="B27" s="754" t="s">
        <v>653</v>
      </c>
      <c r="C27" s="747">
        <v>28.131</v>
      </c>
      <c r="D27" s="747">
        <v>87.671000000000006</v>
      </c>
      <c r="E27" s="746" t="s">
        <v>659</v>
      </c>
      <c r="F27" s="749">
        <v>27.4</v>
      </c>
      <c r="G27" s="749">
        <v>4.2</v>
      </c>
      <c r="H27" s="896">
        <f t="shared" si="0"/>
        <v>0.15328467153284672</v>
      </c>
      <c r="I27" s="746">
        <v>5654</v>
      </c>
      <c r="J27" s="746">
        <v>5917</v>
      </c>
      <c r="K27" s="746">
        <v>263</v>
      </c>
      <c r="L27" s="748">
        <v>0.89</v>
      </c>
      <c r="M27" s="746">
        <v>6.06</v>
      </c>
      <c r="N27" s="746">
        <v>7.0000000000000007E-2</v>
      </c>
      <c r="O27" s="746">
        <v>720</v>
      </c>
      <c r="P27" s="746">
        <v>4.2</v>
      </c>
      <c r="Q27" s="749">
        <v>0.5</v>
      </c>
      <c r="R27" s="746">
        <v>0.9</v>
      </c>
      <c r="S27" s="750">
        <v>1.6</v>
      </c>
      <c r="T27" s="678" t="s">
        <v>217</v>
      </c>
    </row>
    <row r="28" spans="1:20" ht="15" customHeight="1">
      <c r="A28" s="678" t="s">
        <v>419</v>
      </c>
      <c r="B28" s="754" t="s">
        <v>421</v>
      </c>
      <c r="C28" s="747">
        <v>40.754469999999998</v>
      </c>
      <c r="D28" s="747">
        <v>75.536569999999998</v>
      </c>
      <c r="E28" s="746" t="s">
        <v>433</v>
      </c>
      <c r="F28" s="749" t="s">
        <v>179</v>
      </c>
      <c r="G28" s="749" t="s">
        <v>179</v>
      </c>
      <c r="H28" s="897" t="s">
        <v>105</v>
      </c>
      <c r="I28" s="746">
        <v>4016</v>
      </c>
      <c r="J28" s="746">
        <v>4186</v>
      </c>
      <c r="K28" s="746">
        <v>170</v>
      </c>
      <c r="L28" s="748">
        <v>1</v>
      </c>
      <c r="M28" s="746">
        <v>6.74</v>
      </c>
      <c r="N28" s="746">
        <v>7.0000000000000007E-2</v>
      </c>
      <c r="O28" s="746">
        <v>313</v>
      </c>
      <c r="P28" s="746">
        <v>1.3</v>
      </c>
      <c r="Q28" s="749">
        <v>1.5</v>
      </c>
      <c r="R28" s="746">
        <v>0.5</v>
      </c>
      <c r="S28" s="750">
        <v>1.1000000000000001</v>
      </c>
      <c r="T28" s="678" t="s">
        <v>175</v>
      </c>
    </row>
    <row r="29" spans="1:20" ht="15" customHeight="1">
      <c r="A29" s="678" t="s">
        <v>419</v>
      </c>
      <c r="B29" s="754" t="s">
        <v>430</v>
      </c>
      <c r="C29" s="747">
        <v>40.782699999999998</v>
      </c>
      <c r="D29" s="747">
        <v>75.4876</v>
      </c>
      <c r="E29" s="746" t="s">
        <v>433</v>
      </c>
      <c r="F29" s="749">
        <v>16.399999999999999</v>
      </c>
      <c r="G29" s="749">
        <v>2.9</v>
      </c>
      <c r="H29" s="896">
        <f t="shared" si="0"/>
        <v>0.17682926829268295</v>
      </c>
      <c r="I29" s="746">
        <v>4134</v>
      </c>
      <c r="J29" s="746">
        <v>4186</v>
      </c>
      <c r="K29" s="746">
        <v>52</v>
      </c>
      <c r="L29" s="748">
        <v>0.61</v>
      </c>
      <c r="M29" s="746">
        <v>6.74</v>
      </c>
      <c r="N29" s="746">
        <v>7.0000000000000007E-2</v>
      </c>
      <c r="O29" s="746">
        <v>313</v>
      </c>
      <c r="P29" s="746">
        <v>1.2</v>
      </c>
      <c r="Q29" s="749">
        <v>1.7</v>
      </c>
      <c r="R29" s="746">
        <v>0.5</v>
      </c>
      <c r="S29" s="750">
        <v>0.4</v>
      </c>
      <c r="T29" s="678" t="s">
        <v>299</v>
      </c>
    </row>
    <row r="30" spans="1:20" ht="15" customHeight="1">
      <c r="A30" s="678" t="s">
        <v>419</v>
      </c>
      <c r="B30" s="754" t="s">
        <v>424</v>
      </c>
      <c r="C30" s="747">
        <v>40.787399999999998</v>
      </c>
      <c r="D30" s="747">
        <v>75.472800000000007</v>
      </c>
      <c r="E30" s="746" t="s">
        <v>433</v>
      </c>
      <c r="F30" s="749">
        <v>19.100000000000001</v>
      </c>
      <c r="G30" s="749">
        <v>3.9</v>
      </c>
      <c r="H30" s="896">
        <f t="shared" si="0"/>
        <v>0.20418848167539266</v>
      </c>
      <c r="I30" s="746">
        <v>4020</v>
      </c>
      <c r="J30" s="746">
        <v>4186</v>
      </c>
      <c r="K30" s="746">
        <v>166</v>
      </c>
      <c r="L30" s="748">
        <v>0.99</v>
      </c>
      <c r="M30" s="746">
        <v>6.74</v>
      </c>
      <c r="N30" s="746">
        <v>7.0000000000000007E-2</v>
      </c>
      <c r="O30" s="746">
        <v>313</v>
      </c>
      <c r="P30" s="746">
        <v>1.2</v>
      </c>
      <c r="Q30" s="749">
        <v>1.7</v>
      </c>
      <c r="R30" s="746">
        <v>0.5</v>
      </c>
      <c r="S30" s="750">
        <v>1.1000000000000001</v>
      </c>
      <c r="T30" s="678" t="s">
        <v>299</v>
      </c>
    </row>
    <row r="31" spans="1:20" ht="15" customHeight="1">
      <c r="A31" s="678" t="s">
        <v>419</v>
      </c>
      <c r="B31" s="754" t="s">
        <v>427</v>
      </c>
      <c r="C31" s="747">
        <v>40.765000000000001</v>
      </c>
      <c r="D31" s="747">
        <v>75.502499999999998</v>
      </c>
      <c r="E31" s="746" t="s">
        <v>433</v>
      </c>
      <c r="F31" s="749">
        <v>64.8</v>
      </c>
      <c r="G31" s="749">
        <v>9</v>
      </c>
      <c r="H31" s="896">
        <f t="shared" si="0"/>
        <v>0.1388888888888889</v>
      </c>
      <c r="I31" s="746">
        <v>4042</v>
      </c>
      <c r="J31" s="746">
        <v>4186</v>
      </c>
      <c r="K31" s="746">
        <v>144</v>
      </c>
      <c r="L31" s="748">
        <v>0.91</v>
      </c>
      <c r="M31" s="746">
        <v>6.74</v>
      </c>
      <c r="N31" s="746">
        <v>7.0000000000000007E-2</v>
      </c>
      <c r="O31" s="746">
        <v>313</v>
      </c>
      <c r="P31" s="746">
        <v>1.3</v>
      </c>
      <c r="Q31" s="749">
        <v>1.5</v>
      </c>
      <c r="R31" s="746">
        <v>0.5</v>
      </c>
      <c r="S31" s="750">
        <v>1</v>
      </c>
      <c r="T31" s="678" t="s">
        <v>299</v>
      </c>
    </row>
    <row r="32" spans="1:20" ht="15" customHeight="1">
      <c r="A32" s="678" t="s">
        <v>359</v>
      </c>
      <c r="B32" s="754" t="s">
        <v>367</v>
      </c>
      <c r="C32" s="747">
        <v>41.870170000000002</v>
      </c>
      <c r="D32" s="747">
        <v>77.734070000000003</v>
      </c>
      <c r="E32" s="746" t="s">
        <v>373</v>
      </c>
      <c r="F32" s="749">
        <v>16.600000000000001</v>
      </c>
      <c r="G32" s="749">
        <v>3.1</v>
      </c>
      <c r="H32" s="896">
        <f t="shared" si="0"/>
        <v>0.18674698795180722</v>
      </c>
      <c r="I32" s="746">
        <v>4016</v>
      </c>
      <c r="J32" s="746">
        <v>4068</v>
      </c>
      <c r="K32" s="746">
        <v>52</v>
      </c>
      <c r="L32" s="748">
        <v>0.44</v>
      </c>
      <c r="M32" s="746">
        <v>6.51</v>
      </c>
      <c r="N32" s="746">
        <v>7.0000000000000007E-2</v>
      </c>
      <c r="O32" s="746">
        <v>254</v>
      </c>
      <c r="P32" s="746">
        <v>2.2999999999999998</v>
      </c>
      <c r="Q32" s="749">
        <v>1.3</v>
      </c>
      <c r="R32" s="746">
        <v>0.5</v>
      </c>
      <c r="S32" s="750">
        <v>0.3</v>
      </c>
      <c r="T32" s="678" t="s">
        <v>175</v>
      </c>
    </row>
    <row r="33" spans="1:20" ht="15" customHeight="1">
      <c r="A33" s="678" t="s">
        <v>359</v>
      </c>
      <c r="B33" s="754" t="s">
        <v>370</v>
      </c>
      <c r="C33" s="747">
        <v>41.883229999999998</v>
      </c>
      <c r="D33" s="747">
        <v>77.705680000000001</v>
      </c>
      <c r="E33" s="746" t="s">
        <v>373</v>
      </c>
      <c r="F33" s="749">
        <v>0.4</v>
      </c>
      <c r="G33" s="749">
        <v>0.2</v>
      </c>
      <c r="H33" s="896">
        <f t="shared" si="0"/>
        <v>0.5</v>
      </c>
      <c r="I33" s="746">
        <v>4020</v>
      </c>
      <c r="J33" s="746">
        <v>4068</v>
      </c>
      <c r="K33" s="746">
        <v>48</v>
      </c>
      <c r="L33" s="748">
        <v>0.43</v>
      </c>
      <c r="M33" s="746">
        <v>6.51</v>
      </c>
      <c r="N33" s="746">
        <v>7.0000000000000007E-2</v>
      </c>
      <c r="O33" s="746">
        <v>254</v>
      </c>
      <c r="P33" s="746">
        <v>2.2999999999999998</v>
      </c>
      <c r="Q33" s="749">
        <v>1.3</v>
      </c>
      <c r="R33" s="746">
        <v>0.5</v>
      </c>
      <c r="S33" s="750">
        <v>0.3</v>
      </c>
      <c r="T33" s="678" t="s">
        <v>175</v>
      </c>
    </row>
    <row r="34" spans="1:20" ht="15" customHeight="1">
      <c r="A34" s="678" t="s">
        <v>359</v>
      </c>
      <c r="B34" s="754" t="s">
        <v>361</v>
      </c>
      <c r="C34" s="747">
        <v>41.619199999999999</v>
      </c>
      <c r="D34" s="747">
        <v>77.728830000000002</v>
      </c>
      <c r="E34" s="746" t="s">
        <v>373</v>
      </c>
      <c r="F34" s="749">
        <v>89.5</v>
      </c>
      <c r="G34" s="749">
        <v>17.8</v>
      </c>
      <c r="H34" s="896">
        <f t="shared" si="0"/>
        <v>0.19888268156424582</v>
      </c>
      <c r="I34" s="746">
        <v>3808</v>
      </c>
      <c r="J34" s="746">
        <v>4068</v>
      </c>
      <c r="K34" s="746">
        <v>260</v>
      </c>
      <c r="L34" s="748">
        <v>1</v>
      </c>
      <c r="M34" s="746">
        <v>6.51</v>
      </c>
      <c r="N34" s="746">
        <v>7.0000000000000007E-2</v>
      </c>
      <c r="O34" s="746">
        <v>254</v>
      </c>
      <c r="P34" s="746">
        <v>2.2999999999999998</v>
      </c>
      <c r="Q34" s="749">
        <v>1.3</v>
      </c>
      <c r="R34" s="746">
        <v>0.5</v>
      </c>
      <c r="S34" s="750">
        <v>1.7</v>
      </c>
      <c r="T34" s="678" t="s">
        <v>210</v>
      </c>
    </row>
    <row r="35" spans="1:20" ht="15" customHeight="1">
      <c r="A35" s="678" t="s">
        <v>359</v>
      </c>
      <c r="B35" s="754" t="s">
        <v>363</v>
      </c>
      <c r="C35" s="747">
        <v>41.64029</v>
      </c>
      <c r="D35" s="747">
        <v>77.850040000000007</v>
      </c>
      <c r="E35" s="746" t="s">
        <v>373</v>
      </c>
      <c r="F35" s="749">
        <v>25.7</v>
      </c>
      <c r="G35" s="749">
        <v>8.1999999999999993</v>
      </c>
      <c r="H35" s="896">
        <f t="shared" si="0"/>
        <v>0.31906614785992216</v>
      </c>
      <c r="I35" s="746">
        <v>3824</v>
      </c>
      <c r="J35" s="746">
        <v>4068</v>
      </c>
      <c r="K35" s="746">
        <v>244</v>
      </c>
      <c r="L35" s="748">
        <v>0.96</v>
      </c>
      <c r="M35" s="746">
        <v>6.51</v>
      </c>
      <c r="N35" s="746">
        <v>7.0000000000000007E-2</v>
      </c>
      <c r="O35" s="746">
        <v>254</v>
      </c>
      <c r="P35" s="746">
        <v>2.2999999999999998</v>
      </c>
      <c r="Q35" s="749">
        <v>1.3</v>
      </c>
      <c r="R35" s="746">
        <v>0.5</v>
      </c>
      <c r="S35" s="750">
        <v>1.6</v>
      </c>
      <c r="T35" s="678" t="s">
        <v>210</v>
      </c>
    </row>
    <row r="36" spans="1:20" ht="15" customHeight="1">
      <c r="A36" s="678" t="s">
        <v>359</v>
      </c>
      <c r="B36" s="754" t="s">
        <v>365</v>
      </c>
      <c r="C36" s="747">
        <v>41.70825</v>
      </c>
      <c r="D36" s="747">
        <v>77.80538</v>
      </c>
      <c r="E36" s="746" t="s">
        <v>373</v>
      </c>
      <c r="F36" s="749">
        <v>20.8</v>
      </c>
      <c r="G36" s="749">
        <v>3</v>
      </c>
      <c r="H36" s="896">
        <f t="shared" si="0"/>
        <v>0.14423076923076922</v>
      </c>
      <c r="I36" s="746">
        <v>3881</v>
      </c>
      <c r="J36" s="746">
        <v>4068</v>
      </c>
      <c r="K36" s="746">
        <v>187</v>
      </c>
      <c r="L36" s="748">
        <v>0.8</v>
      </c>
      <c r="M36" s="746">
        <v>6.51</v>
      </c>
      <c r="N36" s="746">
        <v>7.0000000000000007E-2</v>
      </c>
      <c r="O36" s="746">
        <v>254</v>
      </c>
      <c r="P36" s="746">
        <v>2.2999999999999998</v>
      </c>
      <c r="Q36" s="749">
        <v>1.3</v>
      </c>
      <c r="R36" s="746">
        <v>0.5</v>
      </c>
      <c r="S36" s="750">
        <v>1.2</v>
      </c>
      <c r="T36" s="678" t="s">
        <v>175</v>
      </c>
    </row>
    <row r="37" spans="1:20" ht="15" customHeight="1">
      <c r="A37" s="678" t="s">
        <v>662</v>
      </c>
      <c r="B37" s="754" t="s">
        <v>668</v>
      </c>
      <c r="C37" s="747">
        <v>33.986669999999997</v>
      </c>
      <c r="D37" s="747">
        <v>97.44905</v>
      </c>
      <c r="E37" s="746" t="s">
        <v>670</v>
      </c>
      <c r="F37" s="749">
        <v>13.9</v>
      </c>
      <c r="G37" s="749">
        <v>2.5</v>
      </c>
      <c r="H37" s="896">
        <f t="shared" si="0"/>
        <v>0.17985611510791366</v>
      </c>
      <c r="I37" s="746">
        <v>4907</v>
      </c>
      <c r="J37" s="746">
        <v>5528</v>
      </c>
      <c r="K37" s="746">
        <v>621</v>
      </c>
      <c r="L37" s="748">
        <v>0.88</v>
      </c>
      <c r="M37" s="746">
        <v>6.37</v>
      </c>
      <c r="N37" s="746">
        <v>0.06</v>
      </c>
      <c r="O37" s="746">
        <v>528</v>
      </c>
      <c r="P37" s="746">
        <v>-2.1</v>
      </c>
      <c r="Q37" s="749">
        <v>1</v>
      </c>
      <c r="R37" s="746">
        <v>0.7</v>
      </c>
      <c r="S37" s="750">
        <v>4</v>
      </c>
      <c r="T37" s="678" t="s">
        <v>234</v>
      </c>
    </row>
    <row r="38" spans="1:20" ht="15" customHeight="1">
      <c r="A38" s="678" t="s">
        <v>662</v>
      </c>
      <c r="B38" s="754" t="s">
        <v>664</v>
      </c>
      <c r="C38" s="747">
        <v>33.876919999999998</v>
      </c>
      <c r="D38" s="747">
        <v>97.231560000000002</v>
      </c>
      <c r="E38" s="746" t="s">
        <v>670</v>
      </c>
      <c r="F38" s="749">
        <v>52.3</v>
      </c>
      <c r="G38" s="749">
        <v>7.5</v>
      </c>
      <c r="H38" s="896">
        <f t="shared" si="0"/>
        <v>0.14340344168260039</v>
      </c>
      <c r="I38" s="746">
        <v>4878</v>
      </c>
      <c r="J38" s="746">
        <v>5528</v>
      </c>
      <c r="K38" s="746">
        <v>650</v>
      </c>
      <c r="L38" s="748">
        <v>1</v>
      </c>
      <c r="M38" s="746">
        <v>6.37</v>
      </c>
      <c r="N38" s="746">
        <v>0.06</v>
      </c>
      <c r="O38" s="746">
        <v>528</v>
      </c>
      <c r="P38" s="746">
        <v>-2.1</v>
      </c>
      <c r="Q38" s="749">
        <v>1</v>
      </c>
      <c r="R38" s="746">
        <v>0.7</v>
      </c>
      <c r="S38" s="750">
        <v>4.0999999999999996</v>
      </c>
      <c r="T38" s="678" t="s">
        <v>234</v>
      </c>
    </row>
    <row r="39" spans="1:20" ht="15" customHeight="1">
      <c r="A39" s="678" t="s">
        <v>662</v>
      </c>
      <c r="B39" s="754" t="s">
        <v>666</v>
      </c>
      <c r="C39" s="747">
        <v>33.964779999999998</v>
      </c>
      <c r="D39" s="747">
        <v>97.325280000000006</v>
      </c>
      <c r="E39" s="746" t="s">
        <v>670</v>
      </c>
      <c r="F39" s="749">
        <v>154.30000000000001</v>
      </c>
      <c r="G39" s="749">
        <v>27.3</v>
      </c>
      <c r="H39" s="896">
        <f t="shared" si="0"/>
        <v>0.17692806221646143</v>
      </c>
      <c r="I39" s="746">
        <v>4902</v>
      </c>
      <c r="J39" s="746">
        <v>5528</v>
      </c>
      <c r="K39" s="746">
        <v>626</v>
      </c>
      <c r="L39" s="748">
        <v>0.9</v>
      </c>
      <c r="M39" s="746">
        <v>6.37</v>
      </c>
      <c r="N39" s="746">
        <v>0.06</v>
      </c>
      <c r="O39" s="746">
        <v>528</v>
      </c>
      <c r="P39" s="746">
        <v>-2.1</v>
      </c>
      <c r="Q39" s="749">
        <v>1</v>
      </c>
      <c r="R39" s="746">
        <v>0.7</v>
      </c>
      <c r="S39" s="750">
        <v>4</v>
      </c>
      <c r="T39" s="678" t="s">
        <v>234</v>
      </c>
    </row>
    <row r="40" spans="1:20" ht="15" customHeight="1">
      <c r="A40" s="678" t="s">
        <v>673</v>
      </c>
      <c r="B40" s="754" t="s">
        <v>674</v>
      </c>
      <c r="C40" s="747">
        <v>34.156970000000001</v>
      </c>
      <c r="D40" s="747">
        <v>98.020330000000001</v>
      </c>
      <c r="E40" s="746" t="s">
        <v>680</v>
      </c>
      <c r="F40" s="749">
        <v>57.2</v>
      </c>
      <c r="G40" s="749">
        <v>10</v>
      </c>
      <c r="H40" s="896">
        <f t="shared" si="0"/>
        <v>0.17482517482517482</v>
      </c>
      <c r="I40" s="746">
        <v>4914</v>
      </c>
      <c r="J40" s="746">
        <v>5516</v>
      </c>
      <c r="K40" s="746">
        <v>602</v>
      </c>
      <c r="L40" s="748">
        <v>1</v>
      </c>
      <c r="M40" s="746">
        <v>6.37</v>
      </c>
      <c r="N40" s="746">
        <v>0.06</v>
      </c>
      <c r="O40" s="746">
        <v>615</v>
      </c>
      <c r="P40" s="746">
        <v>-2.4</v>
      </c>
      <c r="Q40" s="749">
        <v>1.2</v>
      </c>
      <c r="R40" s="746">
        <v>0.8</v>
      </c>
      <c r="S40" s="750">
        <v>3.8</v>
      </c>
      <c r="T40" s="678" t="s">
        <v>234</v>
      </c>
    </row>
    <row r="41" spans="1:20" ht="15" customHeight="1">
      <c r="A41" s="678" t="s">
        <v>673</v>
      </c>
      <c r="B41" s="754" t="s">
        <v>678</v>
      </c>
      <c r="C41" s="747">
        <v>34.156059999999997</v>
      </c>
      <c r="D41" s="747">
        <v>97.708529999999996</v>
      </c>
      <c r="E41" s="746" t="s">
        <v>680</v>
      </c>
      <c r="F41" s="749">
        <v>23.5</v>
      </c>
      <c r="G41" s="749">
        <v>3.3</v>
      </c>
      <c r="H41" s="896">
        <f t="shared" si="0"/>
        <v>0.1404255319148936</v>
      </c>
      <c r="I41" s="746">
        <v>4942</v>
      </c>
      <c r="J41" s="746">
        <v>5516</v>
      </c>
      <c r="K41" s="746">
        <v>574</v>
      </c>
      <c r="L41" s="748">
        <v>0.87</v>
      </c>
      <c r="M41" s="746">
        <v>6.37</v>
      </c>
      <c r="N41" s="746">
        <v>0.06</v>
      </c>
      <c r="O41" s="746">
        <v>615</v>
      </c>
      <c r="P41" s="746">
        <v>-0.9</v>
      </c>
      <c r="Q41" s="749">
        <v>1.2</v>
      </c>
      <c r="R41" s="746">
        <v>0.8</v>
      </c>
      <c r="S41" s="750">
        <v>3.7</v>
      </c>
      <c r="T41" s="678" t="s">
        <v>234</v>
      </c>
    </row>
    <row r="42" spans="1:20" ht="15" customHeight="1">
      <c r="A42" s="678" t="s">
        <v>673</v>
      </c>
      <c r="B42" s="754" t="s">
        <v>676</v>
      </c>
      <c r="C42" s="747">
        <v>34.16431</v>
      </c>
      <c r="D42" s="747">
        <v>98.131529999999998</v>
      </c>
      <c r="E42" s="746" t="s">
        <v>680</v>
      </c>
      <c r="F42" s="749">
        <v>34.299999999999997</v>
      </c>
      <c r="G42" s="749">
        <v>8</v>
      </c>
      <c r="H42" s="896">
        <f t="shared" si="0"/>
        <v>0.23323615160349856</v>
      </c>
      <c r="I42" s="746">
        <v>4938</v>
      </c>
      <c r="J42" s="746">
        <v>5516</v>
      </c>
      <c r="K42" s="746">
        <v>578</v>
      </c>
      <c r="L42" s="748">
        <v>0.89</v>
      </c>
      <c r="M42" s="746">
        <v>6.37</v>
      </c>
      <c r="N42" s="746">
        <v>0.06</v>
      </c>
      <c r="O42" s="746">
        <v>615</v>
      </c>
      <c r="P42" s="746">
        <v>-2.4</v>
      </c>
      <c r="Q42" s="749">
        <v>1.2</v>
      </c>
      <c r="R42" s="746">
        <v>0.8</v>
      </c>
      <c r="S42" s="750">
        <v>3.7</v>
      </c>
      <c r="T42" s="678" t="s">
        <v>234</v>
      </c>
    </row>
    <row r="43" spans="1:20" ht="15" customHeight="1">
      <c r="A43" s="678" t="s">
        <v>683</v>
      </c>
      <c r="B43" s="754" t="s">
        <v>684</v>
      </c>
      <c r="C43" s="747">
        <v>34.60492</v>
      </c>
      <c r="D43" s="747">
        <v>98.015060000000005</v>
      </c>
      <c r="E43" s="746" t="s">
        <v>680</v>
      </c>
      <c r="F43" s="749">
        <v>69.3</v>
      </c>
      <c r="G43" s="749">
        <v>14</v>
      </c>
      <c r="H43" s="896">
        <f t="shared" si="0"/>
        <v>0.20202020202020202</v>
      </c>
      <c r="I43" s="746">
        <v>4778</v>
      </c>
      <c r="J43" s="746">
        <v>5516</v>
      </c>
      <c r="K43" s="746">
        <v>738</v>
      </c>
      <c r="L43" s="748">
        <v>1</v>
      </c>
      <c r="M43" s="746">
        <v>6.37</v>
      </c>
      <c r="N43" s="746">
        <v>0.06</v>
      </c>
      <c r="O43" s="746">
        <v>615</v>
      </c>
      <c r="P43" s="746">
        <v>-2.2999999999999998</v>
      </c>
      <c r="Q43" s="749">
        <v>1.3</v>
      </c>
      <c r="R43" s="746">
        <v>0.8</v>
      </c>
      <c r="S43" s="750">
        <v>4.7</v>
      </c>
      <c r="T43" s="678" t="s">
        <v>234</v>
      </c>
    </row>
    <row r="44" spans="1:20" ht="15" customHeight="1">
      <c r="A44" s="678" t="s">
        <v>683</v>
      </c>
      <c r="B44" s="754" t="s">
        <v>686</v>
      </c>
      <c r="C44" s="747">
        <v>34.525779999999997</v>
      </c>
      <c r="D44" s="747">
        <v>97.987530000000007</v>
      </c>
      <c r="E44" s="746" t="s">
        <v>680</v>
      </c>
      <c r="F44" s="749">
        <v>57.3</v>
      </c>
      <c r="G44" s="749">
        <v>12.2</v>
      </c>
      <c r="H44" s="896">
        <f t="shared" si="0"/>
        <v>0.21291448516579406</v>
      </c>
      <c r="I44" s="746">
        <v>4810</v>
      </c>
      <c r="J44" s="746">
        <v>5516</v>
      </c>
      <c r="K44" s="746">
        <v>706</v>
      </c>
      <c r="L44" s="748">
        <v>0.91</v>
      </c>
      <c r="M44" s="746">
        <v>6.37</v>
      </c>
      <c r="N44" s="746">
        <v>0.06</v>
      </c>
      <c r="O44" s="746">
        <v>615</v>
      </c>
      <c r="P44" s="746">
        <v>-2.8</v>
      </c>
      <c r="Q44" s="749">
        <v>1.4</v>
      </c>
      <c r="R44" s="746">
        <v>0.8</v>
      </c>
      <c r="S44" s="750">
        <v>4.5</v>
      </c>
      <c r="T44" s="678" t="s">
        <v>234</v>
      </c>
    </row>
    <row r="45" spans="1:20" ht="15" customHeight="1">
      <c r="A45" s="678" t="s">
        <v>683</v>
      </c>
      <c r="B45" s="754" t="s">
        <v>688</v>
      </c>
      <c r="C45" s="747">
        <v>34.391530000000003</v>
      </c>
      <c r="D45" s="747">
        <v>97.759559999999993</v>
      </c>
      <c r="E45" s="746" t="s">
        <v>680</v>
      </c>
      <c r="F45" s="749">
        <v>71.3</v>
      </c>
      <c r="G45" s="749">
        <v>10.3</v>
      </c>
      <c r="H45" s="896">
        <f t="shared" si="0"/>
        <v>0.14446002805049091</v>
      </c>
      <c r="I45" s="746">
        <v>4882</v>
      </c>
      <c r="J45" s="746">
        <v>5516</v>
      </c>
      <c r="K45" s="746">
        <v>634</v>
      </c>
      <c r="L45" s="748">
        <v>0.7</v>
      </c>
      <c r="M45" s="746">
        <v>6.37</v>
      </c>
      <c r="N45" s="746">
        <v>0.06</v>
      </c>
      <c r="O45" s="746">
        <v>615</v>
      </c>
      <c r="P45" s="746">
        <v>-0.9</v>
      </c>
      <c r="Q45" s="749">
        <v>1.2</v>
      </c>
      <c r="R45" s="746">
        <v>0.8</v>
      </c>
      <c r="S45" s="750">
        <v>4</v>
      </c>
      <c r="T45" s="678" t="s">
        <v>234</v>
      </c>
    </row>
    <row r="46" spans="1:20" ht="15" customHeight="1">
      <c r="A46" s="678" t="s">
        <v>683</v>
      </c>
      <c r="B46" s="754" t="s">
        <v>690</v>
      </c>
      <c r="C46" s="747">
        <v>34.337310000000002</v>
      </c>
      <c r="D46" s="747">
        <v>97.606110000000001</v>
      </c>
      <c r="E46" s="746" t="s">
        <v>680</v>
      </c>
      <c r="F46" s="749">
        <v>57.8</v>
      </c>
      <c r="G46" s="749">
        <v>7.5</v>
      </c>
      <c r="H46" s="896">
        <f t="shared" si="0"/>
        <v>0.12975778546712805</v>
      </c>
      <c r="I46" s="746">
        <v>4898</v>
      </c>
      <c r="J46" s="746">
        <v>5516</v>
      </c>
      <c r="K46" s="746">
        <v>618</v>
      </c>
      <c r="L46" s="748">
        <v>0.66</v>
      </c>
      <c r="M46" s="746">
        <v>6.37</v>
      </c>
      <c r="N46" s="746">
        <v>0.06</v>
      </c>
      <c r="O46" s="746">
        <v>615</v>
      </c>
      <c r="P46" s="746">
        <v>-0.9</v>
      </c>
      <c r="Q46" s="749">
        <v>1.2</v>
      </c>
      <c r="R46" s="746">
        <v>0.8</v>
      </c>
      <c r="S46" s="750">
        <v>3.9</v>
      </c>
      <c r="T46" s="678" t="s">
        <v>234</v>
      </c>
    </row>
    <row r="47" spans="1:20" ht="15" customHeight="1">
      <c r="A47" s="678" t="s">
        <v>692</v>
      </c>
      <c r="B47" s="754" t="s">
        <v>694</v>
      </c>
      <c r="C47" s="747">
        <v>43.819859999999998</v>
      </c>
      <c r="D47" s="747">
        <v>84.472170000000006</v>
      </c>
      <c r="E47" s="746" t="s">
        <v>680</v>
      </c>
      <c r="F47" s="749" t="s">
        <v>179</v>
      </c>
      <c r="G47" s="749" t="s">
        <v>179</v>
      </c>
      <c r="H47" s="897" t="s">
        <v>105</v>
      </c>
      <c r="I47" s="746">
        <v>3274</v>
      </c>
      <c r="J47" s="746">
        <v>3744</v>
      </c>
      <c r="K47" s="746">
        <v>470</v>
      </c>
      <c r="L47" s="748">
        <v>1</v>
      </c>
      <c r="M47" s="746">
        <v>6.44</v>
      </c>
      <c r="N47" s="746">
        <v>0.03</v>
      </c>
      <c r="O47" s="746">
        <v>263</v>
      </c>
      <c r="P47" s="746">
        <v>5.5</v>
      </c>
      <c r="Q47" s="749">
        <v>1</v>
      </c>
      <c r="R47" s="746">
        <v>0.9</v>
      </c>
      <c r="S47" s="750">
        <v>3</v>
      </c>
      <c r="T47" s="678" t="s">
        <v>175</v>
      </c>
    </row>
    <row r="48" spans="1:20" ht="15" customHeight="1">
      <c r="A48" s="678" t="s">
        <v>692</v>
      </c>
      <c r="B48" s="754" t="s">
        <v>696</v>
      </c>
      <c r="C48" s="747">
        <v>43.738700000000001</v>
      </c>
      <c r="D48" s="747">
        <v>84.403199999999998</v>
      </c>
      <c r="E48" s="746" t="s">
        <v>680</v>
      </c>
      <c r="F48" s="749">
        <v>0.3</v>
      </c>
      <c r="G48" s="749">
        <v>0.1</v>
      </c>
      <c r="H48" s="896">
        <f t="shared" si="0"/>
        <v>0.33333333333333337</v>
      </c>
      <c r="I48" s="746">
        <v>3706</v>
      </c>
      <c r="J48" s="746">
        <v>3744</v>
      </c>
      <c r="K48" s="746">
        <v>38</v>
      </c>
      <c r="L48" s="748">
        <v>0.32</v>
      </c>
      <c r="M48" s="746">
        <v>6.31</v>
      </c>
      <c r="N48" s="746">
        <v>0.02</v>
      </c>
      <c r="O48" s="746">
        <v>263</v>
      </c>
      <c r="P48" s="746">
        <v>5.5</v>
      </c>
      <c r="Q48" s="749">
        <v>1</v>
      </c>
      <c r="R48" s="746">
        <v>0.9</v>
      </c>
      <c r="S48" s="750">
        <v>0.2</v>
      </c>
      <c r="T48" s="678" t="s">
        <v>254</v>
      </c>
    </row>
    <row r="49" spans="1:20" ht="15" customHeight="1">
      <c r="A49" s="678" t="s">
        <v>701</v>
      </c>
      <c r="B49" s="754" t="s">
        <v>703</v>
      </c>
      <c r="C49" s="747">
        <v>43.176299999999998</v>
      </c>
      <c r="D49" s="747">
        <v>84.880799999999994</v>
      </c>
      <c r="E49" s="746" t="s">
        <v>706</v>
      </c>
      <c r="F49" s="749">
        <v>58.7</v>
      </c>
      <c r="G49" s="749">
        <v>10.6</v>
      </c>
      <c r="H49" s="896">
        <f t="shared" si="0"/>
        <v>0.1805792163543441</v>
      </c>
      <c r="I49" s="746">
        <v>3306</v>
      </c>
      <c r="J49" s="746">
        <v>3828</v>
      </c>
      <c r="K49" s="746">
        <v>522</v>
      </c>
      <c r="L49" s="748">
        <v>1</v>
      </c>
      <c r="M49" s="746">
        <v>6.31</v>
      </c>
      <c r="N49" s="746">
        <v>0.02</v>
      </c>
      <c r="O49" s="746">
        <v>263</v>
      </c>
      <c r="P49" s="746">
        <v>2.2999999999999998</v>
      </c>
      <c r="Q49" s="749">
        <v>0.9</v>
      </c>
      <c r="R49" s="746">
        <v>0.9</v>
      </c>
      <c r="S49" s="750">
        <v>3.3</v>
      </c>
      <c r="T49" s="678" t="s">
        <v>705</v>
      </c>
    </row>
    <row r="50" spans="1:20" ht="15" customHeight="1">
      <c r="A50" s="678" t="s">
        <v>709</v>
      </c>
      <c r="B50" s="754" t="s">
        <v>711</v>
      </c>
      <c r="C50" s="747">
        <v>43.108029999999999</v>
      </c>
      <c r="D50" s="747">
        <v>85.621030000000005</v>
      </c>
      <c r="E50" s="746" t="s">
        <v>715</v>
      </c>
      <c r="F50" s="749" t="s">
        <v>179</v>
      </c>
      <c r="G50" s="749" t="s">
        <v>179</v>
      </c>
      <c r="H50" s="897" t="s">
        <v>105</v>
      </c>
      <c r="I50" s="746">
        <v>3672</v>
      </c>
      <c r="J50" s="746">
        <v>4165</v>
      </c>
      <c r="K50" s="746">
        <v>493</v>
      </c>
      <c r="L50" s="748">
        <v>1</v>
      </c>
      <c r="M50" s="746">
        <v>6.31</v>
      </c>
      <c r="N50" s="746">
        <v>0.02</v>
      </c>
      <c r="O50" s="746">
        <v>248</v>
      </c>
      <c r="P50" s="746">
        <v>1.5</v>
      </c>
      <c r="Q50" s="749">
        <v>0.6</v>
      </c>
      <c r="R50" s="746">
        <v>0.3</v>
      </c>
      <c r="S50" s="750">
        <v>3.1</v>
      </c>
      <c r="T50" s="678" t="s">
        <v>175</v>
      </c>
    </row>
    <row r="51" spans="1:20" ht="15" customHeight="1">
      <c r="A51" s="678" t="s">
        <v>709</v>
      </c>
      <c r="B51" s="754" t="s">
        <v>713</v>
      </c>
      <c r="C51" s="747">
        <v>43.116900000000001</v>
      </c>
      <c r="D51" s="747">
        <v>85.759600000000006</v>
      </c>
      <c r="E51" s="746" t="s">
        <v>715</v>
      </c>
      <c r="F51" s="749">
        <v>18.3</v>
      </c>
      <c r="G51" s="749">
        <v>5.2</v>
      </c>
      <c r="H51" s="896">
        <f t="shared" si="0"/>
        <v>0.28415300546448086</v>
      </c>
      <c r="I51" s="746">
        <v>3748</v>
      </c>
      <c r="J51" s="746">
        <v>4165</v>
      </c>
      <c r="K51" s="746">
        <v>417</v>
      </c>
      <c r="L51" s="748">
        <v>0.84</v>
      </c>
      <c r="M51" s="746">
        <v>6.31</v>
      </c>
      <c r="N51" s="746">
        <v>0.02</v>
      </c>
      <c r="O51" s="746">
        <v>248</v>
      </c>
      <c r="P51" s="746">
        <v>1.5</v>
      </c>
      <c r="Q51" s="749">
        <v>0.6</v>
      </c>
      <c r="R51" s="746">
        <v>0.3</v>
      </c>
      <c r="S51" s="750">
        <v>2.6</v>
      </c>
      <c r="T51" s="678" t="s">
        <v>705</v>
      </c>
    </row>
    <row r="52" spans="1:20" ht="15" customHeight="1">
      <c r="A52" s="678" t="s">
        <v>632</v>
      </c>
      <c r="B52" s="754" t="s">
        <v>638</v>
      </c>
      <c r="C52" s="747">
        <v>47.417999999999999</v>
      </c>
      <c r="D52" s="747">
        <v>100.35250000000001</v>
      </c>
      <c r="E52" s="746" t="s">
        <v>618</v>
      </c>
      <c r="F52" s="749">
        <v>34.299999999999997</v>
      </c>
      <c r="G52" s="749">
        <v>7.6</v>
      </c>
      <c r="H52" s="896">
        <f t="shared" si="0"/>
        <v>0.22157434402332363</v>
      </c>
      <c r="I52" s="746">
        <v>2782</v>
      </c>
      <c r="J52" s="746">
        <v>3839</v>
      </c>
      <c r="K52" s="746">
        <v>1057</v>
      </c>
      <c r="L52" s="748">
        <v>0.98</v>
      </c>
      <c r="M52" s="746">
        <v>6.5</v>
      </c>
      <c r="N52" s="746">
        <v>0.02</v>
      </c>
      <c r="O52" s="746">
        <v>242</v>
      </c>
      <c r="P52" s="746">
        <v>1.1000000000000001</v>
      </c>
      <c r="Q52" s="749">
        <v>1.3</v>
      </c>
      <c r="R52" s="746">
        <v>0.9</v>
      </c>
      <c r="S52" s="750">
        <v>6.9</v>
      </c>
      <c r="T52" s="678" t="s">
        <v>207</v>
      </c>
    </row>
    <row r="53" spans="1:20" ht="15" customHeight="1">
      <c r="A53" s="678" t="s">
        <v>632</v>
      </c>
      <c r="B53" s="754" t="s">
        <v>634</v>
      </c>
      <c r="C53" s="747">
        <v>47.435499999999998</v>
      </c>
      <c r="D53" s="747">
        <v>100.3471</v>
      </c>
      <c r="E53" s="746" t="s">
        <v>618</v>
      </c>
      <c r="F53" s="749" t="s">
        <v>637</v>
      </c>
      <c r="G53" s="749" t="s">
        <v>169</v>
      </c>
      <c r="H53" s="897" t="s">
        <v>105</v>
      </c>
      <c r="I53" s="746">
        <v>2771</v>
      </c>
      <c r="J53" s="746">
        <v>3839</v>
      </c>
      <c r="K53" s="746">
        <v>1068</v>
      </c>
      <c r="L53" s="748">
        <v>1</v>
      </c>
      <c r="M53" s="746">
        <v>6.5</v>
      </c>
      <c r="N53" s="746">
        <v>0.02</v>
      </c>
      <c r="O53" s="746">
        <v>242</v>
      </c>
      <c r="P53" s="746">
        <v>1.1000000000000001</v>
      </c>
      <c r="Q53" s="749">
        <v>1.3</v>
      </c>
      <c r="R53" s="746">
        <v>0.9</v>
      </c>
      <c r="S53" s="750">
        <v>6.9</v>
      </c>
      <c r="T53" s="678" t="s">
        <v>207</v>
      </c>
    </row>
    <row r="54" spans="1:20" ht="15" customHeight="1">
      <c r="A54" s="678" t="s">
        <v>200</v>
      </c>
      <c r="B54" s="754" t="s">
        <v>211</v>
      </c>
      <c r="C54" s="747">
        <v>49.952129999999997</v>
      </c>
      <c r="D54" s="747">
        <v>88.088920000000002</v>
      </c>
      <c r="E54" s="746" t="s">
        <v>226</v>
      </c>
      <c r="F54" s="749">
        <v>19.100000000000001</v>
      </c>
      <c r="G54" s="749">
        <v>2.4</v>
      </c>
      <c r="H54" s="896">
        <f t="shared" si="0"/>
        <v>0.1256544502617801</v>
      </c>
      <c r="I54" s="746">
        <v>2635</v>
      </c>
      <c r="J54" s="746">
        <v>3196</v>
      </c>
      <c r="K54" s="746">
        <v>561</v>
      </c>
      <c r="L54" s="748">
        <v>0.76</v>
      </c>
      <c r="M54" s="746">
        <v>6.31</v>
      </c>
      <c r="N54" s="746">
        <v>7.0000000000000007E-2</v>
      </c>
      <c r="O54" s="746">
        <v>204</v>
      </c>
      <c r="P54" s="746">
        <v>4.4000000000000004</v>
      </c>
      <c r="Q54" s="749">
        <v>1.2</v>
      </c>
      <c r="R54" s="746">
        <v>0.9</v>
      </c>
      <c r="S54" s="750">
        <v>3.5</v>
      </c>
      <c r="T54" s="678" t="s">
        <v>206</v>
      </c>
    </row>
    <row r="55" spans="1:20" ht="15" customHeight="1">
      <c r="A55" s="678" t="s">
        <v>200</v>
      </c>
      <c r="B55" s="754" t="s">
        <v>203</v>
      </c>
      <c r="C55" s="747">
        <v>49.962339999999998</v>
      </c>
      <c r="D55" s="747">
        <v>88.134190000000004</v>
      </c>
      <c r="E55" s="746" t="s">
        <v>226</v>
      </c>
      <c r="F55" s="749">
        <v>25.4</v>
      </c>
      <c r="G55" s="749">
        <v>9.4</v>
      </c>
      <c r="H55" s="896">
        <f t="shared" si="0"/>
        <v>0.37007874015748032</v>
      </c>
      <c r="I55" s="746">
        <v>2325</v>
      </c>
      <c r="J55" s="746">
        <v>3196</v>
      </c>
      <c r="K55" s="746">
        <v>871</v>
      </c>
      <c r="L55" s="748">
        <v>1</v>
      </c>
      <c r="M55" s="746">
        <v>6.31</v>
      </c>
      <c r="N55" s="746">
        <v>7.0000000000000007E-2</v>
      </c>
      <c r="O55" s="746">
        <v>204</v>
      </c>
      <c r="P55" s="746">
        <v>4.4000000000000004</v>
      </c>
      <c r="Q55" s="749">
        <v>1.2</v>
      </c>
      <c r="R55" s="746">
        <v>0.8</v>
      </c>
      <c r="S55" s="750">
        <v>5.5</v>
      </c>
      <c r="T55" s="678" t="s">
        <v>206</v>
      </c>
    </row>
    <row r="56" spans="1:20" ht="15" customHeight="1">
      <c r="A56" s="678" t="s">
        <v>200</v>
      </c>
      <c r="B56" s="754" t="s">
        <v>208</v>
      </c>
      <c r="C56" s="747">
        <v>49.949950000000001</v>
      </c>
      <c r="D56" s="747">
        <v>88.110569999999996</v>
      </c>
      <c r="E56" s="746" t="s">
        <v>226</v>
      </c>
      <c r="F56" s="749">
        <v>18.3</v>
      </c>
      <c r="G56" s="749">
        <v>3.3</v>
      </c>
      <c r="H56" s="896">
        <f t="shared" si="0"/>
        <v>0.18032786885245899</v>
      </c>
      <c r="I56" s="746">
        <v>2325</v>
      </c>
      <c r="J56" s="746">
        <v>3196</v>
      </c>
      <c r="K56" s="746">
        <v>871</v>
      </c>
      <c r="L56" s="748">
        <v>1</v>
      </c>
      <c r="M56" s="746">
        <v>6.31</v>
      </c>
      <c r="N56" s="746">
        <v>7.0000000000000007E-2</v>
      </c>
      <c r="O56" s="746">
        <v>204</v>
      </c>
      <c r="P56" s="746">
        <v>4.4000000000000004</v>
      </c>
      <c r="Q56" s="749">
        <v>1.2</v>
      </c>
      <c r="R56" s="746">
        <v>0.9</v>
      </c>
      <c r="S56" s="750">
        <v>5.5</v>
      </c>
      <c r="T56" s="678" t="s">
        <v>206</v>
      </c>
    </row>
    <row r="57" spans="1:20" ht="15" customHeight="1">
      <c r="A57" s="678" t="s">
        <v>200</v>
      </c>
      <c r="B57" s="754" t="s">
        <v>222</v>
      </c>
      <c r="C57" s="747">
        <v>49.975729999999999</v>
      </c>
      <c r="D57" s="747">
        <v>88.178629999999998</v>
      </c>
      <c r="E57" s="746" t="s">
        <v>226</v>
      </c>
      <c r="F57" s="749">
        <v>19.399999999999999</v>
      </c>
      <c r="G57" s="749">
        <v>3.6</v>
      </c>
      <c r="H57" s="896">
        <f t="shared" si="0"/>
        <v>0.18556701030927836</v>
      </c>
      <c r="I57" s="746">
        <v>2960</v>
      </c>
      <c r="J57" s="746">
        <v>3196</v>
      </c>
      <c r="K57" s="746">
        <v>236</v>
      </c>
      <c r="L57" s="748">
        <v>0.51</v>
      </c>
      <c r="M57" s="746">
        <v>6.31</v>
      </c>
      <c r="N57" s="746">
        <v>7.0000000000000007E-2</v>
      </c>
      <c r="O57" s="746">
        <v>204</v>
      </c>
      <c r="P57" s="746">
        <v>4.4000000000000004</v>
      </c>
      <c r="Q57" s="749">
        <v>1.2</v>
      </c>
      <c r="R57" s="746">
        <v>0.8</v>
      </c>
      <c r="S57" s="750">
        <v>1.5</v>
      </c>
      <c r="T57" s="678" t="s">
        <v>206</v>
      </c>
    </row>
    <row r="58" spans="1:20" ht="15" customHeight="1">
      <c r="A58" s="678" t="s">
        <v>200</v>
      </c>
      <c r="B58" s="754" t="s">
        <v>214</v>
      </c>
      <c r="C58" s="747">
        <v>50.016590000000001</v>
      </c>
      <c r="D58" s="747">
        <v>88.35239</v>
      </c>
      <c r="E58" s="746" t="s">
        <v>226</v>
      </c>
      <c r="F58" s="749">
        <v>18.8</v>
      </c>
      <c r="G58" s="749">
        <v>3.8</v>
      </c>
      <c r="H58" s="896">
        <f t="shared" si="0"/>
        <v>0.20212765957446807</v>
      </c>
      <c r="I58" s="746">
        <v>2916</v>
      </c>
      <c r="J58" s="746">
        <v>3196</v>
      </c>
      <c r="K58" s="746">
        <v>280</v>
      </c>
      <c r="L58" s="748">
        <v>0.54</v>
      </c>
      <c r="M58" s="746">
        <v>6.31</v>
      </c>
      <c r="N58" s="746">
        <v>7.0000000000000007E-2</v>
      </c>
      <c r="O58" s="746">
        <v>510</v>
      </c>
      <c r="P58" s="746">
        <v>4.4000000000000004</v>
      </c>
      <c r="Q58" s="749">
        <v>1.3</v>
      </c>
      <c r="R58" s="746">
        <v>0.8</v>
      </c>
      <c r="S58" s="750">
        <v>1.8</v>
      </c>
      <c r="T58" s="678" t="s">
        <v>206</v>
      </c>
    </row>
    <row r="59" spans="1:20" ht="15" customHeight="1">
      <c r="A59" s="678" t="s">
        <v>200</v>
      </c>
      <c r="B59" s="754" t="s">
        <v>218</v>
      </c>
      <c r="C59" s="747">
        <v>50.012999999999998</v>
      </c>
      <c r="D59" s="747">
        <v>88.293999999999997</v>
      </c>
      <c r="E59" s="746" t="s">
        <v>226</v>
      </c>
      <c r="F59" s="749">
        <v>20.9</v>
      </c>
      <c r="G59" s="749">
        <v>6.9</v>
      </c>
      <c r="H59" s="896">
        <f t="shared" si="0"/>
        <v>0.33014354066985652</v>
      </c>
      <c r="I59" s="746">
        <v>2952</v>
      </c>
      <c r="J59" s="746">
        <v>3196</v>
      </c>
      <c r="K59" s="746">
        <v>244</v>
      </c>
      <c r="L59" s="748">
        <v>0.52</v>
      </c>
      <c r="M59" s="746">
        <v>6.31</v>
      </c>
      <c r="N59" s="746">
        <v>7.0000000000000007E-2</v>
      </c>
      <c r="O59" s="746">
        <v>510</v>
      </c>
      <c r="P59" s="746">
        <v>4.4000000000000004</v>
      </c>
      <c r="Q59" s="749">
        <v>1.3</v>
      </c>
      <c r="R59" s="746">
        <v>0.8</v>
      </c>
      <c r="S59" s="750">
        <v>1.5</v>
      </c>
      <c r="T59" s="678" t="s">
        <v>923</v>
      </c>
    </row>
    <row r="60" spans="1:20" ht="15" customHeight="1">
      <c r="A60" s="678" t="s">
        <v>722</v>
      </c>
      <c r="B60" s="754" t="s">
        <v>726</v>
      </c>
      <c r="C60" s="747">
        <v>28.347999999999999</v>
      </c>
      <c r="D60" s="747">
        <v>86.626999999999995</v>
      </c>
      <c r="E60" s="746" t="s">
        <v>728</v>
      </c>
      <c r="F60" s="749">
        <v>33.200000000000003</v>
      </c>
      <c r="G60" s="749">
        <v>5.2</v>
      </c>
      <c r="H60" s="896">
        <f t="shared" si="0"/>
        <v>0.15662650602409639</v>
      </c>
      <c r="I60" s="746">
        <v>5968</v>
      </c>
      <c r="J60" s="746">
        <v>6066</v>
      </c>
      <c r="K60" s="746">
        <v>98</v>
      </c>
      <c r="L60" s="748">
        <v>0.88</v>
      </c>
      <c r="M60" s="746">
        <v>6.06</v>
      </c>
      <c r="N60" s="746">
        <v>7.0000000000000007E-2</v>
      </c>
      <c r="O60" s="746">
        <v>1001</v>
      </c>
      <c r="P60" s="746">
        <v>6.1</v>
      </c>
      <c r="Q60" s="749">
        <v>0.9</v>
      </c>
      <c r="R60" s="746">
        <v>0.9</v>
      </c>
      <c r="S60" s="750">
        <v>0.6</v>
      </c>
      <c r="T60" s="678" t="s">
        <v>217</v>
      </c>
    </row>
    <row r="61" spans="1:20" ht="15" customHeight="1">
      <c r="A61" s="678" t="s">
        <v>722</v>
      </c>
      <c r="B61" s="754" t="s">
        <v>724</v>
      </c>
      <c r="C61" s="747">
        <v>28.408280000000001</v>
      </c>
      <c r="D61" s="747">
        <v>86.649460000000005</v>
      </c>
      <c r="E61" s="746" t="s">
        <v>728</v>
      </c>
      <c r="F61" s="749" t="s">
        <v>179</v>
      </c>
      <c r="G61" s="749" t="s">
        <v>179</v>
      </c>
      <c r="H61" s="897" t="s">
        <v>105</v>
      </c>
      <c r="I61" s="746">
        <v>5872</v>
      </c>
      <c r="J61" s="746">
        <v>6066</v>
      </c>
      <c r="K61" s="746">
        <v>194</v>
      </c>
      <c r="L61" s="748">
        <v>1</v>
      </c>
      <c r="M61" s="746">
        <v>6.06</v>
      </c>
      <c r="N61" s="746">
        <v>7.0000000000000007E-2</v>
      </c>
      <c r="O61" s="746">
        <v>1001</v>
      </c>
      <c r="P61" s="746">
        <v>6.1</v>
      </c>
      <c r="Q61" s="749">
        <v>0.9</v>
      </c>
      <c r="R61" s="746">
        <v>0.9</v>
      </c>
      <c r="S61" s="750">
        <v>1.2</v>
      </c>
      <c r="T61" s="678" t="s">
        <v>175</v>
      </c>
    </row>
    <row r="62" spans="1:20" ht="15" customHeight="1">
      <c r="A62" s="678" t="s">
        <v>156</v>
      </c>
      <c r="B62" s="754" t="s">
        <v>347</v>
      </c>
      <c r="C62" s="747">
        <v>42.701390000000004</v>
      </c>
      <c r="D62" s="747">
        <v>76.700890000000001</v>
      </c>
      <c r="E62" s="746" t="s">
        <v>356</v>
      </c>
      <c r="F62" s="749">
        <v>22.2</v>
      </c>
      <c r="G62" s="749">
        <v>3.7</v>
      </c>
      <c r="H62" s="896">
        <f t="shared" si="0"/>
        <v>0.16666666666666669</v>
      </c>
      <c r="I62" s="746">
        <v>3722</v>
      </c>
      <c r="J62" s="746">
        <v>4184</v>
      </c>
      <c r="K62" s="746">
        <v>462</v>
      </c>
      <c r="L62" s="748">
        <v>0.94</v>
      </c>
      <c r="M62" s="746">
        <v>6.51</v>
      </c>
      <c r="N62" s="746">
        <v>7.0000000000000007E-2</v>
      </c>
      <c r="O62" s="746">
        <v>416</v>
      </c>
      <c r="P62" s="746">
        <v>7.6</v>
      </c>
      <c r="Q62" s="749">
        <v>1</v>
      </c>
      <c r="R62" s="746">
        <v>0.4</v>
      </c>
      <c r="S62" s="750">
        <v>3</v>
      </c>
      <c r="T62" s="678" t="s">
        <v>175</v>
      </c>
    </row>
    <row r="63" spans="1:20" ht="15" customHeight="1">
      <c r="A63" s="678" t="s">
        <v>156</v>
      </c>
      <c r="B63" s="754" t="s">
        <v>350</v>
      </c>
      <c r="C63" s="747">
        <v>42.749650000000003</v>
      </c>
      <c r="D63" s="747">
        <v>76.695400000000006</v>
      </c>
      <c r="E63" s="746" t="s">
        <v>356</v>
      </c>
      <c r="F63" s="749">
        <v>15.4</v>
      </c>
      <c r="G63" s="749">
        <v>2.5</v>
      </c>
      <c r="H63" s="896">
        <f t="shared" si="0"/>
        <v>0.16233766233766234</v>
      </c>
      <c r="I63" s="746">
        <v>4092</v>
      </c>
      <c r="J63" s="746">
        <v>4184</v>
      </c>
      <c r="K63" s="746">
        <v>92</v>
      </c>
      <c r="L63" s="748">
        <v>0.48</v>
      </c>
      <c r="M63" s="746">
        <v>6.51</v>
      </c>
      <c r="N63" s="746">
        <v>7.0000000000000007E-2</v>
      </c>
      <c r="O63" s="746">
        <v>416</v>
      </c>
      <c r="P63" s="746">
        <v>7.6</v>
      </c>
      <c r="Q63" s="749">
        <v>1</v>
      </c>
      <c r="R63" s="746">
        <v>0.4</v>
      </c>
      <c r="S63" s="750">
        <v>0.6</v>
      </c>
      <c r="T63" s="678" t="s">
        <v>175</v>
      </c>
    </row>
    <row r="64" spans="1:20" ht="15" customHeight="1">
      <c r="A64" s="678" t="s">
        <v>156</v>
      </c>
      <c r="B64" s="754" t="s">
        <v>353</v>
      </c>
      <c r="C64" s="747">
        <v>42.747750000000003</v>
      </c>
      <c r="D64" s="747">
        <v>76.693920000000006</v>
      </c>
      <c r="E64" s="746" t="s">
        <v>356</v>
      </c>
      <c r="F64" s="749">
        <v>0.3</v>
      </c>
      <c r="G64" s="749">
        <v>0.1</v>
      </c>
      <c r="H64" s="896">
        <f t="shared" si="0"/>
        <v>0.33333333333333337</v>
      </c>
      <c r="I64" s="746">
        <v>4106</v>
      </c>
      <c r="J64" s="746">
        <v>4184</v>
      </c>
      <c r="K64" s="746">
        <v>78</v>
      </c>
      <c r="L64" s="748">
        <v>0.46</v>
      </c>
      <c r="M64" s="746">
        <v>6.51</v>
      </c>
      <c r="N64" s="746">
        <v>7.0000000000000007E-2</v>
      </c>
      <c r="O64" s="746">
        <v>416</v>
      </c>
      <c r="P64" s="746">
        <v>7.6</v>
      </c>
      <c r="Q64" s="749">
        <v>1</v>
      </c>
      <c r="R64" s="746">
        <v>0.4</v>
      </c>
      <c r="S64" s="750">
        <v>0.5</v>
      </c>
      <c r="T64" s="678" t="s">
        <v>175</v>
      </c>
    </row>
    <row r="65" spans="1:20" ht="15" customHeight="1">
      <c r="A65" s="678" t="s">
        <v>156</v>
      </c>
      <c r="B65" s="754" t="s">
        <v>344</v>
      </c>
      <c r="C65" s="747">
        <v>42.666449999999998</v>
      </c>
      <c r="D65" s="747">
        <v>76.69</v>
      </c>
      <c r="E65" s="746" t="s">
        <v>356</v>
      </c>
      <c r="F65" s="749" t="s">
        <v>179</v>
      </c>
      <c r="G65" s="749" t="s">
        <v>179</v>
      </c>
      <c r="H65" s="897" t="s">
        <v>105</v>
      </c>
      <c r="I65" s="746">
        <v>3678</v>
      </c>
      <c r="J65" s="746">
        <v>4184</v>
      </c>
      <c r="K65" s="746">
        <v>506</v>
      </c>
      <c r="L65" s="748">
        <v>1</v>
      </c>
      <c r="M65" s="746">
        <v>6.51</v>
      </c>
      <c r="N65" s="746">
        <v>7.0000000000000007E-2</v>
      </c>
      <c r="O65" s="746">
        <v>416</v>
      </c>
      <c r="P65" s="746">
        <v>7.6</v>
      </c>
      <c r="Q65" s="749">
        <v>1</v>
      </c>
      <c r="R65" s="746">
        <v>0.4</v>
      </c>
      <c r="S65" s="750">
        <v>3.3</v>
      </c>
      <c r="T65" s="678" t="s">
        <v>175</v>
      </c>
    </row>
    <row r="66" spans="1:20" ht="15" customHeight="1">
      <c r="A66" s="678" t="s">
        <v>718</v>
      </c>
      <c r="B66" s="754" t="s">
        <v>720</v>
      </c>
      <c r="C66" s="747">
        <v>47.412599999999998</v>
      </c>
      <c r="D66" s="747">
        <v>100.25660000000001</v>
      </c>
      <c r="E66" s="746" t="s">
        <v>618</v>
      </c>
      <c r="F66" s="749">
        <v>22.8</v>
      </c>
      <c r="G66" s="749">
        <v>3.3</v>
      </c>
      <c r="H66" s="896">
        <f t="shared" si="0"/>
        <v>0.14473684210526314</v>
      </c>
      <c r="I66" s="746">
        <v>2983</v>
      </c>
      <c r="J66" s="746">
        <v>3839</v>
      </c>
      <c r="K66" s="746">
        <v>856</v>
      </c>
      <c r="L66" s="748">
        <v>1</v>
      </c>
      <c r="M66" s="746">
        <v>6.5</v>
      </c>
      <c r="N66" s="746">
        <v>0.02</v>
      </c>
      <c r="O66" s="746">
        <v>242</v>
      </c>
      <c r="P66" s="746">
        <v>1.1000000000000001</v>
      </c>
      <c r="Q66" s="749">
        <v>1.3</v>
      </c>
      <c r="R66" s="746">
        <v>0.9</v>
      </c>
      <c r="S66" s="750">
        <v>5.6</v>
      </c>
      <c r="T66" s="678" t="s">
        <v>293</v>
      </c>
    </row>
    <row r="67" spans="1:20" ht="15" customHeight="1">
      <c r="A67" s="678" t="s">
        <v>147</v>
      </c>
      <c r="B67" s="754" t="s">
        <v>275</v>
      </c>
      <c r="C67" s="747">
        <v>43.11206</v>
      </c>
      <c r="D67" s="747">
        <v>86.989559999999997</v>
      </c>
      <c r="E67" s="746" t="s">
        <v>296</v>
      </c>
      <c r="F67" s="749" t="s">
        <v>179</v>
      </c>
      <c r="G67" s="749" t="s">
        <v>179</v>
      </c>
      <c r="H67" s="897" t="s">
        <v>105</v>
      </c>
      <c r="I67" s="746">
        <v>3574</v>
      </c>
      <c r="J67" s="746">
        <v>3998</v>
      </c>
      <c r="K67" s="746">
        <v>424</v>
      </c>
      <c r="L67" s="748">
        <v>1</v>
      </c>
      <c r="M67" s="746">
        <v>6.43</v>
      </c>
      <c r="N67" s="746">
        <v>0.05</v>
      </c>
      <c r="O67" s="746">
        <v>248</v>
      </c>
      <c r="P67" s="746">
        <v>4.7</v>
      </c>
      <c r="Q67" s="749">
        <v>0.7</v>
      </c>
      <c r="R67" s="746">
        <v>0.1</v>
      </c>
      <c r="S67" s="750">
        <v>2.7</v>
      </c>
      <c r="T67" s="678" t="s">
        <v>175</v>
      </c>
    </row>
    <row r="68" spans="1:20" ht="15" customHeight="1">
      <c r="A68" s="678" t="s">
        <v>147</v>
      </c>
      <c r="B68" s="754" t="s">
        <v>282</v>
      </c>
      <c r="C68" s="747">
        <v>43.116300000000003</v>
      </c>
      <c r="D68" s="747">
        <v>86.929199999999994</v>
      </c>
      <c r="E68" s="746" t="s">
        <v>296</v>
      </c>
      <c r="F68" s="749">
        <v>17.7</v>
      </c>
      <c r="G68" s="749">
        <v>2.5</v>
      </c>
      <c r="H68" s="896">
        <f t="shared" si="0"/>
        <v>0.14124293785310735</v>
      </c>
      <c r="I68" s="746">
        <v>3738</v>
      </c>
      <c r="J68" s="746">
        <v>3998</v>
      </c>
      <c r="K68" s="746">
        <v>260</v>
      </c>
      <c r="L68" s="748">
        <v>0.72</v>
      </c>
      <c r="M68" s="746">
        <v>6.43</v>
      </c>
      <c r="N68" s="746">
        <v>0.05</v>
      </c>
      <c r="O68" s="746">
        <v>248</v>
      </c>
      <c r="P68" s="746">
        <v>4.7</v>
      </c>
      <c r="Q68" s="749">
        <v>0.7</v>
      </c>
      <c r="R68" s="746">
        <v>0.1</v>
      </c>
      <c r="S68" s="750">
        <v>1.7</v>
      </c>
      <c r="T68" s="678" t="s">
        <v>243</v>
      </c>
    </row>
    <row r="69" spans="1:20" ht="15" customHeight="1">
      <c r="A69" s="678" t="s">
        <v>147</v>
      </c>
      <c r="B69" s="754" t="s">
        <v>289</v>
      </c>
      <c r="C69" s="747">
        <v>43.113799999999998</v>
      </c>
      <c r="D69" s="747">
        <v>86.842799999999997</v>
      </c>
      <c r="E69" s="746" t="s">
        <v>296</v>
      </c>
      <c r="F69" s="749">
        <v>19.600000000000001</v>
      </c>
      <c r="G69" s="749">
        <v>5.4</v>
      </c>
      <c r="H69" s="896">
        <f t="shared" si="0"/>
        <v>0.27551020408163263</v>
      </c>
      <c r="I69" s="746">
        <v>3898</v>
      </c>
      <c r="J69" s="746">
        <v>3998</v>
      </c>
      <c r="K69" s="746">
        <v>100</v>
      </c>
      <c r="L69" s="748">
        <v>0.44</v>
      </c>
      <c r="M69" s="746">
        <v>6.43</v>
      </c>
      <c r="N69" s="746">
        <v>0.05</v>
      </c>
      <c r="O69" s="746">
        <v>248</v>
      </c>
      <c r="P69" s="746">
        <v>4.7</v>
      </c>
      <c r="Q69" s="749">
        <v>0.7</v>
      </c>
      <c r="R69" s="746">
        <v>0.1</v>
      </c>
      <c r="S69" s="750">
        <v>0.6</v>
      </c>
      <c r="T69" s="678" t="s">
        <v>292</v>
      </c>
    </row>
    <row r="70" spans="1:20" ht="15" customHeight="1">
      <c r="A70" s="678" t="s">
        <v>147</v>
      </c>
      <c r="B70" s="754" t="s">
        <v>278</v>
      </c>
      <c r="C70" s="747">
        <v>43.11</v>
      </c>
      <c r="D70" s="747">
        <v>86.944999999999993</v>
      </c>
      <c r="E70" s="746" t="s">
        <v>296</v>
      </c>
      <c r="F70" s="749">
        <v>19.3</v>
      </c>
      <c r="G70" s="749">
        <v>3.6</v>
      </c>
      <c r="H70" s="896">
        <f t="shared" si="0"/>
        <v>0.18652849740932642</v>
      </c>
      <c r="I70" s="746">
        <v>3674</v>
      </c>
      <c r="J70" s="746">
        <v>3998</v>
      </c>
      <c r="K70" s="746">
        <v>324</v>
      </c>
      <c r="L70" s="748">
        <v>0.83</v>
      </c>
      <c r="M70" s="746">
        <v>6.43</v>
      </c>
      <c r="N70" s="746">
        <v>0.05</v>
      </c>
      <c r="O70" s="746">
        <v>248</v>
      </c>
      <c r="P70" s="746">
        <v>4.7</v>
      </c>
      <c r="Q70" s="749">
        <v>0.7</v>
      </c>
      <c r="R70" s="746">
        <v>0.1</v>
      </c>
      <c r="S70" s="750">
        <v>2.1</v>
      </c>
      <c r="T70" s="678" t="s">
        <v>281</v>
      </c>
    </row>
    <row r="71" spans="1:20" ht="15" customHeight="1">
      <c r="A71" s="678" t="s">
        <v>147</v>
      </c>
      <c r="B71" s="754" t="s">
        <v>286</v>
      </c>
      <c r="C71" s="747">
        <v>43.119</v>
      </c>
      <c r="D71" s="747">
        <v>86.92</v>
      </c>
      <c r="E71" s="746" t="s">
        <v>296</v>
      </c>
      <c r="F71" s="749">
        <v>17.440000000000001</v>
      </c>
      <c r="G71" s="749">
        <v>4.2</v>
      </c>
      <c r="H71" s="896">
        <f t="shared" si="0"/>
        <v>0.24082568807339449</v>
      </c>
      <c r="I71" s="746">
        <v>3762</v>
      </c>
      <c r="J71" s="746">
        <v>3998</v>
      </c>
      <c r="K71" s="746">
        <v>236</v>
      </c>
      <c r="L71" s="748">
        <v>0.67</v>
      </c>
      <c r="M71" s="746">
        <v>6.43</v>
      </c>
      <c r="N71" s="746">
        <v>0.05</v>
      </c>
      <c r="O71" s="746">
        <v>248</v>
      </c>
      <c r="P71" s="746">
        <v>4.7</v>
      </c>
      <c r="Q71" s="749">
        <v>0.7</v>
      </c>
      <c r="R71" s="746">
        <v>0.1</v>
      </c>
      <c r="S71" s="750">
        <v>1.5</v>
      </c>
      <c r="T71" s="678" t="s">
        <v>281</v>
      </c>
    </row>
    <row r="72" spans="1:20" ht="15" customHeight="1">
      <c r="A72" s="678" t="s">
        <v>148</v>
      </c>
      <c r="B72" s="754" t="s">
        <v>235</v>
      </c>
      <c r="C72" s="747">
        <v>43.157510000000002</v>
      </c>
      <c r="D72" s="747">
        <v>87.450239999999994</v>
      </c>
      <c r="E72" s="746" t="s">
        <v>239</v>
      </c>
      <c r="F72" s="749">
        <v>31.9</v>
      </c>
      <c r="G72" s="749">
        <v>10.8</v>
      </c>
      <c r="H72" s="896">
        <f t="shared" si="0"/>
        <v>0.33855799373040757</v>
      </c>
      <c r="I72" s="746">
        <v>3624</v>
      </c>
      <c r="J72" s="746">
        <v>3873</v>
      </c>
      <c r="K72" s="746">
        <v>249</v>
      </c>
      <c r="L72" s="748">
        <v>0.99</v>
      </c>
      <c r="M72" s="746">
        <v>6.43</v>
      </c>
      <c r="N72" s="746">
        <v>0.05</v>
      </c>
      <c r="O72" s="746">
        <v>248</v>
      </c>
      <c r="P72" s="746">
        <v>7.4</v>
      </c>
      <c r="Q72" s="749">
        <v>0.9</v>
      </c>
      <c r="R72" s="746">
        <v>0.7</v>
      </c>
      <c r="S72" s="750">
        <v>1.6</v>
      </c>
      <c r="T72" s="678" t="s">
        <v>175</v>
      </c>
    </row>
    <row r="73" spans="1:20" ht="15" customHeight="1">
      <c r="A73" s="678" t="s">
        <v>148</v>
      </c>
      <c r="B73" s="754" t="s">
        <v>231</v>
      </c>
      <c r="C73" s="747">
        <v>43.158830000000002</v>
      </c>
      <c r="D73" s="747">
        <v>87.440979999999996</v>
      </c>
      <c r="E73" s="746" t="s">
        <v>239</v>
      </c>
      <c r="F73" s="749">
        <v>30</v>
      </c>
      <c r="G73" s="749">
        <v>12.9</v>
      </c>
      <c r="H73" s="896">
        <f t="shared" ref="H73:H136" si="1">G73/F73</f>
        <v>0.43</v>
      </c>
      <c r="I73" s="746">
        <v>3620</v>
      </c>
      <c r="J73" s="746">
        <v>3873</v>
      </c>
      <c r="K73" s="746">
        <v>253</v>
      </c>
      <c r="L73" s="748">
        <v>1</v>
      </c>
      <c r="M73" s="746">
        <v>6.43</v>
      </c>
      <c r="N73" s="746">
        <v>0.05</v>
      </c>
      <c r="O73" s="746">
        <v>248</v>
      </c>
      <c r="P73" s="746">
        <v>7.4</v>
      </c>
      <c r="Q73" s="749">
        <v>0.9</v>
      </c>
      <c r="R73" s="746">
        <v>0.7</v>
      </c>
      <c r="S73" s="750">
        <v>1.6</v>
      </c>
      <c r="T73" s="678" t="s">
        <v>175</v>
      </c>
    </row>
    <row r="74" spans="1:20" ht="15" customHeight="1">
      <c r="A74" s="678" t="s">
        <v>150</v>
      </c>
      <c r="B74" s="754" t="s">
        <v>449</v>
      </c>
      <c r="C74" s="747">
        <v>37.859940000000002</v>
      </c>
      <c r="D74" s="747">
        <v>96.288079999999994</v>
      </c>
      <c r="E74" s="746" t="s">
        <v>455</v>
      </c>
      <c r="F74" s="749">
        <v>131.5</v>
      </c>
      <c r="G74" s="749">
        <v>19.2</v>
      </c>
      <c r="H74" s="896">
        <f t="shared" si="1"/>
        <v>0.14600760456273765</v>
      </c>
      <c r="I74" s="746">
        <v>4763</v>
      </c>
      <c r="J74" s="746">
        <v>5059</v>
      </c>
      <c r="K74" s="746">
        <v>296</v>
      </c>
      <c r="L74" s="748">
        <v>1</v>
      </c>
      <c r="M74" s="746">
        <v>6.55</v>
      </c>
      <c r="N74" s="746">
        <v>0.04</v>
      </c>
      <c r="O74" s="746">
        <v>115</v>
      </c>
      <c r="P74" s="746">
        <v>2.4</v>
      </c>
      <c r="Q74" s="749">
        <v>1.5</v>
      </c>
      <c r="R74" s="746">
        <v>0.1</v>
      </c>
      <c r="S74" s="750">
        <v>1.9</v>
      </c>
      <c r="T74" s="678" t="s">
        <v>175</v>
      </c>
    </row>
    <row r="75" spans="1:20" ht="15" customHeight="1">
      <c r="A75" s="678" t="s">
        <v>150</v>
      </c>
      <c r="B75" s="754" t="s">
        <v>452</v>
      </c>
      <c r="C75" s="747">
        <v>37.943559999999998</v>
      </c>
      <c r="D75" s="747">
        <v>96.355459999999994</v>
      </c>
      <c r="E75" s="746" t="s">
        <v>455</v>
      </c>
      <c r="F75" s="749" t="s">
        <v>179</v>
      </c>
      <c r="G75" s="749" t="s">
        <v>179</v>
      </c>
      <c r="H75" s="897" t="s">
        <v>105</v>
      </c>
      <c r="I75" s="746">
        <v>4883</v>
      </c>
      <c r="J75" s="746">
        <v>5059</v>
      </c>
      <c r="K75" s="746">
        <v>176</v>
      </c>
      <c r="L75" s="748">
        <v>0.75</v>
      </c>
      <c r="M75" s="746">
        <v>6.55</v>
      </c>
      <c r="N75" s="746">
        <v>0.04</v>
      </c>
      <c r="O75" s="746">
        <v>115</v>
      </c>
      <c r="P75" s="746">
        <v>2.4</v>
      </c>
      <c r="Q75" s="749">
        <v>1.5</v>
      </c>
      <c r="R75" s="746">
        <v>0.1</v>
      </c>
      <c r="S75" s="750">
        <v>1.2</v>
      </c>
      <c r="T75" s="678" t="s">
        <v>175</v>
      </c>
    </row>
    <row r="76" spans="1:20" ht="15" customHeight="1">
      <c r="A76" s="678" t="s">
        <v>151</v>
      </c>
      <c r="B76" s="754" t="s">
        <v>462</v>
      </c>
      <c r="C76" s="747">
        <v>37.66339</v>
      </c>
      <c r="D76" s="747">
        <v>101.42668999999999</v>
      </c>
      <c r="E76" s="746" t="s">
        <v>468</v>
      </c>
      <c r="F76" s="749">
        <v>18.2</v>
      </c>
      <c r="G76" s="749">
        <v>2.6</v>
      </c>
      <c r="H76" s="896">
        <f t="shared" si="1"/>
        <v>0.14285714285714288</v>
      </c>
      <c r="I76" s="746">
        <v>3710</v>
      </c>
      <c r="J76" s="746">
        <v>4767</v>
      </c>
      <c r="K76" s="746">
        <v>1057</v>
      </c>
      <c r="L76" s="748">
        <v>0.98</v>
      </c>
      <c r="M76" s="746">
        <v>6.51</v>
      </c>
      <c r="N76" s="746">
        <v>0.03</v>
      </c>
      <c r="O76" s="746">
        <v>210</v>
      </c>
      <c r="P76" s="746">
        <v>-1.9</v>
      </c>
      <c r="Q76" s="749">
        <v>1.1000000000000001</v>
      </c>
      <c r="R76" s="746">
        <v>0.4</v>
      </c>
      <c r="S76" s="750">
        <v>6.9</v>
      </c>
      <c r="T76" s="678" t="s">
        <v>175</v>
      </c>
    </row>
    <row r="77" spans="1:20" ht="15" customHeight="1">
      <c r="A77" s="678" t="s">
        <v>151</v>
      </c>
      <c r="B77" s="754" t="s">
        <v>459</v>
      </c>
      <c r="C77" s="747">
        <v>37.660499999999999</v>
      </c>
      <c r="D77" s="747">
        <v>101.42355999999999</v>
      </c>
      <c r="E77" s="746" t="s">
        <v>468</v>
      </c>
      <c r="F77" s="749">
        <v>14</v>
      </c>
      <c r="G77" s="749">
        <v>2.4</v>
      </c>
      <c r="H77" s="896">
        <f t="shared" si="1"/>
        <v>0.17142857142857143</v>
      </c>
      <c r="I77" s="746">
        <v>3680</v>
      </c>
      <c r="J77" s="746">
        <v>4767</v>
      </c>
      <c r="K77" s="746">
        <v>1087</v>
      </c>
      <c r="L77" s="748">
        <v>1</v>
      </c>
      <c r="M77" s="746">
        <v>6.51</v>
      </c>
      <c r="N77" s="746">
        <v>0.03</v>
      </c>
      <c r="O77" s="746">
        <v>210</v>
      </c>
      <c r="P77" s="746">
        <v>-1.9</v>
      </c>
      <c r="Q77" s="749">
        <v>1.1000000000000001</v>
      </c>
      <c r="R77" s="746">
        <v>0.4</v>
      </c>
      <c r="S77" s="750">
        <v>7.1</v>
      </c>
      <c r="T77" s="678" t="s">
        <v>175</v>
      </c>
    </row>
    <row r="78" spans="1:20" ht="15" customHeight="1">
      <c r="A78" s="678" t="s">
        <v>151</v>
      </c>
      <c r="B78" s="754" t="s">
        <v>465</v>
      </c>
      <c r="C78" s="747">
        <v>37.693559999999998</v>
      </c>
      <c r="D78" s="747">
        <v>101.45208</v>
      </c>
      <c r="E78" s="746" t="s">
        <v>468</v>
      </c>
      <c r="F78" s="749">
        <v>11.7</v>
      </c>
      <c r="G78" s="749">
        <v>4.9000000000000004</v>
      </c>
      <c r="H78" s="896">
        <f t="shared" si="1"/>
        <v>0.41880341880341887</v>
      </c>
      <c r="I78" s="746">
        <v>4320</v>
      </c>
      <c r="J78" s="746">
        <v>4767</v>
      </c>
      <c r="K78" s="746">
        <v>447</v>
      </c>
      <c r="L78" s="748">
        <v>0.53</v>
      </c>
      <c r="M78" s="746">
        <v>6.51</v>
      </c>
      <c r="N78" s="746">
        <v>0.03</v>
      </c>
      <c r="O78" s="746">
        <v>210</v>
      </c>
      <c r="P78" s="746">
        <v>-1.9</v>
      </c>
      <c r="Q78" s="749">
        <v>1.1000000000000001</v>
      </c>
      <c r="R78" s="746">
        <v>0.4</v>
      </c>
      <c r="S78" s="750">
        <v>2.9</v>
      </c>
      <c r="T78" s="678" t="s">
        <v>175</v>
      </c>
    </row>
    <row r="79" spans="1:20" ht="15" customHeight="1">
      <c r="A79" s="678" t="s">
        <v>555</v>
      </c>
      <c r="B79" s="754" t="s">
        <v>560</v>
      </c>
      <c r="C79" s="747">
        <v>45.4039</v>
      </c>
      <c r="D79" s="747">
        <v>97.070300000000003</v>
      </c>
      <c r="E79" s="746" t="s">
        <v>572</v>
      </c>
      <c r="F79" s="749">
        <v>7.4</v>
      </c>
      <c r="G79" s="749">
        <v>1.3</v>
      </c>
      <c r="H79" s="896">
        <f t="shared" si="1"/>
        <v>0.17567567567567569</v>
      </c>
      <c r="I79" s="746">
        <v>3330</v>
      </c>
      <c r="J79" s="746">
        <v>3745</v>
      </c>
      <c r="K79" s="746">
        <v>415</v>
      </c>
      <c r="L79" s="748">
        <v>0.92</v>
      </c>
      <c r="M79" s="746">
        <v>6.25</v>
      </c>
      <c r="N79" s="746">
        <v>0.04</v>
      </c>
      <c r="O79" s="746">
        <v>147</v>
      </c>
      <c r="P79" s="746">
        <v>15.8</v>
      </c>
      <c r="Q79" s="749">
        <v>1.2</v>
      </c>
      <c r="R79" s="746">
        <v>0.1</v>
      </c>
      <c r="S79" s="750">
        <v>2.6</v>
      </c>
      <c r="T79" s="678" t="s">
        <v>207</v>
      </c>
    </row>
    <row r="80" spans="1:20" ht="15" customHeight="1">
      <c r="A80" s="678" t="s">
        <v>555</v>
      </c>
      <c r="B80" s="754" t="s">
        <v>563</v>
      </c>
      <c r="C80" s="747">
        <v>45.401499999999999</v>
      </c>
      <c r="D80" s="747">
        <v>97.069699999999997</v>
      </c>
      <c r="E80" s="746" t="s">
        <v>572</v>
      </c>
      <c r="F80" s="749">
        <v>2.5</v>
      </c>
      <c r="G80" s="749">
        <v>0.8</v>
      </c>
      <c r="H80" s="896">
        <f t="shared" si="1"/>
        <v>0.32</v>
      </c>
      <c r="I80" s="746">
        <v>3360</v>
      </c>
      <c r="J80" s="746">
        <v>3745</v>
      </c>
      <c r="K80" s="746">
        <v>385</v>
      </c>
      <c r="L80" s="748">
        <v>0.67</v>
      </c>
      <c r="M80" s="746">
        <v>6.25</v>
      </c>
      <c r="N80" s="746">
        <v>0.04</v>
      </c>
      <c r="O80" s="746">
        <v>147</v>
      </c>
      <c r="P80" s="746">
        <v>15.8</v>
      </c>
      <c r="Q80" s="749">
        <v>1.2</v>
      </c>
      <c r="R80" s="746">
        <v>0.1</v>
      </c>
      <c r="S80" s="750">
        <v>2.4</v>
      </c>
      <c r="T80" s="678" t="s">
        <v>207</v>
      </c>
    </row>
    <row r="81" spans="1:20" ht="15" customHeight="1">
      <c r="A81" s="678" t="s">
        <v>555</v>
      </c>
      <c r="B81" s="754" t="s">
        <v>566</v>
      </c>
      <c r="C81" s="747">
        <v>45.401200000000003</v>
      </c>
      <c r="D81" s="747">
        <v>97.069699999999997</v>
      </c>
      <c r="E81" s="746" t="s">
        <v>572</v>
      </c>
      <c r="F81" s="749">
        <v>1.4</v>
      </c>
      <c r="G81" s="749">
        <v>0.6</v>
      </c>
      <c r="H81" s="896">
        <f t="shared" si="1"/>
        <v>0.4285714285714286</v>
      </c>
      <c r="I81" s="746">
        <v>3365</v>
      </c>
      <c r="J81" s="746">
        <v>3745</v>
      </c>
      <c r="K81" s="746">
        <v>380</v>
      </c>
      <c r="L81" s="748">
        <v>0.63</v>
      </c>
      <c r="M81" s="746">
        <v>6.25</v>
      </c>
      <c r="N81" s="746">
        <v>0.04</v>
      </c>
      <c r="O81" s="746">
        <v>147</v>
      </c>
      <c r="P81" s="746">
        <v>15.8</v>
      </c>
      <c r="Q81" s="749">
        <v>1.2</v>
      </c>
      <c r="R81" s="746">
        <v>0.1</v>
      </c>
      <c r="S81" s="750">
        <v>2.4</v>
      </c>
      <c r="T81" s="678" t="s">
        <v>207</v>
      </c>
    </row>
    <row r="82" spans="1:20" ht="15" customHeight="1">
      <c r="A82" s="678" t="s">
        <v>555</v>
      </c>
      <c r="B82" s="754" t="s">
        <v>557</v>
      </c>
      <c r="C82" s="747">
        <v>45.403100000000002</v>
      </c>
      <c r="D82" s="747">
        <v>97.070999999999998</v>
      </c>
      <c r="E82" s="746" t="s">
        <v>572</v>
      </c>
      <c r="F82" s="749" t="s">
        <v>179</v>
      </c>
      <c r="G82" s="749" t="s">
        <v>179</v>
      </c>
      <c r="H82" s="897" t="s">
        <v>105</v>
      </c>
      <c r="I82" s="746">
        <v>3320</v>
      </c>
      <c r="J82" s="746">
        <v>3745</v>
      </c>
      <c r="K82" s="746">
        <v>425</v>
      </c>
      <c r="L82" s="748">
        <v>1</v>
      </c>
      <c r="M82" s="746">
        <v>6.25</v>
      </c>
      <c r="N82" s="746">
        <v>0.04</v>
      </c>
      <c r="O82" s="746">
        <v>147</v>
      </c>
      <c r="P82" s="746">
        <v>15.8</v>
      </c>
      <c r="Q82" s="749">
        <v>1.2</v>
      </c>
      <c r="R82" s="746">
        <v>0.1</v>
      </c>
      <c r="S82" s="750">
        <v>2.7</v>
      </c>
      <c r="T82" s="678" t="s">
        <v>207</v>
      </c>
    </row>
    <row r="83" spans="1:20" ht="15" customHeight="1">
      <c r="A83" s="678" t="s">
        <v>555</v>
      </c>
      <c r="B83" s="754" t="s">
        <v>569</v>
      </c>
      <c r="C83" s="747">
        <v>45.401800000000001</v>
      </c>
      <c r="D83" s="747">
        <v>97.068700000000007</v>
      </c>
      <c r="E83" s="746" t="s">
        <v>572</v>
      </c>
      <c r="F83" s="749" t="s">
        <v>179</v>
      </c>
      <c r="G83" s="749" t="s">
        <v>179</v>
      </c>
      <c r="H83" s="897" t="s">
        <v>105</v>
      </c>
      <c r="I83" s="746">
        <v>3370</v>
      </c>
      <c r="J83" s="746">
        <v>3745</v>
      </c>
      <c r="K83" s="746">
        <v>375</v>
      </c>
      <c r="L83" s="748">
        <v>0.57999999999999996</v>
      </c>
      <c r="M83" s="746">
        <v>6.25</v>
      </c>
      <c r="N83" s="746">
        <v>0.04</v>
      </c>
      <c r="O83" s="746">
        <v>147</v>
      </c>
      <c r="P83" s="746">
        <v>15.8</v>
      </c>
      <c r="Q83" s="749">
        <v>1.2</v>
      </c>
      <c r="R83" s="746">
        <v>0.1</v>
      </c>
      <c r="S83" s="750">
        <v>2.2999999999999998</v>
      </c>
      <c r="T83" s="678" t="s">
        <v>207</v>
      </c>
    </row>
    <row r="84" spans="1:20" ht="15" customHeight="1">
      <c r="A84" s="678" t="s">
        <v>160</v>
      </c>
      <c r="B84" s="754" t="s">
        <v>387</v>
      </c>
      <c r="C84" s="747">
        <v>42.038919999999997</v>
      </c>
      <c r="D84" s="747">
        <v>77.124200000000002</v>
      </c>
      <c r="E84" s="746" t="s">
        <v>399</v>
      </c>
      <c r="F84" s="749">
        <v>21.9</v>
      </c>
      <c r="G84" s="749">
        <v>2.8</v>
      </c>
      <c r="H84" s="896">
        <f t="shared" si="1"/>
        <v>0.12785388127853881</v>
      </c>
      <c r="I84" s="746">
        <v>3588</v>
      </c>
      <c r="J84" s="746">
        <v>4012</v>
      </c>
      <c r="K84" s="746">
        <v>424</v>
      </c>
      <c r="L84" s="748">
        <v>1</v>
      </c>
      <c r="M84" s="746">
        <v>6.51</v>
      </c>
      <c r="N84" s="746">
        <v>7.0000000000000007E-2</v>
      </c>
      <c r="O84" s="746">
        <v>313</v>
      </c>
      <c r="P84" s="746">
        <v>-2.2000000000000002</v>
      </c>
      <c r="Q84" s="749">
        <v>1.2</v>
      </c>
      <c r="R84" s="746">
        <v>0.5</v>
      </c>
      <c r="S84" s="750">
        <v>2.8</v>
      </c>
      <c r="T84" s="678" t="s">
        <v>175</v>
      </c>
    </row>
    <row r="85" spans="1:20" ht="15" customHeight="1">
      <c r="A85" s="678" t="s">
        <v>160</v>
      </c>
      <c r="B85" s="754" t="s">
        <v>393</v>
      </c>
      <c r="C85" s="747">
        <v>42.014319999999998</v>
      </c>
      <c r="D85" s="747">
        <v>77.199269999999999</v>
      </c>
      <c r="E85" s="746" t="s">
        <v>399</v>
      </c>
      <c r="F85" s="749">
        <v>17.3</v>
      </c>
      <c r="G85" s="749">
        <v>3</v>
      </c>
      <c r="H85" s="896">
        <f t="shared" si="1"/>
        <v>0.17341040462427745</v>
      </c>
      <c r="I85" s="746">
        <v>3792</v>
      </c>
      <c r="J85" s="746">
        <v>4012</v>
      </c>
      <c r="K85" s="746">
        <v>220</v>
      </c>
      <c r="L85" s="748">
        <v>0.71</v>
      </c>
      <c r="M85" s="746">
        <v>6.51</v>
      </c>
      <c r="N85" s="746">
        <v>7.0000000000000007E-2</v>
      </c>
      <c r="O85" s="746">
        <v>313</v>
      </c>
      <c r="P85" s="746">
        <v>-2.2000000000000002</v>
      </c>
      <c r="Q85" s="749">
        <v>1.2</v>
      </c>
      <c r="R85" s="746">
        <v>0.5</v>
      </c>
      <c r="S85" s="750">
        <v>1.4</v>
      </c>
      <c r="T85" s="678" t="s">
        <v>175</v>
      </c>
    </row>
    <row r="86" spans="1:20" ht="15" customHeight="1">
      <c r="A86" s="678" t="s">
        <v>160</v>
      </c>
      <c r="B86" s="754" t="s">
        <v>396</v>
      </c>
      <c r="C86" s="747">
        <v>42.011470000000003</v>
      </c>
      <c r="D86" s="747">
        <v>77.199600000000004</v>
      </c>
      <c r="E86" s="746" t="s">
        <v>399</v>
      </c>
      <c r="F86" s="749">
        <v>16.8</v>
      </c>
      <c r="G86" s="749">
        <v>2.8</v>
      </c>
      <c r="H86" s="896">
        <f t="shared" si="1"/>
        <v>0.16666666666666666</v>
      </c>
      <c r="I86" s="746">
        <v>3866</v>
      </c>
      <c r="J86" s="746">
        <v>4012</v>
      </c>
      <c r="K86" s="746">
        <v>146</v>
      </c>
      <c r="L86" s="748">
        <v>0.6</v>
      </c>
      <c r="M86" s="746">
        <v>6.51</v>
      </c>
      <c r="N86" s="746">
        <v>7.0000000000000007E-2</v>
      </c>
      <c r="O86" s="746">
        <v>313</v>
      </c>
      <c r="P86" s="746">
        <v>-2.2000000000000002</v>
      </c>
      <c r="Q86" s="749">
        <v>1.2</v>
      </c>
      <c r="R86" s="746">
        <v>0.5</v>
      </c>
      <c r="S86" s="750">
        <v>1</v>
      </c>
      <c r="T86" s="678" t="s">
        <v>175</v>
      </c>
    </row>
    <row r="87" spans="1:20" ht="15" customHeight="1">
      <c r="A87" s="678" t="s">
        <v>160</v>
      </c>
      <c r="B87" s="754" t="s">
        <v>390</v>
      </c>
      <c r="C87" s="747">
        <v>42.037999999999997</v>
      </c>
      <c r="D87" s="747">
        <v>77.218999999999994</v>
      </c>
      <c r="E87" s="746" t="s">
        <v>399</v>
      </c>
      <c r="F87" s="749">
        <v>37.5</v>
      </c>
      <c r="G87" s="749">
        <v>9.8000000000000007</v>
      </c>
      <c r="H87" s="896">
        <f t="shared" si="1"/>
        <v>0.26133333333333336</v>
      </c>
      <c r="I87" s="746">
        <v>3718</v>
      </c>
      <c r="J87" s="746">
        <v>4012</v>
      </c>
      <c r="K87" s="746">
        <v>294</v>
      </c>
      <c r="L87" s="748">
        <v>0.81</v>
      </c>
      <c r="M87" s="746">
        <v>6.51</v>
      </c>
      <c r="N87" s="746">
        <v>7.0000000000000007E-2</v>
      </c>
      <c r="O87" s="746">
        <v>313</v>
      </c>
      <c r="P87" s="746">
        <v>-2.2000000000000002</v>
      </c>
      <c r="Q87" s="749">
        <v>1.2</v>
      </c>
      <c r="R87" s="746">
        <v>0.5</v>
      </c>
      <c r="S87" s="750">
        <v>1.9</v>
      </c>
      <c r="T87" s="678" t="s">
        <v>245</v>
      </c>
    </row>
    <row r="88" spans="1:20" ht="15" customHeight="1">
      <c r="A88" s="678" t="s">
        <v>731</v>
      </c>
      <c r="B88" s="754" t="s">
        <v>737</v>
      </c>
      <c r="C88" s="747">
        <v>48.183770000000003</v>
      </c>
      <c r="D88" s="747">
        <v>98.781450000000007</v>
      </c>
      <c r="E88" s="746" t="s">
        <v>618</v>
      </c>
      <c r="F88" s="749">
        <v>21.9</v>
      </c>
      <c r="G88" s="749">
        <v>4.0999999999999996</v>
      </c>
      <c r="H88" s="896">
        <f t="shared" si="1"/>
        <v>0.18721461187214611</v>
      </c>
      <c r="I88" s="746">
        <v>2801</v>
      </c>
      <c r="J88" s="746">
        <v>3839</v>
      </c>
      <c r="K88" s="746">
        <v>1038</v>
      </c>
      <c r="L88" s="748">
        <v>0.78</v>
      </c>
      <c r="M88" s="746">
        <v>6.5</v>
      </c>
      <c r="N88" s="746">
        <v>0.02</v>
      </c>
      <c r="O88" s="746">
        <v>263</v>
      </c>
      <c r="P88" s="746">
        <v>-0.4</v>
      </c>
      <c r="Q88" s="749">
        <v>1.3</v>
      </c>
      <c r="R88" s="746">
        <v>0.9</v>
      </c>
      <c r="S88" s="750">
        <v>6.7</v>
      </c>
      <c r="T88" s="678" t="s">
        <v>202</v>
      </c>
    </row>
    <row r="89" spans="1:20" ht="15" customHeight="1">
      <c r="A89" s="678" t="s">
        <v>731</v>
      </c>
      <c r="B89" s="754" t="s">
        <v>733</v>
      </c>
      <c r="C89" s="747">
        <v>48.118049999999997</v>
      </c>
      <c r="D89" s="747">
        <v>98.815830000000005</v>
      </c>
      <c r="E89" s="746" t="s">
        <v>618</v>
      </c>
      <c r="F89" s="749">
        <v>19.600000000000001</v>
      </c>
      <c r="G89" s="749">
        <v>4.7</v>
      </c>
      <c r="H89" s="896">
        <f t="shared" si="1"/>
        <v>0.23979591836734693</v>
      </c>
      <c r="I89" s="746">
        <v>2726</v>
      </c>
      <c r="J89" s="746">
        <v>3839</v>
      </c>
      <c r="K89" s="746">
        <v>1113</v>
      </c>
      <c r="L89" s="748">
        <v>1</v>
      </c>
      <c r="M89" s="746">
        <v>6.5</v>
      </c>
      <c r="N89" s="746">
        <v>0.02</v>
      </c>
      <c r="O89" s="746">
        <v>263</v>
      </c>
      <c r="P89" s="746">
        <v>-0.4</v>
      </c>
      <c r="Q89" s="749">
        <v>1.3</v>
      </c>
      <c r="R89" s="746">
        <v>0.9</v>
      </c>
      <c r="S89" s="750">
        <v>7.2</v>
      </c>
      <c r="T89" s="678" t="s">
        <v>202</v>
      </c>
    </row>
    <row r="90" spans="1:20" ht="15" customHeight="1">
      <c r="A90" s="678" t="s">
        <v>731</v>
      </c>
      <c r="B90" s="754" t="s">
        <v>735</v>
      </c>
      <c r="C90" s="747">
        <v>48.182879999999997</v>
      </c>
      <c r="D90" s="747">
        <v>98.804680000000005</v>
      </c>
      <c r="E90" s="746" t="s">
        <v>618</v>
      </c>
      <c r="F90" s="749">
        <v>22.8</v>
      </c>
      <c r="G90" s="749">
        <v>4.4000000000000004</v>
      </c>
      <c r="H90" s="896">
        <f t="shared" si="1"/>
        <v>0.19298245614035089</v>
      </c>
      <c r="I90" s="746">
        <v>2801</v>
      </c>
      <c r="J90" s="746">
        <v>3839</v>
      </c>
      <c r="K90" s="746">
        <v>1038</v>
      </c>
      <c r="L90" s="748">
        <v>0.78</v>
      </c>
      <c r="M90" s="746">
        <v>6.5</v>
      </c>
      <c r="N90" s="746">
        <v>0.02</v>
      </c>
      <c r="O90" s="746">
        <v>263</v>
      </c>
      <c r="P90" s="746">
        <v>-0.4</v>
      </c>
      <c r="Q90" s="749">
        <v>1.3</v>
      </c>
      <c r="R90" s="746">
        <v>0.9</v>
      </c>
      <c r="S90" s="750">
        <v>6.7</v>
      </c>
      <c r="T90" s="678" t="s">
        <v>202</v>
      </c>
    </row>
    <row r="91" spans="1:20" ht="15" customHeight="1">
      <c r="A91" s="678" t="s">
        <v>482</v>
      </c>
      <c r="B91" s="754" t="s">
        <v>487</v>
      </c>
      <c r="C91" s="747">
        <v>37.533000000000001</v>
      </c>
      <c r="D91" s="747">
        <v>101.849</v>
      </c>
      <c r="E91" s="746" t="s">
        <v>490</v>
      </c>
      <c r="F91" s="749">
        <v>9.5</v>
      </c>
      <c r="G91" s="749">
        <v>5.6</v>
      </c>
      <c r="H91" s="896">
        <f t="shared" si="1"/>
        <v>0.58947368421052626</v>
      </c>
      <c r="I91" s="746">
        <v>4000</v>
      </c>
      <c r="J91" s="746">
        <v>4410</v>
      </c>
      <c r="K91" s="746">
        <v>410</v>
      </c>
      <c r="L91" s="748">
        <v>0.73</v>
      </c>
      <c r="M91" s="746">
        <v>6.51</v>
      </c>
      <c r="N91" s="746">
        <v>0.03</v>
      </c>
      <c r="O91" s="746">
        <v>210</v>
      </c>
      <c r="P91" s="746">
        <v>1.7</v>
      </c>
      <c r="Q91" s="749">
        <v>1.1000000000000001</v>
      </c>
      <c r="R91" s="746">
        <v>0.4</v>
      </c>
      <c r="S91" s="750">
        <v>2.7</v>
      </c>
      <c r="T91" s="678" t="s">
        <v>249</v>
      </c>
    </row>
    <row r="92" spans="1:20" ht="15" customHeight="1">
      <c r="A92" s="678" t="s">
        <v>482</v>
      </c>
      <c r="B92" s="754" t="s">
        <v>484</v>
      </c>
      <c r="C92" s="747">
        <v>37.539459999999998</v>
      </c>
      <c r="D92" s="747">
        <v>101.85044000000001</v>
      </c>
      <c r="E92" s="746" t="s">
        <v>490</v>
      </c>
      <c r="F92" s="749" t="s">
        <v>179</v>
      </c>
      <c r="G92" s="749" t="s">
        <v>179</v>
      </c>
      <c r="H92" s="897" t="s">
        <v>105</v>
      </c>
      <c r="I92" s="746">
        <v>3790</v>
      </c>
      <c r="J92" s="746">
        <v>4410</v>
      </c>
      <c r="K92" s="746">
        <v>620</v>
      </c>
      <c r="L92" s="748">
        <v>1</v>
      </c>
      <c r="M92" s="746">
        <v>6.51</v>
      </c>
      <c r="N92" s="746">
        <v>0.03</v>
      </c>
      <c r="O92" s="746">
        <v>210</v>
      </c>
      <c r="P92" s="746">
        <v>1.7</v>
      </c>
      <c r="Q92" s="749">
        <v>1.1000000000000001</v>
      </c>
      <c r="R92" s="746">
        <v>0.4</v>
      </c>
      <c r="S92" s="750">
        <v>4</v>
      </c>
      <c r="T92" s="678" t="s">
        <v>175</v>
      </c>
    </row>
    <row r="93" spans="1:20" ht="15" customHeight="1">
      <c r="A93" s="678" t="s">
        <v>739</v>
      </c>
      <c r="B93" s="754" t="s">
        <v>741</v>
      </c>
      <c r="C93" s="747">
        <v>51.006</v>
      </c>
      <c r="D93" s="747">
        <v>99.125</v>
      </c>
      <c r="E93" s="746" t="s">
        <v>645</v>
      </c>
      <c r="F93" s="749">
        <v>125.2</v>
      </c>
      <c r="G93" s="749">
        <v>26.8</v>
      </c>
      <c r="H93" s="896">
        <f t="shared" si="1"/>
        <v>0.21405750798722045</v>
      </c>
      <c r="I93" s="746">
        <v>2243</v>
      </c>
      <c r="J93" s="746">
        <v>3188</v>
      </c>
      <c r="K93" s="746">
        <v>945</v>
      </c>
      <c r="L93" s="748">
        <v>1</v>
      </c>
      <c r="M93" s="746">
        <v>6.68</v>
      </c>
      <c r="N93" s="746">
        <v>0.08</v>
      </c>
      <c r="O93" s="746">
        <v>336</v>
      </c>
      <c r="P93" s="746">
        <v>0.8</v>
      </c>
      <c r="Q93" s="749">
        <v>1.4</v>
      </c>
      <c r="R93" s="746">
        <v>0.9</v>
      </c>
      <c r="S93" s="750">
        <v>6.3</v>
      </c>
      <c r="T93" s="678" t="s">
        <v>229</v>
      </c>
    </row>
    <row r="94" spans="1:20" ht="15" customHeight="1">
      <c r="A94" s="678" t="s">
        <v>739</v>
      </c>
      <c r="B94" s="754" t="s">
        <v>743</v>
      </c>
      <c r="C94" s="747">
        <v>50.981000000000002</v>
      </c>
      <c r="D94" s="747">
        <v>99.152000000000001</v>
      </c>
      <c r="E94" s="746" t="s">
        <v>645</v>
      </c>
      <c r="F94" s="749">
        <v>22.4</v>
      </c>
      <c r="G94" s="749">
        <v>9.3000000000000007</v>
      </c>
      <c r="H94" s="896">
        <f t="shared" si="1"/>
        <v>0.41517857142857151</v>
      </c>
      <c r="I94" s="746">
        <v>2243</v>
      </c>
      <c r="J94" s="746">
        <v>3188</v>
      </c>
      <c r="K94" s="746">
        <v>945</v>
      </c>
      <c r="L94" s="748">
        <v>1</v>
      </c>
      <c r="M94" s="746">
        <v>6.68</v>
      </c>
      <c r="N94" s="746">
        <v>0.08</v>
      </c>
      <c r="O94" s="746">
        <v>336</v>
      </c>
      <c r="P94" s="746">
        <v>0.6</v>
      </c>
      <c r="Q94" s="749">
        <v>1.2</v>
      </c>
      <c r="R94" s="746">
        <v>0.9</v>
      </c>
      <c r="S94" s="750">
        <v>6.3</v>
      </c>
      <c r="T94" s="678" t="s">
        <v>229</v>
      </c>
    </row>
    <row r="95" spans="1:20" ht="15" customHeight="1">
      <c r="A95" s="678" t="s">
        <v>745</v>
      </c>
      <c r="B95" s="754" t="s">
        <v>747</v>
      </c>
      <c r="C95" s="747">
        <v>47.424259999999997</v>
      </c>
      <c r="D95" s="747">
        <v>98.573520000000002</v>
      </c>
      <c r="E95" s="746" t="s">
        <v>618</v>
      </c>
      <c r="F95" s="749" t="s">
        <v>179</v>
      </c>
      <c r="G95" s="749" t="s">
        <v>179</v>
      </c>
      <c r="H95" s="897" t="s">
        <v>105</v>
      </c>
      <c r="I95" s="746">
        <v>3079</v>
      </c>
      <c r="J95" s="746">
        <v>3839</v>
      </c>
      <c r="K95" s="746">
        <v>760</v>
      </c>
      <c r="L95" s="748">
        <v>1</v>
      </c>
      <c r="M95" s="746">
        <v>6.53</v>
      </c>
      <c r="N95" s="746">
        <v>7.0000000000000007E-2</v>
      </c>
      <c r="O95" s="746">
        <v>152</v>
      </c>
      <c r="P95" s="746">
        <v>1.7</v>
      </c>
      <c r="Q95" s="749">
        <v>1.3</v>
      </c>
      <c r="R95" s="746">
        <v>0.9</v>
      </c>
      <c r="S95" s="750">
        <v>5</v>
      </c>
      <c r="T95" s="678" t="s">
        <v>175</v>
      </c>
    </row>
    <row r="96" spans="1:20" ht="15" customHeight="1">
      <c r="A96" s="678" t="s">
        <v>745</v>
      </c>
      <c r="B96" s="754" t="s">
        <v>749</v>
      </c>
      <c r="C96" s="747">
        <v>47.463099999999997</v>
      </c>
      <c r="D96" s="747">
        <v>98.569100000000006</v>
      </c>
      <c r="E96" s="746" t="s">
        <v>618</v>
      </c>
      <c r="F96" s="749">
        <v>43.6</v>
      </c>
      <c r="G96" s="749">
        <v>9.5</v>
      </c>
      <c r="H96" s="896">
        <f t="shared" si="1"/>
        <v>0.21788990825688073</v>
      </c>
      <c r="I96" s="746">
        <v>3134</v>
      </c>
      <c r="J96" s="746">
        <v>3839</v>
      </c>
      <c r="K96" s="746">
        <v>705</v>
      </c>
      <c r="L96" s="748">
        <v>0.86</v>
      </c>
      <c r="M96" s="746">
        <v>6.53</v>
      </c>
      <c r="N96" s="746">
        <v>7.0000000000000007E-2</v>
      </c>
      <c r="O96" s="746">
        <v>152</v>
      </c>
      <c r="P96" s="746">
        <v>1.7</v>
      </c>
      <c r="Q96" s="749">
        <v>1.3</v>
      </c>
      <c r="R96" s="746">
        <v>0.9</v>
      </c>
      <c r="S96" s="750">
        <v>4.5999999999999996</v>
      </c>
      <c r="T96" s="678" t="s">
        <v>293</v>
      </c>
    </row>
    <row r="97" spans="1:20" ht="15" customHeight="1">
      <c r="A97" s="678" t="s">
        <v>751</v>
      </c>
      <c r="B97" s="754" t="s">
        <v>753</v>
      </c>
      <c r="C97" s="747">
        <v>51.552059999999997</v>
      </c>
      <c r="D97" s="747">
        <v>98.714690000000004</v>
      </c>
      <c r="E97" s="746" t="s">
        <v>645</v>
      </c>
      <c r="F97" s="749">
        <v>34.4</v>
      </c>
      <c r="G97" s="749">
        <v>4.8</v>
      </c>
      <c r="H97" s="896">
        <f t="shared" si="1"/>
        <v>0.13953488372093023</v>
      </c>
      <c r="I97" s="746">
        <v>2494</v>
      </c>
      <c r="J97" s="746">
        <v>3188</v>
      </c>
      <c r="K97" s="746">
        <v>694</v>
      </c>
      <c r="L97" s="748">
        <v>1</v>
      </c>
      <c r="M97" s="746">
        <v>6.52</v>
      </c>
      <c r="N97" s="746">
        <v>0.09</v>
      </c>
      <c r="O97" s="746">
        <v>336</v>
      </c>
      <c r="P97" s="746">
        <v>1.4</v>
      </c>
      <c r="Q97" s="749">
        <v>1.4</v>
      </c>
      <c r="R97" s="746">
        <v>0.9</v>
      </c>
      <c r="S97" s="750">
        <v>4.5</v>
      </c>
      <c r="T97" s="678" t="s">
        <v>202</v>
      </c>
    </row>
    <row r="98" spans="1:20" ht="15" customHeight="1">
      <c r="A98" s="678" t="s">
        <v>596</v>
      </c>
      <c r="B98" s="754" t="s">
        <v>601</v>
      </c>
      <c r="C98" s="747">
        <v>44.956299999999999</v>
      </c>
      <c r="D98" s="747">
        <v>100.2668</v>
      </c>
      <c r="E98" s="746" t="s">
        <v>604</v>
      </c>
      <c r="F98" s="749">
        <v>14</v>
      </c>
      <c r="G98" s="749">
        <v>3.4</v>
      </c>
      <c r="H98" s="896">
        <f t="shared" si="1"/>
        <v>0.24285714285714285</v>
      </c>
      <c r="I98" s="746">
        <v>3450</v>
      </c>
      <c r="J98" s="746">
        <v>3991</v>
      </c>
      <c r="K98" s="746">
        <v>541</v>
      </c>
      <c r="L98" s="748">
        <v>0.69</v>
      </c>
      <c r="M98" s="746">
        <v>6.24</v>
      </c>
      <c r="N98" s="746">
        <v>0.09</v>
      </c>
      <c r="O98" s="746">
        <v>110</v>
      </c>
      <c r="P98" s="746">
        <v>4.2</v>
      </c>
      <c r="Q98" s="749">
        <v>1.1000000000000001</v>
      </c>
      <c r="R98" s="746">
        <v>0.1</v>
      </c>
      <c r="S98" s="750">
        <v>3.4</v>
      </c>
      <c r="T98" s="678" t="s">
        <v>207</v>
      </c>
    </row>
    <row r="99" spans="1:20" ht="15" customHeight="1">
      <c r="A99" s="678" t="s">
        <v>596</v>
      </c>
      <c r="B99" s="754" t="s">
        <v>598</v>
      </c>
      <c r="C99" s="747">
        <v>44.9559</v>
      </c>
      <c r="D99" s="747">
        <v>100.26390000000001</v>
      </c>
      <c r="E99" s="746" t="s">
        <v>604</v>
      </c>
      <c r="F99" s="749" t="s">
        <v>179</v>
      </c>
      <c r="G99" s="749" t="s">
        <v>179</v>
      </c>
      <c r="H99" s="897" t="s">
        <v>105</v>
      </c>
      <c r="I99" s="746">
        <v>3427</v>
      </c>
      <c r="J99" s="746">
        <v>3991</v>
      </c>
      <c r="K99" s="746">
        <v>565</v>
      </c>
      <c r="L99" s="748">
        <v>1</v>
      </c>
      <c r="M99" s="746">
        <v>6.24</v>
      </c>
      <c r="N99" s="746">
        <v>0.09</v>
      </c>
      <c r="O99" s="746">
        <v>110</v>
      </c>
      <c r="P99" s="746">
        <v>4.2</v>
      </c>
      <c r="Q99" s="749">
        <v>1.1000000000000001</v>
      </c>
      <c r="R99" s="746">
        <v>0.1</v>
      </c>
      <c r="S99" s="750">
        <v>3.5</v>
      </c>
      <c r="T99" s="678" t="s">
        <v>207</v>
      </c>
    </row>
    <row r="100" spans="1:20" ht="15" customHeight="1">
      <c r="A100" s="678" t="s">
        <v>329</v>
      </c>
      <c r="B100" s="754" t="s">
        <v>337</v>
      </c>
      <c r="C100" s="747">
        <v>42.022379999999998</v>
      </c>
      <c r="D100" s="747">
        <v>79.078630000000004</v>
      </c>
      <c r="E100" s="746" t="s">
        <v>340</v>
      </c>
      <c r="F100" s="749">
        <v>31.8</v>
      </c>
      <c r="G100" s="749">
        <v>9.4</v>
      </c>
      <c r="H100" s="896">
        <f t="shared" si="1"/>
        <v>0.29559748427672955</v>
      </c>
      <c r="I100" s="746">
        <v>4238</v>
      </c>
      <c r="J100" s="746">
        <v>4358</v>
      </c>
      <c r="K100" s="746">
        <v>120</v>
      </c>
      <c r="L100" s="748">
        <v>0.96</v>
      </c>
      <c r="M100" s="746">
        <v>6.45</v>
      </c>
      <c r="N100" s="746">
        <v>7.0000000000000007E-2</v>
      </c>
      <c r="O100" s="746">
        <v>254</v>
      </c>
      <c r="P100" s="746">
        <v>-0.7</v>
      </c>
      <c r="Q100" s="749">
        <v>1.3</v>
      </c>
      <c r="R100" s="746">
        <v>0.1</v>
      </c>
      <c r="S100" s="750">
        <v>0.8</v>
      </c>
      <c r="T100" s="678" t="s">
        <v>262</v>
      </c>
    </row>
    <row r="101" spans="1:20" ht="15" customHeight="1">
      <c r="A101" s="678" t="s">
        <v>329</v>
      </c>
      <c r="B101" s="754" t="s">
        <v>334</v>
      </c>
      <c r="C101" s="747">
        <v>42.020380000000003</v>
      </c>
      <c r="D101" s="747">
        <v>79.08981</v>
      </c>
      <c r="E101" s="746" t="s">
        <v>340</v>
      </c>
      <c r="F101" s="749">
        <v>16.399999999999999</v>
      </c>
      <c r="G101" s="749">
        <v>6.4</v>
      </c>
      <c r="H101" s="896">
        <f t="shared" si="1"/>
        <v>0.39024390243902446</v>
      </c>
      <c r="I101" s="746">
        <v>4218</v>
      </c>
      <c r="J101" s="746">
        <v>4358</v>
      </c>
      <c r="K101" s="746">
        <v>140</v>
      </c>
      <c r="L101" s="748">
        <v>0.98</v>
      </c>
      <c r="M101" s="746">
        <v>6.45</v>
      </c>
      <c r="N101" s="746">
        <v>7.0000000000000007E-2</v>
      </c>
      <c r="O101" s="746">
        <v>254</v>
      </c>
      <c r="P101" s="746">
        <v>-0.7</v>
      </c>
      <c r="Q101" s="749">
        <v>1.3</v>
      </c>
      <c r="R101" s="746">
        <v>0.1</v>
      </c>
      <c r="S101" s="750">
        <v>0.9</v>
      </c>
      <c r="T101" s="678" t="s">
        <v>262</v>
      </c>
    </row>
    <row r="102" spans="1:20" ht="15" customHeight="1">
      <c r="A102" s="678" t="s">
        <v>329</v>
      </c>
      <c r="B102" s="754" t="s">
        <v>331</v>
      </c>
      <c r="C102" s="747">
        <v>41.967489999999998</v>
      </c>
      <c r="D102" s="747">
        <v>79.106160000000003</v>
      </c>
      <c r="E102" s="746" t="s">
        <v>340</v>
      </c>
      <c r="F102" s="749">
        <v>145.30000000000001</v>
      </c>
      <c r="G102" s="749">
        <v>39.299999999999997</v>
      </c>
      <c r="H102" s="896">
        <f t="shared" si="1"/>
        <v>0.27047487955953198</v>
      </c>
      <c r="I102" s="746">
        <v>4198</v>
      </c>
      <c r="J102" s="746">
        <v>4358</v>
      </c>
      <c r="K102" s="746">
        <v>160</v>
      </c>
      <c r="L102" s="748">
        <v>1</v>
      </c>
      <c r="M102" s="746">
        <v>6.45</v>
      </c>
      <c r="N102" s="746">
        <v>7.0000000000000007E-2</v>
      </c>
      <c r="O102" s="746">
        <v>254</v>
      </c>
      <c r="P102" s="746">
        <v>2.2999999999999998</v>
      </c>
      <c r="Q102" s="749">
        <v>1.2</v>
      </c>
      <c r="R102" s="746">
        <v>0.1</v>
      </c>
      <c r="S102" s="750">
        <v>1</v>
      </c>
      <c r="T102" s="678" t="s">
        <v>262</v>
      </c>
    </row>
    <row r="103" spans="1:20" ht="15" customHeight="1">
      <c r="A103" s="678" t="s">
        <v>755</v>
      </c>
      <c r="B103" s="754" t="s">
        <v>757</v>
      </c>
      <c r="C103" s="747">
        <v>51.399569999999997</v>
      </c>
      <c r="D103" s="747">
        <v>99.772199999999998</v>
      </c>
      <c r="E103" s="746" t="s">
        <v>645</v>
      </c>
      <c r="F103" s="749">
        <v>25.2</v>
      </c>
      <c r="G103" s="749">
        <v>11.4</v>
      </c>
      <c r="H103" s="896">
        <f t="shared" si="1"/>
        <v>0.45238095238095238</v>
      </c>
      <c r="I103" s="746">
        <v>2204</v>
      </c>
      <c r="J103" s="746">
        <v>3188</v>
      </c>
      <c r="K103" s="746">
        <v>984</v>
      </c>
      <c r="L103" s="748">
        <v>1</v>
      </c>
      <c r="M103" s="746">
        <v>6.39</v>
      </c>
      <c r="N103" s="746">
        <v>0.06</v>
      </c>
      <c r="O103" s="746">
        <v>336</v>
      </c>
      <c r="P103" s="746">
        <v>0.9</v>
      </c>
      <c r="Q103" s="749">
        <v>1.4</v>
      </c>
      <c r="R103" s="746">
        <v>0.9</v>
      </c>
      <c r="S103" s="750">
        <v>6.3</v>
      </c>
      <c r="T103" s="678" t="s">
        <v>229</v>
      </c>
    </row>
    <row r="104" spans="1:20" ht="15" customHeight="1">
      <c r="A104" s="678" t="s">
        <v>755</v>
      </c>
      <c r="B104" s="754" t="s">
        <v>759</v>
      </c>
      <c r="C104" s="747">
        <v>51.399349999999998</v>
      </c>
      <c r="D104" s="747">
        <v>99.799899999999994</v>
      </c>
      <c r="E104" s="746" t="s">
        <v>645</v>
      </c>
      <c r="F104" s="749">
        <v>19.7</v>
      </c>
      <c r="G104" s="749">
        <v>3.2</v>
      </c>
      <c r="H104" s="896">
        <f t="shared" si="1"/>
        <v>0.16243654822335027</v>
      </c>
      <c r="I104" s="746">
        <v>2221</v>
      </c>
      <c r="J104" s="746">
        <v>3188</v>
      </c>
      <c r="K104" s="746">
        <v>967</v>
      </c>
      <c r="L104" s="748">
        <v>0.96</v>
      </c>
      <c r="M104" s="746">
        <v>6.39</v>
      </c>
      <c r="N104" s="746">
        <v>0.06</v>
      </c>
      <c r="O104" s="746">
        <v>336</v>
      </c>
      <c r="P104" s="746">
        <v>0.9</v>
      </c>
      <c r="Q104" s="749">
        <v>1.4</v>
      </c>
      <c r="R104" s="746">
        <v>0.9</v>
      </c>
      <c r="S104" s="750">
        <v>6.2</v>
      </c>
      <c r="T104" s="678" t="s">
        <v>229</v>
      </c>
    </row>
    <row r="105" spans="1:20" ht="15" customHeight="1">
      <c r="A105" s="678" t="s">
        <v>761</v>
      </c>
      <c r="B105" s="754" t="s">
        <v>763</v>
      </c>
      <c r="C105" s="747">
        <v>52.752209999999998</v>
      </c>
      <c r="D105" s="747">
        <v>99.708550000000002</v>
      </c>
      <c r="E105" s="746" t="s">
        <v>769</v>
      </c>
      <c r="F105" s="749">
        <v>24.9</v>
      </c>
      <c r="G105" s="749">
        <v>4.9000000000000004</v>
      </c>
      <c r="H105" s="896">
        <f t="shared" si="1"/>
        <v>0.19678714859437754</v>
      </c>
      <c r="I105" s="746">
        <v>1947</v>
      </c>
      <c r="J105" s="746">
        <v>2731</v>
      </c>
      <c r="K105" s="746">
        <v>784</v>
      </c>
      <c r="L105" s="748">
        <v>1</v>
      </c>
      <c r="M105" s="746">
        <v>6.39</v>
      </c>
      <c r="N105" s="746">
        <v>0.06</v>
      </c>
      <c r="O105" s="746">
        <v>536</v>
      </c>
      <c r="P105" s="746">
        <v>5.5</v>
      </c>
      <c r="Q105" s="749">
        <v>1.6</v>
      </c>
      <c r="R105" s="746">
        <v>0.9</v>
      </c>
      <c r="S105" s="750">
        <v>5</v>
      </c>
      <c r="T105" s="678" t="s">
        <v>199</v>
      </c>
    </row>
    <row r="106" spans="1:20" ht="15" customHeight="1">
      <c r="A106" s="678" t="s">
        <v>761</v>
      </c>
      <c r="B106" s="754" t="s">
        <v>765</v>
      </c>
      <c r="C106" s="747">
        <v>52.740029999999997</v>
      </c>
      <c r="D106" s="747">
        <v>99.633030000000005</v>
      </c>
      <c r="E106" s="746" t="s">
        <v>769</v>
      </c>
      <c r="F106" s="749">
        <v>26.1</v>
      </c>
      <c r="G106" s="749">
        <v>4</v>
      </c>
      <c r="H106" s="896">
        <f t="shared" si="1"/>
        <v>0.1532567049808429</v>
      </c>
      <c r="I106" s="746">
        <v>1947</v>
      </c>
      <c r="J106" s="746">
        <v>2731</v>
      </c>
      <c r="K106" s="746">
        <v>784</v>
      </c>
      <c r="L106" s="748">
        <v>1</v>
      </c>
      <c r="M106" s="746">
        <v>6.39</v>
      </c>
      <c r="N106" s="746">
        <v>0.06</v>
      </c>
      <c r="O106" s="746">
        <v>536</v>
      </c>
      <c r="P106" s="746">
        <v>5.5</v>
      </c>
      <c r="Q106" s="749">
        <v>1.6</v>
      </c>
      <c r="R106" s="746">
        <v>0.9</v>
      </c>
      <c r="S106" s="750">
        <v>5</v>
      </c>
      <c r="T106" s="678" t="s">
        <v>199</v>
      </c>
    </row>
    <row r="107" spans="1:20" ht="15" customHeight="1">
      <c r="A107" s="678" t="s">
        <v>761</v>
      </c>
      <c r="B107" s="754" t="s">
        <v>767</v>
      </c>
      <c r="C107" s="747">
        <v>52.731070000000003</v>
      </c>
      <c r="D107" s="747">
        <v>99.615049999999997</v>
      </c>
      <c r="E107" s="746" t="s">
        <v>769</v>
      </c>
      <c r="F107" s="749">
        <v>20.9</v>
      </c>
      <c r="G107" s="749">
        <v>4.0999999999999996</v>
      </c>
      <c r="H107" s="896">
        <f t="shared" si="1"/>
        <v>0.19617224880382775</v>
      </c>
      <c r="I107" s="746">
        <v>1947</v>
      </c>
      <c r="J107" s="746">
        <v>2731</v>
      </c>
      <c r="K107" s="746">
        <v>784</v>
      </c>
      <c r="L107" s="748">
        <v>1</v>
      </c>
      <c r="M107" s="746">
        <v>6.39</v>
      </c>
      <c r="N107" s="746">
        <v>0.06</v>
      </c>
      <c r="O107" s="746">
        <v>536</v>
      </c>
      <c r="P107" s="746">
        <v>5.5</v>
      </c>
      <c r="Q107" s="749">
        <v>1.6</v>
      </c>
      <c r="R107" s="746">
        <v>0.9</v>
      </c>
      <c r="S107" s="750">
        <v>5</v>
      </c>
      <c r="T107" s="678" t="s">
        <v>202</v>
      </c>
    </row>
    <row r="108" spans="1:20" ht="15" customHeight="1">
      <c r="A108" s="678" t="s">
        <v>772</v>
      </c>
      <c r="B108" s="754" t="s">
        <v>776</v>
      </c>
      <c r="C108" s="747">
        <v>30.994</v>
      </c>
      <c r="D108" s="747">
        <v>81.256</v>
      </c>
      <c r="E108" s="746" t="s">
        <v>778</v>
      </c>
      <c r="F108" s="749">
        <v>17.399999999999999</v>
      </c>
      <c r="G108" s="749">
        <v>4.9000000000000004</v>
      </c>
      <c r="H108" s="896">
        <f t="shared" si="1"/>
        <v>0.2816091954022989</v>
      </c>
      <c r="I108" s="746">
        <v>5366</v>
      </c>
      <c r="J108" s="746">
        <v>5698</v>
      </c>
      <c r="K108" s="746">
        <v>332</v>
      </c>
      <c r="L108" s="748">
        <v>0.96</v>
      </c>
      <c r="M108" s="746">
        <v>6.52</v>
      </c>
      <c r="N108" s="746">
        <v>0.03</v>
      </c>
      <c r="O108" s="746">
        <v>507</v>
      </c>
      <c r="P108" s="746">
        <v>7.3</v>
      </c>
      <c r="Q108" s="749">
        <v>1.8</v>
      </c>
      <c r="R108" s="746">
        <v>0.9</v>
      </c>
      <c r="S108" s="750">
        <v>2.2000000000000002</v>
      </c>
      <c r="T108" s="678" t="s">
        <v>217</v>
      </c>
    </row>
    <row r="109" spans="1:20" ht="15" customHeight="1">
      <c r="A109" s="678" t="s">
        <v>772</v>
      </c>
      <c r="B109" s="754" t="s">
        <v>774</v>
      </c>
      <c r="C109" s="747">
        <v>31.007999999999999</v>
      </c>
      <c r="D109" s="747">
        <v>81.239999999999995</v>
      </c>
      <c r="E109" s="746" t="s">
        <v>778</v>
      </c>
      <c r="F109" s="749">
        <v>46.5</v>
      </c>
      <c r="G109" s="749">
        <v>19.2</v>
      </c>
      <c r="H109" s="896">
        <f t="shared" si="1"/>
        <v>0.41290322580645161</v>
      </c>
      <c r="I109" s="746">
        <v>5346</v>
      </c>
      <c r="J109" s="746">
        <v>5698</v>
      </c>
      <c r="K109" s="746">
        <v>352</v>
      </c>
      <c r="L109" s="748">
        <v>1</v>
      </c>
      <c r="M109" s="746">
        <v>6.09</v>
      </c>
      <c r="N109" s="746">
        <v>0.1</v>
      </c>
      <c r="O109" s="746">
        <v>507</v>
      </c>
      <c r="P109" s="746">
        <v>11.9</v>
      </c>
      <c r="Q109" s="749">
        <v>2</v>
      </c>
      <c r="R109" s="746">
        <v>0.9</v>
      </c>
      <c r="S109" s="750">
        <v>2.1</v>
      </c>
      <c r="T109" s="678" t="s">
        <v>217</v>
      </c>
    </row>
    <row r="110" spans="1:20" ht="15" customHeight="1">
      <c r="A110" s="678" t="s">
        <v>781</v>
      </c>
      <c r="B110" s="754" t="s">
        <v>783</v>
      </c>
      <c r="C110" s="747">
        <v>28.954989999999999</v>
      </c>
      <c r="D110" s="747">
        <v>90.116339999999994</v>
      </c>
      <c r="E110" s="746" t="s">
        <v>789</v>
      </c>
      <c r="F110" s="749" t="s">
        <v>179</v>
      </c>
      <c r="G110" s="749" t="s">
        <v>179</v>
      </c>
      <c r="H110" s="897" t="s">
        <v>105</v>
      </c>
      <c r="I110" s="746">
        <v>6026</v>
      </c>
      <c r="J110" s="746">
        <v>6158</v>
      </c>
      <c r="K110" s="746">
        <v>132</v>
      </c>
      <c r="L110" s="748">
        <v>1</v>
      </c>
      <c r="M110" s="746">
        <v>6.71</v>
      </c>
      <c r="N110" s="746">
        <v>7.0000000000000007E-2</v>
      </c>
      <c r="O110" s="746">
        <v>747</v>
      </c>
      <c r="P110" s="746">
        <v>0.3</v>
      </c>
      <c r="Q110" s="749">
        <v>0.3</v>
      </c>
      <c r="R110" s="746">
        <v>0.9</v>
      </c>
      <c r="S110" s="750">
        <v>0.9</v>
      </c>
      <c r="T110" s="678" t="s">
        <v>175</v>
      </c>
    </row>
    <row r="111" spans="1:20" ht="15" customHeight="1">
      <c r="A111" s="678" t="s">
        <v>781</v>
      </c>
      <c r="B111" s="754" t="s">
        <v>785</v>
      </c>
      <c r="C111" s="747">
        <v>28.95</v>
      </c>
      <c r="D111" s="747">
        <v>90.135000000000005</v>
      </c>
      <c r="E111" s="746" t="s">
        <v>789</v>
      </c>
      <c r="F111" s="749">
        <v>21.6</v>
      </c>
      <c r="G111" s="749">
        <v>2.9</v>
      </c>
      <c r="H111" s="896">
        <f t="shared" si="1"/>
        <v>0.13425925925925924</v>
      </c>
      <c r="I111" s="746">
        <v>6093</v>
      </c>
      <c r="J111" s="746">
        <v>6158</v>
      </c>
      <c r="K111" s="746">
        <v>65</v>
      </c>
      <c r="L111" s="748">
        <v>0.92</v>
      </c>
      <c r="M111" s="746">
        <v>6.71</v>
      </c>
      <c r="N111" s="746">
        <v>7.0000000000000007E-2</v>
      </c>
      <c r="O111" s="746">
        <v>747</v>
      </c>
      <c r="P111" s="746">
        <v>0.3</v>
      </c>
      <c r="Q111" s="749">
        <v>0.3</v>
      </c>
      <c r="R111" s="746">
        <v>0.9</v>
      </c>
      <c r="S111" s="750">
        <v>0.4</v>
      </c>
      <c r="T111" s="678" t="s">
        <v>266</v>
      </c>
    </row>
    <row r="112" spans="1:20" ht="15" customHeight="1">
      <c r="A112" s="678" t="s">
        <v>781</v>
      </c>
      <c r="B112" s="754" t="s">
        <v>787</v>
      </c>
      <c r="C112" s="747">
        <v>28.949000000000002</v>
      </c>
      <c r="D112" s="747">
        <v>90.134</v>
      </c>
      <c r="E112" s="746" t="s">
        <v>789</v>
      </c>
      <c r="F112" s="749">
        <v>16.7</v>
      </c>
      <c r="G112" s="749">
        <v>2.4</v>
      </c>
      <c r="H112" s="896">
        <f t="shared" si="1"/>
        <v>0.1437125748502994</v>
      </c>
      <c r="I112" s="746">
        <v>6093</v>
      </c>
      <c r="J112" s="746">
        <v>6158</v>
      </c>
      <c r="K112" s="746">
        <v>65</v>
      </c>
      <c r="L112" s="748">
        <v>0.92</v>
      </c>
      <c r="M112" s="746">
        <v>6.71</v>
      </c>
      <c r="N112" s="746">
        <v>7.0000000000000007E-2</v>
      </c>
      <c r="O112" s="746">
        <v>747</v>
      </c>
      <c r="P112" s="746">
        <v>0.3</v>
      </c>
      <c r="Q112" s="749">
        <v>0.3</v>
      </c>
      <c r="R112" s="746">
        <v>0.9</v>
      </c>
      <c r="S112" s="750">
        <v>0.4</v>
      </c>
      <c r="T112" s="678" t="s">
        <v>266</v>
      </c>
    </row>
    <row r="113" spans="1:20" ht="15" customHeight="1">
      <c r="A113" s="678" t="s">
        <v>187</v>
      </c>
      <c r="B113" s="754" t="s">
        <v>193</v>
      </c>
      <c r="C113" s="747">
        <v>48.711100000000002</v>
      </c>
      <c r="D113" s="747">
        <v>87.023099999999999</v>
      </c>
      <c r="E113" s="746" t="s">
        <v>195</v>
      </c>
      <c r="F113" s="749">
        <v>18.5</v>
      </c>
      <c r="G113" s="749">
        <v>2.9</v>
      </c>
      <c r="H113" s="896">
        <f t="shared" si="1"/>
        <v>0.15675675675675677</v>
      </c>
      <c r="I113" s="746">
        <v>2508</v>
      </c>
      <c r="J113" s="746">
        <v>3022</v>
      </c>
      <c r="K113" s="746">
        <v>514</v>
      </c>
      <c r="L113" s="748">
        <v>1</v>
      </c>
      <c r="M113" s="746">
        <v>6.55</v>
      </c>
      <c r="N113" s="746">
        <v>0.04</v>
      </c>
      <c r="O113" s="746">
        <v>476</v>
      </c>
      <c r="P113" s="746">
        <v>5.5</v>
      </c>
      <c r="Q113" s="749">
        <v>1.2</v>
      </c>
      <c r="R113" s="746">
        <v>0.9</v>
      </c>
      <c r="S113" s="750">
        <v>3.4</v>
      </c>
      <c r="T113" s="678" t="s">
        <v>192</v>
      </c>
    </row>
    <row r="114" spans="1:20" ht="15" customHeight="1">
      <c r="A114" s="678" t="s">
        <v>187</v>
      </c>
      <c r="B114" s="754" t="s">
        <v>189</v>
      </c>
      <c r="C114" s="747">
        <v>48.693100000000001</v>
      </c>
      <c r="D114" s="747">
        <v>87.014300000000006</v>
      </c>
      <c r="E114" s="746" t="s">
        <v>195</v>
      </c>
      <c r="F114" s="749">
        <v>21</v>
      </c>
      <c r="G114" s="749">
        <v>2.6</v>
      </c>
      <c r="H114" s="896">
        <f t="shared" si="1"/>
        <v>0.12380952380952381</v>
      </c>
      <c r="I114" s="746">
        <v>2508</v>
      </c>
      <c r="J114" s="746">
        <v>3022</v>
      </c>
      <c r="K114" s="746">
        <v>514</v>
      </c>
      <c r="L114" s="748">
        <v>1</v>
      </c>
      <c r="M114" s="746">
        <v>6.55</v>
      </c>
      <c r="N114" s="746">
        <v>0.04</v>
      </c>
      <c r="O114" s="746">
        <v>476</v>
      </c>
      <c r="P114" s="746">
        <v>5.5</v>
      </c>
      <c r="Q114" s="749">
        <v>1.2</v>
      </c>
      <c r="R114" s="746">
        <v>0.9</v>
      </c>
      <c r="S114" s="750">
        <v>3.4</v>
      </c>
      <c r="T114" s="678" t="s">
        <v>192</v>
      </c>
    </row>
    <row r="115" spans="1:20" ht="15" customHeight="1">
      <c r="A115" s="678" t="s">
        <v>533</v>
      </c>
      <c r="B115" s="754" t="s">
        <v>535</v>
      </c>
      <c r="C115" s="747">
        <v>36.43685</v>
      </c>
      <c r="D115" s="747">
        <v>77.682159999999996</v>
      </c>
      <c r="E115" s="746" t="s">
        <v>538</v>
      </c>
      <c r="F115" s="749">
        <v>90.2</v>
      </c>
      <c r="G115" s="749">
        <v>12</v>
      </c>
      <c r="H115" s="896">
        <f t="shared" si="1"/>
        <v>0.13303769401330376</v>
      </c>
      <c r="I115" s="746">
        <v>5030</v>
      </c>
      <c r="J115" s="746">
        <v>5726</v>
      </c>
      <c r="K115" s="746">
        <v>696</v>
      </c>
      <c r="L115" s="748">
        <v>1</v>
      </c>
      <c r="M115" s="746">
        <v>6.85</v>
      </c>
      <c r="N115" s="746">
        <v>7.0000000000000007E-2</v>
      </c>
      <c r="O115" s="746">
        <v>166</v>
      </c>
      <c r="P115" s="746">
        <v>0.3</v>
      </c>
      <c r="Q115" s="749">
        <v>1</v>
      </c>
      <c r="R115" s="746">
        <v>0.8</v>
      </c>
      <c r="S115" s="750">
        <v>4.8</v>
      </c>
      <c r="T115" s="678" t="s">
        <v>175</v>
      </c>
    </row>
    <row r="116" spans="1:20" ht="15" customHeight="1">
      <c r="A116" s="678" t="s">
        <v>541</v>
      </c>
      <c r="B116" s="754" t="s">
        <v>543</v>
      </c>
      <c r="C116" s="747">
        <v>36.413260000000001</v>
      </c>
      <c r="D116" s="747">
        <v>77.637020000000007</v>
      </c>
      <c r="E116" s="746" t="s">
        <v>552</v>
      </c>
      <c r="F116" s="749" t="s">
        <v>179</v>
      </c>
      <c r="G116" s="749" t="s">
        <v>179</v>
      </c>
      <c r="H116" s="897" t="s">
        <v>105</v>
      </c>
      <c r="I116" s="746">
        <v>5528</v>
      </c>
      <c r="J116" s="746">
        <v>5718</v>
      </c>
      <c r="K116" s="746">
        <v>190</v>
      </c>
      <c r="L116" s="748">
        <v>1</v>
      </c>
      <c r="M116" s="746">
        <v>6.85</v>
      </c>
      <c r="N116" s="746">
        <v>7.0000000000000007E-2</v>
      </c>
      <c r="O116" s="746">
        <v>166</v>
      </c>
      <c r="P116" s="746">
        <v>0.4</v>
      </c>
      <c r="Q116" s="749">
        <v>1</v>
      </c>
      <c r="R116" s="746">
        <v>0.8</v>
      </c>
      <c r="S116" s="750">
        <v>1.3</v>
      </c>
      <c r="T116" s="678" t="s">
        <v>175</v>
      </c>
    </row>
    <row r="117" spans="1:20" ht="15" customHeight="1">
      <c r="A117" s="678" t="s">
        <v>541</v>
      </c>
      <c r="B117" s="754" t="s">
        <v>546</v>
      </c>
      <c r="C117" s="747">
        <v>36.430239999999998</v>
      </c>
      <c r="D117" s="747">
        <v>77.652659999999997</v>
      </c>
      <c r="E117" s="746" t="s">
        <v>552</v>
      </c>
      <c r="F117" s="749">
        <v>88.7</v>
      </c>
      <c r="G117" s="749">
        <v>16.899999999999999</v>
      </c>
      <c r="H117" s="896">
        <f t="shared" si="1"/>
        <v>0.19052987598647123</v>
      </c>
      <c r="I117" s="746">
        <v>5644</v>
      </c>
      <c r="J117" s="746">
        <v>5718</v>
      </c>
      <c r="K117" s="746">
        <v>74</v>
      </c>
      <c r="L117" s="748">
        <v>0.79</v>
      </c>
      <c r="M117" s="746">
        <v>6.85</v>
      </c>
      <c r="N117" s="746">
        <v>7.0000000000000007E-2</v>
      </c>
      <c r="O117" s="746">
        <v>166</v>
      </c>
      <c r="P117" s="746">
        <v>0.4</v>
      </c>
      <c r="Q117" s="749">
        <v>1</v>
      </c>
      <c r="R117" s="746">
        <v>0.8</v>
      </c>
      <c r="S117" s="750">
        <v>0.5</v>
      </c>
      <c r="T117" s="678" t="s">
        <v>175</v>
      </c>
    </row>
    <row r="118" spans="1:20" ht="15" customHeight="1">
      <c r="A118" s="678" t="s">
        <v>541</v>
      </c>
      <c r="B118" s="754" t="s">
        <v>549</v>
      </c>
      <c r="C118" s="747">
        <v>36.426160000000003</v>
      </c>
      <c r="D118" s="747">
        <v>77.643950000000004</v>
      </c>
      <c r="E118" s="746" t="s">
        <v>552</v>
      </c>
      <c r="F118" s="749">
        <v>80.7</v>
      </c>
      <c r="G118" s="749">
        <v>13.3</v>
      </c>
      <c r="H118" s="896">
        <f t="shared" si="1"/>
        <v>0.16480793060718713</v>
      </c>
      <c r="I118" s="746">
        <v>5680</v>
      </c>
      <c r="J118" s="746">
        <v>5718</v>
      </c>
      <c r="K118" s="746">
        <v>38</v>
      </c>
      <c r="L118" s="748">
        <v>0.72</v>
      </c>
      <c r="M118" s="746">
        <v>6.85</v>
      </c>
      <c r="N118" s="746">
        <v>7.0000000000000007E-2</v>
      </c>
      <c r="O118" s="746">
        <v>166</v>
      </c>
      <c r="P118" s="746">
        <v>0.4</v>
      </c>
      <c r="Q118" s="749">
        <v>1</v>
      </c>
      <c r="R118" s="746">
        <v>0.8</v>
      </c>
      <c r="S118" s="750">
        <v>0.3</v>
      </c>
      <c r="T118" s="678" t="s">
        <v>175</v>
      </c>
    </row>
    <row r="119" spans="1:20" ht="15" customHeight="1">
      <c r="A119" s="678" t="s">
        <v>865</v>
      </c>
      <c r="B119" s="754" t="s">
        <v>871</v>
      </c>
      <c r="C119" s="747">
        <v>43.143000000000001</v>
      </c>
      <c r="D119" s="747">
        <v>94.380300000000005</v>
      </c>
      <c r="E119" s="746" t="s">
        <v>873</v>
      </c>
      <c r="F119" s="749">
        <v>14.5</v>
      </c>
      <c r="G119" s="749">
        <v>1.9</v>
      </c>
      <c r="H119" s="896">
        <f t="shared" si="1"/>
        <v>0.13103448275862067</v>
      </c>
      <c r="I119" s="746">
        <v>3994</v>
      </c>
      <c r="J119" s="746">
        <v>4173</v>
      </c>
      <c r="K119" s="746">
        <v>179</v>
      </c>
      <c r="L119" s="748">
        <v>0.64</v>
      </c>
      <c r="M119" s="746">
        <v>6.5</v>
      </c>
      <c r="N119" s="746">
        <v>0.03</v>
      </c>
      <c r="O119" s="746">
        <v>120</v>
      </c>
      <c r="P119" s="746">
        <v>7.8</v>
      </c>
      <c r="Q119" s="749">
        <v>0.9</v>
      </c>
      <c r="R119" s="746">
        <v>0.1</v>
      </c>
      <c r="S119" s="750">
        <v>1.2</v>
      </c>
      <c r="T119" s="678" t="s">
        <v>213</v>
      </c>
    </row>
    <row r="120" spans="1:20" ht="15" customHeight="1">
      <c r="A120" s="678" t="s">
        <v>865</v>
      </c>
      <c r="B120" s="754" t="s">
        <v>867</v>
      </c>
      <c r="C120" s="747">
        <v>43.225529999999999</v>
      </c>
      <c r="D120" s="747">
        <v>94.402810000000002</v>
      </c>
      <c r="E120" s="746" t="s">
        <v>873</v>
      </c>
      <c r="F120" s="749" t="s">
        <v>869</v>
      </c>
      <c r="G120" s="749" t="s">
        <v>169</v>
      </c>
      <c r="H120" s="897" t="s">
        <v>105</v>
      </c>
      <c r="I120" s="746">
        <v>3690</v>
      </c>
      <c r="J120" s="746">
        <v>4173</v>
      </c>
      <c r="K120" s="746">
        <v>483</v>
      </c>
      <c r="L120" s="748">
        <v>1</v>
      </c>
      <c r="M120" s="746">
        <v>6.5</v>
      </c>
      <c r="N120" s="746">
        <v>0.03</v>
      </c>
      <c r="O120" s="746">
        <v>120</v>
      </c>
      <c r="P120" s="746">
        <v>7.8</v>
      </c>
      <c r="Q120" s="749">
        <v>0.9</v>
      </c>
      <c r="R120" s="746">
        <v>0.1</v>
      </c>
      <c r="S120" s="750">
        <v>3.1</v>
      </c>
      <c r="T120" s="678" t="s">
        <v>870</v>
      </c>
    </row>
    <row r="121" spans="1:20" ht="15" customHeight="1">
      <c r="A121" s="678" t="s">
        <v>145</v>
      </c>
      <c r="B121" s="754" t="s">
        <v>180</v>
      </c>
      <c r="C121" s="747">
        <v>47.461089999999999</v>
      </c>
      <c r="D121" s="747">
        <v>89.872500000000002</v>
      </c>
      <c r="E121" s="746" t="s">
        <v>183</v>
      </c>
      <c r="F121" s="749">
        <v>17.3</v>
      </c>
      <c r="G121" s="749">
        <v>2.4</v>
      </c>
      <c r="H121" s="896">
        <f t="shared" si="1"/>
        <v>0.13872832369942195</v>
      </c>
      <c r="I121" s="746">
        <v>2970</v>
      </c>
      <c r="J121" s="746">
        <v>3569</v>
      </c>
      <c r="K121" s="746">
        <v>599</v>
      </c>
      <c r="L121" s="748">
        <v>0.36</v>
      </c>
      <c r="M121" s="746">
        <v>6.64</v>
      </c>
      <c r="N121" s="746">
        <v>7.0000000000000007E-2</v>
      </c>
      <c r="O121" s="746">
        <v>199</v>
      </c>
      <c r="P121" s="746">
        <v>4</v>
      </c>
      <c r="Q121" s="749">
        <v>1.1000000000000001</v>
      </c>
      <c r="R121" s="746">
        <v>0.5</v>
      </c>
      <c r="S121" s="750">
        <v>4</v>
      </c>
      <c r="T121" s="678" t="s">
        <v>175</v>
      </c>
    </row>
    <row r="122" spans="1:20" ht="15" customHeight="1">
      <c r="A122" s="678" t="s">
        <v>145</v>
      </c>
      <c r="B122" s="754" t="s">
        <v>176</v>
      </c>
      <c r="C122" s="747">
        <v>47.46855</v>
      </c>
      <c r="D122" s="747">
        <v>89.819500000000005</v>
      </c>
      <c r="E122" s="746" t="s">
        <v>183</v>
      </c>
      <c r="F122" s="749" t="s">
        <v>179</v>
      </c>
      <c r="G122" s="749" t="s">
        <v>179</v>
      </c>
      <c r="H122" s="897" t="s">
        <v>105</v>
      </c>
      <c r="I122" s="746">
        <v>2838</v>
      </c>
      <c r="J122" s="746">
        <v>3569</v>
      </c>
      <c r="K122" s="746">
        <v>731</v>
      </c>
      <c r="L122" s="748">
        <v>0.76</v>
      </c>
      <c r="M122" s="746">
        <v>6.64</v>
      </c>
      <c r="N122" s="746">
        <v>7.0000000000000007E-2</v>
      </c>
      <c r="O122" s="746">
        <v>199</v>
      </c>
      <c r="P122" s="746">
        <v>4</v>
      </c>
      <c r="Q122" s="749">
        <v>1.1000000000000001</v>
      </c>
      <c r="R122" s="746">
        <v>0.5</v>
      </c>
      <c r="S122" s="750">
        <v>4.9000000000000004</v>
      </c>
      <c r="T122" s="678" t="s">
        <v>175</v>
      </c>
    </row>
    <row r="123" spans="1:20" ht="15" customHeight="1">
      <c r="A123" s="678" t="s">
        <v>145</v>
      </c>
      <c r="B123" s="754" t="s">
        <v>170</v>
      </c>
      <c r="C123" s="747">
        <v>47.461109999999998</v>
      </c>
      <c r="D123" s="747">
        <v>89.799440000000004</v>
      </c>
      <c r="E123" s="746" t="s">
        <v>183</v>
      </c>
      <c r="F123" s="749" t="s">
        <v>173</v>
      </c>
      <c r="G123" s="749">
        <v>2.5</v>
      </c>
      <c r="H123" s="897" t="s">
        <v>105</v>
      </c>
      <c r="I123" s="746">
        <v>2758</v>
      </c>
      <c r="J123" s="746">
        <v>3569</v>
      </c>
      <c r="K123" s="746">
        <v>811</v>
      </c>
      <c r="L123" s="748">
        <v>1</v>
      </c>
      <c r="M123" s="746">
        <v>6.64</v>
      </c>
      <c r="N123" s="746">
        <v>7.0000000000000007E-2</v>
      </c>
      <c r="O123" s="746">
        <v>199</v>
      </c>
      <c r="P123" s="746">
        <v>4</v>
      </c>
      <c r="Q123" s="749">
        <v>1.1000000000000001</v>
      </c>
      <c r="R123" s="746">
        <v>0.5</v>
      </c>
      <c r="S123" s="750">
        <v>5.4</v>
      </c>
      <c r="T123" s="678" t="s">
        <v>175</v>
      </c>
    </row>
    <row r="124" spans="1:20" ht="15" customHeight="1">
      <c r="A124" s="678" t="s">
        <v>493</v>
      </c>
      <c r="B124" s="754" t="s">
        <v>498</v>
      </c>
      <c r="C124" s="747">
        <v>36.369999999999997</v>
      </c>
      <c r="D124" s="747">
        <v>101.312</v>
      </c>
      <c r="E124" s="746" t="s">
        <v>490</v>
      </c>
      <c r="F124" s="749">
        <v>25.4</v>
      </c>
      <c r="G124" s="749">
        <v>4.9000000000000004</v>
      </c>
      <c r="H124" s="896">
        <f t="shared" si="1"/>
        <v>0.19291338582677167</v>
      </c>
      <c r="I124" s="746">
        <v>4316</v>
      </c>
      <c r="J124" s="746">
        <v>4410</v>
      </c>
      <c r="K124" s="746">
        <v>94</v>
      </c>
      <c r="L124" s="748">
        <v>0.76</v>
      </c>
      <c r="M124" s="746">
        <v>6.51</v>
      </c>
      <c r="N124" s="746">
        <v>0.03</v>
      </c>
      <c r="O124" s="746">
        <v>390</v>
      </c>
      <c r="P124" s="746">
        <v>4.2</v>
      </c>
      <c r="Q124" s="749">
        <v>1.3</v>
      </c>
      <c r="R124" s="746">
        <v>0.9</v>
      </c>
      <c r="S124" s="750">
        <v>0.6</v>
      </c>
      <c r="T124" s="678" t="s">
        <v>501</v>
      </c>
    </row>
    <row r="125" spans="1:20" ht="15" customHeight="1">
      <c r="A125" s="678" t="s">
        <v>493</v>
      </c>
      <c r="B125" s="754" t="s">
        <v>495</v>
      </c>
      <c r="C125" s="747">
        <v>36.358849999999997</v>
      </c>
      <c r="D125" s="747">
        <v>101.35535</v>
      </c>
      <c r="E125" s="746" t="s">
        <v>490</v>
      </c>
      <c r="F125" s="749" t="s">
        <v>179</v>
      </c>
      <c r="G125" s="749" t="s">
        <v>179</v>
      </c>
      <c r="H125" s="897" t="s">
        <v>105</v>
      </c>
      <c r="I125" s="746">
        <v>4232</v>
      </c>
      <c r="J125" s="746">
        <v>4410</v>
      </c>
      <c r="K125" s="746">
        <v>178</v>
      </c>
      <c r="L125" s="748">
        <v>1</v>
      </c>
      <c r="M125" s="746">
        <v>6.51</v>
      </c>
      <c r="N125" s="746">
        <v>0.03</v>
      </c>
      <c r="O125" s="746">
        <v>390</v>
      </c>
      <c r="P125" s="746">
        <v>4.2</v>
      </c>
      <c r="Q125" s="749">
        <v>1.3</v>
      </c>
      <c r="R125" s="746">
        <v>0.9</v>
      </c>
      <c r="S125" s="750">
        <v>1.2</v>
      </c>
      <c r="T125" s="678" t="s">
        <v>175</v>
      </c>
    </row>
    <row r="126" spans="1:20" ht="15" customHeight="1">
      <c r="A126" s="678" t="s">
        <v>471</v>
      </c>
      <c r="B126" s="754" t="s">
        <v>473</v>
      </c>
      <c r="C126" s="747">
        <v>37.441000000000003</v>
      </c>
      <c r="D126" s="747">
        <v>101.762</v>
      </c>
      <c r="E126" s="746" t="s">
        <v>479</v>
      </c>
      <c r="F126" s="749">
        <v>11</v>
      </c>
      <c r="G126" s="749">
        <v>1.4</v>
      </c>
      <c r="H126" s="896">
        <f t="shared" si="1"/>
        <v>0.12727272727272726</v>
      </c>
      <c r="I126" s="746">
        <v>4048</v>
      </c>
      <c r="J126" s="746">
        <v>4473</v>
      </c>
      <c r="K126" s="746">
        <v>425</v>
      </c>
      <c r="L126" s="748">
        <v>1</v>
      </c>
      <c r="M126" s="746">
        <v>6.51</v>
      </c>
      <c r="N126" s="746">
        <v>0.03</v>
      </c>
      <c r="O126" s="746">
        <v>390</v>
      </c>
      <c r="P126" s="746">
        <v>2.8</v>
      </c>
      <c r="Q126" s="749">
        <v>1.1000000000000001</v>
      </c>
      <c r="R126" s="746">
        <v>0.9</v>
      </c>
      <c r="S126" s="750">
        <v>2.8</v>
      </c>
      <c r="T126" s="678" t="s">
        <v>476</v>
      </c>
    </row>
    <row r="127" spans="1:20" ht="15" customHeight="1">
      <c r="A127" s="678" t="s">
        <v>471</v>
      </c>
      <c r="B127" s="754" t="s">
        <v>477</v>
      </c>
      <c r="C127" s="747">
        <v>37.46</v>
      </c>
      <c r="D127" s="747">
        <v>101.76600000000001</v>
      </c>
      <c r="E127" s="746" t="s">
        <v>479</v>
      </c>
      <c r="F127" s="749">
        <v>19.2</v>
      </c>
      <c r="G127" s="749">
        <v>2.5</v>
      </c>
      <c r="H127" s="896">
        <f t="shared" si="1"/>
        <v>0.13020833333333334</v>
      </c>
      <c r="I127" s="746">
        <v>4096</v>
      </c>
      <c r="J127" s="746">
        <v>4473</v>
      </c>
      <c r="K127" s="746">
        <v>377</v>
      </c>
      <c r="L127" s="748">
        <v>0.9</v>
      </c>
      <c r="M127" s="746">
        <v>6.51</v>
      </c>
      <c r="N127" s="746">
        <v>0.03</v>
      </c>
      <c r="O127" s="746">
        <v>390</v>
      </c>
      <c r="P127" s="746">
        <v>2.8</v>
      </c>
      <c r="Q127" s="749">
        <v>1.1000000000000001</v>
      </c>
      <c r="R127" s="746">
        <v>0.9</v>
      </c>
      <c r="S127" s="750">
        <v>2.5</v>
      </c>
      <c r="T127" s="678" t="s">
        <v>476</v>
      </c>
    </row>
    <row r="128" spans="1:20" ht="15" customHeight="1">
      <c r="A128" s="678" t="s">
        <v>505</v>
      </c>
      <c r="B128" s="754" t="s">
        <v>513</v>
      </c>
      <c r="C128" s="747">
        <v>34.412700000000001</v>
      </c>
      <c r="D128" s="747">
        <v>80.046400000000006</v>
      </c>
      <c r="E128" s="746" t="s">
        <v>516</v>
      </c>
      <c r="F128" s="749">
        <v>62.7</v>
      </c>
      <c r="G128" s="749">
        <v>14.9</v>
      </c>
      <c r="H128" s="896">
        <f t="shared" si="1"/>
        <v>0.23763955342902709</v>
      </c>
      <c r="I128" s="746">
        <v>5947</v>
      </c>
      <c r="J128" s="746">
        <v>6001</v>
      </c>
      <c r="K128" s="746">
        <v>54</v>
      </c>
      <c r="L128" s="748">
        <v>0.97</v>
      </c>
      <c r="M128" s="746">
        <v>6.68</v>
      </c>
      <c r="N128" s="746">
        <v>0.05</v>
      </c>
      <c r="O128" s="746">
        <v>239</v>
      </c>
      <c r="P128" s="746">
        <v>2.9</v>
      </c>
      <c r="Q128" s="749">
        <v>1.6</v>
      </c>
      <c r="R128" s="746">
        <v>0.3</v>
      </c>
      <c r="S128" s="750">
        <v>0.4</v>
      </c>
      <c r="T128" s="678" t="s">
        <v>198</v>
      </c>
    </row>
    <row r="129" spans="1:20" ht="15" customHeight="1">
      <c r="A129" s="678" t="s">
        <v>505</v>
      </c>
      <c r="B129" s="754" t="s">
        <v>510</v>
      </c>
      <c r="C129" s="747">
        <v>34.4223</v>
      </c>
      <c r="D129" s="747">
        <v>80.047600000000003</v>
      </c>
      <c r="E129" s="746" t="s">
        <v>516</v>
      </c>
      <c r="F129" s="749">
        <v>91.9</v>
      </c>
      <c r="G129" s="749">
        <v>11.5</v>
      </c>
      <c r="H129" s="896">
        <f t="shared" si="1"/>
        <v>0.12513601741022851</v>
      </c>
      <c r="I129" s="746">
        <v>5935</v>
      </c>
      <c r="J129" s="746">
        <v>6001</v>
      </c>
      <c r="K129" s="746">
        <v>66</v>
      </c>
      <c r="L129" s="748">
        <v>1</v>
      </c>
      <c r="M129" s="746">
        <v>6.68</v>
      </c>
      <c r="N129" s="746">
        <v>0.05</v>
      </c>
      <c r="O129" s="746">
        <v>239</v>
      </c>
      <c r="P129" s="746">
        <v>2.9</v>
      </c>
      <c r="Q129" s="749">
        <v>1.6</v>
      </c>
      <c r="R129" s="746">
        <v>0.3</v>
      </c>
      <c r="S129" s="750">
        <v>0.4</v>
      </c>
      <c r="T129" s="678" t="s">
        <v>198</v>
      </c>
    </row>
    <row r="130" spans="1:20" ht="15" customHeight="1">
      <c r="A130" s="678" t="s">
        <v>505</v>
      </c>
      <c r="B130" s="754" t="s">
        <v>507</v>
      </c>
      <c r="C130" s="747">
        <v>34.42557</v>
      </c>
      <c r="D130" s="747">
        <v>80.049850000000006</v>
      </c>
      <c r="E130" s="746" t="s">
        <v>516</v>
      </c>
      <c r="F130" s="749" t="s">
        <v>179</v>
      </c>
      <c r="G130" s="749" t="s">
        <v>179</v>
      </c>
      <c r="H130" s="897" t="s">
        <v>105</v>
      </c>
      <c r="I130" s="746">
        <v>5933</v>
      </c>
      <c r="J130" s="746">
        <v>6001</v>
      </c>
      <c r="K130" s="746">
        <v>68</v>
      </c>
      <c r="L130" s="748">
        <v>1</v>
      </c>
      <c r="M130" s="746">
        <v>6.68</v>
      </c>
      <c r="N130" s="746">
        <v>0.05</v>
      </c>
      <c r="O130" s="746">
        <v>239</v>
      </c>
      <c r="P130" s="746">
        <v>2.9</v>
      </c>
      <c r="Q130" s="749">
        <v>1.6</v>
      </c>
      <c r="R130" s="746">
        <v>0.3</v>
      </c>
      <c r="S130" s="750">
        <v>0.5</v>
      </c>
      <c r="T130" s="678" t="s">
        <v>198</v>
      </c>
    </row>
    <row r="131" spans="1:20" ht="15" customHeight="1">
      <c r="A131" s="678" t="s">
        <v>792</v>
      </c>
      <c r="B131" s="754" t="s">
        <v>794</v>
      </c>
      <c r="C131" s="747">
        <v>35.575099999999999</v>
      </c>
      <c r="D131" s="747">
        <v>102.7439</v>
      </c>
      <c r="E131" s="746" t="s">
        <v>802</v>
      </c>
      <c r="F131" s="749">
        <v>26.5</v>
      </c>
      <c r="G131" s="749">
        <v>3.6</v>
      </c>
      <c r="H131" s="896">
        <f t="shared" si="1"/>
        <v>0.13584905660377358</v>
      </c>
      <c r="I131" s="746">
        <v>3850</v>
      </c>
      <c r="J131" s="746">
        <v>4992</v>
      </c>
      <c r="K131" s="746">
        <v>1142</v>
      </c>
      <c r="L131" s="748">
        <v>1</v>
      </c>
      <c r="M131" s="746">
        <v>6.5</v>
      </c>
      <c r="N131" s="746">
        <v>0.1</v>
      </c>
      <c r="O131" s="746">
        <v>358</v>
      </c>
      <c r="P131" s="746">
        <v>-2.5</v>
      </c>
      <c r="Q131" s="749">
        <v>1.3</v>
      </c>
      <c r="R131" s="746">
        <v>0.9</v>
      </c>
      <c r="S131" s="750">
        <v>7.4</v>
      </c>
      <c r="T131" s="678" t="s">
        <v>295</v>
      </c>
    </row>
    <row r="132" spans="1:20" ht="15" customHeight="1">
      <c r="A132" s="678" t="s">
        <v>792</v>
      </c>
      <c r="B132" s="754" t="s">
        <v>796</v>
      </c>
      <c r="C132" s="747">
        <v>35.569200000000002</v>
      </c>
      <c r="D132" s="747">
        <v>102.73950000000001</v>
      </c>
      <c r="E132" s="746" t="s">
        <v>802</v>
      </c>
      <c r="F132" s="749">
        <v>51.1</v>
      </c>
      <c r="G132" s="749">
        <v>14.5</v>
      </c>
      <c r="H132" s="896">
        <f t="shared" si="1"/>
        <v>0.28375733855185908</v>
      </c>
      <c r="I132" s="746">
        <v>3850</v>
      </c>
      <c r="J132" s="746">
        <v>4992</v>
      </c>
      <c r="K132" s="746">
        <v>1142</v>
      </c>
      <c r="L132" s="748">
        <v>1</v>
      </c>
      <c r="M132" s="746">
        <v>6.5</v>
      </c>
      <c r="N132" s="746">
        <v>0.1</v>
      </c>
      <c r="O132" s="746">
        <v>358</v>
      </c>
      <c r="P132" s="746">
        <v>-2.5</v>
      </c>
      <c r="Q132" s="749">
        <v>1.3</v>
      </c>
      <c r="R132" s="746">
        <v>0.9</v>
      </c>
      <c r="S132" s="750">
        <v>7.4</v>
      </c>
      <c r="T132" s="678" t="s">
        <v>295</v>
      </c>
    </row>
    <row r="133" spans="1:20" ht="15" customHeight="1">
      <c r="A133" s="678" t="s">
        <v>792</v>
      </c>
      <c r="B133" s="754" t="s">
        <v>798</v>
      </c>
      <c r="C133" s="747">
        <v>35.569099999999999</v>
      </c>
      <c r="D133" s="747">
        <v>102.73560000000001</v>
      </c>
      <c r="E133" s="746" t="s">
        <v>802</v>
      </c>
      <c r="F133" s="749">
        <v>24.9</v>
      </c>
      <c r="G133" s="749">
        <v>4.9000000000000004</v>
      </c>
      <c r="H133" s="896">
        <f t="shared" si="1"/>
        <v>0.19678714859437754</v>
      </c>
      <c r="I133" s="746">
        <v>4080</v>
      </c>
      <c r="J133" s="746">
        <v>4992</v>
      </c>
      <c r="K133" s="746">
        <v>912</v>
      </c>
      <c r="L133" s="748">
        <v>0.66</v>
      </c>
      <c r="M133" s="746">
        <v>6.5</v>
      </c>
      <c r="N133" s="746">
        <v>0.1</v>
      </c>
      <c r="O133" s="746">
        <v>358</v>
      </c>
      <c r="P133" s="746">
        <v>-2.5</v>
      </c>
      <c r="Q133" s="749">
        <v>1.3</v>
      </c>
      <c r="R133" s="746">
        <v>0.9</v>
      </c>
      <c r="S133" s="750">
        <v>5.9</v>
      </c>
      <c r="T133" s="678" t="s">
        <v>295</v>
      </c>
    </row>
    <row r="134" spans="1:20" ht="15" customHeight="1">
      <c r="A134" s="678" t="s">
        <v>792</v>
      </c>
      <c r="B134" s="754" t="s">
        <v>800</v>
      </c>
      <c r="C134" s="747">
        <v>35.582900000000002</v>
      </c>
      <c r="D134" s="747">
        <v>102.72709999999999</v>
      </c>
      <c r="E134" s="746" t="s">
        <v>802</v>
      </c>
      <c r="F134" s="749">
        <v>19.7</v>
      </c>
      <c r="G134" s="749">
        <v>3.8</v>
      </c>
      <c r="H134" s="896">
        <f t="shared" si="1"/>
        <v>0.19289340101522842</v>
      </c>
      <c r="I134" s="746">
        <v>4080</v>
      </c>
      <c r="J134" s="746">
        <v>4992</v>
      </c>
      <c r="K134" s="746">
        <v>912</v>
      </c>
      <c r="L134" s="748">
        <v>0.66</v>
      </c>
      <c r="M134" s="746">
        <v>6.5</v>
      </c>
      <c r="N134" s="746">
        <v>0.1</v>
      </c>
      <c r="O134" s="746">
        <v>358</v>
      </c>
      <c r="P134" s="746">
        <v>-2.5</v>
      </c>
      <c r="Q134" s="749">
        <v>1.3</v>
      </c>
      <c r="R134" s="746">
        <v>0.9</v>
      </c>
      <c r="S134" s="750">
        <v>5.9</v>
      </c>
      <c r="T134" s="678" t="s">
        <v>295</v>
      </c>
    </row>
    <row r="135" spans="1:20" ht="15" customHeight="1">
      <c r="A135" s="678" t="s">
        <v>2977</v>
      </c>
      <c r="B135" s="754" t="s">
        <v>809</v>
      </c>
      <c r="C135" s="747">
        <v>51.736089999999997</v>
      </c>
      <c r="D135" s="747">
        <v>100.59985</v>
      </c>
      <c r="E135" s="746" t="s">
        <v>645</v>
      </c>
      <c r="F135" s="749">
        <v>12.1</v>
      </c>
      <c r="G135" s="749">
        <v>1.6</v>
      </c>
      <c r="H135" s="896">
        <f t="shared" si="1"/>
        <v>0.13223140495867769</v>
      </c>
      <c r="I135" s="746">
        <v>3042</v>
      </c>
      <c r="J135" s="746">
        <v>3188</v>
      </c>
      <c r="K135" s="746">
        <v>146</v>
      </c>
      <c r="L135" s="748">
        <v>0.41</v>
      </c>
      <c r="M135" s="746">
        <v>6.39</v>
      </c>
      <c r="N135" s="746">
        <v>0.06</v>
      </c>
      <c r="O135" s="746">
        <v>419</v>
      </c>
      <c r="P135" s="746">
        <v>3.3</v>
      </c>
      <c r="Q135" s="749">
        <v>1.4</v>
      </c>
      <c r="R135" s="746">
        <v>0.9</v>
      </c>
      <c r="S135" s="750">
        <v>0.9</v>
      </c>
      <c r="T135" s="678" t="s">
        <v>202</v>
      </c>
    </row>
    <row r="136" spans="1:20" ht="15" customHeight="1">
      <c r="A136" s="678" t="s">
        <v>2977</v>
      </c>
      <c r="B136" s="754" t="s">
        <v>811</v>
      </c>
      <c r="C136" s="747">
        <v>51.730919999999998</v>
      </c>
      <c r="D136" s="747">
        <v>100.60073</v>
      </c>
      <c r="E136" s="746" t="s">
        <v>645</v>
      </c>
      <c r="F136" s="749">
        <v>10.1</v>
      </c>
      <c r="G136" s="749">
        <v>1.8</v>
      </c>
      <c r="H136" s="896">
        <f t="shared" si="1"/>
        <v>0.17821782178217824</v>
      </c>
      <c r="I136" s="746">
        <v>3084</v>
      </c>
      <c r="J136" s="746">
        <v>3188</v>
      </c>
      <c r="K136" s="746">
        <v>104</v>
      </c>
      <c r="L136" s="748">
        <v>0.35</v>
      </c>
      <c r="M136" s="746">
        <v>6.39</v>
      </c>
      <c r="N136" s="746">
        <v>0.06</v>
      </c>
      <c r="O136" s="746">
        <v>419</v>
      </c>
      <c r="P136" s="746">
        <v>3.3</v>
      </c>
      <c r="Q136" s="749">
        <v>1.4</v>
      </c>
      <c r="R136" s="746">
        <v>0.9</v>
      </c>
      <c r="S136" s="750">
        <v>0.7</v>
      </c>
      <c r="T136" s="678" t="s">
        <v>202</v>
      </c>
    </row>
    <row r="137" spans="1:20" ht="15" customHeight="1">
      <c r="A137" s="678" t="s">
        <v>2977</v>
      </c>
      <c r="B137" s="754" t="s">
        <v>813</v>
      </c>
      <c r="C137" s="747">
        <v>51.7286</v>
      </c>
      <c r="D137" s="747">
        <v>100.59832</v>
      </c>
      <c r="E137" s="746" t="s">
        <v>645</v>
      </c>
      <c r="F137" s="749">
        <v>1.3</v>
      </c>
      <c r="G137" s="749">
        <v>0.3</v>
      </c>
      <c r="H137" s="896">
        <f t="shared" ref="H137:H178" si="2">G137/F137</f>
        <v>0.23076923076923075</v>
      </c>
      <c r="I137" s="746">
        <v>3130</v>
      </c>
      <c r="J137" s="746">
        <v>3188</v>
      </c>
      <c r="K137" s="746">
        <v>58</v>
      </c>
      <c r="L137" s="748">
        <v>0.28999999999999998</v>
      </c>
      <c r="M137" s="746">
        <v>6.39</v>
      </c>
      <c r="N137" s="746">
        <v>0.06</v>
      </c>
      <c r="O137" s="746">
        <v>419</v>
      </c>
      <c r="P137" s="746">
        <v>3.3</v>
      </c>
      <c r="Q137" s="749">
        <v>1.4</v>
      </c>
      <c r="R137" s="746">
        <v>0.9</v>
      </c>
      <c r="S137" s="750">
        <v>0.4</v>
      </c>
      <c r="T137" s="678" t="s">
        <v>202</v>
      </c>
    </row>
    <row r="138" spans="1:20" ht="15" customHeight="1">
      <c r="A138" s="678" t="s">
        <v>2977</v>
      </c>
      <c r="B138" s="754" t="s">
        <v>807</v>
      </c>
      <c r="C138" s="747">
        <v>51.738669999999999</v>
      </c>
      <c r="D138" s="747">
        <v>100.60086</v>
      </c>
      <c r="E138" s="746" t="s">
        <v>645</v>
      </c>
      <c r="F138" s="749">
        <v>26.9</v>
      </c>
      <c r="G138" s="749">
        <v>3.7</v>
      </c>
      <c r="H138" s="896">
        <f t="shared" si="2"/>
        <v>0.13754646840148702</v>
      </c>
      <c r="I138" s="746">
        <v>3025</v>
      </c>
      <c r="J138" s="746">
        <v>3188</v>
      </c>
      <c r="K138" s="746">
        <v>163</v>
      </c>
      <c r="L138" s="748">
        <v>0.43</v>
      </c>
      <c r="M138" s="746">
        <v>6.39</v>
      </c>
      <c r="N138" s="746">
        <v>0.06</v>
      </c>
      <c r="O138" s="746">
        <v>419</v>
      </c>
      <c r="P138" s="746">
        <v>3.3</v>
      </c>
      <c r="Q138" s="749">
        <v>1.4</v>
      </c>
      <c r="R138" s="746">
        <v>0.9</v>
      </c>
      <c r="S138" s="750">
        <v>1</v>
      </c>
      <c r="T138" s="678" t="s">
        <v>202</v>
      </c>
    </row>
    <row r="139" spans="1:20" ht="15" customHeight="1">
      <c r="A139" s="678" t="s">
        <v>2977</v>
      </c>
      <c r="B139" s="754" t="s">
        <v>2978</v>
      </c>
      <c r="C139" s="747">
        <v>52.080620000000003</v>
      </c>
      <c r="D139" s="747">
        <v>100.36462</v>
      </c>
      <c r="E139" s="746" t="s">
        <v>645</v>
      </c>
      <c r="F139" s="749" t="s">
        <v>806</v>
      </c>
      <c r="G139" s="749" t="s">
        <v>179</v>
      </c>
      <c r="H139" s="897" t="s">
        <v>105</v>
      </c>
      <c r="I139" s="746">
        <v>2609</v>
      </c>
      <c r="J139" s="746">
        <v>3188</v>
      </c>
      <c r="K139" s="746">
        <v>579</v>
      </c>
      <c r="L139" s="748">
        <v>1</v>
      </c>
      <c r="M139" s="746">
        <v>6.39</v>
      </c>
      <c r="N139" s="746">
        <v>0.06</v>
      </c>
      <c r="O139" s="746">
        <v>419</v>
      </c>
      <c r="P139" s="746">
        <v>0.7</v>
      </c>
      <c r="Q139" s="749">
        <v>1.3</v>
      </c>
      <c r="R139" s="746">
        <v>0.9</v>
      </c>
      <c r="S139" s="750">
        <v>3.7</v>
      </c>
      <c r="T139" s="678" t="s">
        <v>175</v>
      </c>
    </row>
    <row r="140" spans="1:20" ht="15" customHeight="1">
      <c r="A140" s="678" t="s">
        <v>157</v>
      </c>
      <c r="B140" s="754" t="s">
        <v>310</v>
      </c>
      <c r="C140" s="747">
        <v>41.785710000000002</v>
      </c>
      <c r="D140" s="747">
        <v>80.906080000000003</v>
      </c>
      <c r="E140" s="746" t="s">
        <v>316</v>
      </c>
      <c r="F140" s="749">
        <v>21.7</v>
      </c>
      <c r="G140" s="749">
        <v>7</v>
      </c>
      <c r="H140" s="896">
        <f t="shared" si="2"/>
        <v>0.32258064516129031</v>
      </c>
      <c r="I140" s="746">
        <v>4490</v>
      </c>
      <c r="J140" s="746">
        <v>4815</v>
      </c>
      <c r="K140" s="746">
        <v>325</v>
      </c>
      <c r="L140" s="748">
        <v>1</v>
      </c>
      <c r="M140" s="746">
        <v>6.45</v>
      </c>
      <c r="N140" s="746">
        <v>7.0000000000000007E-2</v>
      </c>
      <c r="O140" s="746">
        <v>153</v>
      </c>
      <c r="P140" s="746">
        <v>0.1</v>
      </c>
      <c r="Q140" s="749">
        <v>0.7</v>
      </c>
      <c r="R140" s="746">
        <v>0.1</v>
      </c>
      <c r="S140" s="750">
        <v>2.1</v>
      </c>
      <c r="T140" s="678" t="s">
        <v>175</v>
      </c>
    </row>
    <row r="141" spans="1:20" ht="15" customHeight="1">
      <c r="A141" s="678" t="s">
        <v>157</v>
      </c>
      <c r="B141" s="754" t="s">
        <v>313</v>
      </c>
      <c r="C141" s="747">
        <v>41.774709999999999</v>
      </c>
      <c r="D141" s="747">
        <v>80.956580000000002</v>
      </c>
      <c r="E141" s="746" t="s">
        <v>316</v>
      </c>
      <c r="F141" s="749">
        <v>16</v>
      </c>
      <c r="G141" s="749">
        <v>2.6</v>
      </c>
      <c r="H141" s="896">
        <f t="shared" si="2"/>
        <v>0.16250000000000001</v>
      </c>
      <c r="I141" s="746">
        <v>4518</v>
      </c>
      <c r="J141" s="746">
        <v>4815</v>
      </c>
      <c r="K141" s="746">
        <v>297</v>
      </c>
      <c r="L141" s="748">
        <v>0.98</v>
      </c>
      <c r="M141" s="746">
        <v>6.45</v>
      </c>
      <c r="N141" s="746">
        <v>7.0000000000000007E-2</v>
      </c>
      <c r="O141" s="746">
        <v>153</v>
      </c>
      <c r="P141" s="746">
        <v>0.1</v>
      </c>
      <c r="Q141" s="749">
        <v>0.7</v>
      </c>
      <c r="R141" s="746">
        <v>0.1</v>
      </c>
      <c r="S141" s="750">
        <v>1.9</v>
      </c>
      <c r="T141" s="678" t="s">
        <v>175</v>
      </c>
    </row>
    <row r="142" spans="1:20" ht="15" customHeight="1">
      <c r="A142" s="678" t="s">
        <v>815</v>
      </c>
      <c r="B142" s="754" t="s">
        <v>819</v>
      </c>
      <c r="C142" s="747">
        <v>29.850560000000002</v>
      </c>
      <c r="D142" s="747">
        <v>90.063890000000001</v>
      </c>
      <c r="E142" s="746" t="s">
        <v>823</v>
      </c>
      <c r="F142" s="749">
        <v>19.600000000000001</v>
      </c>
      <c r="G142" s="749">
        <v>4.4000000000000004</v>
      </c>
      <c r="H142" s="896">
        <f t="shared" si="2"/>
        <v>0.22448979591836735</v>
      </c>
      <c r="I142" s="746">
        <v>5450</v>
      </c>
      <c r="J142" s="746">
        <v>5597</v>
      </c>
      <c r="K142" s="746">
        <v>147</v>
      </c>
      <c r="L142" s="748">
        <v>0.87</v>
      </c>
      <c r="M142" s="746">
        <v>6.71</v>
      </c>
      <c r="N142" s="746">
        <v>7.0000000000000007E-2</v>
      </c>
      <c r="O142" s="746">
        <v>747</v>
      </c>
      <c r="P142" s="746">
        <v>3.4</v>
      </c>
      <c r="Q142" s="749">
        <v>0.5</v>
      </c>
      <c r="R142" s="746">
        <v>0.9</v>
      </c>
      <c r="S142" s="750">
        <v>1</v>
      </c>
      <c r="T142" s="678" t="s">
        <v>225</v>
      </c>
    </row>
    <row r="143" spans="1:20" ht="15" customHeight="1">
      <c r="A143" s="678" t="s">
        <v>815</v>
      </c>
      <c r="B143" s="754" t="s">
        <v>821</v>
      </c>
      <c r="C143" s="747">
        <v>29.842639999999999</v>
      </c>
      <c r="D143" s="747">
        <v>90.063999999999993</v>
      </c>
      <c r="E143" s="746" t="s">
        <v>823</v>
      </c>
      <c r="F143" s="749">
        <v>20.3</v>
      </c>
      <c r="G143" s="749">
        <v>4.5</v>
      </c>
      <c r="H143" s="896">
        <f t="shared" si="2"/>
        <v>0.22167487684729062</v>
      </c>
      <c r="I143" s="746">
        <v>5430</v>
      </c>
      <c r="J143" s="746">
        <v>5597</v>
      </c>
      <c r="K143" s="746">
        <v>167</v>
      </c>
      <c r="L143" s="748">
        <v>0.91</v>
      </c>
      <c r="M143" s="746">
        <v>6.71</v>
      </c>
      <c r="N143" s="746">
        <v>7.0000000000000007E-2</v>
      </c>
      <c r="O143" s="746">
        <v>747</v>
      </c>
      <c r="P143" s="746">
        <v>3.4</v>
      </c>
      <c r="Q143" s="749">
        <v>0.5</v>
      </c>
      <c r="R143" s="746">
        <v>0.9</v>
      </c>
      <c r="S143" s="750">
        <v>1.1000000000000001</v>
      </c>
      <c r="T143" s="678" t="s">
        <v>225</v>
      </c>
    </row>
    <row r="144" spans="1:20" ht="15" customHeight="1">
      <c r="A144" s="678" t="s">
        <v>815</v>
      </c>
      <c r="B144" s="754" t="s">
        <v>817</v>
      </c>
      <c r="C144" s="747">
        <v>29.807919999999999</v>
      </c>
      <c r="D144" s="747">
        <v>90.039069999999995</v>
      </c>
      <c r="E144" s="746" t="s">
        <v>823</v>
      </c>
      <c r="F144" s="749" t="s">
        <v>179</v>
      </c>
      <c r="G144" s="749" t="s">
        <v>179</v>
      </c>
      <c r="H144" s="897" t="s">
        <v>105</v>
      </c>
      <c r="I144" s="746">
        <v>5390</v>
      </c>
      <c r="J144" s="746">
        <v>5597</v>
      </c>
      <c r="K144" s="746">
        <v>207</v>
      </c>
      <c r="L144" s="748">
        <v>1</v>
      </c>
      <c r="M144" s="746">
        <v>6.71</v>
      </c>
      <c r="N144" s="746">
        <v>7.0000000000000007E-2</v>
      </c>
      <c r="O144" s="746">
        <v>747</v>
      </c>
      <c r="P144" s="746">
        <v>3.4</v>
      </c>
      <c r="Q144" s="749">
        <v>0.5</v>
      </c>
      <c r="R144" s="746">
        <v>0.9</v>
      </c>
      <c r="S144" s="750">
        <v>1.4</v>
      </c>
      <c r="T144" s="678" t="s">
        <v>175</v>
      </c>
    </row>
    <row r="145" spans="1:20" ht="15" customHeight="1">
      <c r="A145" s="678" t="s">
        <v>621</v>
      </c>
      <c r="B145" s="754" t="s">
        <v>626</v>
      </c>
      <c r="C145" s="747">
        <v>47.575499999999998</v>
      </c>
      <c r="D145" s="747">
        <v>97.667699999999996</v>
      </c>
      <c r="E145" s="746" t="s">
        <v>618</v>
      </c>
      <c r="F145" s="749">
        <v>30</v>
      </c>
      <c r="G145" s="749">
        <v>4</v>
      </c>
      <c r="H145" s="896">
        <f t="shared" si="2"/>
        <v>0.13333333333333333</v>
      </c>
      <c r="I145" s="746">
        <v>2859</v>
      </c>
      <c r="J145" s="746">
        <v>3839</v>
      </c>
      <c r="K145" s="746">
        <v>981</v>
      </c>
      <c r="L145" s="748">
        <v>0.97</v>
      </c>
      <c r="M145" s="746">
        <v>6.53</v>
      </c>
      <c r="N145" s="746">
        <v>7.0000000000000007E-2</v>
      </c>
      <c r="O145" s="746">
        <v>263</v>
      </c>
      <c r="P145" s="746">
        <v>3.1</v>
      </c>
      <c r="Q145" s="749">
        <v>1.3</v>
      </c>
      <c r="R145" s="746">
        <v>0.9</v>
      </c>
      <c r="S145" s="750">
        <v>6.4</v>
      </c>
      <c r="T145" s="678" t="s">
        <v>207</v>
      </c>
    </row>
    <row r="146" spans="1:20" ht="15" customHeight="1">
      <c r="A146" s="678" t="s">
        <v>621</v>
      </c>
      <c r="B146" s="754" t="s">
        <v>629</v>
      </c>
      <c r="C146" s="747">
        <v>47.603499999999997</v>
      </c>
      <c r="D146" s="747">
        <v>97.640500000000003</v>
      </c>
      <c r="E146" s="746" t="s">
        <v>618</v>
      </c>
      <c r="F146" s="749">
        <v>16.3</v>
      </c>
      <c r="G146" s="749">
        <v>2.1</v>
      </c>
      <c r="H146" s="896">
        <f t="shared" si="2"/>
        <v>0.12883435582822086</v>
      </c>
      <c r="I146" s="746">
        <v>2941</v>
      </c>
      <c r="J146" s="746">
        <v>3839</v>
      </c>
      <c r="K146" s="746">
        <v>898</v>
      </c>
      <c r="L146" s="748">
        <v>0.64</v>
      </c>
      <c r="M146" s="746">
        <v>6.53</v>
      </c>
      <c r="N146" s="746">
        <v>7.0000000000000007E-2</v>
      </c>
      <c r="O146" s="746">
        <v>263</v>
      </c>
      <c r="P146" s="746">
        <v>3.1</v>
      </c>
      <c r="Q146" s="749">
        <v>1.3</v>
      </c>
      <c r="R146" s="746">
        <v>0.9</v>
      </c>
      <c r="S146" s="750">
        <v>5.9</v>
      </c>
      <c r="T146" s="678" t="s">
        <v>207</v>
      </c>
    </row>
    <row r="147" spans="1:20" ht="15" customHeight="1">
      <c r="A147" s="678" t="s">
        <v>621</v>
      </c>
      <c r="B147" s="754" t="s">
        <v>623</v>
      </c>
      <c r="C147" s="747">
        <v>47.572099999999999</v>
      </c>
      <c r="D147" s="747">
        <v>97.6751</v>
      </c>
      <c r="E147" s="746" t="s">
        <v>618</v>
      </c>
      <c r="F147" s="749" t="s">
        <v>179</v>
      </c>
      <c r="G147" s="749" t="s">
        <v>179</v>
      </c>
      <c r="H147" s="897" t="s">
        <v>105</v>
      </c>
      <c r="I147" s="746">
        <v>2852</v>
      </c>
      <c r="J147" s="746">
        <v>3839</v>
      </c>
      <c r="K147" s="746">
        <v>987</v>
      </c>
      <c r="L147" s="748">
        <v>1</v>
      </c>
      <c r="M147" s="746">
        <v>6.53</v>
      </c>
      <c r="N147" s="746">
        <v>7.0000000000000007E-2</v>
      </c>
      <c r="O147" s="746">
        <v>263</v>
      </c>
      <c r="P147" s="746">
        <v>3.1</v>
      </c>
      <c r="Q147" s="749">
        <v>1.3</v>
      </c>
      <c r="R147" s="746">
        <v>0.9</v>
      </c>
      <c r="S147" s="750">
        <v>6.4</v>
      </c>
      <c r="T147" s="678" t="s">
        <v>207</v>
      </c>
    </row>
    <row r="148" spans="1:20" ht="15" customHeight="1">
      <c r="A148" s="678" t="s">
        <v>607</v>
      </c>
      <c r="B148" s="754" t="s">
        <v>611</v>
      </c>
      <c r="C148" s="747">
        <v>47.683300000000003</v>
      </c>
      <c r="D148" s="747">
        <v>97.206699999999998</v>
      </c>
      <c r="E148" s="746" t="s">
        <v>618</v>
      </c>
      <c r="F148" s="749">
        <v>19.600000000000001</v>
      </c>
      <c r="G148" s="749">
        <v>5.5</v>
      </c>
      <c r="H148" s="896">
        <f t="shared" si="2"/>
        <v>0.28061224489795916</v>
      </c>
      <c r="I148" s="746">
        <v>2841</v>
      </c>
      <c r="J148" s="746">
        <v>3839</v>
      </c>
      <c r="K148" s="746">
        <v>998</v>
      </c>
      <c r="L148" s="748">
        <v>1</v>
      </c>
      <c r="M148" s="746">
        <v>6.53</v>
      </c>
      <c r="N148" s="746">
        <v>7.0000000000000007E-2</v>
      </c>
      <c r="O148" s="746">
        <v>223</v>
      </c>
      <c r="P148" s="746">
        <v>1.4</v>
      </c>
      <c r="Q148" s="749">
        <v>1.3</v>
      </c>
      <c r="R148" s="746">
        <v>0.9</v>
      </c>
      <c r="S148" s="750">
        <v>6.5</v>
      </c>
      <c r="T148" s="678" t="s">
        <v>614</v>
      </c>
    </row>
    <row r="149" spans="1:20" ht="15" customHeight="1">
      <c r="A149" s="678" t="s">
        <v>607</v>
      </c>
      <c r="B149" s="754" t="s">
        <v>615</v>
      </c>
      <c r="C149" s="747">
        <v>47.688299999999998</v>
      </c>
      <c r="D149" s="747">
        <v>97.249600000000001</v>
      </c>
      <c r="E149" s="746" t="s">
        <v>618</v>
      </c>
      <c r="F149" s="749">
        <v>19.8</v>
      </c>
      <c r="G149" s="749">
        <v>3.2</v>
      </c>
      <c r="H149" s="896">
        <f t="shared" si="2"/>
        <v>0.16161616161616163</v>
      </c>
      <c r="I149" s="746">
        <v>2875</v>
      </c>
      <c r="J149" s="746">
        <v>3839</v>
      </c>
      <c r="K149" s="746">
        <v>964</v>
      </c>
      <c r="L149" s="748">
        <v>0.94</v>
      </c>
      <c r="M149" s="746">
        <v>6.53</v>
      </c>
      <c r="N149" s="746">
        <v>7.0000000000000007E-2</v>
      </c>
      <c r="O149" s="746">
        <v>223</v>
      </c>
      <c r="P149" s="746">
        <v>1.4</v>
      </c>
      <c r="Q149" s="749">
        <v>1.3</v>
      </c>
      <c r="R149" s="746">
        <v>0.9</v>
      </c>
      <c r="S149" s="750">
        <v>6.3</v>
      </c>
      <c r="T149" s="678" t="s">
        <v>285</v>
      </c>
    </row>
    <row r="150" spans="1:20" ht="15" customHeight="1">
      <c r="A150" s="678" t="s">
        <v>607</v>
      </c>
      <c r="B150" s="754" t="s">
        <v>609</v>
      </c>
      <c r="C150" s="747">
        <v>47.683500000000002</v>
      </c>
      <c r="D150" s="747">
        <v>97.209800000000001</v>
      </c>
      <c r="E150" s="746" t="s">
        <v>618</v>
      </c>
      <c r="F150" s="749">
        <v>42.7</v>
      </c>
      <c r="G150" s="749">
        <v>5.9</v>
      </c>
      <c r="H150" s="896">
        <f t="shared" si="2"/>
        <v>0.13817330210772832</v>
      </c>
      <c r="I150" s="746">
        <v>2841</v>
      </c>
      <c r="J150" s="746">
        <v>3839</v>
      </c>
      <c r="K150" s="746">
        <v>998</v>
      </c>
      <c r="L150" s="748">
        <v>1</v>
      </c>
      <c r="M150" s="746">
        <v>6.53</v>
      </c>
      <c r="N150" s="746">
        <v>7.0000000000000007E-2</v>
      </c>
      <c r="O150" s="746">
        <v>223</v>
      </c>
      <c r="P150" s="746">
        <v>1.4</v>
      </c>
      <c r="Q150" s="749">
        <v>1.3</v>
      </c>
      <c r="R150" s="746">
        <v>0.9</v>
      </c>
      <c r="S150" s="750">
        <v>6.5</v>
      </c>
      <c r="T150" s="678" t="s">
        <v>285</v>
      </c>
    </row>
    <row r="151" spans="1:20" ht="15" customHeight="1">
      <c r="A151" s="678" t="s">
        <v>826</v>
      </c>
      <c r="B151" s="754" t="s">
        <v>828</v>
      </c>
      <c r="C151" s="747">
        <v>52.777119999999996</v>
      </c>
      <c r="D151" s="747">
        <v>99.718419999999995</v>
      </c>
      <c r="E151" s="746" t="s">
        <v>769</v>
      </c>
      <c r="F151" s="749">
        <v>17.8</v>
      </c>
      <c r="G151" s="749">
        <v>6.5</v>
      </c>
      <c r="H151" s="896">
        <f t="shared" si="2"/>
        <v>0.3651685393258427</v>
      </c>
      <c r="I151" s="746">
        <v>2182</v>
      </c>
      <c r="J151" s="746">
        <v>2731</v>
      </c>
      <c r="K151" s="746">
        <v>550</v>
      </c>
      <c r="L151" s="748">
        <v>1</v>
      </c>
      <c r="M151" s="746">
        <v>6.39</v>
      </c>
      <c r="N151" s="746">
        <v>0.06</v>
      </c>
      <c r="O151" s="746">
        <v>536</v>
      </c>
      <c r="P151" s="746">
        <v>5.5</v>
      </c>
      <c r="Q151" s="749">
        <v>1.6</v>
      </c>
      <c r="R151" s="746">
        <v>0.9</v>
      </c>
      <c r="S151" s="750">
        <v>3.5</v>
      </c>
      <c r="T151" s="678" t="s">
        <v>830</v>
      </c>
    </row>
    <row r="152" spans="1:20" ht="15" customHeight="1">
      <c r="A152" s="678" t="s">
        <v>158</v>
      </c>
      <c r="B152" s="754" t="s">
        <v>361</v>
      </c>
      <c r="C152" s="747">
        <v>41.619199999999999</v>
      </c>
      <c r="D152" s="747">
        <v>77.728830000000002</v>
      </c>
      <c r="E152" s="746" t="s">
        <v>383</v>
      </c>
      <c r="F152" s="749">
        <v>89.5</v>
      </c>
      <c r="G152" s="749">
        <v>17.8</v>
      </c>
      <c r="H152" s="896">
        <f t="shared" si="2"/>
        <v>0.19888268156424582</v>
      </c>
      <c r="I152" s="746">
        <v>3940</v>
      </c>
      <c r="J152" s="746">
        <v>4154</v>
      </c>
      <c r="K152" s="746">
        <v>214</v>
      </c>
      <c r="L152" s="748">
        <v>1</v>
      </c>
      <c r="M152" s="746">
        <v>6.51</v>
      </c>
      <c r="N152" s="746">
        <v>7.0000000000000007E-2</v>
      </c>
      <c r="O152" s="746">
        <v>254</v>
      </c>
      <c r="P152" s="746">
        <v>1.7</v>
      </c>
      <c r="Q152" s="749">
        <v>1.3</v>
      </c>
      <c r="R152" s="746">
        <v>0.5</v>
      </c>
      <c r="S152" s="750">
        <v>1.4</v>
      </c>
      <c r="T152" s="678" t="s">
        <v>210</v>
      </c>
    </row>
    <row r="153" spans="1:20" ht="15" customHeight="1">
      <c r="A153" s="678" t="s">
        <v>158</v>
      </c>
      <c r="B153" s="754" t="s">
        <v>363</v>
      </c>
      <c r="C153" s="747">
        <v>41.64029</v>
      </c>
      <c r="D153" s="747">
        <v>77.850040000000007</v>
      </c>
      <c r="E153" s="746" t="s">
        <v>383</v>
      </c>
      <c r="F153" s="749">
        <v>25.7</v>
      </c>
      <c r="G153" s="749">
        <v>8.1999999999999993</v>
      </c>
      <c r="H153" s="896">
        <f t="shared" si="2"/>
        <v>0.31906614785992216</v>
      </c>
      <c r="I153" s="746">
        <v>3956</v>
      </c>
      <c r="J153" s="746">
        <v>4154</v>
      </c>
      <c r="K153" s="746">
        <v>198</v>
      </c>
      <c r="L153" s="748">
        <v>0.97</v>
      </c>
      <c r="M153" s="746">
        <v>6.51</v>
      </c>
      <c r="N153" s="746">
        <v>7.0000000000000007E-2</v>
      </c>
      <c r="O153" s="746">
        <v>254</v>
      </c>
      <c r="P153" s="746">
        <v>1.7</v>
      </c>
      <c r="Q153" s="749">
        <v>1.3</v>
      </c>
      <c r="R153" s="746">
        <v>0.5</v>
      </c>
      <c r="S153" s="750">
        <v>1.3</v>
      </c>
      <c r="T153" s="678" t="s">
        <v>210</v>
      </c>
    </row>
    <row r="154" spans="1:20" ht="15" customHeight="1">
      <c r="A154" s="678" t="s">
        <v>158</v>
      </c>
      <c r="B154" s="754" t="s">
        <v>377</v>
      </c>
      <c r="C154" s="747">
        <v>41.816769999999998</v>
      </c>
      <c r="D154" s="747">
        <v>78.116900000000001</v>
      </c>
      <c r="E154" s="746" t="s">
        <v>383</v>
      </c>
      <c r="F154" s="749">
        <v>16.899999999999999</v>
      </c>
      <c r="G154" s="749">
        <v>5.0999999999999996</v>
      </c>
      <c r="H154" s="896">
        <f t="shared" si="2"/>
        <v>0.30177514792899407</v>
      </c>
      <c r="I154" s="746">
        <v>4080</v>
      </c>
      <c r="J154" s="746">
        <v>4154</v>
      </c>
      <c r="K154" s="746">
        <v>74</v>
      </c>
      <c r="L154" s="748">
        <v>0.7</v>
      </c>
      <c r="M154" s="746">
        <v>6.51</v>
      </c>
      <c r="N154" s="746">
        <v>7.0000000000000007E-2</v>
      </c>
      <c r="O154" s="746">
        <v>254</v>
      </c>
      <c r="P154" s="746">
        <v>2</v>
      </c>
      <c r="Q154" s="749">
        <v>1.3</v>
      </c>
      <c r="R154" s="746">
        <v>0.5</v>
      </c>
      <c r="S154" s="750">
        <v>0.5</v>
      </c>
      <c r="T154" s="678" t="s">
        <v>210</v>
      </c>
    </row>
    <row r="155" spans="1:20" ht="15" customHeight="1">
      <c r="A155" s="678" t="s">
        <v>158</v>
      </c>
      <c r="B155" s="754" t="s">
        <v>380</v>
      </c>
      <c r="C155" s="747">
        <v>41.814329999999998</v>
      </c>
      <c r="D155" s="747">
        <v>78.111819999999994</v>
      </c>
      <c r="E155" s="746" t="s">
        <v>383</v>
      </c>
      <c r="F155" s="749">
        <v>15.2</v>
      </c>
      <c r="G155" s="749">
        <v>2.2999999999999998</v>
      </c>
      <c r="H155" s="896">
        <f t="shared" si="2"/>
        <v>0.15131578947368421</v>
      </c>
      <c r="I155" s="746">
        <v>4108</v>
      </c>
      <c r="J155" s="746">
        <v>4154</v>
      </c>
      <c r="K155" s="746">
        <v>46</v>
      </c>
      <c r="L155" s="748">
        <v>0.63</v>
      </c>
      <c r="M155" s="746">
        <v>6.51</v>
      </c>
      <c r="N155" s="746">
        <v>7.0000000000000007E-2</v>
      </c>
      <c r="O155" s="746">
        <v>254</v>
      </c>
      <c r="P155" s="746">
        <v>2</v>
      </c>
      <c r="Q155" s="749">
        <v>1.3</v>
      </c>
      <c r="R155" s="746">
        <v>0.5</v>
      </c>
      <c r="S155" s="750">
        <v>0.3</v>
      </c>
      <c r="T155" s="678" t="s">
        <v>210</v>
      </c>
    </row>
    <row r="156" spans="1:20" ht="15" customHeight="1">
      <c r="A156" s="678" t="s">
        <v>158</v>
      </c>
      <c r="B156" s="754" t="s">
        <v>365</v>
      </c>
      <c r="C156" s="747">
        <v>41.70825</v>
      </c>
      <c r="D156" s="747">
        <v>77.80538</v>
      </c>
      <c r="E156" s="746" t="s">
        <v>383</v>
      </c>
      <c r="F156" s="749">
        <v>20.8</v>
      </c>
      <c r="G156" s="749">
        <v>3</v>
      </c>
      <c r="H156" s="896">
        <f t="shared" si="2"/>
        <v>0.14423076923076922</v>
      </c>
      <c r="I156" s="746">
        <v>4013</v>
      </c>
      <c r="J156" s="746">
        <v>4154</v>
      </c>
      <c r="K156" s="746">
        <v>141</v>
      </c>
      <c r="L156" s="748">
        <v>0.84</v>
      </c>
      <c r="M156" s="746">
        <v>6.51</v>
      </c>
      <c r="N156" s="746">
        <v>7.0000000000000007E-2</v>
      </c>
      <c r="O156" s="746">
        <v>254</v>
      </c>
      <c r="P156" s="746">
        <v>1.7</v>
      </c>
      <c r="Q156" s="749">
        <v>1.3</v>
      </c>
      <c r="R156" s="746">
        <v>0.5</v>
      </c>
      <c r="S156" s="750">
        <v>0.9</v>
      </c>
      <c r="T156" s="678" t="s">
        <v>175</v>
      </c>
    </row>
    <row r="157" spans="1:20" ht="15" customHeight="1">
      <c r="A157" s="678" t="s">
        <v>576</v>
      </c>
      <c r="B157" s="754" t="s">
        <v>581</v>
      </c>
      <c r="C157" s="747">
        <v>46.641800000000003</v>
      </c>
      <c r="D157" s="747">
        <v>93.565899999999999</v>
      </c>
      <c r="E157" s="746" t="s">
        <v>584</v>
      </c>
      <c r="F157" s="749">
        <v>24.2</v>
      </c>
      <c r="G157" s="749">
        <v>4.3</v>
      </c>
      <c r="H157" s="896">
        <f t="shared" si="2"/>
        <v>0.17768595041322313</v>
      </c>
      <c r="I157" s="746">
        <v>3567</v>
      </c>
      <c r="J157" s="746">
        <v>3745</v>
      </c>
      <c r="K157" s="746">
        <v>179</v>
      </c>
      <c r="L157" s="748">
        <v>0.8</v>
      </c>
      <c r="M157" s="746">
        <v>6.64</v>
      </c>
      <c r="N157" s="746">
        <v>0.09</v>
      </c>
      <c r="O157" s="746">
        <v>122</v>
      </c>
      <c r="P157" s="746">
        <v>4.5999999999999996</v>
      </c>
      <c r="Q157" s="749">
        <v>1</v>
      </c>
      <c r="R157" s="746">
        <v>0.5</v>
      </c>
      <c r="S157" s="750">
        <v>1.2</v>
      </c>
      <c r="T157" s="678" t="s">
        <v>207</v>
      </c>
    </row>
    <row r="158" spans="1:20" ht="15" customHeight="1">
      <c r="A158" s="678" t="s">
        <v>576</v>
      </c>
      <c r="B158" s="754" t="s">
        <v>578</v>
      </c>
      <c r="C158" s="747">
        <v>46.641800000000003</v>
      </c>
      <c r="D158" s="747">
        <v>93.570999999999998</v>
      </c>
      <c r="E158" s="746" t="s">
        <v>584</v>
      </c>
      <c r="F158" s="749" t="s">
        <v>179</v>
      </c>
      <c r="G158" s="749" t="s">
        <v>179</v>
      </c>
      <c r="H158" s="897" t="s">
        <v>105</v>
      </c>
      <c r="I158" s="746">
        <v>3510</v>
      </c>
      <c r="J158" s="746">
        <v>3745</v>
      </c>
      <c r="K158" s="746">
        <v>235</v>
      </c>
      <c r="L158" s="748">
        <v>1</v>
      </c>
      <c r="M158" s="746">
        <v>6.64</v>
      </c>
      <c r="N158" s="746">
        <v>0.09</v>
      </c>
      <c r="O158" s="746">
        <v>122</v>
      </c>
      <c r="P158" s="746">
        <v>4.5999999999999996</v>
      </c>
      <c r="Q158" s="749">
        <v>1</v>
      </c>
      <c r="R158" s="746">
        <v>0.5</v>
      </c>
      <c r="S158" s="750">
        <v>1.6</v>
      </c>
      <c r="T158" s="678" t="s">
        <v>207</v>
      </c>
    </row>
    <row r="159" spans="1:20" ht="15" customHeight="1">
      <c r="A159" s="678" t="s">
        <v>585</v>
      </c>
      <c r="B159" s="754" t="s">
        <v>590</v>
      </c>
      <c r="C159" s="747">
        <v>46.613199999999999</v>
      </c>
      <c r="D159" s="747">
        <v>93.550299999999993</v>
      </c>
      <c r="E159" s="746" t="s">
        <v>593</v>
      </c>
      <c r="F159" s="749">
        <v>15.9</v>
      </c>
      <c r="G159" s="749">
        <v>3.8</v>
      </c>
      <c r="H159" s="896">
        <f t="shared" si="2"/>
        <v>0.23899371069182387</v>
      </c>
      <c r="I159" s="746">
        <v>3275</v>
      </c>
      <c r="J159" s="746">
        <v>3867</v>
      </c>
      <c r="K159" s="746">
        <v>592</v>
      </c>
      <c r="L159" s="748">
        <v>1</v>
      </c>
      <c r="M159" s="746">
        <v>6.64</v>
      </c>
      <c r="N159" s="746">
        <v>0.09</v>
      </c>
      <c r="O159" s="746">
        <v>122</v>
      </c>
      <c r="P159" s="746">
        <v>3.8</v>
      </c>
      <c r="Q159" s="749">
        <v>1</v>
      </c>
      <c r="R159" s="746">
        <v>0.5</v>
      </c>
      <c r="S159" s="750">
        <v>3.9</v>
      </c>
      <c r="T159" s="678" t="s">
        <v>207</v>
      </c>
    </row>
    <row r="160" spans="1:20" ht="15" customHeight="1">
      <c r="A160" s="678" t="s">
        <v>159</v>
      </c>
      <c r="B160" s="754" t="s">
        <v>323</v>
      </c>
      <c r="C160" s="747">
        <v>41.619</v>
      </c>
      <c r="D160" s="747">
        <v>80.475999999999999</v>
      </c>
      <c r="E160" s="746" t="s">
        <v>326</v>
      </c>
      <c r="F160" s="749">
        <v>17.7</v>
      </c>
      <c r="G160" s="749">
        <v>5.9</v>
      </c>
      <c r="H160" s="896">
        <f t="shared" si="2"/>
        <v>0.33333333333333337</v>
      </c>
      <c r="I160" s="746">
        <v>3970</v>
      </c>
      <c r="J160" s="746">
        <v>4564</v>
      </c>
      <c r="K160" s="746">
        <v>594</v>
      </c>
      <c r="L160" s="748">
        <v>0.98</v>
      </c>
      <c r="M160" s="746">
        <v>6.45</v>
      </c>
      <c r="N160" s="746">
        <v>7.0000000000000007E-2</v>
      </c>
      <c r="O160" s="746">
        <v>153</v>
      </c>
      <c r="P160" s="746">
        <v>5.3</v>
      </c>
      <c r="Q160" s="749">
        <v>0.8</v>
      </c>
      <c r="R160" s="746">
        <v>0.1</v>
      </c>
      <c r="S160" s="750">
        <v>3.8</v>
      </c>
      <c r="T160" s="678" t="s">
        <v>242</v>
      </c>
    </row>
    <row r="161" spans="1:20" ht="15" customHeight="1">
      <c r="A161" s="678" t="s">
        <v>159</v>
      </c>
      <c r="B161" s="754" t="s">
        <v>320</v>
      </c>
      <c r="C161" s="747">
        <v>41.608559999999997</v>
      </c>
      <c r="D161" s="747">
        <v>80.498260000000002</v>
      </c>
      <c r="E161" s="746" t="s">
        <v>326</v>
      </c>
      <c r="F161" s="749" t="s">
        <v>179</v>
      </c>
      <c r="G161" s="749" t="s">
        <v>179</v>
      </c>
      <c r="H161" s="897" t="s">
        <v>105</v>
      </c>
      <c r="I161" s="746">
        <v>3944</v>
      </c>
      <c r="J161" s="746">
        <v>4564</v>
      </c>
      <c r="K161" s="746">
        <v>620</v>
      </c>
      <c r="L161" s="748">
        <v>1</v>
      </c>
      <c r="M161" s="746">
        <v>6.45</v>
      </c>
      <c r="N161" s="746">
        <v>7.0000000000000007E-2</v>
      </c>
      <c r="O161" s="746">
        <v>153</v>
      </c>
      <c r="P161" s="746">
        <v>5.3</v>
      </c>
      <c r="Q161" s="749">
        <v>0.8</v>
      </c>
      <c r="R161" s="746">
        <v>0.1</v>
      </c>
      <c r="S161" s="750">
        <v>4</v>
      </c>
      <c r="T161" s="678" t="s">
        <v>175</v>
      </c>
    </row>
    <row r="162" spans="1:20" ht="15" customHeight="1">
      <c r="A162" s="678" t="s">
        <v>301</v>
      </c>
      <c r="B162" s="754" t="s">
        <v>303</v>
      </c>
      <c r="C162" s="747">
        <v>42.991700000000002</v>
      </c>
      <c r="D162" s="747">
        <v>83.585499999999996</v>
      </c>
      <c r="E162" s="746" t="s">
        <v>306</v>
      </c>
      <c r="F162" s="749">
        <v>52</v>
      </c>
      <c r="G162" s="749">
        <v>17.899999999999999</v>
      </c>
      <c r="H162" s="896">
        <f t="shared" si="2"/>
        <v>0.34423076923076923</v>
      </c>
      <c r="I162" s="746">
        <v>3403</v>
      </c>
      <c r="J162" s="746">
        <v>3709</v>
      </c>
      <c r="K162" s="746">
        <v>306</v>
      </c>
      <c r="L162" s="748">
        <v>1</v>
      </c>
      <c r="M162" s="746">
        <v>6.33</v>
      </c>
      <c r="N162" s="746">
        <v>0.06</v>
      </c>
      <c r="O162" s="746">
        <v>263</v>
      </c>
      <c r="P162" s="746">
        <v>1.4</v>
      </c>
      <c r="Q162" s="749">
        <v>0.8</v>
      </c>
      <c r="R162" s="746">
        <v>0.4</v>
      </c>
      <c r="S162" s="750">
        <v>1.9</v>
      </c>
      <c r="T162" s="678" t="s">
        <v>300</v>
      </c>
    </row>
    <row r="163" spans="1:20" ht="15" customHeight="1">
      <c r="A163" s="678" t="s">
        <v>831</v>
      </c>
      <c r="B163" s="754" t="s">
        <v>833</v>
      </c>
      <c r="C163" s="747">
        <v>32.932000000000002</v>
      </c>
      <c r="D163" s="747">
        <v>91.965999999999994</v>
      </c>
      <c r="E163" s="746" t="s">
        <v>836</v>
      </c>
      <c r="F163" s="749">
        <v>75.2</v>
      </c>
      <c r="G163" s="749">
        <v>24.9</v>
      </c>
      <c r="H163" s="896">
        <f t="shared" si="2"/>
        <v>0.3311170212765957</v>
      </c>
      <c r="I163" s="746">
        <v>5472</v>
      </c>
      <c r="J163" s="746">
        <v>5524</v>
      </c>
      <c r="K163" s="746">
        <v>52</v>
      </c>
      <c r="L163" s="748">
        <v>1</v>
      </c>
      <c r="M163" s="746">
        <v>6.56</v>
      </c>
      <c r="N163" s="746">
        <v>0.06</v>
      </c>
      <c r="O163" s="746">
        <v>317</v>
      </c>
      <c r="P163" s="746">
        <v>2.2999999999999998</v>
      </c>
      <c r="Q163" s="749">
        <v>1.1000000000000001</v>
      </c>
      <c r="R163" s="746">
        <v>0.8</v>
      </c>
      <c r="S163" s="750">
        <v>0.3</v>
      </c>
      <c r="T163" s="678" t="s">
        <v>835</v>
      </c>
    </row>
    <row r="164" spans="1:20" ht="15" customHeight="1">
      <c r="A164" s="678" t="s">
        <v>839</v>
      </c>
      <c r="B164" s="754" t="s">
        <v>843</v>
      </c>
      <c r="C164" s="747">
        <v>32.827649999999998</v>
      </c>
      <c r="D164" s="747">
        <v>91.907049999999998</v>
      </c>
      <c r="E164" s="746" t="s">
        <v>845</v>
      </c>
      <c r="F164" s="749">
        <v>57.5</v>
      </c>
      <c r="G164" s="749">
        <v>9.4</v>
      </c>
      <c r="H164" s="896">
        <f t="shared" si="2"/>
        <v>0.16347826086956521</v>
      </c>
      <c r="I164" s="746">
        <v>5361</v>
      </c>
      <c r="J164" s="746">
        <v>5576</v>
      </c>
      <c r="K164" s="746">
        <v>215</v>
      </c>
      <c r="L164" s="748">
        <v>0.9</v>
      </c>
      <c r="M164" s="746">
        <v>6.56</v>
      </c>
      <c r="N164" s="746">
        <v>0.06</v>
      </c>
      <c r="O164" s="746">
        <v>317</v>
      </c>
      <c r="P164" s="746">
        <v>1.9</v>
      </c>
      <c r="Q164" s="749">
        <v>1.1000000000000001</v>
      </c>
      <c r="R164" s="746">
        <v>0.8</v>
      </c>
      <c r="S164" s="750">
        <v>1.4</v>
      </c>
      <c r="T164" s="678" t="s">
        <v>269</v>
      </c>
    </row>
    <row r="165" spans="1:20" ht="15" customHeight="1">
      <c r="A165" s="678" t="s">
        <v>839</v>
      </c>
      <c r="B165" s="754" t="s">
        <v>841</v>
      </c>
      <c r="C165" s="747">
        <v>32.820329999999998</v>
      </c>
      <c r="D165" s="747">
        <v>91.889200000000002</v>
      </c>
      <c r="E165" s="746" t="s">
        <v>845</v>
      </c>
      <c r="F165" s="749">
        <v>98.9</v>
      </c>
      <c r="G165" s="749">
        <v>53</v>
      </c>
      <c r="H165" s="896">
        <f t="shared" si="2"/>
        <v>0.53589484327603631</v>
      </c>
      <c r="I165" s="746">
        <v>5341</v>
      </c>
      <c r="J165" s="746">
        <v>5576</v>
      </c>
      <c r="K165" s="746">
        <v>235</v>
      </c>
      <c r="L165" s="748">
        <v>1</v>
      </c>
      <c r="M165" s="746">
        <v>6.56</v>
      </c>
      <c r="N165" s="746">
        <v>0.06</v>
      </c>
      <c r="O165" s="746">
        <v>317</v>
      </c>
      <c r="P165" s="746">
        <v>1.9</v>
      </c>
      <c r="Q165" s="749">
        <v>1.1000000000000001</v>
      </c>
      <c r="R165" s="746">
        <v>0.8</v>
      </c>
      <c r="S165" s="750">
        <v>1.5</v>
      </c>
      <c r="T165" s="678" t="s">
        <v>269</v>
      </c>
    </row>
    <row r="166" spans="1:20" ht="15" customHeight="1">
      <c r="A166" s="678" t="s">
        <v>848</v>
      </c>
      <c r="B166" s="754" t="s">
        <v>851</v>
      </c>
      <c r="C166" s="747">
        <v>30.675740000000001</v>
      </c>
      <c r="D166" s="747">
        <v>86.531880000000001</v>
      </c>
      <c r="E166" s="746" t="s">
        <v>853</v>
      </c>
      <c r="F166" s="749">
        <v>19.5</v>
      </c>
      <c r="G166" s="749">
        <v>2.9</v>
      </c>
      <c r="H166" s="896">
        <f t="shared" si="2"/>
        <v>0.14871794871794872</v>
      </c>
      <c r="I166" s="746">
        <v>5600</v>
      </c>
      <c r="J166" s="746">
        <v>6011</v>
      </c>
      <c r="K166" s="746">
        <v>411</v>
      </c>
      <c r="L166" s="748">
        <v>0.6</v>
      </c>
      <c r="M166" s="746">
        <v>6.7</v>
      </c>
      <c r="N166" s="746">
        <v>7.0000000000000007E-2</v>
      </c>
      <c r="O166" s="746">
        <v>411</v>
      </c>
      <c r="P166" s="746">
        <v>2.2000000000000002</v>
      </c>
      <c r="Q166" s="749">
        <v>0.8</v>
      </c>
      <c r="R166" s="746">
        <v>0.8</v>
      </c>
      <c r="S166" s="750">
        <v>2.8</v>
      </c>
      <c r="T166" s="678" t="s">
        <v>274</v>
      </c>
    </row>
    <row r="167" spans="1:20" ht="15" customHeight="1">
      <c r="A167" s="678" t="s">
        <v>848</v>
      </c>
      <c r="B167" s="754" t="s">
        <v>849</v>
      </c>
      <c r="C167" s="747">
        <v>30.672409999999999</v>
      </c>
      <c r="D167" s="747">
        <v>86.539050000000003</v>
      </c>
      <c r="E167" s="746" t="s">
        <v>853</v>
      </c>
      <c r="F167" s="749" t="s">
        <v>179</v>
      </c>
      <c r="G167" s="749" t="s">
        <v>179</v>
      </c>
      <c r="H167" s="897" t="s">
        <v>105</v>
      </c>
      <c r="I167" s="746">
        <v>5200</v>
      </c>
      <c r="J167" s="746">
        <v>6011</v>
      </c>
      <c r="K167" s="746">
        <v>811</v>
      </c>
      <c r="L167" s="748">
        <v>1</v>
      </c>
      <c r="M167" s="746">
        <v>6.7</v>
      </c>
      <c r="N167" s="746">
        <v>7.0000000000000007E-2</v>
      </c>
      <c r="O167" s="746">
        <v>411</v>
      </c>
      <c r="P167" s="746">
        <v>2.2000000000000002</v>
      </c>
      <c r="Q167" s="749">
        <v>0.8</v>
      </c>
      <c r="R167" s="746">
        <v>0.8</v>
      </c>
      <c r="S167" s="750">
        <v>5.4</v>
      </c>
      <c r="T167" s="678" t="s">
        <v>175</v>
      </c>
    </row>
    <row r="168" spans="1:20" ht="15" customHeight="1">
      <c r="A168" s="678" t="s">
        <v>856</v>
      </c>
      <c r="B168" s="754" t="s">
        <v>858</v>
      </c>
      <c r="C168" s="747">
        <v>51.453580000000002</v>
      </c>
      <c r="D168" s="747">
        <v>99.038700000000006</v>
      </c>
      <c r="E168" s="746" t="s">
        <v>862</v>
      </c>
      <c r="F168" s="749">
        <v>21.9</v>
      </c>
      <c r="G168" s="749">
        <v>3.6</v>
      </c>
      <c r="H168" s="896">
        <f t="shared" si="2"/>
        <v>0.16438356164383564</v>
      </c>
      <c r="I168" s="746">
        <v>2280</v>
      </c>
      <c r="J168" s="746">
        <v>3329</v>
      </c>
      <c r="K168" s="746">
        <v>1049</v>
      </c>
      <c r="L168" s="748">
        <v>1</v>
      </c>
      <c r="M168" s="746">
        <v>6.39</v>
      </c>
      <c r="N168" s="746">
        <v>0.06</v>
      </c>
      <c r="O168" s="746">
        <v>336</v>
      </c>
      <c r="P168" s="746">
        <v>0.3</v>
      </c>
      <c r="Q168" s="749">
        <v>1.4</v>
      </c>
      <c r="R168" s="746">
        <v>0.9</v>
      </c>
      <c r="S168" s="750">
        <v>6.7</v>
      </c>
      <c r="T168" s="678" t="s">
        <v>202</v>
      </c>
    </row>
    <row r="169" spans="1:20" ht="15" customHeight="1">
      <c r="A169" s="678" t="s">
        <v>856</v>
      </c>
      <c r="B169" s="754" t="s">
        <v>860</v>
      </c>
      <c r="C169" s="747">
        <v>51.479219999999998</v>
      </c>
      <c r="D169" s="747">
        <v>99.055530000000005</v>
      </c>
      <c r="E169" s="746" t="s">
        <v>862</v>
      </c>
      <c r="F169" s="749">
        <v>22.2</v>
      </c>
      <c r="G169" s="749">
        <v>3.4</v>
      </c>
      <c r="H169" s="896">
        <f t="shared" si="2"/>
        <v>0.15315315315315314</v>
      </c>
      <c r="I169" s="746">
        <v>2280</v>
      </c>
      <c r="J169" s="746">
        <v>3329</v>
      </c>
      <c r="K169" s="746">
        <v>1049</v>
      </c>
      <c r="L169" s="748">
        <v>1</v>
      </c>
      <c r="M169" s="746">
        <v>6.39</v>
      </c>
      <c r="N169" s="746">
        <v>0.06</v>
      </c>
      <c r="O169" s="746">
        <v>336</v>
      </c>
      <c r="P169" s="746">
        <v>0.3</v>
      </c>
      <c r="Q169" s="749">
        <v>1.4</v>
      </c>
      <c r="R169" s="746">
        <v>0.9</v>
      </c>
      <c r="S169" s="750">
        <v>6.7</v>
      </c>
      <c r="T169" s="678" t="s">
        <v>229</v>
      </c>
    </row>
    <row r="170" spans="1:20" ht="15" customHeight="1">
      <c r="A170" s="678" t="s">
        <v>876</v>
      </c>
      <c r="B170" s="754" t="s">
        <v>878</v>
      </c>
      <c r="C170" s="747">
        <v>32.485219999999998</v>
      </c>
      <c r="D170" s="747">
        <v>79.668769999999995</v>
      </c>
      <c r="E170" s="746" t="s">
        <v>884</v>
      </c>
      <c r="F170" s="749">
        <v>152</v>
      </c>
      <c r="G170" s="749">
        <v>41.9</v>
      </c>
      <c r="H170" s="896">
        <f t="shared" si="2"/>
        <v>0.2756578947368421</v>
      </c>
      <c r="I170" s="746">
        <v>5234</v>
      </c>
      <c r="J170" s="746">
        <v>5801</v>
      </c>
      <c r="K170" s="746">
        <v>567</v>
      </c>
      <c r="L170" s="748">
        <v>1</v>
      </c>
      <c r="M170" s="746">
        <v>6.45</v>
      </c>
      <c r="N170" s="746">
        <v>0.02</v>
      </c>
      <c r="O170" s="746">
        <v>1021</v>
      </c>
      <c r="P170" s="746">
        <v>1</v>
      </c>
      <c r="Q170" s="749">
        <v>2</v>
      </c>
      <c r="R170" s="746">
        <v>0.9</v>
      </c>
      <c r="S170" s="750">
        <v>3.7</v>
      </c>
      <c r="T170" s="678" t="s">
        <v>217</v>
      </c>
    </row>
    <row r="171" spans="1:20" ht="15" customHeight="1">
      <c r="A171" s="678" t="s">
        <v>876</v>
      </c>
      <c r="B171" s="754" t="s">
        <v>882</v>
      </c>
      <c r="C171" s="747">
        <v>32.489980000000003</v>
      </c>
      <c r="D171" s="747">
        <v>79.649169999999998</v>
      </c>
      <c r="E171" s="746" t="s">
        <v>884</v>
      </c>
      <c r="F171" s="749">
        <v>89.1</v>
      </c>
      <c r="G171" s="749">
        <v>22.6</v>
      </c>
      <c r="H171" s="896">
        <f t="shared" si="2"/>
        <v>0.25364758698092033</v>
      </c>
      <c r="I171" s="746">
        <v>5298</v>
      </c>
      <c r="J171" s="746">
        <v>5801</v>
      </c>
      <c r="K171" s="746">
        <v>503</v>
      </c>
      <c r="L171" s="748">
        <v>0.9</v>
      </c>
      <c r="M171" s="746">
        <v>6.45</v>
      </c>
      <c r="N171" s="746">
        <v>0.02</v>
      </c>
      <c r="O171" s="746">
        <v>1021</v>
      </c>
      <c r="P171" s="746">
        <v>1</v>
      </c>
      <c r="Q171" s="749">
        <v>2</v>
      </c>
      <c r="R171" s="746">
        <v>0.9</v>
      </c>
      <c r="S171" s="750">
        <v>3.2</v>
      </c>
      <c r="T171" s="678" t="s">
        <v>217</v>
      </c>
    </row>
    <row r="172" spans="1:20" ht="15" customHeight="1">
      <c r="A172" s="678" t="s">
        <v>876</v>
      </c>
      <c r="B172" s="754" t="s">
        <v>880</v>
      </c>
      <c r="C172" s="747">
        <v>32.486550000000001</v>
      </c>
      <c r="D172" s="747">
        <v>79.647400000000005</v>
      </c>
      <c r="E172" s="746" t="s">
        <v>884</v>
      </c>
      <c r="F172" s="749">
        <v>59.1</v>
      </c>
      <c r="G172" s="749">
        <v>27.2</v>
      </c>
      <c r="H172" s="896">
        <f t="shared" si="2"/>
        <v>0.46023688663282569</v>
      </c>
      <c r="I172" s="746">
        <v>5274</v>
      </c>
      <c r="J172" s="746">
        <v>5801</v>
      </c>
      <c r="K172" s="746">
        <v>527</v>
      </c>
      <c r="L172" s="748">
        <v>0.94</v>
      </c>
      <c r="M172" s="746">
        <v>6.45</v>
      </c>
      <c r="N172" s="746">
        <v>0.02</v>
      </c>
      <c r="O172" s="746">
        <v>1021</v>
      </c>
      <c r="P172" s="746">
        <v>1</v>
      </c>
      <c r="Q172" s="749">
        <v>2</v>
      </c>
      <c r="R172" s="746">
        <v>0.9</v>
      </c>
      <c r="S172" s="750">
        <v>3.4</v>
      </c>
      <c r="T172" s="678" t="s">
        <v>217</v>
      </c>
    </row>
    <row r="173" spans="1:20" ht="15" customHeight="1">
      <c r="A173" s="678" t="s">
        <v>887</v>
      </c>
      <c r="B173" s="754" t="s">
        <v>889</v>
      </c>
      <c r="C173" s="747">
        <v>30.599</v>
      </c>
      <c r="D173" s="747">
        <v>88.528999999999996</v>
      </c>
      <c r="E173" s="746" t="s">
        <v>895</v>
      </c>
      <c r="F173" s="749">
        <v>320.8</v>
      </c>
      <c r="G173" s="749">
        <v>120.4</v>
      </c>
      <c r="H173" s="896">
        <f t="shared" si="2"/>
        <v>0.37531172069825436</v>
      </c>
      <c r="I173" s="746">
        <v>5490</v>
      </c>
      <c r="J173" s="746">
        <v>5799</v>
      </c>
      <c r="K173" s="746">
        <v>309</v>
      </c>
      <c r="L173" s="748">
        <v>1</v>
      </c>
      <c r="M173" s="746">
        <v>6.7</v>
      </c>
      <c r="N173" s="746">
        <v>7.0000000000000007E-2</v>
      </c>
      <c r="O173" s="746">
        <v>410</v>
      </c>
      <c r="P173" s="746">
        <v>3.2</v>
      </c>
      <c r="Q173" s="749">
        <v>0.6</v>
      </c>
      <c r="R173" s="746">
        <v>0.9</v>
      </c>
      <c r="S173" s="750">
        <v>2.1</v>
      </c>
      <c r="T173" s="678" t="s">
        <v>217</v>
      </c>
    </row>
    <row r="174" spans="1:20" ht="15" customHeight="1">
      <c r="A174" s="678" t="s">
        <v>887</v>
      </c>
      <c r="B174" s="754" t="s">
        <v>891</v>
      </c>
      <c r="C174" s="747">
        <v>30.594999999999999</v>
      </c>
      <c r="D174" s="747">
        <v>88.519000000000005</v>
      </c>
      <c r="E174" s="746" t="s">
        <v>895</v>
      </c>
      <c r="F174" s="749">
        <v>47.2</v>
      </c>
      <c r="G174" s="749">
        <v>8.5</v>
      </c>
      <c r="H174" s="896">
        <f t="shared" si="2"/>
        <v>0.18008474576271186</v>
      </c>
      <c r="I174" s="746">
        <v>5508</v>
      </c>
      <c r="J174" s="746">
        <v>5799</v>
      </c>
      <c r="K174" s="746">
        <v>291</v>
      </c>
      <c r="L174" s="748">
        <v>0.96</v>
      </c>
      <c r="M174" s="746">
        <v>6.7</v>
      </c>
      <c r="N174" s="746">
        <v>7.0000000000000007E-2</v>
      </c>
      <c r="O174" s="746">
        <v>410</v>
      </c>
      <c r="P174" s="746">
        <v>3.2</v>
      </c>
      <c r="Q174" s="749">
        <v>0.6</v>
      </c>
      <c r="R174" s="746">
        <v>0.9</v>
      </c>
      <c r="S174" s="750">
        <v>1.9</v>
      </c>
      <c r="T174" s="678" t="s">
        <v>217</v>
      </c>
    </row>
    <row r="175" spans="1:20" ht="15" customHeight="1">
      <c r="A175" s="678" t="s">
        <v>887</v>
      </c>
      <c r="B175" s="754" t="s">
        <v>893</v>
      </c>
      <c r="C175" s="747">
        <v>30.611000000000001</v>
      </c>
      <c r="D175" s="747">
        <v>88.497</v>
      </c>
      <c r="E175" s="746" t="s">
        <v>895</v>
      </c>
      <c r="F175" s="749">
        <v>13.7</v>
      </c>
      <c r="G175" s="749">
        <v>3.1</v>
      </c>
      <c r="H175" s="896">
        <f t="shared" si="2"/>
        <v>0.22627737226277375</v>
      </c>
      <c r="I175" s="746">
        <v>5640</v>
      </c>
      <c r="J175" s="746">
        <v>5799</v>
      </c>
      <c r="K175" s="746">
        <v>159</v>
      </c>
      <c r="L175" s="748">
        <v>0.63</v>
      </c>
      <c r="M175" s="746">
        <v>6.7</v>
      </c>
      <c r="N175" s="746">
        <v>7.0000000000000007E-2</v>
      </c>
      <c r="O175" s="746">
        <v>410</v>
      </c>
      <c r="P175" s="746">
        <v>3.5</v>
      </c>
      <c r="Q175" s="749">
        <v>0.7</v>
      </c>
      <c r="R175" s="746">
        <v>0.9</v>
      </c>
      <c r="S175" s="750">
        <v>1.1000000000000001</v>
      </c>
      <c r="T175" s="678" t="s">
        <v>217</v>
      </c>
    </row>
    <row r="176" spans="1:20" ht="15" customHeight="1">
      <c r="A176" s="678" t="s">
        <v>898</v>
      </c>
      <c r="B176" s="754" t="s">
        <v>900</v>
      </c>
      <c r="C176" s="747">
        <v>30.079000000000001</v>
      </c>
      <c r="D176" s="747">
        <v>88.424999999999997</v>
      </c>
      <c r="E176" s="746" t="s">
        <v>902</v>
      </c>
      <c r="F176" s="749">
        <v>38.1</v>
      </c>
      <c r="G176" s="749">
        <v>18.399999999999999</v>
      </c>
      <c r="H176" s="896">
        <f t="shared" si="2"/>
        <v>0.4829396325459317</v>
      </c>
      <c r="I176" s="746">
        <v>5506</v>
      </c>
      <c r="J176" s="746">
        <v>5729</v>
      </c>
      <c r="K176" s="746">
        <v>223</v>
      </c>
      <c r="L176" s="748">
        <v>1</v>
      </c>
      <c r="M176" s="746">
        <v>6.7</v>
      </c>
      <c r="N176" s="746">
        <v>7.0000000000000007E-2</v>
      </c>
      <c r="O176" s="746">
        <v>410</v>
      </c>
      <c r="P176" s="746">
        <v>5.0999999999999996</v>
      </c>
      <c r="Q176" s="749">
        <v>0.5</v>
      </c>
      <c r="R176" s="746">
        <v>0.9</v>
      </c>
      <c r="S176" s="750">
        <v>1.5</v>
      </c>
      <c r="T176" s="678" t="s">
        <v>217</v>
      </c>
    </row>
    <row r="177" spans="1:20" ht="15" customHeight="1">
      <c r="A177" s="678" t="s">
        <v>905</v>
      </c>
      <c r="B177" s="754" t="s">
        <v>907</v>
      </c>
      <c r="C177" s="747">
        <v>29.936</v>
      </c>
      <c r="D177" s="747">
        <v>88.349000000000004</v>
      </c>
      <c r="E177" s="746" t="s">
        <v>909</v>
      </c>
      <c r="F177" s="749">
        <v>31.5</v>
      </c>
      <c r="G177" s="749">
        <v>8.1</v>
      </c>
      <c r="H177" s="896">
        <f t="shared" si="2"/>
        <v>0.25714285714285712</v>
      </c>
      <c r="I177" s="746">
        <v>5586</v>
      </c>
      <c r="J177" s="746">
        <v>5842</v>
      </c>
      <c r="K177" s="746">
        <v>256</v>
      </c>
      <c r="L177" s="748">
        <v>1</v>
      </c>
      <c r="M177" s="746">
        <v>6.7</v>
      </c>
      <c r="N177" s="746">
        <v>7.0000000000000007E-2</v>
      </c>
      <c r="O177" s="746">
        <v>720</v>
      </c>
      <c r="P177" s="746">
        <v>5.9</v>
      </c>
      <c r="Q177" s="749">
        <v>0.4</v>
      </c>
      <c r="R177" s="746">
        <v>0.9</v>
      </c>
      <c r="S177" s="750">
        <v>1.7</v>
      </c>
      <c r="T177" s="678" t="s">
        <v>217</v>
      </c>
    </row>
    <row r="178" spans="1:20" ht="15" customHeight="1">
      <c r="A178" s="678" t="s">
        <v>912</v>
      </c>
      <c r="B178" s="754" t="s">
        <v>914</v>
      </c>
      <c r="C178" s="747">
        <v>29.821000000000002</v>
      </c>
      <c r="D178" s="747">
        <v>88.194000000000003</v>
      </c>
      <c r="E178" s="746" t="s">
        <v>917</v>
      </c>
      <c r="F178" s="749">
        <v>21.7</v>
      </c>
      <c r="G178" s="749">
        <v>10</v>
      </c>
      <c r="H178" s="896">
        <f t="shared" si="2"/>
        <v>0.46082949308755761</v>
      </c>
      <c r="I178" s="746">
        <v>5440</v>
      </c>
      <c r="J178" s="746">
        <v>5960</v>
      </c>
      <c r="K178" s="746">
        <v>520</v>
      </c>
      <c r="L178" s="748">
        <v>1</v>
      </c>
      <c r="M178" s="746">
        <v>6.7</v>
      </c>
      <c r="N178" s="746">
        <v>7.0000000000000007E-2</v>
      </c>
      <c r="O178" s="746">
        <v>720</v>
      </c>
      <c r="P178" s="746">
        <v>5.0999999999999996</v>
      </c>
      <c r="Q178" s="749">
        <v>0.4</v>
      </c>
      <c r="R178" s="749">
        <v>0.9</v>
      </c>
      <c r="S178" s="750">
        <v>3.5</v>
      </c>
      <c r="T178" s="678" t="s">
        <v>217</v>
      </c>
    </row>
    <row r="179" spans="1:20" ht="15" customHeight="1">
      <c r="R179" s="274"/>
      <c r="S179" s="274"/>
    </row>
    <row r="180" spans="1:20" ht="15" customHeight="1">
      <c r="C180" s="275"/>
      <c r="G180" s="670" t="s">
        <v>2909</v>
      </c>
      <c r="H180" s="670"/>
      <c r="I180" s="275">
        <f>MIN(I8:I178)</f>
        <v>1947</v>
      </c>
      <c r="J180" s="275">
        <f>MIN(J8:J178)</f>
        <v>2731</v>
      </c>
      <c r="K180" s="275">
        <f>MIN(K8:K178)</f>
        <v>24</v>
      </c>
      <c r="L180" s="277" t="s">
        <v>169</v>
      </c>
      <c r="M180" s="274">
        <f>MIN(M8:M178)</f>
        <v>6.06</v>
      </c>
      <c r="N180" s="274" t="s">
        <v>169</v>
      </c>
      <c r="O180" s="274">
        <f>MIN(O8:O178)</f>
        <v>64</v>
      </c>
      <c r="P180" s="274">
        <f>MIN(P8:P178)</f>
        <v>-2.8</v>
      </c>
      <c r="Q180" s="134" t="s">
        <v>169</v>
      </c>
      <c r="R180" s="274">
        <f>MIN(R8:R178)</f>
        <v>0.1</v>
      </c>
      <c r="S180" s="274">
        <f>MIN(S8:S178)</f>
        <v>0.2</v>
      </c>
    </row>
    <row r="181" spans="1:20" ht="15" customHeight="1">
      <c r="C181" s="275"/>
      <c r="G181" s="670" t="s">
        <v>2910</v>
      </c>
      <c r="H181" s="670"/>
      <c r="I181" s="275">
        <f>MAX(I8:I178)</f>
        <v>6093</v>
      </c>
      <c r="J181" s="275">
        <f>MAX(J8:J178)</f>
        <v>6158</v>
      </c>
      <c r="K181" s="275">
        <f>MAX(K8:K178)</f>
        <v>1142</v>
      </c>
      <c r="L181" s="277" t="s">
        <v>169</v>
      </c>
      <c r="M181" s="274">
        <f>MAX(M8:M178)</f>
        <v>6.85</v>
      </c>
      <c r="N181" s="274" t="s">
        <v>169</v>
      </c>
      <c r="O181" s="274">
        <f>MAX(O8:O178)</f>
        <v>1021</v>
      </c>
      <c r="P181" s="274">
        <f>MAX(P8:P178)</f>
        <v>15.8</v>
      </c>
      <c r="Q181" s="134" t="s">
        <v>169</v>
      </c>
      <c r="R181" s="274">
        <f>MAX(R8:R178)</f>
        <v>0.9</v>
      </c>
      <c r="S181" s="274">
        <f>MAX(S8:S178)</f>
        <v>7.4</v>
      </c>
    </row>
    <row r="182" spans="1:20" ht="15" customHeight="1">
      <c r="C182" s="275"/>
      <c r="G182" s="670" t="s">
        <v>2911</v>
      </c>
      <c r="H182" s="670"/>
      <c r="I182" s="275">
        <f>MEDIAN(I8:I178)</f>
        <v>3881</v>
      </c>
      <c r="J182" s="275">
        <f>MEDIAN(J8:J178)</f>
        <v>4154</v>
      </c>
      <c r="K182" s="275">
        <f>MEDIAN(K8:K178)</f>
        <v>352</v>
      </c>
      <c r="L182" s="277" t="s">
        <v>169</v>
      </c>
      <c r="M182" s="274">
        <f>MEDIAN(M8:M178)</f>
        <v>6.51</v>
      </c>
      <c r="N182" s="274" t="s">
        <v>169</v>
      </c>
      <c r="O182" s="274">
        <f>MEDIAN(O8:O178)</f>
        <v>263</v>
      </c>
      <c r="P182" s="274">
        <f>MEDIAN(P8:P178)</f>
        <v>2.8</v>
      </c>
      <c r="Q182" s="134" t="s">
        <v>169</v>
      </c>
      <c r="R182" s="274">
        <f>MEDIAN(R8:R178)</f>
        <v>0.8</v>
      </c>
      <c r="S182" s="274">
        <f>MEDIAN(S8:S178)</f>
        <v>2.2000000000000002</v>
      </c>
    </row>
    <row r="183" spans="1:20" ht="15" customHeight="1">
      <c r="C183" s="275"/>
      <c r="G183" s="670" t="s">
        <v>2912</v>
      </c>
      <c r="H183" s="670"/>
      <c r="I183" s="275">
        <f>AVERAGE(I8:I178)</f>
        <v>4018.9473684210525</v>
      </c>
      <c r="J183" s="275">
        <f>AVERAGE(J8:J178)</f>
        <v>4451.853801169591</v>
      </c>
      <c r="K183" s="275">
        <f>AVERAGE(K8:K178)</f>
        <v>432.92982456140351</v>
      </c>
      <c r="L183" s="277" t="s">
        <v>169</v>
      </c>
      <c r="M183" s="274">
        <f>AVERAGE(M8:M178)</f>
        <v>6.4871929824561425</v>
      </c>
      <c r="N183" s="274" t="s">
        <v>169</v>
      </c>
      <c r="O183" s="274">
        <f>AVERAGE(O8:O178)</f>
        <v>347.83625730994152</v>
      </c>
      <c r="P183" s="274">
        <f>AVERAGE(P8:P178)</f>
        <v>2.8766081871345026</v>
      </c>
      <c r="Q183" s="134" t="s">
        <v>169</v>
      </c>
      <c r="R183" s="274">
        <f>AVERAGE(R8:R178)</f>
        <v>0.61228070175438676</v>
      </c>
      <c r="S183" s="274">
        <f>AVERAGE(S8:S178)</f>
        <v>2.8011695906432719</v>
      </c>
    </row>
    <row r="184" spans="1:20" ht="15" customHeight="1">
      <c r="C184" s="275"/>
      <c r="G184" s="670" t="s">
        <v>2913</v>
      </c>
      <c r="H184" s="670"/>
      <c r="I184" s="275">
        <f>STDEV(I8:I178)</f>
        <v>1090.8288228420779</v>
      </c>
      <c r="J184" s="275">
        <f>STDEV(J8:J178)</f>
        <v>956.57551390064884</v>
      </c>
      <c r="K184" s="275">
        <f>STDEV(K8:K178)</f>
        <v>315.02915978846761</v>
      </c>
      <c r="L184" s="277" t="s">
        <v>169</v>
      </c>
      <c r="M184" s="274">
        <f>STDEV(M8:M178)</f>
        <v>0.16090648785184919</v>
      </c>
      <c r="N184" s="274" t="s">
        <v>169</v>
      </c>
      <c r="O184" s="274">
        <f>STDEV(O8:O178)</f>
        <v>203.45514631000987</v>
      </c>
      <c r="P184" s="274">
        <f t="shared" ref="P184" si="3">STDEV(P8:P178)</f>
        <v>3.5262431539634012</v>
      </c>
      <c r="Q184" s="134" t="s">
        <v>169</v>
      </c>
      <c r="R184" s="274">
        <f>STDEV(R8:R178)</f>
        <v>0.30663458350593359</v>
      </c>
      <c r="S184" s="274">
        <f>STDEV(S8:S178)</f>
        <v>2.0420286425396199</v>
      </c>
    </row>
    <row r="186" spans="1:20">
      <c r="A186" s="272" t="s">
        <v>3003</v>
      </c>
      <c r="B186" s="255"/>
      <c r="C186" s="277"/>
      <c r="D186" s="277"/>
      <c r="E186" s="134"/>
      <c r="F186" s="134"/>
      <c r="G186" s="134"/>
      <c r="H186" s="134"/>
      <c r="I186" s="134"/>
      <c r="J186" s="134"/>
      <c r="K186" s="134"/>
      <c r="L186" s="273"/>
      <c r="O186" s="134"/>
      <c r="Q186" s="274"/>
      <c r="R186" s="134"/>
      <c r="S186" s="276"/>
    </row>
    <row r="187" spans="1:20">
      <c r="A187" s="272" t="s">
        <v>3005</v>
      </c>
      <c r="K187" s="275"/>
    </row>
    <row r="188" spans="1:20">
      <c r="A188" s="278" t="s">
        <v>3004</v>
      </c>
      <c r="K188" s="275"/>
    </row>
    <row r="189" spans="1:20">
      <c r="K189" s="275"/>
    </row>
    <row r="190" spans="1:20">
      <c r="K190" s="275"/>
      <c r="L190" s="273"/>
    </row>
    <row r="191" spans="1:20">
      <c r="K191" s="275"/>
      <c r="L191" s="273"/>
    </row>
    <row r="192" spans="1:20">
      <c r="K192" s="275"/>
      <c r="L192" s="273"/>
    </row>
    <row r="193" spans="11:12">
      <c r="K193" s="275"/>
      <c r="L193" s="273"/>
    </row>
    <row r="194" spans="11:12">
      <c r="K194" s="275"/>
      <c r="L194" s="273"/>
    </row>
    <row r="195" spans="11:12">
      <c r="K195" s="275"/>
      <c r="L195" s="273"/>
    </row>
    <row r="196" spans="11:12">
      <c r="K196" s="275"/>
      <c r="L196" s="273"/>
    </row>
    <row r="197" spans="11:12">
      <c r="K197" s="275"/>
      <c r="L197" s="273"/>
    </row>
    <row r="198" spans="11:12">
      <c r="K198" s="275"/>
      <c r="L198" s="273"/>
    </row>
    <row r="199" spans="11:12">
      <c r="K199" s="275"/>
      <c r="L199" s="273"/>
    </row>
    <row r="200" spans="11:12">
      <c r="K200" s="275"/>
      <c r="L200" s="273"/>
    </row>
    <row r="201" spans="11:12">
      <c r="K201" s="275"/>
      <c r="L201" s="273"/>
    </row>
    <row r="202" spans="11:12">
      <c r="K202" s="275"/>
      <c r="L202" s="273"/>
    </row>
    <row r="203" spans="11:12">
      <c r="K203" s="275"/>
      <c r="L203" s="273"/>
    </row>
    <row r="204" spans="11:12">
      <c r="K204" s="275"/>
      <c r="L204" s="273"/>
    </row>
    <row r="205" spans="11:12">
      <c r="K205" s="275"/>
      <c r="L205" s="273"/>
    </row>
    <row r="206" spans="11:12">
      <c r="K206" s="275"/>
      <c r="L206" s="273"/>
    </row>
    <row r="207" spans="11:12">
      <c r="K207" s="275"/>
      <c r="L207" s="273"/>
    </row>
    <row r="208" spans="11:12">
      <c r="K208" s="275"/>
      <c r="L208" s="273"/>
    </row>
    <row r="209" spans="11:12">
      <c r="K209" s="275"/>
      <c r="L209" s="273"/>
    </row>
    <row r="210" spans="11:12">
      <c r="K210" s="275"/>
      <c r="L210" s="273"/>
    </row>
    <row r="211" spans="11:12">
      <c r="K211" s="275"/>
      <c r="L211" s="273"/>
    </row>
    <row r="212" spans="11:12">
      <c r="K212" s="275"/>
      <c r="L212" s="273"/>
    </row>
    <row r="213" spans="11:12">
      <c r="K213" s="275"/>
      <c r="L213" s="273"/>
    </row>
    <row r="214" spans="11:12">
      <c r="K214" s="275"/>
      <c r="L214" s="273"/>
    </row>
    <row r="215" spans="11:12">
      <c r="K215" s="275"/>
      <c r="L215" s="273"/>
    </row>
    <row r="216" spans="11:12">
      <c r="K216" s="275"/>
      <c r="L216" s="273"/>
    </row>
    <row r="217" spans="11:12">
      <c r="K217" s="275"/>
      <c r="L217" s="273"/>
    </row>
    <row r="218" spans="11:12">
      <c r="K218" s="275"/>
      <c r="L218" s="273"/>
    </row>
    <row r="219" spans="11:12">
      <c r="K219" s="275"/>
      <c r="L219" s="273"/>
    </row>
    <row r="220" spans="11:12">
      <c r="K220" s="275"/>
      <c r="L220" s="273"/>
    </row>
    <row r="221" spans="11:12">
      <c r="K221" s="275"/>
      <c r="L221" s="273"/>
    </row>
    <row r="222" spans="11:12">
      <c r="K222" s="275"/>
      <c r="L222" s="273"/>
    </row>
    <row r="223" spans="11:12">
      <c r="K223" s="275"/>
      <c r="L223" s="273"/>
    </row>
    <row r="224" spans="11:12">
      <c r="K224" s="275"/>
      <c r="L224" s="273"/>
    </row>
    <row r="225" spans="11:12">
      <c r="K225" s="275"/>
      <c r="L225" s="273"/>
    </row>
    <row r="226" spans="11:12">
      <c r="K226" s="275"/>
      <c r="L226" s="273"/>
    </row>
    <row r="227" spans="11:12">
      <c r="K227" s="275"/>
      <c r="L227" s="273"/>
    </row>
    <row r="228" spans="11:12">
      <c r="K228" s="275"/>
      <c r="L228" s="273"/>
    </row>
    <row r="229" spans="11:12">
      <c r="K229" s="275"/>
      <c r="L229" s="273"/>
    </row>
    <row r="230" spans="11:12">
      <c r="K230" s="275"/>
      <c r="L230" s="273"/>
    </row>
    <row r="231" spans="11:12">
      <c r="K231" s="275"/>
      <c r="L231" s="273"/>
    </row>
    <row r="232" spans="11:12">
      <c r="K232" s="275"/>
      <c r="L232" s="273"/>
    </row>
    <row r="233" spans="11:12">
      <c r="K233" s="275"/>
      <c r="L233" s="273"/>
    </row>
    <row r="234" spans="11:12">
      <c r="K234" s="275"/>
      <c r="L234" s="273"/>
    </row>
    <row r="235" spans="11:12">
      <c r="K235" s="275"/>
      <c r="L235" s="273"/>
    </row>
    <row r="236" spans="11:12">
      <c r="K236" s="275"/>
      <c r="L236" s="273"/>
    </row>
    <row r="237" spans="11:12">
      <c r="K237" s="275"/>
      <c r="L237" s="273"/>
    </row>
    <row r="238" spans="11:12">
      <c r="K238" s="275"/>
      <c r="L238" s="273"/>
    </row>
    <row r="239" spans="11:12">
      <c r="K239" s="275"/>
      <c r="L239" s="273"/>
    </row>
    <row r="240" spans="11:12">
      <c r="K240" s="275"/>
      <c r="L240" s="273"/>
    </row>
    <row r="241" spans="11:12">
      <c r="K241" s="275"/>
      <c r="L241" s="273"/>
    </row>
    <row r="242" spans="11:12">
      <c r="K242" s="275"/>
      <c r="L242" s="273"/>
    </row>
    <row r="243" spans="11:12">
      <c r="K243" s="275"/>
      <c r="L243" s="273"/>
    </row>
    <row r="244" spans="11:12">
      <c r="K244" s="275"/>
      <c r="L244" s="273"/>
    </row>
    <row r="245" spans="11:12">
      <c r="K245" s="275"/>
      <c r="L245" s="273"/>
    </row>
    <row r="246" spans="11:12">
      <c r="K246" s="275"/>
      <c r="L246" s="273"/>
    </row>
    <row r="247" spans="11:12">
      <c r="K247" s="275"/>
      <c r="L247" s="273"/>
    </row>
    <row r="248" spans="11:12">
      <c r="K248" s="275"/>
      <c r="L248" s="273"/>
    </row>
    <row r="249" spans="11:12">
      <c r="K249" s="275"/>
      <c r="L249" s="273"/>
    </row>
    <row r="250" spans="11:12">
      <c r="K250" s="275"/>
      <c r="L250" s="273"/>
    </row>
    <row r="251" spans="11:12">
      <c r="K251" s="275"/>
      <c r="L251" s="273"/>
    </row>
    <row r="252" spans="11:12">
      <c r="K252" s="275"/>
      <c r="L252" s="273"/>
    </row>
    <row r="253" spans="11:12">
      <c r="K253" s="275"/>
      <c r="L253" s="273"/>
    </row>
    <row r="254" spans="11:12">
      <c r="K254" s="275"/>
      <c r="L254" s="273"/>
    </row>
    <row r="255" spans="11:12">
      <c r="K255" s="275"/>
      <c r="L255" s="273"/>
    </row>
    <row r="256" spans="11:12">
      <c r="K256" s="275"/>
      <c r="L256" s="273"/>
    </row>
    <row r="257" spans="11:12">
      <c r="K257" s="275"/>
      <c r="L257" s="273"/>
    </row>
    <row r="258" spans="11:12">
      <c r="K258" s="275"/>
      <c r="L258" s="273"/>
    </row>
    <row r="259" spans="11:12">
      <c r="K259" s="275"/>
      <c r="L259" s="273"/>
    </row>
    <row r="260" spans="11:12">
      <c r="K260" s="275"/>
      <c r="L260" s="273"/>
    </row>
    <row r="261" spans="11:12">
      <c r="K261" s="275"/>
      <c r="L261" s="273"/>
    </row>
    <row r="262" spans="11:12">
      <c r="K262" s="275"/>
      <c r="L262" s="273"/>
    </row>
    <row r="263" spans="11:12">
      <c r="K263" s="275"/>
      <c r="L263" s="273"/>
    </row>
    <row r="264" spans="11:12">
      <c r="K264" s="275"/>
      <c r="L264" s="273"/>
    </row>
    <row r="265" spans="11:12">
      <c r="K265" s="275"/>
      <c r="L265" s="273"/>
    </row>
    <row r="266" spans="11:12">
      <c r="K266" s="275"/>
      <c r="L266" s="273"/>
    </row>
    <row r="267" spans="11:12">
      <c r="K267" s="275"/>
      <c r="L267" s="273"/>
    </row>
    <row r="268" spans="11:12">
      <c r="K268" s="275"/>
      <c r="L268" s="273"/>
    </row>
    <row r="269" spans="11:12">
      <c r="K269" s="275"/>
      <c r="L269" s="273"/>
    </row>
    <row r="270" spans="11:12">
      <c r="K270" s="275"/>
      <c r="L270" s="273"/>
    </row>
    <row r="271" spans="11:12">
      <c r="K271" s="275"/>
      <c r="L271" s="273"/>
    </row>
    <row r="272" spans="11:12">
      <c r="K272" s="275"/>
      <c r="L272" s="273"/>
    </row>
    <row r="273" spans="11:12">
      <c r="K273" s="275"/>
      <c r="L273" s="273"/>
    </row>
    <row r="274" spans="11:12">
      <c r="K274" s="275"/>
      <c r="L274" s="273"/>
    </row>
    <row r="275" spans="11:12">
      <c r="K275" s="275"/>
      <c r="L275" s="273"/>
    </row>
    <row r="276" spans="11:12">
      <c r="K276" s="275"/>
      <c r="L276" s="273"/>
    </row>
    <row r="277" spans="11:12">
      <c r="K277" s="275"/>
      <c r="L277" s="273"/>
    </row>
    <row r="278" spans="11:12">
      <c r="K278" s="275"/>
      <c r="L278" s="273"/>
    </row>
    <row r="279" spans="11:12">
      <c r="K279" s="275"/>
      <c r="L279" s="273"/>
    </row>
    <row r="280" spans="11:12">
      <c r="K280" s="275"/>
      <c r="L280" s="273"/>
    </row>
    <row r="281" spans="11:12">
      <c r="K281" s="275"/>
      <c r="L281" s="273"/>
    </row>
    <row r="282" spans="11:12">
      <c r="K282" s="275"/>
      <c r="L282" s="273"/>
    </row>
    <row r="283" spans="11:12">
      <c r="K283" s="275"/>
      <c r="L283" s="273"/>
    </row>
    <row r="284" spans="11:12">
      <c r="K284" s="275"/>
      <c r="L284" s="273"/>
    </row>
    <row r="285" spans="11:12">
      <c r="K285" s="275"/>
      <c r="L285" s="273"/>
    </row>
    <row r="286" spans="11:12">
      <c r="K286" s="275"/>
      <c r="L286" s="273"/>
    </row>
    <row r="287" spans="11:12">
      <c r="K287" s="275"/>
      <c r="L287" s="273"/>
    </row>
    <row r="288" spans="11:12">
      <c r="K288" s="275"/>
      <c r="L288" s="273"/>
    </row>
    <row r="289" spans="11:12">
      <c r="K289" s="275"/>
      <c r="L289" s="273"/>
    </row>
    <row r="290" spans="11:12">
      <c r="K290" s="275"/>
      <c r="L290" s="273"/>
    </row>
    <row r="291" spans="11:12">
      <c r="K291" s="275"/>
      <c r="L291" s="273"/>
    </row>
    <row r="292" spans="11:12">
      <c r="K292" s="275"/>
      <c r="L292" s="273"/>
    </row>
    <row r="293" spans="11:12">
      <c r="K293" s="275"/>
      <c r="L293" s="273"/>
    </row>
    <row r="294" spans="11:12">
      <c r="K294" s="275"/>
      <c r="L294" s="273"/>
    </row>
    <row r="295" spans="11:12">
      <c r="K295" s="275"/>
      <c r="L295" s="273"/>
    </row>
    <row r="296" spans="11:12">
      <c r="K296" s="275"/>
      <c r="L296" s="273"/>
    </row>
    <row r="297" spans="11:12">
      <c r="K297" s="275"/>
      <c r="L297" s="273"/>
    </row>
    <row r="298" spans="11:12">
      <c r="K298" s="275"/>
      <c r="L298" s="273"/>
    </row>
    <row r="299" spans="11:12">
      <c r="K299" s="275"/>
      <c r="L299" s="273"/>
    </row>
    <row r="300" spans="11:12">
      <c r="K300" s="275"/>
      <c r="L300" s="273"/>
    </row>
    <row r="301" spans="11:12">
      <c r="K301" s="275"/>
      <c r="L301" s="273"/>
    </row>
    <row r="302" spans="11:12">
      <c r="K302" s="275"/>
      <c r="L302" s="273"/>
    </row>
    <row r="303" spans="11:12">
      <c r="K303" s="275"/>
      <c r="L303" s="273"/>
    </row>
    <row r="304" spans="11:12">
      <c r="K304" s="275"/>
      <c r="L304" s="273"/>
    </row>
    <row r="305" spans="11:12">
      <c r="K305" s="275"/>
      <c r="L305" s="273"/>
    </row>
    <row r="306" spans="11:12">
      <c r="K306" s="275"/>
      <c r="L306" s="273"/>
    </row>
    <row r="307" spans="11:12">
      <c r="K307" s="275"/>
      <c r="L307" s="273"/>
    </row>
    <row r="308" spans="11:12">
      <c r="K308" s="275"/>
      <c r="L308" s="273"/>
    </row>
    <row r="309" spans="11:12">
      <c r="K309" s="275"/>
      <c r="L309" s="273"/>
    </row>
    <row r="310" spans="11:12">
      <c r="K310" s="275"/>
      <c r="L310" s="273"/>
    </row>
    <row r="311" spans="11:12">
      <c r="K311" s="275"/>
      <c r="L311" s="273"/>
    </row>
    <row r="312" spans="11:12">
      <c r="K312" s="275"/>
      <c r="L312" s="273"/>
    </row>
    <row r="313" spans="11:12">
      <c r="K313" s="275"/>
      <c r="L313" s="273"/>
    </row>
    <row r="314" spans="11:12">
      <c r="K314" s="275"/>
      <c r="L314" s="273"/>
    </row>
    <row r="315" spans="11:12">
      <c r="K315" s="275"/>
      <c r="L315" s="273"/>
    </row>
    <row r="316" spans="11:12">
      <c r="K316" s="275"/>
      <c r="L316" s="273"/>
    </row>
    <row r="317" spans="11:12">
      <c r="K317" s="275"/>
      <c r="L317" s="273"/>
    </row>
    <row r="318" spans="11:12">
      <c r="K318" s="275"/>
      <c r="L318" s="273"/>
    </row>
    <row r="319" spans="11:12">
      <c r="K319" s="275"/>
      <c r="L319" s="273"/>
    </row>
    <row r="320" spans="11:12">
      <c r="K320" s="275"/>
      <c r="L320" s="273"/>
    </row>
    <row r="321" spans="11:12">
      <c r="K321" s="275"/>
      <c r="L321" s="273"/>
    </row>
    <row r="322" spans="11:12">
      <c r="K322" s="275"/>
      <c r="L322" s="273"/>
    </row>
    <row r="323" spans="11:12">
      <c r="K323" s="275"/>
      <c r="L323" s="273"/>
    </row>
    <row r="324" spans="11:12">
      <c r="K324" s="275"/>
      <c r="L324" s="273"/>
    </row>
    <row r="325" spans="11:12">
      <c r="K325" s="275"/>
      <c r="L325" s="273"/>
    </row>
    <row r="326" spans="11:12">
      <c r="K326" s="275"/>
      <c r="L326" s="273"/>
    </row>
    <row r="327" spans="11:12">
      <c r="K327" s="275"/>
      <c r="L327" s="273"/>
    </row>
    <row r="328" spans="11:12">
      <c r="K328" s="275"/>
      <c r="L328" s="273"/>
    </row>
    <row r="329" spans="11:12">
      <c r="K329" s="275"/>
      <c r="L329" s="273"/>
    </row>
    <row r="330" spans="11:12">
      <c r="K330" s="275"/>
      <c r="L330" s="273"/>
    </row>
    <row r="331" spans="11:12">
      <c r="K331" s="275"/>
      <c r="L331" s="273"/>
    </row>
    <row r="332" spans="11:12">
      <c r="K332" s="275"/>
      <c r="L332" s="273"/>
    </row>
    <row r="333" spans="11:12">
      <c r="K333" s="275"/>
      <c r="L333" s="273"/>
    </row>
    <row r="334" spans="11:12">
      <c r="K334" s="275"/>
      <c r="L334" s="273"/>
    </row>
    <row r="335" spans="11:12">
      <c r="K335" s="275"/>
      <c r="L335" s="273"/>
    </row>
    <row r="336" spans="11:12">
      <c r="K336" s="275"/>
      <c r="L336" s="273"/>
    </row>
    <row r="337" spans="11:12">
      <c r="K337" s="275"/>
      <c r="L337" s="273"/>
    </row>
    <row r="338" spans="11:12">
      <c r="K338" s="275"/>
      <c r="L338" s="273"/>
    </row>
    <row r="339" spans="11:12">
      <c r="K339" s="275"/>
      <c r="L339" s="273"/>
    </row>
    <row r="340" spans="11:12">
      <c r="K340" s="275"/>
      <c r="L340" s="273"/>
    </row>
    <row r="341" spans="11:12">
      <c r="K341" s="275"/>
      <c r="L341" s="273"/>
    </row>
    <row r="342" spans="11:12">
      <c r="K342" s="275"/>
      <c r="L342" s="273"/>
    </row>
    <row r="343" spans="11:12">
      <c r="K343" s="275"/>
      <c r="L343" s="273"/>
    </row>
    <row r="344" spans="11:12">
      <c r="K344" s="275"/>
      <c r="L344" s="273"/>
    </row>
    <row r="345" spans="11:12">
      <c r="K345" s="275"/>
      <c r="L345" s="273"/>
    </row>
    <row r="346" spans="11:12">
      <c r="K346" s="275"/>
      <c r="L346" s="273"/>
    </row>
    <row r="347" spans="11:12">
      <c r="K347" s="275"/>
      <c r="L347" s="273"/>
    </row>
    <row r="348" spans="11:12">
      <c r="K348" s="275"/>
      <c r="L348" s="273"/>
    </row>
    <row r="349" spans="11:12">
      <c r="K349" s="275"/>
      <c r="L349" s="273"/>
    </row>
    <row r="350" spans="11:12">
      <c r="K350" s="275"/>
      <c r="L350" s="273"/>
    </row>
    <row r="351" spans="11:12">
      <c r="K351" s="275"/>
      <c r="L351" s="273"/>
    </row>
    <row r="352" spans="11:12">
      <c r="K352" s="275"/>
      <c r="L352" s="273"/>
    </row>
    <row r="353" spans="11:12">
      <c r="K353" s="275"/>
      <c r="L353" s="273"/>
    </row>
    <row r="354" spans="11:12">
      <c r="K354" s="275"/>
      <c r="L354" s="273"/>
    </row>
    <row r="355" spans="11:12">
      <c r="K355" s="275"/>
      <c r="L355" s="273"/>
    </row>
    <row r="356" spans="11:12">
      <c r="K356" s="275"/>
      <c r="L356" s="273"/>
    </row>
    <row r="357" spans="11:12">
      <c r="K357" s="275"/>
      <c r="L357" s="273"/>
    </row>
    <row r="358" spans="11:12">
      <c r="K358" s="275"/>
      <c r="L358" s="273"/>
    </row>
    <row r="359" spans="11:12">
      <c r="K359" s="275"/>
      <c r="L359" s="273"/>
    </row>
    <row r="360" spans="11:12">
      <c r="K360" s="275"/>
      <c r="L360" s="273"/>
    </row>
    <row r="361" spans="11:12">
      <c r="K361" s="275"/>
      <c r="L361" s="273"/>
    </row>
  </sheetData>
  <sortState ref="K190:K361">
    <sortCondition ref="K190:K361"/>
  </sortState>
  <mergeCells count="2">
    <mergeCell ref="M7:N7"/>
    <mergeCell ref="P7:Q7"/>
  </mergeCells>
  <conditionalFormatting sqref="H8:H178">
    <cfRule type="cellIs" dxfId="0" priority="1" operator="greaterThanOrEqual">
      <formula>0.5</formula>
    </cfRule>
  </conditionalFormatting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9"/>
  <sheetViews>
    <sheetView workbookViewId="0"/>
  </sheetViews>
  <sheetFormatPr defaultColWidth="9.19921875" defaultRowHeight="13.95" customHeight="1"/>
  <cols>
    <col min="1" max="1" width="22.69921875" style="1" customWidth="1"/>
    <col min="2" max="2" width="14.69921875" style="2" customWidth="1"/>
    <col min="3" max="3" width="11.296875" style="65" customWidth="1"/>
    <col min="4" max="4" width="12.5" style="65" customWidth="1"/>
    <col min="5" max="5" width="8.296875" style="2" customWidth="1"/>
    <col min="6" max="6" width="8.5" style="2" customWidth="1"/>
    <col min="7" max="7" width="8.69921875" style="2" customWidth="1"/>
    <col min="8" max="8" width="13.796875" style="51" customWidth="1"/>
    <col min="9" max="9" width="16.5" style="51" customWidth="1"/>
    <col min="10" max="10" width="14" style="3" customWidth="1"/>
    <col min="11" max="11" width="14.19921875" style="118" customWidth="1"/>
    <col min="12" max="16384" width="9.19921875" style="2"/>
  </cols>
  <sheetData>
    <row r="1" spans="1:13" ht="15" customHeight="1">
      <c r="A1" s="675" t="s">
        <v>2926</v>
      </c>
    </row>
    <row r="2" spans="1:13" ht="15" customHeight="1">
      <c r="A2" s="677" t="s">
        <v>2966</v>
      </c>
    </row>
    <row r="3" spans="1:13" ht="15" customHeight="1">
      <c r="A3" s="677" t="s">
        <v>2901</v>
      </c>
    </row>
    <row r="4" spans="1:13" ht="15" customHeight="1">
      <c r="A4" s="678" t="s">
        <v>2900</v>
      </c>
    </row>
    <row r="5" spans="1:13" ht="15" customHeight="1">
      <c r="A5" s="2"/>
    </row>
    <row r="6" spans="1:13" ht="15" customHeight="1"/>
    <row r="7" spans="1:13" ht="31.95" customHeight="1">
      <c r="A7" s="927" t="s">
        <v>2358</v>
      </c>
      <c r="B7" s="927" t="s">
        <v>26</v>
      </c>
      <c r="C7" s="917" t="s">
        <v>46</v>
      </c>
      <c r="D7" s="917"/>
      <c r="E7" s="911" t="s">
        <v>47</v>
      </c>
      <c r="F7" s="911" t="s">
        <v>48</v>
      </c>
      <c r="G7" s="911" t="s">
        <v>25</v>
      </c>
      <c r="H7" s="645" t="s">
        <v>141</v>
      </c>
      <c r="I7" s="646" t="s">
        <v>142</v>
      </c>
      <c r="J7" s="911" t="s">
        <v>74</v>
      </c>
      <c r="K7" s="918" t="s">
        <v>140</v>
      </c>
    </row>
    <row r="8" spans="1:13" ht="24" customHeight="1">
      <c r="A8" s="928"/>
      <c r="B8" s="928"/>
      <c r="C8" s="644" t="s">
        <v>51</v>
      </c>
      <c r="D8" s="644" t="s">
        <v>52</v>
      </c>
      <c r="E8" s="912"/>
      <c r="F8" s="912"/>
      <c r="G8" s="912"/>
      <c r="H8" s="926" t="s">
        <v>2371</v>
      </c>
      <c r="I8" s="926"/>
      <c r="J8" s="912"/>
      <c r="K8" s="919"/>
    </row>
    <row r="9" spans="1:13" ht="13.95" customHeight="1">
      <c r="A9" s="66" t="s">
        <v>145</v>
      </c>
      <c r="B9" s="36" t="s">
        <v>108</v>
      </c>
      <c r="C9" s="60">
        <v>47.461088889999999</v>
      </c>
      <c r="D9" s="60">
        <v>89.872500000000002</v>
      </c>
      <c r="E9" s="46">
        <v>2794</v>
      </c>
      <c r="F9" s="24">
        <v>5</v>
      </c>
      <c r="G9" s="659">
        <v>0.97</v>
      </c>
      <c r="H9" s="59">
        <v>4447800</v>
      </c>
      <c r="I9" s="69">
        <v>294800</v>
      </c>
      <c r="J9" s="39" t="s">
        <v>54</v>
      </c>
      <c r="K9" s="101">
        <v>34524</v>
      </c>
      <c r="M9" s="4"/>
    </row>
    <row r="10" spans="1:13" ht="13.95" customHeight="1">
      <c r="A10" s="66" t="s">
        <v>145</v>
      </c>
      <c r="B10" s="36" t="s">
        <v>106</v>
      </c>
      <c r="C10" s="60">
        <v>47.461088889999999</v>
      </c>
      <c r="D10" s="60">
        <v>89.872500000000002</v>
      </c>
      <c r="E10" s="46">
        <v>2794</v>
      </c>
      <c r="F10" s="71">
        <v>5</v>
      </c>
      <c r="G10" s="659">
        <v>0.97</v>
      </c>
      <c r="H10" s="59">
        <v>3770700</v>
      </c>
      <c r="I10" s="69">
        <v>280100</v>
      </c>
      <c r="J10" s="39" t="s">
        <v>54</v>
      </c>
      <c r="K10" s="101">
        <v>34524</v>
      </c>
      <c r="M10" s="4"/>
    </row>
    <row r="11" spans="1:13" ht="13.95" customHeight="1">
      <c r="A11" s="66" t="s">
        <v>145</v>
      </c>
      <c r="B11" s="36" t="s">
        <v>107</v>
      </c>
      <c r="C11" s="62">
        <v>47.461111111111116</v>
      </c>
      <c r="D11" s="62">
        <v>89.799444444444447</v>
      </c>
      <c r="E11" s="46">
        <v>2486</v>
      </c>
      <c r="F11" s="24">
        <v>10</v>
      </c>
      <c r="G11" s="659">
        <v>1</v>
      </c>
      <c r="H11" s="59">
        <v>4114500</v>
      </c>
      <c r="I11" s="69">
        <v>244500</v>
      </c>
      <c r="J11" s="39" t="s">
        <v>54</v>
      </c>
      <c r="K11" s="101">
        <v>34525</v>
      </c>
      <c r="M11" s="4"/>
    </row>
    <row r="12" spans="1:13" ht="13.95" customHeight="1">
      <c r="A12" s="68" t="s">
        <v>146</v>
      </c>
      <c r="B12" s="26" t="s">
        <v>83</v>
      </c>
      <c r="C12" s="61">
        <v>42.926951000000003</v>
      </c>
      <c r="D12" s="61">
        <v>86.878286000000003</v>
      </c>
      <c r="E12" s="109">
        <v>3267</v>
      </c>
      <c r="F12" s="27">
        <v>2.5</v>
      </c>
      <c r="G12" s="659">
        <v>1</v>
      </c>
      <c r="H12" s="110">
        <v>24188300</v>
      </c>
      <c r="I12" s="110">
        <v>1139800</v>
      </c>
      <c r="J12" s="39" t="s">
        <v>54</v>
      </c>
      <c r="K12" s="115">
        <v>34516</v>
      </c>
      <c r="M12" s="4"/>
    </row>
    <row r="13" spans="1:13" ht="13.95" customHeight="1">
      <c r="A13" s="68" t="s">
        <v>146</v>
      </c>
      <c r="B13" s="31" t="s">
        <v>84</v>
      </c>
      <c r="C13" s="61">
        <v>42.926951000000003</v>
      </c>
      <c r="D13" s="61">
        <v>86.878286000000003</v>
      </c>
      <c r="E13" s="109">
        <v>3267.46253492507</v>
      </c>
      <c r="F13" s="27">
        <v>2.5</v>
      </c>
      <c r="G13" s="659">
        <v>1</v>
      </c>
      <c r="H13" s="110">
        <v>15411700</v>
      </c>
      <c r="I13" s="110">
        <v>794700</v>
      </c>
      <c r="J13" s="39" t="s">
        <v>54</v>
      </c>
      <c r="K13" s="115">
        <v>34516</v>
      </c>
      <c r="M13" s="4"/>
    </row>
    <row r="14" spans="1:13" ht="13.95" customHeight="1">
      <c r="A14" s="68" t="s">
        <v>146</v>
      </c>
      <c r="B14" s="26" t="s">
        <v>134</v>
      </c>
      <c r="C14" s="61">
        <v>43.021186999999998</v>
      </c>
      <c r="D14" s="61">
        <v>86.975943999999998</v>
      </c>
      <c r="E14" s="109">
        <v>3658</v>
      </c>
      <c r="F14" s="27">
        <v>5</v>
      </c>
      <c r="G14" s="659">
        <v>0.99</v>
      </c>
      <c r="H14" s="110">
        <v>6991400</v>
      </c>
      <c r="I14" s="110">
        <v>589800</v>
      </c>
      <c r="J14" s="39" t="s">
        <v>54</v>
      </c>
      <c r="K14" s="115">
        <v>34517</v>
      </c>
    </row>
    <row r="15" spans="1:13" ht="13.95" customHeight="1">
      <c r="A15" s="68" t="s">
        <v>147</v>
      </c>
      <c r="B15" s="672" t="s">
        <v>60</v>
      </c>
      <c r="C15" s="62">
        <v>43.110396000000001</v>
      </c>
      <c r="D15" s="62">
        <v>86.944619000000003</v>
      </c>
      <c r="E15" s="13">
        <v>2992</v>
      </c>
      <c r="F15" s="25">
        <v>8</v>
      </c>
      <c r="G15" s="659">
        <v>0.97</v>
      </c>
      <c r="H15" s="69">
        <v>4592800</v>
      </c>
      <c r="I15" s="69">
        <v>286200</v>
      </c>
      <c r="J15" s="102" t="s">
        <v>54</v>
      </c>
      <c r="K15" s="107">
        <v>33858</v>
      </c>
    </row>
    <row r="16" spans="1:13" ht="13.95" customHeight="1">
      <c r="A16" s="68" t="s">
        <v>147</v>
      </c>
      <c r="B16" s="672" t="s">
        <v>56</v>
      </c>
      <c r="C16" s="62">
        <v>43.115561</v>
      </c>
      <c r="D16" s="62">
        <v>86.841379000000003</v>
      </c>
      <c r="E16" s="13">
        <v>3592</v>
      </c>
      <c r="F16" s="24">
        <v>5</v>
      </c>
      <c r="G16" s="659">
        <v>0.99</v>
      </c>
      <c r="H16" s="69">
        <v>5161400</v>
      </c>
      <c r="I16" s="69">
        <v>374700</v>
      </c>
      <c r="J16" s="102" t="s">
        <v>54</v>
      </c>
      <c r="K16" s="107">
        <v>33858</v>
      </c>
    </row>
    <row r="17" spans="1:13" ht="13.95" customHeight="1">
      <c r="A17" s="68" t="s">
        <v>147</v>
      </c>
      <c r="B17" s="672" t="s">
        <v>57</v>
      </c>
      <c r="C17" s="62">
        <v>43.119509999999998</v>
      </c>
      <c r="D17" s="62">
        <v>86.920044000000004</v>
      </c>
      <c r="E17" s="13">
        <v>3417</v>
      </c>
      <c r="F17" s="24">
        <v>1</v>
      </c>
      <c r="G17" s="659">
        <v>0.99</v>
      </c>
      <c r="H17" s="69">
        <v>5415100</v>
      </c>
      <c r="I17" s="69">
        <v>333400</v>
      </c>
      <c r="J17" s="102" t="s">
        <v>54</v>
      </c>
      <c r="K17" s="107">
        <v>33858</v>
      </c>
      <c r="L17" s="5"/>
      <c r="M17" s="4"/>
    </row>
    <row r="18" spans="1:13" ht="13.95" customHeight="1">
      <c r="A18" s="66" t="s">
        <v>148</v>
      </c>
      <c r="B18" s="30" t="s">
        <v>89</v>
      </c>
      <c r="C18" s="64">
        <v>43.158827000000002</v>
      </c>
      <c r="D18" s="64">
        <v>87.440977000000004</v>
      </c>
      <c r="E18" s="111">
        <v>3080</v>
      </c>
      <c r="F18" s="40">
        <v>5</v>
      </c>
      <c r="G18" s="659">
        <v>1</v>
      </c>
      <c r="H18" s="110">
        <v>9823200</v>
      </c>
      <c r="I18" s="110">
        <v>460100</v>
      </c>
      <c r="J18" s="39" t="s">
        <v>54</v>
      </c>
      <c r="K18" s="116">
        <v>34510</v>
      </c>
      <c r="L18" s="5"/>
      <c r="M18" s="4"/>
    </row>
    <row r="19" spans="1:13" ht="13.95" customHeight="1">
      <c r="A19" s="66" t="s">
        <v>148</v>
      </c>
      <c r="B19" s="30" t="s">
        <v>90</v>
      </c>
      <c r="C19" s="64">
        <v>43.159011</v>
      </c>
      <c r="D19" s="64">
        <v>87.440258999999998</v>
      </c>
      <c r="E19" s="111">
        <v>3122</v>
      </c>
      <c r="F19" s="40">
        <v>5</v>
      </c>
      <c r="G19" s="659">
        <v>1</v>
      </c>
      <c r="H19" s="110">
        <v>5284900</v>
      </c>
      <c r="I19" s="110">
        <v>266200</v>
      </c>
      <c r="J19" s="39" t="s">
        <v>54</v>
      </c>
      <c r="K19" s="116">
        <v>34510</v>
      </c>
      <c r="L19" s="5"/>
      <c r="M19" s="4"/>
    </row>
    <row r="20" spans="1:13" ht="13.95" customHeight="1">
      <c r="A20" s="66" t="s">
        <v>148</v>
      </c>
      <c r="B20" s="30" t="s">
        <v>85</v>
      </c>
      <c r="C20" s="64">
        <v>43.157513000000002</v>
      </c>
      <c r="D20" s="64">
        <v>87.450238999999996</v>
      </c>
      <c r="E20" s="111">
        <v>3014</v>
      </c>
      <c r="F20" s="40">
        <v>5</v>
      </c>
      <c r="G20" s="659">
        <v>1</v>
      </c>
      <c r="H20" s="110">
        <v>12180800</v>
      </c>
      <c r="I20" s="110">
        <v>571300</v>
      </c>
      <c r="J20" s="39" t="s">
        <v>54</v>
      </c>
      <c r="K20" s="116">
        <v>34512</v>
      </c>
      <c r="L20" s="5"/>
      <c r="M20" s="4"/>
    </row>
    <row r="21" spans="1:13" ht="13.95" customHeight="1">
      <c r="A21" s="66" t="s">
        <v>148</v>
      </c>
      <c r="B21" s="30" t="s">
        <v>86</v>
      </c>
      <c r="C21" s="64">
        <v>43.156896000000003</v>
      </c>
      <c r="D21" s="64">
        <v>87.449078</v>
      </c>
      <c r="E21" s="111">
        <v>3025</v>
      </c>
      <c r="F21" s="40">
        <v>5</v>
      </c>
      <c r="G21" s="659">
        <v>1</v>
      </c>
      <c r="H21" s="110">
        <v>10412500</v>
      </c>
      <c r="I21" s="110">
        <v>553300</v>
      </c>
      <c r="J21" s="39" t="s">
        <v>54</v>
      </c>
      <c r="K21" s="116">
        <v>34512</v>
      </c>
      <c r="L21" s="5"/>
      <c r="M21" s="4"/>
    </row>
    <row r="22" spans="1:13" ht="13.95" customHeight="1">
      <c r="A22" s="66" t="s">
        <v>148</v>
      </c>
      <c r="B22" s="30" t="s">
        <v>87</v>
      </c>
      <c r="C22" s="64">
        <v>43.156896000000003</v>
      </c>
      <c r="D22" s="64">
        <v>87.449078</v>
      </c>
      <c r="E22" s="111">
        <v>3025</v>
      </c>
      <c r="F22" s="40">
        <v>5</v>
      </c>
      <c r="G22" s="659">
        <v>1</v>
      </c>
      <c r="H22" s="110">
        <v>10667800</v>
      </c>
      <c r="I22" s="110">
        <v>564500</v>
      </c>
      <c r="J22" s="39" t="s">
        <v>54</v>
      </c>
      <c r="K22" s="116">
        <v>34512</v>
      </c>
      <c r="L22" s="5"/>
      <c r="M22" s="4"/>
    </row>
    <row r="23" spans="1:13" s="22" customFormat="1" ht="13.95" customHeight="1">
      <c r="A23" s="66" t="s">
        <v>148</v>
      </c>
      <c r="B23" s="30" t="s">
        <v>88</v>
      </c>
      <c r="C23" s="64">
        <v>43.156896000000003</v>
      </c>
      <c r="D23" s="64">
        <v>87.449078</v>
      </c>
      <c r="E23" s="111">
        <v>3025</v>
      </c>
      <c r="F23" s="40">
        <v>5</v>
      </c>
      <c r="G23" s="659">
        <v>1</v>
      </c>
      <c r="H23" s="110">
        <v>6062800</v>
      </c>
      <c r="I23" s="110">
        <v>277800</v>
      </c>
      <c r="J23" s="39" t="s">
        <v>54</v>
      </c>
      <c r="K23" s="116">
        <v>34512</v>
      </c>
      <c r="L23" s="5"/>
      <c r="M23" s="4"/>
    </row>
    <row r="24" spans="1:13" s="22" customFormat="1" ht="13.95" customHeight="1">
      <c r="A24" s="68" t="s">
        <v>152</v>
      </c>
      <c r="B24" s="32" t="s">
        <v>69</v>
      </c>
      <c r="C24" s="60">
        <v>35.396633000000001</v>
      </c>
      <c r="D24" s="60">
        <v>80.342983000000004</v>
      </c>
      <c r="E24" s="24">
        <v>5410</v>
      </c>
      <c r="F24" s="37">
        <v>0.5</v>
      </c>
      <c r="G24" s="659">
        <v>1</v>
      </c>
      <c r="H24" s="69">
        <v>25801300</v>
      </c>
      <c r="I24" s="69">
        <v>1245900</v>
      </c>
      <c r="J24" s="13" t="s">
        <v>54</v>
      </c>
      <c r="K24" s="101">
        <v>34796</v>
      </c>
      <c r="L24" s="5"/>
      <c r="M24" s="4"/>
    </row>
    <row r="25" spans="1:13" s="22" customFormat="1" ht="13.95" customHeight="1">
      <c r="A25" s="68" t="s">
        <v>152</v>
      </c>
      <c r="B25" s="32" t="s">
        <v>70</v>
      </c>
      <c r="C25" s="60">
        <v>35.396500000000003</v>
      </c>
      <c r="D25" s="60">
        <v>80.342832999999999</v>
      </c>
      <c r="E25" s="24">
        <v>5410</v>
      </c>
      <c r="F25" s="37">
        <v>5</v>
      </c>
      <c r="G25" s="659">
        <v>1</v>
      </c>
      <c r="H25" s="69">
        <v>17482200</v>
      </c>
      <c r="I25" s="69">
        <v>913400</v>
      </c>
      <c r="J25" s="13" t="s">
        <v>54</v>
      </c>
      <c r="K25" s="101">
        <v>34796</v>
      </c>
      <c r="L25" s="5"/>
      <c r="M25" s="4"/>
    </row>
    <row r="26" spans="1:13" s="22" customFormat="1" ht="13.95" customHeight="1">
      <c r="A26" s="68" t="s">
        <v>152</v>
      </c>
      <c r="B26" s="32" t="s">
        <v>72</v>
      </c>
      <c r="C26" s="60">
        <v>35.3994</v>
      </c>
      <c r="D26" s="60">
        <v>80.372183000000007</v>
      </c>
      <c r="E26" s="24">
        <v>5500</v>
      </c>
      <c r="F26" s="37">
        <v>0.5</v>
      </c>
      <c r="G26" s="659">
        <v>1</v>
      </c>
      <c r="H26" s="69">
        <v>9556400</v>
      </c>
      <c r="I26" s="69">
        <v>522700</v>
      </c>
      <c r="J26" s="13" t="s">
        <v>54</v>
      </c>
      <c r="K26" s="107">
        <v>34796</v>
      </c>
      <c r="L26" s="2"/>
      <c r="M26" s="2"/>
    </row>
    <row r="27" spans="1:13" s="22" customFormat="1" ht="13.95" customHeight="1">
      <c r="A27" s="68" t="s">
        <v>152</v>
      </c>
      <c r="B27" s="32" t="s">
        <v>73</v>
      </c>
      <c r="C27" s="60">
        <v>35.3994</v>
      </c>
      <c r="D27" s="60">
        <v>80.372183000000007</v>
      </c>
      <c r="E27" s="24">
        <v>5500</v>
      </c>
      <c r="F27" s="37">
        <v>1</v>
      </c>
      <c r="G27" s="659">
        <v>1</v>
      </c>
      <c r="H27" s="69">
        <v>24213100</v>
      </c>
      <c r="I27" s="69">
        <v>2076700</v>
      </c>
      <c r="J27" s="13" t="s">
        <v>54</v>
      </c>
      <c r="K27" s="107">
        <v>34796</v>
      </c>
      <c r="L27" s="2"/>
      <c r="M27" s="2"/>
    </row>
    <row r="28" spans="1:13" s="22" customFormat="1" ht="13.95" customHeight="1">
      <c r="A28" s="68" t="s">
        <v>152</v>
      </c>
      <c r="B28" s="32" t="s">
        <v>71</v>
      </c>
      <c r="C28" s="60">
        <v>35.397266999999999</v>
      </c>
      <c r="D28" s="60">
        <v>80.365516999999997</v>
      </c>
      <c r="E28" s="24">
        <v>5460</v>
      </c>
      <c r="F28" s="37">
        <v>1</v>
      </c>
      <c r="G28" s="659">
        <v>1</v>
      </c>
      <c r="H28" s="69">
        <v>124199200</v>
      </c>
      <c r="I28" s="69">
        <v>6767300</v>
      </c>
      <c r="J28" s="13" t="s">
        <v>54</v>
      </c>
      <c r="K28" s="107">
        <v>34796</v>
      </c>
      <c r="L28" s="2"/>
      <c r="M28" s="2"/>
    </row>
    <row r="29" spans="1:13" s="22" customFormat="1" ht="13.95" customHeight="1">
      <c r="A29" s="68" t="s">
        <v>153</v>
      </c>
      <c r="B29" s="30" t="s">
        <v>75</v>
      </c>
      <c r="C29" s="61">
        <v>35.255299999999998</v>
      </c>
      <c r="D29" s="61">
        <v>79.743650000000002</v>
      </c>
      <c r="E29" s="27">
        <v>4848</v>
      </c>
      <c r="F29" s="28">
        <v>1.5</v>
      </c>
      <c r="G29" s="659">
        <v>1</v>
      </c>
      <c r="H29" s="58">
        <v>9702300</v>
      </c>
      <c r="I29" s="58">
        <v>635900</v>
      </c>
      <c r="J29" s="39" t="s">
        <v>54</v>
      </c>
      <c r="K29" s="101">
        <v>34796</v>
      </c>
      <c r="L29" s="2"/>
      <c r="M29" s="2"/>
    </row>
    <row r="30" spans="1:13" s="22" customFormat="1" ht="13.95" customHeight="1">
      <c r="A30" s="68" t="s">
        <v>153</v>
      </c>
      <c r="B30" s="6" t="s">
        <v>80</v>
      </c>
      <c r="C30" s="61">
        <v>35.255299999999998</v>
      </c>
      <c r="D30" s="61">
        <v>79.743650000000002</v>
      </c>
      <c r="E30" s="27">
        <v>4848</v>
      </c>
      <c r="F30" s="28">
        <v>1.5</v>
      </c>
      <c r="G30" s="659">
        <v>1</v>
      </c>
      <c r="H30" s="58">
        <v>28731000</v>
      </c>
      <c r="I30" s="58">
        <v>1268700</v>
      </c>
      <c r="J30" s="39" t="s">
        <v>54</v>
      </c>
      <c r="K30" s="101">
        <v>34796</v>
      </c>
      <c r="L30" s="2"/>
      <c r="M30" s="2"/>
    </row>
    <row r="31" spans="1:13" s="22" customFormat="1" ht="13.95" customHeight="1">
      <c r="A31" s="68" t="s">
        <v>153</v>
      </c>
      <c r="B31" s="6" t="s">
        <v>79</v>
      </c>
      <c r="C31" s="61">
        <v>35.255299999999998</v>
      </c>
      <c r="D31" s="61">
        <v>79.743650000000002</v>
      </c>
      <c r="E31" s="27">
        <v>4849</v>
      </c>
      <c r="F31" s="28">
        <v>1.5</v>
      </c>
      <c r="G31" s="659">
        <v>1</v>
      </c>
      <c r="H31" s="58">
        <v>93634100</v>
      </c>
      <c r="I31" s="58">
        <v>4149000</v>
      </c>
      <c r="J31" s="39" t="s">
        <v>54</v>
      </c>
      <c r="K31" s="101">
        <v>34796</v>
      </c>
      <c r="L31" s="2"/>
      <c r="M31" s="2"/>
    </row>
    <row r="32" spans="1:13" s="22" customFormat="1" ht="13.95" customHeight="1">
      <c r="A32" s="68" t="s">
        <v>153</v>
      </c>
      <c r="B32" s="6" t="s">
        <v>81</v>
      </c>
      <c r="C32" s="61">
        <v>35.255299999999998</v>
      </c>
      <c r="D32" s="61">
        <v>79.743650000000002</v>
      </c>
      <c r="E32" s="27">
        <v>4850</v>
      </c>
      <c r="F32" s="28">
        <v>1.5</v>
      </c>
      <c r="G32" s="659">
        <v>1</v>
      </c>
      <c r="H32" s="58">
        <v>4522200</v>
      </c>
      <c r="I32" s="58">
        <v>200300</v>
      </c>
      <c r="J32" s="39" t="s">
        <v>54</v>
      </c>
      <c r="K32" s="101">
        <v>34796</v>
      </c>
      <c r="L32" s="2"/>
      <c r="M32" s="2"/>
    </row>
    <row r="33" spans="1:13" s="22" customFormat="1" ht="13.95" customHeight="1">
      <c r="A33" s="68" t="s">
        <v>153</v>
      </c>
      <c r="B33" s="6" t="s">
        <v>82</v>
      </c>
      <c r="C33" s="61">
        <v>35.255299999999998</v>
      </c>
      <c r="D33" s="61">
        <v>79.743650000000002</v>
      </c>
      <c r="E33" s="27">
        <v>4851</v>
      </c>
      <c r="F33" s="28">
        <v>1.5</v>
      </c>
      <c r="G33" s="659">
        <v>1</v>
      </c>
      <c r="H33" s="58">
        <v>12958000</v>
      </c>
      <c r="I33" s="58">
        <v>619300</v>
      </c>
      <c r="J33" s="39" t="s">
        <v>54</v>
      </c>
      <c r="K33" s="101">
        <v>34796</v>
      </c>
      <c r="L33" s="2"/>
      <c r="M33" s="2"/>
    </row>
    <row r="34" spans="1:13" s="22" customFormat="1" ht="13.95" customHeight="1">
      <c r="A34" s="68" t="s">
        <v>153</v>
      </c>
      <c r="B34" s="30" t="s">
        <v>76</v>
      </c>
      <c r="C34" s="61">
        <v>35.255299999999998</v>
      </c>
      <c r="D34" s="61">
        <v>79.743650000000002</v>
      </c>
      <c r="E34" s="27">
        <v>4848</v>
      </c>
      <c r="F34" s="28">
        <v>1.5</v>
      </c>
      <c r="G34" s="659">
        <v>1</v>
      </c>
      <c r="H34" s="58">
        <v>13079500</v>
      </c>
      <c r="I34" s="58">
        <v>607600</v>
      </c>
      <c r="J34" s="39" t="s">
        <v>54</v>
      </c>
      <c r="K34" s="101">
        <v>34796</v>
      </c>
      <c r="L34" s="2"/>
      <c r="M34" s="2"/>
    </row>
    <row r="35" spans="1:13" ht="13.95" customHeight="1">
      <c r="A35" s="68" t="s">
        <v>153</v>
      </c>
      <c r="B35" s="30" t="s">
        <v>77</v>
      </c>
      <c r="C35" s="61">
        <v>35.255299999999998</v>
      </c>
      <c r="D35" s="61">
        <v>79.743650000000002</v>
      </c>
      <c r="E35" s="27">
        <v>4848</v>
      </c>
      <c r="F35" s="28">
        <v>1.5</v>
      </c>
      <c r="G35" s="659">
        <v>1</v>
      </c>
      <c r="H35" s="58">
        <v>8155700</v>
      </c>
      <c r="I35" s="58">
        <v>939200</v>
      </c>
      <c r="J35" s="39" t="s">
        <v>54</v>
      </c>
      <c r="K35" s="101">
        <v>34796</v>
      </c>
    </row>
    <row r="36" spans="1:13" ht="13.95" customHeight="1">
      <c r="A36" s="68" t="s">
        <v>153</v>
      </c>
      <c r="B36" s="30" t="s">
        <v>78</v>
      </c>
      <c r="C36" s="61">
        <v>35.255299999999998</v>
      </c>
      <c r="D36" s="61">
        <v>79.743650000000002</v>
      </c>
      <c r="E36" s="27">
        <v>4848</v>
      </c>
      <c r="F36" s="28">
        <v>1.5</v>
      </c>
      <c r="G36" s="659">
        <v>1</v>
      </c>
      <c r="H36" s="58">
        <v>15970700</v>
      </c>
      <c r="I36" s="58">
        <v>734100</v>
      </c>
      <c r="J36" s="39" t="s">
        <v>54</v>
      </c>
      <c r="K36" s="101">
        <v>34796</v>
      </c>
    </row>
    <row r="37" spans="1:13" ht="13.95" customHeight="1">
      <c r="A37" s="68" t="s">
        <v>154</v>
      </c>
      <c r="B37" s="36" t="s">
        <v>100</v>
      </c>
      <c r="C37" s="60">
        <v>36.439532999999997</v>
      </c>
      <c r="D37" s="60">
        <v>77.656683000000001</v>
      </c>
      <c r="E37" s="24">
        <v>5190</v>
      </c>
      <c r="F37" s="37">
        <v>2.5</v>
      </c>
      <c r="G37" s="659">
        <v>1</v>
      </c>
      <c r="H37" s="59">
        <v>49003300</v>
      </c>
      <c r="I37" s="59">
        <v>2212300</v>
      </c>
      <c r="J37" s="39" t="s">
        <v>54</v>
      </c>
      <c r="K37" s="101">
        <v>34796</v>
      </c>
    </row>
    <row r="38" spans="1:13" ht="13.95" customHeight="1">
      <c r="A38" s="68" t="s">
        <v>154</v>
      </c>
      <c r="B38" s="66" t="s">
        <v>109</v>
      </c>
      <c r="C38" s="112">
        <v>36.441957000000002</v>
      </c>
      <c r="D38" s="112">
        <v>77.654707999999999</v>
      </c>
      <c r="E38" s="673">
        <v>5223</v>
      </c>
      <c r="F38" s="673">
        <v>3</v>
      </c>
      <c r="G38" s="659">
        <v>1</v>
      </c>
      <c r="H38" s="59">
        <v>13079500</v>
      </c>
      <c r="I38" s="59">
        <v>607600</v>
      </c>
      <c r="J38" s="39" t="s">
        <v>54</v>
      </c>
      <c r="K38" s="116">
        <v>34796</v>
      </c>
    </row>
    <row r="39" spans="1:13" ht="13.95" customHeight="1">
      <c r="A39" s="68" t="s">
        <v>154</v>
      </c>
      <c r="B39" s="66" t="s">
        <v>110</v>
      </c>
      <c r="C39" s="112">
        <v>36.447400000000002</v>
      </c>
      <c r="D39" s="112">
        <v>77.656412000000003</v>
      </c>
      <c r="E39" s="673">
        <v>5330</v>
      </c>
      <c r="F39" s="673">
        <v>3</v>
      </c>
      <c r="G39" s="659">
        <v>1</v>
      </c>
      <c r="H39" s="59">
        <v>66600</v>
      </c>
      <c r="I39" s="59">
        <v>14000</v>
      </c>
      <c r="J39" s="39" t="s">
        <v>54</v>
      </c>
      <c r="K39" s="116">
        <v>34796</v>
      </c>
    </row>
    <row r="40" spans="1:13" ht="13.95" customHeight="1">
      <c r="A40" s="68" t="s">
        <v>154</v>
      </c>
      <c r="B40" s="36" t="s">
        <v>101</v>
      </c>
      <c r="C40" s="60">
        <v>36.442999999999998</v>
      </c>
      <c r="D40" s="60">
        <v>77.659433000000007</v>
      </c>
      <c r="E40" s="24">
        <v>5270</v>
      </c>
      <c r="F40" s="37">
        <v>1.5</v>
      </c>
      <c r="G40" s="659">
        <v>1</v>
      </c>
      <c r="H40" s="59">
        <v>21574900</v>
      </c>
      <c r="I40" s="59">
        <v>989200</v>
      </c>
      <c r="J40" s="39" t="s">
        <v>54</v>
      </c>
      <c r="K40" s="101">
        <v>34796</v>
      </c>
      <c r="L40" s="22"/>
      <c r="M40" s="23"/>
    </row>
    <row r="41" spans="1:13" ht="13.95" customHeight="1">
      <c r="A41" s="68" t="s">
        <v>154</v>
      </c>
      <c r="B41" s="60" t="s">
        <v>111</v>
      </c>
      <c r="C41" s="60">
        <v>36.416654999999999</v>
      </c>
      <c r="D41" s="32">
        <v>77.664097999999996</v>
      </c>
      <c r="E41" s="37">
        <v>4900</v>
      </c>
      <c r="F41" s="13">
        <v>3</v>
      </c>
      <c r="G41" s="659">
        <v>1</v>
      </c>
      <c r="H41" s="113">
        <v>145706800</v>
      </c>
      <c r="I41" s="114">
        <v>12813800</v>
      </c>
      <c r="J41" s="39" t="s">
        <v>54</v>
      </c>
      <c r="K41" s="101">
        <v>34796</v>
      </c>
      <c r="L41" s="22"/>
      <c r="M41" s="22"/>
    </row>
    <row r="42" spans="1:13" ht="13.95" customHeight="1">
      <c r="A42" s="68" t="s">
        <v>154</v>
      </c>
      <c r="B42" s="60" t="s">
        <v>112</v>
      </c>
      <c r="C42" s="60">
        <v>36.423231000000001</v>
      </c>
      <c r="D42" s="32">
        <v>77.675471000000002</v>
      </c>
      <c r="E42" s="37">
        <v>4940</v>
      </c>
      <c r="F42" s="13">
        <v>3</v>
      </c>
      <c r="G42" s="659">
        <v>1</v>
      </c>
      <c r="H42" s="113">
        <v>59997300</v>
      </c>
      <c r="I42" s="114">
        <v>3134300</v>
      </c>
      <c r="J42" s="39" t="s">
        <v>54</v>
      </c>
      <c r="K42" s="101">
        <v>34796</v>
      </c>
      <c r="L42" s="22"/>
      <c r="M42" s="22"/>
    </row>
    <row r="43" spans="1:13" ht="13.95" customHeight="1">
      <c r="A43" s="68" t="s">
        <v>154</v>
      </c>
      <c r="B43" s="7" t="s">
        <v>96</v>
      </c>
      <c r="C43" s="63">
        <v>36.437950000000001</v>
      </c>
      <c r="D43" s="63">
        <v>77.647482999999994</v>
      </c>
      <c r="E43" s="25">
        <v>5230</v>
      </c>
      <c r="F43" s="37">
        <v>1.5</v>
      </c>
      <c r="G43" s="659">
        <v>1</v>
      </c>
      <c r="H43" s="110">
        <v>65818100</v>
      </c>
      <c r="I43" s="110">
        <v>14394000</v>
      </c>
      <c r="J43" s="39" t="s">
        <v>54</v>
      </c>
      <c r="K43" s="117">
        <v>34796</v>
      </c>
      <c r="L43" s="22"/>
      <c r="M43" s="22"/>
    </row>
    <row r="44" spans="1:13" ht="13.95" customHeight="1">
      <c r="A44" s="68" t="s">
        <v>154</v>
      </c>
      <c r="B44" s="36" t="s">
        <v>95</v>
      </c>
      <c r="C44" s="60">
        <v>36.419817000000002</v>
      </c>
      <c r="D44" s="60">
        <v>77.662450000000007</v>
      </c>
      <c r="E44" s="24">
        <v>4950</v>
      </c>
      <c r="F44" s="37">
        <v>1.5</v>
      </c>
      <c r="G44" s="659">
        <v>1</v>
      </c>
      <c r="H44" s="59">
        <v>50278300</v>
      </c>
      <c r="I44" s="59">
        <v>2357600</v>
      </c>
      <c r="J44" s="39" t="s">
        <v>54</v>
      </c>
      <c r="K44" s="101">
        <v>34796</v>
      </c>
      <c r="L44" s="22"/>
      <c r="M44" s="22"/>
    </row>
    <row r="45" spans="1:13" ht="13.95" customHeight="1">
      <c r="A45" s="68" t="s">
        <v>154</v>
      </c>
      <c r="B45" s="36" t="s">
        <v>97</v>
      </c>
      <c r="C45" s="60">
        <v>36.419817000000002</v>
      </c>
      <c r="D45" s="60">
        <v>77.662450000000007</v>
      </c>
      <c r="E45" s="24">
        <v>4950</v>
      </c>
      <c r="F45" s="37">
        <v>2</v>
      </c>
      <c r="G45" s="659">
        <v>1</v>
      </c>
      <c r="H45" s="59">
        <v>42906500</v>
      </c>
      <c r="I45" s="59">
        <v>2085000</v>
      </c>
      <c r="J45" s="39" t="s">
        <v>54</v>
      </c>
      <c r="K45" s="101">
        <v>34796</v>
      </c>
      <c r="L45" s="22"/>
      <c r="M45" s="22"/>
    </row>
    <row r="46" spans="1:13" ht="13.95" customHeight="1">
      <c r="A46" s="68" t="s">
        <v>154</v>
      </c>
      <c r="B46" s="36" t="s">
        <v>98</v>
      </c>
      <c r="C46" s="60">
        <v>36.426617</v>
      </c>
      <c r="D46" s="60">
        <v>77.66395</v>
      </c>
      <c r="E46" s="24">
        <v>5070</v>
      </c>
      <c r="F46" s="37">
        <v>1.5</v>
      </c>
      <c r="G46" s="659">
        <v>1</v>
      </c>
      <c r="H46" s="59">
        <v>55679300</v>
      </c>
      <c r="I46" s="59">
        <v>2661300</v>
      </c>
      <c r="J46" s="39" t="s">
        <v>54</v>
      </c>
      <c r="K46" s="101">
        <v>34796</v>
      </c>
      <c r="L46" s="22"/>
      <c r="M46" s="22"/>
    </row>
    <row r="47" spans="1:13" ht="13.95" customHeight="1">
      <c r="A47" s="68" t="s">
        <v>154</v>
      </c>
      <c r="B47" s="36" t="s">
        <v>99</v>
      </c>
      <c r="C47" s="60">
        <v>36.426966999999998</v>
      </c>
      <c r="D47" s="60">
        <v>77.663832999999997</v>
      </c>
      <c r="E47" s="24">
        <v>5085</v>
      </c>
      <c r="F47" s="37">
        <v>1</v>
      </c>
      <c r="G47" s="659">
        <v>1</v>
      </c>
      <c r="H47" s="59">
        <v>49391900</v>
      </c>
      <c r="I47" s="59">
        <v>2303800</v>
      </c>
      <c r="J47" s="39" t="s">
        <v>54</v>
      </c>
      <c r="K47" s="101">
        <v>34796</v>
      </c>
      <c r="L47" s="22"/>
      <c r="M47" s="22"/>
    </row>
    <row r="48" spans="1:13" ht="13.95" customHeight="1">
      <c r="A48" s="68" t="s">
        <v>154</v>
      </c>
      <c r="B48" s="36" t="s">
        <v>102</v>
      </c>
      <c r="C48" s="60">
        <v>36.442999999999998</v>
      </c>
      <c r="D48" s="60">
        <v>77.681200000000004</v>
      </c>
      <c r="E48" s="24">
        <v>4915</v>
      </c>
      <c r="F48" s="37">
        <v>3.5</v>
      </c>
      <c r="G48" s="659">
        <v>1</v>
      </c>
      <c r="H48" s="110">
        <v>9975300</v>
      </c>
      <c r="I48" s="110">
        <v>2435300</v>
      </c>
      <c r="J48" s="39" t="s">
        <v>54</v>
      </c>
      <c r="K48" s="101">
        <v>34796</v>
      </c>
    </row>
    <row r="49" spans="1:11" ht="13.95" customHeight="1">
      <c r="A49" s="68" t="s">
        <v>154</v>
      </c>
      <c r="B49" s="36" t="s">
        <v>103</v>
      </c>
      <c r="C49" s="60">
        <v>36.416666999999997</v>
      </c>
      <c r="D49" s="60">
        <v>77.666667000000004</v>
      </c>
      <c r="E49" s="24">
        <v>4700</v>
      </c>
      <c r="F49" s="37">
        <v>2</v>
      </c>
      <c r="G49" s="659">
        <v>0.99</v>
      </c>
      <c r="H49" s="110">
        <v>9403900</v>
      </c>
      <c r="I49" s="110">
        <v>2305700</v>
      </c>
      <c r="J49" s="39" t="s">
        <v>54</v>
      </c>
      <c r="K49" s="101">
        <v>34796</v>
      </c>
    </row>
    <row r="50" spans="1:11" ht="13.95" customHeight="1">
      <c r="A50" s="68" t="s">
        <v>154</v>
      </c>
      <c r="B50" s="36" t="s">
        <v>104</v>
      </c>
      <c r="C50" s="60">
        <v>36.423949999999998</v>
      </c>
      <c r="D50" s="60">
        <v>77.707832999999994</v>
      </c>
      <c r="E50" s="24">
        <v>4540</v>
      </c>
      <c r="F50" s="37">
        <v>0.5</v>
      </c>
      <c r="G50" s="659">
        <v>1</v>
      </c>
      <c r="H50" s="110">
        <v>8546600</v>
      </c>
      <c r="I50" s="110">
        <v>2028300</v>
      </c>
      <c r="J50" s="39" t="s">
        <v>54</v>
      </c>
      <c r="K50" s="101">
        <v>34796</v>
      </c>
    </row>
    <row r="51" spans="1:11" ht="13.95" customHeight="1">
      <c r="A51" s="68" t="s">
        <v>154</v>
      </c>
      <c r="B51" s="36" t="s">
        <v>91</v>
      </c>
      <c r="C51" s="60">
        <v>36.437950000000001</v>
      </c>
      <c r="D51" s="60">
        <v>77.647482999999994</v>
      </c>
      <c r="E51" s="24">
        <v>5120</v>
      </c>
      <c r="F51" s="37">
        <v>2.5</v>
      </c>
      <c r="G51" s="659">
        <v>1</v>
      </c>
      <c r="H51" s="59">
        <v>63700</v>
      </c>
      <c r="I51" s="59">
        <v>78800</v>
      </c>
      <c r="J51" s="39" t="s">
        <v>54</v>
      </c>
      <c r="K51" s="101">
        <v>34796</v>
      </c>
    </row>
    <row r="52" spans="1:11" ht="13.95" customHeight="1">
      <c r="A52" s="68" t="s">
        <v>154</v>
      </c>
      <c r="B52" s="36" t="s">
        <v>92</v>
      </c>
      <c r="C52" s="60">
        <v>36.437950000000001</v>
      </c>
      <c r="D52" s="60">
        <v>77.647482999999994</v>
      </c>
      <c r="E52" s="24">
        <v>5120</v>
      </c>
      <c r="F52" s="37">
        <v>1.5</v>
      </c>
      <c r="G52" s="659">
        <v>1</v>
      </c>
      <c r="H52" s="59">
        <v>3934400</v>
      </c>
      <c r="I52" s="59">
        <v>194200</v>
      </c>
      <c r="J52" s="39" t="s">
        <v>54</v>
      </c>
      <c r="K52" s="101">
        <v>34796</v>
      </c>
    </row>
    <row r="53" spans="1:11" ht="13.95" customHeight="1">
      <c r="A53" s="68" t="s">
        <v>154</v>
      </c>
      <c r="B53" s="36" t="s">
        <v>93</v>
      </c>
      <c r="C53" s="60">
        <v>36.437950000000001</v>
      </c>
      <c r="D53" s="60">
        <v>77.647482999999994</v>
      </c>
      <c r="E53" s="24">
        <v>5120</v>
      </c>
      <c r="F53" s="37">
        <v>2</v>
      </c>
      <c r="G53" s="659">
        <v>1</v>
      </c>
      <c r="H53" s="59">
        <v>6460000</v>
      </c>
      <c r="I53" s="59">
        <v>305800</v>
      </c>
      <c r="J53" s="39" t="s">
        <v>54</v>
      </c>
      <c r="K53" s="101">
        <v>34796</v>
      </c>
    </row>
    <row r="54" spans="1:11" ht="13.95" customHeight="1">
      <c r="A54" s="68" t="s">
        <v>154</v>
      </c>
      <c r="B54" s="36" t="s">
        <v>94</v>
      </c>
      <c r="C54" s="60">
        <v>36.437950000000001</v>
      </c>
      <c r="D54" s="60">
        <v>77.647482999999994</v>
      </c>
      <c r="E54" s="24">
        <v>5120</v>
      </c>
      <c r="F54" s="37">
        <v>2.5</v>
      </c>
      <c r="G54" s="659">
        <v>1</v>
      </c>
      <c r="H54" s="59">
        <v>117200</v>
      </c>
      <c r="I54" s="59">
        <v>13100</v>
      </c>
      <c r="J54" s="39" t="s">
        <v>54</v>
      </c>
      <c r="K54" s="101">
        <v>34796</v>
      </c>
    </row>
    <row r="55" spans="1:11" ht="13.95" customHeight="1">
      <c r="A55" s="68" t="s">
        <v>157</v>
      </c>
      <c r="B55" s="672" t="s">
        <v>65</v>
      </c>
      <c r="C55" s="62">
        <v>41.785713000000001</v>
      </c>
      <c r="D55" s="62">
        <v>80.906077999999994</v>
      </c>
      <c r="E55" s="13">
        <v>1978</v>
      </c>
      <c r="F55" s="673">
        <v>4</v>
      </c>
      <c r="G55" s="659">
        <v>1</v>
      </c>
      <c r="H55" s="69">
        <v>2183200</v>
      </c>
      <c r="I55" s="69">
        <v>41400</v>
      </c>
      <c r="J55" s="102" t="s">
        <v>54</v>
      </c>
      <c r="K55" s="107">
        <v>33869</v>
      </c>
    </row>
    <row r="56" spans="1:11" ht="13.95" customHeight="1">
      <c r="A56" s="68" t="s">
        <v>157</v>
      </c>
      <c r="B56" s="672" t="s">
        <v>66</v>
      </c>
      <c r="C56" s="62">
        <v>41.791485999999999</v>
      </c>
      <c r="D56" s="62">
        <v>80.905010000000004</v>
      </c>
      <c r="E56" s="13">
        <v>2011</v>
      </c>
      <c r="F56" s="673">
        <v>4</v>
      </c>
      <c r="G56" s="659">
        <v>1</v>
      </c>
      <c r="H56" s="69">
        <v>1800300</v>
      </c>
      <c r="I56" s="69">
        <v>133200</v>
      </c>
      <c r="J56" s="102" t="s">
        <v>54</v>
      </c>
      <c r="K56" s="107">
        <v>33869</v>
      </c>
    </row>
    <row r="57" spans="1:11" ht="13.95" customHeight="1">
      <c r="A57" s="68" t="s">
        <v>159</v>
      </c>
      <c r="B57" s="672" t="s">
        <v>61</v>
      </c>
      <c r="C57" s="62">
        <v>41.602144000000003</v>
      </c>
      <c r="D57" s="62">
        <v>80.483761999999999</v>
      </c>
      <c r="E57" s="13">
        <v>1677</v>
      </c>
      <c r="F57" s="673">
        <v>6</v>
      </c>
      <c r="G57" s="659">
        <v>1</v>
      </c>
      <c r="H57" s="69">
        <v>463100</v>
      </c>
      <c r="I57" s="69">
        <v>37000</v>
      </c>
      <c r="J57" s="102" t="s">
        <v>54</v>
      </c>
      <c r="K57" s="107">
        <v>33863</v>
      </c>
    </row>
    <row r="58" spans="1:11" ht="13.95" customHeight="1">
      <c r="A58" s="68" t="s">
        <v>159</v>
      </c>
      <c r="B58" s="672" t="s">
        <v>62</v>
      </c>
      <c r="C58" s="62">
        <v>41.654803000000001</v>
      </c>
      <c r="D58" s="62">
        <v>80.459587999999997</v>
      </c>
      <c r="E58" s="13">
        <v>2053</v>
      </c>
      <c r="F58" s="673">
        <v>5</v>
      </c>
      <c r="G58" s="659">
        <v>1</v>
      </c>
      <c r="H58" s="69">
        <v>1391500</v>
      </c>
      <c r="I58" s="69">
        <v>86500</v>
      </c>
      <c r="J58" s="102" t="s">
        <v>54</v>
      </c>
      <c r="K58" s="107">
        <v>33865</v>
      </c>
    </row>
    <row r="59" spans="1:11" ht="13.95" customHeight="1">
      <c r="A59" s="68" t="s">
        <v>159</v>
      </c>
      <c r="B59" s="672" t="s">
        <v>63</v>
      </c>
      <c r="C59" s="62">
        <v>41.630557000000003</v>
      </c>
      <c r="D59" s="62">
        <v>80.469842</v>
      </c>
      <c r="E59" s="13">
        <v>1879</v>
      </c>
      <c r="F59" s="673">
        <v>3</v>
      </c>
      <c r="G59" s="659">
        <v>1</v>
      </c>
      <c r="H59" s="69">
        <v>1160400</v>
      </c>
      <c r="I59" s="69">
        <v>107500</v>
      </c>
      <c r="J59" s="102" t="s">
        <v>54</v>
      </c>
      <c r="K59" s="107">
        <v>33866</v>
      </c>
    </row>
    <row r="60" spans="1:11" ht="13.95" customHeight="1">
      <c r="A60" s="68" t="s">
        <v>159</v>
      </c>
      <c r="B60" s="672" t="s">
        <v>64</v>
      </c>
      <c r="C60" s="62">
        <v>41.542566000000001</v>
      </c>
      <c r="D60" s="62">
        <v>80.485449000000003</v>
      </c>
      <c r="E60" s="13">
        <v>1565</v>
      </c>
      <c r="F60" s="673">
        <v>5</v>
      </c>
      <c r="G60" s="659">
        <v>1</v>
      </c>
      <c r="H60" s="69">
        <v>361000</v>
      </c>
      <c r="I60" s="69">
        <v>41400</v>
      </c>
      <c r="J60" s="102" t="s">
        <v>54</v>
      </c>
      <c r="K60" s="107">
        <v>33867</v>
      </c>
    </row>
    <row r="81" spans="7:7" ht="13.95" customHeight="1">
      <c r="G81" s="658"/>
    </row>
    <row r="82" spans="7:7" ht="13.95" customHeight="1">
      <c r="G82" s="658"/>
    </row>
    <row r="83" spans="7:7" ht="13.95" customHeight="1">
      <c r="G83" s="658"/>
    </row>
    <row r="84" spans="7:7" ht="13.95" customHeight="1">
      <c r="G84" s="658"/>
    </row>
    <row r="85" spans="7:7" ht="13.95" customHeight="1">
      <c r="G85" s="658"/>
    </row>
    <row r="86" spans="7:7" ht="13.95" customHeight="1">
      <c r="G86" s="658"/>
    </row>
    <row r="87" spans="7:7" ht="13.95" customHeight="1">
      <c r="G87" s="658"/>
    </row>
    <row r="88" spans="7:7" ht="13.95" customHeight="1">
      <c r="G88" s="658"/>
    </row>
    <row r="89" spans="7:7" ht="13.95" customHeight="1">
      <c r="G89" s="658"/>
    </row>
    <row r="90" spans="7:7" ht="13.95" customHeight="1">
      <c r="G90" s="658"/>
    </row>
    <row r="91" spans="7:7" ht="13.95" customHeight="1">
      <c r="G91" s="658"/>
    </row>
    <row r="92" spans="7:7" ht="13.95" customHeight="1">
      <c r="G92" s="658"/>
    </row>
    <row r="93" spans="7:7" ht="13.95" customHeight="1">
      <c r="G93" s="658"/>
    </row>
    <row r="94" spans="7:7" ht="13.95" customHeight="1">
      <c r="G94" s="658"/>
    </row>
    <row r="95" spans="7:7" ht="13.95" customHeight="1">
      <c r="G95" s="658"/>
    </row>
    <row r="96" spans="7:7" ht="13.95" customHeight="1">
      <c r="G96" s="658"/>
    </row>
    <row r="97" spans="7:7" ht="13.95" customHeight="1">
      <c r="G97" s="658"/>
    </row>
    <row r="98" spans="7:7" ht="13.95" customHeight="1">
      <c r="G98" s="658"/>
    </row>
    <row r="99" spans="7:7" ht="13.95" customHeight="1">
      <c r="G99" s="658"/>
    </row>
    <row r="100" spans="7:7" ht="13.95" customHeight="1">
      <c r="G100" s="658"/>
    </row>
    <row r="101" spans="7:7" ht="13.95" customHeight="1">
      <c r="G101" s="658"/>
    </row>
    <row r="102" spans="7:7" ht="13.95" customHeight="1">
      <c r="G102" s="658"/>
    </row>
    <row r="103" spans="7:7" ht="13.95" customHeight="1">
      <c r="G103" s="658"/>
    </row>
    <row r="104" spans="7:7" ht="13.95" customHeight="1">
      <c r="G104" s="658"/>
    </row>
    <row r="105" spans="7:7" ht="13.95" customHeight="1">
      <c r="G105" s="658"/>
    </row>
    <row r="106" spans="7:7" ht="13.95" customHeight="1">
      <c r="G106" s="658"/>
    </row>
    <row r="107" spans="7:7" ht="13.95" customHeight="1">
      <c r="G107" s="658"/>
    </row>
    <row r="108" spans="7:7" ht="13.95" customHeight="1">
      <c r="G108" s="658"/>
    </row>
    <row r="109" spans="7:7" ht="13.95" customHeight="1">
      <c r="G109" s="658"/>
    </row>
    <row r="110" spans="7:7" ht="13.95" customHeight="1">
      <c r="G110" s="658"/>
    </row>
    <row r="111" spans="7:7" ht="13.95" customHeight="1">
      <c r="G111" s="658"/>
    </row>
    <row r="112" spans="7:7" ht="13.95" customHeight="1">
      <c r="G112" s="658"/>
    </row>
    <row r="113" spans="7:7" ht="13.95" customHeight="1">
      <c r="G113" s="658"/>
    </row>
    <row r="114" spans="7:7" ht="13.95" customHeight="1">
      <c r="G114" s="658"/>
    </row>
    <row r="115" spans="7:7" ht="13.95" customHeight="1">
      <c r="G115" s="658"/>
    </row>
    <row r="116" spans="7:7" ht="13.95" customHeight="1">
      <c r="G116" s="658"/>
    </row>
    <row r="117" spans="7:7" ht="13.95" customHeight="1">
      <c r="G117" s="658"/>
    </row>
    <row r="118" spans="7:7" ht="13.95" customHeight="1">
      <c r="G118" s="658"/>
    </row>
    <row r="119" spans="7:7" ht="13.95" customHeight="1">
      <c r="G119" s="658"/>
    </row>
    <row r="120" spans="7:7" ht="13.95" customHeight="1">
      <c r="G120" s="658"/>
    </row>
    <row r="121" spans="7:7" ht="13.95" customHeight="1">
      <c r="G121" s="658"/>
    </row>
    <row r="122" spans="7:7" ht="13.95" customHeight="1">
      <c r="G122" s="658"/>
    </row>
    <row r="123" spans="7:7" ht="13.95" customHeight="1">
      <c r="G123" s="658"/>
    </row>
    <row r="124" spans="7:7" ht="13.95" customHeight="1">
      <c r="G124" s="658"/>
    </row>
    <row r="125" spans="7:7" ht="13.95" customHeight="1">
      <c r="G125" s="658"/>
    </row>
    <row r="126" spans="7:7" ht="13.95" customHeight="1">
      <c r="G126" s="658"/>
    </row>
    <row r="127" spans="7:7" ht="13.95" customHeight="1">
      <c r="G127" s="658"/>
    </row>
    <row r="128" spans="7:7" ht="13.95" customHeight="1">
      <c r="G128" s="658"/>
    </row>
    <row r="129" spans="7:7" ht="13.95" customHeight="1">
      <c r="G129" s="658"/>
    </row>
    <row r="130" spans="7:7" ht="13.95" customHeight="1">
      <c r="G130" s="658"/>
    </row>
    <row r="131" spans="7:7" ht="13.95" customHeight="1">
      <c r="G131" s="658"/>
    </row>
    <row r="132" spans="7:7" ht="13.95" customHeight="1">
      <c r="G132" s="658"/>
    </row>
    <row r="133" spans="7:7" ht="13.95" customHeight="1">
      <c r="G133" s="658"/>
    </row>
    <row r="134" spans="7:7" ht="13.95" customHeight="1">
      <c r="G134" s="658"/>
    </row>
    <row r="135" spans="7:7" ht="13.95" customHeight="1">
      <c r="G135" s="658"/>
    </row>
    <row r="136" spans="7:7" ht="13.95" customHeight="1">
      <c r="G136" s="658"/>
    </row>
    <row r="137" spans="7:7" ht="13.95" customHeight="1">
      <c r="G137" s="658"/>
    </row>
    <row r="138" spans="7:7" ht="13.95" customHeight="1">
      <c r="G138" s="658"/>
    </row>
    <row r="139" spans="7:7" ht="13.95" customHeight="1">
      <c r="G139" s="658"/>
    </row>
    <row r="140" spans="7:7" ht="13.95" customHeight="1">
      <c r="G140" s="658"/>
    </row>
    <row r="141" spans="7:7" ht="13.95" customHeight="1">
      <c r="G141" s="658"/>
    </row>
    <row r="142" spans="7:7" ht="13.95" customHeight="1">
      <c r="G142" s="658"/>
    </row>
    <row r="143" spans="7:7" ht="13.95" customHeight="1">
      <c r="G143" s="658"/>
    </row>
    <row r="144" spans="7:7" ht="13.95" customHeight="1">
      <c r="G144" s="658"/>
    </row>
    <row r="145" spans="7:7" ht="13.95" customHeight="1">
      <c r="G145" s="658"/>
    </row>
    <row r="146" spans="7:7" ht="13.95" customHeight="1">
      <c r="G146" s="658"/>
    </row>
    <row r="147" spans="7:7" ht="13.95" customHeight="1">
      <c r="G147" s="658"/>
    </row>
    <row r="148" spans="7:7" ht="13.95" customHeight="1">
      <c r="G148" s="658"/>
    </row>
    <row r="149" spans="7:7" ht="13.95" customHeight="1">
      <c r="G149" s="658"/>
    </row>
    <row r="150" spans="7:7" ht="13.95" customHeight="1">
      <c r="G150" s="658"/>
    </row>
    <row r="151" spans="7:7" ht="13.95" customHeight="1">
      <c r="G151" s="658"/>
    </row>
    <row r="152" spans="7:7" ht="13.95" customHeight="1">
      <c r="G152" s="658"/>
    </row>
    <row r="153" spans="7:7" ht="13.95" customHeight="1">
      <c r="G153" s="658"/>
    </row>
    <row r="154" spans="7:7" ht="13.95" customHeight="1">
      <c r="G154" s="658"/>
    </row>
    <row r="155" spans="7:7" ht="13.95" customHeight="1">
      <c r="G155" s="658"/>
    </row>
    <row r="156" spans="7:7" ht="13.95" customHeight="1">
      <c r="G156" s="658"/>
    </row>
    <row r="157" spans="7:7" ht="13.95" customHeight="1">
      <c r="G157" s="658"/>
    </row>
    <row r="158" spans="7:7" ht="13.95" customHeight="1">
      <c r="G158" s="658"/>
    </row>
    <row r="159" spans="7:7" ht="13.95" customHeight="1">
      <c r="G159" s="658"/>
    </row>
  </sheetData>
  <sortState ref="A9:K60">
    <sortCondition ref="A9:A60"/>
  </sortState>
  <mergeCells count="9">
    <mergeCell ref="A7:A8"/>
    <mergeCell ref="B7:B8"/>
    <mergeCell ref="C7:D7"/>
    <mergeCell ref="E7:E8"/>
    <mergeCell ref="K7:K8"/>
    <mergeCell ref="G7:G8"/>
    <mergeCell ref="H8:I8"/>
    <mergeCell ref="J7:J8"/>
    <mergeCell ref="F7:F8"/>
  </mergeCells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3"/>
  <sheetViews>
    <sheetView workbookViewId="0">
      <selection activeCell="A119" sqref="A119"/>
    </sheetView>
  </sheetViews>
  <sheetFormatPr defaultColWidth="10.796875" defaultRowHeight="14.4"/>
  <cols>
    <col min="1" max="1" width="27.796875" style="66" customWidth="1"/>
    <col min="2" max="2" width="12.19921875" style="66" customWidth="1"/>
    <col min="3" max="4" width="11" style="77" bestFit="1" customWidth="1"/>
    <col min="5" max="5" width="9.5" style="673" customWidth="1"/>
    <col min="6" max="6" width="11" style="66" bestFit="1" customWidth="1"/>
    <col min="7" max="7" width="8" style="66" customWidth="1"/>
    <col min="8" max="8" width="9.69921875" style="66" customWidth="1"/>
    <col min="9" max="9" width="9" style="123" customWidth="1"/>
    <col min="10" max="10" width="7.5" style="66" customWidth="1"/>
    <col min="11" max="11" width="12" style="68" customWidth="1"/>
    <col min="12" max="12" width="10.796875" style="68" customWidth="1"/>
    <col min="13" max="13" width="9.796875" style="68" customWidth="1"/>
    <col min="14" max="14" width="11.19921875" style="68" customWidth="1"/>
    <col min="15" max="15" width="12.69921875" style="68" customWidth="1"/>
    <col min="16" max="16" width="10.296875" style="68" customWidth="1"/>
    <col min="17" max="17" width="11.69921875" style="41" customWidth="1"/>
    <col min="18" max="18" width="10.796875" style="66"/>
    <col min="19" max="24" width="11" style="66" bestFit="1" customWidth="1"/>
    <col min="25" max="25" width="10.796875" style="66"/>
    <col min="26" max="26" width="10.796875" style="68"/>
    <col min="27" max="27" width="11.5" style="68" customWidth="1"/>
    <col min="28" max="28" width="10.796875" style="68"/>
    <col min="29" max="16384" width="10.796875" style="66"/>
  </cols>
  <sheetData>
    <row r="1" spans="1:30" ht="15" customHeight="1">
      <c r="A1" s="680" t="s">
        <v>2930</v>
      </c>
    </row>
    <row r="2" spans="1:30" ht="15" customHeight="1">
      <c r="A2" s="677" t="s">
        <v>2966</v>
      </c>
    </row>
    <row r="3" spans="1:30" ht="15" customHeight="1">
      <c r="A3" s="677" t="s">
        <v>2901</v>
      </c>
    </row>
    <row r="4" spans="1:30" ht="15" customHeight="1">
      <c r="A4" s="678" t="s">
        <v>2900</v>
      </c>
    </row>
    <row r="7" spans="1:30" ht="33" customHeight="1">
      <c r="A7" s="927" t="s">
        <v>2358</v>
      </c>
      <c r="B7" s="936" t="s">
        <v>15</v>
      </c>
      <c r="C7" s="902" t="s">
        <v>2927</v>
      </c>
      <c r="D7" s="902" t="s">
        <v>2928</v>
      </c>
      <c r="E7" s="903" t="s">
        <v>16</v>
      </c>
      <c r="F7" s="903" t="s">
        <v>17</v>
      </c>
      <c r="G7" s="903" t="s">
        <v>18</v>
      </c>
      <c r="H7" s="903" t="s">
        <v>19</v>
      </c>
      <c r="I7" s="934" t="s">
        <v>23</v>
      </c>
      <c r="J7" s="903" t="s">
        <v>20</v>
      </c>
      <c r="K7" s="904" t="s">
        <v>2932</v>
      </c>
      <c r="L7" s="905" t="s">
        <v>21</v>
      </c>
      <c r="M7" s="940" t="s">
        <v>143</v>
      </c>
      <c r="N7" s="904" t="s">
        <v>2933</v>
      </c>
      <c r="O7" s="905" t="s">
        <v>21</v>
      </c>
      <c r="P7" s="940" t="s">
        <v>144</v>
      </c>
      <c r="Q7" s="938" t="s">
        <v>133</v>
      </c>
      <c r="R7" s="931" t="s">
        <v>2916</v>
      </c>
      <c r="S7" s="906" t="s">
        <v>2934</v>
      </c>
      <c r="T7" s="907" t="s">
        <v>2937</v>
      </c>
      <c r="U7" s="907" t="s">
        <v>2938</v>
      </c>
      <c r="V7" s="908" t="s">
        <v>2936</v>
      </c>
      <c r="W7" s="908" t="s">
        <v>2937</v>
      </c>
      <c r="X7" s="908" t="s">
        <v>2938</v>
      </c>
      <c r="Z7" s="942" t="s">
        <v>2939</v>
      </c>
      <c r="AA7" s="942" t="s">
        <v>2940</v>
      </c>
      <c r="AB7" s="942" t="s">
        <v>2941</v>
      </c>
      <c r="AC7" s="944" t="s">
        <v>2942</v>
      </c>
      <c r="AD7" s="944" t="s">
        <v>2943</v>
      </c>
    </row>
    <row r="8" spans="1:30" ht="24" customHeight="1">
      <c r="A8" s="928"/>
      <c r="B8" s="937"/>
      <c r="C8" s="933" t="s">
        <v>2362</v>
      </c>
      <c r="D8" s="933"/>
      <c r="E8" s="901" t="s">
        <v>2929</v>
      </c>
      <c r="F8" s="901" t="s">
        <v>2931</v>
      </c>
      <c r="G8" s="901" t="s">
        <v>22</v>
      </c>
      <c r="H8" s="901" t="s">
        <v>2359</v>
      </c>
      <c r="I8" s="935"/>
      <c r="J8" s="901" t="s">
        <v>2360</v>
      </c>
      <c r="K8" s="901" t="s">
        <v>2361</v>
      </c>
      <c r="L8" s="901" t="s">
        <v>2361</v>
      </c>
      <c r="M8" s="941"/>
      <c r="N8" s="901" t="s">
        <v>2361</v>
      </c>
      <c r="O8" s="901" t="s">
        <v>2361</v>
      </c>
      <c r="P8" s="941"/>
      <c r="Q8" s="939"/>
      <c r="R8" s="932"/>
      <c r="S8" s="929" t="s">
        <v>2935</v>
      </c>
      <c r="T8" s="929"/>
      <c r="U8" s="929"/>
      <c r="V8" s="930" t="s">
        <v>2935</v>
      </c>
      <c r="W8" s="930"/>
      <c r="X8" s="930"/>
      <c r="Z8" s="943"/>
      <c r="AA8" s="943"/>
      <c r="AB8" s="943"/>
      <c r="AC8" s="945"/>
      <c r="AD8" s="945"/>
    </row>
    <row r="9" spans="1:30">
      <c r="A9" s="66" t="s">
        <v>145</v>
      </c>
      <c r="B9" s="36" t="s">
        <v>108</v>
      </c>
      <c r="C9" s="67">
        <v>47.461088889999999</v>
      </c>
      <c r="D9" s="67">
        <v>89.872500000000002</v>
      </c>
      <c r="E9" s="46">
        <v>2794</v>
      </c>
      <c r="F9" s="13" t="s">
        <v>24</v>
      </c>
      <c r="G9" s="24">
        <v>5</v>
      </c>
      <c r="H9" s="13">
        <v>2.65</v>
      </c>
      <c r="I9" s="657">
        <v>0.97</v>
      </c>
      <c r="J9" s="14">
        <v>0</v>
      </c>
      <c r="K9" s="68">
        <v>625200</v>
      </c>
      <c r="L9" s="35">
        <v>26600</v>
      </c>
      <c r="M9" s="69" t="s">
        <v>54</v>
      </c>
      <c r="N9" s="68">
        <v>4447800</v>
      </c>
      <c r="O9" s="35">
        <v>294800</v>
      </c>
      <c r="P9" s="69" t="s">
        <v>54</v>
      </c>
      <c r="Q9" s="125">
        <v>34524</v>
      </c>
      <c r="R9" s="66" t="s">
        <v>2917</v>
      </c>
      <c r="S9" s="70">
        <v>16790</v>
      </c>
      <c r="T9" s="70">
        <v>1610</v>
      </c>
      <c r="U9" s="70">
        <v>720</v>
      </c>
      <c r="V9" s="70">
        <v>19640</v>
      </c>
      <c r="W9" s="70">
        <v>2140</v>
      </c>
      <c r="X9" s="70">
        <v>1310</v>
      </c>
      <c r="Z9" s="68">
        <f t="shared" ref="Z9:Z14" si="0">ABS(S9-V9)</f>
        <v>2850</v>
      </c>
      <c r="AA9" s="68">
        <f t="shared" ref="AA9:AA14" si="1">SQRT(T9^2+W9^2)</f>
        <v>2678.0029873022922</v>
      </c>
      <c r="AB9" s="130">
        <f t="shared" ref="AB9:AB14" si="2">ABS(Z9/S9)</f>
        <v>0.16974389517569982</v>
      </c>
      <c r="AC9" s="130">
        <f t="shared" ref="AC9:AC40" si="3">T9/S9</f>
        <v>9.5890410958904104E-2</v>
      </c>
      <c r="AD9" s="130">
        <f>W9/V9</f>
        <v>0.10896130346232179</v>
      </c>
    </row>
    <row r="10" spans="1:30">
      <c r="A10" s="66" t="s">
        <v>145</v>
      </c>
      <c r="B10" s="36" t="s">
        <v>106</v>
      </c>
      <c r="C10" s="67">
        <v>47.461088889999999</v>
      </c>
      <c r="D10" s="67">
        <v>89.872500000000002</v>
      </c>
      <c r="E10" s="46">
        <v>2794</v>
      </c>
      <c r="F10" s="13" t="s">
        <v>24</v>
      </c>
      <c r="G10" s="71">
        <v>5</v>
      </c>
      <c r="H10" s="13">
        <v>2.65</v>
      </c>
      <c r="I10" s="44">
        <v>0.97</v>
      </c>
      <c r="J10" s="14">
        <v>0</v>
      </c>
      <c r="K10" s="68">
        <v>660400</v>
      </c>
      <c r="L10" s="35">
        <v>26100</v>
      </c>
      <c r="M10" s="69" t="s">
        <v>54</v>
      </c>
      <c r="N10" s="68">
        <v>3770700</v>
      </c>
      <c r="O10" s="35">
        <v>280100</v>
      </c>
      <c r="P10" s="69" t="s">
        <v>54</v>
      </c>
      <c r="Q10" s="125">
        <v>34524</v>
      </c>
      <c r="R10" s="66" t="s">
        <v>2917</v>
      </c>
      <c r="S10" s="70">
        <v>17740</v>
      </c>
      <c r="T10" s="70">
        <v>1680</v>
      </c>
      <c r="U10" s="70">
        <v>700</v>
      </c>
      <c r="V10" s="70">
        <v>16620</v>
      </c>
      <c r="W10" s="70">
        <v>1900</v>
      </c>
      <c r="X10" s="70">
        <v>1250</v>
      </c>
      <c r="Z10" s="68">
        <f t="shared" si="0"/>
        <v>1120</v>
      </c>
      <c r="AA10" s="68">
        <f t="shared" si="1"/>
        <v>2536.2176562747923</v>
      </c>
      <c r="AB10" s="130">
        <f t="shared" si="2"/>
        <v>6.3134160090191654E-2</v>
      </c>
      <c r="AC10" s="130">
        <f t="shared" si="3"/>
        <v>9.4701240135287482E-2</v>
      </c>
      <c r="AD10" s="130">
        <f t="shared" ref="AD10:AD73" si="4">W10/V10</f>
        <v>0.11432009626955475</v>
      </c>
    </row>
    <row r="11" spans="1:30">
      <c r="A11" s="66" t="s">
        <v>145</v>
      </c>
      <c r="B11" s="36" t="s">
        <v>107</v>
      </c>
      <c r="C11" s="54">
        <v>47.461111111111116</v>
      </c>
      <c r="D11" s="54">
        <v>89.799444444444447</v>
      </c>
      <c r="E11" s="46">
        <v>2486</v>
      </c>
      <c r="F11" s="13" t="s">
        <v>24</v>
      </c>
      <c r="G11" s="24">
        <v>10</v>
      </c>
      <c r="H11" s="13">
        <v>2.65</v>
      </c>
      <c r="I11" s="44">
        <v>1</v>
      </c>
      <c r="J11" s="14">
        <v>0</v>
      </c>
      <c r="K11" s="68">
        <v>648000</v>
      </c>
      <c r="L11" s="35">
        <v>50900</v>
      </c>
      <c r="M11" s="69" t="s">
        <v>54</v>
      </c>
      <c r="N11" s="68">
        <v>4114500</v>
      </c>
      <c r="O11" s="35">
        <v>244500</v>
      </c>
      <c r="P11" s="69" t="s">
        <v>54</v>
      </c>
      <c r="Q11" s="125">
        <v>34525</v>
      </c>
      <c r="R11" s="66" t="s">
        <v>2917</v>
      </c>
      <c r="S11" s="70">
        <v>21590</v>
      </c>
      <c r="T11" s="70">
        <v>2520</v>
      </c>
      <c r="U11" s="70">
        <v>1710</v>
      </c>
      <c r="V11" s="70">
        <v>22540</v>
      </c>
      <c r="W11" s="70">
        <v>2370</v>
      </c>
      <c r="X11" s="70">
        <v>1350</v>
      </c>
      <c r="Z11" s="68">
        <f t="shared" si="0"/>
        <v>950</v>
      </c>
      <c r="AA11" s="68">
        <f t="shared" si="1"/>
        <v>3459.3785569087404</v>
      </c>
      <c r="AB11" s="130">
        <f t="shared" si="2"/>
        <v>4.4001852709587772E-2</v>
      </c>
      <c r="AC11" s="130">
        <f t="shared" si="3"/>
        <v>0.11672070402964335</v>
      </c>
      <c r="AD11" s="130">
        <f t="shared" si="4"/>
        <v>0.10514640638864241</v>
      </c>
    </row>
    <row r="12" spans="1:30">
      <c r="A12" s="68" t="s">
        <v>146</v>
      </c>
      <c r="B12" s="32" t="s">
        <v>83</v>
      </c>
      <c r="C12" s="55">
        <v>42.926951000000003</v>
      </c>
      <c r="D12" s="55">
        <v>86.878286000000003</v>
      </c>
      <c r="E12" s="46">
        <v>3267</v>
      </c>
      <c r="F12" s="13" t="s">
        <v>24</v>
      </c>
      <c r="G12" s="24">
        <v>2.5</v>
      </c>
      <c r="H12" s="13">
        <v>2.65</v>
      </c>
      <c r="I12" s="44">
        <v>1</v>
      </c>
      <c r="J12" s="14">
        <v>0</v>
      </c>
      <c r="K12" s="69">
        <v>3874000</v>
      </c>
      <c r="L12" s="69">
        <v>105400</v>
      </c>
      <c r="M12" s="69" t="s">
        <v>54</v>
      </c>
      <c r="N12" s="69">
        <v>24188300</v>
      </c>
      <c r="O12" s="69">
        <v>1139800</v>
      </c>
      <c r="P12" s="69" t="s">
        <v>54</v>
      </c>
      <c r="Q12" s="125">
        <v>34516</v>
      </c>
      <c r="R12" s="66" t="s">
        <v>2917</v>
      </c>
      <c r="S12" s="70">
        <v>84000</v>
      </c>
      <c r="T12" s="70">
        <v>7690</v>
      </c>
      <c r="U12" s="70">
        <v>2330</v>
      </c>
      <c r="V12" s="70">
        <v>87680</v>
      </c>
      <c r="W12" s="70">
        <v>8930</v>
      </c>
      <c r="X12" s="70">
        <v>4320</v>
      </c>
      <c r="Z12" s="68">
        <f t="shared" si="0"/>
        <v>3680</v>
      </c>
      <c r="AA12" s="68">
        <f t="shared" si="1"/>
        <v>11784.778317813196</v>
      </c>
      <c r="AB12" s="130">
        <f t="shared" si="2"/>
        <v>4.3809523809523812E-2</v>
      </c>
      <c r="AC12" s="130">
        <f t="shared" si="3"/>
        <v>9.1547619047619044E-2</v>
      </c>
      <c r="AD12" s="130">
        <f t="shared" si="4"/>
        <v>0.10184762773722628</v>
      </c>
    </row>
    <row r="13" spans="1:30">
      <c r="A13" s="68" t="s">
        <v>146</v>
      </c>
      <c r="B13" s="33" t="s">
        <v>84</v>
      </c>
      <c r="C13" s="55">
        <v>42.926951000000003</v>
      </c>
      <c r="D13" s="55">
        <v>86.878286000000003</v>
      </c>
      <c r="E13" s="46">
        <v>3267.46253492507</v>
      </c>
      <c r="F13" s="13" t="s">
        <v>24</v>
      </c>
      <c r="G13" s="24">
        <v>2.5</v>
      </c>
      <c r="H13" s="13">
        <v>2.65</v>
      </c>
      <c r="I13" s="44">
        <v>1</v>
      </c>
      <c r="J13" s="14">
        <v>0</v>
      </c>
      <c r="K13" s="69">
        <v>2386900</v>
      </c>
      <c r="L13" s="69">
        <v>73700</v>
      </c>
      <c r="M13" s="69" t="s">
        <v>54</v>
      </c>
      <c r="N13" s="69">
        <v>15411700</v>
      </c>
      <c r="O13" s="69">
        <v>794700</v>
      </c>
      <c r="P13" s="69" t="s">
        <v>54</v>
      </c>
      <c r="Q13" s="125">
        <v>34516</v>
      </c>
      <c r="R13" s="66" t="s">
        <v>2917</v>
      </c>
      <c r="S13" s="70">
        <v>51340</v>
      </c>
      <c r="T13" s="70">
        <v>4720</v>
      </c>
      <c r="U13" s="70">
        <v>1610</v>
      </c>
      <c r="V13" s="70">
        <v>54990</v>
      </c>
      <c r="W13" s="70">
        <v>5640</v>
      </c>
      <c r="X13" s="70">
        <v>2910</v>
      </c>
      <c r="Z13" s="68">
        <f t="shared" si="0"/>
        <v>3650</v>
      </c>
      <c r="AA13" s="68">
        <f t="shared" si="1"/>
        <v>7354.4544325191109</v>
      </c>
      <c r="AB13" s="130">
        <f t="shared" si="2"/>
        <v>7.1094663030775218E-2</v>
      </c>
      <c r="AC13" s="130">
        <f t="shared" si="3"/>
        <v>9.1936112193221661E-2</v>
      </c>
      <c r="AD13" s="130">
        <f t="shared" si="4"/>
        <v>0.10256410256410256</v>
      </c>
    </row>
    <row r="14" spans="1:30">
      <c r="A14" s="68" t="s">
        <v>146</v>
      </c>
      <c r="B14" s="32" t="s">
        <v>134</v>
      </c>
      <c r="C14" s="55">
        <v>43.021186999999998</v>
      </c>
      <c r="D14" s="55">
        <v>86.975943999999998</v>
      </c>
      <c r="E14" s="46">
        <v>3658</v>
      </c>
      <c r="F14" s="13" t="s">
        <v>24</v>
      </c>
      <c r="G14" s="24">
        <v>5</v>
      </c>
      <c r="H14" s="13">
        <v>2.65</v>
      </c>
      <c r="I14" s="44">
        <v>0.99</v>
      </c>
      <c r="J14" s="14">
        <v>0</v>
      </c>
      <c r="K14" s="69">
        <v>1067100</v>
      </c>
      <c r="L14" s="69">
        <v>72000</v>
      </c>
      <c r="M14" s="69" t="s">
        <v>54</v>
      </c>
      <c r="N14" s="69">
        <v>6991400</v>
      </c>
      <c r="O14" s="69">
        <v>589800</v>
      </c>
      <c r="P14" s="69" t="s">
        <v>54</v>
      </c>
      <c r="Q14" s="125">
        <v>34517</v>
      </c>
      <c r="R14" s="66" t="s">
        <v>2917</v>
      </c>
      <c r="S14" s="70">
        <v>18720</v>
      </c>
      <c r="T14" s="70">
        <v>2050</v>
      </c>
      <c r="U14" s="70">
        <v>1270</v>
      </c>
      <c r="V14" s="70">
        <v>20170</v>
      </c>
      <c r="W14" s="70">
        <v>2450</v>
      </c>
      <c r="X14" s="70">
        <v>1720</v>
      </c>
      <c r="Z14" s="68">
        <f t="shared" si="0"/>
        <v>1450</v>
      </c>
      <c r="AA14" s="68">
        <f t="shared" si="1"/>
        <v>3194.5265689926573</v>
      </c>
      <c r="AB14" s="130">
        <f t="shared" si="2"/>
        <v>7.745726495726496E-2</v>
      </c>
      <c r="AC14" s="130">
        <f t="shared" si="3"/>
        <v>0.10950854700854701</v>
      </c>
      <c r="AD14" s="130">
        <f t="shared" si="4"/>
        <v>0.12146752602875557</v>
      </c>
    </row>
    <row r="15" spans="1:30">
      <c r="A15" s="68" t="s">
        <v>147</v>
      </c>
      <c r="B15" s="672" t="s">
        <v>58</v>
      </c>
      <c r="C15" s="54">
        <v>43.118819999999999</v>
      </c>
      <c r="D15" s="54">
        <v>86.921588</v>
      </c>
      <c r="E15" s="13">
        <v>3181</v>
      </c>
      <c r="F15" s="13" t="s">
        <v>24</v>
      </c>
      <c r="G15" s="14">
        <v>8</v>
      </c>
      <c r="H15" s="11">
        <v>2.65</v>
      </c>
      <c r="I15" s="44">
        <v>0.97</v>
      </c>
      <c r="J15" s="14">
        <v>0</v>
      </c>
      <c r="K15" s="35">
        <v>639500</v>
      </c>
      <c r="L15" s="35">
        <v>29300</v>
      </c>
      <c r="M15" s="69" t="s">
        <v>54</v>
      </c>
      <c r="N15" s="35">
        <v>0</v>
      </c>
      <c r="O15" s="35">
        <v>0</v>
      </c>
      <c r="P15" s="68">
        <v>0</v>
      </c>
      <c r="Q15" s="126">
        <v>33858</v>
      </c>
      <c r="R15" s="66" t="s">
        <v>2917</v>
      </c>
      <c r="S15" s="70">
        <v>15380</v>
      </c>
      <c r="T15" s="70">
        <v>1500</v>
      </c>
      <c r="U15" s="70">
        <v>710</v>
      </c>
      <c r="V15" s="70" t="s">
        <v>105</v>
      </c>
      <c r="W15" s="70" t="s">
        <v>105</v>
      </c>
      <c r="X15" s="70" t="s">
        <v>105</v>
      </c>
      <c r="Y15" s="36"/>
      <c r="Z15" s="70" t="s">
        <v>105</v>
      </c>
      <c r="AA15" s="70" t="s">
        <v>105</v>
      </c>
      <c r="AB15" s="70" t="s">
        <v>105</v>
      </c>
      <c r="AC15" s="130">
        <f t="shared" si="3"/>
        <v>9.7529258777633285E-2</v>
      </c>
      <c r="AD15" s="130"/>
    </row>
    <row r="16" spans="1:30">
      <c r="A16" s="68" t="s">
        <v>147</v>
      </c>
      <c r="B16" s="672" t="s">
        <v>59</v>
      </c>
      <c r="C16" s="54">
        <v>43.110396000000001</v>
      </c>
      <c r="D16" s="54">
        <v>86.944619000000003</v>
      </c>
      <c r="E16" s="13">
        <v>3021</v>
      </c>
      <c r="F16" s="13" t="s">
        <v>24</v>
      </c>
      <c r="G16" s="14">
        <v>8</v>
      </c>
      <c r="H16" s="11">
        <v>2.65</v>
      </c>
      <c r="I16" s="44">
        <v>0.97</v>
      </c>
      <c r="J16" s="14">
        <v>0</v>
      </c>
      <c r="K16" s="35">
        <v>873400</v>
      </c>
      <c r="L16" s="35">
        <v>35700</v>
      </c>
      <c r="M16" s="69" t="s">
        <v>54</v>
      </c>
      <c r="N16" s="35">
        <v>0</v>
      </c>
      <c r="O16" s="35">
        <v>0</v>
      </c>
      <c r="P16" s="68">
        <v>0</v>
      </c>
      <c r="Q16" s="126">
        <v>33858</v>
      </c>
      <c r="R16" s="66" t="s">
        <v>2917</v>
      </c>
      <c r="S16" s="70">
        <v>23180</v>
      </c>
      <c r="T16" s="70">
        <v>2210</v>
      </c>
      <c r="U16" s="70">
        <v>950</v>
      </c>
      <c r="V16" s="70" t="s">
        <v>105</v>
      </c>
      <c r="W16" s="70" t="s">
        <v>105</v>
      </c>
      <c r="X16" s="70" t="s">
        <v>105</v>
      </c>
      <c r="Y16" s="36"/>
      <c r="Z16" s="70" t="s">
        <v>105</v>
      </c>
      <c r="AA16" s="70" t="s">
        <v>105</v>
      </c>
      <c r="AB16" s="70" t="s">
        <v>105</v>
      </c>
      <c r="AC16" s="130">
        <f t="shared" si="3"/>
        <v>9.5340811044003451E-2</v>
      </c>
      <c r="AD16" s="130"/>
    </row>
    <row r="17" spans="1:30">
      <c r="A17" s="68" t="s">
        <v>147</v>
      </c>
      <c r="B17" s="672" t="s">
        <v>60</v>
      </c>
      <c r="C17" s="54">
        <v>43.110396000000001</v>
      </c>
      <c r="D17" s="54">
        <v>86.944619000000003</v>
      </c>
      <c r="E17" s="13">
        <v>2992</v>
      </c>
      <c r="F17" s="13" t="s">
        <v>24</v>
      </c>
      <c r="G17" s="14">
        <v>8</v>
      </c>
      <c r="H17" s="13">
        <v>2.65</v>
      </c>
      <c r="I17" s="44">
        <v>0.97</v>
      </c>
      <c r="J17" s="14">
        <v>0</v>
      </c>
      <c r="K17" s="35">
        <v>717800</v>
      </c>
      <c r="L17" s="35">
        <v>37500</v>
      </c>
      <c r="M17" s="69" t="s">
        <v>54</v>
      </c>
      <c r="N17" s="69">
        <v>4592800</v>
      </c>
      <c r="O17" s="69">
        <v>286200</v>
      </c>
      <c r="P17" s="69" t="s">
        <v>54</v>
      </c>
      <c r="Q17" s="126">
        <v>33858</v>
      </c>
      <c r="R17" s="66" t="s">
        <v>2917</v>
      </c>
      <c r="S17" s="70">
        <v>19370</v>
      </c>
      <c r="T17" s="70">
        <v>1950</v>
      </c>
      <c r="U17" s="70">
        <v>1020</v>
      </c>
      <c r="V17" s="70">
        <v>20380</v>
      </c>
      <c r="W17" s="70">
        <v>2180</v>
      </c>
      <c r="X17" s="70">
        <v>1280</v>
      </c>
      <c r="Y17" s="36"/>
      <c r="Z17" s="68">
        <f>ABS(S17-V17)</f>
        <v>1010</v>
      </c>
      <c r="AA17" s="68">
        <f>SQRT(T17^2+W17^2)</f>
        <v>2924.876065750479</v>
      </c>
      <c r="AB17" s="130">
        <f>ABS(Z17/S17)</f>
        <v>5.2142488384099121E-2</v>
      </c>
      <c r="AC17" s="130">
        <f t="shared" si="3"/>
        <v>0.10067114093959731</v>
      </c>
      <c r="AD17" s="130">
        <f t="shared" si="4"/>
        <v>0.1069676153091266</v>
      </c>
    </row>
    <row r="18" spans="1:30">
      <c r="A18" s="68" t="s">
        <v>147</v>
      </c>
      <c r="B18" s="672" t="s">
        <v>53</v>
      </c>
      <c r="C18" s="54">
        <v>43.115862999999997</v>
      </c>
      <c r="D18" s="54">
        <v>86.823378000000005</v>
      </c>
      <c r="E18" s="13">
        <v>3718</v>
      </c>
      <c r="F18" s="13" t="s">
        <v>24</v>
      </c>
      <c r="G18" s="14">
        <v>5</v>
      </c>
      <c r="H18" s="11">
        <v>2.65</v>
      </c>
      <c r="I18" s="44">
        <v>0.97</v>
      </c>
      <c r="J18" s="14">
        <v>0</v>
      </c>
      <c r="K18" s="35">
        <v>20400</v>
      </c>
      <c r="L18" s="35">
        <v>11200</v>
      </c>
      <c r="M18" s="69" t="s">
        <v>54</v>
      </c>
      <c r="N18" s="35">
        <v>0</v>
      </c>
      <c r="O18" s="35">
        <v>0</v>
      </c>
      <c r="P18" s="68">
        <v>0</v>
      </c>
      <c r="Q18" s="126">
        <v>33858</v>
      </c>
      <c r="R18" s="66" t="s">
        <v>2917</v>
      </c>
      <c r="S18" s="70">
        <v>350</v>
      </c>
      <c r="T18" s="70">
        <v>200</v>
      </c>
      <c r="U18" s="70">
        <v>190</v>
      </c>
      <c r="V18" s="70" t="s">
        <v>105</v>
      </c>
      <c r="W18" s="70" t="s">
        <v>105</v>
      </c>
      <c r="X18" s="70" t="s">
        <v>105</v>
      </c>
      <c r="Z18" s="70" t="s">
        <v>105</v>
      </c>
      <c r="AA18" s="70" t="s">
        <v>105</v>
      </c>
      <c r="AB18" s="70" t="s">
        <v>105</v>
      </c>
      <c r="AC18" s="130">
        <f t="shared" si="3"/>
        <v>0.5714285714285714</v>
      </c>
      <c r="AD18" s="130"/>
    </row>
    <row r="19" spans="1:30">
      <c r="A19" s="68" t="s">
        <v>147</v>
      </c>
      <c r="B19" s="672" t="s">
        <v>55</v>
      </c>
      <c r="C19" s="54">
        <v>43.115862999999997</v>
      </c>
      <c r="D19" s="54">
        <v>86.823378000000005</v>
      </c>
      <c r="E19" s="13">
        <v>3718</v>
      </c>
      <c r="F19" s="13" t="s">
        <v>24</v>
      </c>
      <c r="G19" s="14">
        <v>5</v>
      </c>
      <c r="H19" s="11">
        <v>2.65</v>
      </c>
      <c r="I19" s="44">
        <v>0.97</v>
      </c>
      <c r="J19" s="72">
        <v>0</v>
      </c>
      <c r="K19" s="35">
        <v>86500</v>
      </c>
      <c r="L19" s="35">
        <v>12800</v>
      </c>
      <c r="M19" s="69" t="s">
        <v>54</v>
      </c>
      <c r="N19" s="35">
        <v>0</v>
      </c>
      <c r="O19" s="35">
        <v>0</v>
      </c>
      <c r="P19" s="68">
        <v>0</v>
      </c>
      <c r="Q19" s="126">
        <v>33858</v>
      </c>
      <c r="R19" s="66" t="s">
        <v>2917</v>
      </c>
      <c r="S19" s="70">
        <v>1490</v>
      </c>
      <c r="T19" s="70">
        <v>250</v>
      </c>
      <c r="U19" s="70">
        <v>220</v>
      </c>
      <c r="V19" s="70" t="s">
        <v>105</v>
      </c>
      <c r="W19" s="70" t="s">
        <v>105</v>
      </c>
      <c r="X19" s="70" t="s">
        <v>105</v>
      </c>
      <c r="Z19" s="70" t="s">
        <v>105</v>
      </c>
      <c r="AA19" s="70" t="s">
        <v>105</v>
      </c>
      <c r="AB19" s="70" t="s">
        <v>105</v>
      </c>
      <c r="AC19" s="130">
        <f t="shared" si="3"/>
        <v>0.16778523489932887</v>
      </c>
      <c r="AD19" s="130"/>
    </row>
    <row r="20" spans="1:30">
      <c r="A20" s="68" t="s">
        <v>147</v>
      </c>
      <c r="B20" s="672" t="s">
        <v>56</v>
      </c>
      <c r="C20" s="54">
        <v>43.115561</v>
      </c>
      <c r="D20" s="54">
        <v>86.841379000000003</v>
      </c>
      <c r="E20" s="13">
        <v>3592</v>
      </c>
      <c r="F20" s="13" t="s">
        <v>24</v>
      </c>
      <c r="G20" s="14">
        <v>5</v>
      </c>
      <c r="H20" s="11">
        <v>2.65</v>
      </c>
      <c r="I20" s="44">
        <v>0.99</v>
      </c>
      <c r="J20" s="14">
        <v>0</v>
      </c>
      <c r="K20" s="35">
        <v>917300</v>
      </c>
      <c r="L20" s="35">
        <v>40900</v>
      </c>
      <c r="M20" s="69" t="s">
        <v>54</v>
      </c>
      <c r="N20" s="35">
        <v>5161400</v>
      </c>
      <c r="O20" s="35">
        <v>374700</v>
      </c>
      <c r="P20" s="69" t="s">
        <v>54</v>
      </c>
      <c r="Q20" s="126">
        <v>33858</v>
      </c>
      <c r="R20" s="66" t="s">
        <v>2917</v>
      </c>
      <c r="S20" s="70">
        <v>16650</v>
      </c>
      <c r="T20" s="70">
        <v>1610</v>
      </c>
      <c r="U20" s="70">
        <v>750</v>
      </c>
      <c r="V20" s="70">
        <v>15380</v>
      </c>
      <c r="W20" s="70">
        <v>1740</v>
      </c>
      <c r="X20" s="70">
        <v>1130</v>
      </c>
      <c r="Z20" s="68">
        <f t="shared" ref="Z20:Z27" si="5">ABS(S20-V20)</f>
        <v>1270</v>
      </c>
      <c r="AA20" s="68">
        <f t="shared" ref="AA20:AA27" si="6">SQRT(T20^2+W20^2)</f>
        <v>2370.590643700426</v>
      </c>
      <c r="AB20" s="130">
        <f t="shared" ref="AB20:AB27" si="7">ABS(Z20/S20)</f>
        <v>7.627627627627627E-2</v>
      </c>
      <c r="AC20" s="130">
        <f t="shared" si="3"/>
        <v>9.6696696696696699E-2</v>
      </c>
      <c r="AD20" s="130">
        <f t="shared" si="4"/>
        <v>0.11313394018205461</v>
      </c>
    </row>
    <row r="21" spans="1:30">
      <c r="A21" s="68" t="s">
        <v>147</v>
      </c>
      <c r="B21" s="672" t="s">
        <v>57</v>
      </c>
      <c r="C21" s="54">
        <v>43.119509999999998</v>
      </c>
      <c r="D21" s="54">
        <v>86.920044000000004</v>
      </c>
      <c r="E21" s="13">
        <v>3417</v>
      </c>
      <c r="F21" s="13" t="s">
        <v>24</v>
      </c>
      <c r="G21" s="14">
        <v>1</v>
      </c>
      <c r="H21" s="11">
        <v>2.65</v>
      </c>
      <c r="I21" s="52">
        <v>0.99</v>
      </c>
      <c r="J21" s="14">
        <v>0</v>
      </c>
      <c r="K21" s="35">
        <v>957400</v>
      </c>
      <c r="L21" s="35">
        <v>44600</v>
      </c>
      <c r="M21" s="69" t="s">
        <v>54</v>
      </c>
      <c r="N21" s="35">
        <v>5415100</v>
      </c>
      <c r="O21" s="35">
        <v>333400</v>
      </c>
      <c r="P21" s="69" t="s">
        <v>54</v>
      </c>
      <c r="Q21" s="126">
        <v>33858</v>
      </c>
      <c r="R21" s="66" t="s">
        <v>2917</v>
      </c>
      <c r="S21" s="70">
        <v>18580</v>
      </c>
      <c r="T21" s="70">
        <v>1820</v>
      </c>
      <c r="U21" s="70">
        <v>870</v>
      </c>
      <c r="V21" s="70">
        <v>17250</v>
      </c>
      <c r="W21" s="70">
        <v>1830</v>
      </c>
      <c r="X21" s="70">
        <v>1070</v>
      </c>
      <c r="Z21" s="68">
        <f t="shared" si="5"/>
        <v>1330</v>
      </c>
      <c r="AA21" s="68">
        <f t="shared" si="6"/>
        <v>2580.9494377069846</v>
      </c>
      <c r="AB21" s="130">
        <f t="shared" si="7"/>
        <v>7.1582346609257261E-2</v>
      </c>
      <c r="AC21" s="130">
        <f t="shared" si="3"/>
        <v>9.7954790096878366E-2</v>
      </c>
      <c r="AD21" s="130">
        <f t="shared" si="4"/>
        <v>0.10608695652173913</v>
      </c>
    </row>
    <row r="22" spans="1:30">
      <c r="A22" s="66" t="s">
        <v>148</v>
      </c>
      <c r="B22" s="36" t="s">
        <v>89</v>
      </c>
      <c r="C22" s="55">
        <v>43.158827000000002</v>
      </c>
      <c r="D22" s="55">
        <v>87.440977000000004</v>
      </c>
      <c r="E22" s="46">
        <v>3080</v>
      </c>
      <c r="F22" s="13" t="s">
        <v>24</v>
      </c>
      <c r="G22" s="24">
        <v>5</v>
      </c>
      <c r="H22" s="13">
        <v>2.65</v>
      </c>
      <c r="I22" s="52">
        <v>1</v>
      </c>
      <c r="J22" s="14">
        <v>0</v>
      </c>
      <c r="K22" s="69">
        <v>1590100</v>
      </c>
      <c r="L22" s="69">
        <v>54200</v>
      </c>
      <c r="M22" s="69" t="s">
        <v>54</v>
      </c>
      <c r="N22" s="69">
        <v>9823200</v>
      </c>
      <c r="O22" s="69">
        <v>460100</v>
      </c>
      <c r="P22" s="69" t="s">
        <v>54</v>
      </c>
      <c r="Q22" s="126">
        <v>34510</v>
      </c>
      <c r="R22" s="66" t="s">
        <v>2917</v>
      </c>
      <c r="S22" s="70">
        <v>38640</v>
      </c>
      <c r="T22" s="70">
        <v>3590</v>
      </c>
      <c r="U22" s="70">
        <v>1330</v>
      </c>
      <c r="V22" s="70">
        <v>39420</v>
      </c>
      <c r="W22" s="70">
        <v>3910</v>
      </c>
      <c r="X22" s="70">
        <v>1880</v>
      </c>
      <c r="Z22" s="68">
        <f t="shared" si="5"/>
        <v>780</v>
      </c>
      <c r="AA22" s="68">
        <f t="shared" si="6"/>
        <v>5308.1258462851083</v>
      </c>
      <c r="AB22" s="130">
        <f t="shared" si="7"/>
        <v>2.0186335403726708E-2</v>
      </c>
      <c r="AC22" s="130">
        <f t="shared" si="3"/>
        <v>9.2908902691511391E-2</v>
      </c>
      <c r="AD22" s="130">
        <f t="shared" si="4"/>
        <v>9.9188229325215621E-2</v>
      </c>
    </row>
    <row r="23" spans="1:30">
      <c r="A23" s="66" t="s">
        <v>148</v>
      </c>
      <c r="B23" s="36" t="s">
        <v>90</v>
      </c>
      <c r="C23" s="55">
        <v>43.159011</v>
      </c>
      <c r="D23" s="55">
        <v>87.440258999999998</v>
      </c>
      <c r="E23" s="46">
        <v>3122</v>
      </c>
      <c r="F23" s="13" t="s">
        <v>24</v>
      </c>
      <c r="G23" s="24">
        <v>5</v>
      </c>
      <c r="H23" s="13">
        <v>2.65</v>
      </c>
      <c r="I23" s="52">
        <v>1</v>
      </c>
      <c r="J23" s="14">
        <v>0</v>
      </c>
      <c r="K23" s="69">
        <v>907300</v>
      </c>
      <c r="L23" s="69">
        <v>33000</v>
      </c>
      <c r="M23" s="69" t="s">
        <v>54</v>
      </c>
      <c r="N23" s="69">
        <v>5284900</v>
      </c>
      <c r="O23" s="69">
        <v>266200</v>
      </c>
      <c r="P23" s="69" t="s">
        <v>54</v>
      </c>
      <c r="Q23" s="126">
        <v>34510</v>
      </c>
      <c r="R23" s="66" t="s">
        <v>2917</v>
      </c>
      <c r="S23" s="70">
        <v>21410</v>
      </c>
      <c r="T23" s="70">
        <v>2000</v>
      </c>
      <c r="U23" s="70">
        <v>780</v>
      </c>
      <c r="V23" s="70">
        <v>20490</v>
      </c>
      <c r="W23" s="70">
        <v>2050</v>
      </c>
      <c r="X23" s="70">
        <v>1040</v>
      </c>
      <c r="Z23" s="68">
        <f t="shared" si="5"/>
        <v>920</v>
      </c>
      <c r="AA23" s="68">
        <f t="shared" si="6"/>
        <v>2864.0006983239373</v>
      </c>
      <c r="AB23" s="130">
        <f t="shared" si="7"/>
        <v>4.2970574497898179E-2</v>
      </c>
      <c r="AC23" s="130">
        <f t="shared" si="3"/>
        <v>9.3414292386735168E-2</v>
      </c>
      <c r="AD23" s="130">
        <f t="shared" si="4"/>
        <v>0.10004880429477794</v>
      </c>
    </row>
    <row r="24" spans="1:30">
      <c r="A24" s="66" t="s">
        <v>148</v>
      </c>
      <c r="B24" s="36" t="s">
        <v>85</v>
      </c>
      <c r="C24" s="55">
        <v>43.157513000000002</v>
      </c>
      <c r="D24" s="55">
        <v>87.450238999999996</v>
      </c>
      <c r="E24" s="46">
        <v>3014</v>
      </c>
      <c r="F24" s="13" t="s">
        <v>24</v>
      </c>
      <c r="G24" s="24">
        <v>5</v>
      </c>
      <c r="H24" s="13">
        <v>2.65</v>
      </c>
      <c r="I24" s="52">
        <v>1</v>
      </c>
      <c r="J24" s="14">
        <v>0</v>
      </c>
      <c r="K24" s="69">
        <v>2191900</v>
      </c>
      <c r="L24" s="69">
        <v>71900</v>
      </c>
      <c r="M24" s="69" t="s">
        <v>54</v>
      </c>
      <c r="N24" s="69">
        <v>12180800</v>
      </c>
      <c r="O24" s="69">
        <v>571300</v>
      </c>
      <c r="P24" s="69" t="s">
        <v>54</v>
      </c>
      <c r="Q24" s="126">
        <v>34512</v>
      </c>
      <c r="R24" s="66" t="s">
        <v>2917</v>
      </c>
      <c r="S24" s="70">
        <v>55690</v>
      </c>
      <c r="T24" s="70">
        <v>5160</v>
      </c>
      <c r="U24" s="70">
        <v>1850</v>
      </c>
      <c r="V24" s="70">
        <v>51180</v>
      </c>
      <c r="W24" s="70">
        <v>5110</v>
      </c>
      <c r="X24" s="70">
        <v>2460</v>
      </c>
      <c r="Z24" s="68">
        <f t="shared" si="5"/>
        <v>4510</v>
      </c>
      <c r="AA24" s="68">
        <f t="shared" si="6"/>
        <v>7262.0727068792148</v>
      </c>
      <c r="AB24" s="130">
        <f t="shared" si="7"/>
        <v>8.0984018674806965E-2</v>
      </c>
      <c r="AC24" s="130">
        <f t="shared" si="3"/>
        <v>9.2655773029269167E-2</v>
      </c>
      <c r="AD24" s="130">
        <f t="shared" si="4"/>
        <v>9.9843688940992575E-2</v>
      </c>
    </row>
    <row r="25" spans="1:30">
      <c r="A25" s="66" t="s">
        <v>148</v>
      </c>
      <c r="B25" s="36" t="s">
        <v>86</v>
      </c>
      <c r="C25" s="55">
        <v>43.156896000000003</v>
      </c>
      <c r="D25" s="55">
        <v>87.449078</v>
      </c>
      <c r="E25" s="46">
        <v>3025</v>
      </c>
      <c r="F25" s="13" t="s">
        <v>24</v>
      </c>
      <c r="G25" s="24">
        <v>5</v>
      </c>
      <c r="H25" s="13">
        <v>2.65</v>
      </c>
      <c r="I25" s="52">
        <v>1</v>
      </c>
      <c r="J25" s="14">
        <v>0</v>
      </c>
      <c r="K25" s="69">
        <v>1195500</v>
      </c>
      <c r="L25" s="69">
        <v>65000</v>
      </c>
      <c r="M25" s="69" t="s">
        <v>54</v>
      </c>
      <c r="N25" s="69">
        <v>10412500</v>
      </c>
      <c r="O25" s="69">
        <v>553300</v>
      </c>
      <c r="P25" s="69" t="s">
        <v>54</v>
      </c>
      <c r="Q25" s="126">
        <v>34512</v>
      </c>
      <c r="R25" s="66" t="s">
        <v>2917</v>
      </c>
      <c r="S25" s="70">
        <v>29980</v>
      </c>
      <c r="T25" s="70">
        <v>3060</v>
      </c>
      <c r="U25" s="70">
        <v>1640</v>
      </c>
      <c r="V25" s="70">
        <v>43290</v>
      </c>
      <c r="W25" s="70">
        <v>4450</v>
      </c>
      <c r="X25" s="70">
        <v>2350</v>
      </c>
      <c r="Z25" s="68">
        <f t="shared" si="5"/>
        <v>13310</v>
      </c>
      <c r="AA25" s="68">
        <f t="shared" si="6"/>
        <v>5400.5647852794064</v>
      </c>
      <c r="AB25" s="130">
        <f t="shared" si="7"/>
        <v>0.44396264176117411</v>
      </c>
      <c r="AC25" s="130">
        <f t="shared" si="3"/>
        <v>0.10206804536357572</v>
      </c>
      <c r="AD25" s="130">
        <f t="shared" si="4"/>
        <v>0.10279510279510279</v>
      </c>
    </row>
    <row r="26" spans="1:30">
      <c r="A26" s="66" t="s">
        <v>148</v>
      </c>
      <c r="B26" s="36" t="s">
        <v>87</v>
      </c>
      <c r="C26" s="55">
        <v>43.156896000000003</v>
      </c>
      <c r="D26" s="55">
        <v>87.449078</v>
      </c>
      <c r="E26" s="46">
        <v>3025</v>
      </c>
      <c r="F26" s="13" t="s">
        <v>24</v>
      </c>
      <c r="G26" s="24">
        <v>5</v>
      </c>
      <c r="H26" s="13">
        <v>2.65</v>
      </c>
      <c r="I26" s="52">
        <v>1</v>
      </c>
      <c r="J26" s="14">
        <v>0</v>
      </c>
      <c r="K26" s="69">
        <v>1669300</v>
      </c>
      <c r="L26" s="69">
        <v>82200</v>
      </c>
      <c r="M26" s="69" t="s">
        <v>54</v>
      </c>
      <c r="N26" s="69">
        <v>10667800</v>
      </c>
      <c r="O26" s="69">
        <v>564500</v>
      </c>
      <c r="P26" s="69" t="s">
        <v>54</v>
      </c>
      <c r="Q26" s="126">
        <v>34512</v>
      </c>
      <c r="R26" s="66" t="s">
        <v>2917</v>
      </c>
      <c r="S26" s="70">
        <v>41980</v>
      </c>
      <c r="T26" s="70">
        <v>4180</v>
      </c>
      <c r="U26" s="70">
        <v>2090</v>
      </c>
      <c r="V26" s="70">
        <v>44380</v>
      </c>
      <c r="W26" s="70">
        <v>4560</v>
      </c>
      <c r="X26" s="70">
        <v>2400</v>
      </c>
      <c r="Z26" s="68">
        <f t="shared" si="5"/>
        <v>2400</v>
      </c>
      <c r="AA26" s="68">
        <f t="shared" si="6"/>
        <v>6185.9518265178885</v>
      </c>
      <c r="AB26" s="130">
        <f t="shared" si="7"/>
        <v>5.7170080990948072E-2</v>
      </c>
      <c r="AC26" s="130">
        <f t="shared" si="3"/>
        <v>9.9571224392567895E-2</v>
      </c>
      <c r="AD26" s="130">
        <f t="shared" si="4"/>
        <v>0.10274898602974313</v>
      </c>
    </row>
    <row r="27" spans="1:30">
      <c r="A27" s="66" t="s">
        <v>148</v>
      </c>
      <c r="B27" s="36" t="s">
        <v>88</v>
      </c>
      <c r="C27" s="55">
        <v>43.156896000000003</v>
      </c>
      <c r="D27" s="55">
        <v>87.449078</v>
      </c>
      <c r="E27" s="46">
        <v>3025</v>
      </c>
      <c r="F27" s="13" t="s">
        <v>24</v>
      </c>
      <c r="G27" s="24">
        <v>5</v>
      </c>
      <c r="H27" s="13">
        <v>2.65</v>
      </c>
      <c r="I27" s="52">
        <v>1</v>
      </c>
      <c r="J27" s="14">
        <v>0</v>
      </c>
      <c r="K27" s="69">
        <v>952100</v>
      </c>
      <c r="L27" s="69">
        <v>30000</v>
      </c>
      <c r="M27" s="69" t="s">
        <v>54</v>
      </c>
      <c r="N27" s="69">
        <v>6062800</v>
      </c>
      <c r="O27" s="69">
        <v>277800</v>
      </c>
      <c r="P27" s="69" t="s">
        <v>54</v>
      </c>
      <c r="Q27" s="126">
        <v>34512</v>
      </c>
      <c r="R27" s="66" t="s">
        <v>2917</v>
      </c>
      <c r="S27" s="70">
        <v>23840</v>
      </c>
      <c r="T27" s="70">
        <v>2180</v>
      </c>
      <c r="U27" s="70">
        <v>760</v>
      </c>
      <c r="V27" s="70">
        <v>24980</v>
      </c>
      <c r="W27" s="70">
        <v>2450</v>
      </c>
      <c r="X27" s="70">
        <v>1160</v>
      </c>
      <c r="Z27" s="68">
        <f t="shared" si="5"/>
        <v>1140</v>
      </c>
      <c r="AA27" s="68">
        <f t="shared" si="6"/>
        <v>3279.4664200140851</v>
      </c>
      <c r="AB27" s="130">
        <f t="shared" si="7"/>
        <v>4.7818791946308725E-2</v>
      </c>
      <c r="AC27" s="130">
        <f t="shared" si="3"/>
        <v>9.1442953020134235E-2</v>
      </c>
      <c r="AD27" s="130">
        <f t="shared" si="4"/>
        <v>9.8078462770216174E-2</v>
      </c>
    </row>
    <row r="28" spans="1:30">
      <c r="A28" s="68" t="s">
        <v>149</v>
      </c>
      <c r="B28" s="73" t="s">
        <v>44</v>
      </c>
      <c r="C28" s="74">
        <v>39.314500000000002</v>
      </c>
      <c r="D28" s="74">
        <v>93.741860000000003</v>
      </c>
      <c r="E28" s="673">
        <v>4401</v>
      </c>
      <c r="F28" s="673" t="s">
        <v>24</v>
      </c>
      <c r="G28" s="75">
        <v>3</v>
      </c>
      <c r="H28" s="673">
        <v>2.65</v>
      </c>
      <c r="I28" s="52">
        <v>0.93</v>
      </c>
      <c r="J28" s="75">
        <v>0</v>
      </c>
      <c r="K28" s="68">
        <v>93200</v>
      </c>
      <c r="L28" s="68">
        <v>8200</v>
      </c>
      <c r="M28" s="59" t="s">
        <v>27</v>
      </c>
      <c r="N28" s="68">
        <v>0</v>
      </c>
      <c r="O28" s="68">
        <v>0</v>
      </c>
      <c r="P28" s="68">
        <v>0</v>
      </c>
      <c r="Q28" s="127">
        <v>40809</v>
      </c>
      <c r="R28" s="66" t="s">
        <v>2917</v>
      </c>
      <c r="S28" s="76">
        <v>1440</v>
      </c>
      <c r="T28" s="76">
        <v>180</v>
      </c>
      <c r="U28" s="76">
        <v>130</v>
      </c>
      <c r="V28" s="70" t="s">
        <v>105</v>
      </c>
      <c r="W28" s="70" t="s">
        <v>105</v>
      </c>
      <c r="X28" s="70" t="s">
        <v>105</v>
      </c>
      <c r="Z28" s="70" t="s">
        <v>105</v>
      </c>
      <c r="AA28" s="70" t="s">
        <v>105</v>
      </c>
      <c r="AB28" s="70" t="s">
        <v>105</v>
      </c>
      <c r="AC28" s="130">
        <f t="shared" si="3"/>
        <v>0.125</v>
      </c>
      <c r="AD28" s="130"/>
    </row>
    <row r="29" spans="1:30">
      <c r="A29" s="68" t="s">
        <v>150</v>
      </c>
      <c r="B29" s="73" t="s">
        <v>41</v>
      </c>
      <c r="C29" s="74">
        <v>37.859940000000002</v>
      </c>
      <c r="D29" s="74">
        <v>96.288079999999994</v>
      </c>
      <c r="E29" s="673">
        <v>4039</v>
      </c>
      <c r="F29" s="673" t="s">
        <v>24</v>
      </c>
      <c r="G29" s="75">
        <v>1</v>
      </c>
      <c r="H29" s="673">
        <v>2.65</v>
      </c>
      <c r="I29" s="52">
        <v>1</v>
      </c>
      <c r="J29" s="75">
        <v>0</v>
      </c>
      <c r="K29" s="68">
        <v>6917600</v>
      </c>
      <c r="L29" s="68">
        <v>150500</v>
      </c>
      <c r="M29" s="59" t="s">
        <v>27</v>
      </c>
      <c r="N29" s="68">
        <v>0</v>
      </c>
      <c r="O29" s="68">
        <v>0</v>
      </c>
      <c r="P29" s="68">
        <v>0</v>
      </c>
      <c r="Q29" s="127">
        <v>40806</v>
      </c>
      <c r="R29" s="66" t="s">
        <v>2917</v>
      </c>
      <c r="S29" s="76">
        <v>125390</v>
      </c>
      <c r="T29" s="76">
        <v>11400</v>
      </c>
      <c r="U29" s="76">
        <v>2820</v>
      </c>
      <c r="V29" s="70" t="s">
        <v>105</v>
      </c>
      <c r="W29" s="70" t="s">
        <v>105</v>
      </c>
      <c r="X29" s="70" t="s">
        <v>105</v>
      </c>
      <c r="Z29" s="70" t="s">
        <v>105</v>
      </c>
      <c r="AA29" s="70" t="s">
        <v>105</v>
      </c>
      <c r="AB29" s="70" t="s">
        <v>105</v>
      </c>
      <c r="AC29" s="130">
        <f t="shared" si="3"/>
        <v>9.0916341016029981E-2</v>
      </c>
      <c r="AD29" s="130"/>
    </row>
    <row r="30" spans="1:30">
      <c r="A30" s="68" t="s">
        <v>150</v>
      </c>
      <c r="B30" s="73" t="s">
        <v>42</v>
      </c>
      <c r="C30" s="74">
        <v>37.852029999999999</v>
      </c>
      <c r="D30" s="74">
        <v>96.286360000000002</v>
      </c>
      <c r="E30" s="673">
        <v>4036</v>
      </c>
      <c r="F30" s="673" t="s">
        <v>24</v>
      </c>
      <c r="G30" s="75">
        <v>1</v>
      </c>
      <c r="H30" s="673">
        <v>2.65</v>
      </c>
      <c r="I30" s="52">
        <v>1</v>
      </c>
      <c r="J30" s="75">
        <v>0</v>
      </c>
      <c r="K30" s="68">
        <v>8663000</v>
      </c>
      <c r="L30" s="68">
        <v>217100</v>
      </c>
      <c r="M30" s="59" t="s">
        <v>27</v>
      </c>
      <c r="N30" s="68">
        <v>0</v>
      </c>
      <c r="O30" s="68">
        <v>0</v>
      </c>
      <c r="P30" s="68">
        <v>0</v>
      </c>
      <c r="Q30" s="127">
        <v>40806</v>
      </c>
      <c r="R30" s="66" t="s">
        <v>2917</v>
      </c>
      <c r="S30" s="76">
        <v>158610</v>
      </c>
      <c r="T30" s="76">
        <v>14690</v>
      </c>
      <c r="U30" s="76">
        <v>4140</v>
      </c>
      <c r="V30" s="70" t="s">
        <v>105</v>
      </c>
      <c r="W30" s="70" t="s">
        <v>105</v>
      </c>
      <c r="X30" s="70" t="s">
        <v>105</v>
      </c>
      <c r="Z30" s="70" t="s">
        <v>105</v>
      </c>
      <c r="AA30" s="70" t="s">
        <v>105</v>
      </c>
      <c r="AB30" s="70" t="s">
        <v>105</v>
      </c>
      <c r="AC30" s="130">
        <f t="shared" si="3"/>
        <v>9.2617111153142931E-2</v>
      </c>
      <c r="AD30" s="130"/>
    </row>
    <row r="31" spans="1:30">
      <c r="A31" s="68" t="s">
        <v>150</v>
      </c>
      <c r="B31" s="73" t="s">
        <v>43</v>
      </c>
      <c r="C31" s="74">
        <v>37.862780000000001</v>
      </c>
      <c r="D31" s="74">
        <v>96.288330000000002</v>
      </c>
      <c r="E31" s="673">
        <v>4056</v>
      </c>
      <c r="F31" s="673" t="s">
        <v>24</v>
      </c>
      <c r="G31" s="75">
        <v>1</v>
      </c>
      <c r="H31" s="673">
        <v>2.65</v>
      </c>
      <c r="I31" s="52">
        <v>1</v>
      </c>
      <c r="J31" s="75">
        <v>0</v>
      </c>
      <c r="K31" s="68">
        <v>7637400</v>
      </c>
      <c r="L31" s="68">
        <v>214100</v>
      </c>
      <c r="M31" s="59" t="s">
        <v>27</v>
      </c>
      <c r="N31" s="68">
        <v>0</v>
      </c>
      <c r="O31" s="68">
        <v>0</v>
      </c>
      <c r="P31" s="68">
        <v>0</v>
      </c>
      <c r="Q31" s="127">
        <v>40806</v>
      </c>
      <c r="R31" s="66" t="s">
        <v>2917</v>
      </c>
      <c r="S31" s="76">
        <v>137640</v>
      </c>
      <c r="T31" s="76">
        <v>12800</v>
      </c>
      <c r="U31" s="76">
        <v>3990</v>
      </c>
      <c r="V31" s="70" t="s">
        <v>105</v>
      </c>
      <c r="W31" s="70" t="s">
        <v>105</v>
      </c>
      <c r="X31" s="70" t="s">
        <v>105</v>
      </c>
      <c r="Z31" s="70" t="s">
        <v>105</v>
      </c>
      <c r="AA31" s="70" t="s">
        <v>105</v>
      </c>
      <c r="AB31" s="70" t="s">
        <v>105</v>
      </c>
      <c r="AC31" s="130">
        <f t="shared" si="3"/>
        <v>9.2996222028480097E-2</v>
      </c>
      <c r="AD31" s="130"/>
    </row>
    <row r="32" spans="1:30">
      <c r="A32" s="68" t="s">
        <v>151</v>
      </c>
      <c r="B32" s="73" t="s">
        <v>28</v>
      </c>
      <c r="C32" s="74">
        <v>37.693559999999998</v>
      </c>
      <c r="D32" s="74">
        <v>101.45208</v>
      </c>
      <c r="E32" s="673">
        <v>4085</v>
      </c>
      <c r="F32" s="673" t="s">
        <v>24</v>
      </c>
      <c r="G32" s="75">
        <v>3</v>
      </c>
      <c r="H32" s="673">
        <v>2.65</v>
      </c>
      <c r="I32" s="52">
        <v>1</v>
      </c>
      <c r="J32" s="75">
        <v>0</v>
      </c>
      <c r="K32" s="68">
        <v>652700</v>
      </c>
      <c r="L32" s="68">
        <v>24200</v>
      </c>
      <c r="M32" s="59" t="s">
        <v>27</v>
      </c>
      <c r="N32" s="68">
        <v>0</v>
      </c>
      <c r="O32" s="68">
        <v>0</v>
      </c>
      <c r="P32" s="68">
        <v>0</v>
      </c>
      <c r="Q32" s="127">
        <v>40802</v>
      </c>
      <c r="R32" s="66" t="s">
        <v>2917</v>
      </c>
      <c r="S32" s="76">
        <v>11310</v>
      </c>
      <c r="T32" s="76">
        <v>1060</v>
      </c>
      <c r="U32" s="76">
        <v>420</v>
      </c>
      <c r="V32" s="70" t="s">
        <v>105</v>
      </c>
      <c r="W32" s="70" t="s">
        <v>105</v>
      </c>
      <c r="X32" s="70" t="s">
        <v>105</v>
      </c>
      <c r="Z32" s="70" t="s">
        <v>105</v>
      </c>
      <c r="AA32" s="70" t="s">
        <v>105</v>
      </c>
      <c r="AB32" s="70" t="s">
        <v>105</v>
      </c>
      <c r="AC32" s="130">
        <f t="shared" si="3"/>
        <v>9.3722369584438553E-2</v>
      </c>
      <c r="AD32" s="130"/>
    </row>
    <row r="33" spans="1:30">
      <c r="A33" s="68" t="s">
        <v>151</v>
      </c>
      <c r="B33" s="73" t="s">
        <v>29</v>
      </c>
      <c r="C33" s="74">
        <v>37.693559999999998</v>
      </c>
      <c r="D33" s="74">
        <v>101.45208</v>
      </c>
      <c r="E33" s="673">
        <v>4085</v>
      </c>
      <c r="F33" s="673" t="s">
        <v>24</v>
      </c>
      <c r="G33" s="75">
        <v>1</v>
      </c>
      <c r="H33" s="673">
        <v>2.65</v>
      </c>
      <c r="I33" s="52">
        <v>1</v>
      </c>
      <c r="J33" s="75">
        <v>0</v>
      </c>
      <c r="K33" s="68">
        <v>792700</v>
      </c>
      <c r="L33" s="68">
        <v>24700</v>
      </c>
      <c r="M33" s="59" t="s">
        <v>27</v>
      </c>
      <c r="N33" s="68">
        <v>0</v>
      </c>
      <c r="O33" s="68">
        <v>0</v>
      </c>
      <c r="P33" s="68">
        <v>0</v>
      </c>
      <c r="Q33" s="127">
        <v>40802</v>
      </c>
      <c r="R33" s="66" t="s">
        <v>2917</v>
      </c>
      <c r="S33" s="76">
        <v>13520</v>
      </c>
      <c r="T33" s="76">
        <v>1230</v>
      </c>
      <c r="U33" s="76">
        <v>420</v>
      </c>
      <c r="V33" s="70" t="s">
        <v>105</v>
      </c>
      <c r="W33" s="70" t="s">
        <v>105</v>
      </c>
      <c r="X33" s="70" t="s">
        <v>105</v>
      </c>
      <c r="Z33" s="70" t="s">
        <v>105</v>
      </c>
      <c r="AA33" s="70" t="s">
        <v>105</v>
      </c>
      <c r="AB33" s="70" t="s">
        <v>105</v>
      </c>
      <c r="AC33" s="130">
        <f t="shared" si="3"/>
        <v>9.0976331360946752E-2</v>
      </c>
      <c r="AD33" s="130"/>
    </row>
    <row r="34" spans="1:30">
      <c r="A34" s="68" t="s">
        <v>151</v>
      </c>
      <c r="B34" s="73" t="s">
        <v>30</v>
      </c>
      <c r="C34" s="74">
        <v>37.69417</v>
      </c>
      <c r="D34" s="74">
        <v>101.45319000000001</v>
      </c>
      <c r="E34" s="673">
        <v>4101</v>
      </c>
      <c r="F34" s="673" t="s">
        <v>24</v>
      </c>
      <c r="G34" s="75">
        <v>5</v>
      </c>
      <c r="H34" s="673">
        <v>2.65</v>
      </c>
      <c r="I34" s="52">
        <v>1</v>
      </c>
      <c r="J34" s="75">
        <v>0</v>
      </c>
      <c r="K34" s="68">
        <v>831100</v>
      </c>
      <c r="L34" s="68">
        <v>27100</v>
      </c>
      <c r="M34" s="59" t="s">
        <v>27</v>
      </c>
      <c r="N34" s="68">
        <v>0</v>
      </c>
      <c r="O34" s="68">
        <v>0</v>
      </c>
      <c r="P34" s="68">
        <v>0</v>
      </c>
      <c r="Q34" s="127">
        <v>40802</v>
      </c>
      <c r="R34" s="66" t="s">
        <v>2917</v>
      </c>
      <c r="S34" s="76">
        <v>14540</v>
      </c>
      <c r="T34" s="76">
        <v>1330</v>
      </c>
      <c r="U34" s="76">
        <v>480</v>
      </c>
      <c r="V34" s="70" t="s">
        <v>105</v>
      </c>
      <c r="W34" s="70" t="s">
        <v>105</v>
      </c>
      <c r="X34" s="70" t="s">
        <v>105</v>
      </c>
      <c r="Z34" s="70" t="s">
        <v>105</v>
      </c>
      <c r="AA34" s="70" t="s">
        <v>105</v>
      </c>
      <c r="AB34" s="70" t="s">
        <v>105</v>
      </c>
      <c r="AC34" s="130">
        <f t="shared" si="3"/>
        <v>9.1471801925722143E-2</v>
      </c>
      <c r="AD34" s="130"/>
    </row>
    <row r="35" spans="1:30">
      <c r="A35" s="68" t="s">
        <v>151</v>
      </c>
      <c r="B35" s="73" t="s">
        <v>31</v>
      </c>
      <c r="C35" s="74">
        <v>37.69417</v>
      </c>
      <c r="D35" s="74">
        <v>101.45319000000001</v>
      </c>
      <c r="E35" s="673">
        <v>4101</v>
      </c>
      <c r="F35" s="673" t="s">
        <v>24</v>
      </c>
      <c r="G35" s="75">
        <v>5</v>
      </c>
      <c r="H35" s="673">
        <v>2.65</v>
      </c>
      <c r="I35" s="52">
        <v>1</v>
      </c>
      <c r="J35" s="75">
        <v>0</v>
      </c>
      <c r="K35" s="68">
        <v>851300</v>
      </c>
      <c r="L35" s="68">
        <v>24100</v>
      </c>
      <c r="M35" s="59" t="s">
        <v>27</v>
      </c>
      <c r="N35" s="68">
        <v>0</v>
      </c>
      <c r="O35" s="68">
        <v>0</v>
      </c>
      <c r="P35" s="68">
        <v>0</v>
      </c>
      <c r="Q35" s="127">
        <v>40802</v>
      </c>
      <c r="R35" s="66" t="s">
        <v>2917</v>
      </c>
      <c r="S35" s="76">
        <v>14890</v>
      </c>
      <c r="T35" s="76">
        <v>1340</v>
      </c>
      <c r="U35" s="76">
        <v>420</v>
      </c>
      <c r="V35" s="70" t="s">
        <v>105</v>
      </c>
      <c r="W35" s="70" t="s">
        <v>105</v>
      </c>
      <c r="X35" s="70" t="s">
        <v>105</v>
      </c>
      <c r="Z35" s="70" t="s">
        <v>105</v>
      </c>
      <c r="AA35" s="70" t="s">
        <v>105</v>
      </c>
      <c r="AB35" s="70" t="s">
        <v>105</v>
      </c>
      <c r="AC35" s="130">
        <f t="shared" si="3"/>
        <v>8.9993284083277364E-2</v>
      </c>
      <c r="AD35" s="130"/>
    </row>
    <row r="36" spans="1:30">
      <c r="A36" s="68" t="s">
        <v>151</v>
      </c>
      <c r="B36" s="73" t="s">
        <v>32</v>
      </c>
      <c r="C36" s="74">
        <v>37.69417</v>
      </c>
      <c r="D36" s="74">
        <v>101.45319000000001</v>
      </c>
      <c r="E36" s="673">
        <v>4120</v>
      </c>
      <c r="F36" s="673" t="s">
        <v>24</v>
      </c>
      <c r="G36" s="75">
        <v>4</v>
      </c>
      <c r="H36" s="673">
        <v>2.65</v>
      </c>
      <c r="I36" s="52">
        <v>1</v>
      </c>
      <c r="J36" s="75">
        <v>0</v>
      </c>
      <c r="K36" s="68">
        <v>223900</v>
      </c>
      <c r="L36" s="68">
        <v>13900</v>
      </c>
      <c r="M36" s="59" t="s">
        <v>27</v>
      </c>
      <c r="N36" s="68">
        <v>0</v>
      </c>
      <c r="O36" s="68">
        <v>0</v>
      </c>
      <c r="P36" s="68">
        <v>0</v>
      </c>
      <c r="Q36" s="127">
        <v>40802</v>
      </c>
      <c r="R36" s="66" t="s">
        <v>2917</v>
      </c>
      <c r="S36" s="76">
        <v>3840</v>
      </c>
      <c r="T36" s="76">
        <v>410</v>
      </c>
      <c r="U36" s="76">
        <v>240</v>
      </c>
      <c r="V36" s="70" t="s">
        <v>105</v>
      </c>
      <c r="W36" s="70" t="s">
        <v>105</v>
      </c>
      <c r="X36" s="70" t="s">
        <v>105</v>
      </c>
      <c r="Z36" s="70" t="s">
        <v>105</v>
      </c>
      <c r="AA36" s="70" t="s">
        <v>105</v>
      </c>
      <c r="AB36" s="70" t="s">
        <v>105</v>
      </c>
      <c r="AC36" s="130">
        <f t="shared" si="3"/>
        <v>0.10677083333333333</v>
      </c>
      <c r="AD36" s="130"/>
    </row>
    <row r="37" spans="1:30">
      <c r="A37" s="68" t="s">
        <v>151</v>
      </c>
      <c r="B37" s="73" t="s">
        <v>33</v>
      </c>
      <c r="C37" s="74">
        <v>37.69444</v>
      </c>
      <c r="D37" s="74">
        <v>101.45417</v>
      </c>
      <c r="E37" s="673">
        <v>4120</v>
      </c>
      <c r="F37" s="673" t="s">
        <v>24</v>
      </c>
      <c r="G37" s="75">
        <v>6</v>
      </c>
      <c r="H37" s="673">
        <v>2.65</v>
      </c>
      <c r="I37" s="52">
        <v>1</v>
      </c>
      <c r="J37" s="75">
        <v>0</v>
      </c>
      <c r="K37" s="68">
        <v>178600</v>
      </c>
      <c r="L37" s="68">
        <v>10200</v>
      </c>
      <c r="M37" s="59" t="s">
        <v>27</v>
      </c>
      <c r="N37" s="68">
        <v>0</v>
      </c>
      <c r="O37" s="68">
        <v>0</v>
      </c>
      <c r="P37" s="68">
        <v>0</v>
      </c>
      <c r="Q37" s="127">
        <v>40802</v>
      </c>
      <c r="R37" s="66" t="s">
        <v>2917</v>
      </c>
      <c r="S37" s="76">
        <v>3110</v>
      </c>
      <c r="T37" s="76">
        <v>320</v>
      </c>
      <c r="U37" s="76">
        <v>180</v>
      </c>
      <c r="V37" s="70" t="s">
        <v>105</v>
      </c>
      <c r="W37" s="70" t="s">
        <v>105</v>
      </c>
      <c r="X37" s="70" t="s">
        <v>105</v>
      </c>
      <c r="Z37" s="70" t="s">
        <v>105</v>
      </c>
      <c r="AA37" s="70" t="s">
        <v>105</v>
      </c>
      <c r="AB37" s="70" t="s">
        <v>105</v>
      </c>
      <c r="AC37" s="130">
        <f t="shared" si="3"/>
        <v>0.10289389067524116</v>
      </c>
      <c r="AD37" s="130"/>
    </row>
    <row r="38" spans="1:30">
      <c r="A38" s="68" t="s">
        <v>151</v>
      </c>
      <c r="B38" s="73" t="s">
        <v>34</v>
      </c>
      <c r="C38" s="74">
        <v>37.691110000000002</v>
      </c>
      <c r="D38" s="74">
        <v>101.45193999999999</v>
      </c>
      <c r="E38" s="673">
        <v>4041</v>
      </c>
      <c r="F38" s="673" t="s">
        <v>24</v>
      </c>
      <c r="G38" s="75">
        <v>3</v>
      </c>
      <c r="H38" s="673">
        <v>2.65</v>
      </c>
      <c r="I38" s="52">
        <v>1</v>
      </c>
      <c r="J38" s="75">
        <v>0</v>
      </c>
      <c r="K38" s="68">
        <v>687500</v>
      </c>
      <c r="L38" s="68">
        <v>24100</v>
      </c>
      <c r="M38" s="59" t="s">
        <v>27</v>
      </c>
      <c r="N38" s="68">
        <v>0</v>
      </c>
      <c r="O38" s="68">
        <v>0</v>
      </c>
      <c r="P38" s="68">
        <v>0</v>
      </c>
      <c r="Q38" s="127">
        <v>40802</v>
      </c>
      <c r="R38" s="66" t="s">
        <v>2917</v>
      </c>
      <c r="S38" s="76">
        <v>12190</v>
      </c>
      <c r="T38" s="76">
        <v>1130</v>
      </c>
      <c r="U38" s="76">
        <v>430</v>
      </c>
      <c r="V38" s="70" t="s">
        <v>105</v>
      </c>
      <c r="W38" s="70" t="s">
        <v>105</v>
      </c>
      <c r="X38" s="70" t="s">
        <v>105</v>
      </c>
      <c r="Z38" s="70" t="s">
        <v>105</v>
      </c>
      <c r="AA38" s="70" t="s">
        <v>105</v>
      </c>
      <c r="AB38" s="70" t="s">
        <v>105</v>
      </c>
      <c r="AC38" s="130">
        <f t="shared" si="3"/>
        <v>9.2698933552091883E-2</v>
      </c>
      <c r="AD38" s="130"/>
    </row>
    <row r="39" spans="1:30">
      <c r="A39" s="68" t="s">
        <v>151</v>
      </c>
      <c r="B39" s="73" t="s">
        <v>35</v>
      </c>
      <c r="C39" s="74">
        <v>37.66339</v>
      </c>
      <c r="D39" s="74">
        <v>101.42668999999999</v>
      </c>
      <c r="E39" s="673">
        <v>3615</v>
      </c>
      <c r="F39" s="673" t="s">
        <v>24</v>
      </c>
      <c r="G39" s="75">
        <v>4</v>
      </c>
      <c r="H39" s="673">
        <v>2.65</v>
      </c>
      <c r="I39" s="52">
        <v>0.99</v>
      </c>
      <c r="J39" s="75">
        <v>0</v>
      </c>
      <c r="K39" s="68">
        <v>824200</v>
      </c>
      <c r="L39" s="68">
        <v>40500</v>
      </c>
      <c r="M39" s="59" t="s">
        <v>27</v>
      </c>
      <c r="N39" s="68">
        <v>0</v>
      </c>
      <c r="O39" s="68">
        <v>0</v>
      </c>
      <c r="P39" s="68">
        <v>0</v>
      </c>
      <c r="Q39" s="127">
        <v>40803</v>
      </c>
      <c r="R39" s="66" t="s">
        <v>2917</v>
      </c>
      <c r="S39" s="76">
        <v>18690</v>
      </c>
      <c r="T39" s="76">
        <v>1850</v>
      </c>
      <c r="U39" s="76">
        <v>920</v>
      </c>
      <c r="V39" s="70" t="s">
        <v>105</v>
      </c>
      <c r="W39" s="70" t="s">
        <v>105</v>
      </c>
      <c r="X39" s="70" t="s">
        <v>105</v>
      </c>
      <c r="Z39" s="70" t="s">
        <v>105</v>
      </c>
      <c r="AA39" s="70" t="s">
        <v>105</v>
      </c>
      <c r="AB39" s="70" t="s">
        <v>105</v>
      </c>
      <c r="AC39" s="130">
        <f t="shared" si="3"/>
        <v>9.8983413590155167E-2</v>
      </c>
      <c r="AD39" s="130"/>
    </row>
    <row r="40" spans="1:30">
      <c r="A40" s="68" t="s">
        <v>151</v>
      </c>
      <c r="B40" s="73" t="s">
        <v>36</v>
      </c>
      <c r="C40" s="74">
        <v>37.66339</v>
      </c>
      <c r="D40" s="74">
        <v>101.42668999999999</v>
      </c>
      <c r="E40" s="673">
        <v>3615</v>
      </c>
      <c r="F40" s="673" t="s">
        <v>24</v>
      </c>
      <c r="G40" s="75">
        <v>3</v>
      </c>
      <c r="H40" s="673">
        <v>2.65</v>
      </c>
      <c r="I40" s="52">
        <v>0.99</v>
      </c>
      <c r="J40" s="75">
        <v>0</v>
      </c>
      <c r="K40" s="68">
        <v>785200</v>
      </c>
      <c r="L40" s="68">
        <v>25300</v>
      </c>
      <c r="M40" s="59" t="s">
        <v>27</v>
      </c>
      <c r="N40" s="68">
        <v>0</v>
      </c>
      <c r="O40" s="68">
        <v>0</v>
      </c>
      <c r="P40" s="68">
        <v>0</v>
      </c>
      <c r="Q40" s="127">
        <v>40803</v>
      </c>
      <c r="R40" s="66" t="s">
        <v>2917</v>
      </c>
      <c r="S40" s="76">
        <v>17660</v>
      </c>
      <c r="T40" s="76">
        <v>1620</v>
      </c>
      <c r="U40" s="76">
        <v>570</v>
      </c>
      <c r="V40" s="70" t="s">
        <v>105</v>
      </c>
      <c r="W40" s="70" t="s">
        <v>105</v>
      </c>
      <c r="X40" s="70" t="s">
        <v>105</v>
      </c>
      <c r="Z40" s="70" t="s">
        <v>105</v>
      </c>
      <c r="AA40" s="70" t="s">
        <v>105</v>
      </c>
      <c r="AB40" s="70" t="s">
        <v>105</v>
      </c>
      <c r="AC40" s="130">
        <f t="shared" si="3"/>
        <v>9.1732729331823332E-2</v>
      </c>
      <c r="AD40" s="130"/>
    </row>
    <row r="41" spans="1:30">
      <c r="A41" s="68" t="s">
        <v>151</v>
      </c>
      <c r="B41" s="73" t="s">
        <v>37</v>
      </c>
      <c r="C41" s="74">
        <v>37.660499999999999</v>
      </c>
      <c r="D41" s="74">
        <v>101.42355999999999</v>
      </c>
      <c r="E41" s="673">
        <v>3556</v>
      </c>
      <c r="F41" s="673" t="s">
        <v>24</v>
      </c>
      <c r="G41" s="75">
        <v>3</v>
      </c>
      <c r="H41" s="673">
        <v>2.65</v>
      </c>
      <c r="I41" s="52">
        <v>1</v>
      </c>
      <c r="J41" s="75">
        <v>0</v>
      </c>
      <c r="K41" s="68">
        <v>649000</v>
      </c>
      <c r="L41" s="68">
        <v>38300</v>
      </c>
      <c r="M41" s="59" t="s">
        <v>27</v>
      </c>
      <c r="N41" s="68">
        <v>0</v>
      </c>
      <c r="O41" s="68">
        <v>0</v>
      </c>
      <c r="P41" s="68">
        <v>0</v>
      </c>
      <c r="Q41" s="127">
        <v>40803</v>
      </c>
      <c r="R41" s="66" t="s">
        <v>2917</v>
      </c>
      <c r="S41" s="76">
        <v>14920</v>
      </c>
      <c r="T41" s="76">
        <v>1550</v>
      </c>
      <c r="U41" s="76">
        <v>880</v>
      </c>
      <c r="V41" s="70" t="s">
        <v>105</v>
      </c>
      <c r="W41" s="70" t="s">
        <v>105</v>
      </c>
      <c r="X41" s="70" t="s">
        <v>105</v>
      </c>
      <c r="Z41" s="70" t="s">
        <v>105</v>
      </c>
      <c r="AA41" s="70" t="s">
        <v>105</v>
      </c>
      <c r="AB41" s="70" t="s">
        <v>105</v>
      </c>
      <c r="AC41" s="130">
        <f t="shared" ref="AC41:AC59" si="8">T41/S41</f>
        <v>0.10388739946380697</v>
      </c>
      <c r="AD41" s="130"/>
    </row>
    <row r="42" spans="1:30">
      <c r="A42" s="68" t="s">
        <v>151</v>
      </c>
      <c r="B42" s="73" t="s">
        <v>38</v>
      </c>
      <c r="C42" s="74">
        <v>37.660499999999999</v>
      </c>
      <c r="D42" s="74">
        <v>101.42355999999999</v>
      </c>
      <c r="E42" s="673">
        <v>3556</v>
      </c>
      <c r="F42" s="673" t="s">
        <v>24</v>
      </c>
      <c r="G42" s="75">
        <v>3</v>
      </c>
      <c r="H42" s="673">
        <v>2.65</v>
      </c>
      <c r="I42" s="52">
        <v>1</v>
      </c>
      <c r="J42" s="75">
        <v>0</v>
      </c>
      <c r="K42" s="68">
        <v>567900</v>
      </c>
      <c r="L42" s="68">
        <v>28400</v>
      </c>
      <c r="M42" s="59" t="s">
        <v>27</v>
      </c>
      <c r="N42" s="68">
        <v>0</v>
      </c>
      <c r="O42" s="68">
        <v>0</v>
      </c>
      <c r="P42" s="68">
        <v>0</v>
      </c>
      <c r="Q42" s="127">
        <v>40803</v>
      </c>
      <c r="R42" s="66" t="s">
        <v>2917</v>
      </c>
      <c r="S42" s="76">
        <v>13050</v>
      </c>
      <c r="T42" s="76">
        <v>1300</v>
      </c>
      <c r="U42" s="76">
        <v>660</v>
      </c>
      <c r="V42" s="70" t="s">
        <v>105</v>
      </c>
      <c r="W42" s="70" t="s">
        <v>105</v>
      </c>
      <c r="X42" s="70" t="s">
        <v>105</v>
      </c>
      <c r="Z42" s="70" t="s">
        <v>105</v>
      </c>
      <c r="AA42" s="70" t="s">
        <v>105</v>
      </c>
      <c r="AB42" s="70" t="s">
        <v>105</v>
      </c>
      <c r="AC42" s="130">
        <f t="shared" si="8"/>
        <v>9.9616858237547887E-2</v>
      </c>
      <c r="AD42" s="130"/>
    </row>
    <row r="43" spans="1:30">
      <c r="A43" s="68" t="s">
        <v>151</v>
      </c>
      <c r="B43" s="73" t="s">
        <v>39</v>
      </c>
      <c r="C43" s="74">
        <v>37.654859999999999</v>
      </c>
      <c r="D43" s="74">
        <v>101.41586</v>
      </c>
      <c r="E43" s="673">
        <v>3480</v>
      </c>
      <c r="F43" s="673" t="s">
        <v>24</v>
      </c>
      <c r="G43" s="75">
        <v>3</v>
      </c>
      <c r="H43" s="673">
        <v>2.65</v>
      </c>
      <c r="I43" s="52">
        <v>1</v>
      </c>
      <c r="J43" s="75">
        <v>0</v>
      </c>
      <c r="K43" s="68">
        <v>749900</v>
      </c>
      <c r="L43" s="68">
        <v>54900</v>
      </c>
      <c r="M43" s="59" t="s">
        <v>27</v>
      </c>
      <c r="N43" s="68">
        <v>0</v>
      </c>
      <c r="O43" s="68">
        <v>0</v>
      </c>
      <c r="P43" s="68">
        <v>0</v>
      </c>
      <c r="Q43" s="127">
        <v>40803</v>
      </c>
      <c r="R43" s="66" t="s">
        <v>2917</v>
      </c>
      <c r="S43" s="76">
        <v>17990</v>
      </c>
      <c r="T43" s="76">
        <v>2030</v>
      </c>
      <c r="U43" s="76">
        <v>1320</v>
      </c>
      <c r="V43" s="70" t="s">
        <v>105</v>
      </c>
      <c r="W43" s="70" t="s">
        <v>105</v>
      </c>
      <c r="X43" s="70" t="s">
        <v>105</v>
      </c>
      <c r="Z43" s="70" t="s">
        <v>105</v>
      </c>
      <c r="AA43" s="70" t="s">
        <v>105</v>
      </c>
      <c r="AB43" s="70" t="s">
        <v>105</v>
      </c>
      <c r="AC43" s="130">
        <f t="shared" si="8"/>
        <v>0.11284046692607004</v>
      </c>
      <c r="AD43" s="130"/>
    </row>
    <row r="44" spans="1:30">
      <c r="A44" s="68" t="s">
        <v>151</v>
      </c>
      <c r="B44" s="73" t="s">
        <v>40</v>
      </c>
      <c r="C44" s="74">
        <v>37.658250000000002</v>
      </c>
      <c r="D44" s="74">
        <v>101.43286000000001</v>
      </c>
      <c r="E44" s="673">
        <v>3640</v>
      </c>
      <c r="F44" s="673" t="s">
        <v>24</v>
      </c>
      <c r="G44" s="75">
        <v>2</v>
      </c>
      <c r="H44" s="673">
        <v>2.65</v>
      </c>
      <c r="I44" s="52">
        <v>1</v>
      </c>
      <c r="J44" s="75">
        <v>0</v>
      </c>
      <c r="K44" s="68">
        <v>542900</v>
      </c>
      <c r="L44" s="68">
        <v>21000</v>
      </c>
      <c r="M44" s="59" t="s">
        <v>27</v>
      </c>
      <c r="N44" s="68">
        <v>0</v>
      </c>
      <c r="O44" s="68">
        <v>0</v>
      </c>
      <c r="P44" s="68">
        <v>0</v>
      </c>
      <c r="Q44" s="127">
        <v>40803</v>
      </c>
      <c r="R44" s="66" t="s">
        <v>2917</v>
      </c>
      <c r="S44" s="76">
        <v>11810</v>
      </c>
      <c r="T44" s="76">
        <v>1110</v>
      </c>
      <c r="U44" s="76">
        <v>460</v>
      </c>
      <c r="V44" s="70" t="s">
        <v>105</v>
      </c>
      <c r="W44" s="70" t="s">
        <v>105</v>
      </c>
      <c r="X44" s="70" t="s">
        <v>105</v>
      </c>
      <c r="Z44" s="70" t="s">
        <v>105</v>
      </c>
      <c r="AA44" s="70" t="s">
        <v>105</v>
      </c>
      <c r="AB44" s="70" t="s">
        <v>105</v>
      </c>
      <c r="AC44" s="130">
        <f t="shared" si="8"/>
        <v>9.3988145639288742E-2</v>
      </c>
      <c r="AD44" s="130"/>
    </row>
    <row r="45" spans="1:30">
      <c r="A45" s="68" t="s">
        <v>152</v>
      </c>
      <c r="B45" s="66" t="s">
        <v>69</v>
      </c>
      <c r="C45" s="77">
        <v>35.396624000000003</v>
      </c>
      <c r="D45" s="77">
        <v>80.342923999999996</v>
      </c>
      <c r="E45" s="673">
        <v>5450</v>
      </c>
      <c r="F45" s="13" t="s">
        <v>24</v>
      </c>
      <c r="G45" s="37">
        <v>0.5</v>
      </c>
      <c r="H45" s="13">
        <v>2.65</v>
      </c>
      <c r="I45" s="52">
        <v>1</v>
      </c>
      <c r="J45" s="14">
        <v>0</v>
      </c>
      <c r="K45" s="66">
        <v>4461700</v>
      </c>
      <c r="L45" s="66">
        <v>177300</v>
      </c>
      <c r="M45" s="69" t="s">
        <v>54</v>
      </c>
      <c r="N45" s="66">
        <v>25801300</v>
      </c>
      <c r="O45" s="66">
        <v>1245900</v>
      </c>
      <c r="P45" s="69" t="s">
        <v>54</v>
      </c>
      <c r="Q45" s="125">
        <v>34796</v>
      </c>
      <c r="R45" s="66" t="s">
        <v>2917</v>
      </c>
      <c r="S45" s="47">
        <v>39730</v>
      </c>
      <c r="T45" s="47">
        <v>3780</v>
      </c>
      <c r="U45" s="47">
        <v>1590</v>
      </c>
      <c r="V45" s="47">
        <v>37920</v>
      </c>
      <c r="W45" s="47">
        <v>3790</v>
      </c>
      <c r="X45" s="47">
        <v>1870</v>
      </c>
      <c r="Y45" s="36"/>
      <c r="Z45" s="68">
        <f t="shared" ref="Z45:Z60" si="9">ABS(S45-V45)</f>
        <v>1810</v>
      </c>
      <c r="AA45" s="68">
        <f t="shared" ref="AA45:AA60" si="10">SQRT(T45^2+W45^2)</f>
        <v>5352.8030040344283</v>
      </c>
      <c r="AB45" s="130">
        <f t="shared" ref="AB45:AB60" si="11">ABS(Z45/S45)</f>
        <v>4.5557513214195822E-2</v>
      </c>
      <c r="AC45" s="130">
        <f t="shared" si="8"/>
        <v>9.5142209916939335E-2</v>
      </c>
      <c r="AD45" s="130">
        <f t="shared" si="4"/>
        <v>9.9947257383966245E-2</v>
      </c>
    </row>
    <row r="46" spans="1:30">
      <c r="A46" s="68" t="s">
        <v>152</v>
      </c>
      <c r="B46" s="66" t="s">
        <v>70</v>
      </c>
      <c r="C46" s="77">
        <v>35.396498000000001</v>
      </c>
      <c r="D46" s="77">
        <v>80.342841000000007</v>
      </c>
      <c r="E46" s="673">
        <v>5450</v>
      </c>
      <c r="F46" s="13" t="s">
        <v>24</v>
      </c>
      <c r="G46" s="37">
        <v>5</v>
      </c>
      <c r="H46" s="13">
        <v>2.65</v>
      </c>
      <c r="I46" s="52">
        <v>1</v>
      </c>
      <c r="J46" s="14">
        <v>0</v>
      </c>
      <c r="K46" s="66">
        <v>2432800</v>
      </c>
      <c r="L46" s="66">
        <v>76000</v>
      </c>
      <c r="M46" s="69" t="s">
        <v>54</v>
      </c>
      <c r="N46" s="66">
        <v>17482200</v>
      </c>
      <c r="O46" s="66">
        <v>913400</v>
      </c>
      <c r="P46" s="69" t="s">
        <v>54</v>
      </c>
      <c r="Q46" s="125">
        <v>34796</v>
      </c>
      <c r="R46" s="66" t="s">
        <v>2917</v>
      </c>
      <c r="S46" s="47">
        <v>22380</v>
      </c>
      <c r="T46" s="47">
        <v>2050</v>
      </c>
      <c r="U46" s="47">
        <v>700</v>
      </c>
      <c r="V46" s="47">
        <v>26520</v>
      </c>
      <c r="W46" s="47">
        <v>2690</v>
      </c>
      <c r="X46" s="47">
        <v>1400</v>
      </c>
      <c r="Y46" s="36"/>
      <c r="Z46" s="68">
        <f t="shared" si="9"/>
        <v>4140</v>
      </c>
      <c r="AA46" s="68">
        <f t="shared" si="10"/>
        <v>3382.099939386771</v>
      </c>
      <c r="AB46" s="130">
        <f t="shared" si="11"/>
        <v>0.18498659517426275</v>
      </c>
      <c r="AC46" s="130">
        <f t="shared" si="8"/>
        <v>9.1599642537980336E-2</v>
      </c>
      <c r="AD46" s="130">
        <f t="shared" si="4"/>
        <v>0.10143288084464555</v>
      </c>
    </row>
    <row r="47" spans="1:30">
      <c r="A47" s="68" t="s">
        <v>152</v>
      </c>
      <c r="B47" s="66" t="s">
        <v>72</v>
      </c>
      <c r="C47" s="77">
        <v>35.399382000000003</v>
      </c>
      <c r="D47" s="77">
        <v>80.372183000000007</v>
      </c>
      <c r="E47" s="673">
        <v>5510</v>
      </c>
      <c r="F47" s="13" t="s">
        <v>24</v>
      </c>
      <c r="G47" s="37">
        <v>0.5</v>
      </c>
      <c r="H47" s="13">
        <v>2.65</v>
      </c>
      <c r="I47" s="52">
        <v>1</v>
      </c>
      <c r="J47" s="14">
        <v>0</v>
      </c>
      <c r="K47" s="66">
        <v>1801000</v>
      </c>
      <c r="L47" s="66">
        <v>43400</v>
      </c>
      <c r="M47" s="69" t="s">
        <v>54</v>
      </c>
      <c r="N47" s="66">
        <v>9556400</v>
      </c>
      <c r="O47" s="66">
        <v>522700</v>
      </c>
      <c r="P47" s="69" t="s">
        <v>54</v>
      </c>
      <c r="Q47" s="126">
        <v>34796</v>
      </c>
      <c r="R47" s="66" t="s">
        <v>2917</v>
      </c>
      <c r="S47" s="47">
        <v>15530</v>
      </c>
      <c r="T47" s="47">
        <v>1380</v>
      </c>
      <c r="U47" s="47">
        <v>380</v>
      </c>
      <c r="V47" s="47">
        <v>13530</v>
      </c>
      <c r="W47" s="47">
        <v>1380</v>
      </c>
      <c r="X47" s="47">
        <v>750</v>
      </c>
      <c r="Y47" s="36"/>
      <c r="Z47" s="68">
        <f t="shared" si="9"/>
        <v>2000</v>
      </c>
      <c r="AA47" s="68">
        <f t="shared" si="10"/>
        <v>1951.6147160748712</v>
      </c>
      <c r="AB47" s="130">
        <f t="shared" si="11"/>
        <v>0.12878300064391501</v>
      </c>
      <c r="AC47" s="130">
        <f t="shared" si="8"/>
        <v>8.8860270444301351E-2</v>
      </c>
      <c r="AD47" s="130">
        <f t="shared" si="4"/>
        <v>0.10199556541019955</v>
      </c>
    </row>
    <row r="48" spans="1:30">
      <c r="A48" s="68" t="s">
        <v>152</v>
      </c>
      <c r="B48" s="66" t="s">
        <v>73</v>
      </c>
      <c r="C48" s="77">
        <v>35.399382000000003</v>
      </c>
      <c r="D48" s="77">
        <v>80.372183000000007</v>
      </c>
      <c r="E48" s="673">
        <v>5510</v>
      </c>
      <c r="F48" s="13" t="s">
        <v>24</v>
      </c>
      <c r="G48" s="37">
        <v>1</v>
      </c>
      <c r="H48" s="13">
        <v>2.65</v>
      </c>
      <c r="I48" s="52">
        <v>1</v>
      </c>
      <c r="J48" s="14">
        <v>0</v>
      </c>
      <c r="K48" s="66">
        <v>4908500</v>
      </c>
      <c r="L48" s="66">
        <v>118800</v>
      </c>
      <c r="M48" s="69" t="s">
        <v>54</v>
      </c>
      <c r="N48" s="66">
        <v>24213100</v>
      </c>
      <c r="O48" s="66">
        <v>2076700</v>
      </c>
      <c r="P48" s="69" t="s">
        <v>54</v>
      </c>
      <c r="Q48" s="126">
        <v>34796</v>
      </c>
      <c r="R48" s="66" t="s">
        <v>2917</v>
      </c>
      <c r="S48" s="47">
        <v>42800</v>
      </c>
      <c r="T48" s="47">
        <v>3840</v>
      </c>
      <c r="U48" s="47">
        <v>1050</v>
      </c>
      <c r="V48" s="47">
        <v>34770</v>
      </c>
      <c r="W48" s="47">
        <v>4280</v>
      </c>
      <c r="X48" s="47">
        <v>3030</v>
      </c>
      <c r="Y48" s="36"/>
      <c r="Z48" s="68">
        <f t="shared" si="9"/>
        <v>8030</v>
      </c>
      <c r="AA48" s="68">
        <f t="shared" si="10"/>
        <v>5750.1304333032303</v>
      </c>
      <c r="AB48" s="130">
        <f t="shared" si="11"/>
        <v>0.18761682242990654</v>
      </c>
      <c r="AC48" s="130">
        <f t="shared" si="8"/>
        <v>8.9719626168224292E-2</v>
      </c>
      <c r="AD48" s="130">
        <f t="shared" si="4"/>
        <v>0.12309462180040265</v>
      </c>
    </row>
    <row r="49" spans="1:30">
      <c r="A49" s="68" t="s">
        <v>152</v>
      </c>
      <c r="B49" s="66" t="s">
        <v>71</v>
      </c>
      <c r="C49" s="77">
        <v>35.397271000000003</v>
      </c>
      <c r="D49" s="77">
        <v>80.365537000000003</v>
      </c>
      <c r="E49" s="673">
        <v>5428</v>
      </c>
      <c r="F49" s="13" t="s">
        <v>24</v>
      </c>
      <c r="G49" s="37">
        <v>1</v>
      </c>
      <c r="H49" s="13">
        <v>2.65</v>
      </c>
      <c r="I49" s="52">
        <v>1</v>
      </c>
      <c r="J49" s="14">
        <v>0</v>
      </c>
      <c r="K49" s="66">
        <v>19721300</v>
      </c>
      <c r="L49" s="66">
        <v>585800</v>
      </c>
      <c r="M49" s="69" t="s">
        <v>54</v>
      </c>
      <c r="N49" s="66">
        <v>124199200</v>
      </c>
      <c r="O49" s="66">
        <v>6767300</v>
      </c>
      <c r="P49" s="69" t="s">
        <v>54</v>
      </c>
      <c r="Q49" s="126">
        <v>34796</v>
      </c>
      <c r="R49" s="66" t="s">
        <v>2917</v>
      </c>
      <c r="S49" s="47">
        <v>184480</v>
      </c>
      <c r="T49" s="47">
        <v>17470</v>
      </c>
      <c r="U49" s="47">
        <v>5740</v>
      </c>
      <c r="V49" s="47">
        <v>200070</v>
      </c>
      <c r="W49" s="47">
        <v>22390</v>
      </c>
      <c r="X49" s="47">
        <v>12050</v>
      </c>
      <c r="Y49" s="36"/>
      <c r="Z49" s="68">
        <f t="shared" si="9"/>
        <v>15590</v>
      </c>
      <c r="AA49" s="68">
        <f t="shared" si="10"/>
        <v>28399.172523156376</v>
      </c>
      <c r="AB49" s="130">
        <f t="shared" si="11"/>
        <v>8.4507805724197749E-2</v>
      </c>
      <c r="AC49" s="130">
        <f t="shared" si="8"/>
        <v>9.4698612315698177E-2</v>
      </c>
      <c r="AD49" s="130">
        <f t="shared" si="4"/>
        <v>0.11191083120907683</v>
      </c>
    </row>
    <row r="50" spans="1:30">
      <c r="A50" s="68" t="s">
        <v>153</v>
      </c>
      <c r="B50" s="66" t="s">
        <v>75</v>
      </c>
      <c r="C50" s="55">
        <v>35.255299999999998</v>
      </c>
      <c r="D50" s="55">
        <v>79.743650000000002</v>
      </c>
      <c r="E50" s="673">
        <v>4857</v>
      </c>
      <c r="F50" s="13" t="s">
        <v>24</v>
      </c>
      <c r="G50" s="37">
        <v>1.5</v>
      </c>
      <c r="H50" s="13">
        <v>2.65</v>
      </c>
      <c r="I50" s="52">
        <v>1</v>
      </c>
      <c r="J50" s="14">
        <v>0</v>
      </c>
      <c r="K50" s="66">
        <v>1694700</v>
      </c>
      <c r="L50" s="66">
        <v>50500</v>
      </c>
      <c r="M50" s="69" t="s">
        <v>54</v>
      </c>
      <c r="N50" s="66">
        <v>9702300</v>
      </c>
      <c r="O50" s="66">
        <v>635900</v>
      </c>
      <c r="P50" s="69" t="s">
        <v>54</v>
      </c>
      <c r="Q50" s="126">
        <v>34912</v>
      </c>
      <c r="R50" s="66" t="s">
        <v>2918</v>
      </c>
      <c r="S50" s="47">
        <v>19820</v>
      </c>
      <c r="T50" s="47">
        <v>1800</v>
      </c>
      <c r="U50" s="47">
        <v>590</v>
      </c>
      <c r="V50" s="47">
        <v>18640</v>
      </c>
      <c r="W50" s="47">
        <v>2030</v>
      </c>
      <c r="X50" s="47">
        <v>1230</v>
      </c>
      <c r="Z50" s="68">
        <f t="shared" si="9"/>
        <v>1180</v>
      </c>
      <c r="AA50" s="68">
        <f t="shared" si="10"/>
        <v>2713.09786038027</v>
      </c>
      <c r="AB50" s="130">
        <f t="shared" si="11"/>
        <v>5.9535822401614528E-2</v>
      </c>
      <c r="AC50" s="130">
        <f t="shared" si="8"/>
        <v>9.081735620585267E-2</v>
      </c>
      <c r="AD50" s="130">
        <f t="shared" si="4"/>
        <v>0.10890557939914162</v>
      </c>
    </row>
    <row r="51" spans="1:30">
      <c r="A51" s="68" t="s">
        <v>153</v>
      </c>
      <c r="B51" s="66" t="s">
        <v>113</v>
      </c>
      <c r="C51" s="77">
        <v>35.260440000000003</v>
      </c>
      <c r="D51" s="77">
        <v>79.746303999999995</v>
      </c>
      <c r="E51" s="673">
        <v>4857</v>
      </c>
      <c r="F51" s="13" t="s">
        <v>24</v>
      </c>
      <c r="G51" s="37">
        <v>1.5</v>
      </c>
      <c r="H51" s="13">
        <v>2.65</v>
      </c>
      <c r="I51" s="52">
        <v>1</v>
      </c>
      <c r="J51" s="14">
        <v>0</v>
      </c>
      <c r="K51" s="66">
        <v>5700000</v>
      </c>
      <c r="L51" s="66">
        <v>155500</v>
      </c>
      <c r="M51" s="69" t="s">
        <v>54</v>
      </c>
      <c r="N51" s="66">
        <v>28731000</v>
      </c>
      <c r="O51" s="66">
        <v>1268700</v>
      </c>
      <c r="P51" s="69" t="s">
        <v>54</v>
      </c>
      <c r="Q51" s="126">
        <v>34912</v>
      </c>
      <c r="R51" s="66" t="s">
        <v>2918</v>
      </c>
      <c r="S51" s="47">
        <v>67440</v>
      </c>
      <c r="T51" s="47">
        <v>6150</v>
      </c>
      <c r="U51" s="47">
        <v>1870</v>
      </c>
      <c r="V51" s="47">
        <v>56220</v>
      </c>
      <c r="W51" s="47">
        <v>5560</v>
      </c>
      <c r="X51" s="47">
        <v>2550</v>
      </c>
      <c r="Z51" s="68">
        <f t="shared" si="9"/>
        <v>11220</v>
      </c>
      <c r="AA51" s="68">
        <f t="shared" si="10"/>
        <v>8290.7237319790129</v>
      </c>
      <c r="AB51" s="130">
        <f t="shared" si="11"/>
        <v>0.16637010676156583</v>
      </c>
      <c r="AC51" s="130">
        <f t="shared" si="8"/>
        <v>9.1192170818505336E-2</v>
      </c>
      <c r="AD51" s="130">
        <f t="shared" si="4"/>
        <v>9.8897189612237632E-2</v>
      </c>
    </row>
    <row r="52" spans="1:30">
      <c r="A52" s="68" t="s">
        <v>153</v>
      </c>
      <c r="B52" s="66" t="s">
        <v>114</v>
      </c>
      <c r="C52" s="77">
        <v>35.260440000000003</v>
      </c>
      <c r="D52" s="77">
        <v>79.746303999999995</v>
      </c>
      <c r="E52" s="673">
        <v>4857</v>
      </c>
      <c r="F52" s="13" t="s">
        <v>24</v>
      </c>
      <c r="G52" s="37">
        <v>1.5</v>
      </c>
      <c r="H52" s="13">
        <v>2.65</v>
      </c>
      <c r="I52" s="52">
        <v>1</v>
      </c>
      <c r="J52" s="14">
        <v>0</v>
      </c>
      <c r="K52" s="66">
        <v>21588400</v>
      </c>
      <c r="L52" s="66">
        <v>566100</v>
      </c>
      <c r="M52" s="69" t="s">
        <v>54</v>
      </c>
      <c r="N52" s="66">
        <v>93634100</v>
      </c>
      <c r="O52" s="66">
        <v>4149000</v>
      </c>
      <c r="P52" s="69" t="s">
        <v>54</v>
      </c>
      <c r="Q52" s="126">
        <v>34912</v>
      </c>
      <c r="R52" s="66" t="s">
        <v>2918</v>
      </c>
      <c r="S52" s="47">
        <v>268390</v>
      </c>
      <c r="T52" s="47">
        <v>25650</v>
      </c>
      <c r="U52" s="47">
        <v>7530</v>
      </c>
      <c r="V52" s="47">
        <v>195960</v>
      </c>
      <c r="W52" s="47">
        <v>20790</v>
      </c>
      <c r="X52" s="47">
        <v>9580</v>
      </c>
      <c r="Z52" s="68">
        <f t="shared" si="9"/>
        <v>72430</v>
      </c>
      <c r="AA52" s="68">
        <f t="shared" si="10"/>
        <v>33017.368156774697</v>
      </c>
      <c r="AB52" s="130">
        <f t="shared" si="11"/>
        <v>0.26986847498043892</v>
      </c>
      <c r="AC52" s="130">
        <f t="shared" si="8"/>
        <v>9.5569879652744147E-2</v>
      </c>
      <c r="AD52" s="130">
        <f t="shared" si="4"/>
        <v>0.10609308022045315</v>
      </c>
    </row>
    <row r="53" spans="1:30">
      <c r="A53" s="68" t="s">
        <v>153</v>
      </c>
      <c r="B53" s="66" t="s">
        <v>115</v>
      </c>
      <c r="C53" s="77">
        <v>35.260440000000003</v>
      </c>
      <c r="D53" s="77">
        <v>79.746303999999995</v>
      </c>
      <c r="E53" s="673">
        <v>4857</v>
      </c>
      <c r="F53" s="13" t="s">
        <v>24</v>
      </c>
      <c r="G53" s="37">
        <v>1.5</v>
      </c>
      <c r="H53" s="13">
        <v>2.65</v>
      </c>
      <c r="I53" s="52">
        <v>1</v>
      </c>
      <c r="J53" s="14">
        <v>0</v>
      </c>
      <c r="K53" s="66">
        <v>765900</v>
      </c>
      <c r="L53" s="66">
        <v>28100</v>
      </c>
      <c r="M53" s="69" t="s">
        <v>54</v>
      </c>
      <c r="N53" s="66">
        <v>4522200</v>
      </c>
      <c r="O53" s="66">
        <v>200300</v>
      </c>
      <c r="P53" s="69" t="s">
        <v>54</v>
      </c>
      <c r="Q53" s="126">
        <v>34912</v>
      </c>
      <c r="R53" s="66" t="s">
        <v>2918</v>
      </c>
      <c r="S53" s="47">
        <v>8930</v>
      </c>
      <c r="T53" s="47">
        <v>830</v>
      </c>
      <c r="U53" s="47">
        <v>330</v>
      </c>
      <c r="V53" s="47">
        <v>8650</v>
      </c>
      <c r="W53" s="47">
        <v>840</v>
      </c>
      <c r="X53" s="47">
        <v>390</v>
      </c>
      <c r="Z53" s="68">
        <f t="shared" si="9"/>
        <v>280</v>
      </c>
      <c r="AA53" s="68">
        <f t="shared" si="10"/>
        <v>1180.889495253472</v>
      </c>
      <c r="AB53" s="130">
        <f t="shared" si="11"/>
        <v>3.1354983202687571E-2</v>
      </c>
      <c r="AC53" s="130">
        <f t="shared" si="8"/>
        <v>9.29451287793953E-2</v>
      </c>
      <c r="AD53" s="130">
        <f t="shared" si="4"/>
        <v>9.7109826589595369E-2</v>
      </c>
    </row>
    <row r="54" spans="1:30">
      <c r="A54" s="68" t="s">
        <v>153</v>
      </c>
      <c r="B54" s="66" t="s">
        <v>116</v>
      </c>
      <c r="C54" s="77">
        <v>35.260440000000003</v>
      </c>
      <c r="D54" s="77">
        <v>79.746303999999995</v>
      </c>
      <c r="E54" s="673">
        <v>4857</v>
      </c>
      <c r="F54" s="13" t="s">
        <v>24</v>
      </c>
      <c r="G54" s="37">
        <v>1.5</v>
      </c>
      <c r="H54" s="13">
        <v>2.65</v>
      </c>
      <c r="I54" s="52">
        <v>1</v>
      </c>
      <c r="J54" s="14">
        <v>0</v>
      </c>
      <c r="K54" s="66">
        <v>2226600</v>
      </c>
      <c r="L54" s="66">
        <v>68800</v>
      </c>
      <c r="M54" s="69" t="s">
        <v>54</v>
      </c>
      <c r="N54" s="66">
        <v>12958000</v>
      </c>
      <c r="O54" s="66">
        <v>619300</v>
      </c>
      <c r="P54" s="69" t="s">
        <v>54</v>
      </c>
      <c r="Q54" s="126">
        <v>34912</v>
      </c>
      <c r="R54" s="66" t="s">
        <v>2918</v>
      </c>
      <c r="S54" s="47">
        <v>26080</v>
      </c>
      <c r="T54" s="47">
        <v>2380</v>
      </c>
      <c r="U54" s="47">
        <v>810</v>
      </c>
      <c r="V54" s="47">
        <v>24970</v>
      </c>
      <c r="W54" s="47">
        <v>2470</v>
      </c>
      <c r="X54" s="47">
        <v>1210</v>
      </c>
      <c r="Z54" s="68">
        <f t="shared" si="9"/>
        <v>1110</v>
      </c>
      <c r="AA54" s="68">
        <f t="shared" si="10"/>
        <v>3430.0583085422904</v>
      </c>
      <c r="AB54" s="130">
        <f t="shared" si="11"/>
        <v>4.2561349693251531E-2</v>
      </c>
      <c r="AC54" s="130">
        <f t="shared" si="8"/>
        <v>9.1257668711656442E-2</v>
      </c>
      <c r="AD54" s="130">
        <f t="shared" si="4"/>
        <v>9.8918702442931522E-2</v>
      </c>
    </row>
    <row r="55" spans="1:30">
      <c r="A55" s="68" t="s">
        <v>153</v>
      </c>
      <c r="B55" s="66" t="s">
        <v>76</v>
      </c>
      <c r="C55" s="55">
        <v>35.255299999999998</v>
      </c>
      <c r="D55" s="55">
        <v>79.743650000000002</v>
      </c>
      <c r="E55" s="673">
        <v>4859</v>
      </c>
      <c r="F55" s="13" t="s">
        <v>24</v>
      </c>
      <c r="G55" s="37">
        <v>1.5</v>
      </c>
      <c r="H55" s="13">
        <v>2.65</v>
      </c>
      <c r="I55" s="52">
        <v>1</v>
      </c>
      <c r="J55" s="14">
        <v>0</v>
      </c>
      <c r="K55" s="66">
        <v>2389500</v>
      </c>
      <c r="L55" s="66">
        <v>81400</v>
      </c>
      <c r="M55" s="69" t="s">
        <v>54</v>
      </c>
      <c r="N55" s="66">
        <v>13079500</v>
      </c>
      <c r="O55" s="66">
        <v>607600</v>
      </c>
      <c r="P55" s="69" t="s">
        <v>54</v>
      </c>
      <c r="Q55" s="126">
        <v>34912</v>
      </c>
      <c r="R55" s="66" t="s">
        <v>2917</v>
      </c>
      <c r="S55" s="47">
        <v>27980</v>
      </c>
      <c r="T55" s="47">
        <v>2590</v>
      </c>
      <c r="U55" s="47">
        <v>960</v>
      </c>
      <c r="V55" s="47">
        <v>25190</v>
      </c>
      <c r="W55" s="47">
        <v>2480</v>
      </c>
      <c r="X55" s="47">
        <v>1190</v>
      </c>
      <c r="Z55" s="68">
        <f t="shared" si="9"/>
        <v>2790</v>
      </c>
      <c r="AA55" s="68">
        <f t="shared" si="10"/>
        <v>3585.875067539303</v>
      </c>
      <c r="AB55" s="130">
        <f t="shared" si="11"/>
        <v>9.9714081486776268E-2</v>
      </c>
      <c r="AC55" s="130">
        <f t="shared" si="8"/>
        <v>9.2566118656182986E-2</v>
      </c>
      <c r="AD55" s="130">
        <f t="shared" si="4"/>
        <v>9.8451766574037314E-2</v>
      </c>
    </row>
    <row r="56" spans="1:30">
      <c r="A56" s="68" t="s">
        <v>153</v>
      </c>
      <c r="B56" s="66" t="s">
        <v>77</v>
      </c>
      <c r="C56" s="55">
        <v>35.255299999999998</v>
      </c>
      <c r="D56" s="55">
        <v>79.743650000000002</v>
      </c>
      <c r="E56" s="673">
        <v>4863</v>
      </c>
      <c r="F56" s="13" t="s">
        <v>24</v>
      </c>
      <c r="G56" s="37">
        <v>1.5</v>
      </c>
      <c r="H56" s="13">
        <v>2.65</v>
      </c>
      <c r="I56" s="52">
        <v>1</v>
      </c>
      <c r="J56" s="14">
        <v>0</v>
      </c>
      <c r="K56" s="66">
        <v>1159900</v>
      </c>
      <c r="L56" s="66">
        <v>77700</v>
      </c>
      <c r="M56" s="69" t="s">
        <v>54</v>
      </c>
      <c r="N56" s="66">
        <v>8155700</v>
      </c>
      <c r="O56" s="66">
        <v>939200</v>
      </c>
      <c r="P56" s="69" t="s">
        <v>54</v>
      </c>
      <c r="Q56" s="126">
        <v>34912</v>
      </c>
      <c r="R56" s="66" t="s">
        <v>2917</v>
      </c>
      <c r="S56" s="47">
        <v>13510</v>
      </c>
      <c r="T56" s="47">
        <v>1470</v>
      </c>
      <c r="U56" s="47">
        <v>910</v>
      </c>
      <c r="V56" s="47">
        <v>15610</v>
      </c>
      <c r="W56" s="47">
        <v>2250</v>
      </c>
      <c r="X56" s="47">
        <v>1810</v>
      </c>
      <c r="Z56" s="68">
        <f t="shared" si="9"/>
        <v>2100</v>
      </c>
      <c r="AA56" s="68">
        <f t="shared" si="10"/>
        <v>2687.6383685310047</v>
      </c>
      <c r="AB56" s="130">
        <f t="shared" si="11"/>
        <v>0.15544041450777202</v>
      </c>
      <c r="AC56" s="130">
        <f t="shared" si="8"/>
        <v>0.10880829015544041</v>
      </c>
      <c r="AD56" s="130">
        <f t="shared" si="4"/>
        <v>0.14413837283792441</v>
      </c>
    </row>
    <row r="57" spans="1:30">
      <c r="A57" s="68" t="s">
        <v>153</v>
      </c>
      <c r="B57" s="66" t="s">
        <v>78</v>
      </c>
      <c r="C57" s="55">
        <v>35.255299999999998</v>
      </c>
      <c r="D57" s="55">
        <v>79.743650000000002</v>
      </c>
      <c r="E57" s="673">
        <v>4875</v>
      </c>
      <c r="F57" s="13" t="s">
        <v>24</v>
      </c>
      <c r="G57" s="37">
        <v>1.5</v>
      </c>
      <c r="H57" s="13">
        <v>2.65</v>
      </c>
      <c r="I57" s="52">
        <v>1</v>
      </c>
      <c r="J57" s="14">
        <v>0</v>
      </c>
      <c r="K57" s="66">
        <v>2809400</v>
      </c>
      <c r="L57" s="66">
        <v>86800</v>
      </c>
      <c r="M57" s="69" t="s">
        <v>54</v>
      </c>
      <c r="N57" s="66">
        <v>15970700</v>
      </c>
      <c r="O57" s="66">
        <v>734100</v>
      </c>
      <c r="P57" s="69" t="s">
        <v>54</v>
      </c>
      <c r="Q57" s="126">
        <v>34912</v>
      </c>
      <c r="R57" s="66" t="s">
        <v>2917</v>
      </c>
      <c r="S57" s="47">
        <v>32690</v>
      </c>
      <c r="T57" s="47">
        <v>2990</v>
      </c>
      <c r="U57" s="47">
        <v>1020</v>
      </c>
      <c r="V57" s="47">
        <v>30610</v>
      </c>
      <c r="W57" s="47">
        <v>3010</v>
      </c>
      <c r="X57" s="47">
        <v>1430</v>
      </c>
      <c r="Z57" s="68">
        <f t="shared" si="9"/>
        <v>2080</v>
      </c>
      <c r="AA57" s="68">
        <f t="shared" si="10"/>
        <v>4242.6642572798519</v>
      </c>
      <c r="AB57" s="130">
        <f t="shared" si="11"/>
        <v>6.3628020801468343E-2</v>
      </c>
      <c r="AC57" s="130">
        <f t="shared" si="8"/>
        <v>9.1465279902110744E-2</v>
      </c>
      <c r="AD57" s="130">
        <f t="shared" si="4"/>
        <v>9.8333877817706639E-2</v>
      </c>
    </row>
    <row r="58" spans="1:30">
      <c r="A58" s="68" t="s">
        <v>154</v>
      </c>
      <c r="B58" s="66" t="s">
        <v>100</v>
      </c>
      <c r="C58" s="77">
        <v>36.443171</v>
      </c>
      <c r="D58" s="77">
        <v>77.656801000000002</v>
      </c>
      <c r="E58" s="673">
        <v>5225</v>
      </c>
      <c r="F58" s="13" t="s">
        <v>24</v>
      </c>
      <c r="G58" s="37">
        <v>2.5</v>
      </c>
      <c r="H58" s="13">
        <v>2.65</v>
      </c>
      <c r="I58" s="52">
        <v>1</v>
      </c>
      <c r="J58" s="14">
        <v>0</v>
      </c>
      <c r="K58" s="66">
        <v>8477700</v>
      </c>
      <c r="L58" s="66">
        <v>224700</v>
      </c>
      <c r="M58" s="69" t="s">
        <v>54</v>
      </c>
      <c r="N58" s="66">
        <v>49003300</v>
      </c>
      <c r="O58" s="66">
        <v>2212300</v>
      </c>
      <c r="P58" s="69" t="s">
        <v>54</v>
      </c>
      <c r="Q58" s="128">
        <v>34796</v>
      </c>
      <c r="R58" s="66" t="s">
        <v>2917</v>
      </c>
      <c r="S58" s="47">
        <v>81780</v>
      </c>
      <c r="T58" s="47">
        <v>7460</v>
      </c>
      <c r="U58" s="47">
        <v>2210</v>
      </c>
      <c r="V58" s="47">
        <v>78780</v>
      </c>
      <c r="W58" s="47">
        <v>7910</v>
      </c>
      <c r="X58" s="47">
        <v>3700</v>
      </c>
      <c r="Z58" s="68">
        <f t="shared" si="9"/>
        <v>3000</v>
      </c>
      <c r="AA58" s="68">
        <f t="shared" si="10"/>
        <v>10872.888300723042</v>
      </c>
      <c r="AB58" s="130">
        <f t="shared" si="11"/>
        <v>3.6683785766691124E-2</v>
      </c>
      <c r="AC58" s="130">
        <f t="shared" si="8"/>
        <v>9.1220347273171923E-2</v>
      </c>
      <c r="AD58" s="130">
        <f t="shared" si="4"/>
        <v>0.10040619446560041</v>
      </c>
    </row>
    <row r="59" spans="1:30">
      <c r="A59" s="68" t="s">
        <v>154</v>
      </c>
      <c r="B59" s="66" t="s">
        <v>109</v>
      </c>
      <c r="C59" s="77">
        <v>36.441957000000002</v>
      </c>
      <c r="D59" s="77">
        <v>77.654707999999999</v>
      </c>
      <c r="E59" s="673">
        <v>5223</v>
      </c>
      <c r="F59" s="13" t="s">
        <v>24</v>
      </c>
      <c r="G59" s="673">
        <v>3</v>
      </c>
      <c r="H59" s="13">
        <v>2.65</v>
      </c>
      <c r="I59" s="52">
        <v>1</v>
      </c>
      <c r="J59" s="14">
        <v>0</v>
      </c>
      <c r="K59" s="66">
        <v>2389500</v>
      </c>
      <c r="L59" s="66">
        <v>81400</v>
      </c>
      <c r="M59" s="69" t="s">
        <v>54</v>
      </c>
      <c r="N59" s="66">
        <v>13079500</v>
      </c>
      <c r="O59" s="66">
        <v>607600</v>
      </c>
      <c r="P59" s="69" t="s">
        <v>54</v>
      </c>
      <c r="Q59" s="128">
        <v>34796</v>
      </c>
      <c r="R59" s="66" t="s">
        <v>2917</v>
      </c>
      <c r="S59" s="47">
        <v>22830</v>
      </c>
      <c r="T59" s="47">
        <v>2110</v>
      </c>
      <c r="U59" s="47">
        <v>780</v>
      </c>
      <c r="V59" s="47">
        <v>20540</v>
      </c>
      <c r="W59" s="47">
        <v>2020</v>
      </c>
      <c r="X59" s="47">
        <v>960</v>
      </c>
      <c r="Z59" s="68">
        <f t="shared" si="9"/>
        <v>2290</v>
      </c>
      <c r="AA59" s="68">
        <f t="shared" si="10"/>
        <v>2921.0443337957058</v>
      </c>
      <c r="AB59" s="130">
        <f t="shared" si="11"/>
        <v>0.10030661410424879</v>
      </c>
      <c r="AC59" s="130">
        <f t="shared" si="8"/>
        <v>9.2422251423565485E-2</v>
      </c>
      <c r="AD59" s="130">
        <f t="shared" si="4"/>
        <v>9.8344693281402148E-2</v>
      </c>
    </row>
    <row r="60" spans="1:30" s="120" customFormat="1">
      <c r="A60" s="68" t="s">
        <v>154</v>
      </c>
      <c r="B60" s="66" t="s">
        <v>110</v>
      </c>
      <c r="C60" s="77">
        <v>36.447400000000002</v>
      </c>
      <c r="D60" s="77">
        <v>77.656412000000003</v>
      </c>
      <c r="E60" s="673">
        <v>5330</v>
      </c>
      <c r="F60" s="13" t="s">
        <v>24</v>
      </c>
      <c r="G60" s="673">
        <v>3</v>
      </c>
      <c r="H60" s="13">
        <v>2.65</v>
      </c>
      <c r="I60" s="52">
        <v>1</v>
      </c>
      <c r="J60" s="14">
        <v>0</v>
      </c>
      <c r="K60" s="66">
        <v>14600</v>
      </c>
      <c r="L60" s="66">
        <v>3300</v>
      </c>
      <c r="M60" s="69" t="s">
        <v>54</v>
      </c>
      <c r="N60" s="66">
        <v>66600</v>
      </c>
      <c r="O60" s="66">
        <v>14000</v>
      </c>
      <c r="P60" s="69" t="s">
        <v>54</v>
      </c>
      <c r="Q60" s="128">
        <v>34796</v>
      </c>
      <c r="R60" s="66" t="s">
        <v>2917</v>
      </c>
      <c r="S60" s="47">
        <v>130</v>
      </c>
      <c r="T60" s="47">
        <v>30</v>
      </c>
      <c r="U60" s="47">
        <v>30</v>
      </c>
      <c r="V60" s="47">
        <v>100</v>
      </c>
      <c r="W60" s="47">
        <v>20</v>
      </c>
      <c r="X60" s="47">
        <v>20</v>
      </c>
      <c r="Z60" s="68">
        <f t="shared" si="9"/>
        <v>30</v>
      </c>
      <c r="AA60" s="68">
        <f t="shared" si="10"/>
        <v>36.055512754639892</v>
      </c>
      <c r="AB60" s="130">
        <f t="shared" si="11"/>
        <v>0.23076923076923078</v>
      </c>
      <c r="AC60" s="130"/>
      <c r="AD60" s="130">
        <f t="shared" si="4"/>
        <v>0.2</v>
      </c>
    </row>
    <row r="61" spans="1:30">
      <c r="A61" s="68" t="s">
        <v>154</v>
      </c>
      <c r="B61" s="66" t="s">
        <v>101</v>
      </c>
      <c r="C61" s="77">
        <v>36.445056000000001</v>
      </c>
      <c r="D61" s="77">
        <v>77.657253999999995</v>
      </c>
      <c r="E61" s="673">
        <v>5270</v>
      </c>
      <c r="F61" s="13" t="s">
        <v>24</v>
      </c>
      <c r="G61" s="37">
        <v>1.5</v>
      </c>
      <c r="H61" s="13">
        <v>2.65</v>
      </c>
      <c r="I61" s="52">
        <v>1</v>
      </c>
      <c r="J61" s="14">
        <v>0</v>
      </c>
      <c r="K61" s="66">
        <v>0</v>
      </c>
      <c r="L61" s="66">
        <v>0</v>
      </c>
      <c r="M61" s="69" t="s">
        <v>54</v>
      </c>
      <c r="N61" s="66">
        <v>21574900</v>
      </c>
      <c r="O61" s="66">
        <v>989200</v>
      </c>
      <c r="P61" s="69" t="s">
        <v>54</v>
      </c>
      <c r="Q61" s="128">
        <v>34796</v>
      </c>
      <c r="R61" s="66" t="s">
        <v>2917</v>
      </c>
      <c r="S61" s="47" t="s">
        <v>105</v>
      </c>
      <c r="T61" s="47" t="s">
        <v>105</v>
      </c>
      <c r="U61" s="47" t="s">
        <v>105</v>
      </c>
      <c r="V61" s="47">
        <v>32980</v>
      </c>
      <c r="W61" s="47">
        <v>3250</v>
      </c>
      <c r="X61" s="47">
        <v>1540</v>
      </c>
      <c r="Z61" s="70" t="s">
        <v>105</v>
      </c>
      <c r="AA61" s="70" t="s">
        <v>105</v>
      </c>
      <c r="AB61" s="70" t="s">
        <v>105</v>
      </c>
      <c r="AC61" s="130"/>
      <c r="AD61" s="130">
        <f t="shared" si="4"/>
        <v>9.854457246816252E-2</v>
      </c>
    </row>
    <row r="62" spans="1:30">
      <c r="A62" s="68" t="s">
        <v>154</v>
      </c>
      <c r="B62" s="66" t="s">
        <v>111</v>
      </c>
      <c r="C62" s="77">
        <v>36.416654999999999</v>
      </c>
      <c r="D62" s="77">
        <v>77.664097999999996</v>
      </c>
      <c r="E62" s="673">
        <v>4900</v>
      </c>
      <c r="F62" s="13" t="s">
        <v>24</v>
      </c>
      <c r="G62" s="673">
        <v>3</v>
      </c>
      <c r="H62" s="13">
        <v>2.65</v>
      </c>
      <c r="I62" s="52">
        <v>1</v>
      </c>
      <c r="J62" s="14">
        <v>0</v>
      </c>
      <c r="K62" s="66">
        <v>26433100</v>
      </c>
      <c r="L62" s="66">
        <v>768200</v>
      </c>
      <c r="M62" s="69" t="s">
        <v>54</v>
      </c>
      <c r="N62" s="66">
        <v>145706800</v>
      </c>
      <c r="O62" s="66">
        <v>12813800</v>
      </c>
      <c r="P62" s="69" t="s">
        <v>54</v>
      </c>
      <c r="Q62" s="128">
        <v>34796</v>
      </c>
      <c r="R62" s="66" t="s">
        <v>2917</v>
      </c>
      <c r="S62" s="47">
        <v>314140</v>
      </c>
      <c r="T62" s="47">
        <v>30670</v>
      </c>
      <c r="U62" s="47">
        <v>9890</v>
      </c>
      <c r="V62" s="47">
        <v>303250</v>
      </c>
      <c r="W62" s="47">
        <v>43300</v>
      </c>
      <c r="X62" s="47">
        <v>31070</v>
      </c>
      <c r="Z62" s="68">
        <f t="shared" ref="Z62:Z75" si="12">ABS(S62-V62)</f>
        <v>10890</v>
      </c>
      <c r="AA62" s="68">
        <f t="shared" ref="AA62:AA75" si="13">SQRT(T62^2+W62^2)</f>
        <v>53061.651877792123</v>
      </c>
      <c r="AB62" s="130">
        <f t="shared" ref="AB62:AB75" si="14">ABS(Z62/S62)</f>
        <v>3.4666072451773097E-2</v>
      </c>
      <c r="AC62" s="130">
        <f t="shared" ref="AC62:AC71" si="15">T62/S62</f>
        <v>9.7631629209906409E-2</v>
      </c>
      <c r="AD62" s="130">
        <f t="shared" si="4"/>
        <v>0.14278647980214346</v>
      </c>
    </row>
    <row r="63" spans="1:30">
      <c r="A63" s="68" t="s">
        <v>154</v>
      </c>
      <c r="B63" s="66" t="s">
        <v>112</v>
      </c>
      <c r="C63" s="77">
        <v>36.423231000000001</v>
      </c>
      <c r="D63" s="77">
        <v>77.675471000000002</v>
      </c>
      <c r="E63" s="673">
        <v>4940</v>
      </c>
      <c r="F63" s="13" t="s">
        <v>24</v>
      </c>
      <c r="G63" s="673">
        <v>3</v>
      </c>
      <c r="H63" s="13">
        <v>2.65</v>
      </c>
      <c r="I63" s="52">
        <v>1</v>
      </c>
      <c r="J63" s="14">
        <v>0</v>
      </c>
      <c r="K63" s="66">
        <v>9881900</v>
      </c>
      <c r="L63" s="66">
        <v>341400</v>
      </c>
      <c r="M63" s="69" t="s">
        <v>54</v>
      </c>
      <c r="N63" s="66">
        <v>59997300</v>
      </c>
      <c r="O63" s="66">
        <v>3134300</v>
      </c>
      <c r="P63" s="69" t="s">
        <v>54</v>
      </c>
      <c r="Q63" s="128">
        <v>34796</v>
      </c>
      <c r="R63" s="66" t="s">
        <v>2917</v>
      </c>
      <c r="S63" s="47">
        <v>109630</v>
      </c>
      <c r="T63" s="47">
        <v>10380</v>
      </c>
      <c r="U63" s="47">
        <v>3890</v>
      </c>
      <c r="V63" s="47">
        <v>111930</v>
      </c>
      <c r="W63" s="47">
        <v>11840</v>
      </c>
      <c r="X63" s="47">
        <v>6180</v>
      </c>
      <c r="Z63" s="68">
        <f t="shared" si="12"/>
        <v>2300</v>
      </c>
      <c r="AA63" s="68">
        <f t="shared" si="13"/>
        <v>15745.793088949187</v>
      </c>
      <c r="AB63" s="130">
        <f t="shared" si="14"/>
        <v>2.0979658852503878E-2</v>
      </c>
      <c r="AC63" s="130">
        <f t="shared" si="15"/>
        <v>9.4682112560430534E-2</v>
      </c>
      <c r="AD63" s="130">
        <f t="shared" si="4"/>
        <v>0.10578039846332529</v>
      </c>
    </row>
    <row r="64" spans="1:30">
      <c r="A64" s="68" t="s">
        <v>154</v>
      </c>
      <c r="B64" s="66" t="s">
        <v>96</v>
      </c>
      <c r="C64" s="77">
        <v>36.445540000000001</v>
      </c>
      <c r="D64" s="77">
        <v>77.644597000000005</v>
      </c>
      <c r="E64" s="673">
        <v>5357</v>
      </c>
      <c r="F64" s="13" t="s">
        <v>24</v>
      </c>
      <c r="G64" s="37">
        <v>1.5</v>
      </c>
      <c r="H64" s="13">
        <v>2.65</v>
      </c>
      <c r="I64" s="52">
        <v>1</v>
      </c>
      <c r="J64" s="14">
        <v>0</v>
      </c>
      <c r="K64" s="66">
        <v>1621900</v>
      </c>
      <c r="L64" s="66">
        <v>54200</v>
      </c>
      <c r="M64" s="69" t="s">
        <v>54</v>
      </c>
      <c r="N64" s="66">
        <v>8490300</v>
      </c>
      <c r="O64" s="66">
        <v>375800</v>
      </c>
      <c r="P64" s="69" t="s">
        <v>54</v>
      </c>
      <c r="Q64" s="129">
        <v>34796</v>
      </c>
      <c r="R64" s="66" t="s">
        <v>2917</v>
      </c>
      <c r="S64" s="47">
        <v>14400</v>
      </c>
      <c r="T64" s="47">
        <v>1330</v>
      </c>
      <c r="U64" s="47">
        <v>480</v>
      </c>
      <c r="V64" s="47">
        <v>12370</v>
      </c>
      <c r="W64" s="47">
        <v>1200</v>
      </c>
      <c r="X64" s="47">
        <v>550</v>
      </c>
      <c r="Z64" s="68">
        <f t="shared" si="12"/>
        <v>2030</v>
      </c>
      <c r="AA64" s="68">
        <f t="shared" si="13"/>
        <v>1791.3402803487672</v>
      </c>
      <c r="AB64" s="130">
        <f t="shared" si="14"/>
        <v>0.14097222222222222</v>
      </c>
      <c r="AC64" s="130">
        <f t="shared" si="15"/>
        <v>9.2361111111111116E-2</v>
      </c>
      <c r="AD64" s="130">
        <f t="shared" si="4"/>
        <v>9.7008892481810827E-2</v>
      </c>
    </row>
    <row r="65" spans="1:30">
      <c r="A65" s="68" t="s">
        <v>154</v>
      </c>
      <c r="B65" s="66" t="s">
        <v>95</v>
      </c>
      <c r="C65" s="77">
        <v>36.426161</v>
      </c>
      <c r="D65" s="77">
        <v>77.643945000000002</v>
      </c>
      <c r="E65" s="673">
        <v>4980</v>
      </c>
      <c r="F65" s="13" t="s">
        <v>24</v>
      </c>
      <c r="G65" s="37">
        <v>1.5</v>
      </c>
      <c r="H65" s="13">
        <v>2.65</v>
      </c>
      <c r="I65" s="52">
        <v>1</v>
      </c>
      <c r="J65" s="14">
        <v>0</v>
      </c>
      <c r="K65" s="66">
        <v>8070100</v>
      </c>
      <c r="L65" s="66">
        <v>284500</v>
      </c>
      <c r="M65" s="69" t="s">
        <v>54</v>
      </c>
      <c r="N65" s="66">
        <v>50278300</v>
      </c>
      <c r="O65" s="66">
        <v>2357600</v>
      </c>
      <c r="P65" s="69" t="s">
        <v>54</v>
      </c>
      <c r="Q65" s="128">
        <v>34796</v>
      </c>
      <c r="R65" s="66" t="s">
        <v>2917</v>
      </c>
      <c r="S65" s="47">
        <v>86320</v>
      </c>
      <c r="T65" s="47">
        <v>8150</v>
      </c>
      <c r="U65" s="47">
        <v>3110</v>
      </c>
      <c r="V65" s="47">
        <v>90000</v>
      </c>
      <c r="W65" s="47">
        <v>9170</v>
      </c>
      <c r="X65" s="47">
        <v>4410</v>
      </c>
      <c r="Z65" s="68">
        <f t="shared" si="12"/>
        <v>3680</v>
      </c>
      <c r="AA65" s="68">
        <f t="shared" si="13"/>
        <v>12268.308766900187</v>
      </c>
      <c r="AB65" s="130">
        <f t="shared" si="14"/>
        <v>4.2632066728452274E-2</v>
      </c>
      <c r="AC65" s="130">
        <f t="shared" si="15"/>
        <v>9.4416126042632068E-2</v>
      </c>
      <c r="AD65" s="130">
        <f t="shared" si="4"/>
        <v>0.10188888888888889</v>
      </c>
    </row>
    <row r="66" spans="1:30">
      <c r="A66" s="68" t="s">
        <v>154</v>
      </c>
      <c r="B66" s="66" t="s">
        <v>97</v>
      </c>
      <c r="C66" s="77">
        <v>36.426161</v>
      </c>
      <c r="D66" s="77">
        <v>77.643945000000002</v>
      </c>
      <c r="E66" s="673">
        <v>4980</v>
      </c>
      <c r="F66" s="13" t="s">
        <v>24</v>
      </c>
      <c r="G66" s="37">
        <v>2</v>
      </c>
      <c r="H66" s="13">
        <v>2.65</v>
      </c>
      <c r="I66" s="52">
        <v>1</v>
      </c>
      <c r="J66" s="14">
        <v>0</v>
      </c>
      <c r="K66" s="66">
        <v>7013700</v>
      </c>
      <c r="L66" s="66">
        <v>205200</v>
      </c>
      <c r="M66" s="69" t="s">
        <v>54</v>
      </c>
      <c r="N66" s="66">
        <v>42906500</v>
      </c>
      <c r="O66" s="66">
        <v>2085000</v>
      </c>
      <c r="P66" s="69" t="s">
        <v>54</v>
      </c>
      <c r="Q66" s="128">
        <v>34796</v>
      </c>
      <c r="R66" s="66" t="s">
        <v>2917</v>
      </c>
      <c r="S66" s="47">
        <v>75120</v>
      </c>
      <c r="T66" s="47">
        <v>6910</v>
      </c>
      <c r="U66" s="47">
        <v>2240</v>
      </c>
      <c r="V66" s="47">
        <v>76620</v>
      </c>
      <c r="W66" s="47">
        <v>7820</v>
      </c>
      <c r="X66" s="47">
        <v>3870</v>
      </c>
      <c r="Z66" s="68">
        <f t="shared" si="12"/>
        <v>1500</v>
      </c>
      <c r="AA66" s="68">
        <f t="shared" si="13"/>
        <v>10435.540235177094</v>
      </c>
      <c r="AB66" s="130">
        <f t="shared" si="14"/>
        <v>1.9968051118210862E-2</v>
      </c>
      <c r="AC66" s="130">
        <f t="shared" si="15"/>
        <v>9.1986155484558046E-2</v>
      </c>
      <c r="AD66" s="130">
        <f t="shared" si="4"/>
        <v>0.10206212477160011</v>
      </c>
    </row>
    <row r="67" spans="1:30">
      <c r="A67" s="68" t="s">
        <v>154</v>
      </c>
      <c r="B67" s="66" t="s">
        <v>98</v>
      </c>
      <c r="C67" s="77">
        <v>36.430244000000002</v>
      </c>
      <c r="D67" s="77">
        <v>77.652659</v>
      </c>
      <c r="E67" s="673">
        <v>5100</v>
      </c>
      <c r="F67" s="13" t="s">
        <v>24</v>
      </c>
      <c r="G67" s="37">
        <v>1.5</v>
      </c>
      <c r="H67" s="13">
        <v>2.65</v>
      </c>
      <c r="I67" s="52">
        <v>1</v>
      </c>
      <c r="J67" s="14">
        <v>0</v>
      </c>
      <c r="K67" s="66">
        <v>9584600</v>
      </c>
      <c r="L67" s="66">
        <v>282200</v>
      </c>
      <c r="M67" s="69" t="s">
        <v>54</v>
      </c>
      <c r="N67" s="66">
        <v>55679300</v>
      </c>
      <c r="O67" s="66">
        <v>2661300</v>
      </c>
      <c r="P67" s="69" t="s">
        <v>54</v>
      </c>
      <c r="Q67" s="128">
        <v>34796</v>
      </c>
      <c r="R67" s="66" t="s">
        <v>2917</v>
      </c>
      <c r="S67" s="47">
        <v>97370</v>
      </c>
      <c r="T67" s="47">
        <v>9010</v>
      </c>
      <c r="U67" s="47">
        <v>2940</v>
      </c>
      <c r="V67" s="47">
        <v>94610</v>
      </c>
      <c r="W67" s="47">
        <v>9700</v>
      </c>
      <c r="X67" s="47">
        <v>4740</v>
      </c>
      <c r="Z67" s="68">
        <f t="shared" si="12"/>
        <v>2760</v>
      </c>
      <c r="AA67" s="68">
        <f t="shared" si="13"/>
        <v>13238.96143962962</v>
      </c>
      <c r="AB67" s="130">
        <f t="shared" si="14"/>
        <v>2.8345486289411522E-2</v>
      </c>
      <c r="AC67" s="130">
        <f t="shared" si="15"/>
        <v>9.2533634589709354E-2</v>
      </c>
      <c r="AD67" s="130">
        <f t="shared" si="4"/>
        <v>0.1025261600253673</v>
      </c>
    </row>
    <row r="68" spans="1:30">
      <c r="A68" s="68" t="s">
        <v>154</v>
      </c>
      <c r="B68" s="66" t="s">
        <v>99</v>
      </c>
      <c r="C68" s="77">
        <v>36.432431999999999</v>
      </c>
      <c r="D68" s="77">
        <v>77.652288999999996</v>
      </c>
      <c r="E68" s="673">
        <v>5115</v>
      </c>
      <c r="F68" s="13" t="s">
        <v>24</v>
      </c>
      <c r="G68" s="37">
        <v>1</v>
      </c>
      <c r="H68" s="13">
        <v>2.65</v>
      </c>
      <c r="I68" s="52">
        <v>1</v>
      </c>
      <c r="J68" s="14">
        <v>0</v>
      </c>
      <c r="K68" s="66">
        <v>7992400</v>
      </c>
      <c r="L68" s="66">
        <v>211600</v>
      </c>
      <c r="M68" s="69" t="s">
        <v>54</v>
      </c>
      <c r="N68" s="66">
        <v>49391900</v>
      </c>
      <c r="O68" s="66">
        <v>2303800</v>
      </c>
      <c r="P68" s="69" t="s">
        <v>54</v>
      </c>
      <c r="Q68" s="128">
        <v>34796</v>
      </c>
      <c r="R68" s="66" t="s">
        <v>2917</v>
      </c>
      <c r="S68" s="47">
        <v>79960</v>
      </c>
      <c r="T68" s="47">
        <v>7290</v>
      </c>
      <c r="U68" s="47">
        <v>2160</v>
      </c>
      <c r="V68" s="47">
        <v>82530</v>
      </c>
      <c r="W68" s="47">
        <v>8360</v>
      </c>
      <c r="X68" s="47">
        <v>4010</v>
      </c>
      <c r="Z68" s="68">
        <f t="shared" si="12"/>
        <v>2570</v>
      </c>
      <c r="AA68" s="68">
        <f t="shared" si="13"/>
        <v>11092.055715691298</v>
      </c>
      <c r="AB68" s="130">
        <f t="shared" si="14"/>
        <v>3.2141070535267637E-2</v>
      </c>
      <c r="AC68" s="130">
        <f t="shared" si="15"/>
        <v>9.1170585292646322E-2</v>
      </c>
      <c r="AD68" s="130">
        <f t="shared" si="4"/>
        <v>0.10129649824306312</v>
      </c>
    </row>
    <row r="69" spans="1:30">
      <c r="A69" s="68" t="s">
        <v>154</v>
      </c>
      <c r="B69" s="66" t="s">
        <v>102</v>
      </c>
      <c r="C69" s="77">
        <v>36.436852000000002</v>
      </c>
      <c r="D69" s="77">
        <v>77.682154999999995</v>
      </c>
      <c r="E69" s="673">
        <v>4900</v>
      </c>
      <c r="F69" s="13" t="s">
        <v>24</v>
      </c>
      <c r="G69" s="37">
        <v>3.5</v>
      </c>
      <c r="H69" s="13">
        <v>2.65</v>
      </c>
      <c r="I69" s="52">
        <v>1</v>
      </c>
      <c r="J69" s="14">
        <v>0</v>
      </c>
      <c r="K69" s="66">
        <v>7225500</v>
      </c>
      <c r="L69" s="66">
        <v>273000</v>
      </c>
      <c r="M69" s="69" t="s">
        <v>54</v>
      </c>
      <c r="N69" s="66">
        <v>46252100</v>
      </c>
      <c r="O69" s="66">
        <v>4125300</v>
      </c>
      <c r="P69" s="69" t="s">
        <v>54</v>
      </c>
      <c r="Q69" s="128">
        <v>34796</v>
      </c>
      <c r="R69" s="66" t="s">
        <v>2917</v>
      </c>
      <c r="S69" s="47">
        <v>81370</v>
      </c>
      <c r="T69" s="47">
        <v>7750</v>
      </c>
      <c r="U69" s="47">
        <v>3140</v>
      </c>
      <c r="V69" s="47">
        <v>87150</v>
      </c>
      <c r="W69" s="47">
        <v>11230</v>
      </c>
      <c r="X69" s="47">
        <v>8120</v>
      </c>
      <c r="Z69" s="68">
        <f t="shared" si="12"/>
        <v>5780</v>
      </c>
      <c r="AA69" s="68">
        <f t="shared" si="13"/>
        <v>13644.610657691923</v>
      </c>
      <c r="AB69" s="130">
        <f t="shared" si="14"/>
        <v>7.1033550448568267E-2</v>
      </c>
      <c r="AC69" s="130">
        <f t="shared" si="15"/>
        <v>9.5243947400761947E-2</v>
      </c>
      <c r="AD69" s="130">
        <f t="shared" si="4"/>
        <v>0.12885829030407345</v>
      </c>
    </row>
    <row r="70" spans="1:30">
      <c r="A70" s="68" t="s">
        <v>154</v>
      </c>
      <c r="B70" s="66" t="s">
        <v>103</v>
      </c>
      <c r="C70" s="77">
        <v>36.428207999999998</v>
      </c>
      <c r="D70" s="77">
        <v>77.699140999999997</v>
      </c>
      <c r="E70" s="673">
        <v>4700</v>
      </c>
      <c r="F70" s="13" t="s">
        <v>24</v>
      </c>
      <c r="G70" s="37">
        <v>2</v>
      </c>
      <c r="H70" s="13">
        <v>2.65</v>
      </c>
      <c r="I70" s="52">
        <v>0.99</v>
      </c>
      <c r="J70" s="14">
        <v>0</v>
      </c>
      <c r="K70" s="66">
        <v>7158500</v>
      </c>
      <c r="L70" s="66">
        <v>215300</v>
      </c>
      <c r="M70" s="69" t="s">
        <v>54</v>
      </c>
      <c r="N70" s="66">
        <v>44230500</v>
      </c>
      <c r="O70" s="66">
        <v>3965900</v>
      </c>
      <c r="P70" s="69" t="s">
        <v>54</v>
      </c>
      <c r="Q70" s="128">
        <v>34796</v>
      </c>
      <c r="R70" s="66" t="s">
        <v>2917</v>
      </c>
      <c r="S70" s="47">
        <v>88460</v>
      </c>
      <c r="T70" s="47">
        <v>8190</v>
      </c>
      <c r="U70" s="47">
        <v>2720</v>
      </c>
      <c r="V70" s="47">
        <v>91480</v>
      </c>
      <c r="W70" s="47">
        <v>11850</v>
      </c>
      <c r="X70" s="47">
        <v>8580</v>
      </c>
      <c r="Z70" s="68">
        <f t="shared" si="12"/>
        <v>3020</v>
      </c>
      <c r="AA70" s="68">
        <f t="shared" si="13"/>
        <v>14404.811696096551</v>
      </c>
      <c r="AB70" s="130">
        <f t="shared" si="14"/>
        <v>3.4139724169115981E-2</v>
      </c>
      <c r="AC70" s="130">
        <f t="shared" si="15"/>
        <v>9.2584218855980102E-2</v>
      </c>
      <c r="AD70" s="130">
        <f t="shared" si="4"/>
        <v>0.1295365107127241</v>
      </c>
    </row>
    <row r="71" spans="1:30">
      <c r="A71" s="68" t="s">
        <v>154</v>
      </c>
      <c r="B71" s="66" t="s">
        <v>104</v>
      </c>
      <c r="C71" s="77">
        <v>36.427202999999999</v>
      </c>
      <c r="D71" s="77">
        <v>77.709399000000005</v>
      </c>
      <c r="E71" s="673">
        <v>4585</v>
      </c>
      <c r="F71" s="13" t="s">
        <v>24</v>
      </c>
      <c r="G71" s="37">
        <v>0.5</v>
      </c>
      <c r="H71" s="13">
        <v>2.65</v>
      </c>
      <c r="I71" s="52">
        <v>1</v>
      </c>
      <c r="J71" s="14">
        <v>0</v>
      </c>
      <c r="K71" s="66">
        <v>7197500</v>
      </c>
      <c r="L71" s="66">
        <v>199700</v>
      </c>
      <c r="M71" s="69" t="s">
        <v>54</v>
      </c>
      <c r="N71" s="66">
        <v>44813300</v>
      </c>
      <c r="O71" s="66">
        <v>2864300</v>
      </c>
      <c r="P71" s="69" t="s">
        <v>54</v>
      </c>
      <c r="Q71" s="128">
        <v>34796</v>
      </c>
      <c r="R71" s="66" t="s">
        <v>2917</v>
      </c>
      <c r="S71" s="47">
        <v>91950</v>
      </c>
      <c r="T71" s="47">
        <v>8450</v>
      </c>
      <c r="U71" s="47">
        <v>2610</v>
      </c>
      <c r="V71" s="47">
        <v>95930</v>
      </c>
      <c r="W71" s="47">
        <v>10730</v>
      </c>
      <c r="X71" s="47">
        <v>6430</v>
      </c>
      <c r="Z71" s="68">
        <f t="shared" si="12"/>
        <v>3980</v>
      </c>
      <c r="AA71" s="68">
        <f t="shared" si="13"/>
        <v>13657.79630833613</v>
      </c>
      <c r="AB71" s="130">
        <f t="shared" si="14"/>
        <v>4.3284393692224032E-2</v>
      </c>
      <c r="AC71" s="130">
        <f t="shared" si="15"/>
        <v>9.1897770527460579E-2</v>
      </c>
      <c r="AD71" s="130">
        <f t="shared" si="4"/>
        <v>0.11185239236943605</v>
      </c>
    </row>
    <row r="72" spans="1:30">
      <c r="A72" s="68" t="s">
        <v>154</v>
      </c>
      <c r="B72" s="66" t="s">
        <v>91</v>
      </c>
      <c r="C72" s="77">
        <v>36.438977999999999</v>
      </c>
      <c r="D72" s="77">
        <v>77.647200999999995</v>
      </c>
      <c r="E72" s="673">
        <v>5180</v>
      </c>
      <c r="F72" s="13" t="s">
        <v>24</v>
      </c>
      <c r="G72" s="37">
        <v>2.5</v>
      </c>
      <c r="H72" s="13">
        <v>2.65</v>
      </c>
      <c r="I72" s="52">
        <v>1</v>
      </c>
      <c r="J72" s="14">
        <v>0</v>
      </c>
      <c r="K72" s="66">
        <v>6100</v>
      </c>
      <c r="L72" s="66">
        <v>26300</v>
      </c>
      <c r="M72" s="69" t="s">
        <v>54</v>
      </c>
      <c r="N72" s="66">
        <v>63700</v>
      </c>
      <c r="O72" s="66">
        <v>78800</v>
      </c>
      <c r="P72" s="69" t="s">
        <v>54</v>
      </c>
      <c r="Q72" s="128">
        <v>34796</v>
      </c>
      <c r="R72" s="66" t="s">
        <v>2917</v>
      </c>
      <c r="S72" s="47">
        <v>60</v>
      </c>
      <c r="T72" s="47">
        <v>250</v>
      </c>
      <c r="U72" s="47">
        <v>250</v>
      </c>
      <c r="V72" s="47">
        <v>100</v>
      </c>
      <c r="W72" s="47">
        <v>130</v>
      </c>
      <c r="X72" s="47">
        <v>120</v>
      </c>
      <c r="Z72" s="68">
        <f t="shared" si="12"/>
        <v>40</v>
      </c>
      <c r="AA72" s="68">
        <f t="shared" si="13"/>
        <v>281.78005607210741</v>
      </c>
      <c r="AB72" s="130">
        <f t="shared" si="14"/>
        <v>0.66666666666666663</v>
      </c>
      <c r="AC72" s="130"/>
      <c r="AD72" s="130">
        <f t="shared" si="4"/>
        <v>1.3</v>
      </c>
    </row>
    <row r="73" spans="1:30">
      <c r="A73" s="68" t="s">
        <v>154</v>
      </c>
      <c r="B73" s="66" t="s">
        <v>92</v>
      </c>
      <c r="C73" s="77">
        <v>36.440244999999997</v>
      </c>
      <c r="D73" s="77">
        <v>77.647278</v>
      </c>
      <c r="E73" s="673">
        <v>5185</v>
      </c>
      <c r="F73" s="13" t="s">
        <v>24</v>
      </c>
      <c r="G73" s="37">
        <v>1.5</v>
      </c>
      <c r="H73" s="13">
        <v>2.65</v>
      </c>
      <c r="I73" s="52">
        <v>1</v>
      </c>
      <c r="J73" s="14">
        <v>0</v>
      </c>
      <c r="K73" s="66">
        <v>687600</v>
      </c>
      <c r="L73" s="66">
        <v>25800</v>
      </c>
      <c r="M73" s="69" t="s">
        <v>54</v>
      </c>
      <c r="N73" s="66">
        <v>3934400</v>
      </c>
      <c r="O73" s="66">
        <v>194200</v>
      </c>
      <c r="P73" s="69" t="s">
        <v>54</v>
      </c>
      <c r="Q73" s="128">
        <v>34796</v>
      </c>
      <c r="R73" s="66" t="s">
        <v>2917</v>
      </c>
      <c r="S73" s="47">
        <v>6570</v>
      </c>
      <c r="T73" s="47">
        <v>610</v>
      </c>
      <c r="U73" s="47">
        <v>250</v>
      </c>
      <c r="V73" s="47">
        <v>6160</v>
      </c>
      <c r="W73" s="47">
        <v>610</v>
      </c>
      <c r="X73" s="47">
        <v>310</v>
      </c>
      <c r="Z73" s="68">
        <f t="shared" si="12"/>
        <v>410</v>
      </c>
      <c r="AA73" s="68">
        <f t="shared" si="13"/>
        <v>862.67027304758801</v>
      </c>
      <c r="AB73" s="130">
        <f t="shared" si="14"/>
        <v>6.2404870624048703E-2</v>
      </c>
      <c r="AC73" s="130">
        <f t="shared" ref="AC73:AC114" si="16">T73/S73</f>
        <v>9.2846270928462704E-2</v>
      </c>
      <c r="AD73" s="130">
        <f t="shared" si="4"/>
        <v>9.9025974025974031E-2</v>
      </c>
    </row>
    <row r="74" spans="1:30">
      <c r="A74" s="68" t="s">
        <v>154</v>
      </c>
      <c r="B74" s="66" t="s">
        <v>93</v>
      </c>
      <c r="C74" s="77">
        <v>36.439889999999998</v>
      </c>
      <c r="D74" s="77">
        <v>77.647183999999996</v>
      </c>
      <c r="E74" s="673">
        <v>5195</v>
      </c>
      <c r="F74" s="13" t="s">
        <v>24</v>
      </c>
      <c r="G74" s="37">
        <v>2</v>
      </c>
      <c r="H74" s="13">
        <v>2.65</v>
      </c>
      <c r="I74" s="52">
        <v>1</v>
      </c>
      <c r="J74" s="14">
        <v>0</v>
      </c>
      <c r="K74" s="66">
        <v>1024100</v>
      </c>
      <c r="L74" s="66">
        <v>46700</v>
      </c>
      <c r="M74" s="69" t="s">
        <v>54</v>
      </c>
      <c r="N74" s="66">
        <v>6460000</v>
      </c>
      <c r="O74" s="66">
        <v>305800</v>
      </c>
      <c r="P74" s="69" t="s">
        <v>54</v>
      </c>
      <c r="Q74" s="128">
        <v>34796</v>
      </c>
      <c r="R74" s="66" t="s">
        <v>2917</v>
      </c>
      <c r="S74" s="47">
        <v>9790</v>
      </c>
      <c r="T74" s="47">
        <v>950</v>
      </c>
      <c r="U74" s="47">
        <v>450</v>
      </c>
      <c r="V74" s="47">
        <v>10140</v>
      </c>
      <c r="W74" s="47">
        <v>990</v>
      </c>
      <c r="X74" s="47">
        <v>480</v>
      </c>
      <c r="Z74" s="68">
        <f t="shared" si="12"/>
        <v>350</v>
      </c>
      <c r="AA74" s="68">
        <f t="shared" si="13"/>
        <v>1372.0787149431333</v>
      </c>
      <c r="AB74" s="130">
        <f t="shared" si="14"/>
        <v>3.5750766087844742E-2</v>
      </c>
      <c r="AC74" s="130">
        <f t="shared" si="16"/>
        <v>9.7037793667007155E-2</v>
      </c>
      <c r="AD74" s="130">
        <f t="shared" ref="AD74:AD114" si="17">W74/V74</f>
        <v>9.7633136094674555E-2</v>
      </c>
    </row>
    <row r="75" spans="1:30">
      <c r="A75" s="68" t="s">
        <v>154</v>
      </c>
      <c r="B75" s="66" t="s">
        <v>94</v>
      </c>
      <c r="C75" s="77">
        <v>36.438977999999999</v>
      </c>
      <c r="D75" s="77">
        <v>77.647200999999995</v>
      </c>
      <c r="E75" s="673">
        <v>5200</v>
      </c>
      <c r="F75" s="13" t="s">
        <v>24</v>
      </c>
      <c r="G75" s="37">
        <v>2.5</v>
      </c>
      <c r="H75" s="13">
        <v>2.65</v>
      </c>
      <c r="I75" s="52">
        <v>1</v>
      </c>
      <c r="J75" s="14">
        <v>0</v>
      </c>
      <c r="K75" s="66">
        <v>25900</v>
      </c>
      <c r="L75" s="66">
        <v>4200</v>
      </c>
      <c r="M75" s="69" t="s">
        <v>54</v>
      </c>
      <c r="N75" s="66">
        <v>117200</v>
      </c>
      <c r="O75" s="66">
        <v>13100</v>
      </c>
      <c r="P75" s="69" t="s">
        <v>54</v>
      </c>
      <c r="Q75" s="128">
        <v>34796</v>
      </c>
      <c r="R75" s="66" t="s">
        <v>2917</v>
      </c>
      <c r="S75" s="47">
        <v>250</v>
      </c>
      <c r="T75" s="47">
        <v>50</v>
      </c>
      <c r="U75" s="47">
        <v>40</v>
      </c>
      <c r="V75" s="47">
        <v>180</v>
      </c>
      <c r="W75" s="47">
        <v>30</v>
      </c>
      <c r="X75" s="47">
        <v>20</v>
      </c>
      <c r="Z75" s="68">
        <f t="shared" si="12"/>
        <v>70</v>
      </c>
      <c r="AA75" s="68">
        <f t="shared" si="13"/>
        <v>58.309518948453004</v>
      </c>
      <c r="AB75" s="130">
        <f t="shared" si="14"/>
        <v>0.28000000000000003</v>
      </c>
      <c r="AC75" s="130">
        <f t="shared" si="16"/>
        <v>0.2</v>
      </c>
      <c r="AD75" s="130">
        <f t="shared" si="17"/>
        <v>0.16666666666666666</v>
      </c>
    </row>
    <row r="76" spans="1:30">
      <c r="A76" s="68" t="s">
        <v>155</v>
      </c>
      <c r="B76" s="78" t="s">
        <v>125</v>
      </c>
      <c r="C76" s="79">
        <v>41.883232999999997</v>
      </c>
      <c r="D76" s="79">
        <v>77.705682999999993</v>
      </c>
      <c r="E76" s="80">
        <v>3822</v>
      </c>
      <c r="F76" s="13" t="s">
        <v>24</v>
      </c>
      <c r="G76" s="80">
        <v>2</v>
      </c>
      <c r="H76" s="13">
        <v>2.65</v>
      </c>
      <c r="I76" s="52">
        <v>1</v>
      </c>
      <c r="J76" s="14">
        <v>0</v>
      </c>
      <c r="K76" s="81">
        <v>16500</v>
      </c>
      <c r="L76" s="81">
        <v>3400</v>
      </c>
      <c r="M76" s="82" t="s">
        <v>27</v>
      </c>
      <c r="N76" s="68">
        <v>0</v>
      </c>
      <c r="O76" s="68">
        <v>0</v>
      </c>
      <c r="P76" s="83">
        <v>0</v>
      </c>
      <c r="Q76" s="126">
        <v>40704</v>
      </c>
      <c r="R76" s="66" t="s">
        <v>2917</v>
      </c>
      <c r="S76" s="66">
        <v>290</v>
      </c>
      <c r="T76" s="66">
        <v>70</v>
      </c>
      <c r="U76" s="66">
        <v>60</v>
      </c>
      <c r="V76" s="70" t="s">
        <v>105</v>
      </c>
      <c r="W76" s="70" t="s">
        <v>105</v>
      </c>
      <c r="X76" s="70" t="s">
        <v>105</v>
      </c>
      <c r="Z76" s="70" t="s">
        <v>105</v>
      </c>
      <c r="AA76" s="70" t="s">
        <v>105</v>
      </c>
      <c r="AB76" s="70" t="s">
        <v>105</v>
      </c>
      <c r="AC76" s="130">
        <f t="shared" si="16"/>
        <v>0.2413793103448276</v>
      </c>
      <c r="AD76" s="130"/>
    </row>
    <row r="77" spans="1:30">
      <c r="A77" s="68" t="s">
        <v>155</v>
      </c>
      <c r="B77" s="78" t="s">
        <v>126</v>
      </c>
      <c r="C77" s="79">
        <v>41.883232999999997</v>
      </c>
      <c r="D77" s="79">
        <v>77.705682999999993</v>
      </c>
      <c r="E77" s="80">
        <v>3822</v>
      </c>
      <c r="F77" s="13" t="s">
        <v>24</v>
      </c>
      <c r="G77" s="80">
        <v>2</v>
      </c>
      <c r="H77" s="13">
        <v>2.65</v>
      </c>
      <c r="I77" s="52">
        <v>1</v>
      </c>
      <c r="J77" s="14">
        <v>0</v>
      </c>
      <c r="K77" s="81">
        <v>27500</v>
      </c>
      <c r="L77" s="81">
        <v>5500</v>
      </c>
      <c r="M77" s="82" t="s">
        <v>27</v>
      </c>
      <c r="N77" s="68">
        <v>0</v>
      </c>
      <c r="O77" s="68">
        <v>0</v>
      </c>
      <c r="P77" s="83">
        <v>0</v>
      </c>
      <c r="Q77" s="126">
        <v>40704</v>
      </c>
      <c r="R77" s="66" t="s">
        <v>2917</v>
      </c>
      <c r="S77" s="66">
        <v>490</v>
      </c>
      <c r="T77" s="66">
        <v>110</v>
      </c>
      <c r="U77" s="66">
        <v>100</v>
      </c>
      <c r="V77" s="70" t="s">
        <v>105</v>
      </c>
      <c r="W77" s="70" t="s">
        <v>105</v>
      </c>
      <c r="X77" s="70" t="s">
        <v>105</v>
      </c>
      <c r="Z77" s="70" t="s">
        <v>105</v>
      </c>
      <c r="AA77" s="70" t="s">
        <v>105</v>
      </c>
      <c r="AB77" s="70" t="s">
        <v>105</v>
      </c>
      <c r="AC77" s="130">
        <f t="shared" si="16"/>
        <v>0.22448979591836735</v>
      </c>
      <c r="AD77" s="130"/>
    </row>
    <row r="78" spans="1:30">
      <c r="A78" s="68" t="s">
        <v>155</v>
      </c>
      <c r="B78" s="78" t="s">
        <v>127</v>
      </c>
      <c r="C78" s="79">
        <v>41.883232999999997</v>
      </c>
      <c r="D78" s="79">
        <v>77.705682999999993</v>
      </c>
      <c r="E78" s="80">
        <v>3822</v>
      </c>
      <c r="F78" s="13" t="s">
        <v>24</v>
      </c>
      <c r="G78" s="80">
        <v>2</v>
      </c>
      <c r="H78" s="13">
        <v>2.65</v>
      </c>
      <c r="I78" s="52">
        <v>1</v>
      </c>
      <c r="J78" s="14">
        <v>0</v>
      </c>
      <c r="K78" s="81">
        <v>17800</v>
      </c>
      <c r="L78" s="81">
        <v>3400</v>
      </c>
      <c r="M78" s="82" t="s">
        <v>27</v>
      </c>
      <c r="N78" s="68">
        <v>0</v>
      </c>
      <c r="O78" s="68">
        <v>0</v>
      </c>
      <c r="P78" s="83">
        <v>0</v>
      </c>
      <c r="Q78" s="126">
        <v>40704</v>
      </c>
      <c r="R78" s="66" t="s">
        <v>2917</v>
      </c>
      <c r="S78" s="66">
        <v>320</v>
      </c>
      <c r="T78" s="66">
        <v>70</v>
      </c>
      <c r="U78" s="66">
        <v>60</v>
      </c>
      <c r="V78" s="70" t="s">
        <v>105</v>
      </c>
      <c r="W78" s="70" t="s">
        <v>105</v>
      </c>
      <c r="X78" s="70" t="s">
        <v>105</v>
      </c>
      <c r="Z78" s="70" t="s">
        <v>105</v>
      </c>
      <c r="AA78" s="70" t="s">
        <v>105</v>
      </c>
      <c r="AB78" s="70" t="s">
        <v>105</v>
      </c>
      <c r="AC78" s="130">
        <f t="shared" si="16"/>
        <v>0.21875</v>
      </c>
      <c r="AD78" s="130"/>
    </row>
    <row r="79" spans="1:30">
      <c r="A79" s="68" t="s">
        <v>155</v>
      </c>
      <c r="B79" s="78" t="s">
        <v>128</v>
      </c>
      <c r="C79" s="79">
        <v>41.882883</v>
      </c>
      <c r="D79" s="79">
        <v>77.706100000000006</v>
      </c>
      <c r="E79" s="80">
        <v>3831</v>
      </c>
      <c r="F79" s="13" t="s">
        <v>24</v>
      </c>
      <c r="G79" s="80">
        <v>3</v>
      </c>
      <c r="H79" s="13">
        <v>2.65</v>
      </c>
      <c r="I79" s="52">
        <v>1</v>
      </c>
      <c r="J79" s="14">
        <v>0</v>
      </c>
      <c r="K79" s="81">
        <v>65800</v>
      </c>
      <c r="L79" s="81">
        <v>8400</v>
      </c>
      <c r="M79" s="82" t="s">
        <v>27</v>
      </c>
      <c r="N79" s="68">
        <v>0</v>
      </c>
      <c r="O79" s="68">
        <v>0</v>
      </c>
      <c r="P79" s="83">
        <v>0</v>
      </c>
      <c r="Q79" s="126">
        <v>40704</v>
      </c>
      <c r="R79" s="66" t="s">
        <v>2917</v>
      </c>
      <c r="S79" s="66">
        <v>1170</v>
      </c>
      <c r="T79" s="66">
        <v>180</v>
      </c>
      <c r="U79" s="66">
        <v>150</v>
      </c>
      <c r="V79" s="70" t="s">
        <v>105</v>
      </c>
      <c r="W79" s="70" t="s">
        <v>105</v>
      </c>
      <c r="X79" s="70" t="s">
        <v>105</v>
      </c>
      <c r="Z79" s="70" t="s">
        <v>105</v>
      </c>
      <c r="AA79" s="70" t="s">
        <v>105</v>
      </c>
      <c r="AB79" s="70" t="s">
        <v>105</v>
      </c>
      <c r="AC79" s="130">
        <f t="shared" si="16"/>
        <v>0.15384615384615385</v>
      </c>
      <c r="AD79" s="130"/>
    </row>
    <row r="80" spans="1:30">
      <c r="A80" s="68" t="s">
        <v>155</v>
      </c>
      <c r="B80" s="78" t="s">
        <v>129</v>
      </c>
      <c r="C80" s="79">
        <v>41.870167000000002</v>
      </c>
      <c r="D80" s="79">
        <v>77.734066999999996</v>
      </c>
      <c r="E80" s="80">
        <v>3791</v>
      </c>
      <c r="F80" s="13" t="s">
        <v>24</v>
      </c>
      <c r="G80" s="80">
        <v>3</v>
      </c>
      <c r="H80" s="13">
        <v>2.65</v>
      </c>
      <c r="I80" s="52">
        <v>1</v>
      </c>
      <c r="J80" s="14">
        <v>0</v>
      </c>
      <c r="K80" s="81">
        <v>860400</v>
      </c>
      <c r="L80" s="81">
        <v>22500</v>
      </c>
      <c r="M80" s="82" t="s">
        <v>27</v>
      </c>
      <c r="N80" s="68">
        <v>0</v>
      </c>
      <c r="O80" s="68">
        <v>0</v>
      </c>
      <c r="P80" s="83">
        <v>0</v>
      </c>
      <c r="Q80" s="126">
        <v>40704</v>
      </c>
      <c r="R80" s="66" t="s">
        <v>2917</v>
      </c>
      <c r="S80" s="66">
        <v>15730</v>
      </c>
      <c r="T80" s="66">
        <v>1410</v>
      </c>
      <c r="U80" s="66">
        <v>410</v>
      </c>
      <c r="V80" s="70" t="s">
        <v>105</v>
      </c>
      <c r="W80" s="70" t="s">
        <v>105</v>
      </c>
      <c r="X80" s="70" t="s">
        <v>105</v>
      </c>
      <c r="Z80" s="70" t="s">
        <v>105</v>
      </c>
      <c r="AA80" s="70" t="s">
        <v>105</v>
      </c>
      <c r="AB80" s="70" t="s">
        <v>105</v>
      </c>
      <c r="AC80" s="130">
        <f t="shared" si="16"/>
        <v>8.9637635092180548E-2</v>
      </c>
      <c r="AD80" s="130"/>
    </row>
    <row r="81" spans="1:30">
      <c r="A81" s="68" t="s">
        <v>155</v>
      </c>
      <c r="B81" s="78" t="s">
        <v>130</v>
      </c>
      <c r="C81" s="79">
        <v>41.870167000000002</v>
      </c>
      <c r="D81" s="79">
        <v>77.734066999999996</v>
      </c>
      <c r="E81" s="80">
        <v>3791</v>
      </c>
      <c r="F81" s="13" t="s">
        <v>24</v>
      </c>
      <c r="G81" s="80">
        <v>5</v>
      </c>
      <c r="H81" s="13">
        <v>2.65</v>
      </c>
      <c r="I81" s="52">
        <v>1</v>
      </c>
      <c r="J81" s="14">
        <v>0</v>
      </c>
      <c r="K81" s="81">
        <v>836800</v>
      </c>
      <c r="L81" s="81">
        <v>20800</v>
      </c>
      <c r="M81" s="82" t="s">
        <v>27</v>
      </c>
      <c r="N81" s="68">
        <v>0</v>
      </c>
      <c r="O81" s="68">
        <v>0</v>
      </c>
      <c r="P81" s="83">
        <v>0</v>
      </c>
      <c r="Q81" s="126">
        <v>40704</v>
      </c>
      <c r="R81" s="66" t="s">
        <v>2917</v>
      </c>
      <c r="S81" s="66">
        <v>15550</v>
      </c>
      <c r="T81" s="66">
        <v>1390</v>
      </c>
      <c r="U81" s="66">
        <v>390</v>
      </c>
      <c r="V81" s="70" t="s">
        <v>105</v>
      </c>
      <c r="W81" s="70" t="s">
        <v>105</v>
      </c>
      <c r="X81" s="70" t="s">
        <v>105</v>
      </c>
      <c r="Z81" s="70" t="s">
        <v>105</v>
      </c>
      <c r="AA81" s="70" t="s">
        <v>105</v>
      </c>
      <c r="AB81" s="70" t="s">
        <v>105</v>
      </c>
      <c r="AC81" s="130">
        <f t="shared" si="16"/>
        <v>8.9389067524115753E-2</v>
      </c>
      <c r="AD81" s="130"/>
    </row>
    <row r="82" spans="1:30">
      <c r="A82" s="68" t="s">
        <v>155</v>
      </c>
      <c r="B82" s="78" t="s">
        <v>131</v>
      </c>
      <c r="C82" s="79">
        <v>41.869750000000003</v>
      </c>
      <c r="D82" s="79">
        <v>77.735633000000007</v>
      </c>
      <c r="E82" s="80">
        <v>3805</v>
      </c>
      <c r="F82" s="13" t="s">
        <v>24</v>
      </c>
      <c r="G82" s="80">
        <v>2</v>
      </c>
      <c r="H82" s="13">
        <v>2.65</v>
      </c>
      <c r="I82" s="52">
        <v>1</v>
      </c>
      <c r="J82" s="14">
        <v>0</v>
      </c>
      <c r="K82" s="81">
        <v>1025600</v>
      </c>
      <c r="L82" s="81">
        <v>42900</v>
      </c>
      <c r="M82" s="82" t="s">
        <v>27</v>
      </c>
      <c r="N82" s="68">
        <v>0</v>
      </c>
      <c r="O82" s="68">
        <v>0</v>
      </c>
      <c r="P82" s="83">
        <v>0</v>
      </c>
      <c r="Q82" s="126">
        <v>40704</v>
      </c>
      <c r="R82" s="66" t="s">
        <v>2917</v>
      </c>
      <c r="S82" s="66">
        <v>18470</v>
      </c>
      <c r="T82" s="66">
        <v>1760</v>
      </c>
      <c r="U82" s="66">
        <v>780</v>
      </c>
      <c r="V82" s="70" t="s">
        <v>105</v>
      </c>
      <c r="W82" s="70" t="s">
        <v>105</v>
      </c>
      <c r="X82" s="70" t="s">
        <v>105</v>
      </c>
      <c r="Z82" s="70" t="s">
        <v>105</v>
      </c>
      <c r="AA82" s="70" t="s">
        <v>105</v>
      </c>
      <c r="AB82" s="70" t="s">
        <v>105</v>
      </c>
      <c r="AC82" s="130">
        <f t="shared" si="16"/>
        <v>9.528965890633459E-2</v>
      </c>
      <c r="AD82" s="130"/>
    </row>
    <row r="83" spans="1:30">
      <c r="A83" s="68" t="s">
        <v>155</v>
      </c>
      <c r="B83" s="78" t="s">
        <v>132</v>
      </c>
      <c r="C83" s="79">
        <v>41.869750000000003</v>
      </c>
      <c r="D83" s="79">
        <v>77.735633000000007</v>
      </c>
      <c r="E83" s="80">
        <v>3805</v>
      </c>
      <c r="F83" s="13" t="s">
        <v>24</v>
      </c>
      <c r="G83" s="80">
        <v>1</v>
      </c>
      <c r="H83" s="13">
        <v>2.65</v>
      </c>
      <c r="I83" s="52">
        <v>1</v>
      </c>
      <c r="J83" s="14">
        <v>0</v>
      </c>
      <c r="K83" s="81">
        <v>685500</v>
      </c>
      <c r="L83" s="81">
        <v>63000</v>
      </c>
      <c r="M83" s="82" t="s">
        <v>27</v>
      </c>
      <c r="N83" s="68">
        <v>0</v>
      </c>
      <c r="O83" s="68">
        <v>0</v>
      </c>
      <c r="P83" s="83">
        <v>0</v>
      </c>
      <c r="Q83" s="126">
        <v>40704</v>
      </c>
      <c r="R83" s="66" t="s">
        <v>2917</v>
      </c>
      <c r="S83" s="66">
        <v>12230</v>
      </c>
      <c r="T83" s="66">
        <v>1540</v>
      </c>
      <c r="U83" s="66">
        <v>1130</v>
      </c>
      <c r="V83" s="70" t="s">
        <v>105</v>
      </c>
      <c r="W83" s="70" t="s">
        <v>105</v>
      </c>
      <c r="X83" s="70" t="s">
        <v>105</v>
      </c>
      <c r="Z83" s="70" t="s">
        <v>105</v>
      </c>
      <c r="AA83" s="70" t="s">
        <v>105</v>
      </c>
      <c r="AB83" s="70" t="s">
        <v>105</v>
      </c>
      <c r="AC83" s="130">
        <f t="shared" si="16"/>
        <v>0.1259198691741619</v>
      </c>
      <c r="AD83" s="130"/>
    </row>
    <row r="84" spans="1:30">
      <c r="A84" s="68" t="s">
        <v>156</v>
      </c>
      <c r="B84" s="66" t="s">
        <v>6</v>
      </c>
      <c r="C84" s="74">
        <v>42.701390000000004</v>
      </c>
      <c r="D84" s="74">
        <v>76.700890000000001</v>
      </c>
      <c r="E84" s="673">
        <v>3197</v>
      </c>
      <c r="F84" s="673" t="s">
        <v>24</v>
      </c>
      <c r="G84" s="75">
        <v>3</v>
      </c>
      <c r="H84" s="673">
        <v>2.65</v>
      </c>
      <c r="I84" s="52">
        <v>1</v>
      </c>
      <c r="J84" s="75">
        <v>0</v>
      </c>
      <c r="K84" s="68">
        <v>880900</v>
      </c>
      <c r="L84" s="68">
        <v>26100</v>
      </c>
      <c r="M84" s="59" t="s">
        <v>27</v>
      </c>
      <c r="N84" s="68">
        <v>0</v>
      </c>
      <c r="O84" s="68">
        <v>0</v>
      </c>
      <c r="P84" s="68">
        <v>0</v>
      </c>
      <c r="Q84" s="126">
        <v>40705</v>
      </c>
      <c r="R84" s="66" t="s">
        <v>2917</v>
      </c>
      <c r="S84" s="76">
        <v>22070</v>
      </c>
      <c r="T84" s="76">
        <v>2010</v>
      </c>
      <c r="U84" s="76">
        <v>660</v>
      </c>
      <c r="V84" s="70" t="s">
        <v>105</v>
      </c>
      <c r="W84" s="70" t="s">
        <v>105</v>
      </c>
      <c r="X84" s="70" t="s">
        <v>105</v>
      </c>
      <c r="Z84" s="70" t="s">
        <v>105</v>
      </c>
      <c r="AA84" s="70" t="s">
        <v>105</v>
      </c>
      <c r="AB84" s="70" t="s">
        <v>105</v>
      </c>
      <c r="AC84" s="130">
        <f t="shared" si="16"/>
        <v>9.1073855913004084E-2</v>
      </c>
      <c r="AD84" s="130"/>
    </row>
    <row r="85" spans="1:30">
      <c r="A85" s="68" t="s">
        <v>156</v>
      </c>
      <c r="B85" s="66" t="s">
        <v>7</v>
      </c>
      <c r="C85" s="74">
        <v>42.701390000000004</v>
      </c>
      <c r="D85" s="74">
        <v>76.700890000000001</v>
      </c>
      <c r="E85" s="673">
        <v>3197</v>
      </c>
      <c r="F85" s="673" t="s">
        <v>24</v>
      </c>
      <c r="G85" s="75">
        <v>5</v>
      </c>
      <c r="H85" s="673">
        <v>2.65</v>
      </c>
      <c r="I85" s="52">
        <v>1</v>
      </c>
      <c r="J85" s="75">
        <v>0</v>
      </c>
      <c r="K85" s="68">
        <v>923500</v>
      </c>
      <c r="L85" s="68">
        <v>30600</v>
      </c>
      <c r="M85" s="59" t="s">
        <v>27</v>
      </c>
      <c r="N85" s="68">
        <v>0</v>
      </c>
      <c r="O85" s="68">
        <v>0</v>
      </c>
      <c r="P85" s="68">
        <v>0</v>
      </c>
      <c r="Q85" s="126">
        <v>40705</v>
      </c>
      <c r="R85" s="66" t="s">
        <v>2917</v>
      </c>
      <c r="S85" s="76">
        <v>23530</v>
      </c>
      <c r="T85" s="76">
        <v>2170</v>
      </c>
      <c r="U85" s="76">
        <v>780</v>
      </c>
      <c r="V85" s="70" t="s">
        <v>105</v>
      </c>
      <c r="W85" s="70" t="s">
        <v>105</v>
      </c>
      <c r="X85" s="70" t="s">
        <v>105</v>
      </c>
      <c r="Z85" s="70" t="s">
        <v>105</v>
      </c>
      <c r="AA85" s="70" t="s">
        <v>105</v>
      </c>
      <c r="AB85" s="70" t="s">
        <v>105</v>
      </c>
      <c r="AC85" s="130">
        <f t="shared" si="16"/>
        <v>9.2222694432639182E-2</v>
      </c>
      <c r="AD85" s="130"/>
    </row>
    <row r="86" spans="1:30">
      <c r="A86" s="68" t="s">
        <v>156</v>
      </c>
      <c r="B86" s="66" t="s">
        <v>8</v>
      </c>
      <c r="C86" s="74">
        <v>42.701390000000004</v>
      </c>
      <c r="D86" s="74">
        <v>76.700890000000001</v>
      </c>
      <c r="E86" s="673">
        <v>3197</v>
      </c>
      <c r="F86" s="673" t="s">
        <v>24</v>
      </c>
      <c r="G86" s="75">
        <v>3</v>
      </c>
      <c r="H86" s="673">
        <v>2.65</v>
      </c>
      <c r="I86" s="52">
        <v>1</v>
      </c>
      <c r="J86" s="75">
        <v>0</v>
      </c>
      <c r="K86" s="68">
        <v>838700</v>
      </c>
      <c r="L86" s="68">
        <v>24600</v>
      </c>
      <c r="M86" s="59" t="s">
        <v>27</v>
      </c>
      <c r="N86" s="68">
        <v>0</v>
      </c>
      <c r="O86" s="68">
        <v>0</v>
      </c>
      <c r="P86" s="68">
        <v>0</v>
      </c>
      <c r="Q86" s="126">
        <v>40705</v>
      </c>
      <c r="R86" s="66" t="s">
        <v>2917</v>
      </c>
      <c r="S86" s="76">
        <v>21010</v>
      </c>
      <c r="T86" s="76">
        <v>1910</v>
      </c>
      <c r="U86" s="76">
        <v>620</v>
      </c>
      <c r="V86" s="70" t="s">
        <v>105</v>
      </c>
      <c r="W86" s="70" t="s">
        <v>105</v>
      </c>
      <c r="X86" s="70" t="s">
        <v>105</v>
      </c>
      <c r="Z86" s="70" t="s">
        <v>105</v>
      </c>
      <c r="AA86" s="70" t="s">
        <v>105</v>
      </c>
      <c r="AB86" s="70" t="s">
        <v>105</v>
      </c>
      <c r="AC86" s="130">
        <f t="shared" si="16"/>
        <v>9.0909090909090912E-2</v>
      </c>
      <c r="AD86" s="130"/>
    </row>
    <row r="87" spans="1:30">
      <c r="A87" s="68" t="s">
        <v>156</v>
      </c>
      <c r="B87" s="66" t="s">
        <v>9</v>
      </c>
      <c r="C87" s="74">
        <v>42.749650000000003</v>
      </c>
      <c r="D87" s="74">
        <v>76.695400000000006</v>
      </c>
      <c r="E87" s="673">
        <v>3574</v>
      </c>
      <c r="F87" s="673" t="s">
        <v>24</v>
      </c>
      <c r="G87" s="75">
        <v>3</v>
      </c>
      <c r="H87" s="673">
        <v>2.65</v>
      </c>
      <c r="I87" s="52">
        <v>0.98</v>
      </c>
      <c r="J87" s="75">
        <v>0</v>
      </c>
      <c r="K87" s="68">
        <v>12200</v>
      </c>
      <c r="L87" s="68">
        <v>2800</v>
      </c>
      <c r="M87" s="59" t="s">
        <v>27</v>
      </c>
      <c r="N87" s="68">
        <v>0</v>
      </c>
      <c r="O87" s="68">
        <v>0</v>
      </c>
      <c r="P87" s="68">
        <v>0</v>
      </c>
      <c r="Q87" s="126">
        <v>40706</v>
      </c>
      <c r="R87" s="66" t="s">
        <v>2917</v>
      </c>
      <c r="S87" s="76">
        <v>250</v>
      </c>
      <c r="T87" s="76">
        <v>60</v>
      </c>
      <c r="U87" s="76">
        <v>60</v>
      </c>
      <c r="V87" s="70" t="s">
        <v>105</v>
      </c>
      <c r="W87" s="70" t="s">
        <v>105</v>
      </c>
      <c r="X87" s="70" t="s">
        <v>105</v>
      </c>
      <c r="Z87" s="70" t="s">
        <v>105</v>
      </c>
      <c r="AA87" s="70" t="s">
        <v>105</v>
      </c>
      <c r="AB87" s="70" t="s">
        <v>105</v>
      </c>
      <c r="AC87" s="130">
        <f t="shared" si="16"/>
        <v>0.24</v>
      </c>
      <c r="AD87" s="130"/>
    </row>
    <row r="88" spans="1:30">
      <c r="A88" s="68" t="s">
        <v>156</v>
      </c>
      <c r="B88" s="66" t="s">
        <v>10</v>
      </c>
      <c r="C88" s="74">
        <v>42.750830000000001</v>
      </c>
      <c r="D88" s="74">
        <v>76.695130000000006</v>
      </c>
      <c r="E88" s="673">
        <v>3588</v>
      </c>
      <c r="F88" s="673" t="s">
        <v>24</v>
      </c>
      <c r="G88" s="75">
        <v>3</v>
      </c>
      <c r="H88" s="673">
        <v>2.65</v>
      </c>
      <c r="I88" s="52">
        <v>0.97</v>
      </c>
      <c r="J88" s="75">
        <v>0</v>
      </c>
      <c r="K88" s="68">
        <v>12500</v>
      </c>
      <c r="L88" s="68">
        <v>3700</v>
      </c>
      <c r="M88" s="59" t="s">
        <v>27</v>
      </c>
      <c r="N88" s="68">
        <v>0</v>
      </c>
      <c r="O88" s="68">
        <v>0</v>
      </c>
      <c r="P88" s="68">
        <v>0</v>
      </c>
      <c r="Q88" s="126">
        <v>40706</v>
      </c>
      <c r="R88" s="66" t="s">
        <v>2917</v>
      </c>
      <c r="S88" s="76">
        <v>260</v>
      </c>
      <c r="T88" s="76">
        <v>80</v>
      </c>
      <c r="U88" s="76">
        <v>80</v>
      </c>
      <c r="V88" s="70" t="s">
        <v>105</v>
      </c>
      <c r="W88" s="70" t="s">
        <v>105</v>
      </c>
      <c r="X88" s="70" t="s">
        <v>105</v>
      </c>
      <c r="Z88" s="70" t="s">
        <v>105</v>
      </c>
      <c r="AA88" s="70" t="s">
        <v>105</v>
      </c>
      <c r="AB88" s="70" t="s">
        <v>105</v>
      </c>
      <c r="AC88" s="130">
        <f t="shared" si="16"/>
        <v>0.30769230769230771</v>
      </c>
      <c r="AD88" s="130"/>
    </row>
    <row r="89" spans="1:30">
      <c r="A89" s="68" t="s">
        <v>156</v>
      </c>
      <c r="B89" s="66" t="s">
        <v>11</v>
      </c>
      <c r="C89" s="74">
        <v>42.750830000000001</v>
      </c>
      <c r="D89" s="74">
        <v>76.695130000000006</v>
      </c>
      <c r="E89" s="673">
        <v>3588</v>
      </c>
      <c r="F89" s="673" t="s">
        <v>24</v>
      </c>
      <c r="G89" s="75">
        <v>3</v>
      </c>
      <c r="H89" s="673">
        <v>2.65</v>
      </c>
      <c r="I89" s="52">
        <v>0.97</v>
      </c>
      <c r="J89" s="75">
        <v>0</v>
      </c>
      <c r="K89" s="68">
        <v>12000</v>
      </c>
      <c r="L89" s="68">
        <v>2700</v>
      </c>
      <c r="M89" s="59" t="s">
        <v>27</v>
      </c>
      <c r="N89" s="68">
        <v>0</v>
      </c>
      <c r="O89" s="68">
        <v>0</v>
      </c>
      <c r="P89" s="68">
        <v>0</v>
      </c>
      <c r="Q89" s="126">
        <v>40706</v>
      </c>
      <c r="R89" s="66" t="s">
        <v>2917</v>
      </c>
      <c r="S89" s="76">
        <v>250</v>
      </c>
      <c r="T89" s="76">
        <v>60</v>
      </c>
      <c r="U89" s="76">
        <v>60</v>
      </c>
      <c r="V89" s="70" t="s">
        <v>105</v>
      </c>
      <c r="W89" s="70" t="s">
        <v>105</v>
      </c>
      <c r="X89" s="70" t="s">
        <v>105</v>
      </c>
      <c r="Z89" s="70" t="s">
        <v>105</v>
      </c>
      <c r="AA89" s="70" t="s">
        <v>105</v>
      </c>
      <c r="AB89" s="70" t="s">
        <v>105</v>
      </c>
      <c r="AC89" s="130">
        <f t="shared" si="16"/>
        <v>0.24</v>
      </c>
      <c r="AD89" s="130"/>
    </row>
    <row r="90" spans="1:30">
      <c r="A90" s="68" t="s">
        <v>156</v>
      </c>
      <c r="B90" s="66" t="s">
        <v>12</v>
      </c>
      <c r="C90" s="74">
        <v>42.747750000000003</v>
      </c>
      <c r="D90" s="74">
        <v>76.693920000000006</v>
      </c>
      <c r="E90" s="673">
        <v>3535</v>
      </c>
      <c r="F90" s="673" t="s">
        <v>24</v>
      </c>
      <c r="G90" s="75">
        <v>10</v>
      </c>
      <c r="H90" s="673">
        <v>2.65</v>
      </c>
      <c r="I90" s="52">
        <v>0.98</v>
      </c>
      <c r="J90" s="75">
        <v>0</v>
      </c>
      <c r="K90" s="68">
        <v>686200</v>
      </c>
      <c r="L90" s="68">
        <v>22100</v>
      </c>
      <c r="M90" s="59" t="s">
        <v>27</v>
      </c>
      <c r="N90" s="68">
        <v>0</v>
      </c>
      <c r="O90" s="68">
        <v>0</v>
      </c>
      <c r="P90" s="68">
        <v>0</v>
      </c>
      <c r="Q90" s="126">
        <v>40706</v>
      </c>
      <c r="R90" s="66" t="s">
        <v>2917</v>
      </c>
      <c r="S90" s="76">
        <v>15220</v>
      </c>
      <c r="T90" s="76">
        <v>1390</v>
      </c>
      <c r="U90" s="76">
        <v>490</v>
      </c>
      <c r="V90" s="70" t="s">
        <v>105</v>
      </c>
      <c r="W90" s="70" t="s">
        <v>105</v>
      </c>
      <c r="X90" s="70" t="s">
        <v>105</v>
      </c>
      <c r="Z90" s="70" t="s">
        <v>105</v>
      </c>
      <c r="AA90" s="70" t="s">
        <v>105</v>
      </c>
      <c r="AB90" s="70" t="s">
        <v>105</v>
      </c>
      <c r="AC90" s="130">
        <f t="shared" si="16"/>
        <v>9.1327201051248363E-2</v>
      </c>
      <c r="AD90" s="130"/>
    </row>
    <row r="91" spans="1:30">
      <c r="A91" s="68" t="s">
        <v>156</v>
      </c>
      <c r="B91" s="66" t="s">
        <v>13</v>
      </c>
      <c r="C91" s="74">
        <v>42.747750000000003</v>
      </c>
      <c r="D91" s="74">
        <v>76.693920000000006</v>
      </c>
      <c r="E91" s="673">
        <v>3535</v>
      </c>
      <c r="F91" s="673" t="s">
        <v>24</v>
      </c>
      <c r="G91" s="75">
        <v>5</v>
      </c>
      <c r="H91" s="673">
        <v>2.65</v>
      </c>
      <c r="I91" s="52">
        <v>0.98</v>
      </c>
      <c r="J91" s="75">
        <v>0</v>
      </c>
      <c r="K91" s="68">
        <v>707600</v>
      </c>
      <c r="L91" s="68">
        <v>21200</v>
      </c>
      <c r="M91" s="59" t="s">
        <v>27</v>
      </c>
      <c r="N91" s="68">
        <v>0</v>
      </c>
      <c r="O91" s="68">
        <v>0</v>
      </c>
      <c r="P91" s="68">
        <v>0</v>
      </c>
      <c r="Q91" s="126">
        <v>40706</v>
      </c>
      <c r="R91" s="66" t="s">
        <v>2917</v>
      </c>
      <c r="S91" s="76">
        <v>15080</v>
      </c>
      <c r="T91" s="76">
        <v>1370</v>
      </c>
      <c r="U91" s="76">
        <v>450</v>
      </c>
      <c r="V91" s="70" t="s">
        <v>105</v>
      </c>
      <c r="W91" s="70" t="s">
        <v>105</v>
      </c>
      <c r="X91" s="70" t="s">
        <v>105</v>
      </c>
      <c r="Z91" s="70" t="s">
        <v>105</v>
      </c>
      <c r="AA91" s="70" t="s">
        <v>105</v>
      </c>
      <c r="AB91" s="70" t="s">
        <v>105</v>
      </c>
      <c r="AC91" s="130">
        <f t="shared" si="16"/>
        <v>9.0848806366047752E-2</v>
      </c>
      <c r="AD91" s="130"/>
    </row>
    <row r="92" spans="1:30">
      <c r="A92" s="68" t="s">
        <v>156</v>
      </c>
      <c r="B92" s="66" t="s">
        <v>14</v>
      </c>
      <c r="C92" s="74">
        <v>42.747070000000001</v>
      </c>
      <c r="D92" s="74">
        <v>76.694329999999994</v>
      </c>
      <c r="E92" s="673">
        <v>3534</v>
      </c>
      <c r="F92" s="673" t="s">
        <v>24</v>
      </c>
      <c r="G92" s="75">
        <v>5</v>
      </c>
      <c r="H92" s="673">
        <v>2.65</v>
      </c>
      <c r="I92" s="52">
        <v>0.98</v>
      </c>
      <c r="J92" s="75">
        <v>0</v>
      </c>
      <c r="K92" s="68">
        <v>739400</v>
      </c>
      <c r="L92" s="68">
        <v>23300</v>
      </c>
      <c r="M92" s="59" t="s">
        <v>27</v>
      </c>
      <c r="N92" s="68">
        <v>0</v>
      </c>
      <c r="O92" s="68">
        <v>0</v>
      </c>
      <c r="P92" s="68">
        <v>0</v>
      </c>
      <c r="Q92" s="126">
        <v>40706</v>
      </c>
      <c r="R92" s="66" t="s">
        <v>2917</v>
      </c>
      <c r="S92" s="76">
        <v>15760</v>
      </c>
      <c r="T92" s="76">
        <v>1440</v>
      </c>
      <c r="U92" s="76">
        <v>500</v>
      </c>
      <c r="V92" s="70" t="s">
        <v>105</v>
      </c>
      <c r="W92" s="70" t="s">
        <v>105</v>
      </c>
      <c r="X92" s="70" t="s">
        <v>105</v>
      </c>
      <c r="Z92" s="70" t="s">
        <v>105</v>
      </c>
      <c r="AA92" s="70" t="s">
        <v>105</v>
      </c>
      <c r="AB92" s="70" t="s">
        <v>105</v>
      </c>
      <c r="AC92" s="130">
        <f t="shared" si="16"/>
        <v>9.1370558375634514E-2</v>
      </c>
      <c r="AD92" s="130"/>
    </row>
    <row r="93" spans="1:30">
      <c r="A93" s="68" t="s">
        <v>160</v>
      </c>
      <c r="B93" s="78" t="s">
        <v>117</v>
      </c>
      <c r="C93" s="79">
        <v>42.038916999999998</v>
      </c>
      <c r="D93" s="79">
        <v>77.124200000000002</v>
      </c>
      <c r="E93" s="80">
        <v>2803</v>
      </c>
      <c r="F93" s="13" t="s">
        <v>24</v>
      </c>
      <c r="G93" s="53">
        <v>3</v>
      </c>
      <c r="H93" s="13">
        <v>2.65</v>
      </c>
      <c r="I93" s="52">
        <v>1</v>
      </c>
      <c r="J93" s="14">
        <v>0</v>
      </c>
      <c r="K93" s="81">
        <v>475400</v>
      </c>
      <c r="L93" s="81">
        <v>39900</v>
      </c>
      <c r="M93" s="82" t="s">
        <v>27</v>
      </c>
      <c r="N93" s="68">
        <v>0</v>
      </c>
      <c r="O93" s="68">
        <v>0</v>
      </c>
      <c r="P93" s="83">
        <v>0</v>
      </c>
      <c r="Q93" s="126">
        <v>40704</v>
      </c>
      <c r="R93" s="66" t="s">
        <v>2917</v>
      </c>
      <c r="S93" s="66">
        <v>15380</v>
      </c>
      <c r="T93" s="66">
        <v>1850</v>
      </c>
      <c r="U93" s="66">
        <v>1300</v>
      </c>
      <c r="V93" s="70" t="s">
        <v>105</v>
      </c>
      <c r="W93" s="70" t="s">
        <v>105</v>
      </c>
      <c r="X93" s="70" t="s">
        <v>105</v>
      </c>
      <c r="Z93" s="70" t="s">
        <v>105</v>
      </c>
      <c r="AA93" s="70" t="s">
        <v>105</v>
      </c>
      <c r="AB93" s="70" t="s">
        <v>105</v>
      </c>
      <c r="AC93" s="130">
        <f t="shared" si="16"/>
        <v>0.12028608582574772</v>
      </c>
      <c r="AD93" s="130"/>
    </row>
    <row r="94" spans="1:30">
      <c r="A94" s="68" t="s">
        <v>160</v>
      </c>
      <c r="B94" s="66" t="s">
        <v>3</v>
      </c>
      <c r="C94" s="74">
        <v>42.011470000000003</v>
      </c>
      <c r="D94" s="74">
        <v>77.199600000000004</v>
      </c>
      <c r="E94" s="673">
        <v>3254</v>
      </c>
      <c r="F94" s="673" t="s">
        <v>24</v>
      </c>
      <c r="G94" s="75">
        <v>3</v>
      </c>
      <c r="H94" s="673">
        <v>2.65</v>
      </c>
      <c r="I94" s="52">
        <v>0.99</v>
      </c>
      <c r="J94" s="75">
        <v>0</v>
      </c>
      <c r="K94" s="68">
        <v>705500</v>
      </c>
      <c r="L94" s="68">
        <v>21600</v>
      </c>
      <c r="M94" s="59" t="s">
        <v>27</v>
      </c>
      <c r="N94" s="68">
        <v>0</v>
      </c>
      <c r="O94" s="68">
        <v>0</v>
      </c>
      <c r="P94" s="68">
        <v>0</v>
      </c>
      <c r="Q94" s="126">
        <v>40704</v>
      </c>
      <c r="R94" s="66" t="s">
        <v>2917</v>
      </c>
      <c r="S94" s="76">
        <v>17570</v>
      </c>
      <c r="T94" s="76">
        <v>1600</v>
      </c>
      <c r="U94" s="76">
        <v>540</v>
      </c>
      <c r="V94" s="70" t="s">
        <v>105</v>
      </c>
      <c r="W94" s="70" t="s">
        <v>105</v>
      </c>
      <c r="X94" s="70" t="s">
        <v>105</v>
      </c>
      <c r="Z94" s="70" t="s">
        <v>105</v>
      </c>
      <c r="AA94" s="70" t="s">
        <v>105</v>
      </c>
      <c r="AB94" s="70" t="s">
        <v>105</v>
      </c>
      <c r="AC94" s="130">
        <f t="shared" si="16"/>
        <v>9.1064314171883889E-2</v>
      </c>
      <c r="AD94" s="130"/>
    </row>
    <row r="95" spans="1:30">
      <c r="A95" s="68" t="s">
        <v>160</v>
      </c>
      <c r="B95" s="66" t="s">
        <v>4</v>
      </c>
      <c r="C95" s="74">
        <v>42.0107</v>
      </c>
      <c r="D95" s="74">
        <v>77.198329999999999</v>
      </c>
      <c r="E95" s="673">
        <v>3258</v>
      </c>
      <c r="F95" s="673" t="s">
        <v>24</v>
      </c>
      <c r="G95" s="75">
        <v>5</v>
      </c>
      <c r="H95" s="673">
        <v>2.65</v>
      </c>
      <c r="I95" s="52">
        <v>0.99</v>
      </c>
      <c r="J95" s="75">
        <v>0</v>
      </c>
      <c r="K95" s="68">
        <v>628200</v>
      </c>
      <c r="L95" s="68">
        <v>28500</v>
      </c>
      <c r="M95" s="59" t="s">
        <v>27</v>
      </c>
      <c r="N95" s="68">
        <v>0</v>
      </c>
      <c r="O95" s="68">
        <v>0</v>
      </c>
      <c r="P95" s="68">
        <v>0</v>
      </c>
      <c r="Q95" s="126">
        <v>40704</v>
      </c>
      <c r="R95" s="66" t="s">
        <v>2917</v>
      </c>
      <c r="S95" s="76">
        <v>15860</v>
      </c>
      <c r="T95" s="76">
        <v>1540</v>
      </c>
      <c r="U95" s="76">
        <v>720</v>
      </c>
      <c r="V95" s="70" t="s">
        <v>105</v>
      </c>
      <c r="W95" s="70" t="s">
        <v>105</v>
      </c>
      <c r="X95" s="70" t="s">
        <v>105</v>
      </c>
      <c r="Z95" s="70" t="s">
        <v>105</v>
      </c>
      <c r="AA95" s="70" t="s">
        <v>105</v>
      </c>
      <c r="AB95" s="70" t="s">
        <v>105</v>
      </c>
      <c r="AC95" s="130">
        <f t="shared" si="16"/>
        <v>9.7099621689785628E-2</v>
      </c>
      <c r="AD95" s="130"/>
    </row>
    <row r="96" spans="1:30">
      <c r="A96" s="68" t="s">
        <v>160</v>
      </c>
      <c r="B96" s="66" t="s">
        <v>5</v>
      </c>
      <c r="C96" s="74">
        <v>42.01238</v>
      </c>
      <c r="D96" s="74">
        <v>77.202020000000005</v>
      </c>
      <c r="E96" s="673">
        <v>3208</v>
      </c>
      <c r="F96" s="673" t="s">
        <v>24</v>
      </c>
      <c r="G96" s="75">
        <v>3</v>
      </c>
      <c r="H96" s="673">
        <v>2.65</v>
      </c>
      <c r="I96" s="52">
        <v>0.99</v>
      </c>
      <c r="J96" s="75">
        <v>0</v>
      </c>
      <c r="K96" s="68">
        <v>662500</v>
      </c>
      <c r="L96" s="68">
        <v>19900</v>
      </c>
      <c r="M96" s="59" t="s">
        <v>27</v>
      </c>
      <c r="N96" s="68">
        <v>0</v>
      </c>
      <c r="O96" s="68">
        <v>0</v>
      </c>
      <c r="P96" s="68">
        <v>0</v>
      </c>
      <c r="Q96" s="126">
        <v>40704</v>
      </c>
      <c r="R96" s="66" t="s">
        <v>2917</v>
      </c>
      <c r="S96" s="76">
        <v>16950</v>
      </c>
      <c r="T96" s="76">
        <v>1540</v>
      </c>
      <c r="U96" s="76">
        <v>510</v>
      </c>
      <c r="V96" s="70" t="s">
        <v>105</v>
      </c>
      <c r="W96" s="70" t="s">
        <v>105</v>
      </c>
      <c r="X96" s="70" t="s">
        <v>105</v>
      </c>
      <c r="Z96" s="70" t="s">
        <v>105</v>
      </c>
      <c r="AA96" s="70" t="s">
        <v>105</v>
      </c>
      <c r="AB96" s="70" t="s">
        <v>105</v>
      </c>
      <c r="AC96" s="130">
        <f t="shared" si="16"/>
        <v>9.0855457227138642E-2</v>
      </c>
      <c r="AD96" s="130"/>
    </row>
    <row r="97" spans="1:30">
      <c r="A97" s="68" t="s">
        <v>160</v>
      </c>
      <c r="B97" s="78" t="s">
        <v>118</v>
      </c>
      <c r="C97" s="79">
        <v>42.014316999999998</v>
      </c>
      <c r="D97" s="79">
        <v>77.199267000000006</v>
      </c>
      <c r="E97" s="80">
        <v>3265</v>
      </c>
      <c r="F97" s="13" t="s">
        <v>24</v>
      </c>
      <c r="G97" s="53">
        <v>3</v>
      </c>
      <c r="H97" s="13">
        <v>2.65</v>
      </c>
      <c r="I97" s="52">
        <v>1</v>
      </c>
      <c r="J97" s="14">
        <v>0</v>
      </c>
      <c r="K97" s="81">
        <v>714900</v>
      </c>
      <c r="L97" s="81">
        <v>27600</v>
      </c>
      <c r="M97" s="82" t="s">
        <v>27</v>
      </c>
      <c r="N97" s="68">
        <v>0</v>
      </c>
      <c r="O97" s="68">
        <v>0</v>
      </c>
      <c r="P97" s="83">
        <v>0</v>
      </c>
      <c r="Q97" s="126">
        <v>40704</v>
      </c>
      <c r="R97" s="66" t="s">
        <v>2917</v>
      </c>
      <c r="S97" s="66">
        <v>17520</v>
      </c>
      <c r="T97" s="66">
        <v>1650</v>
      </c>
      <c r="U97" s="66">
        <v>680</v>
      </c>
      <c r="V97" s="70" t="s">
        <v>105</v>
      </c>
      <c r="W97" s="70" t="s">
        <v>105</v>
      </c>
      <c r="X97" s="70" t="s">
        <v>105</v>
      </c>
      <c r="Z97" s="70" t="s">
        <v>105</v>
      </c>
      <c r="AA97" s="70" t="s">
        <v>105</v>
      </c>
      <c r="AB97" s="70" t="s">
        <v>105</v>
      </c>
      <c r="AC97" s="130">
        <f t="shared" si="16"/>
        <v>9.4178082191780824E-2</v>
      </c>
      <c r="AD97" s="130"/>
    </row>
    <row r="98" spans="1:30">
      <c r="A98" s="68" t="s">
        <v>160</v>
      </c>
      <c r="B98" s="78" t="s">
        <v>119</v>
      </c>
      <c r="C98" s="79">
        <v>42.014316999999998</v>
      </c>
      <c r="D98" s="79">
        <v>77.199267000000006</v>
      </c>
      <c r="E98" s="80">
        <v>3265</v>
      </c>
      <c r="F98" s="13" t="s">
        <v>24</v>
      </c>
      <c r="G98" s="53">
        <v>3</v>
      </c>
      <c r="H98" s="13">
        <v>2.65</v>
      </c>
      <c r="I98" s="52">
        <v>1</v>
      </c>
      <c r="J98" s="14">
        <v>0</v>
      </c>
      <c r="K98" s="81">
        <v>669100</v>
      </c>
      <c r="L98" s="81">
        <v>39900</v>
      </c>
      <c r="M98" s="82" t="s">
        <v>27</v>
      </c>
      <c r="N98" s="68">
        <v>0</v>
      </c>
      <c r="O98" s="68">
        <v>0</v>
      </c>
      <c r="P98" s="83">
        <v>0</v>
      </c>
      <c r="Q98" s="126">
        <v>40704</v>
      </c>
      <c r="R98" s="66" t="s">
        <v>2917</v>
      </c>
      <c r="S98" s="66">
        <v>16390</v>
      </c>
      <c r="T98" s="66">
        <v>1710</v>
      </c>
      <c r="U98" s="66">
        <v>980</v>
      </c>
      <c r="V98" s="70" t="s">
        <v>105</v>
      </c>
      <c r="W98" s="70" t="s">
        <v>105</v>
      </c>
      <c r="X98" s="70" t="s">
        <v>105</v>
      </c>
      <c r="Z98" s="70" t="s">
        <v>105</v>
      </c>
      <c r="AA98" s="70" t="s">
        <v>105</v>
      </c>
      <c r="AB98" s="70" t="s">
        <v>105</v>
      </c>
      <c r="AC98" s="130">
        <f t="shared" si="16"/>
        <v>0.10433190970103721</v>
      </c>
      <c r="AD98" s="130"/>
    </row>
    <row r="99" spans="1:30">
      <c r="A99" s="68" t="s">
        <v>160</v>
      </c>
      <c r="B99" s="78" t="s">
        <v>120</v>
      </c>
      <c r="C99" s="79">
        <v>42.014467000000003</v>
      </c>
      <c r="D99" s="79">
        <v>77.198217</v>
      </c>
      <c r="E99" s="80">
        <v>3252</v>
      </c>
      <c r="F99" s="13" t="s">
        <v>24</v>
      </c>
      <c r="G99" s="53">
        <v>3</v>
      </c>
      <c r="H99" s="13">
        <v>2.65</v>
      </c>
      <c r="I99" s="52">
        <v>1</v>
      </c>
      <c r="J99" s="14">
        <v>0</v>
      </c>
      <c r="K99" s="81">
        <v>732600</v>
      </c>
      <c r="L99" s="81">
        <v>18700</v>
      </c>
      <c r="M99" s="82" t="s">
        <v>27</v>
      </c>
      <c r="N99" s="68">
        <v>0</v>
      </c>
      <c r="O99" s="68">
        <v>0</v>
      </c>
      <c r="P99" s="83">
        <v>0</v>
      </c>
      <c r="Q99" s="126">
        <v>40704</v>
      </c>
      <c r="R99" s="66" t="s">
        <v>2917</v>
      </c>
      <c r="S99" s="66">
        <v>18090</v>
      </c>
      <c r="T99" s="66">
        <v>1620</v>
      </c>
      <c r="U99" s="66">
        <v>460</v>
      </c>
      <c r="V99" s="70" t="s">
        <v>105</v>
      </c>
      <c r="W99" s="70" t="s">
        <v>105</v>
      </c>
      <c r="X99" s="70" t="s">
        <v>105</v>
      </c>
      <c r="Z99" s="70" t="s">
        <v>105</v>
      </c>
      <c r="AA99" s="70" t="s">
        <v>105</v>
      </c>
      <c r="AB99" s="70" t="s">
        <v>105</v>
      </c>
      <c r="AC99" s="130">
        <f t="shared" si="16"/>
        <v>8.9552238805970144E-2</v>
      </c>
      <c r="AD99" s="130"/>
    </row>
    <row r="100" spans="1:30">
      <c r="A100" s="68" t="s">
        <v>160</v>
      </c>
      <c r="B100" s="78" t="s">
        <v>121</v>
      </c>
      <c r="C100" s="79">
        <v>42.038133000000002</v>
      </c>
      <c r="D100" s="79">
        <v>77.142083</v>
      </c>
      <c r="E100" s="80">
        <v>3001</v>
      </c>
      <c r="F100" s="13" t="s">
        <v>24</v>
      </c>
      <c r="G100" s="53">
        <v>3</v>
      </c>
      <c r="H100" s="13">
        <v>2.65</v>
      </c>
      <c r="I100" s="52">
        <v>1</v>
      </c>
      <c r="J100" s="14">
        <v>0</v>
      </c>
      <c r="K100" s="81">
        <v>462400</v>
      </c>
      <c r="L100" s="81">
        <v>25100</v>
      </c>
      <c r="M100" s="82" t="s">
        <v>27</v>
      </c>
      <c r="N100" s="68">
        <v>0</v>
      </c>
      <c r="O100" s="68">
        <v>0</v>
      </c>
      <c r="P100" s="83">
        <v>0</v>
      </c>
      <c r="Q100" s="126">
        <v>40704</v>
      </c>
      <c r="R100" s="66" t="s">
        <v>2917</v>
      </c>
      <c r="S100" s="66">
        <v>13240</v>
      </c>
      <c r="T100" s="66">
        <v>1340</v>
      </c>
      <c r="U100" s="66">
        <v>720</v>
      </c>
      <c r="V100" s="70" t="s">
        <v>105</v>
      </c>
      <c r="W100" s="70" t="s">
        <v>105</v>
      </c>
      <c r="X100" s="70" t="s">
        <v>105</v>
      </c>
      <c r="Z100" s="70" t="s">
        <v>105</v>
      </c>
      <c r="AA100" s="70" t="s">
        <v>105</v>
      </c>
      <c r="AB100" s="70" t="s">
        <v>105</v>
      </c>
      <c r="AC100" s="130">
        <f t="shared" si="16"/>
        <v>0.10120845921450151</v>
      </c>
      <c r="AD100" s="130"/>
    </row>
    <row r="101" spans="1:30">
      <c r="A101" s="68" t="s">
        <v>160</v>
      </c>
      <c r="B101" s="78" t="s">
        <v>122</v>
      </c>
      <c r="C101" s="79">
        <v>42.038133000000002</v>
      </c>
      <c r="D101" s="79">
        <v>77.142083</v>
      </c>
      <c r="E101" s="80">
        <v>3001</v>
      </c>
      <c r="F101" s="13" t="s">
        <v>24</v>
      </c>
      <c r="G101" s="53">
        <v>3</v>
      </c>
      <c r="H101" s="13">
        <v>2.65</v>
      </c>
      <c r="I101" s="52">
        <v>1</v>
      </c>
      <c r="J101" s="14">
        <v>0</v>
      </c>
      <c r="K101" s="81">
        <v>1711500</v>
      </c>
      <c r="L101" s="81">
        <v>78800</v>
      </c>
      <c r="M101" s="82" t="s">
        <v>27</v>
      </c>
      <c r="N101" s="68">
        <v>0</v>
      </c>
      <c r="O101" s="68">
        <v>0</v>
      </c>
      <c r="P101" s="83">
        <v>0</v>
      </c>
      <c r="Q101" s="126">
        <v>40704</v>
      </c>
      <c r="R101" s="66" t="s">
        <v>2917</v>
      </c>
      <c r="S101" s="66">
        <v>49440</v>
      </c>
      <c r="T101" s="66">
        <v>4860</v>
      </c>
      <c r="U101" s="66">
        <v>2300</v>
      </c>
      <c r="V101" s="70" t="s">
        <v>105</v>
      </c>
      <c r="W101" s="70" t="s">
        <v>105</v>
      </c>
      <c r="X101" s="70" t="s">
        <v>105</v>
      </c>
      <c r="Z101" s="70" t="s">
        <v>105</v>
      </c>
      <c r="AA101" s="70" t="s">
        <v>105</v>
      </c>
      <c r="AB101" s="70" t="s">
        <v>105</v>
      </c>
      <c r="AC101" s="130">
        <f t="shared" si="16"/>
        <v>9.8300970873786406E-2</v>
      </c>
      <c r="AD101" s="130"/>
    </row>
    <row r="102" spans="1:30">
      <c r="A102" s="68" t="s">
        <v>160</v>
      </c>
      <c r="B102" s="78" t="s">
        <v>123</v>
      </c>
      <c r="C102" s="79">
        <v>42.038283</v>
      </c>
      <c r="D102" s="79">
        <v>77.120566999999994</v>
      </c>
      <c r="E102" s="80">
        <v>2781</v>
      </c>
      <c r="F102" s="13" t="s">
        <v>24</v>
      </c>
      <c r="G102" s="53">
        <v>1</v>
      </c>
      <c r="H102" s="13">
        <v>2.65</v>
      </c>
      <c r="I102" s="52">
        <v>1</v>
      </c>
      <c r="J102" s="14">
        <v>0</v>
      </c>
      <c r="K102" s="81">
        <v>682000</v>
      </c>
      <c r="L102" s="81">
        <v>19600</v>
      </c>
      <c r="M102" s="82" t="s">
        <v>27</v>
      </c>
      <c r="N102" s="68">
        <v>0</v>
      </c>
      <c r="O102" s="68">
        <v>0</v>
      </c>
      <c r="P102" s="83">
        <v>0</v>
      </c>
      <c r="Q102" s="126">
        <v>40704</v>
      </c>
      <c r="R102" s="66" t="s">
        <v>2917</v>
      </c>
      <c r="S102" s="66">
        <v>22040</v>
      </c>
      <c r="T102" s="66">
        <v>2000</v>
      </c>
      <c r="U102" s="66">
        <v>640</v>
      </c>
      <c r="V102" s="70" t="s">
        <v>105</v>
      </c>
      <c r="W102" s="70" t="s">
        <v>105</v>
      </c>
      <c r="X102" s="70" t="s">
        <v>105</v>
      </c>
      <c r="Z102" s="70" t="s">
        <v>105</v>
      </c>
      <c r="AA102" s="70" t="s">
        <v>105</v>
      </c>
      <c r="AB102" s="70" t="s">
        <v>105</v>
      </c>
      <c r="AC102" s="130">
        <f t="shared" si="16"/>
        <v>9.0744101633393831E-2</v>
      </c>
      <c r="AD102" s="130"/>
    </row>
    <row r="103" spans="1:30">
      <c r="A103" s="68" t="s">
        <v>160</v>
      </c>
      <c r="B103" s="78" t="s">
        <v>124</v>
      </c>
      <c r="C103" s="79">
        <v>42.038217000000003</v>
      </c>
      <c r="D103" s="79">
        <v>77.124016999999995</v>
      </c>
      <c r="E103" s="80">
        <v>2798</v>
      </c>
      <c r="F103" s="13" t="s">
        <v>24</v>
      </c>
      <c r="G103" s="53">
        <v>2</v>
      </c>
      <c r="H103" s="13">
        <v>2.65</v>
      </c>
      <c r="I103" s="52">
        <v>1</v>
      </c>
      <c r="J103" s="14">
        <v>0</v>
      </c>
      <c r="K103" s="81">
        <v>671800</v>
      </c>
      <c r="L103" s="81">
        <v>20400</v>
      </c>
      <c r="M103" s="82" t="s">
        <v>27</v>
      </c>
      <c r="N103" s="68">
        <v>0</v>
      </c>
      <c r="O103" s="68">
        <v>0</v>
      </c>
      <c r="P103" s="83">
        <v>0</v>
      </c>
      <c r="Q103" s="126">
        <v>40704</v>
      </c>
      <c r="R103" s="66" t="s">
        <v>2917</v>
      </c>
      <c r="S103" s="66">
        <v>21660</v>
      </c>
      <c r="T103" s="66">
        <v>1970</v>
      </c>
      <c r="U103" s="66">
        <v>660</v>
      </c>
      <c r="V103" s="70" t="s">
        <v>105</v>
      </c>
      <c r="W103" s="70" t="s">
        <v>105</v>
      </c>
      <c r="X103" s="70" t="s">
        <v>105</v>
      </c>
      <c r="Z103" s="70" t="s">
        <v>105</v>
      </c>
      <c r="AA103" s="70" t="s">
        <v>105</v>
      </c>
      <c r="AB103" s="70" t="s">
        <v>105</v>
      </c>
      <c r="AC103" s="130">
        <f t="shared" si="16"/>
        <v>9.0951061865189295E-2</v>
      </c>
      <c r="AD103" s="130"/>
    </row>
    <row r="104" spans="1:30">
      <c r="A104" s="68" t="s">
        <v>157</v>
      </c>
      <c r="B104" s="672" t="s">
        <v>65</v>
      </c>
      <c r="C104" s="54">
        <v>41.785713000000001</v>
      </c>
      <c r="D104" s="54">
        <v>80.906077999999994</v>
      </c>
      <c r="E104" s="13">
        <v>1978</v>
      </c>
      <c r="F104" s="13" t="s">
        <v>24</v>
      </c>
      <c r="G104" s="14">
        <v>4</v>
      </c>
      <c r="H104" s="11">
        <v>2.65</v>
      </c>
      <c r="I104" s="52">
        <v>1</v>
      </c>
      <c r="J104" s="14">
        <v>0</v>
      </c>
      <c r="K104" s="35">
        <v>303100</v>
      </c>
      <c r="L104" s="35">
        <v>23600</v>
      </c>
      <c r="M104" s="69" t="s">
        <v>54</v>
      </c>
      <c r="N104" s="35">
        <v>2183200</v>
      </c>
      <c r="O104" s="35">
        <v>41400</v>
      </c>
      <c r="P104" s="69" t="s">
        <v>54</v>
      </c>
      <c r="Q104" s="126">
        <v>33869</v>
      </c>
      <c r="R104" s="66" t="s">
        <v>2917</v>
      </c>
      <c r="S104" s="70">
        <v>15420</v>
      </c>
      <c r="T104" s="70">
        <v>1790</v>
      </c>
      <c r="U104" s="70">
        <v>1210</v>
      </c>
      <c r="V104" s="70">
        <v>18240</v>
      </c>
      <c r="W104" s="70">
        <v>1610</v>
      </c>
      <c r="X104" s="70">
        <v>350</v>
      </c>
      <c r="Y104" s="36"/>
      <c r="Z104" s="68">
        <f>ABS(S104-V104)</f>
        <v>2820</v>
      </c>
      <c r="AA104" s="68">
        <f>SQRT(T104^2+W104^2)</f>
        <v>2407.5298544358698</v>
      </c>
      <c r="AB104" s="130">
        <f>ABS(Z104/S104)</f>
        <v>0.1828793774319066</v>
      </c>
      <c r="AC104" s="130">
        <f t="shared" si="16"/>
        <v>0.11608300907911803</v>
      </c>
      <c r="AD104" s="130">
        <f t="shared" si="17"/>
        <v>8.826754385964912E-2</v>
      </c>
    </row>
    <row r="105" spans="1:30">
      <c r="A105" s="68" t="s">
        <v>157</v>
      </c>
      <c r="B105" s="672" t="s">
        <v>66</v>
      </c>
      <c r="C105" s="54">
        <v>41.791485999999999</v>
      </c>
      <c r="D105" s="54">
        <v>80.905010000000004</v>
      </c>
      <c r="E105" s="13">
        <v>2011</v>
      </c>
      <c r="F105" s="13" t="s">
        <v>24</v>
      </c>
      <c r="G105" s="14">
        <v>4</v>
      </c>
      <c r="H105" s="11">
        <v>2.65</v>
      </c>
      <c r="I105" s="52">
        <v>1</v>
      </c>
      <c r="J105" s="14">
        <v>0</v>
      </c>
      <c r="K105" s="35">
        <v>334300</v>
      </c>
      <c r="L105" s="35">
        <v>19700</v>
      </c>
      <c r="M105" s="69" t="s">
        <v>54</v>
      </c>
      <c r="N105" s="35">
        <v>1800300</v>
      </c>
      <c r="O105" s="35">
        <v>133200</v>
      </c>
      <c r="P105" s="69" t="s">
        <v>54</v>
      </c>
      <c r="Q105" s="126">
        <v>33869</v>
      </c>
      <c r="R105" s="66" t="s">
        <v>2917</v>
      </c>
      <c r="S105" s="70">
        <v>16630</v>
      </c>
      <c r="T105" s="70">
        <v>1730</v>
      </c>
      <c r="U105" s="70">
        <v>980</v>
      </c>
      <c r="V105" s="70">
        <v>14680</v>
      </c>
      <c r="W105" s="70">
        <v>1670</v>
      </c>
      <c r="X105" s="70">
        <v>1090</v>
      </c>
      <c r="Y105" s="36"/>
      <c r="Z105" s="68">
        <f>ABS(S105-V105)</f>
        <v>1950</v>
      </c>
      <c r="AA105" s="68">
        <f>SQRT(T105^2+W105^2)</f>
        <v>2404.5373775427156</v>
      </c>
      <c r="AB105" s="130">
        <f>ABS(Z105/S105)</f>
        <v>0.11725796752856284</v>
      </c>
      <c r="AC105" s="130">
        <f t="shared" si="16"/>
        <v>0.10402886349969934</v>
      </c>
      <c r="AD105" s="130">
        <f t="shared" si="17"/>
        <v>0.11376021798365123</v>
      </c>
    </row>
    <row r="106" spans="1:30">
      <c r="A106" s="68" t="s">
        <v>157</v>
      </c>
      <c r="B106" s="672" t="s">
        <v>67</v>
      </c>
      <c r="C106" s="54">
        <v>41.774706999999999</v>
      </c>
      <c r="D106" s="54">
        <v>80.956575999999998</v>
      </c>
      <c r="E106" s="13">
        <v>1889</v>
      </c>
      <c r="F106" s="13" t="s">
        <v>24</v>
      </c>
      <c r="G106" s="14">
        <v>4</v>
      </c>
      <c r="H106" s="11">
        <v>2.65</v>
      </c>
      <c r="I106" s="52">
        <v>1</v>
      </c>
      <c r="J106" s="14">
        <v>0</v>
      </c>
      <c r="K106" s="35">
        <v>336500</v>
      </c>
      <c r="L106" s="35">
        <v>16500</v>
      </c>
      <c r="M106" s="69" t="s">
        <v>54</v>
      </c>
      <c r="N106" s="35">
        <v>0</v>
      </c>
      <c r="O106" s="35">
        <v>0</v>
      </c>
      <c r="P106" s="68">
        <v>0</v>
      </c>
      <c r="Q106" s="126">
        <v>33869</v>
      </c>
      <c r="R106" s="66" t="s">
        <v>2917</v>
      </c>
      <c r="S106" s="70">
        <v>18240</v>
      </c>
      <c r="T106" s="70">
        <v>1800</v>
      </c>
      <c r="U106" s="70">
        <v>900</v>
      </c>
      <c r="V106" s="70" t="s">
        <v>105</v>
      </c>
      <c r="W106" s="70" t="s">
        <v>105</v>
      </c>
      <c r="X106" s="70" t="s">
        <v>105</v>
      </c>
      <c r="Y106" s="36"/>
      <c r="Z106" s="70" t="s">
        <v>105</v>
      </c>
      <c r="AA106" s="70" t="s">
        <v>105</v>
      </c>
      <c r="AB106" s="70" t="s">
        <v>105</v>
      </c>
      <c r="AC106" s="130">
        <f t="shared" si="16"/>
        <v>9.8684210526315791E-2</v>
      </c>
      <c r="AD106" s="130"/>
    </row>
    <row r="107" spans="1:30">
      <c r="A107" s="68" t="s">
        <v>157</v>
      </c>
      <c r="B107" s="672" t="s">
        <v>68</v>
      </c>
      <c r="C107" s="54">
        <v>41.772879000000003</v>
      </c>
      <c r="D107" s="54">
        <v>80.958736000000002</v>
      </c>
      <c r="E107" s="13">
        <v>1874</v>
      </c>
      <c r="F107" s="13" t="s">
        <v>24</v>
      </c>
      <c r="G107" s="14">
        <v>2</v>
      </c>
      <c r="H107" s="13">
        <v>2.65</v>
      </c>
      <c r="I107" s="52">
        <v>1</v>
      </c>
      <c r="J107" s="14">
        <v>0</v>
      </c>
      <c r="K107" s="35">
        <v>465900</v>
      </c>
      <c r="L107" s="35">
        <v>75000</v>
      </c>
      <c r="M107" s="69" t="s">
        <v>54</v>
      </c>
      <c r="N107" s="35">
        <v>0</v>
      </c>
      <c r="O107" s="35">
        <v>0</v>
      </c>
      <c r="P107" s="68">
        <v>0</v>
      </c>
      <c r="Q107" s="126">
        <v>33869</v>
      </c>
      <c r="R107" s="66" t="s">
        <v>2917</v>
      </c>
      <c r="S107" s="70">
        <v>25160</v>
      </c>
      <c r="T107" s="70">
        <v>4610</v>
      </c>
      <c r="U107" s="70">
        <v>4080</v>
      </c>
      <c r="V107" s="70" t="s">
        <v>105</v>
      </c>
      <c r="W107" s="70" t="s">
        <v>105</v>
      </c>
      <c r="X107" s="70" t="s">
        <v>105</v>
      </c>
      <c r="Y107" s="36"/>
      <c r="Z107" s="70" t="s">
        <v>105</v>
      </c>
      <c r="AA107" s="70" t="s">
        <v>105</v>
      </c>
      <c r="AB107" s="70" t="s">
        <v>105</v>
      </c>
      <c r="AC107" s="130">
        <f t="shared" si="16"/>
        <v>0.18322734499205087</v>
      </c>
      <c r="AD107" s="130"/>
    </row>
    <row r="108" spans="1:30">
      <c r="A108" s="66" t="s">
        <v>158</v>
      </c>
      <c r="B108" s="66" t="s">
        <v>0</v>
      </c>
      <c r="C108" s="74">
        <v>41.70825</v>
      </c>
      <c r="D108" s="74">
        <v>77.80538</v>
      </c>
      <c r="E108" s="673">
        <v>3432</v>
      </c>
      <c r="F108" s="673" t="s">
        <v>24</v>
      </c>
      <c r="G108" s="75">
        <v>3</v>
      </c>
      <c r="H108" s="673">
        <v>2.65</v>
      </c>
      <c r="I108" s="52">
        <v>1</v>
      </c>
      <c r="J108" s="75">
        <v>0</v>
      </c>
      <c r="K108" s="68">
        <v>888500</v>
      </c>
      <c r="L108" s="68">
        <v>31100</v>
      </c>
      <c r="M108" s="59" t="s">
        <v>27</v>
      </c>
      <c r="N108" s="68">
        <v>0</v>
      </c>
      <c r="O108" s="68">
        <v>0</v>
      </c>
      <c r="P108" s="68">
        <v>0</v>
      </c>
      <c r="Q108" s="126">
        <v>40703</v>
      </c>
      <c r="R108" s="66" t="s">
        <v>2917</v>
      </c>
      <c r="S108" s="76">
        <v>19920</v>
      </c>
      <c r="T108" s="76">
        <v>1850</v>
      </c>
      <c r="U108" s="76">
        <v>700</v>
      </c>
      <c r="V108" s="70" t="s">
        <v>105</v>
      </c>
      <c r="W108" s="70" t="s">
        <v>105</v>
      </c>
      <c r="X108" s="70" t="s">
        <v>105</v>
      </c>
      <c r="Z108" s="70" t="s">
        <v>105</v>
      </c>
      <c r="AA108" s="70" t="s">
        <v>105</v>
      </c>
      <c r="AB108" s="70" t="s">
        <v>105</v>
      </c>
      <c r="AC108" s="130">
        <f t="shared" si="16"/>
        <v>9.2871485943775103E-2</v>
      </c>
      <c r="AD108" s="130"/>
    </row>
    <row r="109" spans="1:30">
      <c r="A109" s="66" t="s">
        <v>158</v>
      </c>
      <c r="B109" s="66" t="s">
        <v>1</v>
      </c>
      <c r="C109" s="74">
        <v>41.701419999999999</v>
      </c>
      <c r="D109" s="74">
        <v>77.810500000000005</v>
      </c>
      <c r="E109" s="673">
        <v>3402</v>
      </c>
      <c r="F109" s="673" t="s">
        <v>24</v>
      </c>
      <c r="G109" s="75">
        <v>2</v>
      </c>
      <c r="H109" s="673">
        <v>2.65</v>
      </c>
      <c r="I109" s="52">
        <v>1</v>
      </c>
      <c r="J109" s="75">
        <v>0</v>
      </c>
      <c r="K109" s="68">
        <v>620100</v>
      </c>
      <c r="L109" s="68">
        <v>25000</v>
      </c>
      <c r="M109" s="59" t="s">
        <v>27</v>
      </c>
      <c r="N109" s="68">
        <v>0</v>
      </c>
      <c r="O109" s="68">
        <v>0</v>
      </c>
      <c r="P109" s="68">
        <v>0</v>
      </c>
      <c r="Q109" s="126">
        <v>40703</v>
      </c>
      <c r="R109" s="66" t="s">
        <v>2917</v>
      </c>
      <c r="S109" s="76">
        <v>14010</v>
      </c>
      <c r="T109" s="76">
        <v>1330</v>
      </c>
      <c r="U109" s="76">
        <v>570</v>
      </c>
      <c r="V109" s="70" t="s">
        <v>105</v>
      </c>
      <c r="W109" s="70" t="s">
        <v>105</v>
      </c>
      <c r="X109" s="70" t="s">
        <v>105</v>
      </c>
      <c r="Z109" s="70" t="s">
        <v>105</v>
      </c>
      <c r="AA109" s="70" t="s">
        <v>105</v>
      </c>
      <c r="AB109" s="70" t="s">
        <v>105</v>
      </c>
      <c r="AC109" s="130">
        <f t="shared" si="16"/>
        <v>9.4932191291934337E-2</v>
      </c>
      <c r="AD109" s="130"/>
    </row>
    <row r="110" spans="1:30">
      <c r="A110" s="66" t="s">
        <v>158</v>
      </c>
      <c r="B110" s="66" t="s">
        <v>2</v>
      </c>
      <c r="C110" s="74">
        <v>41.701419999999999</v>
      </c>
      <c r="D110" s="74">
        <v>77.810500000000005</v>
      </c>
      <c r="E110" s="673">
        <v>3402</v>
      </c>
      <c r="F110" s="673" t="s">
        <v>24</v>
      </c>
      <c r="G110" s="75">
        <v>5</v>
      </c>
      <c r="H110" s="673">
        <v>2.65</v>
      </c>
      <c r="I110" s="52">
        <v>1</v>
      </c>
      <c r="J110" s="75">
        <v>0</v>
      </c>
      <c r="K110" s="68">
        <v>933900</v>
      </c>
      <c r="L110" s="68">
        <v>37000</v>
      </c>
      <c r="M110" s="59" t="s">
        <v>27</v>
      </c>
      <c r="N110" s="68">
        <v>0</v>
      </c>
      <c r="O110" s="68">
        <v>0</v>
      </c>
      <c r="P110" s="68">
        <v>0</v>
      </c>
      <c r="Q110" s="126">
        <v>40703</v>
      </c>
      <c r="R110" s="66" t="s">
        <v>2917</v>
      </c>
      <c r="S110" s="76">
        <v>21660</v>
      </c>
      <c r="T110" s="76">
        <v>2050</v>
      </c>
      <c r="U110" s="76">
        <v>860</v>
      </c>
      <c r="V110" s="70" t="s">
        <v>105</v>
      </c>
      <c r="W110" s="70" t="s">
        <v>105</v>
      </c>
      <c r="X110" s="70" t="s">
        <v>105</v>
      </c>
      <c r="Z110" s="70" t="s">
        <v>105</v>
      </c>
      <c r="AA110" s="70" t="s">
        <v>105</v>
      </c>
      <c r="AB110" s="70" t="s">
        <v>105</v>
      </c>
      <c r="AC110" s="130">
        <f t="shared" si="16"/>
        <v>9.464450600184672E-2</v>
      </c>
      <c r="AD110" s="130"/>
    </row>
    <row r="111" spans="1:30">
      <c r="A111" s="68" t="s">
        <v>159</v>
      </c>
      <c r="B111" s="672" t="s">
        <v>61</v>
      </c>
      <c r="C111" s="54">
        <v>41.602144000000003</v>
      </c>
      <c r="D111" s="54">
        <v>80.483761999999999</v>
      </c>
      <c r="E111" s="13">
        <v>1677</v>
      </c>
      <c r="F111" s="13" t="s">
        <v>24</v>
      </c>
      <c r="G111" s="14">
        <v>6</v>
      </c>
      <c r="H111" s="11">
        <v>2.65</v>
      </c>
      <c r="I111" s="52">
        <v>1</v>
      </c>
      <c r="J111" s="14">
        <v>0</v>
      </c>
      <c r="K111" s="35">
        <v>97700</v>
      </c>
      <c r="L111" s="35">
        <v>11200</v>
      </c>
      <c r="M111" s="69" t="s">
        <v>54</v>
      </c>
      <c r="N111" s="35">
        <v>463100</v>
      </c>
      <c r="O111" s="35">
        <v>37000</v>
      </c>
      <c r="P111" s="69" t="s">
        <v>54</v>
      </c>
      <c r="Q111" s="126">
        <v>33863</v>
      </c>
      <c r="R111" s="66" t="s">
        <v>2917</v>
      </c>
      <c r="S111" s="70">
        <v>6270</v>
      </c>
      <c r="T111" s="70">
        <v>900</v>
      </c>
      <c r="U111" s="70">
        <v>720</v>
      </c>
      <c r="V111" s="70">
        <v>4860</v>
      </c>
      <c r="W111" s="70">
        <v>570</v>
      </c>
      <c r="X111" s="70">
        <v>390</v>
      </c>
      <c r="Y111" s="36"/>
      <c r="Z111" s="68">
        <f>ABS(S111-V111)</f>
        <v>1410</v>
      </c>
      <c r="AA111" s="68">
        <f>SQRT(T111^2+W111^2)</f>
        <v>1065.3168542738822</v>
      </c>
      <c r="AB111" s="130">
        <f>ABS(Z111/S111)</f>
        <v>0.22488038277511962</v>
      </c>
      <c r="AC111" s="130">
        <f t="shared" si="16"/>
        <v>0.14354066985645933</v>
      </c>
      <c r="AD111" s="130">
        <f t="shared" si="17"/>
        <v>0.11728395061728394</v>
      </c>
    </row>
    <row r="112" spans="1:30">
      <c r="A112" s="68" t="s">
        <v>159</v>
      </c>
      <c r="B112" s="672" t="s">
        <v>62</v>
      </c>
      <c r="C112" s="54">
        <v>41.654803000000001</v>
      </c>
      <c r="D112" s="54">
        <v>80.459587999999997</v>
      </c>
      <c r="E112" s="13">
        <v>2053</v>
      </c>
      <c r="F112" s="13" t="s">
        <v>24</v>
      </c>
      <c r="G112" s="14">
        <v>5</v>
      </c>
      <c r="H112" s="11">
        <v>2.65</v>
      </c>
      <c r="I112" s="52">
        <v>1</v>
      </c>
      <c r="J112" s="14">
        <v>0</v>
      </c>
      <c r="K112" s="35">
        <v>262400</v>
      </c>
      <c r="L112" s="35">
        <v>16000</v>
      </c>
      <c r="M112" s="69" t="s">
        <v>54</v>
      </c>
      <c r="N112" s="35">
        <v>1391000</v>
      </c>
      <c r="O112" s="35">
        <v>86500</v>
      </c>
      <c r="P112" s="69" t="s">
        <v>54</v>
      </c>
      <c r="Q112" s="126">
        <v>33865</v>
      </c>
      <c r="R112" s="66" t="s">
        <v>2917</v>
      </c>
      <c r="S112" s="70">
        <v>12810</v>
      </c>
      <c r="T112" s="70">
        <v>1350</v>
      </c>
      <c r="U112" s="70">
        <v>780</v>
      </c>
      <c r="V112" s="70">
        <v>11120</v>
      </c>
      <c r="W112" s="70">
        <v>1180</v>
      </c>
      <c r="X112" s="70">
        <v>700</v>
      </c>
      <c r="Y112" s="36"/>
      <c r="Z112" s="68">
        <f>ABS(S112-V112)</f>
        <v>1690</v>
      </c>
      <c r="AA112" s="68">
        <f>SQRT(T112^2+W112^2)</f>
        <v>1793.0142219179411</v>
      </c>
      <c r="AB112" s="130">
        <f>ABS(Z112/S112)</f>
        <v>0.13192818110850899</v>
      </c>
      <c r="AC112" s="130">
        <f t="shared" si="16"/>
        <v>0.1053864168618267</v>
      </c>
      <c r="AD112" s="130">
        <f t="shared" si="17"/>
        <v>0.10611510791366907</v>
      </c>
    </row>
    <row r="113" spans="1:30">
      <c r="A113" s="68" t="s">
        <v>159</v>
      </c>
      <c r="B113" s="672" t="s">
        <v>63</v>
      </c>
      <c r="C113" s="54">
        <v>41.630557000000003</v>
      </c>
      <c r="D113" s="54">
        <v>80.469842</v>
      </c>
      <c r="E113" s="13">
        <v>1879</v>
      </c>
      <c r="F113" s="13" t="s">
        <v>24</v>
      </c>
      <c r="G113" s="14">
        <v>3</v>
      </c>
      <c r="H113" s="11">
        <v>2.65</v>
      </c>
      <c r="I113" s="52">
        <v>1</v>
      </c>
      <c r="J113" s="14">
        <v>0</v>
      </c>
      <c r="K113" s="35">
        <v>161600</v>
      </c>
      <c r="L113" s="35">
        <v>25600</v>
      </c>
      <c r="M113" s="69" t="s">
        <v>54</v>
      </c>
      <c r="N113" s="35">
        <v>1160000</v>
      </c>
      <c r="O113" s="35">
        <v>107500</v>
      </c>
      <c r="P113" s="69" t="s">
        <v>54</v>
      </c>
      <c r="Q113" s="126">
        <v>33866</v>
      </c>
      <c r="R113" s="66" t="s">
        <v>2917</v>
      </c>
      <c r="S113" s="70">
        <v>8760</v>
      </c>
      <c r="T113" s="70">
        <v>1580</v>
      </c>
      <c r="U113" s="70">
        <v>1390</v>
      </c>
      <c r="V113" s="70">
        <v>10300</v>
      </c>
      <c r="W113" s="70">
        <v>1310</v>
      </c>
      <c r="X113" s="70">
        <v>960</v>
      </c>
      <c r="Y113" s="36"/>
      <c r="Z113" s="68">
        <f>ABS(S113-V113)</f>
        <v>1540</v>
      </c>
      <c r="AA113" s="68">
        <f>SQRT(T113^2+W113^2)</f>
        <v>2052.4375751773791</v>
      </c>
      <c r="AB113" s="130">
        <f>ABS(Z113/S113)</f>
        <v>0.17579908675799086</v>
      </c>
      <c r="AC113" s="130">
        <f t="shared" si="16"/>
        <v>0.18036529680365296</v>
      </c>
      <c r="AD113" s="130">
        <f t="shared" si="17"/>
        <v>0.12718446601941746</v>
      </c>
    </row>
    <row r="114" spans="1:30">
      <c r="A114" s="68" t="s">
        <v>159</v>
      </c>
      <c r="B114" s="672" t="s">
        <v>64</v>
      </c>
      <c r="C114" s="54">
        <v>41.542566000000001</v>
      </c>
      <c r="D114" s="54">
        <v>80.485449000000003</v>
      </c>
      <c r="E114" s="13">
        <v>1565</v>
      </c>
      <c r="F114" s="13" t="s">
        <v>24</v>
      </c>
      <c r="G114" s="14">
        <v>5</v>
      </c>
      <c r="H114" s="11">
        <v>2.65</v>
      </c>
      <c r="I114" s="52">
        <v>1</v>
      </c>
      <c r="J114" s="14">
        <v>0</v>
      </c>
      <c r="K114" s="35">
        <v>95300</v>
      </c>
      <c r="L114" s="35">
        <v>10500</v>
      </c>
      <c r="M114" s="69" t="s">
        <v>54</v>
      </c>
      <c r="N114" s="35">
        <v>361000</v>
      </c>
      <c r="O114" s="35">
        <v>41400</v>
      </c>
      <c r="P114" s="69" t="s">
        <v>54</v>
      </c>
      <c r="Q114" s="126">
        <v>33867</v>
      </c>
      <c r="R114" s="66" t="s">
        <v>2917</v>
      </c>
      <c r="S114" s="70">
        <v>6590</v>
      </c>
      <c r="T114" s="70">
        <v>920</v>
      </c>
      <c r="U114" s="70">
        <v>730</v>
      </c>
      <c r="V114" s="70">
        <v>4080</v>
      </c>
      <c r="W114" s="70">
        <v>580</v>
      </c>
      <c r="X114" s="70">
        <v>470</v>
      </c>
      <c r="Y114" s="36"/>
      <c r="Z114" s="68">
        <f>ABS(S114-V114)</f>
        <v>2510</v>
      </c>
      <c r="AA114" s="68">
        <f>SQRT(T114^2+W114^2)</f>
        <v>1087.5660899458019</v>
      </c>
      <c r="AB114" s="130">
        <f>ABS(Z114/S114)</f>
        <v>0.38088012139605465</v>
      </c>
      <c r="AC114" s="130">
        <f t="shared" si="16"/>
        <v>0.13960546282245828</v>
      </c>
      <c r="AD114" s="130">
        <f t="shared" si="17"/>
        <v>0.14215686274509803</v>
      </c>
    </row>
    <row r="115" spans="1:30">
      <c r="E115" s="24"/>
      <c r="F115" s="84"/>
      <c r="G115" s="84"/>
      <c r="H115" s="85"/>
      <c r="I115" s="122"/>
      <c r="J115" s="85"/>
      <c r="K115" s="85"/>
      <c r="L115" s="85"/>
      <c r="M115" s="85"/>
      <c r="N115" s="86"/>
      <c r="O115" s="86"/>
      <c r="P115" s="86"/>
      <c r="Q115" s="42"/>
      <c r="R115" s="36"/>
      <c r="S115" s="36"/>
      <c r="T115" s="36"/>
      <c r="U115" s="36"/>
      <c r="V115" s="36"/>
      <c r="W115" s="36"/>
      <c r="X115" s="36"/>
      <c r="Y115" s="36"/>
    </row>
    <row r="116" spans="1:30" ht="16.2">
      <c r="A116" s="66" t="s">
        <v>3002</v>
      </c>
      <c r="E116" s="24"/>
      <c r="F116" s="84"/>
      <c r="G116" s="84"/>
      <c r="H116" s="85"/>
      <c r="I116" s="122"/>
      <c r="J116" s="85"/>
      <c r="K116" s="85"/>
      <c r="L116" s="85"/>
      <c r="M116" s="85"/>
      <c r="N116" s="86"/>
      <c r="O116" s="86"/>
      <c r="P116" s="86"/>
      <c r="Q116" s="42"/>
      <c r="R116" s="36"/>
      <c r="S116" s="36"/>
      <c r="T116" s="36"/>
      <c r="U116" s="36"/>
      <c r="V116" s="36"/>
      <c r="W116" s="36"/>
      <c r="X116" s="36"/>
      <c r="Y116" s="36"/>
    </row>
    <row r="117" spans="1:30">
      <c r="A117" s="88"/>
      <c r="E117" s="24"/>
      <c r="F117" s="87"/>
      <c r="G117" s="87"/>
      <c r="H117" s="87"/>
      <c r="I117" s="122"/>
      <c r="J117" s="36"/>
      <c r="K117" s="86"/>
      <c r="L117" s="86"/>
      <c r="M117" s="87"/>
      <c r="N117" s="86"/>
      <c r="O117" s="86"/>
      <c r="P117" s="87"/>
      <c r="Q117" s="87"/>
      <c r="R117" s="87"/>
      <c r="S117" s="36"/>
      <c r="T117" s="36"/>
      <c r="U117" s="36"/>
      <c r="V117" s="36"/>
      <c r="W117" s="36"/>
      <c r="X117" s="36"/>
      <c r="Y117" s="36"/>
      <c r="AC117" s="130">
        <f>MEDIAN(AC9:AC114)</f>
        <v>9.4682112560430534E-2</v>
      </c>
      <c r="AD117" s="130">
        <f>MEDIAN(AD9:AD114)</f>
        <v>0.10277204441242296</v>
      </c>
    </row>
    <row r="118" spans="1:30">
      <c r="E118" s="24"/>
      <c r="F118" s="87"/>
      <c r="G118" s="87"/>
      <c r="H118" s="87"/>
      <c r="I118" s="122"/>
      <c r="J118" s="36"/>
      <c r="K118" s="86"/>
      <c r="L118" s="86"/>
      <c r="M118" s="87"/>
      <c r="N118" s="86"/>
      <c r="O118" s="86"/>
      <c r="P118" s="87"/>
      <c r="Q118" s="87"/>
      <c r="R118" s="87"/>
      <c r="S118" s="36"/>
      <c r="T118" s="36"/>
      <c r="U118" s="36"/>
      <c r="V118" s="36"/>
      <c r="W118" s="36"/>
      <c r="X118" s="36"/>
      <c r="Y118" s="36"/>
      <c r="AC118" s="130">
        <f>AVERAGE(AC9:AC114)</f>
        <v>0.1144625479135828</v>
      </c>
      <c r="AD118" s="130">
        <f>AVERAGE(AD9:AD114)</f>
        <v>0.13368104659549179</v>
      </c>
    </row>
    <row r="119" spans="1:30">
      <c r="E119" s="24"/>
      <c r="F119" s="87"/>
      <c r="G119" s="87"/>
      <c r="H119" s="87"/>
      <c r="I119" s="122"/>
      <c r="J119" s="36"/>
      <c r="K119" s="86"/>
      <c r="L119" s="86"/>
      <c r="M119" s="87"/>
      <c r="N119" s="86"/>
      <c r="O119" s="86"/>
      <c r="P119" s="87"/>
      <c r="Q119" s="87"/>
      <c r="R119" s="87"/>
      <c r="S119" s="36"/>
      <c r="T119" s="36"/>
      <c r="U119" s="36"/>
      <c r="V119" s="36"/>
      <c r="W119" s="36"/>
      <c r="X119" s="36"/>
      <c r="Y119" s="36"/>
    </row>
    <row r="120" spans="1:30">
      <c r="E120" s="24"/>
      <c r="F120" s="87"/>
      <c r="G120" s="87"/>
      <c r="H120" s="87"/>
      <c r="I120" s="122"/>
      <c r="J120" s="36"/>
      <c r="K120" s="86"/>
      <c r="L120" s="86"/>
      <c r="M120" s="87"/>
      <c r="N120" s="86"/>
      <c r="O120" s="86"/>
      <c r="P120" s="87"/>
      <c r="Q120" s="87"/>
      <c r="R120" s="87"/>
      <c r="S120" s="36"/>
      <c r="T120" s="36"/>
      <c r="U120" s="36"/>
      <c r="V120" s="36"/>
      <c r="W120" s="36"/>
      <c r="X120" s="36"/>
      <c r="Y120" s="36"/>
    </row>
    <row r="121" spans="1:30">
      <c r="E121" s="24"/>
      <c r="F121" s="87"/>
      <c r="G121" s="87"/>
      <c r="H121" s="87"/>
      <c r="I121" s="122"/>
      <c r="J121" s="36"/>
      <c r="K121" s="86"/>
      <c r="L121" s="86"/>
      <c r="M121" s="87"/>
      <c r="N121" s="86"/>
      <c r="O121" s="86"/>
      <c r="P121" s="87"/>
      <c r="Q121" s="87"/>
      <c r="R121" s="87"/>
      <c r="S121" s="36"/>
      <c r="T121" s="36"/>
      <c r="U121" s="36"/>
      <c r="V121" s="36"/>
      <c r="W121" s="36"/>
      <c r="X121" s="36"/>
      <c r="Y121" s="36"/>
    </row>
    <row r="122" spans="1:30">
      <c r="E122" s="24"/>
      <c r="F122" s="87"/>
      <c r="G122" s="87"/>
      <c r="H122" s="87"/>
      <c r="I122" s="122"/>
      <c r="J122" s="36"/>
      <c r="K122" s="86"/>
      <c r="L122" s="86"/>
      <c r="M122" s="87"/>
      <c r="N122" s="86"/>
      <c r="O122" s="86"/>
      <c r="P122" s="87"/>
      <c r="Q122" s="87"/>
      <c r="R122" s="87"/>
      <c r="S122" s="36"/>
      <c r="T122" s="36"/>
      <c r="U122" s="36"/>
      <c r="V122" s="36"/>
      <c r="W122" s="36"/>
      <c r="X122" s="36"/>
      <c r="Y122" s="36"/>
    </row>
    <row r="123" spans="1:30">
      <c r="D123" s="66"/>
      <c r="E123" s="24"/>
      <c r="F123" s="87"/>
      <c r="G123" s="87"/>
      <c r="H123" s="87"/>
      <c r="I123" s="122"/>
      <c r="J123" s="36"/>
      <c r="K123" s="86"/>
      <c r="L123" s="86"/>
      <c r="M123" s="87"/>
      <c r="N123" s="86"/>
      <c r="O123" s="86"/>
      <c r="P123" s="87"/>
      <c r="Q123" s="87"/>
      <c r="R123" s="87"/>
      <c r="S123" s="36"/>
      <c r="T123" s="36"/>
      <c r="U123" s="36"/>
      <c r="V123" s="36"/>
      <c r="W123" s="36"/>
      <c r="X123" s="36"/>
      <c r="Y123" s="36"/>
    </row>
    <row r="124" spans="1:30">
      <c r="E124" s="24"/>
      <c r="F124" s="87"/>
      <c r="G124" s="87"/>
      <c r="H124" s="87"/>
      <c r="I124" s="122"/>
      <c r="J124" s="36"/>
      <c r="K124" s="86"/>
      <c r="L124" s="86"/>
      <c r="M124" s="87"/>
      <c r="N124" s="86"/>
      <c r="O124" s="86"/>
      <c r="P124" s="87"/>
      <c r="Q124" s="87"/>
      <c r="R124" s="87"/>
      <c r="S124" s="36"/>
      <c r="T124" s="36"/>
      <c r="U124" s="36"/>
      <c r="V124" s="36"/>
      <c r="W124" s="36"/>
      <c r="X124" s="36"/>
      <c r="Y124" s="36"/>
    </row>
    <row r="125" spans="1:30">
      <c r="E125" s="24"/>
      <c r="F125" s="87"/>
      <c r="G125" s="87"/>
      <c r="H125" s="87"/>
      <c r="I125" s="122"/>
      <c r="J125" s="36"/>
      <c r="K125" s="86"/>
      <c r="L125" s="86"/>
      <c r="M125" s="87"/>
      <c r="N125" s="86"/>
      <c r="O125" s="86"/>
      <c r="P125" s="87"/>
      <c r="Q125" s="87"/>
      <c r="R125" s="87"/>
      <c r="S125" s="36"/>
      <c r="T125" s="36"/>
      <c r="U125" s="36"/>
      <c r="V125" s="36"/>
      <c r="W125" s="36"/>
      <c r="X125" s="36"/>
      <c r="Y125" s="36"/>
    </row>
    <row r="126" spans="1:30">
      <c r="E126" s="24"/>
      <c r="F126" s="87"/>
      <c r="G126" s="87"/>
      <c r="H126" s="87"/>
      <c r="I126" s="122"/>
      <c r="J126" s="36"/>
      <c r="K126" s="86"/>
      <c r="L126" s="86"/>
      <c r="M126" s="87"/>
      <c r="N126" s="86"/>
      <c r="O126" s="86"/>
      <c r="P126" s="87"/>
      <c r="Q126" s="87"/>
      <c r="R126" s="87"/>
      <c r="S126" s="36"/>
      <c r="T126" s="36"/>
      <c r="U126" s="36"/>
      <c r="V126" s="36"/>
      <c r="W126" s="36"/>
      <c r="X126" s="36"/>
      <c r="Y126" s="36"/>
    </row>
    <row r="127" spans="1:30">
      <c r="E127" s="24"/>
      <c r="F127" s="87"/>
      <c r="G127" s="87"/>
      <c r="H127" s="87"/>
      <c r="I127" s="122"/>
      <c r="J127" s="36"/>
      <c r="K127" s="86"/>
      <c r="L127" s="86"/>
      <c r="M127" s="87"/>
      <c r="N127" s="86"/>
      <c r="O127" s="86"/>
      <c r="P127" s="87"/>
      <c r="Q127" s="87"/>
      <c r="R127" s="87"/>
      <c r="S127" s="36"/>
      <c r="T127" s="36"/>
      <c r="U127" s="36"/>
      <c r="V127" s="36"/>
      <c r="W127" s="36"/>
      <c r="X127" s="36"/>
      <c r="Y127" s="36"/>
    </row>
    <row r="128" spans="1:30">
      <c r="I128" s="122"/>
    </row>
    <row r="129" spans="9:9">
      <c r="I129" s="122"/>
    </row>
    <row r="130" spans="9:9">
      <c r="I130" s="122"/>
    </row>
    <row r="131" spans="9:9">
      <c r="I131" s="122"/>
    </row>
    <row r="132" spans="9:9">
      <c r="I132" s="122"/>
    </row>
    <row r="133" spans="9:9">
      <c r="I133" s="122"/>
    </row>
    <row r="134" spans="9:9">
      <c r="I134" s="122"/>
    </row>
    <row r="135" spans="9:9">
      <c r="I135" s="122"/>
    </row>
    <row r="136" spans="9:9">
      <c r="I136" s="122"/>
    </row>
    <row r="137" spans="9:9">
      <c r="I137" s="122"/>
    </row>
    <row r="138" spans="9:9">
      <c r="I138" s="122"/>
    </row>
    <row r="139" spans="9:9">
      <c r="I139" s="122"/>
    </row>
    <row r="140" spans="9:9">
      <c r="I140" s="122"/>
    </row>
    <row r="141" spans="9:9">
      <c r="I141" s="122"/>
    </row>
    <row r="142" spans="9:9">
      <c r="I142" s="122"/>
    </row>
    <row r="143" spans="9:9">
      <c r="I143" s="122"/>
    </row>
    <row r="144" spans="9:9">
      <c r="I144" s="122"/>
    </row>
    <row r="145" spans="9:9">
      <c r="I145" s="122"/>
    </row>
    <row r="146" spans="9:9">
      <c r="I146" s="122"/>
    </row>
    <row r="147" spans="9:9">
      <c r="I147" s="122"/>
    </row>
    <row r="148" spans="9:9">
      <c r="I148" s="122"/>
    </row>
    <row r="149" spans="9:9">
      <c r="I149" s="122"/>
    </row>
    <row r="150" spans="9:9">
      <c r="I150" s="122"/>
    </row>
    <row r="151" spans="9:9">
      <c r="I151" s="122"/>
    </row>
    <row r="152" spans="9:9">
      <c r="I152" s="122"/>
    </row>
    <row r="153" spans="9:9">
      <c r="I153" s="122"/>
    </row>
    <row r="154" spans="9:9">
      <c r="I154" s="122"/>
    </row>
    <row r="155" spans="9:9">
      <c r="I155" s="122"/>
    </row>
    <row r="156" spans="9:9">
      <c r="I156" s="122"/>
    </row>
    <row r="157" spans="9:9">
      <c r="I157" s="122"/>
    </row>
    <row r="158" spans="9:9">
      <c r="I158" s="122"/>
    </row>
    <row r="159" spans="9:9">
      <c r="I159" s="122"/>
    </row>
    <row r="160" spans="9:9">
      <c r="I160" s="122"/>
    </row>
    <row r="161" spans="9:9">
      <c r="I161" s="122"/>
    </row>
    <row r="162" spans="9:9">
      <c r="I162" s="122"/>
    </row>
    <row r="163" spans="9:9">
      <c r="I163" s="122"/>
    </row>
    <row r="164" spans="9:9">
      <c r="I164" s="122"/>
    </row>
    <row r="165" spans="9:9">
      <c r="I165" s="122"/>
    </row>
    <row r="166" spans="9:9">
      <c r="I166" s="122"/>
    </row>
    <row r="167" spans="9:9">
      <c r="I167" s="122"/>
    </row>
    <row r="168" spans="9:9">
      <c r="I168" s="122"/>
    </row>
    <row r="169" spans="9:9">
      <c r="I169" s="122"/>
    </row>
    <row r="170" spans="9:9">
      <c r="I170" s="122"/>
    </row>
    <row r="171" spans="9:9">
      <c r="I171" s="122"/>
    </row>
    <row r="172" spans="9:9">
      <c r="I172" s="122"/>
    </row>
    <row r="173" spans="9:9">
      <c r="I173" s="122"/>
    </row>
    <row r="174" spans="9:9">
      <c r="I174" s="122"/>
    </row>
    <row r="175" spans="9:9">
      <c r="I175" s="122"/>
    </row>
    <row r="176" spans="9:9">
      <c r="I176" s="122"/>
    </row>
    <row r="177" spans="9:9">
      <c r="I177" s="122"/>
    </row>
    <row r="178" spans="9:9">
      <c r="I178" s="122"/>
    </row>
    <row r="179" spans="9:9">
      <c r="I179" s="122"/>
    </row>
    <row r="180" spans="9:9">
      <c r="I180" s="122"/>
    </row>
    <row r="181" spans="9:9">
      <c r="I181" s="122"/>
    </row>
    <row r="182" spans="9:9">
      <c r="I182" s="122"/>
    </row>
    <row r="183" spans="9:9">
      <c r="I183" s="122"/>
    </row>
    <row r="184" spans="9:9">
      <c r="I184" s="122"/>
    </row>
    <row r="185" spans="9:9">
      <c r="I185" s="122"/>
    </row>
    <row r="186" spans="9:9">
      <c r="I186" s="122"/>
    </row>
    <row r="187" spans="9:9">
      <c r="I187" s="122"/>
    </row>
    <row r="188" spans="9:9">
      <c r="I188" s="122"/>
    </row>
    <row r="189" spans="9:9">
      <c r="I189" s="122"/>
    </row>
    <row r="190" spans="9:9">
      <c r="I190" s="122"/>
    </row>
    <row r="191" spans="9:9">
      <c r="I191" s="122"/>
    </row>
    <row r="192" spans="9:9">
      <c r="I192" s="122"/>
    </row>
    <row r="193" spans="9:9">
      <c r="I193" s="122"/>
    </row>
    <row r="194" spans="9:9">
      <c r="I194" s="122"/>
    </row>
    <row r="195" spans="9:9">
      <c r="I195" s="122"/>
    </row>
    <row r="196" spans="9:9">
      <c r="I196" s="122"/>
    </row>
    <row r="197" spans="9:9">
      <c r="I197" s="122"/>
    </row>
    <row r="198" spans="9:9">
      <c r="I198" s="122"/>
    </row>
    <row r="199" spans="9:9">
      <c r="I199" s="122"/>
    </row>
    <row r="200" spans="9:9">
      <c r="I200" s="122"/>
    </row>
    <row r="201" spans="9:9">
      <c r="I201" s="122"/>
    </row>
    <row r="202" spans="9:9">
      <c r="I202" s="122"/>
    </row>
    <row r="203" spans="9:9">
      <c r="I203" s="122"/>
    </row>
    <row r="204" spans="9:9">
      <c r="I204" s="122"/>
    </row>
    <row r="205" spans="9:9">
      <c r="I205" s="122"/>
    </row>
    <row r="206" spans="9:9">
      <c r="I206" s="122"/>
    </row>
    <row r="207" spans="9:9">
      <c r="I207" s="122"/>
    </row>
    <row r="208" spans="9:9">
      <c r="I208" s="122"/>
    </row>
    <row r="209" spans="9:9">
      <c r="I209" s="122"/>
    </row>
    <row r="210" spans="9:9">
      <c r="I210" s="122"/>
    </row>
    <row r="211" spans="9:9">
      <c r="I211" s="122"/>
    </row>
    <row r="212" spans="9:9">
      <c r="I212" s="122"/>
    </row>
    <row r="213" spans="9:9">
      <c r="I213" s="122"/>
    </row>
    <row r="214" spans="9:9">
      <c r="I214" s="122"/>
    </row>
    <row r="215" spans="9:9">
      <c r="I215" s="122"/>
    </row>
    <row r="216" spans="9:9">
      <c r="I216" s="122"/>
    </row>
    <row r="217" spans="9:9">
      <c r="I217" s="122"/>
    </row>
    <row r="218" spans="9:9">
      <c r="I218" s="122"/>
    </row>
    <row r="219" spans="9:9">
      <c r="I219" s="122"/>
    </row>
    <row r="220" spans="9:9">
      <c r="I220" s="122"/>
    </row>
    <row r="221" spans="9:9">
      <c r="I221" s="122"/>
    </row>
    <row r="222" spans="9:9">
      <c r="I222" s="122"/>
    </row>
    <row r="223" spans="9:9">
      <c r="I223" s="122"/>
    </row>
  </sheetData>
  <mergeCells count="15">
    <mergeCell ref="AB7:AB8"/>
    <mergeCell ref="AA7:AA8"/>
    <mergeCell ref="Z7:Z8"/>
    <mergeCell ref="AC7:AC8"/>
    <mergeCell ref="AD7:AD8"/>
    <mergeCell ref="S8:U8"/>
    <mergeCell ref="V8:X8"/>
    <mergeCell ref="R7:R8"/>
    <mergeCell ref="A7:A8"/>
    <mergeCell ref="C8:D8"/>
    <mergeCell ref="I7:I8"/>
    <mergeCell ref="B7:B8"/>
    <mergeCell ref="Q7:Q8"/>
    <mergeCell ref="M7:M8"/>
    <mergeCell ref="P7:P8"/>
  </mergeCells>
  <conditionalFormatting sqref="Z9:Z14 Z17 Z20:Z27 Z45:Z60 Z62:Z75 Z104:Z105 Z111:Z114">
    <cfRule type="cellIs" dxfId="2026" priority="2" operator="greaterThan">
      <formula>T9*2</formula>
    </cfRule>
  </conditionalFormatting>
  <conditionalFormatting sqref="AB9:AB14 AB17 AB20:AB27 AB45:AB60 AB62:AB75 AB104:AB105 AB111:AB114">
    <cfRule type="cellIs" dxfId="2025" priority="1" operator="greaterThan">
      <formula>0.1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656"/>
  <sheetViews>
    <sheetView zoomScaleNormal="100" workbookViewId="0">
      <selection activeCell="B653" sqref="B653"/>
    </sheetView>
  </sheetViews>
  <sheetFormatPr defaultColWidth="10.796875" defaultRowHeight="13.8"/>
  <cols>
    <col min="1" max="1" width="10.69921875" style="292" customWidth="1"/>
    <col min="2" max="2" width="14.19921875" style="279" customWidth="1"/>
    <col min="3" max="3" width="11.796875" style="280" customWidth="1"/>
    <col min="4" max="4" width="17.69921875" style="281" customWidth="1"/>
    <col min="5" max="5" width="11.69921875" style="292" customWidth="1"/>
    <col min="6" max="6" width="10.796875" style="282"/>
    <col min="7" max="8" width="10.296875" style="282" customWidth="1"/>
    <col min="9" max="9" width="11.5" style="282" customWidth="1"/>
    <col min="10" max="10" width="9" style="283" customWidth="1"/>
    <col min="11" max="11" width="7.69921875" style="283" customWidth="1"/>
    <col min="12" max="13" width="7.796875" style="283" customWidth="1"/>
    <col min="14" max="14" width="10.19921875" style="283" customWidth="1"/>
    <col min="15" max="15" width="14.296875" style="283" customWidth="1"/>
    <col min="16" max="16" width="13.796875" style="283" customWidth="1"/>
    <col min="17" max="17" width="12.796875" style="284" customWidth="1"/>
    <col min="18" max="18" width="10.796875" style="285" customWidth="1"/>
    <col min="19" max="19" width="8.69921875" style="286" customWidth="1"/>
    <col min="20" max="20" width="7.296875" style="287" customWidth="1"/>
    <col min="21" max="21" width="7.796875" style="287" customWidth="1"/>
    <col min="22" max="22" width="7.796875" style="288" customWidth="1"/>
    <col min="23" max="24" width="8.69921875" style="287" customWidth="1"/>
    <col min="25" max="25" width="10.5" style="289" customWidth="1"/>
    <col min="26" max="26" width="14.296875" style="287" customWidth="1"/>
    <col min="27" max="27" width="14.796875" style="287" customWidth="1"/>
    <col min="28" max="28" width="10.796875" style="280"/>
    <col min="29" max="29" width="10.796875" style="759"/>
    <col min="30" max="30" width="10.796875" style="757"/>
    <col min="31" max="86" width="10.796875" style="280"/>
    <col min="87" max="16384" width="10.796875" style="279"/>
  </cols>
  <sheetData>
    <row r="1" spans="1:86" s="762" customFormat="1" ht="15" customHeight="1">
      <c r="A1" s="761" t="s">
        <v>2902</v>
      </c>
      <c r="C1" s="763"/>
      <c r="D1" s="764"/>
      <c r="E1" s="870"/>
      <c r="F1" s="765"/>
      <c r="G1" s="765"/>
      <c r="H1" s="765"/>
      <c r="I1" s="765"/>
      <c r="J1" s="766"/>
      <c r="K1" s="766"/>
      <c r="L1" s="766"/>
      <c r="M1" s="766"/>
      <c r="N1" s="766"/>
      <c r="O1" s="766"/>
      <c r="P1" s="766"/>
      <c r="Q1" s="767"/>
      <c r="R1" s="768"/>
      <c r="S1" s="769"/>
      <c r="T1" s="770"/>
      <c r="U1" s="770"/>
      <c r="V1" s="771"/>
      <c r="W1" s="770"/>
      <c r="X1" s="770"/>
      <c r="Y1" s="772"/>
      <c r="Z1" s="770"/>
      <c r="AA1" s="770"/>
      <c r="AB1" s="763"/>
      <c r="AC1" s="773"/>
      <c r="AD1" s="774"/>
      <c r="AE1" s="763"/>
      <c r="AF1" s="763"/>
      <c r="AG1" s="763"/>
      <c r="AH1" s="763"/>
      <c r="AI1" s="763"/>
      <c r="AJ1" s="763"/>
      <c r="AK1" s="763"/>
      <c r="AL1" s="763"/>
      <c r="AM1" s="763"/>
      <c r="AN1" s="763"/>
      <c r="AO1" s="763"/>
      <c r="AP1" s="763"/>
      <c r="AQ1" s="763"/>
      <c r="AR1" s="763"/>
      <c r="AS1" s="763"/>
      <c r="AT1" s="763"/>
      <c r="AU1" s="763"/>
      <c r="AV1" s="763"/>
      <c r="AW1" s="763"/>
      <c r="AX1" s="763"/>
      <c r="AY1" s="763"/>
      <c r="AZ1" s="763"/>
      <c r="BA1" s="763"/>
      <c r="BB1" s="763"/>
      <c r="BC1" s="763"/>
      <c r="BD1" s="763"/>
      <c r="BE1" s="763"/>
      <c r="BF1" s="763"/>
      <c r="BG1" s="763"/>
      <c r="BH1" s="763"/>
      <c r="BI1" s="763"/>
      <c r="BJ1" s="763"/>
      <c r="BK1" s="763"/>
      <c r="BL1" s="763"/>
      <c r="BM1" s="763"/>
      <c r="BN1" s="763"/>
      <c r="BO1" s="763"/>
      <c r="BP1" s="763"/>
      <c r="BQ1" s="763"/>
      <c r="BR1" s="763"/>
      <c r="BS1" s="763"/>
      <c r="BT1" s="763"/>
      <c r="BU1" s="763"/>
      <c r="BV1" s="763"/>
      <c r="BW1" s="763"/>
      <c r="BX1" s="763"/>
      <c r="BY1" s="763"/>
      <c r="BZ1" s="763"/>
      <c r="CA1" s="763"/>
      <c r="CB1" s="763"/>
      <c r="CC1" s="763"/>
      <c r="CD1" s="763"/>
      <c r="CE1" s="763"/>
      <c r="CF1" s="763"/>
      <c r="CG1" s="763"/>
      <c r="CH1" s="763"/>
    </row>
    <row r="2" spans="1:86" s="762" customFormat="1" ht="15" customHeight="1">
      <c r="A2" s="677" t="s">
        <v>2966</v>
      </c>
      <c r="C2" s="763"/>
      <c r="D2" s="764"/>
      <c r="E2" s="870"/>
      <c r="F2" s="765"/>
      <c r="G2" s="765"/>
      <c r="H2" s="765"/>
      <c r="I2" s="765"/>
      <c r="J2" s="766"/>
      <c r="K2" s="766"/>
      <c r="L2" s="766"/>
      <c r="M2" s="766"/>
      <c r="N2" s="766"/>
      <c r="O2" s="766"/>
      <c r="P2" s="766"/>
      <c r="Q2" s="767"/>
      <c r="R2" s="768"/>
      <c r="S2" s="769"/>
      <c r="T2" s="770"/>
      <c r="U2" s="770"/>
      <c r="V2" s="771"/>
      <c r="W2" s="770"/>
      <c r="X2" s="770"/>
      <c r="Y2" s="772"/>
      <c r="Z2" s="770"/>
      <c r="AA2" s="770"/>
      <c r="AB2" s="763"/>
      <c r="AC2" s="773"/>
      <c r="AD2" s="774"/>
      <c r="AE2" s="763"/>
      <c r="AF2" s="763"/>
      <c r="AG2" s="763"/>
      <c r="AH2" s="763"/>
      <c r="AI2" s="763"/>
      <c r="AJ2" s="763"/>
      <c r="AK2" s="763"/>
      <c r="AL2" s="763"/>
      <c r="AM2" s="763"/>
      <c r="AN2" s="763"/>
      <c r="AO2" s="763"/>
      <c r="AP2" s="763"/>
      <c r="AQ2" s="763"/>
      <c r="AR2" s="763"/>
      <c r="AS2" s="763"/>
      <c r="AT2" s="763"/>
      <c r="AU2" s="763"/>
      <c r="AV2" s="763"/>
      <c r="AW2" s="763"/>
      <c r="AX2" s="763"/>
      <c r="AY2" s="763"/>
      <c r="AZ2" s="763"/>
      <c r="BA2" s="763"/>
      <c r="BB2" s="763"/>
      <c r="BC2" s="763"/>
      <c r="BD2" s="763"/>
      <c r="BE2" s="763"/>
      <c r="BF2" s="763"/>
      <c r="BG2" s="763"/>
      <c r="BH2" s="763"/>
      <c r="BI2" s="763"/>
      <c r="BJ2" s="763"/>
      <c r="BK2" s="763"/>
      <c r="BL2" s="763"/>
      <c r="BM2" s="763"/>
      <c r="BN2" s="763"/>
      <c r="BO2" s="763"/>
      <c r="BP2" s="763"/>
      <c r="BQ2" s="763"/>
      <c r="BR2" s="763"/>
      <c r="BS2" s="763"/>
      <c r="BT2" s="763"/>
      <c r="BU2" s="763"/>
      <c r="BV2" s="763"/>
      <c r="BW2" s="763"/>
      <c r="BX2" s="763"/>
      <c r="BY2" s="763"/>
      <c r="BZ2" s="763"/>
      <c r="CA2" s="763"/>
      <c r="CB2" s="763"/>
      <c r="CC2" s="763"/>
      <c r="CD2" s="763"/>
      <c r="CE2" s="763"/>
      <c r="CF2" s="763"/>
      <c r="CG2" s="763"/>
      <c r="CH2" s="763"/>
    </row>
    <row r="3" spans="1:86" s="762" customFormat="1" ht="15" customHeight="1">
      <c r="A3" s="677" t="s">
        <v>2901</v>
      </c>
      <c r="C3" s="763"/>
      <c r="D3" s="764"/>
      <c r="E3" s="870"/>
      <c r="F3" s="765"/>
      <c r="G3" s="765"/>
      <c r="H3" s="765"/>
      <c r="I3" s="765"/>
      <c r="J3" s="766"/>
      <c r="K3" s="766"/>
      <c r="L3" s="766"/>
      <c r="M3" s="766"/>
      <c r="N3" s="766"/>
      <c r="O3" s="766"/>
      <c r="P3" s="766"/>
      <c r="Q3" s="767"/>
      <c r="R3" s="768"/>
      <c r="S3" s="769"/>
      <c r="T3" s="770"/>
      <c r="U3" s="770"/>
      <c r="V3" s="771"/>
      <c r="W3" s="770"/>
      <c r="X3" s="770"/>
      <c r="Y3" s="772"/>
      <c r="Z3" s="770"/>
      <c r="AA3" s="770"/>
      <c r="AB3" s="763"/>
      <c r="AC3" s="773"/>
      <c r="AD3" s="774"/>
      <c r="AE3" s="763"/>
      <c r="AF3" s="763"/>
      <c r="AG3" s="763"/>
      <c r="AH3" s="763"/>
      <c r="AI3" s="763"/>
      <c r="AJ3" s="763"/>
      <c r="AK3" s="763"/>
      <c r="AL3" s="763"/>
      <c r="AM3" s="763"/>
      <c r="AN3" s="763"/>
      <c r="AO3" s="763"/>
      <c r="AP3" s="763"/>
      <c r="AQ3" s="763"/>
      <c r="AR3" s="763"/>
      <c r="AS3" s="763"/>
      <c r="AT3" s="763"/>
      <c r="AU3" s="763"/>
      <c r="AV3" s="763"/>
      <c r="AW3" s="763"/>
      <c r="AX3" s="763"/>
      <c r="AY3" s="763"/>
      <c r="AZ3" s="763"/>
      <c r="BA3" s="763"/>
      <c r="BB3" s="763"/>
      <c r="BC3" s="763"/>
      <c r="BD3" s="763"/>
      <c r="BE3" s="763"/>
      <c r="BF3" s="763"/>
      <c r="BG3" s="763"/>
      <c r="BH3" s="763"/>
      <c r="BI3" s="763"/>
      <c r="BJ3" s="763"/>
      <c r="BK3" s="763"/>
      <c r="BL3" s="763"/>
      <c r="BM3" s="763"/>
      <c r="BN3" s="763"/>
      <c r="BO3" s="763"/>
      <c r="BP3" s="763"/>
      <c r="BQ3" s="763"/>
      <c r="BR3" s="763"/>
      <c r="BS3" s="763"/>
      <c r="BT3" s="763"/>
      <c r="BU3" s="763"/>
      <c r="BV3" s="763"/>
      <c r="BW3" s="763"/>
      <c r="BX3" s="763"/>
      <c r="BY3" s="763"/>
      <c r="BZ3" s="763"/>
      <c r="CA3" s="763"/>
      <c r="CB3" s="763"/>
      <c r="CC3" s="763"/>
      <c r="CD3" s="763"/>
      <c r="CE3" s="763"/>
      <c r="CF3" s="763"/>
      <c r="CG3" s="763"/>
      <c r="CH3" s="763"/>
    </row>
    <row r="4" spans="1:86" s="762" customFormat="1" ht="15" customHeight="1">
      <c r="A4" s="678" t="s">
        <v>2900</v>
      </c>
      <c r="C4" s="763"/>
      <c r="D4" s="764"/>
      <c r="E4" s="870"/>
      <c r="F4" s="765"/>
      <c r="G4" s="765"/>
      <c r="H4" s="765"/>
      <c r="I4" s="765"/>
      <c r="J4" s="766"/>
      <c r="K4" s="766"/>
      <c r="L4" s="766"/>
      <c r="M4" s="766"/>
      <c r="N4" s="766"/>
      <c r="O4" s="766"/>
      <c r="P4" s="766"/>
      <c r="Q4" s="767"/>
      <c r="R4" s="768"/>
      <c r="S4" s="769"/>
      <c r="T4" s="770"/>
      <c r="U4" s="770"/>
      <c r="V4" s="771"/>
      <c r="W4" s="770"/>
      <c r="X4" s="770"/>
      <c r="Y4" s="772"/>
      <c r="Z4" s="770"/>
      <c r="AA4" s="770"/>
      <c r="AB4" s="763"/>
      <c r="AC4" s="773"/>
      <c r="AD4" s="774"/>
      <c r="AE4" s="763"/>
      <c r="AF4" s="763"/>
      <c r="AG4" s="763"/>
      <c r="AH4" s="763"/>
      <c r="AI4" s="763"/>
      <c r="AJ4" s="763"/>
      <c r="AK4" s="763"/>
      <c r="AL4" s="763"/>
      <c r="AM4" s="763"/>
      <c r="AN4" s="763"/>
      <c r="AO4" s="763"/>
      <c r="AP4" s="763"/>
      <c r="AQ4" s="763"/>
      <c r="AR4" s="763"/>
      <c r="AS4" s="763"/>
      <c r="AT4" s="763"/>
      <c r="AU4" s="763"/>
      <c r="AV4" s="763"/>
      <c r="AW4" s="763"/>
      <c r="AX4" s="763"/>
      <c r="AY4" s="763"/>
      <c r="AZ4" s="763"/>
      <c r="BA4" s="763"/>
      <c r="BB4" s="763"/>
      <c r="BC4" s="763"/>
      <c r="BD4" s="763"/>
      <c r="BE4" s="763"/>
      <c r="BF4" s="763"/>
      <c r="BG4" s="763"/>
      <c r="BH4" s="763"/>
      <c r="BI4" s="763"/>
      <c r="BJ4" s="763"/>
      <c r="BK4" s="763"/>
      <c r="BL4" s="763"/>
      <c r="BM4" s="763"/>
      <c r="BN4" s="763"/>
      <c r="BO4" s="763"/>
      <c r="BP4" s="763"/>
      <c r="BQ4" s="763"/>
      <c r="BR4" s="763"/>
      <c r="BS4" s="763"/>
      <c r="BT4" s="763"/>
      <c r="BU4" s="763"/>
      <c r="BV4" s="763"/>
      <c r="BW4" s="763"/>
      <c r="BX4" s="763"/>
      <c r="BY4" s="763"/>
      <c r="BZ4" s="763"/>
      <c r="CA4" s="763"/>
      <c r="CB4" s="763"/>
      <c r="CC4" s="763"/>
      <c r="CD4" s="763"/>
      <c r="CE4" s="763"/>
      <c r="CF4" s="763"/>
      <c r="CG4" s="763"/>
      <c r="CH4" s="763"/>
    </row>
    <row r="5" spans="1:86" s="763" customFormat="1" ht="15" customHeight="1">
      <c r="D5" s="764"/>
      <c r="E5" s="871"/>
      <c r="F5" s="775"/>
      <c r="G5" s="775"/>
      <c r="H5" s="775"/>
      <c r="I5" s="775"/>
      <c r="K5" s="776"/>
      <c r="L5" s="776"/>
      <c r="M5" s="776"/>
      <c r="N5" s="776"/>
      <c r="O5" s="776"/>
      <c r="P5" s="776"/>
      <c r="Q5" s="777"/>
      <c r="R5" s="778"/>
      <c r="S5" s="779"/>
      <c r="T5" s="780"/>
      <c r="U5" s="780"/>
      <c r="V5" s="781"/>
      <c r="W5" s="780"/>
      <c r="X5" s="780"/>
      <c r="Y5" s="782"/>
      <c r="Z5" s="780"/>
      <c r="AA5" s="780"/>
      <c r="AC5" s="773"/>
      <c r="AD5" s="774"/>
    </row>
    <row r="6" spans="1:86" ht="15" customHeight="1">
      <c r="J6" s="956" t="s">
        <v>924</v>
      </c>
      <c r="K6" s="957"/>
      <c r="L6" s="957"/>
      <c r="M6" s="957"/>
      <c r="N6" s="957"/>
      <c r="O6" s="957"/>
      <c r="P6" s="958"/>
      <c r="Q6" s="959" t="s">
        <v>925</v>
      </c>
      <c r="R6" s="960"/>
      <c r="S6" s="946" t="s">
        <v>926</v>
      </c>
      <c r="T6" s="947"/>
      <c r="U6" s="947"/>
      <c r="V6" s="947"/>
      <c r="W6" s="947"/>
      <c r="X6" s="947"/>
      <c r="Y6" s="947"/>
      <c r="Z6" s="947"/>
      <c r="AA6" s="948"/>
    </row>
    <row r="7" spans="1:86" ht="57" customHeight="1">
      <c r="A7" s="293" t="s">
        <v>2358</v>
      </c>
      <c r="B7" s="294" t="s">
        <v>927</v>
      </c>
      <c r="C7" s="295" t="s">
        <v>920</v>
      </c>
      <c r="D7" s="296" t="s">
        <v>2944</v>
      </c>
      <c r="E7" s="878" t="s">
        <v>2221</v>
      </c>
      <c r="F7" s="297" t="s">
        <v>929</v>
      </c>
      <c r="G7" s="297" t="s">
        <v>930</v>
      </c>
      <c r="H7" s="297" t="s">
        <v>2970</v>
      </c>
      <c r="I7" s="297" t="s">
        <v>2973</v>
      </c>
      <c r="J7" s="298" t="s">
        <v>931</v>
      </c>
      <c r="K7" s="299" t="s">
        <v>932</v>
      </c>
      <c r="L7" s="300" t="s">
        <v>933</v>
      </c>
      <c r="M7" s="300" t="s">
        <v>934</v>
      </c>
      <c r="N7" s="301" t="s">
        <v>935</v>
      </c>
      <c r="O7" s="300" t="s">
        <v>936</v>
      </c>
      <c r="P7" s="682" t="s">
        <v>937</v>
      </c>
      <c r="Q7" s="302" t="s">
        <v>938</v>
      </c>
      <c r="R7" s="303" t="s">
        <v>939</v>
      </c>
      <c r="S7" s="304" t="s">
        <v>940</v>
      </c>
      <c r="T7" s="305" t="s">
        <v>941</v>
      </c>
      <c r="U7" s="305" t="s">
        <v>933</v>
      </c>
      <c r="V7" s="306" t="s">
        <v>934</v>
      </c>
      <c r="W7" s="305" t="s">
        <v>2974</v>
      </c>
      <c r="X7" s="305" t="s">
        <v>2975</v>
      </c>
      <c r="Y7" s="307" t="s">
        <v>935</v>
      </c>
      <c r="Z7" s="681" t="s">
        <v>936</v>
      </c>
      <c r="AA7" s="308" t="s">
        <v>937</v>
      </c>
    </row>
    <row r="8" spans="1:86" s="280" customFormat="1" ht="13.95" customHeight="1">
      <c r="A8" s="949" t="s">
        <v>187</v>
      </c>
      <c r="B8" s="309" t="s">
        <v>942</v>
      </c>
      <c r="C8" s="310" t="s">
        <v>193</v>
      </c>
      <c r="D8" s="311" t="s">
        <v>943</v>
      </c>
      <c r="E8" s="310" t="s">
        <v>944</v>
      </c>
      <c r="F8" s="312">
        <v>18.12</v>
      </c>
      <c r="G8" s="312">
        <v>0.42</v>
      </c>
      <c r="H8" s="312">
        <v>1.61</v>
      </c>
      <c r="I8" s="312">
        <f>H8^2</f>
        <v>2.5921000000000003</v>
      </c>
      <c r="J8" s="313">
        <f>COUNT(F8:F10)</f>
        <v>3</v>
      </c>
      <c r="K8" s="314">
        <f>AVERAGE(F8:F10)</f>
        <v>18.53</v>
      </c>
      <c r="L8" s="314">
        <f>STDEV(F8:F10)</f>
        <v>0.37643060449437338</v>
      </c>
      <c r="M8" s="315">
        <f>L8/K8</f>
        <v>2.0314657555012054E-2</v>
      </c>
      <c r="N8" s="316">
        <f t="shared" ref="N8:N71" si="0">(F8-K8)^2/G8^2</f>
        <v>0.95294784580498948</v>
      </c>
      <c r="O8" s="317">
        <f>SUM(N8:N10)</f>
        <v>1.6297489049085514</v>
      </c>
      <c r="P8" s="318">
        <f>O8/(J8-1)</f>
        <v>0.8148744524542757</v>
      </c>
      <c r="Q8" s="319">
        <f>ABS(F8-AVERAGE(F9:F10))/SQRT(STDEV(F9:F10)^2+G8^2)</f>
        <v>1.3496126741901504</v>
      </c>
      <c r="R8" s="320">
        <f t="shared" ref="R8:R71" si="1">IF(Q8&gt;2,0,1)</f>
        <v>1</v>
      </c>
      <c r="S8" s="321">
        <f>IF(SUM(R8:R10)=1,"One sample left!",SUM(R8:R10))</f>
        <v>3</v>
      </c>
      <c r="T8" s="316">
        <f>IF(S8=J8,K8,AVERAGE(F8:F9))</f>
        <v>18.53</v>
      </c>
      <c r="U8" s="316">
        <f>IF(S8=J8,L8,STDEV(F8:F9))</f>
        <v>0.37643060449437338</v>
      </c>
      <c r="V8" s="322">
        <f>U8/T8</f>
        <v>2.0314657555012054E-2</v>
      </c>
      <c r="W8" s="316">
        <f>SQRT(STDEV(F8:F10)^2+SUM(I8:I10))</f>
        <v>2.8829845646482397</v>
      </c>
      <c r="X8" s="322">
        <f>W8/T8</f>
        <v>0.15558470397454072</v>
      </c>
      <c r="Y8" s="323" t="str">
        <f t="shared" ref="Y8:Y71" si="2">IF(S8=J8,"No Rejection",(IF(R8=0,0,(F8-T8)^2/G8^2)))</f>
        <v>No Rejection</v>
      </c>
      <c r="Z8" s="317">
        <f>IF(S8=J8,O8,SUM(Y8:Y10))</f>
        <v>1.6297489049085514</v>
      </c>
      <c r="AA8" s="324">
        <f>Z8/(S8-1)</f>
        <v>0.8148744524542757</v>
      </c>
      <c r="AC8" s="759"/>
      <c r="AD8" s="757"/>
    </row>
    <row r="9" spans="1:86" s="280" customFormat="1" ht="13.95" customHeight="1">
      <c r="A9" s="950"/>
      <c r="B9" s="326" t="s">
        <v>942</v>
      </c>
      <c r="C9" s="327" t="s">
        <v>193</v>
      </c>
      <c r="D9" s="328" t="s">
        <v>945</v>
      </c>
      <c r="E9" s="327" t="s">
        <v>946</v>
      </c>
      <c r="F9" s="329">
        <v>18.61</v>
      </c>
      <c r="G9" s="329">
        <v>0.47</v>
      </c>
      <c r="H9" s="329">
        <v>1.67</v>
      </c>
      <c r="I9" s="329">
        <f t="shared" ref="I9:I72" si="3">H9^2</f>
        <v>2.7888999999999999</v>
      </c>
      <c r="J9" s="330">
        <f t="shared" ref="J9:M10" si="4">J8</f>
        <v>3</v>
      </c>
      <c r="K9" s="291">
        <f t="shared" si="4"/>
        <v>18.53</v>
      </c>
      <c r="L9" s="291">
        <f t="shared" si="4"/>
        <v>0.37643060449437338</v>
      </c>
      <c r="M9" s="331">
        <f t="shared" si="4"/>
        <v>2.0314657555012054E-2</v>
      </c>
      <c r="N9" s="332">
        <f t="shared" si="0"/>
        <v>2.8972385694883331E-2</v>
      </c>
      <c r="O9" s="283"/>
      <c r="P9" s="290"/>
      <c r="Q9" s="333">
        <f>ABS(F9-AVERAGE(F8,F10))/SQRT(STDEV(F8,F10)^2+G9^2)</f>
        <v>0.17061228161169514</v>
      </c>
      <c r="R9" s="334">
        <f t="shared" si="1"/>
        <v>1</v>
      </c>
      <c r="S9" s="335">
        <f t="shared" ref="S9:S28" si="5">S8</f>
        <v>3</v>
      </c>
      <c r="T9" s="332">
        <f>T8</f>
        <v>18.53</v>
      </c>
      <c r="U9" s="332"/>
      <c r="V9" s="336"/>
      <c r="W9" s="332"/>
      <c r="X9" s="332"/>
      <c r="Y9" s="337" t="str">
        <f t="shared" si="2"/>
        <v>No Rejection</v>
      </c>
      <c r="Z9" s="332"/>
      <c r="AA9" s="338"/>
      <c r="AC9" s="759"/>
      <c r="AD9" s="757"/>
    </row>
    <row r="10" spans="1:86" s="280" customFormat="1" ht="13.95" customHeight="1">
      <c r="A10" s="950"/>
      <c r="B10" s="339" t="s">
        <v>942</v>
      </c>
      <c r="C10" s="340" t="s">
        <v>193</v>
      </c>
      <c r="D10" s="341" t="s">
        <v>947</v>
      </c>
      <c r="E10" s="340" t="s">
        <v>948</v>
      </c>
      <c r="F10" s="342">
        <v>18.86</v>
      </c>
      <c r="G10" s="342">
        <v>0.41</v>
      </c>
      <c r="H10" s="342">
        <v>1.67</v>
      </c>
      <c r="I10" s="342">
        <f t="shared" si="3"/>
        <v>2.7888999999999999</v>
      </c>
      <c r="J10" s="343">
        <f t="shared" si="4"/>
        <v>3</v>
      </c>
      <c r="K10" s="344">
        <f t="shared" si="4"/>
        <v>18.53</v>
      </c>
      <c r="L10" s="344">
        <f t="shared" si="4"/>
        <v>0.37643060449437338</v>
      </c>
      <c r="M10" s="345">
        <f t="shared" si="4"/>
        <v>2.0314657555012054E-2</v>
      </c>
      <c r="N10" s="346">
        <f t="shared" si="0"/>
        <v>0.64782867340867867</v>
      </c>
      <c r="O10" s="347"/>
      <c r="P10" s="348"/>
      <c r="Q10" s="349">
        <f>ABS(F10-AVERAGE(F8:F9))/SQRT(STDEV(F8:F9)^2+G10^2)</f>
        <v>0.92213793189232984</v>
      </c>
      <c r="R10" s="350">
        <f t="shared" si="1"/>
        <v>1</v>
      </c>
      <c r="S10" s="351">
        <f t="shared" si="5"/>
        <v>3</v>
      </c>
      <c r="T10" s="346">
        <f>T9</f>
        <v>18.53</v>
      </c>
      <c r="U10" s="346"/>
      <c r="V10" s="352"/>
      <c r="W10" s="346"/>
      <c r="X10" s="346"/>
      <c r="Y10" s="353" t="str">
        <f t="shared" si="2"/>
        <v>No Rejection</v>
      </c>
      <c r="Z10" s="346"/>
      <c r="AA10" s="354"/>
      <c r="AC10" s="759"/>
      <c r="AD10" s="757"/>
    </row>
    <row r="11" spans="1:86" s="280" customFormat="1" ht="13.95" customHeight="1">
      <c r="A11" s="950"/>
      <c r="B11" s="309" t="s">
        <v>942</v>
      </c>
      <c r="C11" s="310" t="s">
        <v>189</v>
      </c>
      <c r="D11" s="311" t="s">
        <v>949</v>
      </c>
      <c r="E11" s="310" t="s">
        <v>950</v>
      </c>
      <c r="F11" s="312">
        <v>11.39</v>
      </c>
      <c r="G11" s="312">
        <v>0.28999999999999998</v>
      </c>
      <c r="H11" s="273">
        <v>1.02</v>
      </c>
      <c r="I11" s="273">
        <f t="shared" si="3"/>
        <v>1.0404</v>
      </c>
      <c r="J11" s="313">
        <f>COUNT(F11:F13)</f>
        <v>3</v>
      </c>
      <c r="K11" s="314">
        <f>AVERAGE(F11:F13)</f>
        <v>17.82</v>
      </c>
      <c r="L11" s="314">
        <f>STDEV(F11:F13)</f>
        <v>5.5686533381060723</v>
      </c>
      <c r="M11" s="315">
        <f>L11/K11</f>
        <v>0.31249457565129474</v>
      </c>
      <c r="N11" s="316">
        <f t="shared" si="0"/>
        <v>491.61593341260402</v>
      </c>
      <c r="O11" s="317">
        <f>SUM(N11:N13)</f>
        <v>602.24072579359063</v>
      </c>
      <c r="P11" s="318">
        <f>O11/(J11-1)</f>
        <v>301.12036289679531</v>
      </c>
      <c r="Q11" s="319">
        <f>ABS(F11-AVERAGE(F12:F13))/SQRT(STDEV(F12:F13)^2+G11^2)</f>
        <v>32.784509911257132</v>
      </c>
      <c r="R11" s="320">
        <f t="shared" si="1"/>
        <v>0</v>
      </c>
      <c r="S11" s="321">
        <f>IF(SUM(R11:R13)=1,"One sample left!",SUM(R11:R13))</f>
        <v>2</v>
      </c>
      <c r="T11" s="316">
        <f>IF(S11=J11,K11,AVERAGE(F12:F13))</f>
        <v>21.035</v>
      </c>
      <c r="U11" s="316">
        <f>IF(S11=J11,L11,STDEV(F12:F13))</f>
        <v>4.9497474683058526E-2</v>
      </c>
      <c r="V11" s="322">
        <f>U11/T11</f>
        <v>2.3531007693396019E-3</v>
      </c>
      <c r="W11" s="316">
        <f>SQRT(STDEV(F12:F13)^2+SUM(I12:I13))</f>
        <v>2.6309028868432223</v>
      </c>
      <c r="X11" s="322">
        <f>W11/T11</f>
        <v>0.1250726354572485</v>
      </c>
      <c r="Y11" s="323">
        <f t="shared" si="2"/>
        <v>0</v>
      </c>
      <c r="Z11" s="317">
        <f>IF(S11=J11,O11,SUM(Y11:Y13))</f>
        <v>1.3076553923591812E-2</v>
      </c>
      <c r="AA11" s="324">
        <f>Z11/(S11-1)</f>
        <v>1.3076553923591812E-2</v>
      </c>
      <c r="AC11" s="759"/>
      <c r="AD11" s="757"/>
    </row>
    <row r="12" spans="1:86" s="280" customFormat="1" ht="13.95" customHeight="1">
      <c r="A12" s="950"/>
      <c r="B12" s="326" t="s">
        <v>942</v>
      </c>
      <c r="C12" s="327" t="s">
        <v>189</v>
      </c>
      <c r="D12" s="328" t="s">
        <v>951</v>
      </c>
      <c r="E12" s="327" t="s">
        <v>952</v>
      </c>
      <c r="F12" s="329">
        <v>21</v>
      </c>
      <c r="G12" s="329">
        <v>0.46</v>
      </c>
      <c r="H12" s="273">
        <v>1.86</v>
      </c>
      <c r="I12" s="273">
        <f t="shared" si="3"/>
        <v>3.4596000000000005</v>
      </c>
      <c r="J12" s="330">
        <f t="shared" ref="J12:M13" si="6">J11</f>
        <v>3</v>
      </c>
      <c r="K12" s="291">
        <f t="shared" si="6"/>
        <v>17.82</v>
      </c>
      <c r="L12" s="291">
        <f t="shared" si="6"/>
        <v>5.5686533381060723</v>
      </c>
      <c r="M12" s="331">
        <f t="shared" si="6"/>
        <v>0.31249457565129474</v>
      </c>
      <c r="N12" s="332">
        <f t="shared" si="0"/>
        <v>47.79017013232513</v>
      </c>
      <c r="O12" s="283"/>
      <c r="P12" s="290"/>
      <c r="Q12" s="333">
        <f>ABS(F12-AVERAGE(F11,F13))/SQRT(STDEV(F11,F13)^2+G12^2)</f>
        <v>0.69531163716419331</v>
      </c>
      <c r="R12" s="334">
        <f t="shared" si="1"/>
        <v>1</v>
      </c>
      <c r="S12" s="335">
        <f t="shared" si="5"/>
        <v>2</v>
      </c>
      <c r="T12" s="332">
        <f>T11</f>
        <v>21.035</v>
      </c>
      <c r="U12" s="332"/>
      <c r="V12" s="336"/>
      <c r="W12" s="332"/>
      <c r="X12" s="332"/>
      <c r="Y12" s="337">
        <f t="shared" si="2"/>
        <v>5.7892249527410674E-3</v>
      </c>
      <c r="Z12" s="332"/>
      <c r="AA12" s="338"/>
      <c r="AC12" s="759"/>
      <c r="AD12" s="757"/>
    </row>
    <row r="13" spans="1:86" s="280" customFormat="1" ht="13.95" customHeight="1">
      <c r="A13" s="950"/>
      <c r="B13" s="339" t="s">
        <v>942</v>
      </c>
      <c r="C13" s="340" t="s">
        <v>189</v>
      </c>
      <c r="D13" s="341" t="s">
        <v>953</v>
      </c>
      <c r="E13" s="340" t="s">
        <v>954</v>
      </c>
      <c r="F13" s="342">
        <v>21.07</v>
      </c>
      <c r="G13" s="342">
        <v>0.41</v>
      </c>
      <c r="H13" s="842">
        <v>1.86</v>
      </c>
      <c r="I13" s="842">
        <f t="shared" si="3"/>
        <v>3.4596000000000005</v>
      </c>
      <c r="J13" s="343">
        <f t="shared" si="6"/>
        <v>3</v>
      </c>
      <c r="K13" s="344">
        <f t="shared" si="6"/>
        <v>17.82</v>
      </c>
      <c r="L13" s="344">
        <f t="shared" si="6"/>
        <v>5.5686533381060723</v>
      </c>
      <c r="M13" s="345">
        <f t="shared" si="6"/>
        <v>0.31249457565129474</v>
      </c>
      <c r="N13" s="346">
        <f t="shared" si="0"/>
        <v>62.834622248661525</v>
      </c>
      <c r="O13" s="347"/>
      <c r="P13" s="348"/>
      <c r="Q13" s="349">
        <f>ABS(F13-AVERAGE(F11:F12))/SQRT(STDEV(F11:F12)^2+G13^2)</f>
        <v>0.71610574757918644</v>
      </c>
      <c r="R13" s="350">
        <f t="shared" si="1"/>
        <v>1</v>
      </c>
      <c r="S13" s="351">
        <f t="shared" si="5"/>
        <v>2</v>
      </c>
      <c r="T13" s="346">
        <f>T12</f>
        <v>21.035</v>
      </c>
      <c r="U13" s="346"/>
      <c r="V13" s="352"/>
      <c r="W13" s="346"/>
      <c r="X13" s="346"/>
      <c r="Y13" s="353">
        <f t="shared" si="2"/>
        <v>7.2873289708507445E-3</v>
      </c>
      <c r="Z13" s="346"/>
      <c r="AA13" s="354"/>
      <c r="AC13" s="759"/>
      <c r="AD13" s="757"/>
    </row>
    <row r="14" spans="1:86" s="280" customFormat="1" ht="13.95" customHeight="1">
      <c r="A14" s="950"/>
      <c r="B14" s="309" t="s">
        <v>942</v>
      </c>
      <c r="C14" s="310" t="s">
        <v>955</v>
      </c>
      <c r="D14" s="311" t="s">
        <v>956</v>
      </c>
      <c r="E14" s="310" t="s">
        <v>957</v>
      </c>
      <c r="F14" s="312">
        <v>246.82</v>
      </c>
      <c r="G14" s="312">
        <v>3.42</v>
      </c>
      <c r="H14" s="273">
        <v>22.68</v>
      </c>
      <c r="I14" s="273">
        <f t="shared" si="3"/>
        <v>514.38239999999996</v>
      </c>
      <c r="J14" s="313">
        <f>COUNT(F14:F16)</f>
        <v>3</v>
      </c>
      <c r="K14" s="314">
        <f>AVERAGE(F14:F16)</f>
        <v>105.57666666666667</v>
      </c>
      <c r="L14" s="314">
        <f>STDEV(F14:F16)</f>
        <v>123.01819635051284</v>
      </c>
      <c r="M14" s="315">
        <f>L14/K14</f>
        <v>1.1652025038725049</v>
      </c>
      <c r="N14" s="316">
        <f t="shared" si="0"/>
        <v>1705.6255951498852</v>
      </c>
      <c r="O14" s="317">
        <f>SUM(N14:N16)</f>
        <v>44076.761599596735</v>
      </c>
      <c r="P14" s="318">
        <f>O14/(J14-1)</f>
        <v>22038.380799798368</v>
      </c>
      <c r="Q14" s="319">
        <f>ABS(F14-AVERAGE(F15:F16))/SQRT(STDEV(F15:F16)^2+G14^2)</f>
        <v>11.25841715644278</v>
      </c>
      <c r="R14" s="320">
        <f t="shared" si="1"/>
        <v>0</v>
      </c>
      <c r="S14" s="321">
        <f>IF(SUM(R14:R16)=1,"One sample left!",SUM(R14:R16))</f>
        <v>2</v>
      </c>
      <c r="T14" s="316">
        <f>IF(S14=J14,K14,AVERAGE(F15:F16))</f>
        <v>34.954999999999998</v>
      </c>
      <c r="U14" s="316">
        <f>IF(S14=J14,L14,STDEV(F15:F16))</f>
        <v>18.504984463651954</v>
      </c>
      <c r="V14" s="322">
        <f>U14/T14</f>
        <v>0.5293944918796154</v>
      </c>
      <c r="W14" s="316">
        <f>SQRT(STDEV(F15:F16)^2+SUM(I15:I16))</f>
        <v>19.082372756028015</v>
      </c>
      <c r="X14" s="322">
        <f>W14/T14</f>
        <v>0.54591253772072712</v>
      </c>
      <c r="Y14" s="323">
        <f t="shared" si="2"/>
        <v>0</v>
      </c>
      <c r="Z14" s="317">
        <f>IF(S14=J14,O14,SUM(Y14:Y16))</f>
        <v>1157.4988169280689</v>
      </c>
      <c r="AA14" s="324">
        <f>Z14/(S14-1)</f>
        <v>1157.4988169280689</v>
      </c>
      <c r="AC14" s="759"/>
      <c r="AD14" s="757"/>
    </row>
    <row r="15" spans="1:86" s="280" customFormat="1" ht="13.95" customHeight="1">
      <c r="A15" s="950"/>
      <c r="B15" s="326" t="s">
        <v>942</v>
      </c>
      <c r="C15" s="327" t="s">
        <v>955</v>
      </c>
      <c r="D15" s="328" t="s">
        <v>958</v>
      </c>
      <c r="E15" s="327" t="s">
        <v>959</v>
      </c>
      <c r="F15" s="329">
        <v>48.04</v>
      </c>
      <c r="G15" s="329">
        <v>0.86</v>
      </c>
      <c r="H15" s="273">
        <v>4.24</v>
      </c>
      <c r="I15" s="273">
        <f t="shared" si="3"/>
        <v>17.977600000000002</v>
      </c>
      <c r="J15" s="330">
        <f t="shared" ref="J15:M16" si="7">J14</f>
        <v>3</v>
      </c>
      <c r="K15" s="291">
        <f t="shared" si="7"/>
        <v>105.57666666666667</v>
      </c>
      <c r="L15" s="291">
        <f t="shared" si="7"/>
        <v>123.01819635051284</v>
      </c>
      <c r="M15" s="331">
        <f t="shared" si="7"/>
        <v>1.1652025038725049</v>
      </c>
      <c r="N15" s="332">
        <f t="shared" si="0"/>
        <v>4476.0248933357379</v>
      </c>
      <c r="O15" s="283"/>
      <c r="P15" s="290"/>
      <c r="Q15" s="333">
        <f>ABS(F15-AVERAGE(F14,F16))/SQRT(STDEV(F14,F16)^2+G15^2)</f>
        <v>0.54257353908742445</v>
      </c>
      <c r="R15" s="334">
        <f t="shared" si="1"/>
        <v>1</v>
      </c>
      <c r="S15" s="335">
        <f t="shared" si="5"/>
        <v>2</v>
      </c>
      <c r="T15" s="332">
        <f>T14</f>
        <v>34.954999999999998</v>
      </c>
      <c r="U15" s="332"/>
      <c r="V15" s="336"/>
      <c r="W15" s="332"/>
      <c r="X15" s="332"/>
      <c r="Y15" s="337">
        <f t="shared" si="2"/>
        <v>231.49976338561387</v>
      </c>
      <c r="Z15" s="332"/>
      <c r="AA15" s="338"/>
      <c r="AC15" s="759"/>
      <c r="AD15" s="757"/>
    </row>
    <row r="16" spans="1:86" s="280" customFormat="1" ht="13.95" customHeight="1">
      <c r="A16" s="950"/>
      <c r="B16" s="339" t="s">
        <v>942</v>
      </c>
      <c r="C16" s="340" t="s">
        <v>955</v>
      </c>
      <c r="D16" s="341" t="s">
        <v>960</v>
      </c>
      <c r="E16" s="340" t="s">
        <v>961</v>
      </c>
      <c r="F16" s="342">
        <v>21.87</v>
      </c>
      <c r="G16" s="342">
        <v>0.43</v>
      </c>
      <c r="H16" s="273">
        <v>1.93</v>
      </c>
      <c r="I16" s="273">
        <f t="shared" si="3"/>
        <v>3.7248999999999999</v>
      </c>
      <c r="J16" s="343">
        <f t="shared" si="7"/>
        <v>3</v>
      </c>
      <c r="K16" s="344">
        <f t="shared" si="7"/>
        <v>105.57666666666667</v>
      </c>
      <c r="L16" s="344">
        <f t="shared" si="7"/>
        <v>123.01819635051284</v>
      </c>
      <c r="M16" s="345">
        <f t="shared" si="7"/>
        <v>1.1652025038725049</v>
      </c>
      <c r="N16" s="346">
        <f t="shared" si="0"/>
        <v>37895.111111111109</v>
      </c>
      <c r="O16" s="347"/>
      <c r="P16" s="348"/>
      <c r="Q16" s="349">
        <f>ABS(F16-AVERAGE(F14:F15))/SQRT(STDEV(F14:F15)^2+G16^2)</f>
        <v>0.89328817778457226</v>
      </c>
      <c r="R16" s="350">
        <f t="shared" si="1"/>
        <v>1</v>
      </c>
      <c r="S16" s="351">
        <f t="shared" si="5"/>
        <v>2</v>
      </c>
      <c r="T16" s="346">
        <f>T15</f>
        <v>34.954999999999998</v>
      </c>
      <c r="U16" s="346"/>
      <c r="V16" s="352"/>
      <c r="W16" s="346"/>
      <c r="X16" s="346"/>
      <c r="Y16" s="353">
        <f t="shared" si="2"/>
        <v>925.99905354245504</v>
      </c>
      <c r="Z16" s="346"/>
      <c r="AA16" s="354"/>
      <c r="AC16" s="759"/>
      <c r="AD16" s="757"/>
    </row>
    <row r="17" spans="1:30" s="280" customFormat="1" ht="13.95" customHeight="1">
      <c r="A17" s="950"/>
      <c r="B17" s="309" t="s">
        <v>942</v>
      </c>
      <c r="C17" s="310" t="s">
        <v>962</v>
      </c>
      <c r="D17" s="311" t="s">
        <v>963</v>
      </c>
      <c r="E17" s="310" t="s">
        <v>964</v>
      </c>
      <c r="F17" s="312">
        <v>69.599999999999994</v>
      </c>
      <c r="G17" s="312">
        <v>0.81</v>
      </c>
      <c r="H17" s="312">
        <v>6.1</v>
      </c>
      <c r="I17" s="312">
        <f t="shared" si="3"/>
        <v>37.209999999999994</v>
      </c>
      <c r="J17" s="313">
        <f>COUNT(F17:F19)</f>
        <v>3</v>
      </c>
      <c r="K17" s="314">
        <f>AVERAGE(F17:F19)</f>
        <v>50.1</v>
      </c>
      <c r="L17" s="314">
        <f>STDEV(F17:F19)</f>
        <v>28.97100446998687</v>
      </c>
      <c r="M17" s="315">
        <f>L17/K17</f>
        <v>0.57826356227518705</v>
      </c>
      <c r="N17" s="316">
        <f t="shared" si="0"/>
        <v>579.56104252400496</v>
      </c>
      <c r="O17" s="317">
        <f>SUM(N17:N19)</f>
        <v>4488.6749319868159</v>
      </c>
      <c r="P17" s="318">
        <f>O17/(J17-1)</f>
        <v>2244.3374659934079</v>
      </c>
      <c r="Q17" s="319">
        <f>ABS(F17-AVERAGE(F18:F19))/SQRT(STDEV(F18:F19)^2+G17^2)</f>
        <v>0.87836677399179575</v>
      </c>
      <c r="R17" s="320">
        <f t="shared" si="1"/>
        <v>1</v>
      </c>
      <c r="S17" s="321">
        <f>IF(SUM(R17:R19)=1,"One sample left!",SUM(R17:R19))</f>
        <v>2</v>
      </c>
      <c r="T17" s="316">
        <f>IF(S17=J17,K17,AVERAGE(F17,F19))</f>
        <v>66.745000000000005</v>
      </c>
      <c r="U17" s="316">
        <f>IF(S17=J17,L17,STDEV(F17,F19))</f>
        <v>4.0375797205751818</v>
      </c>
      <c r="V17" s="322">
        <f>U17/T17</f>
        <v>6.0492616983671907E-2</v>
      </c>
      <c r="W17" s="316">
        <f>SQRT(STDEV(F17,F19)^2+SUM(I17,I19))</f>
        <v>9.2186848302781215</v>
      </c>
      <c r="X17" s="322">
        <f>W17/T17</f>
        <v>0.13811798382317958</v>
      </c>
      <c r="Y17" s="323">
        <f t="shared" si="2"/>
        <v>12.423449169333852</v>
      </c>
      <c r="Z17" s="317">
        <f>IF(S17=J17,O17,SUM(Y17:Y19))</f>
        <v>22.949049634209914</v>
      </c>
      <c r="AA17" s="324">
        <f>Z17/(S17-1)</f>
        <v>22.949049634209914</v>
      </c>
      <c r="AC17" s="759"/>
      <c r="AD17" s="757"/>
    </row>
    <row r="18" spans="1:30" s="280" customFormat="1" ht="13.95" customHeight="1">
      <c r="A18" s="950"/>
      <c r="B18" s="326" t="s">
        <v>942</v>
      </c>
      <c r="C18" s="327" t="s">
        <v>962</v>
      </c>
      <c r="D18" s="328" t="s">
        <v>965</v>
      </c>
      <c r="E18" s="327" t="s">
        <v>966</v>
      </c>
      <c r="F18" s="329">
        <v>16.809999999999999</v>
      </c>
      <c r="G18" s="329">
        <v>0.55000000000000004</v>
      </c>
      <c r="H18" s="329">
        <v>1.54</v>
      </c>
      <c r="I18" s="329">
        <f t="shared" si="3"/>
        <v>2.3715999999999999</v>
      </c>
      <c r="J18" s="330">
        <f t="shared" ref="J18:M19" si="8">J17</f>
        <v>3</v>
      </c>
      <c r="K18" s="291">
        <f t="shared" si="8"/>
        <v>50.1</v>
      </c>
      <c r="L18" s="291">
        <f t="shared" si="8"/>
        <v>28.97100446998687</v>
      </c>
      <c r="M18" s="331">
        <f t="shared" si="8"/>
        <v>0.57826356227518705</v>
      </c>
      <c r="N18" s="332">
        <f t="shared" si="0"/>
        <v>3663.5507438016534</v>
      </c>
      <c r="O18" s="283"/>
      <c r="P18" s="290"/>
      <c r="Q18" s="333">
        <f>ABS(F18-AVERAGE(F17,F19))/SQRT(STDEV(F17,F19)^2+G18^2)</f>
        <v>12.254384393132838</v>
      </c>
      <c r="R18" s="334">
        <f t="shared" si="1"/>
        <v>0</v>
      </c>
      <c r="S18" s="335">
        <f t="shared" si="5"/>
        <v>2</v>
      </c>
      <c r="T18" s="332">
        <f>T17</f>
        <v>66.745000000000005</v>
      </c>
      <c r="U18" s="332"/>
      <c r="V18" s="336"/>
      <c r="W18" s="332"/>
      <c r="X18" s="332"/>
      <c r="Y18" s="337">
        <f t="shared" si="2"/>
        <v>0</v>
      </c>
      <c r="Z18" s="332"/>
      <c r="AA18" s="338"/>
      <c r="AC18" s="759"/>
      <c r="AD18" s="757"/>
    </row>
    <row r="19" spans="1:30" s="280" customFormat="1" ht="13.95" customHeight="1">
      <c r="A19" s="951"/>
      <c r="B19" s="339" t="s">
        <v>942</v>
      </c>
      <c r="C19" s="340" t="s">
        <v>962</v>
      </c>
      <c r="D19" s="341" t="s">
        <v>967</v>
      </c>
      <c r="E19" s="340" t="s">
        <v>968</v>
      </c>
      <c r="F19" s="342">
        <v>63.89</v>
      </c>
      <c r="G19" s="342">
        <v>0.88</v>
      </c>
      <c r="H19" s="342">
        <v>5.61</v>
      </c>
      <c r="I19" s="342">
        <f t="shared" si="3"/>
        <v>31.472100000000005</v>
      </c>
      <c r="J19" s="343">
        <f t="shared" si="8"/>
        <v>3</v>
      </c>
      <c r="K19" s="344">
        <f t="shared" si="8"/>
        <v>50.1</v>
      </c>
      <c r="L19" s="344">
        <f t="shared" si="8"/>
        <v>28.97100446998687</v>
      </c>
      <c r="M19" s="345">
        <f t="shared" si="8"/>
        <v>0.57826356227518705</v>
      </c>
      <c r="N19" s="346">
        <f t="shared" si="0"/>
        <v>245.56314566115702</v>
      </c>
      <c r="O19" s="347"/>
      <c r="P19" s="348"/>
      <c r="Q19" s="349">
        <f>ABS(F19-AVERAGE(F17:F18))/SQRT(STDEV(F17:F18)^2+G19^2)</f>
        <v>0.55398526255313851</v>
      </c>
      <c r="R19" s="350">
        <f t="shared" si="1"/>
        <v>1</v>
      </c>
      <c r="S19" s="351">
        <f t="shared" si="5"/>
        <v>2</v>
      </c>
      <c r="T19" s="346">
        <f>T18</f>
        <v>66.745000000000005</v>
      </c>
      <c r="U19" s="346"/>
      <c r="V19" s="352"/>
      <c r="W19" s="346"/>
      <c r="X19" s="346"/>
      <c r="Y19" s="353">
        <f t="shared" si="2"/>
        <v>10.525600464876062</v>
      </c>
      <c r="Z19" s="346"/>
      <c r="AA19" s="354"/>
      <c r="AC19" s="759"/>
      <c r="AD19" s="757"/>
    </row>
    <row r="20" spans="1:30" s="280" customFormat="1" ht="13.95" customHeight="1">
      <c r="A20" s="955" t="s">
        <v>200</v>
      </c>
      <c r="B20" s="309" t="s">
        <v>969</v>
      </c>
      <c r="C20" s="310" t="s">
        <v>970</v>
      </c>
      <c r="D20" s="311" t="s">
        <v>971</v>
      </c>
      <c r="E20" s="310" t="s">
        <v>972</v>
      </c>
      <c r="F20" s="312">
        <v>15.34</v>
      </c>
      <c r="G20" s="312">
        <v>0.62</v>
      </c>
      <c r="H20" s="312">
        <v>1.45</v>
      </c>
      <c r="I20" s="312">
        <f t="shared" si="3"/>
        <v>2.1025</v>
      </c>
      <c r="J20" s="313">
        <f>COUNT(F20:F22)</f>
        <v>3</v>
      </c>
      <c r="K20" s="314">
        <f>AVERAGE(F20:F22)</f>
        <v>15.633333333333333</v>
      </c>
      <c r="L20" s="314">
        <f>STDEV(F20:F22)</f>
        <v>0.32959571194621667</v>
      </c>
      <c r="M20" s="315">
        <f>L20/K20</f>
        <v>2.1082881361165245E-2</v>
      </c>
      <c r="N20" s="316">
        <f t="shared" si="0"/>
        <v>0.22384090646317439</v>
      </c>
      <c r="O20" s="317">
        <f>SUM(N20:N22)</f>
        <v>0.37634613044636767</v>
      </c>
      <c r="P20" s="318">
        <f>O20/(J20-1)</f>
        <v>0.18817306522318383</v>
      </c>
      <c r="Q20" s="319">
        <f>ABS(F20-AVERAGE(F21:F22))/SQRT(STDEV(F21:F22)^2+G20^2)</f>
        <v>0.64003808604407919</v>
      </c>
      <c r="R20" s="320">
        <f t="shared" si="1"/>
        <v>1</v>
      </c>
      <c r="S20" s="321">
        <f>IF(SUM(R20:R22)=1,"One sample left!",SUM(R20:R22))</f>
        <v>3</v>
      </c>
      <c r="T20" s="316">
        <f>IF(S20=J20,K20,AVERAGE(F21:F22))</f>
        <v>15.633333333333333</v>
      </c>
      <c r="U20" s="316">
        <f>IF(S20=J20,L20,STDEV(F20:F22))</f>
        <v>0.32959571194621667</v>
      </c>
      <c r="V20" s="322">
        <f>U20/T20</f>
        <v>2.1082881361165245E-2</v>
      </c>
      <c r="W20" s="316">
        <f>SQRT(STDEV(F20:F22)^2+SUM(I20:I22))</f>
        <v>2.7376693250524862</v>
      </c>
      <c r="X20" s="322">
        <f>W20/T20</f>
        <v>0.17511744083491385</v>
      </c>
      <c r="Y20" s="323" t="str">
        <f t="shared" si="2"/>
        <v>No Rejection</v>
      </c>
      <c r="Z20" s="317">
        <f>IF(S20=J20,O20,SUM(Y20:Y22))</f>
        <v>0.37634613044636767</v>
      </c>
      <c r="AA20" s="324">
        <f>Z20/(S20-1)</f>
        <v>0.18817306522318383</v>
      </c>
      <c r="AC20" s="759"/>
      <c r="AD20" s="757"/>
    </row>
    <row r="21" spans="1:30" s="280" customFormat="1" ht="13.95" customHeight="1">
      <c r="A21" s="955"/>
      <c r="B21" s="326" t="s">
        <v>969</v>
      </c>
      <c r="C21" s="327" t="s">
        <v>970</v>
      </c>
      <c r="D21" s="328" t="s">
        <v>973</v>
      </c>
      <c r="E21" s="327" t="s">
        <v>974</v>
      </c>
      <c r="F21" s="329">
        <v>15.99</v>
      </c>
      <c r="G21" s="329">
        <v>0.93</v>
      </c>
      <c r="H21" s="329">
        <v>1.66</v>
      </c>
      <c r="I21" s="329">
        <f t="shared" si="3"/>
        <v>2.7555999999999998</v>
      </c>
      <c r="J21" s="330">
        <f t="shared" ref="J21:M22" si="9">J20</f>
        <v>3</v>
      </c>
      <c r="K21" s="291">
        <f t="shared" si="9"/>
        <v>15.633333333333333</v>
      </c>
      <c r="L21" s="291">
        <f t="shared" si="9"/>
        <v>0.32959571194621667</v>
      </c>
      <c r="M21" s="331">
        <f t="shared" si="9"/>
        <v>2.1082881361165245E-2</v>
      </c>
      <c r="N21" s="332">
        <f t="shared" si="0"/>
        <v>0.14708187202117193</v>
      </c>
      <c r="O21" s="283"/>
      <c r="P21" s="290"/>
      <c r="Q21" s="333">
        <f>ABS(F21-AVERAGE(F20,F22))/SQRT(STDEV(F20,F22)^2+G21^2)</f>
        <v>0.56666925141599556</v>
      </c>
      <c r="R21" s="334">
        <f t="shared" si="1"/>
        <v>1</v>
      </c>
      <c r="S21" s="335">
        <f t="shared" si="5"/>
        <v>3</v>
      </c>
      <c r="T21" s="332">
        <f>T20</f>
        <v>15.633333333333333</v>
      </c>
      <c r="U21" s="332"/>
      <c r="V21" s="336"/>
      <c r="W21" s="332"/>
      <c r="X21" s="332"/>
      <c r="Y21" s="337" t="str">
        <f t="shared" si="2"/>
        <v>No Rejection</v>
      </c>
      <c r="Z21" s="332"/>
      <c r="AA21" s="338"/>
      <c r="AC21" s="759"/>
      <c r="AD21" s="757"/>
    </row>
    <row r="22" spans="1:30" s="280" customFormat="1" ht="13.95" customHeight="1">
      <c r="A22" s="955"/>
      <c r="B22" s="339" t="s">
        <v>969</v>
      </c>
      <c r="C22" s="340" t="s">
        <v>970</v>
      </c>
      <c r="D22" s="341" t="s">
        <v>975</v>
      </c>
      <c r="E22" s="340" t="s">
        <v>976</v>
      </c>
      <c r="F22" s="342">
        <v>15.57</v>
      </c>
      <c r="G22" s="342">
        <v>0.86</v>
      </c>
      <c r="H22" s="342">
        <v>1.59</v>
      </c>
      <c r="I22" s="342">
        <f t="shared" si="3"/>
        <v>2.5281000000000002</v>
      </c>
      <c r="J22" s="343">
        <f t="shared" si="9"/>
        <v>3</v>
      </c>
      <c r="K22" s="344">
        <f t="shared" si="9"/>
        <v>15.633333333333333</v>
      </c>
      <c r="L22" s="344">
        <f t="shared" si="9"/>
        <v>0.32959571194621667</v>
      </c>
      <c r="M22" s="345">
        <f t="shared" si="9"/>
        <v>2.1082881361165245E-2</v>
      </c>
      <c r="N22" s="346">
        <f t="shared" si="0"/>
        <v>5.4233519620213834E-3</v>
      </c>
      <c r="O22" s="347"/>
      <c r="P22" s="348"/>
      <c r="Q22" s="349">
        <f>ABS(F22-AVERAGE(F20:F21))/SQRT(STDEV(F20:F21)^2+G22^2)</f>
        <v>9.7424368606957384E-2</v>
      </c>
      <c r="R22" s="350">
        <f t="shared" si="1"/>
        <v>1</v>
      </c>
      <c r="S22" s="351">
        <f t="shared" si="5"/>
        <v>3</v>
      </c>
      <c r="T22" s="346">
        <f>T21</f>
        <v>15.633333333333333</v>
      </c>
      <c r="U22" s="346"/>
      <c r="V22" s="352"/>
      <c r="W22" s="346"/>
      <c r="X22" s="346"/>
      <c r="Y22" s="353" t="str">
        <f t="shared" si="2"/>
        <v>No Rejection</v>
      </c>
      <c r="Z22" s="346"/>
      <c r="AA22" s="354"/>
      <c r="AC22" s="759"/>
      <c r="AD22" s="757"/>
    </row>
    <row r="23" spans="1:30" s="280" customFormat="1" ht="13.95" customHeight="1">
      <c r="A23" s="955"/>
      <c r="B23" s="309" t="s">
        <v>969</v>
      </c>
      <c r="C23" s="310" t="s">
        <v>218</v>
      </c>
      <c r="D23" s="311" t="s">
        <v>977</v>
      </c>
      <c r="E23" s="310" t="s">
        <v>978</v>
      </c>
      <c r="F23" s="312">
        <v>19.82</v>
      </c>
      <c r="G23" s="312">
        <v>2.99</v>
      </c>
      <c r="H23" s="312">
        <v>3.44</v>
      </c>
      <c r="I23" s="312">
        <f t="shared" si="3"/>
        <v>11.833599999999999</v>
      </c>
      <c r="J23" s="313">
        <f>COUNT(F23:F25)</f>
        <v>3</v>
      </c>
      <c r="K23" s="314">
        <f>AVERAGE(F23:F25)</f>
        <v>20.853333333333335</v>
      </c>
      <c r="L23" s="314">
        <f>STDEV(F23:F25)</f>
        <v>3.7192651603957141</v>
      </c>
      <c r="M23" s="315">
        <f>L23/K23</f>
        <v>0.1783535083309965</v>
      </c>
      <c r="N23" s="316">
        <f t="shared" si="0"/>
        <v>0.11943689419332906</v>
      </c>
      <c r="O23" s="317">
        <f>SUM(N23:N25)</f>
        <v>16.26871148902541</v>
      </c>
      <c r="P23" s="318">
        <f>O23/(J23-1)</f>
        <v>8.134355744512705</v>
      </c>
      <c r="Q23" s="319">
        <f>ABS(F23-AVERAGE(F24:F25))/SQRT(STDEV(F24:F25)^2+G23^2)</f>
        <v>0.26198172629691302</v>
      </c>
      <c r="R23" s="320">
        <f t="shared" si="1"/>
        <v>1</v>
      </c>
      <c r="S23" s="321">
        <f>IF(SUM(R23:R25)=1,"One sample left!",SUM(R23:R25))</f>
        <v>3</v>
      </c>
      <c r="T23" s="316">
        <f>IF(S23=J23,K23,AVERAGE(F24:F25))</f>
        <v>20.853333333333335</v>
      </c>
      <c r="U23" s="316">
        <f>IF(S23=J23,L23,STDEV(F24:F25))</f>
        <v>3.7192651603957141</v>
      </c>
      <c r="V23" s="322">
        <f>U23/T23</f>
        <v>0.1783535083309965</v>
      </c>
      <c r="W23" s="316">
        <f>SQRT(STDEV(F23:F25)^2+SUM(I23:I25))</f>
        <v>6.8891605681195554</v>
      </c>
      <c r="X23" s="322">
        <f>W23/T23</f>
        <v>0.33036255921289426</v>
      </c>
      <c r="Y23" s="323" t="str">
        <f t="shared" si="2"/>
        <v>No Rejection</v>
      </c>
      <c r="Z23" s="317">
        <f>IF(S23=J23,O23,SUM(Y23:Y25))</f>
        <v>16.26871148902541</v>
      </c>
      <c r="AA23" s="324">
        <f>Z23/(S23-1)</f>
        <v>8.134355744512705</v>
      </c>
      <c r="AC23" s="759"/>
      <c r="AD23" s="757"/>
    </row>
    <row r="24" spans="1:30" s="280" customFormat="1" ht="13.95" customHeight="1">
      <c r="A24" s="955"/>
      <c r="B24" s="326" t="s">
        <v>969</v>
      </c>
      <c r="C24" s="327" t="s">
        <v>218</v>
      </c>
      <c r="D24" s="328" t="s">
        <v>979</v>
      </c>
      <c r="E24" s="327" t="s">
        <v>980</v>
      </c>
      <c r="F24" s="329">
        <v>24.98</v>
      </c>
      <c r="G24" s="329">
        <v>3.77</v>
      </c>
      <c r="H24" s="329">
        <v>4.34</v>
      </c>
      <c r="I24" s="329">
        <f t="shared" si="3"/>
        <v>18.835599999999999</v>
      </c>
      <c r="J24" s="330">
        <f t="shared" ref="J24:M25" si="10">J23</f>
        <v>3</v>
      </c>
      <c r="K24" s="291">
        <f t="shared" si="10"/>
        <v>20.853333333333335</v>
      </c>
      <c r="L24" s="291">
        <f t="shared" si="10"/>
        <v>3.7192651603957141</v>
      </c>
      <c r="M24" s="331">
        <f t="shared" si="10"/>
        <v>0.1783535083309965</v>
      </c>
      <c r="N24" s="332">
        <f t="shared" si="0"/>
        <v>1.1981634837209694</v>
      </c>
      <c r="O24" s="283"/>
      <c r="P24" s="290"/>
      <c r="Q24" s="333">
        <f>ABS(F24-AVERAGE(F23,F25))/SQRT(STDEV(F23,F25)^2+G24^2)</f>
        <v>1.5315637112658398</v>
      </c>
      <c r="R24" s="334">
        <f t="shared" si="1"/>
        <v>1</v>
      </c>
      <c r="S24" s="335">
        <f t="shared" si="5"/>
        <v>3</v>
      </c>
      <c r="T24" s="332">
        <f>T23</f>
        <v>20.853333333333335</v>
      </c>
      <c r="U24" s="332"/>
      <c r="V24" s="336"/>
      <c r="W24" s="332"/>
      <c r="X24" s="332"/>
      <c r="Y24" s="337" t="str">
        <f t="shared" si="2"/>
        <v>No Rejection</v>
      </c>
      <c r="Z24" s="332"/>
      <c r="AA24" s="338"/>
      <c r="AC24" s="759"/>
      <c r="AD24" s="757"/>
    </row>
    <row r="25" spans="1:30" s="280" customFormat="1" ht="13.95" customHeight="1">
      <c r="A25" s="955"/>
      <c r="B25" s="339" t="s">
        <v>969</v>
      </c>
      <c r="C25" s="340" t="s">
        <v>218</v>
      </c>
      <c r="D25" s="341" t="s">
        <v>981</v>
      </c>
      <c r="E25" s="340" t="s">
        <v>982</v>
      </c>
      <c r="F25" s="342">
        <v>17.760000000000002</v>
      </c>
      <c r="G25" s="342">
        <v>0.8</v>
      </c>
      <c r="H25" s="342">
        <v>1.72</v>
      </c>
      <c r="I25" s="342">
        <f t="shared" si="3"/>
        <v>2.9583999999999997</v>
      </c>
      <c r="J25" s="343">
        <f t="shared" si="10"/>
        <v>3</v>
      </c>
      <c r="K25" s="344">
        <f t="shared" si="10"/>
        <v>20.853333333333335</v>
      </c>
      <c r="L25" s="344">
        <f t="shared" si="10"/>
        <v>3.7192651603957141</v>
      </c>
      <c r="M25" s="345">
        <f t="shared" si="10"/>
        <v>0.1783535083309965</v>
      </c>
      <c r="N25" s="346">
        <f t="shared" si="0"/>
        <v>14.951111111111112</v>
      </c>
      <c r="O25" s="347"/>
      <c r="P25" s="348"/>
      <c r="Q25" s="349">
        <f>ABS(F25-AVERAGE(F23:F24))/SQRT(STDEV(F23:F24)^2+G25^2)</f>
        <v>1.242187904271705</v>
      </c>
      <c r="R25" s="350">
        <f t="shared" si="1"/>
        <v>1</v>
      </c>
      <c r="S25" s="351">
        <f t="shared" si="5"/>
        <v>3</v>
      </c>
      <c r="T25" s="346">
        <f>T24</f>
        <v>20.853333333333335</v>
      </c>
      <c r="U25" s="346"/>
      <c r="V25" s="352"/>
      <c r="W25" s="346"/>
      <c r="X25" s="346"/>
      <c r="Y25" s="353" t="str">
        <f t="shared" si="2"/>
        <v>No Rejection</v>
      </c>
      <c r="Z25" s="346"/>
      <c r="AA25" s="354"/>
      <c r="AC25" s="759"/>
      <c r="AD25" s="757"/>
    </row>
    <row r="26" spans="1:30" s="280" customFormat="1" ht="13.95" customHeight="1">
      <c r="A26" s="955"/>
      <c r="B26" s="309" t="s">
        <v>983</v>
      </c>
      <c r="C26" s="310" t="s">
        <v>211</v>
      </c>
      <c r="D26" s="311" t="s">
        <v>984</v>
      </c>
      <c r="E26" s="310" t="s">
        <v>985</v>
      </c>
      <c r="F26" s="312">
        <v>19.350000000000001</v>
      </c>
      <c r="G26" s="312">
        <v>0.26</v>
      </c>
      <c r="H26" s="312">
        <v>1.68</v>
      </c>
      <c r="I26" s="312">
        <f t="shared" si="3"/>
        <v>2.8223999999999996</v>
      </c>
      <c r="J26" s="313">
        <f>COUNT(F26:F28)</f>
        <v>3</v>
      </c>
      <c r="K26" s="314">
        <f>AVERAGE(F26:F28)</f>
        <v>20.790000000000003</v>
      </c>
      <c r="L26" s="314">
        <f>STDEV(F26:F28)</f>
        <v>3.0104484715736168</v>
      </c>
      <c r="M26" s="315">
        <f>L26/K26</f>
        <v>0.14480271628540722</v>
      </c>
      <c r="N26" s="316">
        <f t="shared" si="0"/>
        <v>30.674556213017805</v>
      </c>
      <c r="O26" s="317">
        <f>SUM(N26:N28)</f>
        <v>155.13276985858366</v>
      </c>
      <c r="P26" s="318">
        <f>O26/(J26-1)</f>
        <v>77.566384929291829</v>
      </c>
      <c r="Q26" s="319">
        <f>ABS(F26-AVERAGE(F27:F28))/SQRT(STDEV(F27:F28)^2+G26^2)</f>
        <v>0.55617666679261124</v>
      </c>
      <c r="R26" s="320">
        <f t="shared" si="1"/>
        <v>1</v>
      </c>
      <c r="S26" s="321">
        <f>IF(SUM(R26:R28)=1,"One sample left!",SUM(R26:R28))</f>
        <v>2</v>
      </c>
      <c r="T26" s="316">
        <f>IF(S26=J26,K26,AVERAGE(F26:F27))</f>
        <v>19.060000000000002</v>
      </c>
      <c r="U26" s="316">
        <f>IF(S26=J26,L26,STDEV(F26:F27))</f>
        <v>0.41012193308819889</v>
      </c>
      <c r="V26" s="322">
        <f>U26/T26</f>
        <v>2.1517415167271712E-2</v>
      </c>
      <c r="W26" s="316">
        <f>SQRT(STDEV(F26:F27)^2+SUM(I26:I27))</f>
        <v>2.4249948453553465</v>
      </c>
      <c r="X26" s="322">
        <f>W26/T26</f>
        <v>0.12722953018653443</v>
      </c>
      <c r="Y26" s="323">
        <f t="shared" si="2"/>
        <v>1.244082840236679</v>
      </c>
      <c r="Z26" s="317">
        <f>IF(S26=J26,O26,SUM(Y26:Y28))</f>
        <v>1.543477642657475</v>
      </c>
      <c r="AA26" s="324">
        <f>Z26/(S26-1)</f>
        <v>1.543477642657475</v>
      </c>
      <c r="AC26" s="759"/>
      <c r="AD26" s="757"/>
    </row>
    <row r="27" spans="1:30" s="280" customFormat="1" ht="13.95" customHeight="1">
      <c r="A27" s="955"/>
      <c r="B27" s="326" t="s">
        <v>983</v>
      </c>
      <c r="C27" s="327" t="s">
        <v>211</v>
      </c>
      <c r="D27" s="328" t="s">
        <v>986</v>
      </c>
      <c r="E27" s="327" t="s">
        <v>987</v>
      </c>
      <c r="F27" s="329">
        <v>18.77</v>
      </c>
      <c r="G27" s="329">
        <v>0.53</v>
      </c>
      <c r="H27" s="329">
        <v>1.7</v>
      </c>
      <c r="I27" s="329">
        <f t="shared" si="3"/>
        <v>2.8899999999999997</v>
      </c>
      <c r="J27" s="330">
        <f t="shared" ref="J27:M28" si="11">J26</f>
        <v>3</v>
      </c>
      <c r="K27" s="291">
        <f t="shared" si="11"/>
        <v>20.790000000000003</v>
      </c>
      <c r="L27" s="291">
        <f t="shared" si="11"/>
        <v>3.0104484715736168</v>
      </c>
      <c r="M27" s="331">
        <f t="shared" si="11"/>
        <v>0.14480271628540722</v>
      </c>
      <c r="N27" s="332">
        <f t="shared" si="0"/>
        <v>14.526165895336462</v>
      </c>
      <c r="O27" s="283"/>
      <c r="P27" s="290"/>
      <c r="Q27" s="333">
        <f>ABS(F27-AVERAGE(F26,F28))/SQRT(STDEV(F26,F28)^2+G27^2)</f>
        <v>0.86444853067061711</v>
      </c>
      <c r="R27" s="334">
        <f t="shared" si="1"/>
        <v>1</v>
      </c>
      <c r="S27" s="335">
        <f t="shared" si="5"/>
        <v>2</v>
      </c>
      <c r="T27" s="332">
        <f>T26</f>
        <v>19.060000000000002</v>
      </c>
      <c r="U27" s="332"/>
      <c r="V27" s="336"/>
      <c r="W27" s="332"/>
      <c r="X27" s="332"/>
      <c r="Y27" s="337">
        <f t="shared" si="2"/>
        <v>0.29939480242079586</v>
      </c>
      <c r="Z27" s="332"/>
      <c r="AA27" s="338"/>
      <c r="AC27" s="759"/>
      <c r="AD27" s="757"/>
    </row>
    <row r="28" spans="1:30" s="280" customFormat="1" ht="13.95" customHeight="1">
      <c r="A28" s="955"/>
      <c r="B28" s="339" t="s">
        <v>983</v>
      </c>
      <c r="C28" s="340" t="s">
        <v>211</v>
      </c>
      <c r="D28" s="341" t="s">
        <v>988</v>
      </c>
      <c r="E28" s="340" t="s">
        <v>989</v>
      </c>
      <c r="F28" s="342">
        <v>24.25</v>
      </c>
      <c r="G28" s="342">
        <v>0.33</v>
      </c>
      <c r="H28" s="342">
        <v>2.11</v>
      </c>
      <c r="I28" s="342">
        <f t="shared" si="3"/>
        <v>4.4520999999999997</v>
      </c>
      <c r="J28" s="343">
        <f t="shared" si="11"/>
        <v>3</v>
      </c>
      <c r="K28" s="344">
        <f t="shared" si="11"/>
        <v>20.790000000000003</v>
      </c>
      <c r="L28" s="344">
        <f t="shared" si="11"/>
        <v>3.0104484715736168</v>
      </c>
      <c r="M28" s="345">
        <f t="shared" si="11"/>
        <v>0.14480271628540722</v>
      </c>
      <c r="N28" s="346">
        <f t="shared" si="0"/>
        <v>109.93204775022939</v>
      </c>
      <c r="O28" s="347"/>
      <c r="P28" s="348"/>
      <c r="Q28" s="349">
        <f>ABS(F28-AVERAGE(F26:F27))/SQRT(STDEV(F26:F27)^2+G28^2)</f>
        <v>9.8593684095311378</v>
      </c>
      <c r="R28" s="350">
        <f t="shared" si="1"/>
        <v>0</v>
      </c>
      <c r="S28" s="351">
        <f t="shared" si="5"/>
        <v>2</v>
      </c>
      <c r="T28" s="346">
        <f>T27</f>
        <v>19.060000000000002</v>
      </c>
      <c r="U28" s="346"/>
      <c r="V28" s="352"/>
      <c r="W28" s="346"/>
      <c r="X28" s="346"/>
      <c r="Y28" s="353">
        <f t="shared" si="2"/>
        <v>0</v>
      </c>
      <c r="Z28" s="346"/>
      <c r="AA28" s="354"/>
      <c r="AC28" s="759"/>
      <c r="AD28" s="757"/>
    </row>
    <row r="29" spans="1:30" s="280" customFormat="1" ht="13.95" customHeight="1">
      <c r="A29" s="955"/>
      <c r="B29" s="309" t="s">
        <v>983</v>
      </c>
      <c r="C29" s="310" t="s">
        <v>208</v>
      </c>
      <c r="D29" s="311" t="s">
        <v>990</v>
      </c>
      <c r="E29" s="310" t="s">
        <v>991</v>
      </c>
      <c r="F29" s="312">
        <v>17.39</v>
      </c>
      <c r="G29" s="312">
        <v>0.23</v>
      </c>
      <c r="H29" s="312">
        <v>1.51</v>
      </c>
      <c r="I29" s="312">
        <f t="shared" si="3"/>
        <v>2.2801</v>
      </c>
      <c r="J29" s="313">
        <f>COUNT(F29:F32)</f>
        <v>4</v>
      </c>
      <c r="K29" s="314">
        <f>AVERAGE(F29:F32)</f>
        <v>18.302500000000002</v>
      </c>
      <c r="L29" s="314">
        <f>STDEV(F29:F32)</f>
        <v>0.82705803907585551</v>
      </c>
      <c r="M29" s="322">
        <f>L29/K29</f>
        <v>4.5188255105906593E-2</v>
      </c>
      <c r="N29" s="316">
        <f t="shared" si="0"/>
        <v>15.740193761814792</v>
      </c>
      <c r="O29" s="317">
        <f>SUM(N29:N32)</f>
        <v>23.685835142445924</v>
      </c>
      <c r="P29" s="318">
        <f>O29/(J29-1)</f>
        <v>7.8952783808153084</v>
      </c>
      <c r="Q29" s="355">
        <f>ABS(F29-AVERAGE(F30:F32))/SQRT(STDEV(F30:F32)^2+G29^2)</f>
        <v>1.6810283758659874</v>
      </c>
      <c r="R29" s="356">
        <f t="shared" si="1"/>
        <v>1</v>
      </c>
      <c r="S29" s="321">
        <f>IF(SUM(R29:R32)=1,"One sample left!",SUM(R29:R32))</f>
        <v>4</v>
      </c>
      <c r="T29" s="316">
        <f>IF(S29=J29,K29,AVERAGE(F30:F32))</f>
        <v>18.302500000000002</v>
      </c>
      <c r="U29" s="316">
        <f>IF(S29=J29,L29,STDEV(F30:F32))</f>
        <v>0.82705803907585551</v>
      </c>
      <c r="V29" s="322">
        <f>U29/T29</f>
        <v>4.5188255105906593E-2</v>
      </c>
      <c r="W29" s="316">
        <f>SQRT(STDEV(F29:F32)^2+SUM(I29:I32))</f>
        <v>3.3085079718809807</v>
      </c>
      <c r="X29" s="322">
        <f>W29/T29</f>
        <v>0.18076809025439039</v>
      </c>
      <c r="Y29" s="323" t="str">
        <f t="shared" si="2"/>
        <v>No Rejection</v>
      </c>
      <c r="Z29" s="317">
        <f>IF(S29=J29,O29,SUM(Y29:Y32))</f>
        <v>23.685835142445924</v>
      </c>
      <c r="AA29" s="324">
        <f>Z29/(S29-1)</f>
        <v>7.8952783808153084</v>
      </c>
      <c r="AC29" s="759"/>
      <c r="AD29" s="757"/>
    </row>
    <row r="30" spans="1:30" s="280" customFormat="1" ht="13.95" customHeight="1">
      <c r="A30" s="955"/>
      <c r="B30" s="326" t="s">
        <v>983</v>
      </c>
      <c r="C30" s="327" t="s">
        <v>208</v>
      </c>
      <c r="D30" s="328" t="s">
        <v>992</v>
      </c>
      <c r="E30" s="327" t="s">
        <v>993</v>
      </c>
      <c r="F30" s="329">
        <v>17.98</v>
      </c>
      <c r="G30" s="329">
        <v>0.24</v>
      </c>
      <c r="H30" s="329">
        <v>1.56</v>
      </c>
      <c r="I30" s="329">
        <f t="shared" si="3"/>
        <v>2.4336000000000002</v>
      </c>
      <c r="J30" s="330">
        <f t="shared" ref="J30:M32" si="12">J29</f>
        <v>4</v>
      </c>
      <c r="K30" s="291">
        <f t="shared" si="12"/>
        <v>18.302500000000002</v>
      </c>
      <c r="L30" s="291">
        <f t="shared" si="12"/>
        <v>0.82705803907585551</v>
      </c>
      <c r="M30" s="331">
        <f t="shared" si="12"/>
        <v>4.5188255105906593E-2</v>
      </c>
      <c r="N30" s="332">
        <f t="shared" si="0"/>
        <v>1.8056640625000175</v>
      </c>
      <c r="O30" s="283"/>
      <c r="P30" s="290"/>
      <c r="Q30" s="357">
        <f>ABS(F30-AVERAGE(F29,F31:F32))/SQRT(STDEV(F29,F31:F32)^2+G30^2)</f>
        <v>0.42695808592639095</v>
      </c>
      <c r="R30" s="358">
        <f t="shared" si="1"/>
        <v>1</v>
      </c>
      <c r="S30" s="335">
        <f t="shared" ref="S30:T32" si="13">S29</f>
        <v>4</v>
      </c>
      <c r="T30" s="332">
        <f t="shared" si="13"/>
        <v>18.302500000000002</v>
      </c>
      <c r="U30" s="332"/>
      <c r="V30" s="336"/>
      <c r="W30" s="332"/>
      <c r="X30" s="332"/>
      <c r="Y30" s="337" t="str">
        <f t="shared" si="2"/>
        <v>No Rejection</v>
      </c>
      <c r="Z30" s="332"/>
      <c r="AA30" s="338"/>
      <c r="AC30" s="759"/>
      <c r="AD30" s="757"/>
    </row>
    <row r="31" spans="1:30" s="280" customFormat="1" ht="13.95" customHeight="1">
      <c r="A31" s="955"/>
      <c r="B31" s="326" t="s">
        <v>983</v>
      </c>
      <c r="C31" s="327" t="s">
        <v>208</v>
      </c>
      <c r="D31" s="328" t="s">
        <v>994</v>
      </c>
      <c r="E31" s="327" t="s">
        <v>995</v>
      </c>
      <c r="F31" s="329">
        <v>19.34</v>
      </c>
      <c r="G31" s="329">
        <v>0.43</v>
      </c>
      <c r="H31" s="329">
        <v>1.71</v>
      </c>
      <c r="I31" s="329">
        <f t="shared" si="3"/>
        <v>2.9240999999999997</v>
      </c>
      <c r="J31" s="330">
        <f t="shared" si="12"/>
        <v>4</v>
      </c>
      <c r="K31" s="291">
        <f t="shared" si="12"/>
        <v>18.302500000000002</v>
      </c>
      <c r="L31" s="291">
        <f t="shared" si="12"/>
        <v>0.82705803907585551</v>
      </c>
      <c r="M31" s="331">
        <f t="shared" si="12"/>
        <v>4.5188255105906593E-2</v>
      </c>
      <c r="N31" s="332">
        <f t="shared" si="0"/>
        <v>5.8215589507841843</v>
      </c>
      <c r="O31" s="283"/>
      <c r="P31" s="290"/>
      <c r="Q31" s="357">
        <f>ABS(F31-AVERAGE(F29:F30,F32))/SQRT(STDEV(F29:F30,F32)^2+G31^2)</f>
        <v>1.9695028411864353</v>
      </c>
      <c r="R31" s="358">
        <f t="shared" si="1"/>
        <v>1</v>
      </c>
      <c r="S31" s="335">
        <f t="shared" si="13"/>
        <v>4</v>
      </c>
      <c r="T31" s="332">
        <f t="shared" si="13"/>
        <v>18.302500000000002</v>
      </c>
      <c r="U31" s="332"/>
      <c r="V31" s="336"/>
      <c r="W31" s="332"/>
      <c r="X31" s="332"/>
      <c r="Y31" s="337" t="str">
        <f t="shared" si="2"/>
        <v>No Rejection</v>
      </c>
      <c r="Z31" s="332"/>
      <c r="AA31" s="338"/>
      <c r="AC31" s="759"/>
      <c r="AD31" s="757"/>
    </row>
    <row r="32" spans="1:30" s="280" customFormat="1" ht="13.95" customHeight="1">
      <c r="A32" s="955"/>
      <c r="B32" s="339" t="s">
        <v>983</v>
      </c>
      <c r="C32" s="340" t="s">
        <v>208</v>
      </c>
      <c r="D32" s="341" t="s">
        <v>996</v>
      </c>
      <c r="E32" s="340" t="s">
        <v>997</v>
      </c>
      <c r="F32" s="342">
        <v>18.5</v>
      </c>
      <c r="G32" s="342">
        <v>0.35</v>
      </c>
      <c r="H32" s="342">
        <v>1.62</v>
      </c>
      <c r="I32" s="342">
        <f t="shared" si="3"/>
        <v>2.6244000000000005</v>
      </c>
      <c r="J32" s="343">
        <f t="shared" si="12"/>
        <v>4</v>
      </c>
      <c r="K32" s="344">
        <f t="shared" si="12"/>
        <v>18.302500000000002</v>
      </c>
      <c r="L32" s="344">
        <f t="shared" si="12"/>
        <v>0.82705803907585551</v>
      </c>
      <c r="M32" s="345">
        <f t="shared" si="12"/>
        <v>4.5188255105906593E-2</v>
      </c>
      <c r="N32" s="346">
        <f t="shared" si="0"/>
        <v>0.31841836734693241</v>
      </c>
      <c r="O32" s="347"/>
      <c r="P32" s="348"/>
      <c r="Q32" s="359">
        <f>ABS(F32-AVERAGE(F29:F31))/SQRT(STDEV(F29:F31)^2+G32^2)</f>
        <v>0.24854567684480658</v>
      </c>
      <c r="R32" s="360">
        <f t="shared" si="1"/>
        <v>1</v>
      </c>
      <c r="S32" s="351">
        <f t="shared" si="13"/>
        <v>4</v>
      </c>
      <c r="T32" s="346">
        <f t="shared" si="13"/>
        <v>18.302500000000002</v>
      </c>
      <c r="U32" s="346"/>
      <c r="V32" s="352"/>
      <c r="W32" s="346"/>
      <c r="X32" s="346"/>
      <c r="Y32" s="353" t="str">
        <f t="shared" si="2"/>
        <v>No Rejection</v>
      </c>
      <c r="Z32" s="346"/>
      <c r="AA32" s="354"/>
      <c r="AC32" s="759"/>
      <c r="AD32" s="757"/>
    </row>
    <row r="33" spans="1:30" s="280" customFormat="1" ht="13.95" customHeight="1">
      <c r="A33" s="955"/>
      <c r="B33" s="309" t="s">
        <v>983</v>
      </c>
      <c r="C33" s="310" t="s">
        <v>222</v>
      </c>
      <c r="D33" s="311" t="s">
        <v>998</v>
      </c>
      <c r="E33" s="310" t="s">
        <v>999</v>
      </c>
      <c r="F33" s="312">
        <v>20.55</v>
      </c>
      <c r="G33" s="312">
        <v>0.28999999999999998</v>
      </c>
      <c r="H33" s="312">
        <v>1.79</v>
      </c>
      <c r="I33" s="312">
        <f t="shared" si="3"/>
        <v>3.2040999999999999</v>
      </c>
      <c r="J33" s="313">
        <f>COUNT(F33:F36)</f>
        <v>4</v>
      </c>
      <c r="K33" s="314">
        <f>AVERAGE(F33:F36)</f>
        <v>19.350000000000001</v>
      </c>
      <c r="L33" s="314">
        <f>STDEV(F33:F36)</f>
        <v>1.2271104269787627</v>
      </c>
      <c r="M33" s="322">
        <f>L33/K33</f>
        <v>6.3416559533786179E-2</v>
      </c>
      <c r="N33" s="316">
        <f t="shared" si="0"/>
        <v>17.122473246135534</v>
      </c>
      <c r="O33" s="317">
        <f>SUM(N33:N36)</f>
        <v>51.315806579468934</v>
      </c>
      <c r="P33" s="318">
        <f>O33/(J33-1)</f>
        <v>17.105268859822978</v>
      </c>
      <c r="Q33" s="355">
        <f>ABS(F33-AVERAGE(F34:F36))/SQRT(STDEV(F34:F36)^2+G33^2)</f>
        <v>1.36063079859662</v>
      </c>
      <c r="R33" s="356">
        <f t="shared" si="1"/>
        <v>1</v>
      </c>
      <c r="S33" s="321">
        <f>IF(SUM(R33:R36)=1,"One sample left!",SUM(R33:R36))</f>
        <v>4</v>
      </c>
      <c r="T33" s="316">
        <f>IF(S33=J33,K33,AVERAGE(F34:F36))</f>
        <v>19.350000000000001</v>
      </c>
      <c r="U33" s="316">
        <f>IF(S33=J33,L33,STDEV(F34:F36))</f>
        <v>1.2271104269787627</v>
      </c>
      <c r="V33" s="322">
        <f>U33/T33</f>
        <v>6.3416559533786179E-2</v>
      </c>
      <c r="W33" s="316">
        <f>SQRT(STDEV(F33:F36)^2+SUM(I33:I36))</f>
        <v>3.6002777670618693</v>
      </c>
      <c r="X33" s="322">
        <f>W33/T33</f>
        <v>0.18606086651482528</v>
      </c>
      <c r="Y33" s="323" t="str">
        <f t="shared" si="2"/>
        <v>No Rejection</v>
      </c>
      <c r="Z33" s="317">
        <f>IF(S33=J33,O33,SUM(Y33:Y36))</f>
        <v>51.315806579468934</v>
      </c>
      <c r="AA33" s="324">
        <f>Z33/(S33-1)</f>
        <v>17.105268859822978</v>
      </c>
      <c r="AC33" s="759"/>
      <c r="AD33" s="757"/>
    </row>
    <row r="34" spans="1:30" s="280" customFormat="1" ht="13.95" customHeight="1">
      <c r="A34" s="955"/>
      <c r="B34" s="326" t="s">
        <v>983</v>
      </c>
      <c r="C34" s="327" t="s">
        <v>222</v>
      </c>
      <c r="D34" s="328" t="s">
        <v>1000</v>
      </c>
      <c r="E34" s="327" t="s">
        <v>1001</v>
      </c>
      <c r="F34" s="329">
        <v>20.18</v>
      </c>
      <c r="G34" s="329">
        <v>0.3</v>
      </c>
      <c r="H34" s="329">
        <v>1.76</v>
      </c>
      <c r="I34" s="329">
        <f t="shared" si="3"/>
        <v>3.0975999999999999</v>
      </c>
      <c r="J34" s="330">
        <f t="shared" ref="J34:M36" si="14">J33</f>
        <v>4</v>
      </c>
      <c r="K34" s="291">
        <f t="shared" si="14"/>
        <v>19.350000000000001</v>
      </c>
      <c r="L34" s="291">
        <f t="shared" si="14"/>
        <v>1.2271104269787627</v>
      </c>
      <c r="M34" s="331">
        <f t="shared" si="14"/>
        <v>6.3416559533786179E-2</v>
      </c>
      <c r="N34" s="332">
        <f t="shared" si="0"/>
        <v>7.6544444444444135</v>
      </c>
      <c r="O34" s="283"/>
      <c r="P34" s="290"/>
      <c r="Q34" s="357">
        <f>ABS(F34-AVERAGE(F33,F35:F36))/SQRT(STDEV(F33,F35:F36)^2+G34^2)</f>
        <v>0.80510225403787095</v>
      </c>
      <c r="R34" s="358">
        <f t="shared" si="1"/>
        <v>1</v>
      </c>
      <c r="S34" s="335">
        <f t="shared" ref="S34:T36" si="15">S33</f>
        <v>4</v>
      </c>
      <c r="T34" s="332">
        <f t="shared" si="15"/>
        <v>19.350000000000001</v>
      </c>
      <c r="U34" s="332"/>
      <c r="V34" s="336"/>
      <c r="W34" s="332"/>
      <c r="X34" s="332"/>
      <c r="Y34" s="337" t="str">
        <f t="shared" si="2"/>
        <v>No Rejection</v>
      </c>
      <c r="Z34" s="332"/>
      <c r="AA34" s="338"/>
      <c r="AC34" s="759"/>
      <c r="AD34" s="757"/>
    </row>
    <row r="35" spans="1:30" s="280" customFormat="1" ht="13.95" customHeight="1">
      <c r="A35" s="955"/>
      <c r="B35" s="326" t="s">
        <v>983</v>
      </c>
      <c r="C35" s="327" t="s">
        <v>222</v>
      </c>
      <c r="D35" s="328" t="s">
        <v>1002</v>
      </c>
      <c r="E35" s="327" t="s">
        <v>1003</v>
      </c>
      <c r="F35" s="329">
        <v>17.93</v>
      </c>
      <c r="G35" s="329">
        <v>0.3</v>
      </c>
      <c r="H35" s="329">
        <v>1.57</v>
      </c>
      <c r="I35" s="329">
        <f t="shared" si="3"/>
        <v>2.4649000000000001</v>
      </c>
      <c r="J35" s="330">
        <f t="shared" si="14"/>
        <v>4</v>
      </c>
      <c r="K35" s="291">
        <f t="shared" si="14"/>
        <v>19.350000000000001</v>
      </c>
      <c r="L35" s="291">
        <f t="shared" si="14"/>
        <v>1.2271104269787627</v>
      </c>
      <c r="M35" s="331">
        <f t="shared" si="14"/>
        <v>6.3416559533786179E-2</v>
      </c>
      <c r="N35" s="332">
        <f t="shared" si="0"/>
        <v>22.404444444444501</v>
      </c>
      <c r="O35" s="283"/>
      <c r="P35" s="290"/>
      <c r="Q35" s="357">
        <f>ABS(F35-AVERAGE(F33:F34,F36))/SQRT(STDEV(F33:F34,F36)^2+G35^2)</f>
        <v>1.8891503477444938</v>
      </c>
      <c r="R35" s="358">
        <f t="shared" si="1"/>
        <v>1</v>
      </c>
      <c r="S35" s="335">
        <f t="shared" si="15"/>
        <v>4</v>
      </c>
      <c r="T35" s="332">
        <f t="shared" si="15"/>
        <v>19.350000000000001</v>
      </c>
      <c r="U35" s="332"/>
      <c r="V35" s="336"/>
      <c r="W35" s="332"/>
      <c r="X35" s="332"/>
      <c r="Y35" s="337" t="str">
        <f t="shared" si="2"/>
        <v>No Rejection</v>
      </c>
      <c r="Z35" s="332"/>
      <c r="AA35" s="338"/>
      <c r="AC35" s="759"/>
      <c r="AD35" s="757"/>
    </row>
    <row r="36" spans="1:30" s="280" customFormat="1" ht="13.95" customHeight="1">
      <c r="A36" s="955"/>
      <c r="B36" s="339" t="s">
        <v>983</v>
      </c>
      <c r="C36" s="340" t="s">
        <v>222</v>
      </c>
      <c r="D36" s="341" t="s">
        <v>1004</v>
      </c>
      <c r="E36" s="340" t="s">
        <v>1005</v>
      </c>
      <c r="F36" s="342">
        <v>18.739999999999998</v>
      </c>
      <c r="G36" s="342">
        <v>0.3</v>
      </c>
      <c r="H36" s="342">
        <v>1.64</v>
      </c>
      <c r="I36" s="342">
        <f t="shared" si="3"/>
        <v>2.6895999999999995</v>
      </c>
      <c r="J36" s="343">
        <f t="shared" si="14"/>
        <v>4</v>
      </c>
      <c r="K36" s="344">
        <f t="shared" si="14"/>
        <v>19.350000000000001</v>
      </c>
      <c r="L36" s="344">
        <f t="shared" si="14"/>
        <v>1.2271104269787627</v>
      </c>
      <c r="M36" s="345">
        <f t="shared" si="14"/>
        <v>6.3416559533786179E-2</v>
      </c>
      <c r="N36" s="346">
        <f t="shared" si="0"/>
        <v>4.134444444444485</v>
      </c>
      <c r="O36" s="347"/>
      <c r="P36" s="348"/>
      <c r="Q36" s="359">
        <f>ABS(F36-AVERAGE(F33:F35))/SQRT(STDEV(F33:F35)^2+G36^2)</f>
        <v>0.56116870729953372</v>
      </c>
      <c r="R36" s="360">
        <f t="shared" si="1"/>
        <v>1</v>
      </c>
      <c r="S36" s="351">
        <f t="shared" si="15"/>
        <v>4</v>
      </c>
      <c r="T36" s="346">
        <f t="shared" si="15"/>
        <v>19.350000000000001</v>
      </c>
      <c r="U36" s="346"/>
      <c r="V36" s="352"/>
      <c r="W36" s="346"/>
      <c r="X36" s="346"/>
      <c r="Y36" s="353" t="str">
        <f t="shared" si="2"/>
        <v>No Rejection</v>
      </c>
      <c r="Z36" s="346"/>
      <c r="AA36" s="354"/>
      <c r="AC36" s="759"/>
      <c r="AD36" s="757"/>
    </row>
    <row r="37" spans="1:30" s="280" customFormat="1" ht="13.95" customHeight="1">
      <c r="A37" s="955"/>
      <c r="B37" s="309" t="s">
        <v>983</v>
      </c>
      <c r="C37" s="310" t="s">
        <v>214</v>
      </c>
      <c r="D37" s="311" t="s">
        <v>1006</v>
      </c>
      <c r="E37" s="310" t="s">
        <v>1007</v>
      </c>
      <c r="F37" s="312">
        <v>19.13</v>
      </c>
      <c r="G37" s="312">
        <v>0.33</v>
      </c>
      <c r="H37" s="312">
        <v>1.67</v>
      </c>
      <c r="I37" s="312">
        <f t="shared" si="3"/>
        <v>2.7888999999999999</v>
      </c>
      <c r="J37" s="313">
        <f>COUNT(F37:F41)</f>
        <v>5</v>
      </c>
      <c r="K37" s="314">
        <f>AVERAGE(F37:F41)</f>
        <v>21.994</v>
      </c>
      <c r="L37" s="314">
        <f>STDEV(F37:F41)</f>
        <v>7.3796429452921339</v>
      </c>
      <c r="M37" s="315">
        <f>L37/K37</f>
        <v>0.33552982382886853</v>
      </c>
      <c r="N37" s="316">
        <f t="shared" si="0"/>
        <v>75.321359044995432</v>
      </c>
      <c r="O37" s="317">
        <f>SUM(N37:N41)</f>
        <v>1229.135692960564</v>
      </c>
      <c r="P37" s="318">
        <f>O37/(J37-1)</f>
        <v>307.28392324014101</v>
      </c>
      <c r="Q37" s="319">
        <f>ABS(F37-AVERAGE(F38:F41))/SQRT(STDEV(F38:F41)^2+G37^2)</f>
        <v>0.43003703649513048</v>
      </c>
      <c r="R37" s="320">
        <f t="shared" si="1"/>
        <v>1</v>
      </c>
      <c r="S37" s="321">
        <f>IF(SUM(R37:R41)=1,"One sample left!",SUM(R37:R41))</f>
        <v>4</v>
      </c>
      <c r="T37" s="316">
        <f>IF(S37=J37,K37,AVERAGE(F37:F38,F40:F41))</f>
        <v>18.77</v>
      </c>
      <c r="U37" s="316">
        <f>IF(S37=J37,L37,STDEV(F37:F38,F40:F41))</f>
        <v>1.8214463117716826</v>
      </c>
      <c r="V37" s="322">
        <f>U37/T37</f>
        <v>9.7040293647931944E-2</v>
      </c>
      <c r="W37" s="316">
        <f>SQRT(STDEV(F37:F38,F40:F41)^2+SUM(I37:I38,I40:I41))</f>
        <v>3.8081972988103789</v>
      </c>
      <c r="X37" s="322">
        <f>W37/T37</f>
        <v>0.20288744266437822</v>
      </c>
      <c r="Y37" s="323">
        <f t="shared" si="2"/>
        <v>1.1900826446280954</v>
      </c>
      <c r="Z37" s="317">
        <f>IF(S37=J37,O37,SUM(Y37:Y41))</f>
        <v>52.973953719717954</v>
      </c>
      <c r="AA37" s="324">
        <f>Z37/(S37-1)</f>
        <v>17.657984573239318</v>
      </c>
      <c r="AC37" s="759"/>
      <c r="AD37" s="757"/>
    </row>
    <row r="38" spans="1:30" s="280" customFormat="1" ht="13.95" customHeight="1">
      <c r="A38" s="955"/>
      <c r="B38" s="326" t="s">
        <v>983</v>
      </c>
      <c r="C38" s="327" t="s">
        <v>214</v>
      </c>
      <c r="D38" s="328" t="s">
        <v>1008</v>
      </c>
      <c r="E38" s="327" t="s">
        <v>1009</v>
      </c>
      <c r="F38" s="329">
        <v>21.2</v>
      </c>
      <c r="G38" s="329">
        <v>0.42</v>
      </c>
      <c r="H38" s="329">
        <v>1.87</v>
      </c>
      <c r="I38" s="329">
        <f t="shared" si="3"/>
        <v>3.4969000000000006</v>
      </c>
      <c r="J38" s="330">
        <f t="shared" ref="J38:M41" si="16">J37</f>
        <v>5</v>
      </c>
      <c r="K38" s="291">
        <f t="shared" si="16"/>
        <v>21.994</v>
      </c>
      <c r="L38" s="291">
        <f t="shared" si="16"/>
        <v>7.3796429452921339</v>
      </c>
      <c r="M38" s="331">
        <f t="shared" si="16"/>
        <v>0.33552982382886853</v>
      </c>
      <c r="N38" s="291">
        <f t="shared" si="0"/>
        <v>3.5739002267573747</v>
      </c>
      <c r="O38" s="283"/>
      <c r="P38" s="290"/>
      <c r="Q38" s="333">
        <f>ABS(F38-AVERAGE(F37,F39:F41))/SQRT(STDEV(F37,F39:F41)^2+G38^2)</f>
        <v>0.11654240524434438</v>
      </c>
      <c r="R38" s="334">
        <f t="shared" si="1"/>
        <v>1</v>
      </c>
      <c r="S38" s="335">
        <f t="shared" ref="S38:S41" si="17">S37</f>
        <v>4</v>
      </c>
      <c r="T38" s="332">
        <f>T37</f>
        <v>18.77</v>
      </c>
      <c r="U38" s="332"/>
      <c r="V38" s="336"/>
      <c r="W38" s="332"/>
      <c r="X38" s="332"/>
      <c r="Y38" s="337">
        <f t="shared" si="2"/>
        <v>33.474489795918366</v>
      </c>
      <c r="Z38" s="332"/>
      <c r="AA38" s="338"/>
      <c r="AC38" s="759"/>
      <c r="AD38" s="757"/>
    </row>
    <row r="39" spans="1:30" s="280" customFormat="1" ht="13.95" customHeight="1">
      <c r="A39" s="955"/>
      <c r="B39" s="326" t="s">
        <v>983</v>
      </c>
      <c r="C39" s="327" t="s">
        <v>214</v>
      </c>
      <c r="D39" s="328" t="s">
        <v>1010</v>
      </c>
      <c r="E39" s="327" t="s">
        <v>1011</v>
      </c>
      <c r="F39" s="329">
        <v>34.89</v>
      </c>
      <c r="G39" s="329">
        <v>0.42</v>
      </c>
      <c r="H39" s="329">
        <v>3.03</v>
      </c>
      <c r="I39" s="329">
        <f t="shared" si="3"/>
        <v>9.1808999999999994</v>
      </c>
      <c r="J39" s="330">
        <f t="shared" si="16"/>
        <v>5</v>
      </c>
      <c r="K39" s="291">
        <f t="shared" si="16"/>
        <v>21.994</v>
      </c>
      <c r="L39" s="291">
        <f t="shared" si="16"/>
        <v>7.3796429452921339</v>
      </c>
      <c r="M39" s="331">
        <f t="shared" si="16"/>
        <v>0.33552982382886853</v>
      </c>
      <c r="N39" s="291">
        <f t="shared" si="0"/>
        <v>942.78240362811823</v>
      </c>
      <c r="O39" s="283"/>
      <c r="P39" s="290"/>
      <c r="Q39" s="333">
        <f>ABS(F39-AVERAGE(F37:F38,F40:F41))/SQRT(STDEV(F37:F38,F40:F41)^2+G39^2)</f>
        <v>8.6238152498788985</v>
      </c>
      <c r="R39" s="334">
        <f t="shared" si="1"/>
        <v>0</v>
      </c>
      <c r="S39" s="335">
        <f t="shared" si="17"/>
        <v>4</v>
      </c>
      <c r="T39" s="332">
        <f>T38</f>
        <v>18.77</v>
      </c>
      <c r="U39" s="332"/>
      <c r="V39" s="336"/>
      <c r="W39" s="332"/>
      <c r="X39" s="332"/>
      <c r="Y39" s="337">
        <f t="shared" si="2"/>
        <v>0</v>
      </c>
      <c r="Z39" s="332"/>
      <c r="AA39" s="338"/>
      <c r="AC39" s="759"/>
      <c r="AD39" s="757"/>
    </row>
    <row r="40" spans="1:30" s="280" customFormat="1" ht="13.95" customHeight="1">
      <c r="A40" s="955"/>
      <c r="B40" s="326" t="s">
        <v>983</v>
      </c>
      <c r="C40" s="327" t="s">
        <v>214</v>
      </c>
      <c r="D40" s="328" t="s">
        <v>1012</v>
      </c>
      <c r="E40" s="327" t="s">
        <v>1013</v>
      </c>
      <c r="F40" s="329">
        <v>17.489999999999998</v>
      </c>
      <c r="G40" s="329">
        <v>0.39</v>
      </c>
      <c r="H40" s="329">
        <v>1.55</v>
      </c>
      <c r="I40" s="329">
        <f t="shared" si="3"/>
        <v>2.4025000000000003</v>
      </c>
      <c r="J40" s="330">
        <f t="shared" si="16"/>
        <v>5</v>
      </c>
      <c r="K40" s="291">
        <f t="shared" si="16"/>
        <v>21.994</v>
      </c>
      <c r="L40" s="291">
        <f t="shared" si="16"/>
        <v>7.3796429452921339</v>
      </c>
      <c r="M40" s="331">
        <f t="shared" si="16"/>
        <v>0.33552982382886853</v>
      </c>
      <c r="N40" s="291">
        <f t="shared" si="0"/>
        <v>133.37288625904017</v>
      </c>
      <c r="O40" s="283"/>
      <c r="P40" s="290"/>
      <c r="Q40" s="333">
        <f>ABS(F40-AVERAGE(F37:F39,F41))/SQRT(STDEV(F37:F39,F41)^2+G40^2)</f>
        <v>0.70204212945747202</v>
      </c>
      <c r="R40" s="334">
        <f t="shared" si="1"/>
        <v>1</v>
      </c>
      <c r="S40" s="335">
        <f t="shared" si="17"/>
        <v>4</v>
      </c>
      <c r="T40" s="332">
        <f>T39</f>
        <v>18.77</v>
      </c>
      <c r="U40" s="332"/>
      <c r="V40" s="336"/>
      <c r="W40" s="332"/>
      <c r="X40" s="332"/>
      <c r="Y40" s="337">
        <f t="shared" si="2"/>
        <v>10.771860618014482</v>
      </c>
      <c r="Z40" s="332"/>
      <c r="AA40" s="338"/>
      <c r="AC40" s="759"/>
      <c r="AD40" s="757"/>
    </row>
    <row r="41" spans="1:30" s="280" customFormat="1" ht="13.95" customHeight="1">
      <c r="A41" s="955"/>
      <c r="B41" s="326" t="s">
        <v>983</v>
      </c>
      <c r="C41" s="327" t="s">
        <v>214</v>
      </c>
      <c r="D41" s="328" t="s">
        <v>1014</v>
      </c>
      <c r="E41" s="327" t="s">
        <v>1015</v>
      </c>
      <c r="F41" s="329">
        <v>17.260000000000002</v>
      </c>
      <c r="G41" s="329">
        <v>0.55000000000000004</v>
      </c>
      <c r="H41" s="329">
        <v>1.58</v>
      </c>
      <c r="I41" s="329">
        <f t="shared" si="3"/>
        <v>2.4964000000000004</v>
      </c>
      <c r="J41" s="330">
        <f t="shared" si="16"/>
        <v>5</v>
      </c>
      <c r="K41" s="291">
        <f t="shared" si="16"/>
        <v>21.994</v>
      </c>
      <c r="L41" s="291">
        <f t="shared" si="16"/>
        <v>7.3796429452921339</v>
      </c>
      <c r="M41" s="331">
        <f t="shared" si="16"/>
        <v>0.33552982382886853</v>
      </c>
      <c r="N41" s="291">
        <f t="shared" si="0"/>
        <v>74.085143801652819</v>
      </c>
      <c r="O41" s="283"/>
      <c r="P41" s="290"/>
      <c r="Q41" s="333">
        <f>ABS(F41-AVERAGE(F37:F40))/SQRT(STDEV(F37:F40)^2+G41^2)</f>
        <v>0.74214494715801194</v>
      </c>
      <c r="R41" s="334">
        <f t="shared" si="1"/>
        <v>1</v>
      </c>
      <c r="S41" s="335">
        <f t="shared" si="17"/>
        <v>4</v>
      </c>
      <c r="T41" s="332">
        <f>T40</f>
        <v>18.77</v>
      </c>
      <c r="U41" s="332"/>
      <c r="V41" s="336"/>
      <c r="W41" s="332"/>
      <c r="X41" s="332"/>
      <c r="Y41" s="337">
        <f t="shared" si="2"/>
        <v>7.5375206611570027</v>
      </c>
      <c r="Z41" s="332"/>
      <c r="AA41" s="338"/>
      <c r="AC41" s="759"/>
      <c r="AD41" s="757"/>
    </row>
    <row r="42" spans="1:30" s="280" customFormat="1" ht="13.95" customHeight="1">
      <c r="A42" s="949" t="s">
        <v>148</v>
      </c>
      <c r="B42" s="361" t="s">
        <v>175</v>
      </c>
      <c r="C42" s="362" t="s">
        <v>235</v>
      </c>
      <c r="D42" s="363"/>
      <c r="E42" s="863" t="s">
        <v>85</v>
      </c>
      <c r="F42" s="364">
        <v>55.69</v>
      </c>
      <c r="G42" s="364">
        <v>1.85</v>
      </c>
      <c r="H42" s="364">
        <v>5.16</v>
      </c>
      <c r="I42" s="364">
        <f t="shared" si="3"/>
        <v>26.625600000000002</v>
      </c>
      <c r="J42" s="313">
        <f>COUNT(F42:F45)</f>
        <v>4</v>
      </c>
      <c r="K42" s="314">
        <f>AVERAGE(F42:F45)</f>
        <v>37.872500000000002</v>
      </c>
      <c r="L42" s="314">
        <f>STDEV(F42:F45)</f>
        <v>14.065767842531731</v>
      </c>
      <c r="M42" s="322">
        <f>L42/K42</f>
        <v>0.37139792309807196</v>
      </c>
      <c r="N42" s="316">
        <f t="shared" si="0"/>
        <v>92.757722790357874</v>
      </c>
      <c r="O42" s="317">
        <f>SUM(N42:N45)</f>
        <v>460.69281989350355</v>
      </c>
      <c r="P42" s="318">
        <f>O42/(J42-1)</f>
        <v>153.56427329783452</v>
      </c>
      <c r="Q42" s="355">
        <f>ABS(F42-AVERAGE(F43:F45))/SQRT(STDEV(F43:F45)^2+G42^2)</f>
        <v>2.5246058942769016</v>
      </c>
      <c r="R42" s="356">
        <f t="shared" si="1"/>
        <v>0</v>
      </c>
      <c r="S42" s="321">
        <f>IF(SUM(R42:R45)=1,"One sample left!",SUM(R42:R45))</f>
        <v>3</v>
      </c>
      <c r="T42" s="316">
        <f>IF(S42=J42,K42,AVERAGE(F43:F45))</f>
        <v>31.933333333333334</v>
      </c>
      <c r="U42" s="316">
        <f>IF(S42=J42,L42,STDEV(F43:F45))</f>
        <v>9.2264041388470144</v>
      </c>
      <c r="V42" s="322">
        <f>U42/T42</f>
        <v>0.28892706071545976</v>
      </c>
      <c r="W42" s="316">
        <f>SQRT(STDEV(F43:F45)^2+SUM(I43:I45))</f>
        <v>10.803468578809923</v>
      </c>
      <c r="X42" s="322">
        <f>W42/T42</f>
        <v>0.33831321228006023</v>
      </c>
      <c r="Y42" s="323">
        <f t="shared" si="2"/>
        <v>0</v>
      </c>
      <c r="Z42" s="317">
        <f>IF(S42=J42,O42,SUM(Y42:Y45))</f>
        <v>137.9298507901301</v>
      </c>
      <c r="AA42" s="324">
        <f>Z42/(S42-1)</f>
        <v>68.964925395065052</v>
      </c>
      <c r="AC42" s="759"/>
      <c r="AD42" s="757"/>
    </row>
    <row r="43" spans="1:30" s="280" customFormat="1" ht="13.95" customHeight="1">
      <c r="A43" s="950"/>
      <c r="B43" s="365" t="s">
        <v>175</v>
      </c>
      <c r="C43" s="366" t="s">
        <v>235</v>
      </c>
      <c r="D43" s="367"/>
      <c r="E43" s="864" t="s">
        <v>86</v>
      </c>
      <c r="F43" s="368">
        <v>29.98</v>
      </c>
      <c r="G43" s="368">
        <v>1.64</v>
      </c>
      <c r="H43" s="368">
        <v>3.06</v>
      </c>
      <c r="I43" s="368">
        <f t="shared" si="3"/>
        <v>9.3635999999999999</v>
      </c>
      <c r="J43" s="330">
        <f t="shared" ref="J43:M45" si="18">J42</f>
        <v>4</v>
      </c>
      <c r="K43" s="291">
        <f t="shared" si="18"/>
        <v>37.872500000000002</v>
      </c>
      <c r="L43" s="291">
        <f t="shared" si="18"/>
        <v>14.065767842531731</v>
      </c>
      <c r="M43" s="331">
        <f t="shared" si="18"/>
        <v>0.37139792309807196</v>
      </c>
      <c r="N43" s="332">
        <f t="shared" si="0"/>
        <v>23.160156250000014</v>
      </c>
      <c r="O43" s="283"/>
      <c r="P43" s="290"/>
      <c r="Q43" s="357">
        <f>ABS(F43-AVERAGE(F42,F44:F45))/SQRT(STDEV(F42,F44:F45)^2+G43^2)</f>
        <v>0.65524220769488084</v>
      </c>
      <c r="R43" s="358">
        <f t="shared" si="1"/>
        <v>1</v>
      </c>
      <c r="S43" s="335">
        <f t="shared" ref="S43:T45" si="19">S42</f>
        <v>3</v>
      </c>
      <c r="T43" s="332">
        <f t="shared" si="19"/>
        <v>31.933333333333334</v>
      </c>
      <c r="U43" s="332"/>
      <c r="V43" s="336"/>
      <c r="W43" s="332"/>
      <c r="X43" s="332"/>
      <c r="Y43" s="337">
        <f t="shared" si="2"/>
        <v>1.4186165642144226</v>
      </c>
      <c r="Z43" s="332"/>
      <c r="AA43" s="338"/>
      <c r="AC43" s="759"/>
      <c r="AD43" s="757"/>
    </row>
    <row r="44" spans="1:30" s="280" customFormat="1" ht="13.95" customHeight="1">
      <c r="A44" s="950"/>
      <c r="B44" s="365" t="s">
        <v>175</v>
      </c>
      <c r="C44" s="366" t="s">
        <v>235</v>
      </c>
      <c r="D44" s="367"/>
      <c r="E44" s="864" t="s">
        <v>87</v>
      </c>
      <c r="F44" s="368">
        <v>41.98</v>
      </c>
      <c r="G44" s="368">
        <v>2.09</v>
      </c>
      <c r="H44" s="368">
        <v>4.18</v>
      </c>
      <c r="I44" s="368">
        <f t="shared" si="3"/>
        <v>17.472399999999997</v>
      </c>
      <c r="J44" s="330">
        <f t="shared" si="18"/>
        <v>4</v>
      </c>
      <c r="K44" s="291">
        <f t="shared" si="18"/>
        <v>37.872500000000002</v>
      </c>
      <c r="L44" s="291">
        <f t="shared" si="18"/>
        <v>14.065767842531731</v>
      </c>
      <c r="M44" s="331">
        <f t="shared" si="18"/>
        <v>0.37139792309807196</v>
      </c>
      <c r="N44" s="332">
        <f t="shared" si="0"/>
        <v>3.8624473455277943</v>
      </c>
      <c r="O44" s="283"/>
      <c r="P44" s="290"/>
      <c r="Q44" s="357">
        <f>ABS(F44-AVERAGE(F42:F43,F45))/SQRT(STDEV(F42:F43,F45)^2+G44^2)</f>
        <v>0.32166243168743025</v>
      </c>
      <c r="R44" s="358">
        <f t="shared" si="1"/>
        <v>1</v>
      </c>
      <c r="S44" s="335">
        <f t="shared" si="19"/>
        <v>3</v>
      </c>
      <c r="T44" s="332">
        <f t="shared" si="19"/>
        <v>31.933333333333334</v>
      </c>
      <c r="U44" s="332"/>
      <c r="V44" s="336"/>
      <c r="W44" s="332"/>
      <c r="X44" s="332"/>
      <c r="Y44" s="337">
        <f t="shared" si="2"/>
        <v>23.107417666974442</v>
      </c>
      <c r="Z44" s="332"/>
      <c r="AA44" s="338"/>
      <c r="AC44" s="759"/>
      <c r="AD44" s="757"/>
    </row>
    <row r="45" spans="1:30" s="280" customFormat="1" ht="13.95" customHeight="1">
      <c r="A45" s="951"/>
      <c r="B45" s="369" t="s">
        <v>175</v>
      </c>
      <c r="C45" s="370" t="s">
        <v>235</v>
      </c>
      <c r="D45" s="371"/>
      <c r="E45" s="865" t="s">
        <v>88</v>
      </c>
      <c r="F45" s="372">
        <v>23.84</v>
      </c>
      <c r="G45" s="372">
        <v>0.76</v>
      </c>
      <c r="H45" s="372">
        <v>2.1800000000000002</v>
      </c>
      <c r="I45" s="372">
        <f t="shared" si="3"/>
        <v>4.7524000000000006</v>
      </c>
      <c r="J45" s="343">
        <f t="shared" si="18"/>
        <v>4</v>
      </c>
      <c r="K45" s="344">
        <f t="shared" si="18"/>
        <v>37.872500000000002</v>
      </c>
      <c r="L45" s="344">
        <f t="shared" si="18"/>
        <v>14.065767842531731</v>
      </c>
      <c r="M45" s="345">
        <f t="shared" si="18"/>
        <v>0.37139792309807196</v>
      </c>
      <c r="N45" s="346">
        <f t="shared" si="0"/>
        <v>340.91249350761785</v>
      </c>
      <c r="O45" s="347"/>
      <c r="P45" s="348"/>
      <c r="Q45" s="359">
        <f>ABS(F45-AVERAGE(F42:F44))/SQRT(STDEV(F42:F44)^2+G45^2)</f>
        <v>1.4518614945637944</v>
      </c>
      <c r="R45" s="360">
        <f t="shared" si="1"/>
        <v>1</v>
      </c>
      <c r="S45" s="351">
        <f t="shared" si="19"/>
        <v>3</v>
      </c>
      <c r="T45" s="346">
        <f t="shared" si="19"/>
        <v>31.933333333333334</v>
      </c>
      <c r="U45" s="346"/>
      <c r="V45" s="352"/>
      <c r="W45" s="346"/>
      <c r="X45" s="346"/>
      <c r="Y45" s="353">
        <f t="shared" si="2"/>
        <v>113.40381655894123</v>
      </c>
      <c r="Z45" s="346"/>
      <c r="AA45" s="354"/>
      <c r="AC45" s="759"/>
      <c r="AD45" s="757"/>
    </row>
    <row r="46" spans="1:30" s="280" customFormat="1" ht="13.95" customHeight="1">
      <c r="A46" s="949" t="s">
        <v>146</v>
      </c>
      <c r="B46" s="309" t="s">
        <v>1016</v>
      </c>
      <c r="C46" s="310" t="s">
        <v>1017</v>
      </c>
      <c r="D46" s="311" t="s">
        <v>1018</v>
      </c>
      <c r="E46" s="310" t="s">
        <v>1019</v>
      </c>
      <c r="F46" s="312">
        <v>201.77</v>
      </c>
      <c r="G46" s="312">
        <v>5.18</v>
      </c>
      <c r="H46" s="312">
        <v>18.850000000000001</v>
      </c>
      <c r="I46" s="312">
        <f t="shared" si="3"/>
        <v>355.32250000000005</v>
      </c>
      <c r="J46" s="313">
        <f>COUNT(F46:F50)</f>
        <v>5</v>
      </c>
      <c r="K46" s="314">
        <f>AVERAGE(F46:F50)</f>
        <v>57.172000000000004</v>
      </c>
      <c r="L46" s="314">
        <f>STDEV(F46:F50)</f>
        <v>81.655528410512417</v>
      </c>
      <c r="M46" s="315">
        <f>L46/K46</f>
        <v>1.4282433430789969</v>
      </c>
      <c r="N46" s="316">
        <f t="shared" si="0"/>
        <v>779.22890252083323</v>
      </c>
      <c r="O46" s="317">
        <f>SUM(N46:N50)</f>
        <v>100609.69612504581</v>
      </c>
      <c r="P46" s="318">
        <f>O46/(J46-1)</f>
        <v>25152.424031261453</v>
      </c>
      <c r="Q46" s="319">
        <f>ABS(F46-AVERAGE(F47:F50))/SQRT(STDEV(F47:F50)^2+G46^2)</f>
        <v>12.62116766044584</v>
      </c>
      <c r="R46" s="320">
        <f t="shared" si="1"/>
        <v>0</v>
      </c>
      <c r="S46" s="321">
        <f>IF(SUM(R46:R50)=1,"One sample left!",SUM(R46:R50))</f>
        <v>4</v>
      </c>
      <c r="T46" s="316">
        <f>IF(S46=J46,K46,AVERAGE(F47:F50))</f>
        <v>21.022500000000001</v>
      </c>
      <c r="U46" s="316">
        <f>IF(S46=J46,L46,STDEV(F47:F50))</f>
        <v>13.351332954677847</v>
      </c>
      <c r="V46" s="322">
        <f>U46/T46</f>
        <v>0.63509729835546902</v>
      </c>
      <c r="W46" s="316">
        <f>SQRT(STDEV(F47:F50)^2+SUM(I47:I50))</f>
        <v>14.078330571011135</v>
      </c>
      <c r="X46" s="322">
        <f>W46/T46</f>
        <v>0.66967918045004804</v>
      </c>
      <c r="Y46" s="323">
        <f t="shared" si="2"/>
        <v>0</v>
      </c>
      <c r="Z46" s="317">
        <f>IF(S46=J46,O46,SUM(Y46:Y50))</f>
        <v>8447.2130724340823</v>
      </c>
      <c r="AA46" s="324">
        <f>Z46/(S46-1)</f>
        <v>2815.7376908113606</v>
      </c>
      <c r="AC46" s="759"/>
      <c r="AD46" s="757"/>
    </row>
    <row r="47" spans="1:30" s="280" customFormat="1" ht="13.95" customHeight="1">
      <c r="A47" s="950"/>
      <c r="B47" s="326" t="s">
        <v>1016</v>
      </c>
      <c r="C47" s="327" t="s">
        <v>1017</v>
      </c>
      <c r="D47" s="328" t="s">
        <v>1020</v>
      </c>
      <c r="E47" s="327" t="s">
        <v>1021</v>
      </c>
      <c r="F47" s="329">
        <v>28.77</v>
      </c>
      <c r="G47" s="329">
        <v>1.52</v>
      </c>
      <c r="H47" s="329">
        <v>2.9</v>
      </c>
      <c r="I47" s="329">
        <f t="shared" si="3"/>
        <v>8.41</v>
      </c>
      <c r="J47" s="330">
        <f t="shared" ref="J47:M50" si="20">J46</f>
        <v>5</v>
      </c>
      <c r="K47" s="291">
        <f t="shared" si="20"/>
        <v>57.172000000000004</v>
      </c>
      <c r="L47" s="291">
        <f t="shared" si="20"/>
        <v>81.655528410512417</v>
      </c>
      <c r="M47" s="331">
        <f t="shared" si="20"/>
        <v>1.4282433430789969</v>
      </c>
      <c r="N47" s="291">
        <f t="shared" si="0"/>
        <v>349.14889369806104</v>
      </c>
      <c r="O47" s="283"/>
      <c r="P47" s="290"/>
      <c r="Q47" s="333">
        <f>ABS(F47-AVERAGE(F46,F48:F50))/SQRT(STDEV(F46,F48:F50)^2+G47^2)</f>
        <v>0.38380826536769774</v>
      </c>
      <c r="R47" s="334">
        <f t="shared" si="1"/>
        <v>1</v>
      </c>
      <c r="S47" s="335">
        <f t="shared" ref="S47:S50" si="21">S46</f>
        <v>4</v>
      </c>
      <c r="T47" s="332">
        <f>T46</f>
        <v>21.022500000000001</v>
      </c>
      <c r="U47" s="332"/>
      <c r="V47" s="336"/>
      <c r="W47" s="332"/>
      <c r="X47" s="332"/>
      <c r="Y47" s="337">
        <f t="shared" si="2"/>
        <v>25.979811396295005</v>
      </c>
      <c r="Z47" s="332"/>
      <c r="AA47" s="338"/>
      <c r="AC47" s="759"/>
      <c r="AD47" s="757"/>
    </row>
    <row r="48" spans="1:30" s="280" customFormat="1" ht="13.95" customHeight="1">
      <c r="A48" s="950"/>
      <c r="B48" s="326" t="s">
        <v>1016</v>
      </c>
      <c r="C48" s="327" t="s">
        <v>1017</v>
      </c>
      <c r="D48" s="328" t="s">
        <v>1022</v>
      </c>
      <c r="E48" s="327" t="s">
        <v>1023</v>
      </c>
      <c r="F48" s="329">
        <v>4.1500000000000004</v>
      </c>
      <c r="G48" s="329">
        <v>0.19</v>
      </c>
      <c r="H48" s="329">
        <v>0.4</v>
      </c>
      <c r="I48" s="329">
        <f t="shared" si="3"/>
        <v>0.16000000000000003</v>
      </c>
      <c r="J48" s="330">
        <f t="shared" si="20"/>
        <v>5</v>
      </c>
      <c r="K48" s="291">
        <f t="shared" si="20"/>
        <v>57.172000000000004</v>
      </c>
      <c r="L48" s="291">
        <f t="shared" si="20"/>
        <v>81.655528410512417</v>
      </c>
      <c r="M48" s="331">
        <f t="shared" si="20"/>
        <v>1.4282433430789969</v>
      </c>
      <c r="N48" s="291">
        <f t="shared" si="0"/>
        <v>77876.246094182832</v>
      </c>
      <c r="O48" s="283"/>
      <c r="P48" s="290"/>
      <c r="Q48" s="333">
        <f>ABS(F48-AVERAGE(F46:F47,F49:F50))/SQRT(STDEV(F46:F47,F49:F50)^2+G48^2)</f>
        <v>0.75438112209990382</v>
      </c>
      <c r="R48" s="334">
        <f t="shared" si="1"/>
        <v>1</v>
      </c>
      <c r="S48" s="335">
        <f t="shared" si="21"/>
        <v>4</v>
      </c>
      <c r="T48" s="332">
        <f>T47</f>
        <v>21.022500000000001</v>
      </c>
      <c r="U48" s="332"/>
      <c r="V48" s="336"/>
      <c r="W48" s="332"/>
      <c r="X48" s="332"/>
      <c r="Y48" s="337">
        <f t="shared" si="2"/>
        <v>7885.9073753462635</v>
      </c>
      <c r="Z48" s="332"/>
      <c r="AA48" s="338"/>
      <c r="AC48" s="759"/>
      <c r="AD48" s="757"/>
    </row>
    <row r="49" spans="1:30" s="280" customFormat="1" ht="13.95" customHeight="1">
      <c r="A49" s="950"/>
      <c r="B49" s="326" t="s">
        <v>1016</v>
      </c>
      <c r="C49" s="327" t="s">
        <v>1017</v>
      </c>
      <c r="D49" s="328" t="s">
        <v>1024</v>
      </c>
      <c r="E49" s="327" t="s">
        <v>1025</v>
      </c>
      <c r="F49" s="329">
        <v>16.97</v>
      </c>
      <c r="G49" s="329">
        <v>0.28000000000000003</v>
      </c>
      <c r="H49" s="329">
        <v>1.48</v>
      </c>
      <c r="I49" s="329">
        <f t="shared" si="3"/>
        <v>2.1903999999999999</v>
      </c>
      <c r="J49" s="330">
        <f t="shared" si="20"/>
        <v>5</v>
      </c>
      <c r="K49" s="291">
        <f t="shared" si="20"/>
        <v>57.172000000000004</v>
      </c>
      <c r="L49" s="291">
        <f t="shared" si="20"/>
        <v>81.655528410512417</v>
      </c>
      <c r="M49" s="331">
        <f t="shared" si="20"/>
        <v>1.4282433430789969</v>
      </c>
      <c r="N49" s="291">
        <f t="shared" si="0"/>
        <v>20614.806173469391</v>
      </c>
      <c r="O49" s="283"/>
      <c r="P49" s="290"/>
      <c r="Q49" s="333">
        <f>ABS(F49-AVERAGE(F46:F48,F50))/SQRT(STDEV(F46:F48,F50)^2+G49^2)</f>
        <v>0.5543774559954755</v>
      </c>
      <c r="R49" s="334">
        <f t="shared" si="1"/>
        <v>1</v>
      </c>
      <c r="S49" s="335">
        <f t="shared" si="21"/>
        <v>4</v>
      </c>
      <c r="T49" s="332">
        <f>T48</f>
        <v>21.022500000000001</v>
      </c>
      <c r="U49" s="332"/>
      <c r="V49" s="336"/>
      <c r="W49" s="332"/>
      <c r="X49" s="332"/>
      <c r="Y49" s="337">
        <f t="shared" si="2"/>
        <v>209.47393176020427</v>
      </c>
      <c r="Z49" s="332"/>
      <c r="AA49" s="338"/>
      <c r="AC49" s="759"/>
      <c r="AD49" s="757"/>
    </row>
    <row r="50" spans="1:30" s="280" customFormat="1" ht="13.95" customHeight="1">
      <c r="A50" s="950"/>
      <c r="B50" s="339" t="s">
        <v>1016</v>
      </c>
      <c r="C50" s="340" t="s">
        <v>1017</v>
      </c>
      <c r="D50" s="341" t="s">
        <v>1026</v>
      </c>
      <c r="E50" s="340" t="s">
        <v>1027</v>
      </c>
      <c r="F50" s="342">
        <v>34.200000000000003</v>
      </c>
      <c r="G50" s="342">
        <v>0.73</v>
      </c>
      <c r="H50" s="342">
        <v>3.03</v>
      </c>
      <c r="I50" s="342">
        <f t="shared" si="3"/>
        <v>9.1808999999999994</v>
      </c>
      <c r="J50" s="343">
        <f t="shared" si="20"/>
        <v>5</v>
      </c>
      <c r="K50" s="344">
        <f t="shared" si="20"/>
        <v>57.172000000000004</v>
      </c>
      <c r="L50" s="344">
        <f t="shared" si="20"/>
        <v>81.655528410512417</v>
      </c>
      <c r="M50" s="345">
        <f t="shared" si="20"/>
        <v>1.4282433430789969</v>
      </c>
      <c r="N50" s="344">
        <f t="shared" si="0"/>
        <v>990.26606117470465</v>
      </c>
      <c r="O50" s="347"/>
      <c r="P50" s="348"/>
      <c r="Q50" s="349">
        <f>ABS(F50-AVERAGE(F46:F49))/SQRT(STDEV(F46:F49)^2+G50^2)</f>
        <v>0.3083747025771616</v>
      </c>
      <c r="R50" s="350">
        <f t="shared" si="1"/>
        <v>1</v>
      </c>
      <c r="S50" s="351">
        <f t="shared" si="21"/>
        <v>4</v>
      </c>
      <c r="T50" s="346">
        <f>T49</f>
        <v>21.022500000000001</v>
      </c>
      <c r="U50" s="346"/>
      <c r="V50" s="352"/>
      <c r="W50" s="346"/>
      <c r="X50" s="346"/>
      <c r="Y50" s="353">
        <f t="shared" si="2"/>
        <v>325.85195393131931</v>
      </c>
      <c r="Z50" s="346"/>
      <c r="AA50" s="354"/>
      <c r="AC50" s="759"/>
      <c r="AD50" s="757"/>
    </row>
    <row r="51" spans="1:30" s="280" customFormat="1" ht="13.95" customHeight="1">
      <c r="A51" s="950"/>
      <c r="B51" s="326" t="s">
        <v>1016</v>
      </c>
      <c r="C51" s="327" t="s">
        <v>263</v>
      </c>
      <c r="D51" s="328" t="s">
        <v>1028</v>
      </c>
      <c r="E51" s="327" t="s">
        <v>1029</v>
      </c>
      <c r="F51" s="329">
        <v>31.36</v>
      </c>
      <c r="G51" s="329">
        <v>0.78</v>
      </c>
      <c r="H51" s="843">
        <v>2.81</v>
      </c>
      <c r="I51" s="329">
        <f t="shared" si="3"/>
        <v>7.8961000000000006</v>
      </c>
      <c r="J51" s="313">
        <f>COUNT(F51:F53)</f>
        <v>3</v>
      </c>
      <c r="K51" s="314">
        <f>AVERAGE(F51:F53)</f>
        <v>22.11</v>
      </c>
      <c r="L51" s="314">
        <f>STDEV(F51:F53)</f>
        <v>8.8260353500311801</v>
      </c>
      <c r="M51" s="315">
        <f>L51/K51</f>
        <v>0.39918748756359929</v>
      </c>
      <c r="N51" s="316">
        <f t="shared" ref="N51:N53" si="22">(F51-K51)^2/G51^2</f>
        <v>140.63527284681129</v>
      </c>
      <c r="O51" s="317">
        <f>SUM(N51:N53)</f>
        <v>516.71107412597871</v>
      </c>
      <c r="P51" s="318">
        <f>O51/(J51-1)</f>
        <v>258.35553706298936</v>
      </c>
      <c r="Q51" s="319">
        <f>ABS(F51-AVERAGE(F52:F53))/SQRT(STDEV(F52:F53)^2+G51^2)</f>
        <v>2.6192092722880189</v>
      </c>
      <c r="R51" s="320">
        <f t="shared" ref="R51:R53" si="23">IF(Q51&gt;2,0,1)</f>
        <v>0</v>
      </c>
      <c r="S51" s="321">
        <f>IF(SUM(R51:R53)=1,"One sample left!",SUM(R51:R53))</f>
        <v>2</v>
      </c>
      <c r="T51" s="316">
        <f>IF(S51=J51,K51,AVERAGE(F52:F53))</f>
        <v>17.484999999999999</v>
      </c>
      <c r="U51" s="316">
        <f>IF(S51=J51,L51,STDEV(F52:F53))</f>
        <v>5.2396612485923333</v>
      </c>
      <c r="V51" s="322">
        <f>U51/T51</f>
        <v>0.29966607083742258</v>
      </c>
      <c r="W51" s="316">
        <f>SQRT(STDEV(F52:F53)^2+SUM(I52:I53))</f>
        <v>5.780116780827198</v>
      </c>
      <c r="X51" s="322">
        <f>W51/T51</f>
        <v>0.33057573810850432</v>
      </c>
      <c r="Y51" s="323">
        <f t="shared" ref="Y51:Y53" si="24">IF(S51=J51,"No Rejection",(IF(R51=0,0,(F51-T51)^2/G51^2)))</f>
        <v>0</v>
      </c>
      <c r="Z51" s="317">
        <f>IF(S51=J51,O51,SUM(Y51:Y53))</f>
        <v>87.179302617689288</v>
      </c>
      <c r="AA51" s="324">
        <f>Z51/(S51-1)</f>
        <v>87.179302617689288</v>
      </c>
      <c r="AC51" s="759"/>
      <c r="AD51" s="757"/>
    </row>
    <row r="52" spans="1:30" s="280" customFormat="1" ht="13.95" customHeight="1">
      <c r="A52" s="950"/>
      <c r="B52" s="326" t="s">
        <v>1016</v>
      </c>
      <c r="C52" s="327" t="s">
        <v>263</v>
      </c>
      <c r="D52" s="328" t="s">
        <v>1030</v>
      </c>
      <c r="E52" s="327" t="s">
        <v>1031</v>
      </c>
      <c r="F52" s="329">
        <v>21.19</v>
      </c>
      <c r="G52" s="329">
        <v>1.03</v>
      </c>
      <c r="H52" s="329">
        <v>2.09</v>
      </c>
      <c r="I52" s="329">
        <f t="shared" si="3"/>
        <v>4.3680999999999992</v>
      </c>
      <c r="J52" s="330">
        <f t="shared" ref="J52:M52" si="25">J51</f>
        <v>3</v>
      </c>
      <c r="K52" s="291">
        <f t="shared" si="25"/>
        <v>22.11</v>
      </c>
      <c r="L52" s="291">
        <f t="shared" si="25"/>
        <v>8.8260353500311801</v>
      </c>
      <c r="M52" s="331">
        <f t="shared" si="25"/>
        <v>0.39918748756359929</v>
      </c>
      <c r="N52" s="332">
        <f t="shared" si="22"/>
        <v>0.79781317749080649</v>
      </c>
      <c r="O52" s="283"/>
      <c r="P52" s="290"/>
      <c r="Q52" s="333">
        <f>ABS(F52-AVERAGE(F51,F53))/SQRT(STDEV(F51,F53)^2+G52^2)</f>
        <v>0.11063422605445912</v>
      </c>
      <c r="R52" s="334">
        <f t="shared" si="23"/>
        <v>1</v>
      </c>
      <c r="S52" s="335">
        <f t="shared" ref="S52:S53" si="26">S51</f>
        <v>2</v>
      </c>
      <c r="T52" s="332">
        <f>T51</f>
        <v>17.484999999999999</v>
      </c>
      <c r="U52" s="332"/>
      <c r="V52" s="336"/>
      <c r="W52" s="332"/>
      <c r="X52" s="332"/>
      <c r="Y52" s="337">
        <f t="shared" si="24"/>
        <v>12.939037609576788</v>
      </c>
      <c r="Z52" s="332"/>
      <c r="AA52" s="338"/>
      <c r="AC52" s="759"/>
      <c r="AD52" s="757"/>
    </row>
    <row r="53" spans="1:30" s="280" customFormat="1" ht="13.95" customHeight="1">
      <c r="A53" s="950"/>
      <c r="B53" s="339" t="s">
        <v>1016</v>
      </c>
      <c r="C53" s="340" t="s">
        <v>263</v>
      </c>
      <c r="D53" s="341" t="s">
        <v>1032</v>
      </c>
      <c r="E53" s="340" t="s">
        <v>1033</v>
      </c>
      <c r="F53" s="342">
        <v>13.78</v>
      </c>
      <c r="G53" s="342">
        <v>0.43</v>
      </c>
      <c r="H53" s="342">
        <v>1.26</v>
      </c>
      <c r="I53" s="342">
        <f t="shared" si="3"/>
        <v>1.5876000000000001</v>
      </c>
      <c r="J53" s="343">
        <f t="shared" ref="J53:M53" si="27">J52</f>
        <v>3</v>
      </c>
      <c r="K53" s="344">
        <f t="shared" si="27"/>
        <v>22.11</v>
      </c>
      <c r="L53" s="344">
        <f t="shared" si="27"/>
        <v>8.8260353500311801</v>
      </c>
      <c r="M53" s="345">
        <f t="shared" si="27"/>
        <v>0.39918748756359929</v>
      </c>
      <c r="N53" s="346">
        <f t="shared" si="22"/>
        <v>375.27798810167667</v>
      </c>
      <c r="O53" s="347"/>
      <c r="P53" s="348"/>
      <c r="Q53" s="349">
        <f>ABS(F53-AVERAGE(F51:F52))/SQRT(STDEV(F51:F52)^2+G53^2)</f>
        <v>1.7344241066267851</v>
      </c>
      <c r="R53" s="350">
        <f t="shared" si="23"/>
        <v>1</v>
      </c>
      <c r="S53" s="351">
        <f t="shared" si="26"/>
        <v>2</v>
      </c>
      <c r="T53" s="346">
        <f>T52</f>
        <v>17.484999999999999</v>
      </c>
      <c r="U53" s="346"/>
      <c r="V53" s="352"/>
      <c r="W53" s="346"/>
      <c r="X53" s="346"/>
      <c r="Y53" s="353">
        <f t="shared" si="24"/>
        <v>74.240265008112502</v>
      </c>
      <c r="Z53" s="346"/>
      <c r="AA53" s="354"/>
      <c r="AC53" s="759"/>
      <c r="AD53" s="757"/>
    </row>
    <row r="54" spans="1:30" s="280" customFormat="1" ht="13.95" customHeight="1">
      <c r="A54" s="950"/>
      <c r="B54" s="309" t="s">
        <v>1016</v>
      </c>
      <c r="C54" s="310" t="s">
        <v>260</v>
      </c>
      <c r="D54" s="311" t="s">
        <v>1034</v>
      </c>
      <c r="E54" s="310" t="s">
        <v>1035</v>
      </c>
      <c r="F54" s="312">
        <v>22.74</v>
      </c>
      <c r="G54" s="312">
        <v>0.68</v>
      </c>
      <c r="H54" s="312">
        <v>2.0699999999999998</v>
      </c>
      <c r="I54" s="312">
        <f t="shared" si="3"/>
        <v>4.2848999999999995</v>
      </c>
      <c r="J54" s="313">
        <f>COUNT(F54:F58)</f>
        <v>5</v>
      </c>
      <c r="K54" s="314">
        <f>AVERAGE(F54:F58)</f>
        <v>29.181999999999999</v>
      </c>
      <c r="L54" s="314">
        <f>STDEV(F54:F58)</f>
        <v>7.8394113299405257</v>
      </c>
      <c r="M54" s="315">
        <f>L54/K54</f>
        <v>0.26863858988213712</v>
      </c>
      <c r="N54" s="314">
        <f t="shared" ref="N54:N58" si="28">(F54-K54)^2/G54^2</f>
        <v>89.74775951557092</v>
      </c>
      <c r="O54" s="317">
        <f>SUM(N54:N58)</f>
        <v>387.2323884682321</v>
      </c>
      <c r="P54" s="318">
        <f>O54/(J54-1)</f>
        <v>96.808097117058026</v>
      </c>
      <c r="Q54" s="319">
        <f>ABS(F54-AVERAGE(F55:F58))/SQRT(STDEV(F55:F58)^2+G54^2)</f>
        <v>0.99792399290301659</v>
      </c>
      <c r="R54" s="320">
        <f t="shared" ref="R54:R58" si="29">IF(Q54&gt;2,0,1)</f>
        <v>1</v>
      </c>
      <c r="S54" s="321">
        <f>IF(SUM(R54:R58)=1,"One sample left!",SUM(R54:R58))</f>
        <v>4</v>
      </c>
      <c r="T54" s="316">
        <f>IF(S54=J54,K54,AVERAGE(F54:F57))</f>
        <v>25.787500000000001</v>
      </c>
      <c r="U54" s="316">
        <f>IF(S54=J54,L54,STDEV(F54:F57))</f>
        <v>2.263689834466434</v>
      </c>
      <c r="V54" s="322">
        <f>U54/T54</f>
        <v>8.7782446319590257E-2</v>
      </c>
      <c r="W54" s="316">
        <f>SQRT(STDEV(F54:F57)^2+SUM(I54:I57))</f>
        <v>5.1636897337724186</v>
      </c>
      <c r="X54" s="322">
        <f>W54/T54</f>
        <v>0.20024002845457753</v>
      </c>
      <c r="Y54" s="323">
        <f t="shared" ref="Y54:Y58" si="30">IF(S54=J54,"No Rejection",(IF(R54=0,0,(F54-T54)^2/G54^2)))</f>
        <v>20.084896734429101</v>
      </c>
      <c r="Z54" s="317">
        <f>IF(S54=J54,O54,SUM(Y54:Y58))</f>
        <v>32.692332355475592</v>
      </c>
      <c r="AA54" s="324">
        <f>Z54/(S54-1)</f>
        <v>10.897444118491864</v>
      </c>
      <c r="AC54" s="759"/>
      <c r="AD54" s="757"/>
    </row>
    <row r="55" spans="1:30" s="280" customFormat="1" ht="13.95" customHeight="1">
      <c r="A55" s="950"/>
      <c r="B55" s="326" t="s">
        <v>1016</v>
      </c>
      <c r="C55" s="327" t="s">
        <v>260</v>
      </c>
      <c r="D55" s="328" t="s">
        <v>1036</v>
      </c>
      <c r="E55" s="327" t="s">
        <v>1037</v>
      </c>
      <c r="F55" s="329">
        <v>25.63</v>
      </c>
      <c r="G55" s="329">
        <v>0.65</v>
      </c>
      <c r="H55" s="329">
        <v>2.2999999999999998</v>
      </c>
      <c r="I55" s="329">
        <f t="shared" si="3"/>
        <v>5.2899999999999991</v>
      </c>
      <c r="J55" s="330">
        <f t="shared" ref="J55:M55" si="31">J54</f>
        <v>5</v>
      </c>
      <c r="K55" s="291">
        <f t="shared" si="31"/>
        <v>29.181999999999999</v>
      </c>
      <c r="L55" s="291">
        <f t="shared" si="31"/>
        <v>7.8394113299405257</v>
      </c>
      <c r="M55" s="331">
        <f t="shared" si="31"/>
        <v>0.26863858988213712</v>
      </c>
      <c r="N55" s="291">
        <f t="shared" si="28"/>
        <v>29.862021301775137</v>
      </c>
      <c r="O55" s="283"/>
      <c r="P55" s="290"/>
      <c r="Q55" s="333">
        <f>ABS(F55-AVERAGE(F54,F56:F58))/SQRT(STDEV(F54,F56:F58)^2+G55^2)</f>
        <v>0.5056325622632537</v>
      </c>
      <c r="R55" s="334">
        <f t="shared" si="29"/>
        <v>1</v>
      </c>
      <c r="S55" s="335">
        <f t="shared" ref="S55:T55" si="32">S54</f>
        <v>4</v>
      </c>
      <c r="T55" s="332">
        <f t="shared" si="32"/>
        <v>25.787500000000001</v>
      </c>
      <c r="U55" s="332"/>
      <c r="V55" s="336"/>
      <c r="W55" s="332"/>
      <c r="X55" s="332"/>
      <c r="Y55" s="337">
        <f t="shared" si="30"/>
        <v>5.8713017751481085E-2</v>
      </c>
      <c r="Z55" s="332"/>
      <c r="AA55" s="338"/>
      <c r="AC55" s="759"/>
      <c r="AD55" s="757"/>
    </row>
    <row r="56" spans="1:30" s="280" customFormat="1" ht="13.95" customHeight="1">
      <c r="A56" s="950"/>
      <c r="B56" s="326" t="s">
        <v>1016</v>
      </c>
      <c r="C56" s="327" t="s">
        <v>260</v>
      </c>
      <c r="D56" s="328" t="s">
        <v>1038</v>
      </c>
      <c r="E56" s="327" t="s">
        <v>1039</v>
      </c>
      <c r="F56" s="329">
        <v>28.07</v>
      </c>
      <c r="G56" s="329">
        <v>0.71</v>
      </c>
      <c r="H56" s="329">
        <v>2.5099999999999998</v>
      </c>
      <c r="I56" s="329">
        <f t="shared" si="3"/>
        <v>6.3000999999999987</v>
      </c>
      <c r="J56" s="330">
        <f t="shared" ref="J56:M56" si="33">J55</f>
        <v>5</v>
      </c>
      <c r="K56" s="291">
        <f t="shared" si="33"/>
        <v>29.181999999999999</v>
      </c>
      <c r="L56" s="291">
        <f t="shared" si="33"/>
        <v>7.8394113299405257</v>
      </c>
      <c r="M56" s="331">
        <f t="shared" si="33"/>
        <v>0.26863858988213712</v>
      </c>
      <c r="N56" s="291">
        <f t="shared" si="28"/>
        <v>2.4529736163459557</v>
      </c>
      <c r="O56" s="283"/>
      <c r="P56" s="290"/>
      <c r="Q56" s="333">
        <f>ABS(F56-AVERAGE(F54:F55,F57:F58))/SQRT(STDEV(F54:F55,F57:F58)^2+G56^2)</f>
        <v>0.15356472542011407</v>
      </c>
      <c r="R56" s="334">
        <f t="shared" si="29"/>
        <v>1</v>
      </c>
      <c r="S56" s="335">
        <f t="shared" ref="S56:T56" si="34">S55</f>
        <v>4</v>
      </c>
      <c r="T56" s="332">
        <f t="shared" si="34"/>
        <v>25.787500000000001</v>
      </c>
      <c r="U56" s="332"/>
      <c r="V56" s="336"/>
      <c r="W56" s="332"/>
      <c r="X56" s="332"/>
      <c r="Y56" s="337">
        <f t="shared" si="30"/>
        <v>10.334866593929766</v>
      </c>
      <c r="Z56" s="332"/>
      <c r="AA56" s="338"/>
      <c r="AC56" s="759"/>
      <c r="AD56" s="757"/>
    </row>
    <row r="57" spans="1:30" s="280" customFormat="1" ht="13.95" customHeight="1">
      <c r="A57" s="950"/>
      <c r="B57" s="326" t="s">
        <v>1016</v>
      </c>
      <c r="C57" s="327" t="s">
        <v>260</v>
      </c>
      <c r="D57" s="328" t="s">
        <v>1040</v>
      </c>
      <c r="E57" s="327" t="s">
        <v>1041</v>
      </c>
      <c r="F57" s="329">
        <v>26.71</v>
      </c>
      <c r="G57" s="329">
        <v>0.62</v>
      </c>
      <c r="H57" s="329">
        <v>2.38</v>
      </c>
      <c r="I57" s="329">
        <f t="shared" si="3"/>
        <v>5.6643999999999997</v>
      </c>
      <c r="J57" s="330">
        <f t="shared" ref="J57:M57" si="35">J56</f>
        <v>5</v>
      </c>
      <c r="K57" s="291">
        <f t="shared" si="35"/>
        <v>29.181999999999999</v>
      </c>
      <c r="L57" s="291">
        <f t="shared" si="35"/>
        <v>7.8394113299405257</v>
      </c>
      <c r="M57" s="331">
        <f t="shared" si="35"/>
        <v>0.26863858988213712</v>
      </c>
      <c r="N57" s="291">
        <f t="shared" si="28"/>
        <v>15.89694068678457</v>
      </c>
      <c r="O57" s="283"/>
      <c r="P57" s="290"/>
      <c r="Q57" s="333">
        <f>ABS(F57-AVERAGE(F54:F56,F58:F58))/SQRT(STDEV(F54:F56,F58:F58)^2+G57^2)</f>
        <v>0.34594836466114792</v>
      </c>
      <c r="R57" s="334">
        <f t="shared" si="29"/>
        <v>1</v>
      </c>
      <c r="S57" s="335">
        <f t="shared" ref="S57:T57" si="36">S56</f>
        <v>4</v>
      </c>
      <c r="T57" s="332">
        <f t="shared" si="36"/>
        <v>25.787500000000001</v>
      </c>
      <c r="U57" s="332"/>
      <c r="V57" s="336"/>
      <c r="W57" s="332"/>
      <c r="X57" s="332"/>
      <c r="Y57" s="337">
        <f t="shared" si="30"/>
        <v>2.2138560093652417</v>
      </c>
      <c r="Z57" s="332"/>
      <c r="AA57" s="338"/>
      <c r="AC57" s="759"/>
      <c r="AD57" s="757"/>
    </row>
    <row r="58" spans="1:30" s="280" customFormat="1" ht="13.95" customHeight="1">
      <c r="A58" s="950"/>
      <c r="B58" s="326" t="s">
        <v>1016</v>
      </c>
      <c r="C58" s="327" t="s">
        <v>260</v>
      </c>
      <c r="D58" s="328" t="s">
        <v>1042</v>
      </c>
      <c r="E58" s="327" t="s">
        <v>1043</v>
      </c>
      <c r="F58" s="329">
        <v>42.76</v>
      </c>
      <c r="G58" s="329">
        <v>0.86</v>
      </c>
      <c r="H58" s="329">
        <v>3.79</v>
      </c>
      <c r="I58" s="329">
        <v>0</v>
      </c>
      <c r="J58" s="330">
        <f t="shared" ref="J58:M58" si="37">J57</f>
        <v>5</v>
      </c>
      <c r="K58" s="291">
        <f t="shared" si="37"/>
        <v>29.181999999999999</v>
      </c>
      <c r="L58" s="291">
        <f t="shared" si="37"/>
        <v>7.8394113299405257</v>
      </c>
      <c r="M58" s="291">
        <f t="shared" si="37"/>
        <v>0.26863858988213712</v>
      </c>
      <c r="N58" s="291">
        <f t="shared" si="28"/>
        <v>249.27269334775553</v>
      </c>
      <c r="O58" s="283"/>
      <c r="P58" s="290"/>
      <c r="Q58" s="333">
        <f>ABS(F58-AVERAGE(F54:F57))/SQRT(STDEV(F54:F57)^2+G58^2)</f>
        <v>7.0089481659864159</v>
      </c>
      <c r="R58" s="334">
        <f t="shared" si="29"/>
        <v>0</v>
      </c>
      <c r="S58" s="335">
        <f t="shared" ref="S58:T58" si="38">S57</f>
        <v>4</v>
      </c>
      <c r="T58" s="332">
        <f t="shared" si="38"/>
        <v>25.787500000000001</v>
      </c>
      <c r="U58" s="332"/>
      <c r="V58" s="336"/>
      <c r="W58" s="332"/>
      <c r="X58" s="332"/>
      <c r="Y58" s="337">
        <f t="shared" si="30"/>
        <v>0</v>
      </c>
      <c r="Z58" s="332"/>
      <c r="AA58" s="338"/>
      <c r="AC58" s="759"/>
      <c r="AD58" s="757"/>
    </row>
    <row r="59" spans="1:30" s="280" customFormat="1" ht="13.95" customHeight="1">
      <c r="A59" s="950"/>
      <c r="B59" s="309" t="s">
        <v>1016</v>
      </c>
      <c r="C59" s="310" t="s">
        <v>250</v>
      </c>
      <c r="D59" s="311" t="s">
        <v>1044</v>
      </c>
      <c r="E59" s="310" t="s">
        <v>1045</v>
      </c>
      <c r="F59" s="312">
        <v>54.71</v>
      </c>
      <c r="G59" s="312">
        <v>1.1499999999999999</v>
      </c>
      <c r="H59" s="312">
        <v>4.87</v>
      </c>
      <c r="I59" s="312">
        <f t="shared" si="3"/>
        <v>23.716900000000003</v>
      </c>
      <c r="J59" s="313">
        <f>COUNT(F59:F65)</f>
        <v>7</v>
      </c>
      <c r="K59" s="314">
        <f>AVERAGE(F59:F65)</f>
        <v>52.598571428571425</v>
      </c>
      <c r="L59" s="314">
        <f>STDEV(F59:F65)</f>
        <v>16.298519798406474</v>
      </c>
      <c r="M59" s="315">
        <f>L59/K59</f>
        <v>0.30986620654782943</v>
      </c>
      <c r="N59" s="314">
        <f t="shared" si="0"/>
        <v>3.3709872304309387</v>
      </c>
      <c r="O59" s="317">
        <f>SUM(N59:N65)</f>
        <v>849.82592421250365</v>
      </c>
      <c r="P59" s="318">
        <f>O59/(J59-1)</f>
        <v>141.63765403541728</v>
      </c>
      <c r="Q59" s="319">
        <f>ABS(F59-AVERAGE(F60:F65))/SQRT(STDEV(F60:F65)^2+G59^2)</f>
        <v>0.13790886951732437</v>
      </c>
      <c r="R59" s="320">
        <f t="shared" si="1"/>
        <v>1</v>
      </c>
      <c r="S59" s="321">
        <f>IF(SUM(R59:R65)=1,"One sample left!",SUM(R59:R65))</f>
        <v>6</v>
      </c>
      <c r="T59" s="316">
        <f>IF(S59=J59,K59,AVERAGE(F59:F63,F65))</f>
        <v>46.841666666666669</v>
      </c>
      <c r="U59" s="316">
        <f>IF(S59=J59,L59,STDEV(F59:F63,F65))</f>
        <v>6.354344707888175</v>
      </c>
      <c r="V59" s="322">
        <f>U59/T59</f>
        <v>0.13565582012926186</v>
      </c>
      <c r="W59" s="316">
        <f>SQRT(STDEV(F59:F63,F65)^2+SUM(I59:I63,I65))</f>
        <v>12.32010944215458</v>
      </c>
      <c r="X59" s="322">
        <f>W59/T59</f>
        <v>0.26301603505756083</v>
      </c>
      <c r="Y59" s="323">
        <f t="shared" si="2"/>
        <v>46.813360638521317</v>
      </c>
      <c r="Z59" s="317">
        <f>IF(S59=J59,O59,SUM(Y59:Y65))</f>
        <v>119.37897192073396</v>
      </c>
      <c r="AA59" s="324">
        <f>Z59/(S59-1)</f>
        <v>23.875794384146793</v>
      </c>
      <c r="AC59" s="759"/>
      <c r="AD59" s="757"/>
    </row>
    <row r="60" spans="1:30" s="280" customFormat="1" ht="13.95" customHeight="1">
      <c r="A60" s="950"/>
      <c r="B60" s="326" t="s">
        <v>1016</v>
      </c>
      <c r="C60" s="327" t="s">
        <v>250</v>
      </c>
      <c r="D60" s="328" t="s">
        <v>1046</v>
      </c>
      <c r="E60" s="327" t="s">
        <v>1047</v>
      </c>
      <c r="F60" s="329">
        <v>47.03</v>
      </c>
      <c r="G60" s="329">
        <v>1.23</v>
      </c>
      <c r="H60" s="329">
        <v>4.24</v>
      </c>
      <c r="I60" s="329">
        <f t="shared" si="3"/>
        <v>17.977600000000002</v>
      </c>
      <c r="J60" s="330">
        <f t="shared" ref="J60:M65" si="39">J59</f>
        <v>7</v>
      </c>
      <c r="K60" s="291">
        <f t="shared" si="39"/>
        <v>52.598571428571425</v>
      </c>
      <c r="L60" s="291">
        <f t="shared" si="39"/>
        <v>16.298519798406474</v>
      </c>
      <c r="M60" s="331">
        <f t="shared" si="39"/>
        <v>0.30986620654782943</v>
      </c>
      <c r="N60" s="291">
        <f t="shared" si="0"/>
        <v>20.496389553243436</v>
      </c>
      <c r="O60" s="283"/>
      <c r="P60" s="290"/>
      <c r="Q60" s="333">
        <f>ABS(F60-AVERAGE(F59,F61:F65))/SQRT(STDEV(F59,F61:F65)^2+G60^2)</f>
        <v>0.36718541161729107</v>
      </c>
      <c r="R60" s="334">
        <f t="shared" si="1"/>
        <v>1</v>
      </c>
      <c r="S60" s="335">
        <f t="shared" ref="S60:T65" si="40">S59</f>
        <v>6</v>
      </c>
      <c r="T60" s="332">
        <f t="shared" si="40"/>
        <v>46.841666666666669</v>
      </c>
      <c r="U60" s="332"/>
      <c r="V60" s="336"/>
      <c r="W60" s="332"/>
      <c r="X60" s="332"/>
      <c r="Y60" s="337">
        <f t="shared" si="2"/>
        <v>2.3444672116097666E-2</v>
      </c>
      <c r="Z60" s="332"/>
      <c r="AA60" s="338"/>
      <c r="AC60" s="759"/>
      <c r="AD60" s="757"/>
    </row>
    <row r="61" spans="1:30" s="280" customFormat="1" ht="13.95" customHeight="1">
      <c r="A61" s="950"/>
      <c r="B61" s="326" t="s">
        <v>1016</v>
      </c>
      <c r="C61" s="327" t="s">
        <v>250</v>
      </c>
      <c r="D61" s="328" t="s">
        <v>1048</v>
      </c>
      <c r="E61" s="327" t="s">
        <v>1049</v>
      </c>
      <c r="F61" s="329">
        <v>49.75</v>
      </c>
      <c r="G61" s="329">
        <v>1.1100000000000001</v>
      </c>
      <c r="H61" s="329">
        <v>4.4400000000000004</v>
      </c>
      <c r="I61" s="329">
        <f t="shared" si="3"/>
        <v>19.713600000000003</v>
      </c>
      <c r="J61" s="330">
        <f t="shared" si="39"/>
        <v>7</v>
      </c>
      <c r="K61" s="291">
        <f t="shared" si="39"/>
        <v>52.598571428571425</v>
      </c>
      <c r="L61" s="291">
        <f t="shared" si="39"/>
        <v>16.298519798406474</v>
      </c>
      <c r="M61" s="331">
        <f t="shared" si="39"/>
        <v>0.30986620654782943</v>
      </c>
      <c r="N61" s="291">
        <f t="shared" si="0"/>
        <v>6.5857959448692869</v>
      </c>
      <c r="O61" s="283"/>
      <c r="P61" s="290"/>
      <c r="Q61" s="333">
        <f>ABS(F61-AVERAGE(F59:F60,F62:F65))/SQRT(STDEV(F59:F60,F62:F65)^2+G61^2)</f>
        <v>0.18633139270713903</v>
      </c>
      <c r="R61" s="334">
        <f t="shared" si="1"/>
        <v>1</v>
      </c>
      <c r="S61" s="335">
        <f t="shared" si="40"/>
        <v>6</v>
      </c>
      <c r="T61" s="332">
        <f t="shared" si="40"/>
        <v>46.841666666666669</v>
      </c>
      <c r="U61" s="332"/>
      <c r="V61" s="336"/>
      <c r="W61" s="332"/>
      <c r="X61" s="332"/>
      <c r="Y61" s="337">
        <f t="shared" si="2"/>
        <v>6.8650294438582629</v>
      </c>
      <c r="Z61" s="332"/>
      <c r="AA61" s="338"/>
      <c r="AC61" s="759"/>
      <c r="AD61" s="757"/>
    </row>
    <row r="62" spans="1:30" s="280" customFormat="1" ht="13.95" customHeight="1">
      <c r="A62" s="950"/>
      <c r="B62" s="326" t="s">
        <v>1016</v>
      </c>
      <c r="C62" s="327" t="s">
        <v>250</v>
      </c>
      <c r="D62" s="328" t="s">
        <v>1050</v>
      </c>
      <c r="E62" s="327" t="s">
        <v>1051</v>
      </c>
      <c r="F62" s="329">
        <v>40.83</v>
      </c>
      <c r="G62" s="329">
        <v>0.94</v>
      </c>
      <c r="H62" s="329">
        <v>3.64</v>
      </c>
      <c r="I62" s="329">
        <f t="shared" si="3"/>
        <v>13.249600000000001</v>
      </c>
      <c r="J62" s="330">
        <f t="shared" si="39"/>
        <v>7</v>
      </c>
      <c r="K62" s="291">
        <f t="shared" si="39"/>
        <v>52.598571428571425</v>
      </c>
      <c r="L62" s="291">
        <f t="shared" si="39"/>
        <v>16.298519798406474</v>
      </c>
      <c r="M62" s="331">
        <f t="shared" si="39"/>
        <v>0.30986620654782943</v>
      </c>
      <c r="N62" s="291">
        <f t="shared" si="0"/>
        <v>156.74431130532787</v>
      </c>
      <c r="O62" s="283"/>
      <c r="P62" s="290"/>
      <c r="Q62" s="333">
        <f>ABS(F62-AVERAGE(F59:F61,F63:F65))/SQRT(STDEV(F59:F61,F63:F65)^2+G62^2)</f>
        <v>0.80998058583249588</v>
      </c>
      <c r="R62" s="334">
        <f t="shared" si="1"/>
        <v>1</v>
      </c>
      <c r="S62" s="335">
        <f t="shared" si="40"/>
        <v>6</v>
      </c>
      <c r="T62" s="332">
        <f t="shared" si="40"/>
        <v>46.841666666666669</v>
      </c>
      <c r="U62" s="332"/>
      <c r="V62" s="336"/>
      <c r="W62" s="332"/>
      <c r="X62" s="332"/>
      <c r="Y62" s="337">
        <f t="shared" si="2"/>
        <v>40.901014159247573</v>
      </c>
      <c r="Z62" s="332"/>
      <c r="AA62" s="338"/>
      <c r="AC62" s="759"/>
      <c r="AD62" s="757"/>
    </row>
    <row r="63" spans="1:30" s="280" customFormat="1" ht="13.95" customHeight="1">
      <c r="A63" s="950"/>
      <c r="B63" s="326" t="s">
        <v>1016</v>
      </c>
      <c r="C63" s="327" t="s">
        <v>250</v>
      </c>
      <c r="D63" s="328" t="s">
        <v>1052</v>
      </c>
      <c r="E63" s="327" t="s">
        <v>1053</v>
      </c>
      <c r="F63" s="329">
        <v>50.81</v>
      </c>
      <c r="G63" s="329">
        <v>1.34</v>
      </c>
      <c r="H63" s="329">
        <v>4.59</v>
      </c>
      <c r="I63" s="329">
        <f t="shared" si="3"/>
        <v>21.068099999999998</v>
      </c>
      <c r="J63" s="330">
        <f t="shared" si="39"/>
        <v>7</v>
      </c>
      <c r="K63" s="291">
        <f t="shared" si="39"/>
        <v>52.598571428571425</v>
      </c>
      <c r="L63" s="291">
        <f t="shared" si="39"/>
        <v>16.298519798406474</v>
      </c>
      <c r="M63" s="331">
        <f t="shared" si="39"/>
        <v>0.30986620654782943</v>
      </c>
      <c r="N63" s="291">
        <f t="shared" si="0"/>
        <v>1.7815703692927267</v>
      </c>
      <c r="O63" s="283"/>
      <c r="P63" s="290"/>
      <c r="Q63" s="333">
        <f>ABS(F63-AVERAGE(F59:F62,F64:F65))/SQRT(STDEV(F59:F62,F64:F65)^2+G63^2)</f>
        <v>0.1166811677556663</v>
      </c>
      <c r="R63" s="334">
        <f t="shared" si="1"/>
        <v>1</v>
      </c>
      <c r="S63" s="335">
        <f t="shared" si="40"/>
        <v>6</v>
      </c>
      <c r="T63" s="332">
        <f t="shared" si="40"/>
        <v>46.841666666666669</v>
      </c>
      <c r="U63" s="332"/>
      <c r="V63" s="336"/>
      <c r="W63" s="332"/>
      <c r="X63" s="332"/>
      <c r="Y63" s="337">
        <f t="shared" si="2"/>
        <v>8.7701433751639808</v>
      </c>
      <c r="Z63" s="332"/>
      <c r="AA63" s="338"/>
      <c r="AC63" s="759"/>
      <c r="AD63" s="757"/>
    </row>
    <row r="64" spans="1:30" s="280" customFormat="1" ht="13.95" customHeight="1">
      <c r="A64" s="950"/>
      <c r="B64" s="326" t="s">
        <v>1016</v>
      </c>
      <c r="C64" s="327" t="s">
        <v>250</v>
      </c>
      <c r="D64" s="328" t="s">
        <v>1054</v>
      </c>
      <c r="E64" s="327" t="s">
        <v>1055</v>
      </c>
      <c r="F64" s="329">
        <v>87.14</v>
      </c>
      <c r="G64" s="329">
        <v>1.39</v>
      </c>
      <c r="H64" s="329">
        <v>7.73</v>
      </c>
      <c r="I64" s="329">
        <f t="shared" si="3"/>
        <v>59.752900000000004</v>
      </c>
      <c r="J64" s="330">
        <f t="shared" si="39"/>
        <v>7</v>
      </c>
      <c r="K64" s="291">
        <f t="shared" si="39"/>
        <v>52.598571428571425</v>
      </c>
      <c r="L64" s="291">
        <f t="shared" si="39"/>
        <v>16.298519798406474</v>
      </c>
      <c r="M64" s="331">
        <f t="shared" si="39"/>
        <v>0.30986620654782943</v>
      </c>
      <c r="N64" s="291">
        <f t="shared" si="0"/>
        <v>617.51994604580636</v>
      </c>
      <c r="O64" s="283"/>
      <c r="P64" s="290"/>
      <c r="Q64" s="333">
        <f>ABS(F64-AVERAGE(F59:F63,F65))/SQRT(STDEV(F59:F63,F65)^2+G64^2)</f>
        <v>6.1953609749678362</v>
      </c>
      <c r="R64" s="334">
        <f t="shared" si="1"/>
        <v>0</v>
      </c>
      <c r="S64" s="335">
        <f t="shared" si="40"/>
        <v>6</v>
      </c>
      <c r="T64" s="332">
        <f t="shared" si="40"/>
        <v>46.841666666666669</v>
      </c>
      <c r="U64" s="332"/>
      <c r="V64" s="336"/>
      <c r="W64" s="332"/>
      <c r="X64" s="332"/>
      <c r="Y64" s="337">
        <f t="shared" si="2"/>
        <v>0</v>
      </c>
      <c r="Z64" s="332"/>
      <c r="AA64" s="338"/>
      <c r="AC64" s="759"/>
      <c r="AD64" s="757"/>
    </row>
    <row r="65" spans="1:30" s="280" customFormat="1" ht="13.95" customHeight="1">
      <c r="A65" s="950"/>
      <c r="B65" s="339" t="s">
        <v>1016</v>
      </c>
      <c r="C65" s="340" t="s">
        <v>250</v>
      </c>
      <c r="D65" s="341" t="s">
        <v>1056</v>
      </c>
      <c r="E65" s="340" t="s">
        <v>1057</v>
      </c>
      <c r="F65" s="342">
        <v>37.92</v>
      </c>
      <c r="G65" s="342">
        <v>2.23</v>
      </c>
      <c r="H65" s="342">
        <v>3.96</v>
      </c>
      <c r="I65" s="342">
        <f t="shared" si="3"/>
        <v>15.6816</v>
      </c>
      <c r="J65" s="343">
        <f t="shared" si="39"/>
        <v>7</v>
      </c>
      <c r="K65" s="344">
        <f t="shared" si="39"/>
        <v>52.598571428571425</v>
      </c>
      <c r="L65" s="344">
        <f t="shared" si="39"/>
        <v>16.298519798406474</v>
      </c>
      <c r="M65" s="345">
        <f t="shared" si="39"/>
        <v>0.30986620654782943</v>
      </c>
      <c r="N65" s="344">
        <f t="shared" si="0"/>
        <v>43.32692376353301</v>
      </c>
      <c r="O65" s="347"/>
      <c r="P65" s="348"/>
      <c r="Q65" s="349">
        <f>ABS(F65-AVERAGE(F59:F64))/SQRT(STDEV(F59:F64)^2+G65^2)</f>
        <v>1.0355632176058909</v>
      </c>
      <c r="R65" s="350">
        <f t="shared" si="1"/>
        <v>1</v>
      </c>
      <c r="S65" s="351">
        <f t="shared" si="40"/>
        <v>6</v>
      </c>
      <c r="T65" s="346">
        <f t="shared" si="40"/>
        <v>46.841666666666669</v>
      </c>
      <c r="U65" s="346"/>
      <c r="V65" s="352"/>
      <c r="W65" s="346"/>
      <c r="X65" s="346"/>
      <c r="Y65" s="353">
        <f t="shared" si="2"/>
        <v>16.005979631826722</v>
      </c>
      <c r="Z65" s="346"/>
      <c r="AA65" s="354"/>
      <c r="AC65" s="759"/>
      <c r="AD65" s="757"/>
    </row>
    <row r="66" spans="1:30" s="280" customFormat="1" ht="13.95" customHeight="1">
      <c r="A66" s="950"/>
      <c r="B66" s="309" t="s">
        <v>1016</v>
      </c>
      <c r="C66" s="310" t="s">
        <v>258</v>
      </c>
      <c r="D66" s="311" t="s">
        <v>1058</v>
      </c>
      <c r="E66" s="310" t="s">
        <v>1059</v>
      </c>
      <c r="F66" s="312">
        <v>72.02</v>
      </c>
      <c r="G66" s="312">
        <v>0.92</v>
      </c>
      <c r="H66" s="312">
        <v>6.33</v>
      </c>
      <c r="I66" s="312">
        <f t="shared" si="3"/>
        <v>40.068899999999999</v>
      </c>
      <c r="J66" s="313">
        <f>COUNT(F66:F68)</f>
        <v>3</v>
      </c>
      <c r="K66" s="314">
        <f>AVERAGE(F66:F68)</f>
        <v>68.983333333333334</v>
      </c>
      <c r="L66" s="314">
        <f>STDEV(F66:F68)</f>
        <v>13.03308226527148</v>
      </c>
      <c r="M66" s="315">
        <f>L66/K66</f>
        <v>0.1889308857009637</v>
      </c>
      <c r="N66" s="316">
        <f t="shared" si="0"/>
        <v>10.894783133795384</v>
      </c>
      <c r="O66" s="317">
        <f>SUM(N66:N68)</f>
        <v>380.33401681084575</v>
      </c>
      <c r="P66" s="318">
        <f>O66/(J66-1)</f>
        <v>190.16700840542288</v>
      </c>
      <c r="Q66" s="319">
        <f>ABS(F66-AVERAGE(F67:F68))/SQRT(STDEV(F67:F68)^2+G66^2)</f>
        <v>0.25199349060986448</v>
      </c>
      <c r="R66" s="320">
        <f t="shared" si="1"/>
        <v>1</v>
      </c>
      <c r="S66" s="321">
        <f>IF(SUM(R66:R68)=1,"One sample left!",SUM(R66:R68))</f>
        <v>2</v>
      </c>
      <c r="T66" s="316">
        <f>IF(S66=J66,K66,AVERAGE(F66,F68))</f>
        <v>76.125</v>
      </c>
      <c r="U66" s="316">
        <f>IF(S66=J66,L66,STDEV(F66,F68))</f>
        <v>5.8053466735415604</v>
      </c>
      <c r="V66" s="322">
        <f>U66/T66</f>
        <v>7.6260711639297998E-2</v>
      </c>
      <c r="W66" s="316">
        <f>SQRT(STDEV(F66,F68)^2+SUM(I66,I68))</f>
        <v>11.188380132977253</v>
      </c>
      <c r="X66" s="322">
        <f>W66/T66</f>
        <v>0.1469737948502759</v>
      </c>
      <c r="Y66" s="323">
        <f t="shared" si="2"/>
        <v>19.909056001890395</v>
      </c>
      <c r="Z66" s="317">
        <f>IF(S66=J66,O66,SUM(Y66:Y68))</f>
        <v>26.659186189360362</v>
      </c>
      <c r="AA66" s="324">
        <f>Z66/(S66-1)</f>
        <v>26.659186189360362</v>
      </c>
      <c r="AC66" s="759"/>
      <c r="AD66" s="757"/>
    </row>
    <row r="67" spans="1:30" s="280" customFormat="1" ht="13.95" customHeight="1">
      <c r="A67" s="950"/>
      <c r="B67" s="326" t="s">
        <v>1016</v>
      </c>
      <c r="C67" s="327" t="s">
        <v>258</v>
      </c>
      <c r="D67" s="328" t="s">
        <v>1060</v>
      </c>
      <c r="E67" s="327" t="s">
        <v>1061</v>
      </c>
      <c r="F67" s="329">
        <v>54.7</v>
      </c>
      <c r="G67" s="329">
        <v>0.8</v>
      </c>
      <c r="H67" s="329">
        <v>4.8</v>
      </c>
      <c r="I67" s="329">
        <f t="shared" si="3"/>
        <v>23.04</v>
      </c>
      <c r="J67" s="330">
        <f t="shared" ref="J67:M68" si="41">J66</f>
        <v>3</v>
      </c>
      <c r="K67" s="291">
        <f t="shared" si="41"/>
        <v>68.983333333333334</v>
      </c>
      <c r="L67" s="291">
        <f t="shared" si="41"/>
        <v>13.03308226527148</v>
      </c>
      <c r="M67" s="331">
        <f t="shared" si="41"/>
        <v>0.1889308857009637</v>
      </c>
      <c r="N67" s="332">
        <f t="shared" si="0"/>
        <v>318.77126736111097</v>
      </c>
      <c r="O67" s="283"/>
      <c r="P67" s="290"/>
      <c r="Q67" s="333">
        <f>ABS(F67-AVERAGE(F66,F68))/SQRT(STDEV(F66,F68)^2+G67^2)</f>
        <v>3.6560129257197542</v>
      </c>
      <c r="R67" s="334">
        <f t="shared" si="1"/>
        <v>0</v>
      </c>
      <c r="S67" s="335">
        <f t="shared" ref="S67:S68" si="42">S66</f>
        <v>2</v>
      </c>
      <c r="T67" s="332">
        <f>T66</f>
        <v>76.125</v>
      </c>
      <c r="U67" s="332"/>
      <c r="V67" s="336"/>
      <c r="W67" s="332"/>
      <c r="X67" s="332"/>
      <c r="Y67" s="337">
        <f t="shared" si="2"/>
        <v>0</v>
      </c>
      <c r="Z67" s="332"/>
      <c r="AA67" s="338"/>
      <c r="AC67" s="759"/>
      <c r="AD67" s="757"/>
    </row>
    <row r="68" spans="1:30" s="280" customFormat="1" ht="13.95" customHeight="1">
      <c r="A68" s="951"/>
      <c r="B68" s="339" t="s">
        <v>1016</v>
      </c>
      <c r="C68" s="340" t="s">
        <v>258</v>
      </c>
      <c r="D68" s="341" t="s">
        <v>1062</v>
      </c>
      <c r="E68" s="340" t="s">
        <v>1063</v>
      </c>
      <c r="F68" s="342">
        <v>80.23</v>
      </c>
      <c r="G68" s="342">
        <v>1.58</v>
      </c>
      <c r="H68" s="342">
        <v>7.17</v>
      </c>
      <c r="I68" s="342">
        <f t="shared" si="3"/>
        <v>51.408899999999996</v>
      </c>
      <c r="J68" s="343">
        <f t="shared" si="41"/>
        <v>3</v>
      </c>
      <c r="K68" s="344">
        <f t="shared" si="41"/>
        <v>68.983333333333334</v>
      </c>
      <c r="L68" s="344">
        <f t="shared" si="41"/>
        <v>13.03308226527148</v>
      </c>
      <c r="M68" s="345">
        <f t="shared" si="41"/>
        <v>0.1889308857009637</v>
      </c>
      <c r="N68" s="346">
        <f t="shared" si="0"/>
        <v>50.667966315939417</v>
      </c>
      <c r="O68" s="347"/>
      <c r="P68" s="348"/>
      <c r="Q68" s="349">
        <f>ABS(F68-AVERAGE(F66:F67))/SQRT(STDEV(F66:F67)^2+G68^2)</f>
        <v>1.3661482119042947</v>
      </c>
      <c r="R68" s="350">
        <f t="shared" si="1"/>
        <v>1</v>
      </c>
      <c r="S68" s="351">
        <f t="shared" si="42"/>
        <v>2</v>
      </c>
      <c r="T68" s="346">
        <f>T67</f>
        <v>76.125</v>
      </c>
      <c r="U68" s="346"/>
      <c r="V68" s="352"/>
      <c r="W68" s="346"/>
      <c r="X68" s="346"/>
      <c r="Y68" s="353">
        <f t="shared" si="2"/>
        <v>6.7501301874699688</v>
      </c>
      <c r="Z68" s="346"/>
      <c r="AA68" s="354"/>
      <c r="AC68" s="759"/>
      <c r="AD68" s="757"/>
    </row>
    <row r="69" spans="1:30" s="280" customFormat="1" ht="13.95" customHeight="1">
      <c r="A69" s="949" t="s">
        <v>147</v>
      </c>
      <c r="B69" s="361" t="s">
        <v>175</v>
      </c>
      <c r="C69" s="310" t="s">
        <v>278</v>
      </c>
      <c r="D69" s="363"/>
      <c r="E69" s="866" t="s">
        <v>59</v>
      </c>
      <c r="F69" s="364">
        <v>23.18</v>
      </c>
      <c r="G69" s="364">
        <v>0.95</v>
      </c>
      <c r="H69" s="364">
        <v>2.21</v>
      </c>
      <c r="I69" s="364">
        <f t="shared" si="3"/>
        <v>4.8841000000000001</v>
      </c>
      <c r="J69" s="313">
        <f>COUNT(F69:F72)</f>
        <v>4</v>
      </c>
      <c r="K69" s="314">
        <f>AVERAGE(F69:F72)</f>
        <v>20.297499999999999</v>
      </c>
      <c r="L69" s="314">
        <f>STDEV(F69:F72)</f>
        <v>2.2529443697822047</v>
      </c>
      <c r="M69" s="322">
        <f>L69/K69</f>
        <v>0.1109961507467523</v>
      </c>
      <c r="N69" s="316">
        <f t="shared" si="0"/>
        <v>9.206433518005543</v>
      </c>
      <c r="O69" s="317">
        <f>SUM(N69:N72)</f>
        <v>21.276491777086434</v>
      </c>
      <c r="P69" s="318">
        <f>O69/(J69-1)</f>
        <v>7.0921639256954778</v>
      </c>
      <c r="Q69" s="355">
        <f>ABS(F69-AVERAGE(F70:F72))/SQRT(STDEV(F70:F72)^2+G69^2)</f>
        <v>2.2275296734223775</v>
      </c>
      <c r="R69" s="356">
        <f t="shared" si="1"/>
        <v>0</v>
      </c>
      <c r="S69" s="321">
        <f>IF(SUM(R69:R72)=1,"One sample left!",SUM(R69:R72))</f>
        <v>3</v>
      </c>
      <c r="T69" s="316">
        <f>IF(S69=J69,K69,AVERAGE(F70:F72))</f>
        <v>19.33666666666667</v>
      </c>
      <c r="U69" s="316">
        <f>IF(S69=J69,L69,STDEV(F70:F72))</f>
        <v>1.4402893227866882</v>
      </c>
      <c r="V69" s="322">
        <f>U69/T69</f>
        <v>7.4484881371488773E-2</v>
      </c>
      <c r="W69" s="316">
        <f>SQRT(STDEV(F70:F72)^2+SUM(I70:I72))</f>
        <v>3.5674967881321682</v>
      </c>
      <c r="X69" s="322">
        <f>W69/T69</f>
        <v>0.18449388664706953</v>
      </c>
      <c r="Y69" s="323">
        <f t="shared" si="2"/>
        <v>0</v>
      </c>
      <c r="Z69" s="317">
        <f>IF(S69=J69,O69,SUM(Y69:Y72))</f>
        <v>6.5988851553856716</v>
      </c>
      <c r="AA69" s="324">
        <f>Z69/(S69-1)</f>
        <v>3.2994425776928358</v>
      </c>
      <c r="AC69" s="759"/>
      <c r="AD69" s="757"/>
    </row>
    <row r="70" spans="1:30" s="280" customFormat="1" ht="13.95" customHeight="1">
      <c r="A70" s="950"/>
      <c r="B70" s="365" t="s">
        <v>175</v>
      </c>
      <c r="C70" s="327" t="s">
        <v>278</v>
      </c>
      <c r="D70" s="367"/>
      <c r="E70" s="867" t="s">
        <v>60</v>
      </c>
      <c r="F70" s="368">
        <v>19.37</v>
      </c>
      <c r="G70" s="368">
        <v>1.02</v>
      </c>
      <c r="H70" s="368">
        <v>1.95</v>
      </c>
      <c r="I70" s="368">
        <f t="shared" si="3"/>
        <v>3.8024999999999998</v>
      </c>
      <c r="J70" s="330">
        <f t="shared" ref="J70:M72" si="43">J69</f>
        <v>4</v>
      </c>
      <c r="K70" s="291">
        <f t="shared" si="43"/>
        <v>20.297499999999999</v>
      </c>
      <c r="L70" s="291">
        <f t="shared" si="43"/>
        <v>2.2529443697822047</v>
      </c>
      <c r="M70" s="331">
        <f t="shared" si="43"/>
        <v>0.1109961507467523</v>
      </c>
      <c r="N70" s="332">
        <f t="shared" si="0"/>
        <v>0.82685145136485683</v>
      </c>
      <c r="O70" s="283"/>
      <c r="P70" s="290"/>
      <c r="Q70" s="357">
        <f>ABS(F70-AVERAGE(F69,F71:F72))/SQRT(STDEV(F69,F71:F72)^2+G70^2)</f>
        <v>0.43504345752525991</v>
      </c>
      <c r="R70" s="358">
        <f t="shared" si="1"/>
        <v>1</v>
      </c>
      <c r="S70" s="335">
        <f t="shared" ref="S70:T72" si="44">S69</f>
        <v>3</v>
      </c>
      <c r="T70" s="332">
        <f t="shared" si="44"/>
        <v>19.33666666666667</v>
      </c>
      <c r="U70" s="332"/>
      <c r="V70" s="336"/>
      <c r="W70" s="332"/>
      <c r="X70" s="332"/>
      <c r="Y70" s="337">
        <f t="shared" si="2"/>
        <v>1.067965312486529E-3</v>
      </c>
      <c r="Z70" s="332"/>
      <c r="AA70" s="338"/>
      <c r="AC70" s="759"/>
      <c r="AD70" s="757"/>
    </row>
    <row r="71" spans="1:30" s="280" customFormat="1">
      <c r="A71" s="950"/>
      <c r="B71" s="326" t="s">
        <v>1064</v>
      </c>
      <c r="C71" s="327" t="s">
        <v>278</v>
      </c>
      <c r="D71" s="328" t="s">
        <v>1065</v>
      </c>
      <c r="E71" s="872" t="s">
        <v>1066</v>
      </c>
      <c r="F71" s="329">
        <v>20.76</v>
      </c>
      <c r="G71" s="329">
        <v>0.88</v>
      </c>
      <c r="H71" s="329">
        <v>1.99</v>
      </c>
      <c r="I71" s="329">
        <f t="shared" si="3"/>
        <v>3.9601000000000002</v>
      </c>
      <c r="J71" s="330">
        <f t="shared" si="43"/>
        <v>4</v>
      </c>
      <c r="K71" s="291">
        <f t="shared" si="43"/>
        <v>20.297499999999999</v>
      </c>
      <c r="L71" s="291">
        <f t="shared" si="43"/>
        <v>2.2529443697822047</v>
      </c>
      <c r="M71" s="331">
        <f t="shared" si="43"/>
        <v>0.1109961507467523</v>
      </c>
      <c r="N71" s="332">
        <f t="shared" si="0"/>
        <v>0.27622191373967198</v>
      </c>
      <c r="O71" s="283"/>
      <c r="P71" s="290"/>
      <c r="Q71" s="357">
        <f>ABS(F71-AVERAGE(F69:F70,F72))/SQRT(STDEV(F69:F70,F72)^2+G71^2)</f>
        <v>0.21475522120978091</v>
      </c>
      <c r="R71" s="358">
        <f t="shared" si="1"/>
        <v>1</v>
      </c>
      <c r="S71" s="335">
        <f t="shared" si="44"/>
        <v>3</v>
      </c>
      <c r="T71" s="332">
        <f t="shared" si="44"/>
        <v>19.33666666666667</v>
      </c>
      <c r="U71" s="332"/>
      <c r="V71" s="336"/>
      <c r="W71" s="332"/>
      <c r="X71" s="332"/>
      <c r="Y71" s="337">
        <f t="shared" si="2"/>
        <v>2.6160611799816298</v>
      </c>
      <c r="Z71" s="332"/>
      <c r="AA71" s="338"/>
      <c r="AC71" s="759"/>
      <c r="AD71" s="757"/>
    </row>
    <row r="72" spans="1:30" s="280" customFormat="1">
      <c r="A72" s="950"/>
      <c r="B72" s="339" t="s">
        <v>1064</v>
      </c>
      <c r="C72" s="340" t="s">
        <v>278</v>
      </c>
      <c r="D72" s="341" t="s">
        <v>1067</v>
      </c>
      <c r="E72" s="873" t="s">
        <v>1068</v>
      </c>
      <c r="F72" s="342">
        <v>17.88</v>
      </c>
      <c r="G72" s="342">
        <v>0.73</v>
      </c>
      <c r="H72" s="342">
        <v>1.7</v>
      </c>
      <c r="I72" s="342">
        <f t="shared" si="3"/>
        <v>2.8899999999999997</v>
      </c>
      <c r="J72" s="343">
        <f t="shared" si="43"/>
        <v>4</v>
      </c>
      <c r="K72" s="344">
        <f t="shared" si="43"/>
        <v>20.297499999999999</v>
      </c>
      <c r="L72" s="344">
        <f t="shared" si="43"/>
        <v>2.2529443697822047</v>
      </c>
      <c r="M72" s="345">
        <f t="shared" si="43"/>
        <v>0.1109961507467523</v>
      </c>
      <c r="N72" s="346">
        <f t="shared" ref="N72:N135" si="45">(F72-K72)^2/G72^2</f>
        <v>10.966984893976361</v>
      </c>
      <c r="O72" s="347"/>
      <c r="P72" s="348"/>
      <c r="Q72" s="359">
        <f>ABS(F72-AVERAGE(F69:F71))/SQRT(STDEV(F69:F71)^2+G72^2)</f>
        <v>1.5634850174651265</v>
      </c>
      <c r="R72" s="360">
        <f t="shared" ref="R72:R135" si="46">IF(Q72&gt;2,0,1)</f>
        <v>1</v>
      </c>
      <c r="S72" s="351">
        <f t="shared" si="44"/>
        <v>3</v>
      </c>
      <c r="T72" s="346">
        <f t="shared" si="44"/>
        <v>19.33666666666667</v>
      </c>
      <c r="U72" s="346"/>
      <c r="V72" s="352"/>
      <c r="W72" s="346"/>
      <c r="X72" s="346"/>
      <c r="Y72" s="353">
        <f t="shared" ref="Y72:Y135" si="47">IF(S72=J72,"No Rejection",(IF(R72=0,0,(F72-T72)^2/G72^2)))</f>
        <v>3.981756010091555</v>
      </c>
      <c r="Z72" s="346"/>
      <c r="AA72" s="354"/>
      <c r="AC72" s="759"/>
      <c r="AD72" s="757"/>
    </row>
    <row r="73" spans="1:30" s="280" customFormat="1" ht="13.95" customHeight="1">
      <c r="A73" s="950"/>
      <c r="B73" s="309" t="s">
        <v>1064</v>
      </c>
      <c r="C73" s="310" t="s">
        <v>286</v>
      </c>
      <c r="D73" s="311" t="s">
        <v>1069</v>
      </c>
      <c r="E73" s="874" t="s">
        <v>1070</v>
      </c>
      <c r="F73" s="312">
        <v>16.88</v>
      </c>
      <c r="G73" s="312">
        <v>0.28000000000000003</v>
      </c>
      <c r="H73" s="312">
        <v>1.47</v>
      </c>
      <c r="I73" s="312">
        <f t="shared" ref="I73:I136" si="48">H73^2</f>
        <v>2.1608999999999998</v>
      </c>
      <c r="J73" s="313">
        <f>COUNT(F73:F78)</f>
        <v>6</v>
      </c>
      <c r="K73" s="314">
        <f>AVERAGE(F73:F78)</f>
        <v>17.440000000000001</v>
      </c>
      <c r="L73" s="314">
        <f>STDEV(F73:F78)</f>
        <v>1.3910571519531467</v>
      </c>
      <c r="M73" s="315">
        <f>L73/K73</f>
        <v>7.9762451373460247E-2</v>
      </c>
      <c r="N73" s="314">
        <f t="shared" si="45"/>
        <v>4.000000000000032</v>
      </c>
      <c r="O73" s="317">
        <f>SUM(N73:N78)</f>
        <v>43.351340482062483</v>
      </c>
      <c r="P73" s="318">
        <f>O73/(J73-1)</f>
        <v>8.6702680964124959</v>
      </c>
      <c r="Q73" s="319">
        <f>ABS(F73-AVERAGE(F74:F78))/SQRT(STDEV(F74:F78)^2+G73^2)</f>
        <v>0.43349245619451038</v>
      </c>
      <c r="R73" s="320">
        <f t="shared" si="46"/>
        <v>1</v>
      </c>
      <c r="S73" s="321">
        <f>IF(SUM(R73:R78)=1,"One sample left!",SUM(R73:R78))</f>
        <v>6</v>
      </c>
      <c r="T73" s="316">
        <f>IF(S73=J73,K73,AVERAGE(F74:F78))</f>
        <v>17.440000000000001</v>
      </c>
      <c r="U73" s="316">
        <f>IF(S73=J73,L73,STDEV(F74:F78))</f>
        <v>1.3910571519531467</v>
      </c>
      <c r="V73" s="322">
        <f>U73/T73</f>
        <v>7.9762451373460247E-2</v>
      </c>
      <c r="W73" s="316">
        <f>SQRT(STDEV(F73:F78)^2+SUM(I73:I78))</f>
        <v>4.1550499395314135</v>
      </c>
      <c r="X73" s="322">
        <f>W73/T73</f>
        <v>0.23824827634927828</v>
      </c>
      <c r="Y73" s="323" t="str">
        <f t="shared" si="47"/>
        <v>No Rejection</v>
      </c>
      <c r="Z73" s="317">
        <f>IF(S73=J73,O73,SUM(Y73:Y78))</f>
        <v>43.351340482062483</v>
      </c>
      <c r="AA73" s="324">
        <f>Z73/(S73-1)</f>
        <v>8.6702680964124959</v>
      </c>
      <c r="AC73" s="759"/>
      <c r="AD73" s="757"/>
    </row>
    <row r="74" spans="1:30" s="280" customFormat="1" ht="13.95" customHeight="1">
      <c r="A74" s="950"/>
      <c r="B74" s="326" t="s">
        <v>1064</v>
      </c>
      <c r="C74" s="327" t="s">
        <v>286</v>
      </c>
      <c r="D74" s="328" t="s">
        <v>1071</v>
      </c>
      <c r="E74" s="875" t="s">
        <v>1072</v>
      </c>
      <c r="F74" s="329">
        <v>18.98</v>
      </c>
      <c r="G74" s="329">
        <v>0.34</v>
      </c>
      <c r="H74" s="329">
        <v>1.66</v>
      </c>
      <c r="I74" s="329">
        <f t="shared" si="48"/>
        <v>2.7555999999999998</v>
      </c>
      <c r="J74" s="330">
        <f t="shared" ref="J74:M78" si="49">J73</f>
        <v>6</v>
      </c>
      <c r="K74" s="291">
        <f t="shared" si="49"/>
        <v>17.440000000000001</v>
      </c>
      <c r="L74" s="291">
        <f t="shared" si="49"/>
        <v>1.3910571519531467</v>
      </c>
      <c r="M74" s="331">
        <f t="shared" si="49"/>
        <v>7.9762451373460247E-2</v>
      </c>
      <c r="N74" s="291">
        <f t="shared" si="45"/>
        <v>20.515570934256029</v>
      </c>
      <c r="O74" s="283"/>
      <c r="P74" s="290"/>
      <c r="Q74" s="333">
        <f>ABS(F74-AVERAGE(F73,F75:F78))/SQRT(STDEV(F73,F75:F78)^2+G74^2)</f>
        <v>1.3687311840929461</v>
      </c>
      <c r="R74" s="334">
        <f t="shared" si="46"/>
        <v>1</v>
      </c>
      <c r="S74" s="335">
        <f t="shared" ref="S74:S78" si="50">S73</f>
        <v>6</v>
      </c>
      <c r="T74" s="332">
        <f>T73</f>
        <v>17.440000000000001</v>
      </c>
      <c r="U74" s="332"/>
      <c r="V74" s="336"/>
      <c r="W74" s="332"/>
      <c r="X74" s="332"/>
      <c r="Y74" s="337" t="str">
        <f t="shared" si="47"/>
        <v>No Rejection</v>
      </c>
      <c r="Z74" s="332"/>
      <c r="AA74" s="338"/>
      <c r="AC74" s="759"/>
      <c r="AD74" s="757"/>
    </row>
    <row r="75" spans="1:30" s="280" customFormat="1" ht="13.95" customHeight="1">
      <c r="A75" s="950"/>
      <c r="B75" s="326" t="s">
        <v>1064</v>
      </c>
      <c r="C75" s="327" t="s">
        <v>286</v>
      </c>
      <c r="D75" s="328" t="s">
        <v>1073</v>
      </c>
      <c r="E75" s="875" t="s">
        <v>1074</v>
      </c>
      <c r="F75" s="329">
        <v>18.260000000000002</v>
      </c>
      <c r="G75" s="329">
        <v>0.47</v>
      </c>
      <c r="H75" s="329">
        <v>1.64</v>
      </c>
      <c r="I75" s="329">
        <f t="shared" si="48"/>
        <v>2.6895999999999995</v>
      </c>
      <c r="J75" s="330">
        <f t="shared" si="49"/>
        <v>6</v>
      </c>
      <c r="K75" s="291">
        <f t="shared" si="49"/>
        <v>17.440000000000001</v>
      </c>
      <c r="L75" s="291">
        <f t="shared" si="49"/>
        <v>1.3910571519531467</v>
      </c>
      <c r="M75" s="331">
        <f t="shared" si="49"/>
        <v>7.9762451373460247E-2</v>
      </c>
      <c r="N75" s="291">
        <f t="shared" si="45"/>
        <v>3.0439112720688115</v>
      </c>
      <c r="O75" s="283"/>
      <c r="P75" s="290"/>
      <c r="Q75" s="333">
        <f>ABS(F75-AVERAGE(F73:F74,F76:F78))/SQRT(STDEV(F73:F74,F76:F78)^2+G75^2)</f>
        <v>0.63020236573685429</v>
      </c>
      <c r="R75" s="334">
        <f t="shared" si="46"/>
        <v>1</v>
      </c>
      <c r="S75" s="335">
        <f t="shared" si="50"/>
        <v>6</v>
      </c>
      <c r="T75" s="332">
        <f>T74</f>
        <v>17.440000000000001</v>
      </c>
      <c r="U75" s="332"/>
      <c r="V75" s="336"/>
      <c r="W75" s="332"/>
      <c r="X75" s="332"/>
      <c r="Y75" s="337" t="str">
        <f t="shared" si="47"/>
        <v>No Rejection</v>
      </c>
      <c r="Z75" s="332"/>
      <c r="AA75" s="338"/>
      <c r="AC75" s="759"/>
      <c r="AD75" s="757"/>
    </row>
    <row r="76" spans="1:30" s="280" customFormat="1" ht="13.95" customHeight="1">
      <c r="A76" s="950"/>
      <c r="B76" s="326" t="s">
        <v>1064</v>
      </c>
      <c r="C76" s="327" t="s">
        <v>286</v>
      </c>
      <c r="D76" s="328" t="s">
        <v>1075</v>
      </c>
      <c r="E76" s="875" t="s">
        <v>1076</v>
      </c>
      <c r="F76" s="329">
        <v>16.559999999999999</v>
      </c>
      <c r="G76" s="329">
        <v>0.37</v>
      </c>
      <c r="H76" s="329">
        <v>1.47</v>
      </c>
      <c r="I76" s="329">
        <f t="shared" si="48"/>
        <v>2.1608999999999998</v>
      </c>
      <c r="J76" s="330">
        <f t="shared" si="49"/>
        <v>6</v>
      </c>
      <c r="K76" s="291">
        <f t="shared" si="49"/>
        <v>17.440000000000001</v>
      </c>
      <c r="L76" s="291">
        <f t="shared" si="49"/>
        <v>1.3910571519531467</v>
      </c>
      <c r="M76" s="331">
        <f t="shared" si="49"/>
        <v>7.9762451373460247E-2</v>
      </c>
      <c r="N76" s="291">
        <f t="shared" si="45"/>
        <v>5.6566837107377985</v>
      </c>
      <c r="O76" s="283"/>
      <c r="P76" s="290"/>
      <c r="Q76" s="333">
        <f>ABS(F76-AVERAGE(F73:F75,F77:F78))/SQRT(STDEV(F73:F75,F77:F78)^2+G76^2)</f>
        <v>0.69279348495680593</v>
      </c>
      <c r="R76" s="334">
        <f t="shared" si="46"/>
        <v>1</v>
      </c>
      <c r="S76" s="335">
        <f t="shared" si="50"/>
        <v>6</v>
      </c>
      <c r="T76" s="332">
        <f>T75</f>
        <v>17.440000000000001</v>
      </c>
      <c r="U76" s="332"/>
      <c r="V76" s="336"/>
      <c r="W76" s="332"/>
      <c r="X76" s="332"/>
      <c r="Y76" s="337" t="str">
        <f t="shared" si="47"/>
        <v>No Rejection</v>
      </c>
      <c r="Z76" s="332"/>
      <c r="AA76" s="338"/>
      <c r="AC76" s="759"/>
      <c r="AD76" s="757"/>
    </row>
    <row r="77" spans="1:30" s="280" customFormat="1" ht="13.95" customHeight="1">
      <c r="A77" s="950"/>
      <c r="B77" s="365" t="s">
        <v>175</v>
      </c>
      <c r="C77" s="327" t="s">
        <v>286</v>
      </c>
      <c r="D77" s="281"/>
      <c r="E77" s="876" t="s">
        <v>58</v>
      </c>
      <c r="F77" s="325">
        <v>15.38</v>
      </c>
      <c r="G77" s="325">
        <v>0.71</v>
      </c>
      <c r="H77" s="843">
        <v>1.5</v>
      </c>
      <c r="I77" s="843">
        <f t="shared" si="48"/>
        <v>2.25</v>
      </c>
      <c r="J77" s="330">
        <f t="shared" si="49"/>
        <v>6</v>
      </c>
      <c r="K77" s="291">
        <f t="shared" si="49"/>
        <v>17.440000000000001</v>
      </c>
      <c r="L77" s="291">
        <f t="shared" si="49"/>
        <v>1.3910571519531467</v>
      </c>
      <c r="M77" s="331">
        <f t="shared" si="49"/>
        <v>7.9762451373460247E-2</v>
      </c>
      <c r="N77" s="291">
        <f t="shared" si="45"/>
        <v>8.4181709978178976</v>
      </c>
      <c r="O77" s="283"/>
      <c r="P77" s="290"/>
      <c r="Q77" s="333">
        <f>ABS(F77-AVERAGE(F73:F76,F78))/SQRT(STDEV(F73:F76,F78)^2+G77^2)</f>
        <v>1.9245543685232418</v>
      </c>
      <c r="R77" s="334">
        <f t="shared" si="46"/>
        <v>1</v>
      </c>
      <c r="S77" s="335">
        <f t="shared" si="50"/>
        <v>6</v>
      </c>
      <c r="T77" s="332">
        <f>T76</f>
        <v>17.440000000000001</v>
      </c>
      <c r="U77" s="332"/>
      <c r="V77" s="336"/>
      <c r="W77" s="332"/>
      <c r="X77" s="332"/>
      <c r="Y77" s="337" t="str">
        <f t="shared" si="47"/>
        <v>No Rejection</v>
      </c>
      <c r="Z77" s="332"/>
      <c r="AA77" s="338"/>
      <c r="AC77" s="759"/>
      <c r="AD77" s="757"/>
    </row>
    <row r="78" spans="1:30" s="280" customFormat="1" ht="13.95" customHeight="1">
      <c r="A78" s="950"/>
      <c r="B78" s="369" t="s">
        <v>175</v>
      </c>
      <c r="C78" s="340" t="s">
        <v>286</v>
      </c>
      <c r="D78" s="373"/>
      <c r="E78" s="877" t="s">
        <v>57</v>
      </c>
      <c r="F78" s="374">
        <v>18.579999999999998</v>
      </c>
      <c r="G78" s="374">
        <v>0.87</v>
      </c>
      <c r="H78" s="844">
        <v>1.82</v>
      </c>
      <c r="I78" s="844">
        <f t="shared" si="48"/>
        <v>3.3124000000000002</v>
      </c>
      <c r="J78" s="343">
        <f t="shared" si="49"/>
        <v>6</v>
      </c>
      <c r="K78" s="344">
        <f t="shared" si="49"/>
        <v>17.440000000000001</v>
      </c>
      <c r="L78" s="344">
        <f t="shared" si="49"/>
        <v>1.3910571519531467</v>
      </c>
      <c r="M78" s="345">
        <f t="shared" si="49"/>
        <v>7.9762451373460247E-2</v>
      </c>
      <c r="N78" s="344">
        <f t="shared" si="45"/>
        <v>1.7170035671819173</v>
      </c>
      <c r="O78" s="347"/>
      <c r="P78" s="348"/>
      <c r="Q78" s="349">
        <f>ABS(F78-AVERAGE(F73:F77))/SQRT(STDEV(F73:F77)^2+G78^2)</f>
        <v>0.81961438374690021</v>
      </c>
      <c r="R78" s="350">
        <f t="shared" si="46"/>
        <v>1</v>
      </c>
      <c r="S78" s="351">
        <f t="shared" si="50"/>
        <v>6</v>
      </c>
      <c r="T78" s="346">
        <f>T77</f>
        <v>17.440000000000001</v>
      </c>
      <c r="U78" s="346"/>
      <c r="V78" s="352"/>
      <c r="W78" s="346"/>
      <c r="X78" s="346"/>
      <c r="Y78" s="353" t="str">
        <f t="shared" si="47"/>
        <v>No Rejection</v>
      </c>
      <c r="Z78" s="346"/>
      <c r="AA78" s="354"/>
      <c r="AC78" s="759"/>
      <c r="AD78" s="757"/>
    </row>
    <row r="79" spans="1:30" s="280" customFormat="1" ht="13.95" customHeight="1">
      <c r="A79" s="950"/>
      <c r="B79" s="309" t="s">
        <v>2993</v>
      </c>
      <c r="C79" s="310" t="s">
        <v>289</v>
      </c>
      <c r="D79" s="311" t="s">
        <v>1077</v>
      </c>
      <c r="E79" s="310" t="s">
        <v>1078</v>
      </c>
      <c r="F79" s="312">
        <v>11.12</v>
      </c>
      <c r="G79" s="312">
        <v>0.71</v>
      </c>
      <c r="H79" s="312">
        <v>1.19</v>
      </c>
      <c r="I79" s="312">
        <f t="shared" si="48"/>
        <v>1.4160999999999999</v>
      </c>
      <c r="J79" s="313">
        <f>COUNT(F79:F83)</f>
        <v>5</v>
      </c>
      <c r="K79" s="314">
        <f>AVERAGE(F79:F83)</f>
        <v>17.905999999999999</v>
      </c>
      <c r="L79" s="314">
        <f>STDEV(F79:F83)</f>
        <v>4.8977984850338565</v>
      </c>
      <c r="M79" s="315">
        <f>L79/K79</f>
        <v>0.27352834161922579</v>
      </c>
      <c r="N79" s="316">
        <f t="shared" si="45"/>
        <v>91.350517754413801</v>
      </c>
      <c r="O79" s="317">
        <f>SUM(N79:N83)</f>
        <v>122.56404166952538</v>
      </c>
      <c r="P79" s="318">
        <f>O79/(J79-1)</f>
        <v>30.641010417381345</v>
      </c>
      <c r="Q79" s="319">
        <f>ABS(F79-AVERAGE(F80:F83))/SQRT(STDEV(F80:F83)^2+G79^2)</f>
        <v>2.3258275159091717</v>
      </c>
      <c r="R79" s="320">
        <f t="shared" si="46"/>
        <v>0</v>
      </c>
      <c r="S79" s="321">
        <f>IF(SUM(R79:R83)=1,"One sample left!",SUM(R79:R83))</f>
        <v>4</v>
      </c>
      <c r="T79" s="316">
        <f>IF(S79=J79,K79,AVERAGE(F80:F83))</f>
        <v>19.602499999999999</v>
      </c>
      <c r="U79" s="316">
        <f>IF(S79=J79,L79,STDEV(F80:F83))</f>
        <v>3.577311606965949</v>
      </c>
      <c r="V79" s="322">
        <f>U79/T79</f>
        <v>0.18249262119453891</v>
      </c>
      <c r="W79" s="316">
        <f>SQRT(STDEV(F80:F83)^2+SUM(I80:I83))</f>
        <v>5.3947528519231813</v>
      </c>
      <c r="X79" s="322">
        <f>W79/T79</f>
        <v>0.27520738946171058</v>
      </c>
      <c r="Y79" s="323">
        <f t="shared" si="47"/>
        <v>0</v>
      </c>
      <c r="Z79" s="317">
        <f>IF(S79=J79,O79,SUM(Y79:Y83))</f>
        <v>40.479395427329187</v>
      </c>
      <c r="AA79" s="324">
        <f>Z79/(S79-1)</f>
        <v>13.493131809109729</v>
      </c>
      <c r="AC79" s="759"/>
      <c r="AD79" s="757"/>
    </row>
    <row r="80" spans="1:30" s="280" customFormat="1" ht="13.95" customHeight="1">
      <c r="A80" s="950"/>
      <c r="B80" s="326" t="s">
        <v>2993</v>
      </c>
      <c r="C80" s="327" t="s">
        <v>289</v>
      </c>
      <c r="D80" s="328" t="s">
        <v>1079</v>
      </c>
      <c r="E80" s="327" t="s">
        <v>1080</v>
      </c>
      <c r="F80" s="329">
        <v>16.84</v>
      </c>
      <c r="G80" s="329">
        <v>0.78</v>
      </c>
      <c r="H80" s="329">
        <v>1.64</v>
      </c>
      <c r="I80" s="329">
        <f t="shared" si="48"/>
        <v>2.6895999999999995</v>
      </c>
      <c r="J80" s="330">
        <f t="shared" ref="J80:M83" si="51">J79</f>
        <v>5</v>
      </c>
      <c r="K80" s="291">
        <f t="shared" si="51"/>
        <v>17.905999999999999</v>
      </c>
      <c r="L80" s="291">
        <f t="shared" si="51"/>
        <v>4.8977984850338565</v>
      </c>
      <c r="M80" s="331">
        <f t="shared" si="51"/>
        <v>0.27352834161922579</v>
      </c>
      <c r="N80" s="291">
        <f t="shared" si="45"/>
        <v>1.8677777777777738</v>
      </c>
      <c r="O80" s="283"/>
      <c r="P80" s="290"/>
      <c r="Q80" s="333">
        <f>ABS(F80-AVERAGE(F79,F81:F83))/SQRT(STDEV(F79,F81:F83)^2+G80^2)</f>
        <v>0.23511637976464486</v>
      </c>
      <c r="R80" s="334">
        <f t="shared" si="46"/>
        <v>1</v>
      </c>
      <c r="S80" s="335">
        <f t="shared" ref="S80:S83" si="52">S79</f>
        <v>4</v>
      </c>
      <c r="T80" s="332">
        <f>T79</f>
        <v>19.602499999999999</v>
      </c>
      <c r="U80" s="332"/>
      <c r="V80" s="336"/>
      <c r="W80" s="332"/>
      <c r="X80" s="332"/>
      <c r="Y80" s="337">
        <f t="shared" si="47"/>
        <v>12.54340277777777</v>
      </c>
      <c r="Z80" s="332"/>
      <c r="AA80" s="338"/>
      <c r="AC80" s="759"/>
      <c r="AD80" s="757"/>
    </row>
    <row r="81" spans="1:30" s="280" customFormat="1" ht="13.95" customHeight="1">
      <c r="A81" s="950"/>
      <c r="B81" s="326" t="s">
        <v>2993</v>
      </c>
      <c r="C81" s="327" t="s">
        <v>289</v>
      </c>
      <c r="D81" s="328" t="s">
        <v>1081</v>
      </c>
      <c r="E81" s="327" t="s">
        <v>1082</v>
      </c>
      <c r="F81" s="329">
        <v>20.77</v>
      </c>
      <c r="G81" s="329">
        <v>1.35</v>
      </c>
      <c r="H81" s="329">
        <v>2.23</v>
      </c>
      <c r="I81" s="329">
        <f t="shared" si="48"/>
        <v>4.9729000000000001</v>
      </c>
      <c r="J81" s="330">
        <f t="shared" si="51"/>
        <v>5</v>
      </c>
      <c r="K81" s="291">
        <f t="shared" si="51"/>
        <v>17.905999999999999</v>
      </c>
      <c r="L81" s="291">
        <f t="shared" si="51"/>
        <v>4.8977984850338565</v>
      </c>
      <c r="M81" s="331">
        <f t="shared" si="51"/>
        <v>0.27352834161922579</v>
      </c>
      <c r="N81" s="291">
        <f t="shared" si="45"/>
        <v>4.5006836762688627</v>
      </c>
      <c r="O81" s="283"/>
      <c r="P81" s="290"/>
      <c r="Q81" s="333">
        <f>ABS(F81-AVERAGE(F79:F80,F82:F83))/SQRT(STDEV(F79:F80,F82:F83)^2+G81^2)</f>
        <v>0.64941483016941715</v>
      </c>
      <c r="R81" s="334">
        <f t="shared" si="46"/>
        <v>1</v>
      </c>
      <c r="S81" s="335">
        <f t="shared" si="52"/>
        <v>4</v>
      </c>
      <c r="T81" s="332">
        <f>T80</f>
        <v>19.602499999999999</v>
      </c>
      <c r="U81" s="332"/>
      <c r="V81" s="336"/>
      <c r="W81" s="332"/>
      <c r="X81" s="332"/>
      <c r="Y81" s="337">
        <f t="shared" si="47"/>
        <v>0.74790466392318289</v>
      </c>
      <c r="Z81" s="332"/>
      <c r="AA81" s="338"/>
      <c r="AC81" s="759"/>
      <c r="AD81" s="757"/>
    </row>
    <row r="82" spans="1:30" s="280" customFormat="1" ht="13.95" customHeight="1">
      <c r="A82" s="950"/>
      <c r="B82" s="326" t="s">
        <v>2993</v>
      </c>
      <c r="C82" s="327" t="s">
        <v>289</v>
      </c>
      <c r="D82" s="328" t="s">
        <v>1083</v>
      </c>
      <c r="E82" s="327" t="s">
        <v>1084</v>
      </c>
      <c r="F82" s="329">
        <v>24.15</v>
      </c>
      <c r="G82" s="329">
        <v>1.33</v>
      </c>
      <c r="H82" s="329">
        <v>2.46</v>
      </c>
      <c r="I82" s="329">
        <f t="shared" si="48"/>
        <v>6.0515999999999996</v>
      </c>
      <c r="J82" s="330">
        <f t="shared" si="51"/>
        <v>5</v>
      </c>
      <c r="K82" s="291">
        <f t="shared" si="51"/>
        <v>17.905999999999999</v>
      </c>
      <c r="L82" s="291">
        <f t="shared" si="51"/>
        <v>4.8977984850338565</v>
      </c>
      <c r="M82" s="331">
        <f t="shared" si="51"/>
        <v>0.27352834161922579</v>
      </c>
      <c r="N82" s="291">
        <f t="shared" si="45"/>
        <v>22.040554016620497</v>
      </c>
      <c r="O82" s="283"/>
      <c r="P82" s="290"/>
      <c r="Q82" s="333">
        <f>ABS(F82-AVERAGE(F79:F81,F83))/SQRT(STDEV(F79:F81,F83)^2+G82^2)</f>
        <v>1.865290035000142</v>
      </c>
      <c r="R82" s="334">
        <f t="shared" si="46"/>
        <v>1</v>
      </c>
      <c r="S82" s="335">
        <f t="shared" si="52"/>
        <v>4</v>
      </c>
      <c r="T82" s="332">
        <f>T81</f>
        <v>19.602499999999999</v>
      </c>
      <c r="U82" s="332"/>
      <c r="V82" s="336"/>
      <c r="W82" s="332"/>
      <c r="X82" s="332"/>
      <c r="Y82" s="337">
        <f t="shared" si="47"/>
        <v>11.690743541183782</v>
      </c>
      <c r="Z82" s="332"/>
      <c r="AA82" s="338"/>
      <c r="AC82" s="759"/>
      <c r="AD82" s="757"/>
    </row>
    <row r="83" spans="1:30" s="280" customFormat="1" ht="13.95" customHeight="1">
      <c r="A83" s="950"/>
      <c r="B83" s="339" t="s">
        <v>175</v>
      </c>
      <c r="C83" s="340" t="s">
        <v>289</v>
      </c>
      <c r="D83" s="373"/>
      <c r="E83" s="877" t="s">
        <v>56</v>
      </c>
      <c r="F83" s="374">
        <v>16.649999999999999</v>
      </c>
      <c r="G83" s="374">
        <v>0.75</v>
      </c>
      <c r="H83" s="844">
        <v>1.61</v>
      </c>
      <c r="I83" s="844">
        <f t="shared" si="48"/>
        <v>2.5921000000000003</v>
      </c>
      <c r="J83" s="343">
        <f t="shared" si="51"/>
        <v>5</v>
      </c>
      <c r="K83" s="344">
        <f t="shared" si="51"/>
        <v>17.905999999999999</v>
      </c>
      <c r="L83" s="344">
        <f t="shared" si="51"/>
        <v>4.8977984850338565</v>
      </c>
      <c r="M83" s="345">
        <f t="shared" si="51"/>
        <v>0.27352834161922579</v>
      </c>
      <c r="N83" s="344">
        <f t="shared" si="45"/>
        <v>2.8045084444444455</v>
      </c>
      <c r="O83" s="347"/>
      <c r="P83" s="348"/>
      <c r="Q83" s="349">
        <f>ABS(F83-AVERAGE(F79:F82))/SQRT(STDEV(F79:F82)^2+G83^2)</f>
        <v>0.27801868294034232</v>
      </c>
      <c r="R83" s="350">
        <f t="shared" si="46"/>
        <v>1</v>
      </c>
      <c r="S83" s="351">
        <f t="shared" si="52"/>
        <v>4</v>
      </c>
      <c r="T83" s="346">
        <f>T82</f>
        <v>19.602499999999999</v>
      </c>
      <c r="U83" s="346"/>
      <c r="V83" s="352"/>
      <c r="W83" s="346"/>
      <c r="X83" s="346"/>
      <c r="Y83" s="353">
        <f t="shared" si="47"/>
        <v>15.497344444444451</v>
      </c>
      <c r="Z83" s="346"/>
      <c r="AA83" s="354"/>
      <c r="AC83" s="759"/>
      <c r="AD83" s="757"/>
    </row>
    <row r="84" spans="1:30" s="280" customFormat="1" ht="13.95" customHeight="1">
      <c r="A84" s="950"/>
      <c r="B84" s="309" t="s">
        <v>2993</v>
      </c>
      <c r="C84" s="310" t="s">
        <v>1085</v>
      </c>
      <c r="D84" s="311" t="s">
        <v>1086</v>
      </c>
      <c r="E84" s="310" t="s">
        <v>1087</v>
      </c>
      <c r="F84" s="312">
        <v>17.670000000000002</v>
      </c>
      <c r="G84" s="312">
        <v>0.44</v>
      </c>
      <c r="H84" s="312">
        <v>1.58</v>
      </c>
      <c r="I84" s="312">
        <f t="shared" si="48"/>
        <v>2.4964000000000004</v>
      </c>
      <c r="J84" s="313">
        <f>COUNT(F84:F86)</f>
        <v>3</v>
      </c>
      <c r="K84" s="314">
        <f>AVERAGE(F84:F86)</f>
        <v>16.896666666666668</v>
      </c>
      <c r="L84" s="314">
        <f>STDEV(F84:F86)</f>
        <v>0.81818905720703405</v>
      </c>
      <c r="M84" s="315">
        <f>L84/K84</f>
        <v>4.8423104589092561E-2</v>
      </c>
      <c r="N84" s="316">
        <f t="shared" si="45"/>
        <v>3.0890725436179989</v>
      </c>
      <c r="O84" s="317">
        <f>SUM(N84:N86)</f>
        <v>3.9302112715718094</v>
      </c>
      <c r="P84" s="318">
        <f>O84/(J84-1)</f>
        <v>1.9651056357859047</v>
      </c>
      <c r="Q84" s="319">
        <f>ABS(F84-AVERAGE(F85:F86))/SQRT(STDEV(F85:F86)^2+G84^2)</f>
        <v>1.4552391970236342</v>
      </c>
      <c r="R84" s="320">
        <f t="shared" si="46"/>
        <v>1</v>
      </c>
      <c r="S84" s="321">
        <f>IF(SUM(R84:R86)=1,"One sample left!",SUM(R84:R86))</f>
        <v>3</v>
      </c>
      <c r="T84" s="316">
        <f>IF(S84=J84,K84,AVERAGE(F84,F86))</f>
        <v>16.896666666666668</v>
      </c>
      <c r="U84" s="316">
        <f>IF(S84=J84,L84,STDEV(F84,F86))</f>
        <v>0.81818905720703405</v>
      </c>
      <c r="V84" s="322">
        <f>U84/T84</f>
        <v>4.8423104589092561E-2</v>
      </c>
      <c r="W84" s="316">
        <f>SQRT(STDEV(F84:F86)^2+SUM(I84:I86))</f>
        <v>2.9513273849800763</v>
      </c>
      <c r="X84" s="322">
        <f>W84/T84</f>
        <v>0.17466920802801791</v>
      </c>
      <c r="Y84" s="323" t="str">
        <f t="shared" si="47"/>
        <v>No Rejection</v>
      </c>
      <c r="Z84" s="317">
        <f>IF(S84=J84,O84,SUM(Y84:Y86))</f>
        <v>3.9302112715718094</v>
      </c>
      <c r="AA84" s="324">
        <f>Z84/(S84-1)</f>
        <v>1.9651056357859047</v>
      </c>
      <c r="AC84" s="759"/>
      <c r="AD84" s="757"/>
    </row>
    <row r="85" spans="1:30" s="280" customFormat="1" ht="13.95" customHeight="1">
      <c r="A85" s="950"/>
      <c r="B85" s="326" t="s">
        <v>2993</v>
      </c>
      <c r="C85" s="327" t="s">
        <v>1085</v>
      </c>
      <c r="D85" s="328" t="s">
        <v>1088</v>
      </c>
      <c r="E85" s="327" t="s">
        <v>1089</v>
      </c>
      <c r="F85" s="329">
        <v>16.98</v>
      </c>
      <c r="G85" s="329">
        <v>0.81</v>
      </c>
      <c r="H85" s="329">
        <v>1.66</v>
      </c>
      <c r="I85" s="329">
        <f t="shared" si="48"/>
        <v>2.7555999999999998</v>
      </c>
      <c r="J85" s="330">
        <f t="shared" ref="J85:M86" si="53">J84</f>
        <v>3</v>
      </c>
      <c r="K85" s="291">
        <f t="shared" si="53"/>
        <v>16.896666666666668</v>
      </c>
      <c r="L85" s="291">
        <f t="shared" si="53"/>
        <v>0.81818905720703405</v>
      </c>
      <c r="M85" s="331">
        <f t="shared" si="53"/>
        <v>4.8423104589092561E-2</v>
      </c>
      <c r="N85" s="332">
        <f t="shared" si="45"/>
        <v>1.0584429880268626E-2</v>
      </c>
      <c r="O85" s="283"/>
      <c r="P85" s="290"/>
      <c r="Q85" s="333">
        <f>ABS(F85-AVERAGE(F84,F86))/SQRT(STDEV(F84,F86)^2+G85^2)</f>
        <v>8.8731738447276151E-2</v>
      </c>
      <c r="R85" s="334">
        <f t="shared" si="46"/>
        <v>1</v>
      </c>
      <c r="S85" s="335">
        <f t="shared" ref="S85:S86" si="54">S84</f>
        <v>3</v>
      </c>
      <c r="T85" s="332">
        <f>T84</f>
        <v>16.896666666666668</v>
      </c>
      <c r="U85" s="332"/>
      <c r="V85" s="336"/>
      <c r="W85" s="332"/>
      <c r="X85" s="332"/>
      <c r="Y85" s="337" t="str">
        <f t="shared" si="47"/>
        <v>No Rejection</v>
      </c>
      <c r="Z85" s="332"/>
      <c r="AA85" s="338"/>
      <c r="AC85" s="759"/>
      <c r="AD85" s="757"/>
    </row>
    <row r="86" spans="1:30" s="280" customFormat="1" ht="13.95" customHeight="1">
      <c r="A86" s="950"/>
      <c r="B86" s="339" t="s">
        <v>2993</v>
      </c>
      <c r="C86" s="340" t="s">
        <v>1085</v>
      </c>
      <c r="D86" s="341" t="s">
        <v>1090</v>
      </c>
      <c r="E86" s="340" t="s">
        <v>1091</v>
      </c>
      <c r="F86" s="342">
        <v>16.04</v>
      </c>
      <c r="G86" s="342">
        <v>0.94</v>
      </c>
      <c r="H86" s="342">
        <v>1.67</v>
      </c>
      <c r="I86" s="342">
        <f t="shared" si="48"/>
        <v>2.7888999999999999</v>
      </c>
      <c r="J86" s="343">
        <f t="shared" si="53"/>
        <v>3</v>
      </c>
      <c r="K86" s="344">
        <f t="shared" si="53"/>
        <v>16.896666666666668</v>
      </c>
      <c r="L86" s="344">
        <f t="shared" si="53"/>
        <v>0.81818905720703405</v>
      </c>
      <c r="M86" s="345">
        <f t="shared" si="53"/>
        <v>4.8423104589092561E-2</v>
      </c>
      <c r="N86" s="346">
        <f t="shared" si="45"/>
        <v>0.83055429807354231</v>
      </c>
      <c r="O86" s="347"/>
      <c r="P86" s="348"/>
      <c r="Q86" s="349">
        <f>ABS(F86-AVERAGE(F84:F85))/SQRT(STDEV(F84:F85)^2+G86^2)</f>
        <v>1.2133174601592058</v>
      </c>
      <c r="R86" s="350">
        <f t="shared" si="46"/>
        <v>1</v>
      </c>
      <c r="S86" s="351">
        <f t="shared" si="54"/>
        <v>3</v>
      </c>
      <c r="T86" s="346">
        <f>T85</f>
        <v>16.896666666666668</v>
      </c>
      <c r="U86" s="346"/>
      <c r="V86" s="352"/>
      <c r="W86" s="346"/>
      <c r="X86" s="346"/>
      <c r="Y86" s="353" t="str">
        <f t="shared" si="47"/>
        <v>No Rejection</v>
      </c>
      <c r="Z86" s="346"/>
      <c r="AA86" s="354"/>
      <c r="AC86" s="759"/>
      <c r="AD86" s="757"/>
    </row>
    <row r="87" spans="1:30" s="280" customFormat="1" ht="13.95" customHeight="1">
      <c r="A87" s="950"/>
      <c r="B87" s="309" t="s">
        <v>2993</v>
      </c>
      <c r="C87" s="310" t="s">
        <v>1092</v>
      </c>
      <c r="D87" s="311" t="s">
        <v>1093</v>
      </c>
      <c r="E87" s="310" t="s">
        <v>1094</v>
      </c>
      <c r="F87" s="312">
        <v>23.37</v>
      </c>
      <c r="G87" s="312">
        <v>1.02</v>
      </c>
      <c r="H87" s="312">
        <v>2.25</v>
      </c>
      <c r="I87" s="312">
        <f t="shared" si="48"/>
        <v>5.0625</v>
      </c>
      <c r="J87" s="313">
        <f>COUNT(F87:F89)</f>
        <v>3</v>
      </c>
      <c r="K87" s="314">
        <f>AVERAGE(F87:F89)</f>
        <v>19.59</v>
      </c>
      <c r="L87" s="314">
        <f>STDEV(F87:F89)</f>
        <v>3.2761562844284473</v>
      </c>
      <c r="M87" s="315">
        <f>L87/K87</f>
        <v>0.16723615540727144</v>
      </c>
      <c r="N87" s="316">
        <f t="shared" si="45"/>
        <v>13.733564013840839</v>
      </c>
      <c r="O87" s="317">
        <f>SUM(N87:N89)</f>
        <v>32.760727818539934</v>
      </c>
      <c r="P87" s="318">
        <f>O87/(J87-1)</f>
        <v>16.380363909269967</v>
      </c>
      <c r="Q87" s="319">
        <f>ABS(F87-AVERAGE(F88:F89))/SQRT(STDEV(F88:F89)^2+G87^2)</f>
        <v>5.4706695802527134</v>
      </c>
      <c r="R87" s="320">
        <f t="shared" si="46"/>
        <v>0</v>
      </c>
      <c r="S87" s="321">
        <f>IF(SUM(R87:R89)=1,"One sample left!",SUM(R87:R89))</f>
        <v>2</v>
      </c>
      <c r="T87" s="316">
        <f>IF(S87=J87,K87,AVERAGE(F88:F89))</f>
        <v>17.7</v>
      </c>
      <c r="U87" s="316">
        <f>IF(S87=J87,L87,STDEV(F88:F89))</f>
        <v>0.18384776310850096</v>
      </c>
      <c r="V87" s="322">
        <f>U87/T87</f>
        <v>1.038687927166672E-2</v>
      </c>
      <c r="W87" s="316">
        <f>SQRT(STDEV(F88:F89)^2+SUM(I88:I89))</f>
        <v>2.453874487417806</v>
      </c>
      <c r="X87" s="322">
        <f>W87/T87</f>
        <v>0.13863697669027153</v>
      </c>
      <c r="Y87" s="323">
        <f t="shared" si="47"/>
        <v>0</v>
      </c>
      <c r="Z87" s="317">
        <f>IF(S87=J87,O87,SUM(Y87:Y89))</f>
        <v>8.2361114507816024E-2</v>
      </c>
      <c r="AA87" s="324">
        <f>Z87/(S87-1)</f>
        <v>8.2361114507816024E-2</v>
      </c>
      <c r="AC87" s="759"/>
      <c r="AD87" s="757"/>
    </row>
    <row r="88" spans="1:30" s="280" customFormat="1" ht="13.95" customHeight="1">
      <c r="A88" s="950"/>
      <c r="B88" s="326" t="s">
        <v>2993</v>
      </c>
      <c r="C88" s="327" t="s">
        <v>1092</v>
      </c>
      <c r="D88" s="328" t="s">
        <v>1095</v>
      </c>
      <c r="E88" s="327" t="s">
        <v>1096</v>
      </c>
      <c r="F88" s="329">
        <v>17.829999999999998</v>
      </c>
      <c r="G88" s="329">
        <v>1.07</v>
      </c>
      <c r="H88" s="329">
        <v>1.86</v>
      </c>
      <c r="I88" s="329">
        <f t="shared" si="48"/>
        <v>3.4596000000000005</v>
      </c>
      <c r="J88" s="330">
        <f t="shared" ref="J88:M89" si="55">J87</f>
        <v>3</v>
      </c>
      <c r="K88" s="291">
        <f t="shared" si="55"/>
        <v>19.59</v>
      </c>
      <c r="L88" s="291">
        <f t="shared" si="55"/>
        <v>3.2761562844284473</v>
      </c>
      <c r="M88" s="331">
        <f t="shared" si="55"/>
        <v>0.16723615540727144</v>
      </c>
      <c r="N88" s="332">
        <f t="shared" si="45"/>
        <v>2.7055638046991053</v>
      </c>
      <c r="O88" s="283"/>
      <c r="P88" s="290"/>
      <c r="Q88" s="333">
        <f>ABS(F88-AVERAGE(F87,F89))/SQRT(STDEV(F87,F89)^2+G88^2)</f>
        <v>0.62286155380200114</v>
      </c>
      <c r="R88" s="334">
        <f t="shared" si="46"/>
        <v>1</v>
      </c>
      <c r="S88" s="335">
        <f t="shared" ref="S88:S89" si="56">S87</f>
        <v>2</v>
      </c>
      <c r="T88" s="332">
        <f>T87</f>
        <v>17.7</v>
      </c>
      <c r="U88" s="332"/>
      <c r="V88" s="336"/>
      <c r="W88" s="332"/>
      <c r="X88" s="332"/>
      <c r="Y88" s="337">
        <f t="shared" si="47"/>
        <v>1.4761114507817051E-2</v>
      </c>
      <c r="Z88" s="332"/>
      <c r="AA88" s="338"/>
      <c r="AC88" s="759"/>
      <c r="AD88" s="757"/>
    </row>
    <row r="89" spans="1:30" s="280" customFormat="1" ht="13.95" customHeight="1">
      <c r="A89" s="950"/>
      <c r="B89" s="339" t="s">
        <v>2993</v>
      </c>
      <c r="C89" s="340" t="s">
        <v>1092</v>
      </c>
      <c r="D89" s="341" t="s">
        <v>1097</v>
      </c>
      <c r="E89" s="340" t="s">
        <v>1098</v>
      </c>
      <c r="F89" s="342">
        <v>17.57</v>
      </c>
      <c r="G89" s="342">
        <v>0.5</v>
      </c>
      <c r="H89" s="342">
        <v>1.59</v>
      </c>
      <c r="I89" s="342">
        <f t="shared" si="48"/>
        <v>2.5281000000000002</v>
      </c>
      <c r="J89" s="343">
        <f t="shared" si="55"/>
        <v>3</v>
      </c>
      <c r="K89" s="344">
        <f t="shared" si="55"/>
        <v>19.59</v>
      </c>
      <c r="L89" s="344">
        <f t="shared" si="55"/>
        <v>3.2761562844284473</v>
      </c>
      <c r="M89" s="345">
        <f t="shared" si="55"/>
        <v>0.16723615540727144</v>
      </c>
      <c r="N89" s="346">
        <f t="shared" si="45"/>
        <v>16.321599999999993</v>
      </c>
      <c r="O89" s="347"/>
      <c r="P89" s="348"/>
      <c r="Q89" s="349">
        <f>ABS(F89-AVERAGE(F87:F88))/SQRT(STDEV(F87:F88)^2+G89^2)</f>
        <v>0.76725336162500268</v>
      </c>
      <c r="R89" s="350">
        <f t="shared" si="46"/>
        <v>1</v>
      </c>
      <c r="S89" s="351">
        <f t="shared" si="56"/>
        <v>2</v>
      </c>
      <c r="T89" s="346">
        <f>T88</f>
        <v>17.7</v>
      </c>
      <c r="U89" s="346"/>
      <c r="V89" s="352"/>
      <c r="W89" s="346"/>
      <c r="X89" s="346"/>
      <c r="Y89" s="353">
        <f t="shared" si="47"/>
        <v>6.7599999999998966E-2</v>
      </c>
      <c r="Z89" s="346"/>
      <c r="AA89" s="354"/>
      <c r="AC89" s="759"/>
      <c r="AD89" s="757"/>
    </row>
    <row r="90" spans="1:30" s="280" customFormat="1" ht="13.95" customHeight="1">
      <c r="A90" s="950"/>
      <c r="B90" s="309" t="s">
        <v>2993</v>
      </c>
      <c r="C90" s="310" t="s">
        <v>1099</v>
      </c>
      <c r="D90" s="311" t="s">
        <v>1100</v>
      </c>
      <c r="E90" s="310" t="s">
        <v>1101</v>
      </c>
      <c r="F90" s="312">
        <v>11.62</v>
      </c>
      <c r="G90" s="312">
        <v>0.85</v>
      </c>
      <c r="H90" s="312">
        <v>1.31</v>
      </c>
      <c r="I90" s="312">
        <f t="shared" si="48"/>
        <v>1.7161000000000002</v>
      </c>
      <c r="J90" s="313">
        <f>COUNT(F90:F94)</f>
        <v>5</v>
      </c>
      <c r="K90" s="314">
        <f>AVERAGE(F90:F94)</f>
        <v>11.714</v>
      </c>
      <c r="L90" s="314">
        <f>STDEV(F90:F94)</f>
        <v>4.7536649019467108</v>
      </c>
      <c r="M90" s="315">
        <f>L90/K90</f>
        <v>0.40581056017984551</v>
      </c>
      <c r="N90" s="316">
        <f t="shared" si="45"/>
        <v>1.2229757785467438E-2</v>
      </c>
      <c r="O90" s="317">
        <f>SUM(N90:N94)</f>
        <v>111.04061444839191</v>
      </c>
      <c r="P90" s="318">
        <f>O90/(J90-1)</f>
        <v>27.760153612097977</v>
      </c>
      <c r="Q90" s="319">
        <f>ABS(F90-AVERAGE(F91:F94))/SQRT(STDEV(F91:F94)^2+G90^2)</f>
        <v>2.1155349065821873E-2</v>
      </c>
      <c r="R90" s="320">
        <f t="shared" si="46"/>
        <v>1</v>
      </c>
      <c r="S90" s="321">
        <f>IF(SUM(R90:R94)=1,"One sample left!",SUM(R90:R94))</f>
        <v>4</v>
      </c>
      <c r="T90" s="316">
        <f>IF(S90=J90,K90,AVERAGE(F90:F91,F93:F94))</f>
        <v>9.85</v>
      </c>
      <c r="U90" s="316">
        <f>IF(S90=J90,L90,STDEV(F90:F91,F93:F94))</f>
        <v>2.639406498943782</v>
      </c>
      <c r="V90" s="322">
        <f>U90/T90</f>
        <v>0.2679600506541911</v>
      </c>
      <c r="W90" s="316">
        <f>SQRT(STDEV(F90:F91,F93:F94)^2+SUM(I90:I91,I93:I94))</f>
        <v>3.5959375226311532</v>
      </c>
      <c r="X90" s="322">
        <f>W90/T90</f>
        <v>0.36506979925189376</v>
      </c>
      <c r="Y90" s="323">
        <f t="shared" si="47"/>
        <v>4.3361937716262959</v>
      </c>
      <c r="Z90" s="317">
        <f>IF(S90=J90,O90,SUM(Y90:Y94))</f>
        <v>49.888141435465492</v>
      </c>
      <c r="AA90" s="324">
        <f>Z90/(S90-1)</f>
        <v>16.629380478488496</v>
      </c>
      <c r="AC90" s="759"/>
      <c r="AD90" s="757"/>
    </row>
    <row r="91" spans="1:30" s="280" customFormat="1" ht="13.95" customHeight="1">
      <c r="A91" s="950"/>
      <c r="B91" s="326" t="s">
        <v>2993</v>
      </c>
      <c r="C91" s="327" t="s">
        <v>1099</v>
      </c>
      <c r="D91" s="328" t="s">
        <v>1102</v>
      </c>
      <c r="E91" s="327" t="s">
        <v>1103</v>
      </c>
      <c r="F91" s="329">
        <v>5.96</v>
      </c>
      <c r="G91" s="329">
        <v>0.6</v>
      </c>
      <c r="H91" s="329">
        <v>0.79</v>
      </c>
      <c r="I91" s="329">
        <f t="shared" si="48"/>
        <v>0.6241000000000001</v>
      </c>
      <c r="J91" s="330">
        <f t="shared" ref="J91:M94" si="57">J90</f>
        <v>5</v>
      </c>
      <c r="K91" s="291">
        <f t="shared" si="57"/>
        <v>11.714</v>
      </c>
      <c r="L91" s="291">
        <f t="shared" si="57"/>
        <v>4.7536649019467108</v>
      </c>
      <c r="M91" s="331">
        <f t="shared" si="57"/>
        <v>0.40581056017984551</v>
      </c>
      <c r="N91" s="291">
        <f t="shared" si="45"/>
        <v>91.968100000000007</v>
      </c>
      <c r="O91" s="283"/>
      <c r="P91" s="290"/>
      <c r="Q91" s="333">
        <f>ABS(F91-AVERAGE(F90,F92:F94))/SQRT(STDEV(F90,F92:F94)^2+G91^2)</f>
        <v>1.7603231628208311</v>
      </c>
      <c r="R91" s="334">
        <f t="shared" si="46"/>
        <v>1</v>
      </c>
      <c r="S91" s="335">
        <f t="shared" ref="S91:S94" si="58">S90</f>
        <v>4</v>
      </c>
      <c r="T91" s="332">
        <f>T90</f>
        <v>9.85</v>
      </c>
      <c r="U91" s="332"/>
      <c r="V91" s="336"/>
      <c r="W91" s="332"/>
      <c r="X91" s="332"/>
      <c r="Y91" s="337">
        <f t="shared" si="47"/>
        <v>42.033611111111107</v>
      </c>
      <c r="Z91" s="332"/>
      <c r="AA91" s="338"/>
      <c r="AC91" s="759"/>
      <c r="AD91" s="757"/>
    </row>
    <row r="92" spans="1:30" s="280" customFormat="1" ht="13.95" customHeight="1">
      <c r="A92" s="950"/>
      <c r="B92" s="326" t="s">
        <v>2993</v>
      </c>
      <c r="C92" s="327" t="s">
        <v>1099</v>
      </c>
      <c r="D92" s="328" t="s">
        <v>1104</v>
      </c>
      <c r="E92" s="327" t="s">
        <v>1105</v>
      </c>
      <c r="F92" s="329">
        <v>19.170000000000002</v>
      </c>
      <c r="G92" s="329">
        <v>1.78</v>
      </c>
      <c r="H92" s="329">
        <v>2.42</v>
      </c>
      <c r="I92" s="329">
        <f t="shared" si="48"/>
        <v>5.8563999999999998</v>
      </c>
      <c r="J92" s="330">
        <f t="shared" si="57"/>
        <v>5</v>
      </c>
      <c r="K92" s="291">
        <f t="shared" si="57"/>
        <v>11.714</v>
      </c>
      <c r="L92" s="291">
        <f t="shared" si="57"/>
        <v>4.7536649019467108</v>
      </c>
      <c r="M92" s="331">
        <f t="shared" si="57"/>
        <v>0.40581056017984551</v>
      </c>
      <c r="N92" s="291">
        <f t="shared" si="45"/>
        <v>17.545744224214118</v>
      </c>
      <c r="O92" s="283"/>
      <c r="P92" s="290"/>
      <c r="Q92" s="333">
        <f>ABS(F92-AVERAGE(F90:F91,F93:F94))/SQRT(STDEV(F90:F91,F93:F94)^2+G92^2)</f>
        <v>2.9275673337560142</v>
      </c>
      <c r="R92" s="334">
        <f t="shared" si="46"/>
        <v>0</v>
      </c>
      <c r="S92" s="335">
        <f t="shared" si="58"/>
        <v>4</v>
      </c>
      <c r="T92" s="332">
        <f>T91</f>
        <v>9.85</v>
      </c>
      <c r="U92" s="332"/>
      <c r="V92" s="336"/>
      <c r="W92" s="332"/>
      <c r="X92" s="332"/>
      <c r="Y92" s="337">
        <f t="shared" si="47"/>
        <v>0</v>
      </c>
      <c r="Z92" s="332"/>
      <c r="AA92" s="338"/>
      <c r="AC92" s="759"/>
      <c r="AD92" s="757"/>
    </row>
    <row r="93" spans="1:30" s="280" customFormat="1" ht="13.95" customHeight="1">
      <c r="A93" s="950"/>
      <c r="B93" s="326" t="s">
        <v>2993</v>
      </c>
      <c r="C93" s="327" t="s">
        <v>1099</v>
      </c>
      <c r="D93" s="328" t="s">
        <v>1106</v>
      </c>
      <c r="E93" s="327" t="s">
        <v>1107</v>
      </c>
      <c r="F93" s="329">
        <v>10.47</v>
      </c>
      <c r="G93" s="329">
        <v>1.08</v>
      </c>
      <c r="H93" s="329">
        <v>1.4</v>
      </c>
      <c r="I93" s="329">
        <f t="shared" si="48"/>
        <v>1.9599999999999997</v>
      </c>
      <c r="J93" s="330">
        <f t="shared" si="57"/>
        <v>5</v>
      </c>
      <c r="K93" s="291">
        <f t="shared" si="57"/>
        <v>11.714</v>
      </c>
      <c r="L93" s="291">
        <f t="shared" si="57"/>
        <v>4.7536649019467108</v>
      </c>
      <c r="M93" s="331">
        <f t="shared" si="57"/>
        <v>0.40581056017984551</v>
      </c>
      <c r="N93" s="291">
        <f t="shared" si="45"/>
        <v>1.3267626886145398</v>
      </c>
      <c r="O93" s="283"/>
      <c r="P93" s="290"/>
      <c r="Q93" s="333">
        <f>ABS(F93-AVERAGE(F90:F92,F94))/SQRT(STDEV(F90:F92,F94)^2+G93^2)</f>
        <v>0.28087007593601049</v>
      </c>
      <c r="R93" s="334">
        <f t="shared" si="46"/>
        <v>1</v>
      </c>
      <c r="S93" s="335">
        <f t="shared" si="58"/>
        <v>4</v>
      </c>
      <c r="T93" s="332">
        <f>T92</f>
        <v>9.85</v>
      </c>
      <c r="U93" s="332"/>
      <c r="V93" s="336"/>
      <c r="W93" s="332"/>
      <c r="X93" s="332"/>
      <c r="Y93" s="337">
        <f t="shared" si="47"/>
        <v>0.32956104252400653</v>
      </c>
      <c r="Z93" s="332"/>
      <c r="AA93" s="338"/>
      <c r="AC93" s="759"/>
      <c r="AD93" s="757"/>
    </row>
    <row r="94" spans="1:30" s="280" customFormat="1" ht="13.95" customHeight="1">
      <c r="A94" s="950"/>
      <c r="B94" s="339" t="s">
        <v>2993</v>
      </c>
      <c r="C94" s="340" t="s">
        <v>1099</v>
      </c>
      <c r="D94" s="341" t="s">
        <v>1108</v>
      </c>
      <c r="E94" s="340" t="s">
        <v>1109</v>
      </c>
      <c r="F94" s="342">
        <v>11.35</v>
      </c>
      <c r="G94" s="342">
        <v>0.84</v>
      </c>
      <c r="H94" s="342">
        <v>1.29</v>
      </c>
      <c r="I94" s="342">
        <f t="shared" si="48"/>
        <v>1.6641000000000001</v>
      </c>
      <c r="J94" s="343">
        <f t="shared" si="57"/>
        <v>5</v>
      </c>
      <c r="K94" s="344">
        <f t="shared" si="57"/>
        <v>11.714</v>
      </c>
      <c r="L94" s="344">
        <f t="shared" si="57"/>
        <v>4.7536649019467108</v>
      </c>
      <c r="M94" s="345">
        <f t="shared" si="57"/>
        <v>0.40581056017984551</v>
      </c>
      <c r="N94" s="344">
        <f t="shared" si="45"/>
        <v>0.1877777777777786</v>
      </c>
      <c r="O94" s="347"/>
      <c r="P94" s="348"/>
      <c r="Q94" s="349">
        <f>ABS(F94-AVERAGE(F90:F93))/SQRT(STDEV(F90:F93)^2+G94^2)</f>
        <v>8.2011718645716658E-2</v>
      </c>
      <c r="R94" s="350">
        <f t="shared" si="46"/>
        <v>1</v>
      </c>
      <c r="S94" s="351">
        <f t="shared" si="58"/>
        <v>4</v>
      </c>
      <c r="T94" s="346">
        <f>T93</f>
        <v>9.85</v>
      </c>
      <c r="U94" s="346"/>
      <c r="V94" s="352"/>
      <c r="W94" s="346"/>
      <c r="X94" s="346"/>
      <c r="Y94" s="353">
        <f t="shared" si="47"/>
        <v>3.1887755102040822</v>
      </c>
      <c r="Z94" s="346"/>
      <c r="AA94" s="354"/>
      <c r="AC94" s="759"/>
      <c r="AD94" s="757"/>
    </row>
    <row r="95" spans="1:30" s="280" customFormat="1" ht="13.95" customHeight="1">
      <c r="A95" s="950"/>
      <c r="B95" s="361" t="s">
        <v>175</v>
      </c>
      <c r="C95" s="310" t="s">
        <v>294</v>
      </c>
      <c r="D95" s="363"/>
      <c r="E95" s="868" t="s">
        <v>53</v>
      </c>
      <c r="F95" s="364">
        <v>0.35</v>
      </c>
      <c r="G95" s="364">
        <v>0.19</v>
      </c>
      <c r="H95" s="364">
        <v>0.2</v>
      </c>
      <c r="I95" s="364">
        <f t="shared" si="48"/>
        <v>4.0000000000000008E-2</v>
      </c>
      <c r="J95" s="313">
        <f>COUNT(F95:F103)</f>
        <v>9</v>
      </c>
      <c r="K95" s="314">
        <f>AVERAGE(F95:F103)</f>
        <v>0.46444444444444444</v>
      </c>
      <c r="L95" s="314">
        <f>STDEV(F95:F103)</f>
        <v>0.39351337687272814</v>
      </c>
      <c r="M95" s="315">
        <f>L95/K95</f>
        <v>0.84727760570683097</v>
      </c>
      <c r="N95" s="314">
        <f t="shared" si="45"/>
        <v>0.36281248931295107</v>
      </c>
      <c r="O95" s="317">
        <f>SUM(N95:N103)</f>
        <v>302.523582799753</v>
      </c>
      <c r="P95" s="318">
        <f>O95/(J95-1)</f>
        <v>37.815447849969125</v>
      </c>
      <c r="Q95" s="319">
        <f>ABS(F95-AVERAGE(F96:F103))/SQRT(STDEV(F96:F103)^2+G95^2)</f>
        <v>0.28030913671211294</v>
      </c>
      <c r="R95" s="320">
        <f t="shared" si="46"/>
        <v>1</v>
      </c>
      <c r="S95" s="321">
        <f>IF(SUM(R95:R103)=1,"One sample left!",SUM(R95:R103))</f>
        <v>8</v>
      </c>
      <c r="T95" s="316">
        <f>IF(S95=J95,K95,AVERAGE(F95,F97:F103))</f>
        <v>0.33624999999999999</v>
      </c>
      <c r="U95" s="316">
        <f>IF(S95=J95,L95,STDEV(F95,F97:F103))</f>
        <v>8.9112689492414215E-2</v>
      </c>
      <c r="V95" s="322">
        <f>U95/T95</f>
        <v>0.26501915090680805</v>
      </c>
      <c r="W95" s="316">
        <f>SQRT(STDEV(F95,F97:F103)^2+SUM(I95,I97:I103))</f>
        <v>0.2902431246878579</v>
      </c>
      <c r="X95" s="322">
        <f>W95/T95</f>
        <v>0.8631765789973469</v>
      </c>
      <c r="Y95" s="323">
        <f t="shared" si="47"/>
        <v>5.2371883656509577E-3</v>
      </c>
      <c r="Z95" s="317">
        <f>IF(S95=J95,O95,SUM(Y95:Y103))</f>
        <v>65.768717250054081</v>
      </c>
      <c r="AA95" s="324">
        <f>Z95/(S95-1)</f>
        <v>9.3955310357220121</v>
      </c>
      <c r="AC95" s="759"/>
      <c r="AD95" s="757"/>
    </row>
    <row r="96" spans="1:30" s="280" customFormat="1" ht="13.95" customHeight="1">
      <c r="A96" s="950"/>
      <c r="B96" s="365" t="s">
        <v>175</v>
      </c>
      <c r="C96" s="327" t="s">
        <v>294</v>
      </c>
      <c r="D96" s="367"/>
      <c r="E96" s="869" t="s">
        <v>55</v>
      </c>
      <c r="F96" s="368">
        <v>1.49</v>
      </c>
      <c r="G96" s="368">
        <v>0.22</v>
      </c>
      <c r="H96" s="368">
        <v>0.25</v>
      </c>
      <c r="I96" s="368">
        <f t="shared" si="48"/>
        <v>6.25E-2</v>
      </c>
      <c r="J96" s="330">
        <f t="shared" ref="J96:M103" si="59">J95</f>
        <v>9</v>
      </c>
      <c r="K96" s="291">
        <f t="shared" si="59"/>
        <v>0.46444444444444444</v>
      </c>
      <c r="L96" s="291">
        <f t="shared" si="59"/>
        <v>0.39351337687272814</v>
      </c>
      <c r="M96" s="331">
        <f t="shared" si="59"/>
        <v>0.84727760570683097</v>
      </c>
      <c r="N96" s="291">
        <f t="shared" si="45"/>
        <v>21.730665238240999</v>
      </c>
      <c r="O96" s="283"/>
      <c r="P96" s="290"/>
      <c r="Q96" s="333">
        <f>ABS(F96-AVERAGE(F95,F97:F103))/SQRT(STDEV(F95,F97:F103)^2+G96^2)</f>
        <v>4.8607038697703375</v>
      </c>
      <c r="R96" s="334">
        <f t="shared" si="46"/>
        <v>0</v>
      </c>
      <c r="S96" s="335">
        <f t="shared" ref="S96:T103" si="60">S95</f>
        <v>8</v>
      </c>
      <c r="T96" s="332">
        <f t="shared" si="60"/>
        <v>0.33624999999999999</v>
      </c>
      <c r="U96" s="332"/>
      <c r="V96" s="336"/>
      <c r="W96" s="332"/>
      <c r="X96" s="332"/>
      <c r="Y96" s="337">
        <f t="shared" si="47"/>
        <v>0</v>
      </c>
      <c r="Z96" s="332"/>
      <c r="AA96" s="338"/>
      <c r="AC96" s="759"/>
      <c r="AD96" s="757"/>
    </row>
    <row r="97" spans="1:30" s="280" customFormat="1" ht="13.95" customHeight="1">
      <c r="A97" s="950"/>
      <c r="B97" s="326" t="s">
        <v>1016</v>
      </c>
      <c r="C97" s="327" t="s">
        <v>294</v>
      </c>
      <c r="D97" s="328" t="s">
        <v>1110</v>
      </c>
      <c r="E97" s="327" t="s">
        <v>1111</v>
      </c>
      <c r="F97" s="329">
        <v>0.32</v>
      </c>
      <c r="G97" s="329">
        <v>0.03</v>
      </c>
      <c r="H97" s="329">
        <v>0.04</v>
      </c>
      <c r="I97" s="329">
        <f t="shared" si="48"/>
        <v>1.6000000000000001E-3</v>
      </c>
      <c r="J97" s="330">
        <f t="shared" si="59"/>
        <v>9</v>
      </c>
      <c r="K97" s="291">
        <f t="shared" si="59"/>
        <v>0.46444444444444444</v>
      </c>
      <c r="L97" s="291">
        <f t="shared" si="59"/>
        <v>0.39351337687272814</v>
      </c>
      <c r="M97" s="331">
        <f t="shared" si="59"/>
        <v>0.84727760570683097</v>
      </c>
      <c r="N97" s="291">
        <f t="shared" si="45"/>
        <v>23.182441700960215</v>
      </c>
      <c r="O97" s="283"/>
      <c r="P97" s="290"/>
      <c r="Q97" s="333">
        <f>ABS(F97-AVERAGE(F95:F96,F98:F103))/SQRT(STDEV(F95:F96,F98:F103)^2+G97^2)</f>
        <v>0.38898153486994014</v>
      </c>
      <c r="R97" s="334">
        <f t="shared" si="46"/>
        <v>1</v>
      </c>
      <c r="S97" s="335">
        <f t="shared" si="60"/>
        <v>8</v>
      </c>
      <c r="T97" s="332">
        <f t="shared" si="60"/>
        <v>0.33624999999999999</v>
      </c>
      <c r="U97" s="332"/>
      <c r="V97" s="336"/>
      <c r="W97" s="332"/>
      <c r="X97" s="332"/>
      <c r="Y97" s="337">
        <f t="shared" si="47"/>
        <v>0.29340277777777729</v>
      </c>
      <c r="Z97" s="332"/>
      <c r="AA97" s="338"/>
      <c r="AC97" s="759"/>
      <c r="AD97" s="757"/>
    </row>
    <row r="98" spans="1:30" s="280" customFormat="1" ht="13.95" customHeight="1">
      <c r="A98" s="950"/>
      <c r="B98" s="326" t="s">
        <v>1016</v>
      </c>
      <c r="C98" s="327" t="s">
        <v>294</v>
      </c>
      <c r="D98" s="328" t="s">
        <v>1112</v>
      </c>
      <c r="E98" s="327" t="s">
        <v>1113</v>
      </c>
      <c r="F98" s="329">
        <v>0.38</v>
      </c>
      <c r="G98" s="329">
        <v>0.03</v>
      </c>
      <c r="H98" s="329">
        <v>0.05</v>
      </c>
      <c r="I98" s="329">
        <f t="shared" si="48"/>
        <v>2.5000000000000005E-3</v>
      </c>
      <c r="J98" s="330">
        <f t="shared" si="59"/>
        <v>9</v>
      </c>
      <c r="K98" s="291">
        <f t="shared" si="59"/>
        <v>0.46444444444444444</v>
      </c>
      <c r="L98" s="291">
        <f t="shared" si="59"/>
        <v>0.39351337687272814</v>
      </c>
      <c r="M98" s="331">
        <f t="shared" si="59"/>
        <v>0.84727760570683097</v>
      </c>
      <c r="N98" s="291">
        <f t="shared" si="45"/>
        <v>7.9231824417009582</v>
      </c>
      <c r="O98" s="283"/>
      <c r="P98" s="290"/>
      <c r="Q98" s="333">
        <f>ABS(F98-AVERAGE(F95:F97,F99:F103))/SQRT(STDEV(F95:F97,F99:F103)^2+G98^2)</f>
        <v>0.22598011319426273</v>
      </c>
      <c r="R98" s="334">
        <f t="shared" si="46"/>
        <v>1</v>
      </c>
      <c r="S98" s="335">
        <f t="shared" si="60"/>
        <v>8</v>
      </c>
      <c r="T98" s="332">
        <f t="shared" si="60"/>
        <v>0.33624999999999999</v>
      </c>
      <c r="U98" s="332"/>
      <c r="V98" s="336"/>
      <c r="W98" s="332"/>
      <c r="X98" s="332"/>
      <c r="Y98" s="337">
        <f t="shared" si="47"/>
        <v>2.1267361111111125</v>
      </c>
      <c r="Z98" s="332"/>
      <c r="AA98" s="338"/>
      <c r="AC98" s="759"/>
      <c r="AD98" s="757"/>
    </row>
    <row r="99" spans="1:30" s="280" customFormat="1" ht="13.95" customHeight="1">
      <c r="A99" s="950"/>
      <c r="B99" s="326" t="s">
        <v>1016</v>
      </c>
      <c r="C99" s="327" t="s">
        <v>294</v>
      </c>
      <c r="D99" s="328" t="s">
        <v>1114</v>
      </c>
      <c r="E99" s="327" t="s">
        <v>1115</v>
      </c>
      <c r="F99" s="329">
        <v>0.36</v>
      </c>
      <c r="G99" s="329">
        <v>0.08</v>
      </c>
      <c r="H99" s="329">
        <v>0.09</v>
      </c>
      <c r="I99" s="329">
        <f t="shared" si="48"/>
        <v>8.0999999999999996E-3</v>
      </c>
      <c r="J99" s="330">
        <f t="shared" si="59"/>
        <v>9</v>
      </c>
      <c r="K99" s="291">
        <f t="shared" si="59"/>
        <v>0.46444444444444444</v>
      </c>
      <c r="L99" s="291">
        <f t="shared" si="59"/>
        <v>0.39351337687272814</v>
      </c>
      <c r="M99" s="331">
        <f t="shared" si="59"/>
        <v>0.84727760570683097</v>
      </c>
      <c r="N99" s="291">
        <f t="shared" si="45"/>
        <v>1.7044753086419755</v>
      </c>
      <c r="O99" s="283"/>
      <c r="P99" s="290"/>
      <c r="Q99" s="333">
        <f>ABS(F99-AVERAGE(F95:F98,F100:F103))/SQRT(STDEV(F95:F98,F100:F103)^2+G99^2)</f>
        <v>0.27571114569331323</v>
      </c>
      <c r="R99" s="334">
        <f t="shared" si="46"/>
        <v>1</v>
      </c>
      <c r="S99" s="335">
        <f t="shared" si="60"/>
        <v>8</v>
      </c>
      <c r="T99" s="332">
        <f t="shared" si="60"/>
        <v>0.33624999999999999</v>
      </c>
      <c r="U99" s="332"/>
      <c r="V99" s="336"/>
      <c r="W99" s="332"/>
      <c r="X99" s="332"/>
      <c r="Y99" s="337">
        <f t="shared" si="47"/>
        <v>8.8134765624999944E-2</v>
      </c>
      <c r="Z99" s="332"/>
      <c r="AA99" s="338"/>
      <c r="AC99" s="759"/>
      <c r="AD99" s="757"/>
    </row>
    <row r="100" spans="1:30" s="280" customFormat="1" ht="13.95" customHeight="1">
      <c r="A100" s="950"/>
      <c r="B100" s="326" t="s">
        <v>1016</v>
      </c>
      <c r="C100" s="327" t="s">
        <v>294</v>
      </c>
      <c r="D100" s="328" t="s">
        <v>1116</v>
      </c>
      <c r="E100" s="327" t="s">
        <v>1117</v>
      </c>
      <c r="F100" s="329">
        <v>0.35</v>
      </c>
      <c r="G100" s="329">
        <v>0.04</v>
      </c>
      <c r="H100" s="329">
        <v>0.05</v>
      </c>
      <c r="I100" s="329">
        <f t="shared" si="48"/>
        <v>2.5000000000000005E-3</v>
      </c>
      <c r="J100" s="330">
        <f t="shared" si="59"/>
        <v>9</v>
      </c>
      <c r="K100" s="291">
        <f t="shared" si="59"/>
        <v>0.46444444444444444</v>
      </c>
      <c r="L100" s="291">
        <f t="shared" si="59"/>
        <v>0.39351337687272814</v>
      </c>
      <c r="M100" s="331">
        <f t="shared" si="59"/>
        <v>0.84727760570683097</v>
      </c>
      <c r="N100" s="291">
        <f t="shared" si="45"/>
        <v>8.1859567901234591</v>
      </c>
      <c r="O100" s="283"/>
      <c r="P100" s="290"/>
      <c r="Q100" s="333">
        <f>ABS(F100-AVERAGE(F95:F99,F101:F103))/SQRT(STDEV(F95:F99,F101:F103)^2+G100^2)</f>
        <v>0.30648712434038455</v>
      </c>
      <c r="R100" s="334">
        <f t="shared" si="46"/>
        <v>1</v>
      </c>
      <c r="S100" s="335">
        <f t="shared" si="60"/>
        <v>8</v>
      </c>
      <c r="T100" s="332">
        <f t="shared" si="60"/>
        <v>0.33624999999999999</v>
      </c>
      <c r="U100" s="332"/>
      <c r="V100" s="336"/>
      <c r="W100" s="332"/>
      <c r="X100" s="332"/>
      <c r="Y100" s="337">
        <f t="shared" si="47"/>
        <v>0.11816406249999972</v>
      </c>
      <c r="Z100" s="332"/>
      <c r="AA100" s="338"/>
      <c r="AC100" s="759"/>
      <c r="AD100" s="757"/>
    </row>
    <row r="101" spans="1:30" s="280" customFormat="1" ht="13.95" customHeight="1">
      <c r="A101" s="950"/>
      <c r="B101" s="326" t="s">
        <v>1118</v>
      </c>
      <c r="C101" s="327" t="s">
        <v>294</v>
      </c>
      <c r="D101" s="328" t="s">
        <v>1119</v>
      </c>
      <c r="E101" s="327" t="s">
        <v>1120</v>
      </c>
      <c r="F101" s="329">
        <v>0.25</v>
      </c>
      <c r="G101" s="329">
        <v>0.03</v>
      </c>
      <c r="H101" s="329">
        <v>0.04</v>
      </c>
      <c r="I101" s="329">
        <f t="shared" si="48"/>
        <v>1.6000000000000001E-3</v>
      </c>
      <c r="J101" s="330">
        <f t="shared" si="59"/>
        <v>9</v>
      </c>
      <c r="K101" s="291">
        <f t="shared" si="59"/>
        <v>0.46444444444444444</v>
      </c>
      <c r="L101" s="291">
        <f t="shared" si="59"/>
        <v>0.39351337687272814</v>
      </c>
      <c r="M101" s="331">
        <f t="shared" si="59"/>
        <v>0.84727760570683097</v>
      </c>
      <c r="N101" s="291">
        <f t="shared" si="45"/>
        <v>51.096021947873801</v>
      </c>
      <c r="O101" s="283"/>
      <c r="P101" s="290"/>
      <c r="Q101" s="333">
        <f>ABS(F101-AVERAGE(F95:F100,F102:F103))/SQRT(STDEV(F95:F100,F102:F103)^2+G101^2)</f>
        <v>0.58428616060848615</v>
      </c>
      <c r="R101" s="334">
        <f t="shared" si="46"/>
        <v>1</v>
      </c>
      <c r="S101" s="335">
        <f t="shared" si="60"/>
        <v>8</v>
      </c>
      <c r="T101" s="332">
        <f t="shared" si="60"/>
        <v>0.33624999999999999</v>
      </c>
      <c r="U101" s="332"/>
      <c r="V101" s="336"/>
      <c r="W101" s="332"/>
      <c r="X101" s="332"/>
      <c r="Y101" s="337">
        <f t="shared" si="47"/>
        <v>8.2656249999999982</v>
      </c>
      <c r="Z101" s="332"/>
      <c r="AA101" s="338"/>
      <c r="AC101" s="759"/>
      <c r="AD101" s="757"/>
    </row>
    <row r="102" spans="1:30" s="280" customFormat="1" ht="13.95" customHeight="1">
      <c r="A102" s="950"/>
      <c r="B102" s="326" t="s">
        <v>1118</v>
      </c>
      <c r="C102" s="327" t="s">
        <v>294</v>
      </c>
      <c r="D102" s="328" t="s">
        <v>1121</v>
      </c>
      <c r="E102" s="327" t="s">
        <v>1122</v>
      </c>
      <c r="F102" s="329">
        <v>0.49</v>
      </c>
      <c r="G102" s="329">
        <v>0.13</v>
      </c>
      <c r="H102" s="329">
        <v>0.14000000000000001</v>
      </c>
      <c r="I102" s="329">
        <f t="shared" si="48"/>
        <v>1.9600000000000003E-2</v>
      </c>
      <c r="J102" s="330">
        <f t="shared" si="59"/>
        <v>9</v>
      </c>
      <c r="K102" s="291">
        <f t="shared" si="59"/>
        <v>0.46444444444444444</v>
      </c>
      <c r="L102" s="291">
        <f t="shared" si="59"/>
        <v>0.39351337687272814</v>
      </c>
      <c r="M102" s="331">
        <f t="shared" si="59"/>
        <v>0.84727760570683097</v>
      </c>
      <c r="N102" s="291">
        <f t="shared" si="45"/>
        <v>3.8644166849295045E-2</v>
      </c>
      <c r="O102" s="283"/>
      <c r="P102" s="290"/>
      <c r="Q102" s="333">
        <f>ABS(F102-AVERAGE(F95:F101,F103))/SQRT(STDEV(F95:F101,F103)^2+G102^2)</f>
        <v>6.5312300260557274E-2</v>
      </c>
      <c r="R102" s="334">
        <f t="shared" si="46"/>
        <v>1</v>
      </c>
      <c r="S102" s="335">
        <f t="shared" si="60"/>
        <v>8</v>
      </c>
      <c r="T102" s="332">
        <f t="shared" si="60"/>
        <v>0.33624999999999999</v>
      </c>
      <c r="U102" s="332"/>
      <c r="V102" s="336"/>
      <c r="W102" s="332"/>
      <c r="X102" s="332"/>
      <c r="Y102" s="337">
        <f t="shared" si="47"/>
        <v>1.3987610946745559</v>
      </c>
      <c r="Z102" s="332"/>
      <c r="AA102" s="338"/>
      <c r="AC102" s="759"/>
      <c r="AD102" s="757"/>
    </row>
    <row r="103" spans="1:30" s="280" customFormat="1" ht="13.95" customHeight="1">
      <c r="A103" s="951"/>
      <c r="B103" s="339" t="s">
        <v>1118</v>
      </c>
      <c r="C103" s="340" t="s">
        <v>294</v>
      </c>
      <c r="D103" s="341" t="s">
        <v>1123</v>
      </c>
      <c r="E103" s="340" t="s">
        <v>1124</v>
      </c>
      <c r="F103" s="342">
        <v>0.19</v>
      </c>
      <c r="G103" s="342">
        <v>0.02</v>
      </c>
      <c r="H103" s="342">
        <v>0.02</v>
      </c>
      <c r="I103" s="342">
        <f t="shared" si="48"/>
        <v>4.0000000000000002E-4</v>
      </c>
      <c r="J103" s="343">
        <f t="shared" si="59"/>
        <v>9</v>
      </c>
      <c r="K103" s="344">
        <f t="shared" si="59"/>
        <v>0.46444444444444444</v>
      </c>
      <c r="L103" s="344">
        <f t="shared" si="59"/>
        <v>0.39351337687272814</v>
      </c>
      <c r="M103" s="345">
        <f t="shared" si="59"/>
        <v>0.84727760570683097</v>
      </c>
      <c r="N103" s="344">
        <f t="shared" si="45"/>
        <v>188.29938271604937</v>
      </c>
      <c r="O103" s="347"/>
      <c r="P103" s="348"/>
      <c r="Q103" s="349">
        <f>ABS(F103-AVERAGE(F95:F102))/SQRT(STDEV(F95:F102)^2+G103^2)</f>
        <v>0.75946964780058934</v>
      </c>
      <c r="R103" s="350">
        <f t="shared" si="46"/>
        <v>1</v>
      </c>
      <c r="S103" s="351">
        <f t="shared" si="60"/>
        <v>8</v>
      </c>
      <c r="T103" s="346">
        <f t="shared" si="60"/>
        <v>0.33624999999999999</v>
      </c>
      <c r="U103" s="346"/>
      <c r="V103" s="352"/>
      <c r="W103" s="346"/>
      <c r="X103" s="346"/>
      <c r="Y103" s="353">
        <f t="shared" si="47"/>
        <v>53.472656249999986</v>
      </c>
      <c r="Z103" s="346"/>
      <c r="AA103" s="354"/>
      <c r="AC103" s="759"/>
      <c r="AD103" s="757"/>
    </row>
    <row r="104" spans="1:30" s="280" customFormat="1" ht="13.95" customHeight="1">
      <c r="A104" s="949" t="s">
        <v>301</v>
      </c>
      <c r="B104" s="309" t="s">
        <v>2994</v>
      </c>
      <c r="C104" s="310" t="s">
        <v>303</v>
      </c>
      <c r="D104" s="311" t="s">
        <v>1125</v>
      </c>
      <c r="E104" s="310" t="s">
        <v>1126</v>
      </c>
      <c r="F104" s="312">
        <v>77.41</v>
      </c>
      <c r="G104" s="312">
        <v>1.31</v>
      </c>
      <c r="H104" s="312">
        <v>6.86</v>
      </c>
      <c r="I104" s="312">
        <f t="shared" si="48"/>
        <v>47.059600000000003</v>
      </c>
      <c r="J104" s="313">
        <f>COUNT(F104:F111)</f>
        <v>8</v>
      </c>
      <c r="K104" s="314">
        <f>AVERAGE(F104:F111)</f>
        <v>55.138749999999995</v>
      </c>
      <c r="L104" s="314">
        <f>STDEV(F104:F111)</f>
        <v>14.594842961519989</v>
      </c>
      <c r="M104" s="315">
        <f>L104/K104</f>
        <v>0.26469303278583556</v>
      </c>
      <c r="N104" s="314">
        <f t="shared" si="45"/>
        <v>289.03244365858637</v>
      </c>
      <c r="O104" s="317">
        <f>SUM(N104:N111)</f>
        <v>893.3160803817542</v>
      </c>
      <c r="P104" s="318">
        <f>O104/(J104-1)</f>
        <v>127.61658291167917</v>
      </c>
      <c r="Q104" s="319">
        <f>ABS(F104-AVERAGE(F105:F111))/SQRT(STDEV(F105:F111)^2+G104^2)</f>
        <v>2.0394990226749692</v>
      </c>
      <c r="R104" s="320">
        <f t="shared" si="46"/>
        <v>0</v>
      </c>
      <c r="S104" s="321">
        <f>IF(SUM(R104:R111)=1,"One sample left!",SUM(R104:R111))</f>
        <v>7</v>
      </c>
      <c r="T104" s="316">
        <f>IF(S104=J104,K104,AVERAGE(F105:F111))</f>
        <v>51.957142857142856</v>
      </c>
      <c r="U104" s="316">
        <f>IF(S104=J104,L104,STDEV(F105:F111))</f>
        <v>12.411010856340015</v>
      </c>
      <c r="V104" s="322">
        <f>U104/T104</f>
        <v>0.23887015670712156</v>
      </c>
      <c r="W104" s="316">
        <f>SQRT(STDEV(F105:F111)^2+SUM(I105:I111))</f>
        <v>17.864380495169421</v>
      </c>
      <c r="X104" s="322">
        <f>W104/T104</f>
        <v>0.34382915442998613</v>
      </c>
      <c r="Y104" s="323">
        <f t="shared" si="47"/>
        <v>0</v>
      </c>
      <c r="Z104" s="317">
        <f>IF(S104=J104,O104,SUM(Y104:Y111))</f>
        <v>477.82813848346217</v>
      </c>
      <c r="AA104" s="324">
        <f>Z104/(S104-1)</f>
        <v>79.638023080577028</v>
      </c>
      <c r="AC104" s="759"/>
      <c r="AD104" s="757"/>
    </row>
    <row r="105" spans="1:30" s="280" customFormat="1" ht="13.95" customHeight="1">
      <c r="A105" s="950"/>
      <c r="B105" s="326" t="s">
        <v>2994</v>
      </c>
      <c r="C105" s="327" t="s">
        <v>303</v>
      </c>
      <c r="D105" s="328" t="s">
        <v>1127</v>
      </c>
      <c r="E105" s="327" t="s">
        <v>1128</v>
      </c>
      <c r="F105" s="329">
        <v>35.46</v>
      </c>
      <c r="G105" s="329">
        <v>1.25</v>
      </c>
      <c r="H105" s="329">
        <v>3.3</v>
      </c>
      <c r="I105" s="329">
        <f t="shared" si="48"/>
        <v>10.889999999999999</v>
      </c>
      <c r="J105" s="330">
        <f t="shared" ref="J105:M111" si="61">J104</f>
        <v>8</v>
      </c>
      <c r="K105" s="291">
        <f t="shared" si="61"/>
        <v>55.138749999999995</v>
      </c>
      <c r="L105" s="291">
        <f t="shared" si="61"/>
        <v>14.594842961519989</v>
      </c>
      <c r="M105" s="331">
        <f t="shared" si="61"/>
        <v>0.26469303278583556</v>
      </c>
      <c r="N105" s="291">
        <f t="shared" si="45"/>
        <v>247.84204899999983</v>
      </c>
      <c r="O105" s="283"/>
      <c r="P105" s="290"/>
      <c r="Q105" s="333">
        <f>ABS(F105-AVERAGE(F104,F106:F111))/SQRT(STDEV(F104,F106:F111)^2+G105^2)</f>
        <v>1.6937517272414739</v>
      </c>
      <c r="R105" s="334">
        <f t="shared" si="46"/>
        <v>1</v>
      </c>
      <c r="S105" s="335">
        <f t="shared" ref="S105:T111" si="62">S104</f>
        <v>7</v>
      </c>
      <c r="T105" s="332">
        <f t="shared" si="62"/>
        <v>51.957142857142856</v>
      </c>
      <c r="U105" s="332"/>
      <c r="V105" s="336"/>
      <c r="W105" s="332"/>
      <c r="X105" s="332"/>
      <c r="Y105" s="337">
        <f t="shared" si="47"/>
        <v>174.17966236734691</v>
      </c>
      <c r="Z105" s="332"/>
      <c r="AA105" s="338"/>
      <c r="AC105" s="759"/>
      <c r="AD105" s="757"/>
    </row>
    <row r="106" spans="1:30" s="280" customFormat="1" ht="13.95" customHeight="1">
      <c r="A106" s="950"/>
      <c r="B106" s="326" t="s">
        <v>2994</v>
      </c>
      <c r="C106" s="327" t="s">
        <v>303</v>
      </c>
      <c r="D106" s="328" t="s">
        <v>1129</v>
      </c>
      <c r="E106" s="327" t="s">
        <v>1130</v>
      </c>
      <c r="F106" s="329">
        <v>55.13</v>
      </c>
      <c r="G106" s="329">
        <v>1.65</v>
      </c>
      <c r="H106" s="329">
        <v>5.05</v>
      </c>
      <c r="I106" s="329">
        <f t="shared" si="48"/>
        <v>25.502499999999998</v>
      </c>
      <c r="J106" s="330">
        <f t="shared" si="61"/>
        <v>8</v>
      </c>
      <c r="K106" s="291">
        <f t="shared" si="61"/>
        <v>55.138749999999995</v>
      </c>
      <c r="L106" s="291">
        <f t="shared" si="61"/>
        <v>14.594842961519989</v>
      </c>
      <c r="M106" s="331">
        <f t="shared" si="61"/>
        <v>0.26469303278583556</v>
      </c>
      <c r="N106" s="291">
        <f t="shared" si="45"/>
        <v>2.8122130394806517E-5</v>
      </c>
      <c r="O106" s="283"/>
      <c r="P106" s="290"/>
      <c r="Q106" s="333">
        <f>ABS(F106-AVERAGE(F104:F105,F107:F111))/SQRT(STDEV(F104:F105,F107:F111)^2+G106^2)</f>
        <v>6.3090101436877441E-4</v>
      </c>
      <c r="R106" s="334">
        <f t="shared" si="46"/>
        <v>1</v>
      </c>
      <c r="S106" s="335">
        <f t="shared" si="62"/>
        <v>7</v>
      </c>
      <c r="T106" s="332">
        <f t="shared" si="62"/>
        <v>51.957142857142856</v>
      </c>
      <c r="U106" s="332"/>
      <c r="V106" s="336"/>
      <c r="W106" s="332"/>
      <c r="X106" s="332"/>
      <c r="Y106" s="337">
        <f t="shared" si="47"/>
        <v>3.6977125616086752</v>
      </c>
      <c r="Z106" s="332"/>
      <c r="AA106" s="338"/>
      <c r="AC106" s="759"/>
      <c r="AD106" s="757"/>
    </row>
    <row r="107" spans="1:30" s="280" customFormat="1" ht="13.95" customHeight="1">
      <c r="A107" s="950"/>
      <c r="B107" s="326" t="s">
        <v>2994</v>
      </c>
      <c r="C107" s="327" t="s">
        <v>303</v>
      </c>
      <c r="D107" s="328" t="s">
        <v>1131</v>
      </c>
      <c r="E107" s="327" t="s">
        <v>1132</v>
      </c>
      <c r="F107" s="329">
        <v>70.14</v>
      </c>
      <c r="G107" s="329">
        <v>1.88</v>
      </c>
      <c r="H107" s="329">
        <v>6.38</v>
      </c>
      <c r="I107" s="329">
        <f t="shared" si="48"/>
        <v>40.7044</v>
      </c>
      <c r="J107" s="330">
        <f t="shared" si="61"/>
        <v>8</v>
      </c>
      <c r="K107" s="291">
        <f t="shared" si="61"/>
        <v>55.138749999999995</v>
      </c>
      <c r="L107" s="291">
        <f t="shared" si="61"/>
        <v>14.594842961519989</v>
      </c>
      <c r="M107" s="331">
        <f t="shared" si="61"/>
        <v>0.26469303278583556</v>
      </c>
      <c r="N107" s="291">
        <f t="shared" si="45"/>
        <v>63.670637608222101</v>
      </c>
      <c r="O107" s="283"/>
      <c r="P107" s="290"/>
      <c r="Q107" s="333">
        <f>ABS(F107-AVERAGE(F104:F106,F108:F111))/SQRT(STDEV(F104:F106,F108:F111)^2+G107^2)</f>
        <v>1.1853814995500287</v>
      </c>
      <c r="R107" s="334">
        <f t="shared" si="46"/>
        <v>1</v>
      </c>
      <c r="S107" s="335">
        <f t="shared" si="62"/>
        <v>7</v>
      </c>
      <c r="T107" s="332">
        <f t="shared" si="62"/>
        <v>51.957142857142856</v>
      </c>
      <c r="U107" s="332"/>
      <c r="V107" s="336"/>
      <c r="W107" s="332"/>
      <c r="X107" s="332"/>
      <c r="Y107" s="337">
        <f t="shared" si="47"/>
        <v>93.542409992516724</v>
      </c>
      <c r="Z107" s="332"/>
      <c r="AA107" s="338"/>
      <c r="AC107" s="759"/>
      <c r="AD107" s="757"/>
    </row>
    <row r="108" spans="1:30" s="280" customFormat="1" ht="13.95" customHeight="1">
      <c r="A108" s="950"/>
      <c r="B108" s="326" t="s">
        <v>2994</v>
      </c>
      <c r="C108" s="327" t="s">
        <v>303</v>
      </c>
      <c r="D108" s="328" t="s">
        <v>1133</v>
      </c>
      <c r="E108" s="327" t="s">
        <v>1134</v>
      </c>
      <c r="F108" s="329">
        <v>43.26</v>
      </c>
      <c r="G108" s="329">
        <v>1.67</v>
      </c>
      <c r="H108" s="329">
        <v>4.09</v>
      </c>
      <c r="I108" s="329">
        <f t="shared" si="48"/>
        <v>16.728099999999998</v>
      </c>
      <c r="J108" s="330">
        <f t="shared" si="61"/>
        <v>8</v>
      </c>
      <c r="K108" s="291">
        <f t="shared" si="61"/>
        <v>55.138749999999995</v>
      </c>
      <c r="L108" s="291">
        <f t="shared" si="61"/>
        <v>14.594842961519989</v>
      </c>
      <c r="M108" s="331">
        <f t="shared" si="61"/>
        <v>0.26469303278583556</v>
      </c>
      <c r="N108" s="291">
        <f t="shared" si="45"/>
        <v>50.595109743088642</v>
      </c>
      <c r="O108" s="283"/>
      <c r="P108" s="290"/>
      <c r="Q108" s="333">
        <f>ABS(F108-AVERAGE(F104:F107,F109:F111))/SQRT(STDEV(F104:F107,F109:F111)^2+G108^2)</f>
        <v>0.90621067408303846</v>
      </c>
      <c r="R108" s="334">
        <f t="shared" si="46"/>
        <v>1</v>
      </c>
      <c r="S108" s="335">
        <f t="shared" si="62"/>
        <v>7</v>
      </c>
      <c r="T108" s="332">
        <f t="shared" si="62"/>
        <v>51.957142857142856</v>
      </c>
      <c r="U108" s="332"/>
      <c r="V108" s="336"/>
      <c r="W108" s="332"/>
      <c r="X108" s="332"/>
      <c r="Y108" s="337">
        <f t="shared" si="47"/>
        <v>27.121909669601287</v>
      </c>
      <c r="Z108" s="332"/>
      <c r="AA108" s="338"/>
      <c r="AC108" s="759"/>
      <c r="AD108" s="757"/>
    </row>
    <row r="109" spans="1:30" s="280" customFormat="1" ht="13.95" customHeight="1">
      <c r="A109" s="950"/>
      <c r="B109" s="326" t="s">
        <v>2994</v>
      </c>
      <c r="C109" s="327" t="s">
        <v>303</v>
      </c>
      <c r="D109" s="328" t="s">
        <v>1135</v>
      </c>
      <c r="E109" s="327" t="s">
        <v>1136</v>
      </c>
      <c r="F109" s="329">
        <v>56.95</v>
      </c>
      <c r="G109" s="329">
        <v>1.34</v>
      </c>
      <c r="H109" s="329">
        <v>5.1100000000000003</v>
      </c>
      <c r="I109" s="329">
        <f t="shared" si="48"/>
        <v>26.112100000000002</v>
      </c>
      <c r="J109" s="330">
        <f t="shared" si="61"/>
        <v>8</v>
      </c>
      <c r="K109" s="291">
        <f t="shared" si="61"/>
        <v>55.138749999999995</v>
      </c>
      <c r="L109" s="291">
        <f t="shared" si="61"/>
        <v>14.594842961519989</v>
      </c>
      <c r="M109" s="331">
        <f t="shared" si="61"/>
        <v>0.26469303278583556</v>
      </c>
      <c r="N109" s="291">
        <f t="shared" si="45"/>
        <v>1.8270364014814153</v>
      </c>
      <c r="O109" s="283"/>
      <c r="P109" s="290"/>
      <c r="Q109" s="333">
        <f>ABS(F109-AVERAGE(F104:F108,F110:F111))/SQRT(STDEV(F104:F108,F110:F111)^2+G109^2)</f>
        <v>0.13100170864143967</v>
      </c>
      <c r="R109" s="334">
        <f t="shared" si="46"/>
        <v>1</v>
      </c>
      <c r="S109" s="335">
        <f t="shared" si="62"/>
        <v>7</v>
      </c>
      <c r="T109" s="332">
        <f t="shared" si="62"/>
        <v>51.957142857142856</v>
      </c>
      <c r="U109" s="332"/>
      <c r="V109" s="336"/>
      <c r="W109" s="332"/>
      <c r="X109" s="332"/>
      <c r="Y109" s="337">
        <f t="shared" si="47"/>
        <v>13.883171334918487</v>
      </c>
      <c r="Z109" s="332"/>
      <c r="AA109" s="338"/>
      <c r="AC109" s="759"/>
      <c r="AD109" s="757"/>
    </row>
    <row r="110" spans="1:30" s="280" customFormat="1" ht="13.95" customHeight="1">
      <c r="A110" s="950"/>
      <c r="B110" s="326" t="s">
        <v>2994</v>
      </c>
      <c r="C110" s="327" t="s">
        <v>303</v>
      </c>
      <c r="D110" s="328" t="s">
        <v>1137</v>
      </c>
      <c r="E110" s="327" t="s">
        <v>1138</v>
      </c>
      <c r="F110" s="329">
        <v>61.63</v>
      </c>
      <c r="G110" s="329">
        <v>1.77</v>
      </c>
      <c r="H110" s="329">
        <v>5.63</v>
      </c>
      <c r="I110" s="329">
        <f t="shared" si="48"/>
        <v>31.696899999999999</v>
      </c>
      <c r="J110" s="330">
        <f t="shared" si="61"/>
        <v>8</v>
      </c>
      <c r="K110" s="291">
        <f t="shared" si="61"/>
        <v>55.138749999999995</v>
      </c>
      <c r="L110" s="291">
        <f t="shared" si="61"/>
        <v>14.594842961519989</v>
      </c>
      <c r="M110" s="331">
        <f t="shared" si="61"/>
        <v>0.26469303278583556</v>
      </c>
      <c r="N110" s="291">
        <f t="shared" si="45"/>
        <v>13.449623850904944</v>
      </c>
      <c r="O110" s="283"/>
      <c r="P110" s="290"/>
      <c r="Q110" s="333">
        <f>ABS(F110-AVERAGE(F104:F109,F111))/SQRT(STDEV(F104:F109,F111)^2+G110^2)</f>
        <v>0.47529762317497848</v>
      </c>
      <c r="R110" s="334">
        <f t="shared" si="46"/>
        <v>1</v>
      </c>
      <c r="S110" s="335">
        <f t="shared" si="62"/>
        <v>7</v>
      </c>
      <c r="T110" s="332">
        <f t="shared" si="62"/>
        <v>51.957142857142856</v>
      </c>
      <c r="U110" s="332"/>
      <c r="V110" s="336"/>
      <c r="W110" s="332"/>
      <c r="X110" s="332"/>
      <c r="Y110" s="337">
        <f t="shared" si="47"/>
        <v>29.8650340917752</v>
      </c>
      <c r="Z110" s="332"/>
      <c r="AA110" s="338"/>
      <c r="AC110" s="759"/>
      <c r="AD110" s="757"/>
    </row>
    <row r="111" spans="1:30" s="280" customFormat="1" ht="13.95" customHeight="1">
      <c r="A111" s="951"/>
      <c r="B111" s="339" t="s">
        <v>2994</v>
      </c>
      <c r="C111" s="340" t="s">
        <v>303</v>
      </c>
      <c r="D111" s="341" t="s">
        <v>1139</v>
      </c>
      <c r="E111" s="340" t="s">
        <v>1140</v>
      </c>
      <c r="F111" s="342">
        <v>41.13</v>
      </c>
      <c r="G111" s="342">
        <v>0.93</v>
      </c>
      <c r="H111" s="342">
        <v>3.67</v>
      </c>
      <c r="I111" s="342">
        <f t="shared" si="48"/>
        <v>13.4689</v>
      </c>
      <c r="J111" s="343">
        <f t="shared" si="61"/>
        <v>8</v>
      </c>
      <c r="K111" s="344">
        <f t="shared" si="61"/>
        <v>55.138749999999995</v>
      </c>
      <c r="L111" s="344">
        <f t="shared" si="61"/>
        <v>14.594842961519989</v>
      </c>
      <c r="M111" s="345">
        <f t="shared" si="61"/>
        <v>0.26469303278583556</v>
      </c>
      <c r="N111" s="344">
        <f t="shared" si="45"/>
        <v>226.89915199734045</v>
      </c>
      <c r="O111" s="347"/>
      <c r="P111" s="348"/>
      <c r="Q111" s="349">
        <f>ABS(F111-AVERAGE(F104:F110))/SQRT(STDEV(F104:F110)^2+G111^2)</f>
        <v>1.0995819472106219</v>
      </c>
      <c r="R111" s="350">
        <f t="shared" si="46"/>
        <v>1</v>
      </c>
      <c r="S111" s="351">
        <f t="shared" si="62"/>
        <v>7</v>
      </c>
      <c r="T111" s="346">
        <f t="shared" si="62"/>
        <v>51.957142857142856</v>
      </c>
      <c r="U111" s="346"/>
      <c r="V111" s="352"/>
      <c r="W111" s="346"/>
      <c r="X111" s="346"/>
      <c r="Y111" s="353">
        <f t="shared" si="47"/>
        <v>135.53823846569486</v>
      </c>
      <c r="Z111" s="346"/>
      <c r="AA111" s="354"/>
      <c r="AC111" s="759"/>
      <c r="AD111" s="757"/>
    </row>
    <row r="112" spans="1:30" s="280" customFormat="1" ht="13.95" customHeight="1">
      <c r="A112" s="949" t="s">
        <v>159</v>
      </c>
      <c r="B112" s="309" t="s">
        <v>1141</v>
      </c>
      <c r="C112" s="310" t="s">
        <v>323</v>
      </c>
      <c r="D112" s="311" t="s">
        <v>1142</v>
      </c>
      <c r="E112" s="310" t="s">
        <v>1143</v>
      </c>
      <c r="F112" s="312">
        <v>13.08</v>
      </c>
      <c r="G112" s="312">
        <v>0.47</v>
      </c>
      <c r="H112" s="312">
        <v>1.21</v>
      </c>
      <c r="I112" s="312">
        <f t="shared" si="48"/>
        <v>1.4641</v>
      </c>
      <c r="J112" s="313">
        <f>COUNT(F112:F121)</f>
        <v>10</v>
      </c>
      <c r="K112" s="314">
        <f>AVERAGE(F112:F121)</f>
        <v>16.93</v>
      </c>
      <c r="L112" s="314">
        <f>STDEV(F112:F121)</f>
        <v>3.8609037514263203</v>
      </c>
      <c r="M112" s="315">
        <f>L112/K112</f>
        <v>0.22805101898560665</v>
      </c>
      <c r="N112" s="314">
        <f t="shared" si="45"/>
        <v>67.100497962879132</v>
      </c>
      <c r="O112" s="317">
        <f>SUM(N112:N121)</f>
        <v>719.96836845628241</v>
      </c>
      <c r="P112" s="318">
        <f>O112/(J112-1)</f>
        <v>79.996485384031374</v>
      </c>
      <c r="Q112" s="319">
        <f>ABS(F112-AVERAGE(F113:F121))/SQRT(STDEV(F113:F121)^2+G112^2)</f>
        <v>1.1070251625152938</v>
      </c>
      <c r="R112" s="320">
        <f t="shared" si="46"/>
        <v>1</v>
      </c>
      <c r="S112" s="321">
        <f>IF(SUM(R112:R121)=1,"One sample left!",SUM(R112:R121))</f>
        <v>9</v>
      </c>
      <c r="T112" s="316">
        <f>IF(S112=J112,K112,AVERAGE(F112:F119,F121))</f>
        <v>17.661111111111111</v>
      </c>
      <c r="U112" s="316">
        <f>IF(S112=J112,L112,STDEV(F112:F119,F121))</f>
        <v>3.2797120469808227</v>
      </c>
      <c r="V112" s="322">
        <f>U112/T112</f>
        <v>0.18570247513574964</v>
      </c>
      <c r="W112" s="316">
        <f>SQRT(STDEV(F112:F119,F121)^2+SUM(I112:I119,I121))</f>
        <v>5.889160475917695</v>
      </c>
      <c r="X112" s="322">
        <f>W112/T112</f>
        <v>0.33345356579590596</v>
      </c>
      <c r="Y112" s="323">
        <f t="shared" si="47"/>
        <v>95.004884619038862</v>
      </c>
      <c r="Z112" s="317">
        <f>IF(S112=J112,O112,SUM(Y112:Y121))</f>
        <v>358.57260692758484</v>
      </c>
      <c r="AA112" s="324">
        <f>Z112/(S112-1)</f>
        <v>44.821575865948105</v>
      </c>
      <c r="AC112" s="759"/>
      <c r="AD112" s="757"/>
    </row>
    <row r="113" spans="1:30" s="280" customFormat="1" ht="13.95" customHeight="1">
      <c r="A113" s="950"/>
      <c r="B113" s="326" t="s">
        <v>1141</v>
      </c>
      <c r="C113" s="327" t="s">
        <v>323</v>
      </c>
      <c r="D113" s="328" t="s">
        <v>1144</v>
      </c>
      <c r="E113" s="327" t="s">
        <v>1145</v>
      </c>
      <c r="F113" s="329">
        <v>18.149999999999999</v>
      </c>
      <c r="G113" s="329">
        <v>0.76</v>
      </c>
      <c r="H113" s="329">
        <v>1.73</v>
      </c>
      <c r="I113" s="329">
        <f t="shared" si="48"/>
        <v>2.9929000000000001</v>
      </c>
      <c r="J113" s="330">
        <f t="shared" ref="J113:M121" si="63">J112</f>
        <v>10</v>
      </c>
      <c r="K113" s="291">
        <f t="shared" si="63"/>
        <v>16.93</v>
      </c>
      <c r="L113" s="291">
        <f t="shared" si="63"/>
        <v>3.8609037514263203</v>
      </c>
      <c r="M113" s="331">
        <f t="shared" si="63"/>
        <v>0.22805101898560665</v>
      </c>
      <c r="N113" s="291">
        <f t="shared" si="45"/>
        <v>2.5768698060941779</v>
      </c>
      <c r="O113" s="283"/>
      <c r="P113" s="290"/>
      <c r="Q113" s="333">
        <f>ABS(F113-AVERAGE(F112,F114:F121))/SQRT(STDEV(F112,F114:F121)^2+G113^2)</f>
        <v>0.32741762880747671</v>
      </c>
      <c r="R113" s="334">
        <f t="shared" si="46"/>
        <v>1</v>
      </c>
      <c r="S113" s="335">
        <f>S112</f>
        <v>9</v>
      </c>
      <c r="T113" s="332">
        <f t="shared" ref="T113:T121" si="64">T112</f>
        <v>17.661111111111111</v>
      </c>
      <c r="U113" s="332"/>
      <c r="V113" s="336"/>
      <c r="W113" s="332"/>
      <c r="X113" s="332"/>
      <c r="Y113" s="337">
        <f t="shared" si="47"/>
        <v>0.41380253753291318</v>
      </c>
      <c r="Z113" s="332"/>
      <c r="AA113" s="338"/>
      <c r="AC113" s="759"/>
      <c r="AD113" s="757"/>
    </row>
    <row r="114" spans="1:30" s="280" customFormat="1" ht="13.95" customHeight="1">
      <c r="A114" s="950"/>
      <c r="B114" s="326" t="s">
        <v>1141</v>
      </c>
      <c r="C114" s="327" t="s">
        <v>323</v>
      </c>
      <c r="D114" s="328" t="s">
        <v>1146</v>
      </c>
      <c r="E114" s="327" t="s">
        <v>1147</v>
      </c>
      <c r="F114" s="329">
        <v>16.72</v>
      </c>
      <c r="G114" s="329">
        <v>0.48</v>
      </c>
      <c r="H114" s="329">
        <v>1.51</v>
      </c>
      <c r="I114" s="329">
        <f t="shared" si="48"/>
        <v>2.2801</v>
      </c>
      <c r="J114" s="330">
        <f t="shared" si="63"/>
        <v>10</v>
      </c>
      <c r="K114" s="291">
        <f t="shared" si="63"/>
        <v>16.93</v>
      </c>
      <c r="L114" s="291">
        <f t="shared" si="63"/>
        <v>3.8609037514263203</v>
      </c>
      <c r="M114" s="331">
        <f t="shared" si="63"/>
        <v>0.22805101898560665</v>
      </c>
      <c r="N114" s="291">
        <f t="shared" si="45"/>
        <v>0.19140625000000158</v>
      </c>
      <c r="O114" s="283"/>
      <c r="P114" s="290"/>
      <c r="Q114" s="333">
        <f>ABS(F114-AVERAGE(F112:F113,F115:F121))/SQRT(STDEV(F112:F113,F115:F121)^2+G114^2)</f>
        <v>5.6601343814619641E-2</v>
      </c>
      <c r="R114" s="334">
        <f t="shared" si="46"/>
        <v>1</v>
      </c>
      <c r="S114" s="335">
        <f>S113</f>
        <v>9</v>
      </c>
      <c r="T114" s="332">
        <f t="shared" si="64"/>
        <v>17.661111111111111</v>
      </c>
      <c r="U114" s="332"/>
      <c r="V114" s="336"/>
      <c r="W114" s="332"/>
      <c r="X114" s="332"/>
      <c r="Y114" s="337">
        <f t="shared" si="47"/>
        <v>3.8441411608367746</v>
      </c>
      <c r="Z114" s="332"/>
      <c r="AA114" s="338"/>
      <c r="AC114" s="759"/>
      <c r="AD114" s="757"/>
    </row>
    <row r="115" spans="1:30" s="280" customFormat="1" ht="13.95" customHeight="1">
      <c r="A115" s="950"/>
      <c r="B115" s="326" t="s">
        <v>1141</v>
      </c>
      <c r="C115" s="327" t="s">
        <v>323</v>
      </c>
      <c r="D115" s="328" t="s">
        <v>1148</v>
      </c>
      <c r="E115" s="327" t="s">
        <v>1149</v>
      </c>
      <c r="F115" s="329">
        <v>18.95</v>
      </c>
      <c r="G115" s="329">
        <v>0.49</v>
      </c>
      <c r="H115" s="329">
        <v>1.7</v>
      </c>
      <c r="I115" s="329">
        <f t="shared" si="48"/>
        <v>2.8899999999999997</v>
      </c>
      <c r="J115" s="330">
        <f t="shared" si="63"/>
        <v>10</v>
      </c>
      <c r="K115" s="291">
        <f t="shared" si="63"/>
        <v>16.93</v>
      </c>
      <c r="L115" s="291">
        <f t="shared" si="63"/>
        <v>3.8609037514263203</v>
      </c>
      <c r="M115" s="331">
        <f t="shared" si="63"/>
        <v>0.22805101898560665</v>
      </c>
      <c r="N115" s="291">
        <f t="shared" si="45"/>
        <v>16.99458558933777</v>
      </c>
      <c r="O115" s="283"/>
      <c r="P115" s="290"/>
      <c r="Q115" s="333">
        <f>ABS(F115-AVERAGE(F112:F114,F116:F121))/SQRT(STDEV(F112:F114,F116:F121)^2+G115^2)</f>
        <v>0.55349622509958929</v>
      </c>
      <c r="R115" s="334">
        <f t="shared" si="46"/>
        <v>1</v>
      </c>
      <c r="S115" s="335">
        <f>S114</f>
        <v>9</v>
      </c>
      <c r="T115" s="332">
        <f t="shared" si="64"/>
        <v>17.661111111111111</v>
      </c>
      <c r="U115" s="332"/>
      <c r="V115" s="336"/>
      <c r="W115" s="332"/>
      <c r="X115" s="332"/>
      <c r="Y115" s="337">
        <f t="shared" si="47"/>
        <v>6.9189278129997174</v>
      </c>
      <c r="Z115" s="332"/>
      <c r="AA115" s="338"/>
      <c r="AC115" s="759"/>
      <c r="AD115" s="757"/>
    </row>
    <row r="116" spans="1:30" s="280" customFormat="1" ht="13.95" customHeight="1">
      <c r="A116" s="950"/>
      <c r="B116" s="326" t="s">
        <v>1141</v>
      </c>
      <c r="C116" s="327" t="s">
        <v>323</v>
      </c>
      <c r="D116" s="328" t="s">
        <v>1150</v>
      </c>
      <c r="E116" s="327" t="s">
        <v>1151</v>
      </c>
      <c r="F116" s="329">
        <v>19.45</v>
      </c>
      <c r="G116" s="329">
        <v>0.57999999999999996</v>
      </c>
      <c r="H116" s="329">
        <v>1.77</v>
      </c>
      <c r="I116" s="329">
        <f t="shared" si="48"/>
        <v>3.1329000000000002</v>
      </c>
      <c r="J116" s="330">
        <f t="shared" si="63"/>
        <v>10</v>
      </c>
      <c r="K116" s="291">
        <f t="shared" si="63"/>
        <v>16.93</v>
      </c>
      <c r="L116" s="291">
        <f t="shared" si="63"/>
        <v>3.8609037514263203</v>
      </c>
      <c r="M116" s="331">
        <f t="shared" si="63"/>
        <v>0.22805101898560665</v>
      </c>
      <c r="N116" s="291">
        <f t="shared" si="45"/>
        <v>18.877526753864441</v>
      </c>
      <c r="O116" s="283"/>
      <c r="P116" s="290"/>
      <c r="Q116" s="333">
        <f>ABS(F116-AVERAGE(F112:F115,F117:F121))/SQRT(STDEV(F112:F115,F117:F121)^2+G116^2)</f>
        <v>0.69514443004028192</v>
      </c>
      <c r="R116" s="334">
        <f t="shared" si="46"/>
        <v>1</v>
      </c>
      <c r="S116" s="335">
        <f>S115</f>
        <v>9</v>
      </c>
      <c r="T116" s="332">
        <f t="shared" si="64"/>
        <v>17.661111111111111</v>
      </c>
      <c r="U116" s="332"/>
      <c r="V116" s="336"/>
      <c r="W116" s="332"/>
      <c r="X116" s="332"/>
      <c r="Y116" s="337">
        <f t="shared" si="47"/>
        <v>9.5128521307673015</v>
      </c>
      <c r="Z116" s="332"/>
      <c r="AA116" s="338"/>
      <c r="AC116" s="759"/>
      <c r="AD116" s="757"/>
    </row>
    <row r="117" spans="1:30" s="280" customFormat="1" ht="13.95" customHeight="1">
      <c r="A117" s="950"/>
      <c r="B117" s="326" t="s">
        <v>1141</v>
      </c>
      <c r="C117" s="327" t="s">
        <v>323</v>
      </c>
      <c r="D117" s="328" t="s">
        <v>1152</v>
      </c>
      <c r="E117" s="327" t="s">
        <v>1153</v>
      </c>
      <c r="F117" s="329">
        <v>17.11</v>
      </c>
      <c r="G117" s="329">
        <v>0.47</v>
      </c>
      <c r="H117" s="329">
        <v>1.54</v>
      </c>
      <c r="I117" s="329">
        <f t="shared" si="48"/>
        <v>2.3715999999999999</v>
      </c>
      <c r="J117" s="330">
        <f t="shared" si="63"/>
        <v>10</v>
      </c>
      <c r="K117" s="291">
        <f t="shared" si="63"/>
        <v>16.93</v>
      </c>
      <c r="L117" s="291">
        <f t="shared" si="63"/>
        <v>3.8609037514263203</v>
      </c>
      <c r="M117" s="331">
        <f t="shared" si="63"/>
        <v>0.22805101898560665</v>
      </c>
      <c r="N117" s="291">
        <f t="shared" si="45"/>
        <v>0.14667270258035267</v>
      </c>
      <c r="O117" s="283"/>
      <c r="P117" s="290"/>
      <c r="Q117" s="333">
        <f>ABS(F117-AVERAGE(F112:F116,F118:F121))/SQRT(STDEV(F112:F116,F118:F121)^2+G117^2)</f>
        <v>4.8526682346764383E-2</v>
      </c>
      <c r="R117" s="334">
        <f t="shared" si="46"/>
        <v>1</v>
      </c>
      <c r="S117" s="375">
        <f t="shared" ref="S117:S121" si="65">S116</f>
        <v>9</v>
      </c>
      <c r="T117" s="332">
        <f t="shared" si="64"/>
        <v>17.661111111111111</v>
      </c>
      <c r="U117" s="332"/>
      <c r="V117" s="336"/>
      <c r="W117" s="332"/>
      <c r="X117" s="332"/>
      <c r="Y117" s="337">
        <f t="shared" si="47"/>
        <v>1.3749364272979829</v>
      </c>
      <c r="Z117" s="332"/>
      <c r="AA117" s="338"/>
      <c r="AC117" s="759"/>
      <c r="AD117" s="757"/>
    </row>
    <row r="118" spans="1:30" s="280" customFormat="1" ht="13.95" customHeight="1">
      <c r="A118" s="950"/>
      <c r="B118" s="326" t="s">
        <v>1141</v>
      </c>
      <c r="C118" s="327" t="s">
        <v>323</v>
      </c>
      <c r="D118" s="328" t="s">
        <v>1154</v>
      </c>
      <c r="E118" s="327" t="s">
        <v>1155</v>
      </c>
      <c r="F118" s="329">
        <v>12.39</v>
      </c>
      <c r="G118" s="329">
        <v>0.43</v>
      </c>
      <c r="H118" s="329">
        <v>1.1399999999999999</v>
      </c>
      <c r="I118" s="329">
        <f t="shared" si="48"/>
        <v>1.2995999999999999</v>
      </c>
      <c r="J118" s="330">
        <f t="shared" si="63"/>
        <v>10</v>
      </c>
      <c r="K118" s="291">
        <f t="shared" si="63"/>
        <v>16.93</v>
      </c>
      <c r="L118" s="291">
        <f t="shared" si="63"/>
        <v>3.8609037514263203</v>
      </c>
      <c r="M118" s="331">
        <f t="shared" si="63"/>
        <v>0.22805101898560665</v>
      </c>
      <c r="N118" s="291">
        <f t="shared" si="45"/>
        <v>111.47431043807461</v>
      </c>
      <c r="O118" s="283"/>
      <c r="P118" s="290"/>
      <c r="Q118" s="333">
        <f>ABS(F118-AVERAGE(F112:F117,F119:F121))/SQRT(STDEV(F112:F117,F119:F121)^2+G118^2)</f>
        <v>1.3437727430837947</v>
      </c>
      <c r="R118" s="334">
        <f t="shared" si="46"/>
        <v>1</v>
      </c>
      <c r="S118" s="335">
        <f t="shared" si="65"/>
        <v>9</v>
      </c>
      <c r="T118" s="332">
        <f t="shared" si="64"/>
        <v>17.661111111111111</v>
      </c>
      <c r="U118" s="332"/>
      <c r="V118" s="336"/>
      <c r="W118" s="332"/>
      <c r="X118" s="332"/>
      <c r="Y118" s="337">
        <f t="shared" si="47"/>
        <v>150.26831987928074</v>
      </c>
      <c r="Z118" s="332"/>
      <c r="AA118" s="338"/>
      <c r="AC118" s="759"/>
      <c r="AD118" s="757"/>
    </row>
    <row r="119" spans="1:30" s="280" customFormat="1" ht="13.95" customHeight="1">
      <c r="A119" s="950"/>
      <c r="B119" s="326" t="s">
        <v>1141</v>
      </c>
      <c r="C119" s="327" t="s">
        <v>323</v>
      </c>
      <c r="D119" s="328" t="s">
        <v>1156</v>
      </c>
      <c r="E119" s="327" t="s">
        <v>1157</v>
      </c>
      <c r="F119" s="329">
        <v>22.16</v>
      </c>
      <c r="G119" s="329">
        <v>0.59</v>
      </c>
      <c r="H119" s="329">
        <v>1.99</v>
      </c>
      <c r="I119" s="329">
        <f t="shared" si="48"/>
        <v>3.9601000000000002</v>
      </c>
      <c r="J119" s="330">
        <f t="shared" si="63"/>
        <v>10</v>
      </c>
      <c r="K119" s="291">
        <f t="shared" si="63"/>
        <v>16.93</v>
      </c>
      <c r="L119" s="291">
        <f t="shared" si="63"/>
        <v>3.8609037514263203</v>
      </c>
      <c r="M119" s="331">
        <f t="shared" si="63"/>
        <v>0.22805101898560665</v>
      </c>
      <c r="N119" s="291">
        <f t="shared" si="45"/>
        <v>78.577707555300222</v>
      </c>
      <c r="O119" s="283"/>
      <c r="P119" s="290"/>
      <c r="Q119" s="333">
        <f>ABS(F119-AVERAGE(F112:F118,F120:F121))/SQRT(STDEV(F112:F118,F120:F121)^2+G119^2)</f>
        <v>1.5922952384554105</v>
      </c>
      <c r="R119" s="334">
        <f t="shared" si="46"/>
        <v>1</v>
      </c>
      <c r="S119" s="335">
        <f t="shared" si="65"/>
        <v>9</v>
      </c>
      <c r="T119" s="332">
        <f t="shared" si="64"/>
        <v>17.661111111111111</v>
      </c>
      <c r="U119" s="332"/>
      <c r="V119" s="336"/>
      <c r="W119" s="332"/>
      <c r="X119" s="332"/>
      <c r="Y119" s="337">
        <f t="shared" si="47"/>
        <v>58.144214980085899</v>
      </c>
      <c r="Z119" s="332"/>
      <c r="AA119" s="338"/>
      <c r="AC119" s="759"/>
      <c r="AD119" s="757"/>
    </row>
    <row r="120" spans="1:30" s="280" customFormat="1" ht="13.95" customHeight="1">
      <c r="A120" s="950"/>
      <c r="B120" s="326" t="s">
        <v>1141</v>
      </c>
      <c r="C120" s="327" t="s">
        <v>323</v>
      </c>
      <c r="D120" s="328" t="s">
        <v>1158</v>
      </c>
      <c r="E120" s="327" t="s">
        <v>1159</v>
      </c>
      <c r="F120" s="329">
        <v>10.35</v>
      </c>
      <c r="G120" s="329">
        <v>0.34</v>
      </c>
      <c r="H120" s="329">
        <v>0.95</v>
      </c>
      <c r="I120" s="329">
        <f t="shared" si="48"/>
        <v>0.90249999999999997</v>
      </c>
      <c r="J120" s="330">
        <f t="shared" si="63"/>
        <v>10</v>
      </c>
      <c r="K120" s="291">
        <f t="shared" si="63"/>
        <v>16.93</v>
      </c>
      <c r="L120" s="291">
        <f t="shared" si="63"/>
        <v>3.8609037514263203</v>
      </c>
      <c r="M120" s="331">
        <f t="shared" si="63"/>
        <v>0.22805101898560665</v>
      </c>
      <c r="N120" s="291">
        <f t="shared" si="45"/>
        <v>374.5363321799307</v>
      </c>
      <c r="O120" s="283"/>
      <c r="P120" s="290"/>
      <c r="Q120" s="333">
        <f>ABS(F120-AVERAGE(F112:F119,F121))/SQRT(STDEV(F112:F119,F121)^2+G120^2)</f>
        <v>2.2173101400763282</v>
      </c>
      <c r="R120" s="334">
        <f t="shared" si="46"/>
        <v>0</v>
      </c>
      <c r="S120" s="375">
        <f t="shared" si="65"/>
        <v>9</v>
      </c>
      <c r="T120" s="332">
        <f t="shared" si="64"/>
        <v>17.661111111111111</v>
      </c>
      <c r="U120" s="332"/>
      <c r="V120" s="336"/>
      <c r="W120" s="332"/>
      <c r="X120" s="332"/>
      <c r="Y120" s="337">
        <f t="shared" si="47"/>
        <v>0</v>
      </c>
      <c r="Z120" s="332"/>
      <c r="AA120" s="338"/>
      <c r="AC120" s="759"/>
      <c r="AD120" s="757"/>
    </row>
    <row r="121" spans="1:30" s="280" customFormat="1" ht="13.95" customHeight="1">
      <c r="A121" s="951"/>
      <c r="B121" s="339" t="s">
        <v>1141</v>
      </c>
      <c r="C121" s="340" t="s">
        <v>323</v>
      </c>
      <c r="D121" s="341" t="s">
        <v>1160</v>
      </c>
      <c r="E121" s="340" t="s">
        <v>1161</v>
      </c>
      <c r="F121" s="342">
        <v>20.94</v>
      </c>
      <c r="G121" s="342">
        <v>0.56999999999999995</v>
      </c>
      <c r="H121" s="342">
        <v>1.88</v>
      </c>
      <c r="I121" s="342">
        <f t="shared" si="48"/>
        <v>3.5343999999999998</v>
      </c>
      <c r="J121" s="343">
        <f t="shared" si="63"/>
        <v>10</v>
      </c>
      <c r="K121" s="344">
        <f t="shared" si="63"/>
        <v>16.93</v>
      </c>
      <c r="L121" s="344">
        <f t="shared" si="63"/>
        <v>3.8609037514263203</v>
      </c>
      <c r="M121" s="345">
        <f t="shared" si="63"/>
        <v>0.22805101898560665</v>
      </c>
      <c r="N121" s="344">
        <f t="shared" si="45"/>
        <v>49.492459218221036</v>
      </c>
      <c r="O121" s="347"/>
      <c r="P121" s="348"/>
      <c r="Q121" s="349">
        <f>ABS(F121-AVERAGE(F112:F120))/SQRT(STDEV(F112:F120)^2+G121^2)</f>
        <v>1.1557695019146401</v>
      </c>
      <c r="R121" s="350">
        <f t="shared" si="46"/>
        <v>1</v>
      </c>
      <c r="S121" s="351">
        <f t="shared" si="65"/>
        <v>9</v>
      </c>
      <c r="T121" s="346">
        <f t="shared" si="64"/>
        <v>17.661111111111111</v>
      </c>
      <c r="U121" s="346"/>
      <c r="V121" s="352"/>
      <c r="W121" s="346"/>
      <c r="X121" s="346"/>
      <c r="Y121" s="353">
        <f t="shared" si="47"/>
        <v>33.0905273797446</v>
      </c>
      <c r="Z121" s="346"/>
      <c r="AA121" s="354"/>
      <c r="AC121" s="759"/>
      <c r="AD121" s="757"/>
    </row>
    <row r="122" spans="1:30" s="280" customFormat="1" ht="13.95" customHeight="1">
      <c r="A122" s="949" t="s">
        <v>329</v>
      </c>
      <c r="B122" s="309" t="s">
        <v>1162</v>
      </c>
      <c r="C122" s="310" t="s">
        <v>337</v>
      </c>
      <c r="D122" s="311" t="s">
        <v>1163</v>
      </c>
      <c r="E122" s="310" t="s">
        <v>1164</v>
      </c>
      <c r="F122" s="312">
        <v>16.66</v>
      </c>
      <c r="G122" s="312">
        <v>0.8</v>
      </c>
      <c r="H122" s="312">
        <v>1.64</v>
      </c>
      <c r="I122" s="312">
        <f t="shared" si="48"/>
        <v>2.6895999999999995</v>
      </c>
      <c r="J122" s="313">
        <f>COUNT(F122:F126)</f>
        <v>5</v>
      </c>
      <c r="K122" s="314">
        <f>AVERAGE(F122:F126)</f>
        <v>28.788000000000004</v>
      </c>
      <c r="L122" s="314">
        <f>STDEV(F122:F126)</f>
        <v>9.3378621750376887</v>
      </c>
      <c r="M122" s="315">
        <f>L122/K122</f>
        <v>0.32436647822140086</v>
      </c>
      <c r="N122" s="316">
        <f t="shared" si="45"/>
        <v>229.82560000000007</v>
      </c>
      <c r="O122" s="317">
        <f>SUM(N122:N126)</f>
        <v>615.35688567571924</v>
      </c>
      <c r="P122" s="318">
        <f>O122/(J122-1)</f>
        <v>153.83922141892981</v>
      </c>
      <c r="Q122" s="319">
        <f>ABS(F122-AVERAGE(F123:F126))/SQRT(STDEV(F123:F126)^2+G122^2)</f>
        <v>2.0328572114412684</v>
      </c>
      <c r="R122" s="320">
        <f t="shared" si="46"/>
        <v>0</v>
      </c>
      <c r="S122" s="321">
        <f>IF(SUM(R122:R126)=1,"One sample left!",SUM(R122:R126))</f>
        <v>4</v>
      </c>
      <c r="T122" s="316">
        <f>IF(S122=J122,K122,AVERAGE(F123:F126))</f>
        <v>31.819999999999997</v>
      </c>
      <c r="U122" s="316">
        <f>IF(S122=J122,L122,STDEV(F123:F126))</f>
        <v>7.4144498559681864</v>
      </c>
      <c r="V122" s="322">
        <f>U122/T122</f>
        <v>0.23301225191603353</v>
      </c>
      <c r="W122" s="316">
        <f>SQRT(STDEV(F123:F126)^2+SUM(I123:I126))</f>
        <v>9.3881556584169736</v>
      </c>
      <c r="X122" s="322">
        <f>W122/T122</f>
        <v>0.29503946129531661</v>
      </c>
      <c r="Y122" s="323">
        <f t="shared" si="47"/>
        <v>0</v>
      </c>
      <c r="Z122" s="317">
        <f>IF(S122=J122,O122,SUM(Y122:Y126))</f>
        <v>374.78940239881894</v>
      </c>
      <c r="AA122" s="324">
        <f>Z122/(S122-1)</f>
        <v>124.92980079960631</v>
      </c>
      <c r="AC122" s="759"/>
      <c r="AD122" s="757"/>
    </row>
    <row r="123" spans="1:30" s="280" customFormat="1" ht="13.95" customHeight="1">
      <c r="A123" s="950"/>
      <c r="B123" s="326" t="s">
        <v>1162</v>
      </c>
      <c r="C123" s="327" t="s">
        <v>337</v>
      </c>
      <c r="D123" s="328" t="s">
        <v>1165</v>
      </c>
      <c r="E123" s="327" t="s">
        <v>1166</v>
      </c>
      <c r="F123" s="329">
        <v>33.130000000000003</v>
      </c>
      <c r="G123" s="329">
        <v>0.76</v>
      </c>
      <c r="H123" s="329">
        <v>2.95</v>
      </c>
      <c r="I123" s="329">
        <f t="shared" si="48"/>
        <v>8.7025000000000006</v>
      </c>
      <c r="J123" s="330">
        <f t="shared" ref="J123:M126" si="66">J122</f>
        <v>5</v>
      </c>
      <c r="K123" s="291">
        <f t="shared" si="66"/>
        <v>28.788000000000004</v>
      </c>
      <c r="L123" s="291">
        <f t="shared" si="66"/>
        <v>9.3378621750376887</v>
      </c>
      <c r="M123" s="331">
        <f t="shared" si="66"/>
        <v>0.32436647822140086</v>
      </c>
      <c r="N123" s="291">
        <f t="shared" si="45"/>
        <v>32.640173130193887</v>
      </c>
      <c r="O123" s="283"/>
      <c r="P123" s="290"/>
      <c r="Q123" s="333">
        <f>ABS(F123-AVERAGE(F122,F124:F126))/SQRT(STDEV(F122,F124:F126)^2+G123^2)</f>
        <v>0.51990054195789293</v>
      </c>
      <c r="R123" s="334">
        <f t="shared" si="46"/>
        <v>1</v>
      </c>
      <c r="S123" s="335">
        <f t="shared" ref="S123:S126" si="67">S122</f>
        <v>4</v>
      </c>
      <c r="T123" s="332">
        <f>T122</f>
        <v>31.819999999999997</v>
      </c>
      <c r="U123" s="332"/>
      <c r="V123" s="336"/>
      <c r="W123" s="332"/>
      <c r="X123" s="332"/>
      <c r="Y123" s="337">
        <f t="shared" si="47"/>
        <v>2.9710872576177549</v>
      </c>
      <c r="Z123" s="332"/>
      <c r="AA123" s="338"/>
      <c r="AC123" s="759"/>
      <c r="AD123" s="757"/>
    </row>
    <row r="124" spans="1:30" s="280" customFormat="1" ht="13.95" customHeight="1">
      <c r="A124" s="950"/>
      <c r="B124" s="326" t="s">
        <v>1162</v>
      </c>
      <c r="C124" s="327" t="s">
        <v>337</v>
      </c>
      <c r="D124" s="328" t="s">
        <v>1167</v>
      </c>
      <c r="E124" s="327" t="s">
        <v>1168</v>
      </c>
      <c r="F124" s="329">
        <v>40.01</v>
      </c>
      <c r="G124" s="329">
        <v>0.8</v>
      </c>
      <c r="H124" s="329">
        <v>3.54</v>
      </c>
      <c r="I124" s="329">
        <f t="shared" si="48"/>
        <v>12.531600000000001</v>
      </c>
      <c r="J124" s="330">
        <f t="shared" si="66"/>
        <v>5</v>
      </c>
      <c r="K124" s="291">
        <f t="shared" si="66"/>
        <v>28.788000000000004</v>
      </c>
      <c r="L124" s="291">
        <f t="shared" si="66"/>
        <v>9.3378621750376887</v>
      </c>
      <c r="M124" s="331">
        <f t="shared" si="66"/>
        <v>0.32436647822140086</v>
      </c>
      <c r="N124" s="291">
        <f t="shared" si="45"/>
        <v>196.77075624999975</v>
      </c>
      <c r="O124" s="283"/>
      <c r="P124" s="290"/>
      <c r="Q124" s="333">
        <f>ABS(F124-AVERAGE(F122:F123,F125:F126))/SQRT(STDEV(F122:F123,F125:F126)^2+G124^2)</f>
        <v>1.7475943067014634</v>
      </c>
      <c r="R124" s="334">
        <f t="shared" si="46"/>
        <v>1</v>
      </c>
      <c r="S124" s="335">
        <f t="shared" si="67"/>
        <v>4</v>
      </c>
      <c r="T124" s="332">
        <f>T123</f>
        <v>31.819999999999997</v>
      </c>
      <c r="U124" s="332"/>
      <c r="V124" s="336"/>
      <c r="W124" s="332"/>
      <c r="X124" s="332"/>
      <c r="Y124" s="337">
        <f t="shared" si="47"/>
        <v>104.80640625000002</v>
      </c>
      <c r="Z124" s="332"/>
      <c r="AA124" s="338"/>
      <c r="AC124" s="759"/>
      <c r="AD124" s="757"/>
    </row>
    <row r="125" spans="1:30" s="280" customFormat="1" ht="13.95" customHeight="1">
      <c r="A125" s="950"/>
      <c r="B125" s="326" t="s">
        <v>1162</v>
      </c>
      <c r="C125" s="327" t="s">
        <v>337</v>
      </c>
      <c r="D125" s="328" t="s">
        <v>1169</v>
      </c>
      <c r="E125" s="327" t="s">
        <v>1170</v>
      </c>
      <c r="F125" s="329">
        <v>32.119999999999997</v>
      </c>
      <c r="G125" s="329">
        <v>0.62</v>
      </c>
      <c r="H125" s="329">
        <v>2.83</v>
      </c>
      <c r="I125" s="329">
        <f t="shared" si="48"/>
        <v>8.0089000000000006</v>
      </c>
      <c r="J125" s="330">
        <f t="shared" si="66"/>
        <v>5</v>
      </c>
      <c r="K125" s="291">
        <f t="shared" si="66"/>
        <v>28.788000000000004</v>
      </c>
      <c r="L125" s="291">
        <f t="shared" si="66"/>
        <v>9.3378621750376887</v>
      </c>
      <c r="M125" s="331">
        <f t="shared" si="66"/>
        <v>0.32436647822140086</v>
      </c>
      <c r="N125" s="291">
        <f t="shared" si="45"/>
        <v>28.881956295525381</v>
      </c>
      <c r="O125" s="283"/>
      <c r="P125" s="290"/>
      <c r="Q125" s="333">
        <f>ABS(F125-AVERAGE(F122:F124,F126))/SQRT(STDEV(F122:F124,F126)^2+G125^2)</f>
        <v>0.39352148577973428</v>
      </c>
      <c r="R125" s="334">
        <f t="shared" si="46"/>
        <v>1</v>
      </c>
      <c r="S125" s="335">
        <f t="shared" si="67"/>
        <v>4</v>
      </c>
      <c r="T125" s="332">
        <f>T124</f>
        <v>31.819999999999997</v>
      </c>
      <c r="U125" s="332"/>
      <c r="V125" s="336"/>
      <c r="W125" s="332"/>
      <c r="X125" s="332"/>
      <c r="Y125" s="337">
        <f t="shared" si="47"/>
        <v>0.23413111342351828</v>
      </c>
      <c r="Z125" s="332"/>
      <c r="AA125" s="338"/>
      <c r="AC125" s="759"/>
      <c r="AD125" s="757"/>
    </row>
    <row r="126" spans="1:30" s="280" customFormat="1" ht="13.95" customHeight="1">
      <c r="A126" s="950"/>
      <c r="B126" s="339" t="s">
        <v>1162</v>
      </c>
      <c r="C126" s="340" t="s">
        <v>337</v>
      </c>
      <c r="D126" s="341" t="s">
        <v>1171</v>
      </c>
      <c r="E126" s="340" t="s">
        <v>1172</v>
      </c>
      <c r="F126" s="342">
        <v>22.02</v>
      </c>
      <c r="G126" s="342">
        <v>0.6</v>
      </c>
      <c r="H126" s="342">
        <v>1.98</v>
      </c>
      <c r="I126" s="342">
        <f t="shared" si="48"/>
        <v>3.9203999999999999</v>
      </c>
      <c r="J126" s="343">
        <f t="shared" si="66"/>
        <v>5</v>
      </c>
      <c r="K126" s="344">
        <f t="shared" si="66"/>
        <v>28.788000000000004</v>
      </c>
      <c r="L126" s="344">
        <f t="shared" si="66"/>
        <v>9.3378621750376887</v>
      </c>
      <c r="M126" s="345">
        <f t="shared" si="66"/>
        <v>0.32436647822140086</v>
      </c>
      <c r="N126" s="344">
        <f t="shared" si="45"/>
        <v>127.23840000000017</v>
      </c>
      <c r="O126" s="347"/>
      <c r="P126" s="348"/>
      <c r="Q126" s="349">
        <f>ABS(F126-AVERAGE(F122:F125))/SQRT(STDEV(F122:F125)^2+G126^2)</f>
        <v>0.85662317985025904</v>
      </c>
      <c r="R126" s="350">
        <f t="shared" si="46"/>
        <v>1</v>
      </c>
      <c r="S126" s="351">
        <f t="shared" si="67"/>
        <v>4</v>
      </c>
      <c r="T126" s="346">
        <f>T125</f>
        <v>31.819999999999997</v>
      </c>
      <c r="U126" s="346"/>
      <c r="V126" s="352"/>
      <c r="W126" s="346"/>
      <c r="X126" s="346"/>
      <c r="Y126" s="353">
        <f t="shared" si="47"/>
        <v>266.77777777777766</v>
      </c>
      <c r="Z126" s="346"/>
      <c r="AA126" s="354"/>
      <c r="AC126" s="759"/>
      <c r="AD126" s="757"/>
    </row>
    <row r="127" spans="1:30" s="280" customFormat="1" ht="13.95" customHeight="1">
      <c r="A127" s="950"/>
      <c r="B127" s="309" t="s">
        <v>1162</v>
      </c>
      <c r="C127" s="310" t="s">
        <v>1173</v>
      </c>
      <c r="D127" s="311" t="s">
        <v>1174</v>
      </c>
      <c r="E127" s="310" t="s">
        <v>1175</v>
      </c>
      <c r="F127" s="312">
        <v>37.94</v>
      </c>
      <c r="G127" s="312">
        <v>1.58</v>
      </c>
      <c r="H127" s="312">
        <v>3.63</v>
      </c>
      <c r="I127" s="312">
        <f t="shared" si="48"/>
        <v>13.1769</v>
      </c>
      <c r="J127" s="313">
        <f>COUNT(F127:F131)</f>
        <v>5</v>
      </c>
      <c r="K127" s="314">
        <f>AVERAGE(F127:F131)</f>
        <v>43.358000000000004</v>
      </c>
      <c r="L127" s="314">
        <f>STDEV(F127:F131)</f>
        <v>30.107864753250094</v>
      </c>
      <c r="M127" s="315">
        <f>L127/K127</f>
        <v>0.69440160416186381</v>
      </c>
      <c r="N127" s="316">
        <f t="shared" si="45"/>
        <v>11.758822304117956</v>
      </c>
      <c r="O127" s="317">
        <f>SUM(N127:N131)</f>
        <v>5677.9436537998154</v>
      </c>
      <c r="P127" s="318">
        <f>O127/(J127-1)</f>
        <v>1419.4859134499538</v>
      </c>
      <c r="Q127" s="319">
        <f>ABS(F127-AVERAGE(F128:F131))/SQRT(STDEV(F128:F131)^2+G127^2)</f>
        <v>0.19559409079935475</v>
      </c>
      <c r="R127" s="320">
        <f t="shared" si="46"/>
        <v>1</v>
      </c>
      <c r="S127" s="321">
        <f>IF(SUM(R127:R131)=1,"One sample left!",SUM(R127:R131))</f>
        <v>5</v>
      </c>
      <c r="T127" s="316">
        <f>IF(S127=J127,K127,AVERAGE(F127,F129:F131))</f>
        <v>43.358000000000004</v>
      </c>
      <c r="U127" s="316">
        <f>IF(S127=J127,L127,STDEV(F127,F129:F131))</f>
        <v>30.107864753250094</v>
      </c>
      <c r="V127" s="322">
        <f>U127/T127</f>
        <v>0.69440160416186381</v>
      </c>
      <c r="W127" s="316">
        <f>SQRT(STDEV(F127:F131)^2+SUM(I127:I131))</f>
        <v>31.863212644050808</v>
      </c>
      <c r="X127" s="322">
        <f>W127/T127</f>
        <v>0.73488658711312338</v>
      </c>
      <c r="Y127" s="323" t="str">
        <f t="shared" si="47"/>
        <v>No Rejection</v>
      </c>
      <c r="Z127" s="317">
        <f>IF(S127=J127,O127,SUM(Y127:Y131))</f>
        <v>5677.9436537998154</v>
      </c>
      <c r="AA127" s="324">
        <f>Z127/(S127-1)</f>
        <v>1419.4859134499538</v>
      </c>
      <c r="AC127" s="759"/>
      <c r="AD127" s="757"/>
    </row>
    <row r="128" spans="1:30" s="280" customFormat="1" ht="13.95" customHeight="1">
      <c r="A128" s="950"/>
      <c r="B128" s="326" t="s">
        <v>1162</v>
      </c>
      <c r="C128" s="327" t="s">
        <v>1173</v>
      </c>
      <c r="D128" s="328" t="s">
        <v>1176</v>
      </c>
      <c r="E128" s="327" t="s">
        <v>1177</v>
      </c>
      <c r="F128" s="329">
        <v>80.819999999999993</v>
      </c>
      <c r="G128" s="329">
        <v>2.4900000000000002</v>
      </c>
      <c r="H128" s="329">
        <v>7.47</v>
      </c>
      <c r="I128" s="329">
        <f t="shared" si="48"/>
        <v>55.800899999999999</v>
      </c>
      <c r="J128" s="330">
        <f t="shared" ref="J128:M131" si="68">J127</f>
        <v>5</v>
      </c>
      <c r="K128" s="291">
        <f t="shared" si="68"/>
        <v>43.358000000000004</v>
      </c>
      <c r="L128" s="291">
        <f t="shared" si="68"/>
        <v>30.107864753250094</v>
      </c>
      <c r="M128" s="331">
        <f t="shared" si="68"/>
        <v>0.69440160416186381</v>
      </c>
      <c r="N128" s="291">
        <f t="shared" si="45"/>
        <v>226.35142078353559</v>
      </c>
      <c r="O128" s="283"/>
      <c r="P128" s="290"/>
      <c r="Q128" s="333">
        <f>ABS(F128-AVERAGE(F127,F129:F131))/SQRT(STDEV(F127,F129:F131)^2+G128^2)</f>
        <v>1.8655128050464447</v>
      </c>
      <c r="R128" s="334">
        <f t="shared" si="46"/>
        <v>1</v>
      </c>
      <c r="S128" s="335">
        <f t="shared" ref="S128:S131" si="69">S127</f>
        <v>5</v>
      </c>
      <c r="T128" s="332">
        <f>T127</f>
        <v>43.358000000000004</v>
      </c>
      <c r="U128" s="332"/>
      <c r="V128" s="336"/>
      <c r="W128" s="332"/>
      <c r="X128" s="332"/>
      <c r="Y128" s="337" t="str">
        <f t="shared" si="47"/>
        <v>No Rejection</v>
      </c>
      <c r="Z128" s="332"/>
      <c r="AA128" s="338"/>
      <c r="AC128" s="759"/>
      <c r="AD128" s="757"/>
    </row>
    <row r="129" spans="1:30" s="280" customFormat="1" ht="13.95" customHeight="1">
      <c r="A129" s="950"/>
      <c r="B129" s="326" t="s">
        <v>1162</v>
      </c>
      <c r="C129" s="327" t="s">
        <v>1173</v>
      </c>
      <c r="D129" s="328" t="s">
        <v>1178</v>
      </c>
      <c r="E129" s="327" t="s">
        <v>1179</v>
      </c>
      <c r="F129" s="329">
        <v>67.8</v>
      </c>
      <c r="G129" s="329">
        <v>1.04</v>
      </c>
      <c r="H129" s="329">
        <v>5.98</v>
      </c>
      <c r="I129" s="329">
        <f t="shared" si="48"/>
        <v>35.760400000000004</v>
      </c>
      <c r="J129" s="330">
        <f t="shared" si="68"/>
        <v>5</v>
      </c>
      <c r="K129" s="291">
        <f t="shared" si="68"/>
        <v>43.358000000000004</v>
      </c>
      <c r="L129" s="291">
        <f t="shared" si="68"/>
        <v>30.107864753250094</v>
      </c>
      <c r="M129" s="331">
        <f t="shared" si="68"/>
        <v>0.69440160416186381</v>
      </c>
      <c r="N129" s="291">
        <f t="shared" si="45"/>
        <v>552.34038831360908</v>
      </c>
      <c r="O129" s="283"/>
      <c r="P129" s="290"/>
      <c r="Q129" s="333">
        <f>ABS(F129-AVERAGE(F127:F128,F130:F131))/SQRT(STDEV(F127:F128,F130:F131)^2+G129^2)</f>
        <v>0.98566457915469596</v>
      </c>
      <c r="R129" s="334">
        <f t="shared" si="46"/>
        <v>1</v>
      </c>
      <c r="S129" s="335">
        <f t="shared" si="69"/>
        <v>5</v>
      </c>
      <c r="T129" s="332">
        <f>T128</f>
        <v>43.358000000000004</v>
      </c>
      <c r="U129" s="332"/>
      <c r="V129" s="336"/>
      <c r="W129" s="332"/>
      <c r="X129" s="332"/>
      <c r="Y129" s="337" t="str">
        <f t="shared" si="47"/>
        <v>No Rejection</v>
      </c>
      <c r="Z129" s="332"/>
      <c r="AA129" s="338"/>
      <c r="AC129" s="759"/>
      <c r="AD129" s="757"/>
    </row>
    <row r="130" spans="1:30" s="280" customFormat="1" ht="13.95" customHeight="1">
      <c r="A130" s="950"/>
      <c r="B130" s="326" t="s">
        <v>1162</v>
      </c>
      <c r="C130" s="327" t="s">
        <v>1173</v>
      </c>
      <c r="D130" s="328" t="s">
        <v>1180</v>
      </c>
      <c r="E130" s="327" t="s">
        <v>1181</v>
      </c>
      <c r="F130" s="329">
        <v>15.58</v>
      </c>
      <c r="G130" s="329">
        <v>0.67</v>
      </c>
      <c r="H130" s="329">
        <v>1.49</v>
      </c>
      <c r="I130" s="329">
        <f t="shared" si="48"/>
        <v>2.2201</v>
      </c>
      <c r="J130" s="330">
        <f t="shared" si="68"/>
        <v>5</v>
      </c>
      <c r="K130" s="291">
        <f t="shared" si="68"/>
        <v>43.358000000000004</v>
      </c>
      <c r="L130" s="291">
        <f t="shared" si="68"/>
        <v>30.107864753250094</v>
      </c>
      <c r="M130" s="331">
        <f t="shared" si="68"/>
        <v>0.69440160416186381</v>
      </c>
      <c r="N130" s="291">
        <f t="shared" si="45"/>
        <v>1718.9068478503011</v>
      </c>
      <c r="O130" s="283"/>
      <c r="P130" s="290"/>
      <c r="Q130" s="333">
        <f>ABS(F130-AVERAGE(F127:F129,F131))/SQRT(STDEV(F127:F129,F131)^2+G130^2)</f>
        <v>1.1654822643100504</v>
      </c>
      <c r="R130" s="334">
        <f t="shared" si="46"/>
        <v>1</v>
      </c>
      <c r="S130" s="335">
        <f t="shared" si="69"/>
        <v>5</v>
      </c>
      <c r="T130" s="332">
        <f>T129</f>
        <v>43.358000000000004</v>
      </c>
      <c r="U130" s="332"/>
      <c r="V130" s="336"/>
      <c r="W130" s="332"/>
      <c r="X130" s="332"/>
      <c r="Y130" s="337" t="str">
        <f t="shared" si="47"/>
        <v>No Rejection</v>
      </c>
      <c r="Z130" s="332"/>
      <c r="AA130" s="338"/>
      <c r="AC130" s="759"/>
      <c r="AD130" s="757"/>
    </row>
    <row r="131" spans="1:30" s="280" customFormat="1" ht="13.95" customHeight="1">
      <c r="A131" s="950"/>
      <c r="B131" s="339" t="s">
        <v>1162</v>
      </c>
      <c r="C131" s="340" t="s">
        <v>1173</v>
      </c>
      <c r="D131" s="341" t="s">
        <v>1182</v>
      </c>
      <c r="E131" s="340" t="s">
        <v>1183</v>
      </c>
      <c r="F131" s="342">
        <v>14.65</v>
      </c>
      <c r="G131" s="342">
        <v>0.51</v>
      </c>
      <c r="H131" s="342">
        <v>1.35</v>
      </c>
      <c r="I131" s="342">
        <f t="shared" si="48"/>
        <v>1.8225000000000002</v>
      </c>
      <c r="J131" s="343">
        <f t="shared" si="68"/>
        <v>5</v>
      </c>
      <c r="K131" s="344">
        <f t="shared" si="68"/>
        <v>43.358000000000004</v>
      </c>
      <c r="L131" s="344">
        <f t="shared" si="68"/>
        <v>30.107864753250094</v>
      </c>
      <c r="M131" s="345">
        <f t="shared" si="68"/>
        <v>0.69440160416186381</v>
      </c>
      <c r="N131" s="344">
        <f t="shared" si="45"/>
        <v>3168.5861745482521</v>
      </c>
      <c r="O131" s="347"/>
      <c r="P131" s="348"/>
      <c r="Q131" s="349">
        <f>ABS(F131-AVERAGE(F127:F130))/SQRT(STDEV(F127:F130)^2+G131^2)</f>
        <v>1.219767589566414</v>
      </c>
      <c r="R131" s="350">
        <f t="shared" si="46"/>
        <v>1</v>
      </c>
      <c r="S131" s="351">
        <f t="shared" si="69"/>
        <v>5</v>
      </c>
      <c r="T131" s="346">
        <f>T130</f>
        <v>43.358000000000004</v>
      </c>
      <c r="U131" s="346"/>
      <c r="V131" s="352"/>
      <c r="W131" s="346"/>
      <c r="X131" s="346"/>
      <c r="Y131" s="353" t="str">
        <f t="shared" si="47"/>
        <v>No Rejection</v>
      </c>
      <c r="Z131" s="346"/>
      <c r="AA131" s="354"/>
      <c r="AC131" s="759"/>
      <c r="AD131" s="757"/>
    </row>
    <row r="132" spans="1:30" s="280" customFormat="1" ht="13.95" customHeight="1">
      <c r="A132" s="950"/>
      <c r="B132" s="309" t="s">
        <v>1162</v>
      </c>
      <c r="C132" s="310" t="s">
        <v>331</v>
      </c>
      <c r="D132" s="311" t="s">
        <v>1184</v>
      </c>
      <c r="E132" s="310" t="s">
        <v>1185</v>
      </c>
      <c r="F132" s="312">
        <v>167.78</v>
      </c>
      <c r="G132" s="312">
        <v>4.8600000000000003</v>
      </c>
      <c r="H132" s="312">
        <v>15.71</v>
      </c>
      <c r="I132" s="312">
        <f t="shared" si="48"/>
        <v>246.80410000000003</v>
      </c>
      <c r="J132" s="313">
        <f>COUNT(F132:F134)</f>
        <v>3</v>
      </c>
      <c r="K132" s="314">
        <f>AVERAGE(F132:F134)</f>
        <v>104.00666666666667</v>
      </c>
      <c r="L132" s="314">
        <f>STDEV(F132:F134)</f>
        <v>74.931222686763405</v>
      </c>
      <c r="M132" s="315">
        <f>L132/K132</f>
        <v>0.72044634337635471</v>
      </c>
      <c r="N132" s="316">
        <f t="shared" si="45"/>
        <v>172.18911600723311</v>
      </c>
      <c r="O132" s="317">
        <f>SUM(N132:N134)</f>
        <v>3504.8800287014151</v>
      </c>
      <c r="P132" s="318">
        <f>O132/(J132-1)</f>
        <v>1752.4400143507075</v>
      </c>
      <c r="Q132" s="319">
        <f>ABS(F132-AVERAGE(F133:F134))/SQRT(STDEV(F133:F134)^2+G132^2)</f>
        <v>1.332674094117984</v>
      </c>
      <c r="R132" s="320">
        <f t="shared" si="46"/>
        <v>1</v>
      </c>
      <c r="S132" s="321">
        <f>IF(SUM(R132:R134)=1,"One sample left!",SUM(R132:R134))</f>
        <v>2</v>
      </c>
      <c r="T132" s="316">
        <f>IF(S132=J132,K132,AVERAGE(F132:F133))</f>
        <v>145.27000000000001</v>
      </c>
      <c r="U132" s="316">
        <f>IF(S132=J132,L132,STDEV(F132:F133))</f>
        <v>31.833947289018312</v>
      </c>
      <c r="V132" s="322">
        <f>U132/T132</f>
        <v>0.21913641694099475</v>
      </c>
      <c r="W132" s="316">
        <f>SQRT(STDEV(F132:F133)^2+SUM(I132:I133))</f>
        <v>39.26114109396206</v>
      </c>
      <c r="X132" s="322">
        <f>W132/T132</f>
        <v>0.27026324150865322</v>
      </c>
      <c r="Y132" s="323">
        <f t="shared" si="47"/>
        <v>21.452526715100998</v>
      </c>
      <c r="Z132" s="317">
        <f>IF(S132=J132,O132,SUM(Y132:Y134))</f>
        <v>24.530732693028074</v>
      </c>
      <c r="AA132" s="324">
        <f>Z132/(S132-1)</f>
        <v>24.530732693028074</v>
      </c>
      <c r="AC132" s="759"/>
      <c r="AD132" s="757"/>
    </row>
    <row r="133" spans="1:30" s="280" customFormat="1" ht="13.95" customHeight="1">
      <c r="A133" s="950"/>
      <c r="B133" s="326" t="s">
        <v>1162</v>
      </c>
      <c r="C133" s="327" t="s">
        <v>331</v>
      </c>
      <c r="D133" s="328" t="s">
        <v>1186</v>
      </c>
      <c r="E133" s="327" t="s">
        <v>1187</v>
      </c>
      <c r="F133" s="329">
        <v>122.76</v>
      </c>
      <c r="G133" s="329">
        <v>12.83</v>
      </c>
      <c r="H133" s="329">
        <v>16.77</v>
      </c>
      <c r="I133" s="329">
        <f t="shared" si="48"/>
        <v>281.23289999999997</v>
      </c>
      <c r="J133" s="330">
        <f t="shared" ref="J133:M134" si="70">J132</f>
        <v>3</v>
      </c>
      <c r="K133" s="291">
        <f t="shared" si="70"/>
        <v>104.00666666666667</v>
      </c>
      <c r="L133" s="291">
        <f t="shared" si="70"/>
        <v>74.931222686763405</v>
      </c>
      <c r="M133" s="331">
        <f t="shared" si="70"/>
        <v>0.72044634337635471</v>
      </c>
      <c r="N133" s="332">
        <f t="shared" si="45"/>
        <v>2.1365036222896272</v>
      </c>
      <c r="O133" s="283"/>
      <c r="P133" s="290"/>
      <c r="Q133" s="333">
        <f>ABS(F133-AVERAGE(F132,F134))/SQRT(STDEV(F132,F134)^2+G133^2)</f>
        <v>0.26985210566100137</v>
      </c>
      <c r="R133" s="334">
        <f t="shared" si="46"/>
        <v>1</v>
      </c>
      <c r="S133" s="335">
        <f t="shared" ref="S133:S134" si="71">S132</f>
        <v>2</v>
      </c>
      <c r="T133" s="332">
        <f>T132</f>
        <v>145.27000000000001</v>
      </c>
      <c r="U133" s="332"/>
      <c r="V133" s="336"/>
      <c r="W133" s="332"/>
      <c r="X133" s="332"/>
      <c r="Y133" s="337">
        <f t="shared" si="47"/>
        <v>3.0782059779270758</v>
      </c>
      <c r="Z133" s="332"/>
      <c r="AA133" s="338"/>
      <c r="AC133" s="759"/>
      <c r="AD133" s="757"/>
    </row>
    <row r="134" spans="1:30" s="280" customFormat="1" ht="13.95" customHeight="1">
      <c r="A134" s="951"/>
      <c r="B134" s="339" t="s">
        <v>1162</v>
      </c>
      <c r="C134" s="340" t="s">
        <v>331</v>
      </c>
      <c r="D134" s="341" t="s">
        <v>1188</v>
      </c>
      <c r="E134" s="340" t="s">
        <v>1189</v>
      </c>
      <c r="F134" s="342">
        <v>21.48</v>
      </c>
      <c r="G134" s="342">
        <v>1.43</v>
      </c>
      <c r="H134" s="342">
        <v>2.33</v>
      </c>
      <c r="I134" s="342">
        <f t="shared" si="48"/>
        <v>5.4289000000000005</v>
      </c>
      <c r="J134" s="343">
        <f t="shared" si="70"/>
        <v>3</v>
      </c>
      <c r="K134" s="344">
        <f t="shared" si="70"/>
        <v>104.00666666666667</v>
      </c>
      <c r="L134" s="344">
        <f t="shared" si="70"/>
        <v>74.931222686763405</v>
      </c>
      <c r="M134" s="345">
        <f t="shared" si="70"/>
        <v>0.72044634337635471</v>
      </c>
      <c r="N134" s="346">
        <f t="shared" si="45"/>
        <v>3330.5544090718922</v>
      </c>
      <c r="O134" s="347"/>
      <c r="P134" s="348"/>
      <c r="Q134" s="349">
        <f>ABS(F134-AVERAGE(F132:F133))/SQRT(STDEV(F132:F133)^2+G134^2)</f>
        <v>3.8846986870595668</v>
      </c>
      <c r="R134" s="350">
        <f t="shared" si="46"/>
        <v>0</v>
      </c>
      <c r="S134" s="351">
        <f t="shared" si="71"/>
        <v>2</v>
      </c>
      <c r="T134" s="346">
        <f>T133</f>
        <v>145.27000000000001</v>
      </c>
      <c r="U134" s="346"/>
      <c r="V134" s="352"/>
      <c r="W134" s="346"/>
      <c r="X134" s="346"/>
      <c r="Y134" s="353">
        <f t="shared" si="47"/>
        <v>0</v>
      </c>
      <c r="Z134" s="346"/>
      <c r="AA134" s="354"/>
      <c r="AC134" s="759"/>
      <c r="AD134" s="757"/>
    </row>
    <row r="135" spans="1:30" s="280" customFormat="1" ht="13.95" customHeight="1">
      <c r="A135" s="949" t="s">
        <v>156</v>
      </c>
      <c r="B135" s="361" t="s">
        <v>175</v>
      </c>
      <c r="C135" s="362" t="s">
        <v>347</v>
      </c>
      <c r="D135" s="363"/>
      <c r="E135" s="863" t="s">
        <v>6</v>
      </c>
      <c r="F135" s="364">
        <v>22.07</v>
      </c>
      <c r="G135" s="364">
        <v>0.66</v>
      </c>
      <c r="H135" s="364">
        <v>2.0099999999999998</v>
      </c>
      <c r="I135" s="364">
        <f t="shared" si="48"/>
        <v>4.0400999999999989</v>
      </c>
      <c r="J135" s="313">
        <f>COUNT(F135:F137)</f>
        <v>3</v>
      </c>
      <c r="K135" s="314">
        <f>AVERAGE(F135:F137)</f>
        <v>22.203333333333333</v>
      </c>
      <c r="L135" s="314">
        <f>STDEV(F135:F137)</f>
        <v>1.2652799426740837</v>
      </c>
      <c r="M135" s="315">
        <f>L135/K135</f>
        <v>5.698603555055174E-2</v>
      </c>
      <c r="N135" s="316">
        <f t="shared" si="45"/>
        <v>4.0812162024282943E-2</v>
      </c>
      <c r="O135" s="317">
        <f>SUM(N135:N137)</f>
        <v>6.6383090014699411</v>
      </c>
      <c r="P135" s="318">
        <f>O135/(J135-1)</f>
        <v>3.3191545007349705</v>
      </c>
      <c r="Q135" s="319">
        <f>ABS(F135-AVERAGE(F136:F137))/SQRT(STDEV(F136:F137)^2+G135^2)</f>
        <v>0.10525149632511362</v>
      </c>
      <c r="R135" s="320">
        <f t="shared" si="46"/>
        <v>1</v>
      </c>
      <c r="S135" s="321">
        <f>IF(SUM(R135:R137)=1,"One sample left!",SUM(R135:R137))</f>
        <v>3</v>
      </c>
      <c r="T135" s="316">
        <f>IF(S135=J135,K135,AVERAGE(F135:F136))</f>
        <v>22.203333333333333</v>
      </c>
      <c r="U135" s="316">
        <f>IF(S135=J135,L135,STDEV(F135:F136))</f>
        <v>1.2652799426740837</v>
      </c>
      <c r="V135" s="322">
        <f>U135/T135</f>
        <v>5.698603555055174E-2</v>
      </c>
      <c r="W135" s="316">
        <f>SQRT(STDEV(F135:F137)^2+SUM(I135:I137))</f>
        <v>3.7413945706558844</v>
      </c>
      <c r="X135" s="322">
        <f>W135/T135</f>
        <v>0.1685059857674171</v>
      </c>
      <c r="Y135" s="323" t="str">
        <f t="shared" si="47"/>
        <v>No Rejection</v>
      </c>
      <c r="Z135" s="317">
        <f>IF(S135=J135,O135,SUM(Y135:Y137))</f>
        <v>6.6383090014699411</v>
      </c>
      <c r="AA135" s="324">
        <f>Z135/(S135-1)</f>
        <v>3.3191545007349705</v>
      </c>
      <c r="AC135" s="759"/>
      <c r="AD135" s="757"/>
    </row>
    <row r="136" spans="1:30" s="280" customFormat="1" ht="13.95" customHeight="1">
      <c r="A136" s="950"/>
      <c r="B136" s="365" t="s">
        <v>175</v>
      </c>
      <c r="C136" s="366" t="s">
        <v>347</v>
      </c>
      <c r="D136" s="367"/>
      <c r="E136" s="864" t="s">
        <v>7</v>
      </c>
      <c r="F136" s="368">
        <v>23.53</v>
      </c>
      <c r="G136" s="368">
        <v>0.78</v>
      </c>
      <c r="H136" s="368">
        <v>2.17</v>
      </c>
      <c r="I136" s="368">
        <f t="shared" si="48"/>
        <v>4.7088999999999999</v>
      </c>
      <c r="J136" s="330">
        <f t="shared" ref="J136:M137" si="72">J135</f>
        <v>3</v>
      </c>
      <c r="K136" s="291">
        <f t="shared" si="72"/>
        <v>22.203333333333333</v>
      </c>
      <c r="L136" s="291">
        <f t="shared" si="72"/>
        <v>1.2652799426740837</v>
      </c>
      <c r="M136" s="331">
        <f t="shared" si="72"/>
        <v>5.698603555055174E-2</v>
      </c>
      <c r="N136" s="332">
        <f t="shared" ref="N136:N205" si="73">(F136-K136)^2/G136^2</f>
        <v>2.8929067134195394</v>
      </c>
      <c r="O136" s="283"/>
      <c r="P136" s="290"/>
      <c r="Q136" s="333">
        <f>ABS(F136-AVERAGE(F135,F137))/SQRT(STDEV(F135,F137)^2+G136^2)</f>
        <v>1.8395984268975858</v>
      </c>
      <c r="R136" s="334">
        <f t="shared" ref="R136:R205" si="74">IF(Q136&gt;2,0,1)</f>
        <v>1</v>
      </c>
      <c r="S136" s="335">
        <f t="shared" ref="S136:S137" si="75">S135</f>
        <v>3</v>
      </c>
      <c r="T136" s="332">
        <f>T135</f>
        <v>22.203333333333333</v>
      </c>
      <c r="U136" s="332"/>
      <c r="V136" s="336"/>
      <c r="W136" s="332"/>
      <c r="X136" s="332"/>
      <c r="Y136" s="337" t="str">
        <f t="shared" ref="Y136:Y205" si="76">IF(S136=J136,"No Rejection",(IF(R136=0,0,(F136-T136)^2/G136^2)))</f>
        <v>No Rejection</v>
      </c>
      <c r="Z136" s="332"/>
      <c r="AA136" s="338"/>
      <c r="AC136" s="759"/>
      <c r="AD136" s="757"/>
    </row>
    <row r="137" spans="1:30" s="280" customFormat="1" ht="13.95" customHeight="1">
      <c r="A137" s="950"/>
      <c r="B137" s="369" t="s">
        <v>175</v>
      </c>
      <c r="C137" s="370" t="s">
        <v>347</v>
      </c>
      <c r="D137" s="371"/>
      <c r="E137" s="865" t="s">
        <v>8</v>
      </c>
      <c r="F137" s="372">
        <v>21.01</v>
      </c>
      <c r="G137" s="372">
        <v>0.62</v>
      </c>
      <c r="H137" s="372">
        <v>1.91</v>
      </c>
      <c r="I137" s="372">
        <f t="shared" ref="I137:I206" si="77">H137^2</f>
        <v>3.6480999999999999</v>
      </c>
      <c r="J137" s="343">
        <f t="shared" si="72"/>
        <v>3</v>
      </c>
      <c r="K137" s="344">
        <f t="shared" si="72"/>
        <v>22.203333333333333</v>
      </c>
      <c r="L137" s="344">
        <f t="shared" si="72"/>
        <v>1.2652799426740837</v>
      </c>
      <c r="M137" s="345">
        <f t="shared" si="72"/>
        <v>5.698603555055174E-2</v>
      </c>
      <c r="N137" s="346">
        <f t="shared" si="73"/>
        <v>3.7045901260261189</v>
      </c>
      <c r="O137" s="347"/>
      <c r="P137" s="348"/>
      <c r="Q137" s="349">
        <f>ABS(F137-AVERAGE(F135:F136))/SQRT(STDEV(F135:F136)^2+G137^2)</f>
        <v>1.4864115817729968</v>
      </c>
      <c r="R137" s="350">
        <f t="shared" si="74"/>
        <v>1</v>
      </c>
      <c r="S137" s="351">
        <f t="shared" si="75"/>
        <v>3</v>
      </c>
      <c r="T137" s="346">
        <f>T136</f>
        <v>22.203333333333333</v>
      </c>
      <c r="U137" s="346"/>
      <c r="V137" s="352"/>
      <c r="W137" s="346"/>
      <c r="X137" s="346"/>
      <c r="Y137" s="353" t="str">
        <f t="shared" si="76"/>
        <v>No Rejection</v>
      </c>
      <c r="Z137" s="346"/>
      <c r="AA137" s="354"/>
      <c r="AC137" s="759"/>
      <c r="AD137" s="757"/>
    </row>
    <row r="138" spans="1:30" s="280" customFormat="1" ht="13.95" customHeight="1">
      <c r="A138" s="950"/>
      <c r="B138" s="361" t="s">
        <v>175</v>
      </c>
      <c r="C138" s="362" t="s">
        <v>350</v>
      </c>
      <c r="D138" s="363"/>
      <c r="E138" s="863" t="s">
        <v>12</v>
      </c>
      <c r="F138" s="364">
        <v>15.22</v>
      </c>
      <c r="G138" s="364">
        <v>0.49</v>
      </c>
      <c r="H138" s="364">
        <v>1.39</v>
      </c>
      <c r="I138" s="364">
        <f t="shared" si="77"/>
        <v>1.9320999999999997</v>
      </c>
      <c r="J138" s="313">
        <f>COUNT(F138:F140)</f>
        <v>3</v>
      </c>
      <c r="K138" s="314">
        <f>AVERAGE(F138:F140)</f>
        <v>15.353333333333333</v>
      </c>
      <c r="L138" s="314">
        <f>STDEV(F138:F140)</f>
        <v>0.35907288025320588</v>
      </c>
      <c r="M138" s="315">
        <f>L138/K138</f>
        <v>2.3387291375588745E-2</v>
      </c>
      <c r="N138" s="316">
        <f t="shared" si="73"/>
        <v>7.4043222731268871E-2</v>
      </c>
      <c r="O138" s="317">
        <f>SUM(N138:N140)</f>
        <v>1.104498092415767</v>
      </c>
      <c r="P138" s="318">
        <f>O138/(J138-1)</f>
        <v>0.55224904620788351</v>
      </c>
      <c r="Q138" s="319">
        <f>ABS(F138-AVERAGE(F139:F140))/SQRT(STDEV(F139:F140)^2+G138^2)</f>
        <v>0.29132736166916773</v>
      </c>
      <c r="R138" s="320">
        <f t="shared" si="74"/>
        <v>1</v>
      </c>
      <c r="S138" s="321">
        <f>IF(SUM(R138:R140)=1,"One sample left!",SUM(R138:R140))</f>
        <v>3</v>
      </c>
      <c r="T138" s="316">
        <f>IF(S138=J138,K138,AVERAGE(F138:F139))</f>
        <v>15.353333333333333</v>
      </c>
      <c r="U138" s="316">
        <f>IF(S138=J138,L138,STDEV(F138:F139))</f>
        <v>0.35907288025320588</v>
      </c>
      <c r="V138" s="322">
        <f>U138/T138</f>
        <v>2.3387291375588745E-2</v>
      </c>
      <c r="W138" s="316">
        <f>SQRT(STDEV(F138:F140)^2+SUM(I138:I140))</f>
        <v>2.4518428443383833</v>
      </c>
      <c r="X138" s="322">
        <f>W138/T138</f>
        <v>0.15969449702594768</v>
      </c>
      <c r="Y138" s="323" t="str">
        <f t="shared" si="76"/>
        <v>No Rejection</v>
      </c>
      <c r="Z138" s="317">
        <f>IF(S138=J138,O138,SUM(Y138:Y140))</f>
        <v>1.104498092415767</v>
      </c>
      <c r="AA138" s="324">
        <f>Z138/(S138-1)</f>
        <v>0.55224904620788351</v>
      </c>
      <c r="AC138" s="759"/>
      <c r="AD138" s="757"/>
    </row>
    <row r="139" spans="1:30" s="280" customFormat="1" ht="13.95" customHeight="1">
      <c r="A139" s="950"/>
      <c r="B139" s="365" t="s">
        <v>175</v>
      </c>
      <c r="C139" s="366" t="s">
        <v>350</v>
      </c>
      <c r="D139" s="367"/>
      <c r="E139" s="864" t="s">
        <v>13</v>
      </c>
      <c r="F139" s="368">
        <v>15.08</v>
      </c>
      <c r="G139" s="368">
        <v>0.45</v>
      </c>
      <c r="H139" s="368">
        <v>1.37</v>
      </c>
      <c r="I139" s="368">
        <f t="shared" si="77"/>
        <v>1.8769000000000002</v>
      </c>
      <c r="J139" s="330">
        <f t="shared" ref="J139:M140" si="78">J138</f>
        <v>3</v>
      </c>
      <c r="K139" s="291">
        <f t="shared" si="78"/>
        <v>15.353333333333333</v>
      </c>
      <c r="L139" s="291">
        <f t="shared" si="78"/>
        <v>0.35907288025320588</v>
      </c>
      <c r="M139" s="331">
        <f t="shared" si="78"/>
        <v>2.3387291375588745E-2</v>
      </c>
      <c r="N139" s="332">
        <f t="shared" si="73"/>
        <v>0.3689437585733884</v>
      </c>
      <c r="O139" s="283"/>
      <c r="P139" s="290"/>
      <c r="Q139" s="333">
        <f>ABS(F139-AVERAGE(F138,F140))/SQRT(STDEV(F138,F140)^2+G139^2)</f>
        <v>0.69471570929297743</v>
      </c>
      <c r="R139" s="334">
        <f t="shared" si="74"/>
        <v>1</v>
      </c>
      <c r="S139" s="335">
        <f t="shared" ref="S139:S143" si="79">S138</f>
        <v>3</v>
      </c>
      <c r="T139" s="332">
        <f>T138</f>
        <v>15.353333333333333</v>
      </c>
      <c r="U139" s="332"/>
      <c r="V139" s="336"/>
      <c r="W139" s="332"/>
      <c r="X139" s="332"/>
      <c r="Y139" s="337" t="str">
        <f t="shared" si="76"/>
        <v>No Rejection</v>
      </c>
      <c r="Z139" s="332"/>
      <c r="AA139" s="338"/>
      <c r="AC139" s="759"/>
      <c r="AD139" s="757"/>
    </row>
    <row r="140" spans="1:30" s="280" customFormat="1" ht="13.95" customHeight="1">
      <c r="A140" s="950"/>
      <c r="B140" s="369" t="s">
        <v>175</v>
      </c>
      <c r="C140" s="370" t="s">
        <v>350</v>
      </c>
      <c r="D140" s="371"/>
      <c r="E140" s="865" t="s">
        <v>14</v>
      </c>
      <c r="F140" s="372">
        <v>15.76</v>
      </c>
      <c r="G140" s="372">
        <v>0.5</v>
      </c>
      <c r="H140" s="372">
        <v>1.44</v>
      </c>
      <c r="I140" s="372">
        <f t="shared" si="77"/>
        <v>2.0735999999999999</v>
      </c>
      <c r="J140" s="343">
        <f t="shared" si="78"/>
        <v>3</v>
      </c>
      <c r="K140" s="344">
        <f t="shared" si="78"/>
        <v>15.353333333333333</v>
      </c>
      <c r="L140" s="344">
        <f t="shared" si="78"/>
        <v>0.35907288025320588</v>
      </c>
      <c r="M140" s="345">
        <f t="shared" si="78"/>
        <v>2.3387291375588745E-2</v>
      </c>
      <c r="N140" s="346">
        <f t="shared" si="73"/>
        <v>0.66151111111110983</v>
      </c>
      <c r="O140" s="347"/>
      <c r="P140" s="348"/>
      <c r="Q140" s="349">
        <f>ABS(F140-AVERAGE(F138:F139))/SQRT(STDEV(F138:F139)^2+G140^2)</f>
        <v>1.196768808590998</v>
      </c>
      <c r="R140" s="350">
        <f t="shared" si="74"/>
        <v>1</v>
      </c>
      <c r="S140" s="351">
        <f t="shared" si="79"/>
        <v>3</v>
      </c>
      <c r="T140" s="346">
        <f>T139</f>
        <v>15.353333333333333</v>
      </c>
      <c r="U140" s="346"/>
      <c r="V140" s="352"/>
      <c r="W140" s="346"/>
      <c r="X140" s="346"/>
      <c r="Y140" s="353" t="str">
        <f t="shared" si="76"/>
        <v>No Rejection</v>
      </c>
      <c r="Z140" s="346"/>
      <c r="AA140" s="354"/>
      <c r="AC140" s="759"/>
      <c r="AD140" s="757"/>
    </row>
    <row r="141" spans="1:30" s="280" customFormat="1" ht="13.95" customHeight="1">
      <c r="A141" s="950"/>
      <c r="B141" s="361" t="s">
        <v>175</v>
      </c>
      <c r="C141" s="362" t="s">
        <v>353</v>
      </c>
      <c r="D141" s="363"/>
      <c r="E141" s="863" t="s">
        <v>9</v>
      </c>
      <c r="F141" s="364">
        <v>0.25</v>
      </c>
      <c r="G141" s="364">
        <v>0.06</v>
      </c>
      <c r="H141" s="364">
        <v>0.06</v>
      </c>
      <c r="I141" s="364">
        <f t="shared" si="77"/>
        <v>3.5999999999999999E-3</v>
      </c>
      <c r="J141" s="313">
        <f>COUNT(F141:F143)</f>
        <v>3</v>
      </c>
      <c r="K141" s="314">
        <f>AVERAGE(F141:F143)</f>
        <v>0.25333333333333335</v>
      </c>
      <c r="L141" s="314">
        <f>STDEV(F141:F143)</f>
        <v>5.7735026918962623E-3</v>
      </c>
      <c r="M141" s="315">
        <f>L141/K141</f>
        <v>2.2790142204853665E-2</v>
      </c>
      <c r="N141" s="316">
        <f t="shared" si="73"/>
        <v>3.0864197530864595E-3</v>
      </c>
      <c r="O141" s="317">
        <f>SUM(N141:N143)</f>
        <v>1.3117283950617337E-2</v>
      </c>
      <c r="P141" s="318">
        <f>O141/(J141-1)</f>
        <v>6.5586419753086685E-3</v>
      </c>
      <c r="Q141" s="319">
        <f>ABS(F141-AVERAGE(F142:F143))/SQRT(STDEV(F142:F143)^2+G141^2)</f>
        <v>8.2760588860236864E-2</v>
      </c>
      <c r="R141" s="320">
        <f t="shared" si="74"/>
        <v>1</v>
      </c>
      <c r="S141" s="321">
        <f>IF(SUM(R141:R143)=1,"One sample left!",SUM(R141:R143))</f>
        <v>3</v>
      </c>
      <c r="T141" s="316">
        <f>IF(S141=J141,K141,AVERAGE(F141:F142))</f>
        <v>0.25333333333333335</v>
      </c>
      <c r="U141" s="316">
        <f>IF(S141=J141,L141,STDEV(F141:F142))</f>
        <v>5.7735026918962623E-3</v>
      </c>
      <c r="V141" s="322">
        <f>U141/T141</f>
        <v>2.2790142204853665E-2</v>
      </c>
      <c r="W141" s="316">
        <f>SQRT(STDEV(F141:F143)^2+SUM(I141:I143))</f>
        <v>0.1167618659209133</v>
      </c>
      <c r="X141" s="322">
        <f>W141/T141</f>
        <v>0.46090210231939455</v>
      </c>
      <c r="Y141" s="323" t="str">
        <f t="shared" si="76"/>
        <v>No Rejection</v>
      </c>
      <c r="Z141" s="317">
        <f>IF(S141=J141,O141,SUM(Y141:Y143))</f>
        <v>1.3117283950617337E-2</v>
      </c>
      <c r="AA141" s="324">
        <f>Z141/(S141-1)</f>
        <v>6.5586419753086685E-3</v>
      </c>
      <c r="AC141" s="759"/>
      <c r="AD141" s="757"/>
    </row>
    <row r="142" spans="1:30" s="280" customFormat="1" ht="13.95" customHeight="1">
      <c r="A142" s="950"/>
      <c r="B142" s="365" t="s">
        <v>175</v>
      </c>
      <c r="C142" s="366" t="s">
        <v>353</v>
      </c>
      <c r="D142" s="367"/>
      <c r="E142" s="864" t="s">
        <v>10</v>
      </c>
      <c r="F142" s="368">
        <v>0.26</v>
      </c>
      <c r="G142" s="368">
        <v>0.08</v>
      </c>
      <c r="H142" s="368">
        <v>0.08</v>
      </c>
      <c r="I142" s="368">
        <f t="shared" si="77"/>
        <v>6.4000000000000003E-3</v>
      </c>
      <c r="J142" s="330">
        <f t="shared" ref="J142:M143" si="80">J141</f>
        <v>3</v>
      </c>
      <c r="K142" s="291">
        <f t="shared" si="80"/>
        <v>0.25333333333333335</v>
      </c>
      <c r="L142" s="291">
        <f t="shared" si="80"/>
        <v>5.7735026918962623E-3</v>
      </c>
      <c r="M142" s="331">
        <f t="shared" si="80"/>
        <v>2.2790142204853665E-2</v>
      </c>
      <c r="N142" s="332">
        <f t="shared" si="73"/>
        <v>6.944444444444418E-3</v>
      </c>
      <c r="O142" s="283"/>
      <c r="P142" s="290"/>
      <c r="Q142" s="333">
        <f>ABS(F142-AVERAGE(F141,F143))/SQRT(STDEV(F141,F143)^2+G142^2)</f>
        <v>0.12500000000000011</v>
      </c>
      <c r="R142" s="334">
        <f t="shared" si="74"/>
        <v>1</v>
      </c>
      <c r="S142" s="335">
        <f t="shared" si="79"/>
        <v>3</v>
      </c>
      <c r="T142" s="332">
        <f>T141</f>
        <v>0.25333333333333335</v>
      </c>
      <c r="U142" s="332"/>
      <c r="V142" s="336"/>
      <c r="W142" s="332"/>
      <c r="X142" s="332"/>
      <c r="Y142" s="337" t="str">
        <f t="shared" si="76"/>
        <v>No Rejection</v>
      </c>
      <c r="Z142" s="332"/>
      <c r="AA142" s="338"/>
      <c r="AC142" s="759"/>
      <c r="AD142" s="757"/>
    </row>
    <row r="143" spans="1:30" s="280" customFormat="1" ht="13.95" customHeight="1">
      <c r="A143" s="951"/>
      <c r="B143" s="369" t="s">
        <v>175</v>
      </c>
      <c r="C143" s="370" t="s">
        <v>353</v>
      </c>
      <c r="D143" s="371"/>
      <c r="E143" s="865" t="s">
        <v>11</v>
      </c>
      <c r="F143" s="372">
        <v>0.25</v>
      </c>
      <c r="G143" s="372">
        <v>0.06</v>
      </c>
      <c r="H143" s="372">
        <v>0.06</v>
      </c>
      <c r="I143" s="372">
        <f t="shared" si="77"/>
        <v>3.5999999999999999E-3</v>
      </c>
      <c r="J143" s="343">
        <f t="shared" si="80"/>
        <v>3</v>
      </c>
      <c r="K143" s="344">
        <f t="shared" si="80"/>
        <v>0.25333333333333335</v>
      </c>
      <c r="L143" s="344">
        <f t="shared" si="80"/>
        <v>5.7735026918962623E-3</v>
      </c>
      <c r="M143" s="345">
        <f t="shared" si="80"/>
        <v>2.2790142204853665E-2</v>
      </c>
      <c r="N143" s="346">
        <f t="shared" si="73"/>
        <v>3.0864197530864595E-3</v>
      </c>
      <c r="O143" s="347"/>
      <c r="P143" s="348"/>
      <c r="Q143" s="349">
        <f>ABS(F143-AVERAGE(F141:F142))/SQRT(STDEV(F141:F142)^2+G143^2)</f>
        <v>8.2760588860236864E-2</v>
      </c>
      <c r="R143" s="350">
        <f t="shared" si="74"/>
        <v>1</v>
      </c>
      <c r="S143" s="351">
        <f t="shared" si="79"/>
        <v>3</v>
      </c>
      <c r="T143" s="346">
        <f>T142</f>
        <v>0.25333333333333335</v>
      </c>
      <c r="U143" s="346"/>
      <c r="V143" s="352"/>
      <c r="W143" s="346"/>
      <c r="X143" s="346"/>
      <c r="Y143" s="353" t="str">
        <f t="shared" si="76"/>
        <v>No Rejection</v>
      </c>
      <c r="Z143" s="346"/>
      <c r="AA143" s="354"/>
      <c r="AC143" s="759"/>
      <c r="AD143" s="757"/>
    </row>
    <row r="144" spans="1:30" s="280" customFormat="1" ht="13.95" customHeight="1">
      <c r="A144" s="949" t="s">
        <v>1190</v>
      </c>
      <c r="B144" s="309" t="s">
        <v>1191</v>
      </c>
      <c r="C144" s="310" t="s">
        <v>361</v>
      </c>
      <c r="D144" s="311" t="s">
        <v>1192</v>
      </c>
      <c r="E144" s="310" t="s">
        <v>1193</v>
      </c>
      <c r="F144" s="312">
        <v>97.63</v>
      </c>
      <c r="G144" s="312">
        <v>1.66</v>
      </c>
      <c r="H144" s="312">
        <v>8.6999999999999993</v>
      </c>
      <c r="I144" s="312">
        <f t="shared" si="77"/>
        <v>75.689999999999984</v>
      </c>
      <c r="J144" s="313">
        <f>COUNT(F144:F148)</f>
        <v>5</v>
      </c>
      <c r="K144" s="314">
        <f>AVERAGE(F144:F148)</f>
        <v>82.805999999999997</v>
      </c>
      <c r="L144" s="314">
        <f>STDEV(F144:F148)</f>
        <v>16.376694721463188</v>
      </c>
      <c r="M144" s="315">
        <f>L144/K144</f>
        <v>0.19777183684108868</v>
      </c>
      <c r="N144" s="316">
        <f t="shared" si="73"/>
        <v>79.747051821744805</v>
      </c>
      <c r="O144" s="317">
        <f>SUM(N144:N148)</f>
        <v>898.4032162002959</v>
      </c>
      <c r="P144" s="318">
        <f>O144/(J144-1)</f>
        <v>224.60080405007398</v>
      </c>
      <c r="Q144" s="319">
        <f>ABS(F144-AVERAGE(F145:F148))/SQRT(STDEV(F145:F148)^2+G144^2)</f>
        <v>1.1302404819811365</v>
      </c>
      <c r="R144" s="320">
        <f t="shared" si="74"/>
        <v>1</v>
      </c>
      <c r="S144" s="321">
        <f>IF(SUM(R144:R148)=1,"One sample left!",SUM(R144:R148))</f>
        <v>4</v>
      </c>
      <c r="T144" s="316">
        <f>IF(S144=J144,K144,AVERAGE(F144:F147))</f>
        <v>89.487499999999997</v>
      </c>
      <c r="U144" s="316">
        <f>IF(S144=J144,L144,STDEV(F144:F147))</f>
        <v>7.7445825151090792</v>
      </c>
      <c r="V144" s="322">
        <f>U144/T144</f>
        <v>8.6543735327381813E-2</v>
      </c>
      <c r="W144" s="316">
        <f>SQRT(STDEV(F144:F147)^2+SUM(I144:I147))</f>
        <v>17.745826504655486</v>
      </c>
      <c r="X144" s="322">
        <f>W144/T144</f>
        <v>0.1983050873547198</v>
      </c>
      <c r="Y144" s="323">
        <f t="shared" si="76"/>
        <v>24.060206942226731</v>
      </c>
      <c r="Z144" s="317">
        <f>IF(S144=J144,O144,SUM(Y144:Y148))</f>
        <v>86.815471623402146</v>
      </c>
      <c r="AA144" s="324">
        <f>Z144/(S144-1)</f>
        <v>28.938490541134048</v>
      </c>
      <c r="AC144" s="759"/>
      <c r="AD144" s="757"/>
    </row>
    <row r="145" spans="1:30" s="280" customFormat="1" ht="13.95" customHeight="1">
      <c r="A145" s="950"/>
      <c r="B145" s="326" t="s">
        <v>1191</v>
      </c>
      <c r="C145" s="327" t="s">
        <v>361</v>
      </c>
      <c r="D145" s="328" t="s">
        <v>1194</v>
      </c>
      <c r="E145" s="327" t="s">
        <v>1195</v>
      </c>
      <c r="F145" s="329">
        <v>93.85</v>
      </c>
      <c r="G145" s="329">
        <v>1.54</v>
      </c>
      <c r="H145" s="329">
        <v>8.35</v>
      </c>
      <c r="I145" s="329">
        <f t="shared" si="77"/>
        <v>69.722499999999997</v>
      </c>
      <c r="J145" s="330">
        <f t="shared" ref="J145:M148" si="81">J144</f>
        <v>5</v>
      </c>
      <c r="K145" s="291">
        <f t="shared" si="81"/>
        <v>82.805999999999997</v>
      </c>
      <c r="L145" s="291">
        <f t="shared" si="81"/>
        <v>16.376694721463188</v>
      </c>
      <c r="M145" s="331">
        <f t="shared" si="81"/>
        <v>0.19777183684108868</v>
      </c>
      <c r="N145" s="291">
        <f t="shared" si="73"/>
        <v>51.429387755102013</v>
      </c>
      <c r="O145" s="283"/>
      <c r="P145" s="290"/>
      <c r="Q145" s="333">
        <f>ABS(F145-AVERAGE(F144,F146:F148))/SQRT(STDEV(F144,F146:F148)^2+G145^2)</f>
        <v>0.78515400934432988</v>
      </c>
      <c r="R145" s="334">
        <f t="shared" si="74"/>
        <v>1</v>
      </c>
      <c r="S145" s="335">
        <f t="shared" ref="S145:S148" si="82">S144</f>
        <v>4</v>
      </c>
      <c r="T145" s="332">
        <f>T144</f>
        <v>89.487499999999997</v>
      </c>
      <c r="U145" s="332"/>
      <c r="V145" s="336"/>
      <c r="W145" s="332"/>
      <c r="X145" s="332"/>
      <c r="Y145" s="337">
        <f t="shared" si="76"/>
        <v>8.0247116925282409</v>
      </c>
      <c r="Z145" s="332"/>
      <c r="AA145" s="338"/>
      <c r="AC145" s="759"/>
      <c r="AD145" s="757"/>
    </row>
    <row r="146" spans="1:30" s="280" customFormat="1" ht="13.95" customHeight="1">
      <c r="A146" s="950"/>
      <c r="B146" s="326" t="s">
        <v>1191</v>
      </c>
      <c r="C146" s="327" t="s">
        <v>361</v>
      </c>
      <c r="D146" s="328" t="s">
        <v>1196</v>
      </c>
      <c r="E146" s="327" t="s">
        <v>1197</v>
      </c>
      <c r="F146" s="329">
        <v>86.1</v>
      </c>
      <c r="G146" s="329">
        <v>1.55</v>
      </c>
      <c r="H146" s="329">
        <v>7.67</v>
      </c>
      <c r="I146" s="329">
        <f t="shared" si="77"/>
        <v>58.828899999999997</v>
      </c>
      <c r="J146" s="330">
        <f t="shared" si="81"/>
        <v>5</v>
      </c>
      <c r="K146" s="291">
        <f t="shared" si="81"/>
        <v>82.805999999999997</v>
      </c>
      <c r="L146" s="291">
        <f t="shared" si="81"/>
        <v>16.376694721463188</v>
      </c>
      <c r="M146" s="331">
        <f t="shared" si="81"/>
        <v>0.19777183684108868</v>
      </c>
      <c r="N146" s="291">
        <f t="shared" si="73"/>
        <v>4.5163105098855274</v>
      </c>
      <c r="O146" s="283"/>
      <c r="P146" s="290"/>
      <c r="Q146" s="333">
        <f>ABS(F146-AVERAGE(F144:F145,F147:F148))/SQRT(STDEV(F144:F145,F147:F148)^2+G146^2)</f>
        <v>0.2183877465399697</v>
      </c>
      <c r="R146" s="334">
        <f t="shared" si="74"/>
        <v>1</v>
      </c>
      <c r="S146" s="335">
        <f t="shared" si="82"/>
        <v>4</v>
      </c>
      <c r="T146" s="332">
        <f>T145</f>
        <v>89.487499999999997</v>
      </c>
      <c r="U146" s="332"/>
      <c r="V146" s="336"/>
      <c r="W146" s="332"/>
      <c r="X146" s="332"/>
      <c r="Y146" s="337">
        <f t="shared" si="76"/>
        <v>4.7763397502601528</v>
      </c>
      <c r="Z146" s="332"/>
      <c r="AA146" s="338"/>
      <c r="AC146" s="759"/>
      <c r="AD146" s="757"/>
    </row>
    <row r="147" spans="1:30" s="280" customFormat="1" ht="13.95" customHeight="1">
      <c r="A147" s="950"/>
      <c r="B147" s="326" t="s">
        <v>1191</v>
      </c>
      <c r="C147" s="327" t="s">
        <v>361</v>
      </c>
      <c r="D147" s="328" t="s">
        <v>1198</v>
      </c>
      <c r="E147" s="327" t="s">
        <v>1199</v>
      </c>
      <c r="F147" s="329">
        <v>80.37</v>
      </c>
      <c r="G147" s="329">
        <v>1.29</v>
      </c>
      <c r="H147" s="329">
        <v>7.12</v>
      </c>
      <c r="I147" s="329">
        <f t="shared" si="77"/>
        <v>50.694400000000002</v>
      </c>
      <c r="J147" s="330">
        <f t="shared" si="81"/>
        <v>5</v>
      </c>
      <c r="K147" s="291">
        <f t="shared" si="81"/>
        <v>82.805999999999997</v>
      </c>
      <c r="L147" s="291">
        <f t="shared" si="81"/>
        <v>16.376694721463188</v>
      </c>
      <c r="M147" s="331">
        <f t="shared" si="81"/>
        <v>0.19777183684108868</v>
      </c>
      <c r="N147" s="291">
        <f t="shared" si="73"/>
        <v>3.5659491617090104</v>
      </c>
      <c r="O147" s="283"/>
      <c r="P147" s="290"/>
      <c r="Q147" s="333">
        <f>ABS(F147-AVERAGE(F144:F146,F148))/SQRT(STDEV(F144:F146,F148)^2+G147^2)</f>
        <v>0.16120672353070284</v>
      </c>
      <c r="R147" s="334">
        <f t="shared" si="74"/>
        <v>1</v>
      </c>
      <c r="S147" s="335">
        <f t="shared" si="82"/>
        <v>4</v>
      </c>
      <c r="T147" s="332">
        <f>T146</f>
        <v>89.487499999999997</v>
      </c>
      <c r="U147" s="332"/>
      <c r="V147" s="336"/>
      <c r="W147" s="332"/>
      <c r="X147" s="332"/>
      <c r="Y147" s="337">
        <f t="shared" si="76"/>
        <v>49.954213238387034</v>
      </c>
      <c r="Z147" s="332"/>
      <c r="AA147" s="338"/>
      <c r="AC147" s="759"/>
      <c r="AD147" s="757"/>
    </row>
    <row r="148" spans="1:30" s="280" customFormat="1" ht="13.95" customHeight="1">
      <c r="A148" s="950"/>
      <c r="B148" s="339" t="s">
        <v>1191</v>
      </c>
      <c r="C148" s="340" t="s">
        <v>361</v>
      </c>
      <c r="D148" s="341" t="s">
        <v>1200</v>
      </c>
      <c r="E148" s="340" t="s">
        <v>1201</v>
      </c>
      <c r="F148" s="342">
        <v>56.08</v>
      </c>
      <c r="G148" s="342">
        <v>0.97</v>
      </c>
      <c r="H148" s="342">
        <v>4.6500000000000004</v>
      </c>
      <c r="I148" s="342">
        <f t="shared" si="77"/>
        <v>21.622500000000002</v>
      </c>
      <c r="J148" s="343">
        <f t="shared" si="81"/>
        <v>5</v>
      </c>
      <c r="K148" s="344">
        <f t="shared" si="81"/>
        <v>82.805999999999997</v>
      </c>
      <c r="L148" s="344">
        <f t="shared" si="81"/>
        <v>16.376694721463188</v>
      </c>
      <c r="M148" s="345">
        <f t="shared" si="81"/>
        <v>0.19777183684108868</v>
      </c>
      <c r="N148" s="344">
        <f t="shared" si="73"/>
        <v>759.1445169518546</v>
      </c>
      <c r="O148" s="347"/>
      <c r="P148" s="348"/>
      <c r="Q148" s="349">
        <f>ABS(F148-AVERAGE(F144:F147))/SQRT(STDEV(F144:F147)^2+G148^2)</f>
        <v>4.2802187042008049</v>
      </c>
      <c r="R148" s="350">
        <f t="shared" si="74"/>
        <v>0</v>
      </c>
      <c r="S148" s="351">
        <f t="shared" si="82"/>
        <v>4</v>
      </c>
      <c r="T148" s="346">
        <f>T147</f>
        <v>89.487499999999997</v>
      </c>
      <c r="U148" s="346"/>
      <c r="V148" s="352"/>
      <c r="W148" s="346"/>
      <c r="X148" s="346"/>
      <c r="Y148" s="353">
        <f t="shared" si="76"/>
        <v>0</v>
      </c>
      <c r="Z148" s="346"/>
      <c r="AA148" s="354"/>
      <c r="AC148" s="759"/>
      <c r="AD148" s="757"/>
    </row>
    <row r="149" spans="1:30" s="280" customFormat="1" ht="13.95" customHeight="1">
      <c r="A149" s="950"/>
      <c r="B149" s="309" t="s">
        <v>1191</v>
      </c>
      <c r="C149" s="310" t="s">
        <v>363</v>
      </c>
      <c r="D149" s="311" t="s">
        <v>1202</v>
      </c>
      <c r="E149" s="310" t="s">
        <v>1203</v>
      </c>
      <c r="F149" s="312">
        <v>44.85</v>
      </c>
      <c r="G149" s="312">
        <v>0.67</v>
      </c>
      <c r="H149" s="312">
        <v>3.93</v>
      </c>
      <c r="I149" s="312">
        <f t="shared" si="77"/>
        <v>15.444900000000001</v>
      </c>
      <c r="J149" s="313">
        <f>COUNT(F149:F151)</f>
        <v>3</v>
      </c>
      <c r="K149" s="314">
        <f>AVERAGE(F149:F151)</f>
        <v>32.106666666666662</v>
      </c>
      <c r="L149" s="314">
        <f>STDEV(F149:F151)</f>
        <v>12.244894174035712</v>
      </c>
      <c r="M149" s="315">
        <f>L149/K149</f>
        <v>0.3813816707029396</v>
      </c>
      <c r="N149" s="316">
        <f t="shared" si="73"/>
        <v>361.75661493527417</v>
      </c>
      <c r="O149" s="317">
        <f>SUM(N149:N151)</f>
        <v>1137.4626492008319</v>
      </c>
      <c r="P149" s="318">
        <f>O149/(J149-1)</f>
        <v>568.73132460041597</v>
      </c>
      <c r="Q149" s="319">
        <f>ABS(F149-AVERAGE(F150:F151))/SQRT(STDEV(F150:F151)^2+G149^2)</f>
        <v>2.5377507460727085</v>
      </c>
      <c r="R149" s="320">
        <f t="shared" si="74"/>
        <v>0</v>
      </c>
      <c r="S149" s="321">
        <f>IF(SUM(R149:R151)=1,"One sample left!",SUM(R149:R151))</f>
        <v>2</v>
      </c>
      <c r="T149" s="316">
        <f>IF(S149=J149,K149,AVERAGE(F150:F151))</f>
        <v>25.734999999999999</v>
      </c>
      <c r="U149" s="316">
        <f>IF(S149=J149,L149,STDEV(F150:F151))</f>
        <v>7.50240294838928</v>
      </c>
      <c r="V149" s="322">
        <f>U149/T149</f>
        <v>0.29152527485483892</v>
      </c>
      <c r="W149" s="316">
        <f>SQRT(STDEV(F150:F151)^2+SUM(I150:I151))</f>
        <v>8.1907600379940408</v>
      </c>
      <c r="X149" s="322">
        <f>W149/T149</f>
        <v>0.31827317031257202</v>
      </c>
      <c r="Y149" s="323">
        <f t="shared" si="76"/>
        <v>0</v>
      </c>
      <c r="Z149" s="317">
        <f>IF(S149=J149,O149,SUM(Y149:Y151))</f>
        <v>228.24951517879288</v>
      </c>
      <c r="AA149" s="324">
        <f>Z149/(S149-1)</f>
        <v>228.24951517879288</v>
      </c>
      <c r="AC149" s="759"/>
      <c r="AD149" s="757"/>
    </row>
    <row r="150" spans="1:30" s="280" customFormat="1" ht="13.95" customHeight="1">
      <c r="A150" s="950"/>
      <c r="B150" s="326" t="s">
        <v>1191</v>
      </c>
      <c r="C150" s="327" t="s">
        <v>363</v>
      </c>
      <c r="D150" s="328" t="s">
        <v>1204</v>
      </c>
      <c r="E150" s="327" t="s">
        <v>1205</v>
      </c>
      <c r="F150" s="329">
        <v>31.04</v>
      </c>
      <c r="G150" s="329">
        <v>0.64</v>
      </c>
      <c r="H150" s="329">
        <v>2.75</v>
      </c>
      <c r="I150" s="329">
        <f t="shared" si="77"/>
        <v>7.5625</v>
      </c>
      <c r="J150" s="330">
        <f t="shared" ref="J150:M151" si="83">J149</f>
        <v>3</v>
      </c>
      <c r="K150" s="291">
        <f t="shared" si="83"/>
        <v>32.106666666666662</v>
      </c>
      <c r="L150" s="291">
        <f t="shared" si="83"/>
        <v>12.244894174035712</v>
      </c>
      <c r="M150" s="331">
        <f t="shared" si="83"/>
        <v>0.3813816707029396</v>
      </c>
      <c r="N150" s="332">
        <f t="shared" si="73"/>
        <v>2.7777777777777581</v>
      </c>
      <c r="O150" s="283"/>
      <c r="P150" s="290"/>
      <c r="Q150" s="333">
        <f>ABS(F150-AVERAGE(F149,F151))/SQRT(STDEV(F149,F151)^2+G150^2)</f>
        <v>9.2595786692269103E-2</v>
      </c>
      <c r="R150" s="334">
        <f t="shared" si="74"/>
        <v>1</v>
      </c>
      <c r="S150" s="335">
        <f t="shared" ref="S150:S151" si="84">S149</f>
        <v>2</v>
      </c>
      <c r="T150" s="332">
        <f>T149</f>
        <v>25.734999999999999</v>
      </c>
      <c r="U150" s="332"/>
      <c r="V150" s="336"/>
      <c r="W150" s="332"/>
      <c r="X150" s="332"/>
      <c r="Y150" s="337">
        <f t="shared" si="76"/>
        <v>68.708557128906236</v>
      </c>
      <c r="Z150" s="332"/>
      <c r="AA150" s="338"/>
      <c r="AC150" s="759"/>
      <c r="AD150" s="757"/>
    </row>
    <row r="151" spans="1:30" s="280" customFormat="1" ht="13.95" customHeight="1">
      <c r="A151" s="950"/>
      <c r="B151" s="339" t="s">
        <v>1191</v>
      </c>
      <c r="C151" s="340" t="s">
        <v>363</v>
      </c>
      <c r="D151" s="341" t="s">
        <v>1206</v>
      </c>
      <c r="E151" s="340" t="s">
        <v>1207</v>
      </c>
      <c r="F151" s="342">
        <v>20.43</v>
      </c>
      <c r="G151" s="342">
        <v>0.42</v>
      </c>
      <c r="H151" s="342">
        <v>1.8</v>
      </c>
      <c r="I151" s="342">
        <f t="shared" si="77"/>
        <v>3.24</v>
      </c>
      <c r="J151" s="343">
        <f t="shared" si="83"/>
        <v>3</v>
      </c>
      <c r="K151" s="344">
        <f t="shared" si="83"/>
        <v>32.106666666666662</v>
      </c>
      <c r="L151" s="344">
        <f t="shared" si="83"/>
        <v>12.244894174035712</v>
      </c>
      <c r="M151" s="345">
        <f t="shared" si="83"/>
        <v>0.3813816707029396</v>
      </c>
      <c r="N151" s="346">
        <f t="shared" si="73"/>
        <v>772.92825648777989</v>
      </c>
      <c r="O151" s="347"/>
      <c r="P151" s="348"/>
      <c r="Q151" s="349">
        <f>ABS(F151-AVERAGE(F149:F150))/SQRT(STDEV(F149:F150)^2+G151^2)</f>
        <v>1.7919675371128079</v>
      </c>
      <c r="R151" s="350">
        <f t="shared" si="74"/>
        <v>1</v>
      </c>
      <c r="S151" s="351">
        <f t="shared" si="84"/>
        <v>2</v>
      </c>
      <c r="T151" s="346">
        <f>T150</f>
        <v>25.734999999999999</v>
      </c>
      <c r="U151" s="346"/>
      <c r="V151" s="352"/>
      <c r="W151" s="346"/>
      <c r="X151" s="346"/>
      <c r="Y151" s="353">
        <f t="shared" si="76"/>
        <v>159.54095804988663</v>
      </c>
      <c r="Z151" s="346"/>
      <c r="AA151" s="354"/>
      <c r="AC151" s="759"/>
      <c r="AD151" s="757"/>
    </row>
    <row r="152" spans="1:30" s="280" customFormat="1" ht="13.95" customHeight="1">
      <c r="A152" s="950"/>
      <c r="B152" s="309" t="s">
        <v>1191</v>
      </c>
      <c r="C152" s="310" t="s">
        <v>377</v>
      </c>
      <c r="D152" s="311" t="s">
        <v>1208</v>
      </c>
      <c r="E152" s="310" t="s">
        <v>1209</v>
      </c>
      <c r="F152" s="312">
        <v>26.69</v>
      </c>
      <c r="G152" s="312">
        <v>0.82</v>
      </c>
      <c r="H152" s="312">
        <v>2.44</v>
      </c>
      <c r="I152" s="312">
        <f t="shared" si="77"/>
        <v>5.9535999999999998</v>
      </c>
      <c r="J152" s="313">
        <f>COUNT(F152:F155)</f>
        <v>4</v>
      </c>
      <c r="K152" s="314">
        <f>AVERAGE(F152:F155)</f>
        <v>19.375</v>
      </c>
      <c r="L152" s="314">
        <f>STDEV(F152:F155)</f>
        <v>5.9879462255434497</v>
      </c>
      <c r="M152" s="322">
        <f>L152/K152</f>
        <v>0.3090552890603071</v>
      </c>
      <c r="N152" s="316">
        <f t="shared" si="73"/>
        <v>79.579454193932236</v>
      </c>
      <c r="O152" s="317">
        <f>SUM(N152:N155)</f>
        <v>295.02051690605117</v>
      </c>
      <c r="P152" s="318">
        <f>O152/(J152-1)</f>
        <v>98.340172302017052</v>
      </c>
      <c r="Q152" s="355">
        <f>ABS(F152-AVERAGE(F153:F155))/SQRT(STDEV(F153:F155)^2+G152^2)</f>
        <v>2.2504663037701267</v>
      </c>
      <c r="R152" s="356">
        <f t="shared" si="74"/>
        <v>0</v>
      </c>
      <c r="S152" s="321">
        <f>IF(SUM(R152:R155)=1,"One sample left!",SUM(R152:R155))</f>
        <v>3</v>
      </c>
      <c r="T152" s="316">
        <f>IF(S152=J152,K152,AVERAGE(F153:F155))</f>
        <v>16.936666666666667</v>
      </c>
      <c r="U152" s="316">
        <f>IF(S152=J152,L152,STDEV(F153:F155))</f>
        <v>4.2556354793771272</v>
      </c>
      <c r="V152" s="322">
        <f>U152/T152</f>
        <v>0.25126759374397523</v>
      </c>
      <c r="W152" s="316">
        <f>SQRT(STDEV(F153:F155)^2+SUM(I153:I155))</f>
        <v>5.1138863238571686</v>
      </c>
      <c r="X152" s="322">
        <f>W152/T152</f>
        <v>0.30194172351055903</v>
      </c>
      <c r="Y152" s="323">
        <f t="shared" si="76"/>
        <v>0</v>
      </c>
      <c r="Z152" s="317">
        <f>IF(S152=J152,O152,SUM(Y152:Y155))</f>
        <v>101.96862862215717</v>
      </c>
      <c r="AA152" s="324">
        <f>Z152/(S152-1)</f>
        <v>50.984314311078585</v>
      </c>
      <c r="AC152" s="759"/>
      <c r="AD152" s="757"/>
    </row>
    <row r="153" spans="1:30" s="280" customFormat="1" ht="13.95" customHeight="1">
      <c r="A153" s="950"/>
      <c r="B153" s="326" t="s">
        <v>1191</v>
      </c>
      <c r="C153" s="327" t="s">
        <v>377</v>
      </c>
      <c r="D153" s="328" t="s">
        <v>1210</v>
      </c>
      <c r="E153" s="327" t="s">
        <v>1211</v>
      </c>
      <c r="F153" s="329">
        <v>20.93</v>
      </c>
      <c r="G153" s="329">
        <v>0.95</v>
      </c>
      <c r="H153" s="329">
        <v>2.0299999999999998</v>
      </c>
      <c r="I153" s="329">
        <f t="shared" si="77"/>
        <v>4.1208999999999989</v>
      </c>
      <c r="J153" s="330">
        <f t="shared" ref="J153:M155" si="85">J152</f>
        <v>4</v>
      </c>
      <c r="K153" s="291">
        <f t="shared" si="85"/>
        <v>19.375</v>
      </c>
      <c r="L153" s="291">
        <f t="shared" si="85"/>
        <v>5.9879462255434497</v>
      </c>
      <c r="M153" s="331">
        <f t="shared" si="85"/>
        <v>0.3090552890603071</v>
      </c>
      <c r="N153" s="332">
        <f t="shared" si="73"/>
        <v>2.6792520775623259</v>
      </c>
      <c r="O153" s="283"/>
      <c r="P153" s="290"/>
      <c r="Q153" s="357">
        <f>ABS(F153-AVERAGE(F152,F154:F155))/SQRT(STDEV(F152,F154:F155)^2+G153^2)</f>
        <v>0.28459634022593805</v>
      </c>
      <c r="R153" s="358">
        <f t="shared" si="74"/>
        <v>1</v>
      </c>
      <c r="S153" s="335">
        <f t="shared" ref="S153:T155" si="86">S152</f>
        <v>3</v>
      </c>
      <c r="T153" s="332">
        <f t="shared" si="86"/>
        <v>16.936666666666667</v>
      </c>
      <c r="U153" s="332"/>
      <c r="V153" s="336"/>
      <c r="W153" s="332"/>
      <c r="X153" s="332"/>
      <c r="Y153" s="337">
        <f t="shared" si="76"/>
        <v>17.669485995690973</v>
      </c>
      <c r="Z153" s="332"/>
      <c r="AA153" s="338"/>
      <c r="AC153" s="759"/>
      <c r="AD153" s="757"/>
    </row>
    <row r="154" spans="1:30" s="280" customFormat="1" ht="13.95" customHeight="1">
      <c r="A154" s="950"/>
      <c r="B154" s="326" t="s">
        <v>1191</v>
      </c>
      <c r="C154" s="327" t="s">
        <v>377</v>
      </c>
      <c r="D154" s="328" t="s">
        <v>1212</v>
      </c>
      <c r="E154" s="327" t="s">
        <v>1213</v>
      </c>
      <c r="F154" s="329">
        <v>17.420000000000002</v>
      </c>
      <c r="G154" s="329">
        <v>0.53</v>
      </c>
      <c r="H154" s="329">
        <v>1.59</v>
      </c>
      <c r="I154" s="329">
        <f t="shared" si="77"/>
        <v>2.5281000000000002</v>
      </c>
      <c r="J154" s="330">
        <f t="shared" si="85"/>
        <v>4</v>
      </c>
      <c r="K154" s="291">
        <f t="shared" si="85"/>
        <v>19.375</v>
      </c>
      <c r="L154" s="291">
        <f t="shared" si="85"/>
        <v>5.9879462255434497</v>
      </c>
      <c r="M154" s="331">
        <f t="shared" si="85"/>
        <v>0.3090552890603071</v>
      </c>
      <c r="N154" s="332">
        <f t="shared" si="73"/>
        <v>13.606354574581676</v>
      </c>
      <c r="O154" s="283"/>
      <c r="P154" s="290"/>
      <c r="Q154" s="357">
        <f>ABS(F154-AVERAGE(F152:F153,F155))/SQRT(STDEV(F152:F153,F155)^2+G154^2)</f>
        <v>0.36317326384694476</v>
      </c>
      <c r="R154" s="358">
        <f t="shared" si="74"/>
        <v>1</v>
      </c>
      <c r="S154" s="335">
        <f t="shared" si="86"/>
        <v>3</v>
      </c>
      <c r="T154" s="332">
        <f t="shared" si="86"/>
        <v>16.936666666666667</v>
      </c>
      <c r="U154" s="332"/>
      <c r="V154" s="336"/>
      <c r="W154" s="332"/>
      <c r="X154" s="332"/>
      <c r="Y154" s="337">
        <f t="shared" si="76"/>
        <v>0.83165222894664292</v>
      </c>
      <c r="Z154" s="332"/>
      <c r="AA154" s="338"/>
      <c r="AC154" s="759"/>
      <c r="AD154" s="757"/>
    </row>
    <row r="155" spans="1:30" s="280" customFormat="1" ht="13.95" customHeight="1">
      <c r="A155" s="950"/>
      <c r="B155" s="339" t="s">
        <v>1191</v>
      </c>
      <c r="C155" s="340" t="s">
        <v>377</v>
      </c>
      <c r="D155" s="341" t="s">
        <v>1214</v>
      </c>
      <c r="E155" s="340" t="s">
        <v>1215</v>
      </c>
      <c r="F155" s="342">
        <v>12.46</v>
      </c>
      <c r="G155" s="342">
        <v>0.49</v>
      </c>
      <c r="H155" s="342">
        <v>1.18</v>
      </c>
      <c r="I155" s="342">
        <f t="shared" si="77"/>
        <v>1.3923999999999999</v>
      </c>
      <c r="J155" s="343">
        <f t="shared" si="85"/>
        <v>4</v>
      </c>
      <c r="K155" s="344">
        <f t="shared" si="85"/>
        <v>19.375</v>
      </c>
      <c r="L155" s="344">
        <f t="shared" si="85"/>
        <v>5.9879462255434497</v>
      </c>
      <c r="M155" s="345">
        <f t="shared" si="85"/>
        <v>0.3090552890603071</v>
      </c>
      <c r="N155" s="346">
        <f t="shared" si="73"/>
        <v>199.15545605997497</v>
      </c>
      <c r="O155" s="347"/>
      <c r="P155" s="348"/>
      <c r="Q155" s="359">
        <f>ABS(F155-AVERAGE(F152:F154))/SQRT(STDEV(F152:F154)^2+G155^2)</f>
        <v>1.9592556940951427</v>
      </c>
      <c r="R155" s="360">
        <f t="shared" si="74"/>
        <v>1</v>
      </c>
      <c r="S155" s="351">
        <f t="shared" si="86"/>
        <v>3</v>
      </c>
      <c r="T155" s="346">
        <f t="shared" si="86"/>
        <v>16.936666666666667</v>
      </c>
      <c r="U155" s="346"/>
      <c r="V155" s="352"/>
      <c r="W155" s="346"/>
      <c r="X155" s="346"/>
      <c r="Y155" s="353">
        <f t="shared" si="76"/>
        <v>83.467490397519555</v>
      </c>
      <c r="Z155" s="346"/>
      <c r="AA155" s="354"/>
      <c r="AC155" s="759"/>
      <c r="AD155" s="757"/>
    </row>
    <row r="156" spans="1:30" s="280" customFormat="1" ht="13.95" customHeight="1">
      <c r="A156" s="950"/>
      <c r="B156" s="309" t="s">
        <v>1191</v>
      </c>
      <c r="C156" s="310" t="s">
        <v>380</v>
      </c>
      <c r="D156" s="311" t="s">
        <v>1216</v>
      </c>
      <c r="E156" s="310" t="s">
        <v>1217</v>
      </c>
      <c r="F156" s="312">
        <v>16.010000000000002</v>
      </c>
      <c r="G156" s="312">
        <v>0.26</v>
      </c>
      <c r="H156" s="312">
        <v>1.4</v>
      </c>
      <c r="I156" s="312">
        <f t="shared" si="77"/>
        <v>1.9599999999999997</v>
      </c>
      <c r="J156" s="313">
        <f>COUNT(F156:F158)</f>
        <v>3</v>
      </c>
      <c r="K156" s="314">
        <f>AVERAGE(F156:F158)</f>
        <v>13.81</v>
      </c>
      <c r="L156" s="314">
        <f>STDEV(F156:F158)</f>
        <v>2.4751565607048067</v>
      </c>
      <c r="M156" s="315">
        <f>L156/K156</f>
        <v>0.17922929476501134</v>
      </c>
      <c r="N156" s="316">
        <f t="shared" si="73"/>
        <v>71.597633136094728</v>
      </c>
      <c r="O156" s="317">
        <f>SUM(N156:N158)</f>
        <v>152.32367758053914</v>
      </c>
      <c r="P156" s="318">
        <f>O156/(J156-1)</f>
        <v>76.16183879026957</v>
      </c>
      <c r="Q156" s="319">
        <f>ABS(F156-AVERAGE(F157:F158))/SQRT(STDEV(F157:F158)^2+G156^2)</f>
        <v>1.4669709588694917</v>
      </c>
      <c r="R156" s="320">
        <f t="shared" si="74"/>
        <v>1</v>
      </c>
      <c r="S156" s="321">
        <f>IF(SUM(R156:R158)=1,"One sample left!",SUM(R156:R158))</f>
        <v>2</v>
      </c>
      <c r="T156" s="316">
        <f>IF(S156=J156,K156,AVERAGE(F156:F157))</f>
        <v>15.15</v>
      </c>
      <c r="U156" s="316">
        <f>IF(S156=J156,L156,STDEV(F156:F157))</f>
        <v>1.2162236636408634</v>
      </c>
      <c r="V156" s="322">
        <f>U156/T156</f>
        <v>8.0278789679264911E-2</v>
      </c>
      <c r="W156" s="316">
        <f>SQRT((STDEV(F156:F157))^2+SUM(I156:I157))</f>
        <v>2.2763128080296884</v>
      </c>
      <c r="X156" s="322">
        <f>W156/T156</f>
        <v>0.15025167049700913</v>
      </c>
      <c r="Y156" s="323">
        <f t="shared" si="76"/>
        <v>10.940828402366893</v>
      </c>
      <c r="Z156" s="317">
        <f>IF(S156=J156,O156,SUM(Y156:Y158))</f>
        <v>13.899228402366901</v>
      </c>
      <c r="AA156" s="324">
        <f>Z156/(S156-1)</f>
        <v>13.899228402366901</v>
      </c>
      <c r="AC156" s="759"/>
      <c r="AD156" s="757"/>
    </row>
    <row r="157" spans="1:30" s="280" customFormat="1" ht="13.95" customHeight="1">
      <c r="A157" s="950"/>
      <c r="B157" s="326" t="s">
        <v>1191</v>
      </c>
      <c r="C157" s="327" t="s">
        <v>380</v>
      </c>
      <c r="D157" s="328" t="s">
        <v>1218</v>
      </c>
      <c r="E157" s="327" t="s">
        <v>1219</v>
      </c>
      <c r="F157" s="329">
        <v>14.29</v>
      </c>
      <c r="G157" s="329">
        <v>0.5</v>
      </c>
      <c r="H157" s="329">
        <v>1.32</v>
      </c>
      <c r="I157" s="329">
        <f t="shared" si="77"/>
        <v>1.7424000000000002</v>
      </c>
      <c r="J157" s="330">
        <f t="shared" ref="J157:M158" si="87">J156</f>
        <v>3</v>
      </c>
      <c r="K157" s="291">
        <f t="shared" si="87"/>
        <v>13.81</v>
      </c>
      <c r="L157" s="291">
        <f t="shared" si="87"/>
        <v>2.4751565607048067</v>
      </c>
      <c r="M157" s="331">
        <f t="shared" si="87"/>
        <v>0.17922929476501134</v>
      </c>
      <c r="N157" s="332">
        <f t="shared" si="73"/>
        <v>0.92159999999999487</v>
      </c>
      <c r="O157" s="283"/>
      <c r="P157" s="290"/>
      <c r="Q157" s="333">
        <f>ABS(F157-AVERAGE(F156,F158))/SQRT(STDEV(F156,F158)^2+G157^2)</f>
        <v>0.20649793628571045</v>
      </c>
      <c r="R157" s="334">
        <f t="shared" si="74"/>
        <v>1</v>
      </c>
      <c r="S157" s="335">
        <f t="shared" ref="S157:S158" si="88">S156</f>
        <v>2</v>
      </c>
      <c r="T157" s="332">
        <f>T156</f>
        <v>15.15</v>
      </c>
      <c r="U157" s="332"/>
      <c r="V157" s="336"/>
      <c r="W157" s="332"/>
      <c r="X157" s="332"/>
      <c r="Y157" s="337">
        <f t="shared" si="76"/>
        <v>2.9584000000000081</v>
      </c>
      <c r="Z157" s="332"/>
      <c r="AA157" s="338"/>
      <c r="AC157" s="759"/>
      <c r="AD157" s="757"/>
    </row>
    <row r="158" spans="1:30" s="280" customFormat="1" ht="13.95" customHeight="1">
      <c r="A158" s="950"/>
      <c r="B158" s="339" t="s">
        <v>1191</v>
      </c>
      <c r="C158" s="340" t="s">
        <v>380</v>
      </c>
      <c r="D158" s="341" t="s">
        <v>1220</v>
      </c>
      <c r="E158" s="340" t="s">
        <v>1221</v>
      </c>
      <c r="F158" s="342">
        <v>11.13</v>
      </c>
      <c r="G158" s="342">
        <v>0.3</v>
      </c>
      <c r="H158" s="342">
        <v>1</v>
      </c>
      <c r="I158" s="342">
        <f t="shared" si="77"/>
        <v>1</v>
      </c>
      <c r="J158" s="343">
        <f t="shared" si="87"/>
        <v>3</v>
      </c>
      <c r="K158" s="344">
        <f t="shared" si="87"/>
        <v>13.81</v>
      </c>
      <c r="L158" s="344">
        <f t="shared" si="87"/>
        <v>2.4751565607048067</v>
      </c>
      <c r="M158" s="345">
        <f t="shared" si="87"/>
        <v>0.17922929476501134</v>
      </c>
      <c r="N158" s="346">
        <f t="shared" si="73"/>
        <v>79.804444444444428</v>
      </c>
      <c r="O158" s="347"/>
      <c r="P158" s="348"/>
      <c r="Q158" s="349">
        <f>ABS(F158-AVERAGE(F156:F157))/SQRT(STDEV(F156:F157)^2+G158^2)</f>
        <v>3.2091269917131835</v>
      </c>
      <c r="R158" s="350">
        <f t="shared" si="74"/>
        <v>0</v>
      </c>
      <c r="S158" s="351">
        <f t="shared" si="88"/>
        <v>2</v>
      </c>
      <c r="T158" s="346">
        <f>T157</f>
        <v>15.15</v>
      </c>
      <c r="U158" s="346"/>
      <c r="V158" s="352"/>
      <c r="W158" s="346"/>
      <c r="X158" s="346"/>
      <c r="Y158" s="353">
        <f t="shared" si="76"/>
        <v>0</v>
      </c>
      <c r="Z158" s="346"/>
      <c r="AA158" s="354"/>
      <c r="AC158" s="759"/>
      <c r="AD158" s="757"/>
    </row>
    <row r="159" spans="1:30" s="280" customFormat="1" ht="13.95" customHeight="1">
      <c r="A159" s="950"/>
      <c r="B159" s="361" t="s">
        <v>175</v>
      </c>
      <c r="C159" s="362" t="s">
        <v>365</v>
      </c>
      <c r="D159" s="363"/>
      <c r="E159" s="863" t="s">
        <v>0</v>
      </c>
      <c r="F159" s="364">
        <v>19.920000000000002</v>
      </c>
      <c r="G159" s="364">
        <v>0.7</v>
      </c>
      <c r="H159" s="364">
        <v>1.85</v>
      </c>
      <c r="I159" s="364">
        <f t="shared" si="77"/>
        <v>3.4225000000000003</v>
      </c>
      <c r="J159" s="313">
        <f>COUNT(F159:F161)</f>
        <v>3</v>
      </c>
      <c r="K159" s="314">
        <f>AVERAGE(F159:F161)</f>
        <v>18.53</v>
      </c>
      <c r="L159" s="314">
        <f>STDEV(F159:F161)</f>
        <v>4.0099501243781077</v>
      </c>
      <c r="M159" s="315">
        <f>L159/K159</f>
        <v>0.2164031367716194</v>
      </c>
      <c r="N159" s="316">
        <f t="shared" si="73"/>
        <v>3.9430612244897993</v>
      </c>
      <c r="O159" s="317">
        <f>SUM(N159:N161)</f>
        <v>80.071392968949709</v>
      </c>
      <c r="P159" s="318">
        <f>O159/(J159-1)</f>
        <v>40.035696484474855</v>
      </c>
      <c r="Q159" s="319">
        <f>ABS(F159-AVERAGE(F160:F161))/SQRT(STDEV(F160:F161)^2+G159^2)</f>
        <v>0.38225524277279072</v>
      </c>
      <c r="R159" s="320">
        <f t="shared" si="74"/>
        <v>1</v>
      </c>
      <c r="S159" s="321">
        <f>IF(SUM(R159:R161)=1,"One sample left!",SUM(R159:R161))</f>
        <v>2</v>
      </c>
      <c r="T159" s="316">
        <f>IF(S159=J159,K159,AVERAGE(F159,F161))</f>
        <v>20.79</v>
      </c>
      <c r="U159" s="316">
        <f>IF(S159=J159,L159,STDEV(F159,F161))</f>
        <v>1.2303657992645916</v>
      </c>
      <c r="V159" s="322">
        <f>U159/T159</f>
        <v>5.9180654125280979E-2</v>
      </c>
      <c r="W159" s="316">
        <f>SQRT((STDEV(F159,F161))^2+SUM(I159,I161))</f>
        <v>3.0230448226911881</v>
      </c>
      <c r="X159" s="322">
        <f>W159/T159</f>
        <v>0.14540860138004755</v>
      </c>
      <c r="Y159" s="323">
        <f t="shared" si="76"/>
        <v>1.5446938775510115</v>
      </c>
      <c r="Z159" s="317">
        <f>IF(S159=J159,O159,SUM(Y159:Y161))</f>
        <v>2.5680848997251622</v>
      </c>
      <c r="AA159" s="324">
        <f>Z159/(S159-1)</f>
        <v>2.5680848997251622</v>
      </c>
      <c r="AC159" s="759"/>
      <c r="AD159" s="757"/>
    </row>
    <row r="160" spans="1:30" s="280" customFormat="1" ht="13.95" customHeight="1">
      <c r="A160" s="950"/>
      <c r="B160" s="365" t="s">
        <v>175</v>
      </c>
      <c r="C160" s="366" t="s">
        <v>365</v>
      </c>
      <c r="D160" s="367"/>
      <c r="E160" s="864" t="s">
        <v>1</v>
      </c>
      <c r="F160" s="368">
        <v>14.01</v>
      </c>
      <c r="G160" s="368">
        <v>0.56999999999999995</v>
      </c>
      <c r="H160" s="368">
        <v>1.33</v>
      </c>
      <c r="I160" s="368">
        <f t="shared" si="77"/>
        <v>1.7689000000000001</v>
      </c>
      <c r="J160" s="330">
        <f t="shared" ref="J160:M161" si="89">J159</f>
        <v>3</v>
      </c>
      <c r="K160" s="291">
        <f t="shared" si="89"/>
        <v>18.53</v>
      </c>
      <c r="L160" s="291">
        <f t="shared" si="89"/>
        <v>4.0099501243781077</v>
      </c>
      <c r="M160" s="331">
        <f t="shared" si="89"/>
        <v>0.2164031367716194</v>
      </c>
      <c r="N160" s="332">
        <f t="shared" si="73"/>
        <v>62.8821175746384</v>
      </c>
      <c r="O160" s="283"/>
      <c r="P160" s="290"/>
      <c r="Q160" s="333">
        <f>ABS(F160-AVERAGE(F159,F161))/SQRT(STDEV(F159,F161)^2+G160^2)</f>
        <v>5.0000489473864587</v>
      </c>
      <c r="R160" s="334">
        <f t="shared" si="74"/>
        <v>0</v>
      </c>
      <c r="S160" s="335">
        <f t="shared" ref="S160:S161" si="90">S159</f>
        <v>2</v>
      </c>
      <c r="T160" s="332">
        <f>T159</f>
        <v>20.79</v>
      </c>
      <c r="U160" s="332"/>
      <c r="V160" s="336"/>
      <c r="W160" s="332"/>
      <c r="X160" s="332"/>
      <c r="Y160" s="337">
        <f t="shared" si="76"/>
        <v>0</v>
      </c>
      <c r="Z160" s="332"/>
      <c r="AA160" s="338"/>
      <c r="AC160" s="759"/>
      <c r="AD160" s="757"/>
    </row>
    <row r="161" spans="1:30" s="280" customFormat="1" ht="13.95" customHeight="1">
      <c r="A161" s="950"/>
      <c r="B161" s="369" t="s">
        <v>175</v>
      </c>
      <c r="C161" s="370" t="s">
        <v>365</v>
      </c>
      <c r="D161" s="371"/>
      <c r="E161" s="865" t="s">
        <v>2</v>
      </c>
      <c r="F161" s="372">
        <v>21.66</v>
      </c>
      <c r="G161" s="372">
        <v>0.86</v>
      </c>
      <c r="H161" s="372">
        <v>2.0499999999999998</v>
      </c>
      <c r="I161" s="372">
        <f t="shared" si="77"/>
        <v>4.2024999999999997</v>
      </c>
      <c r="J161" s="343">
        <f t="shared" si="89"/>
        <v>3</v>
      </c>
      <c r="K161" s="344">
        <f t="shared" si="89"/>
        <v>18.53</v>
      </c>
      <c r="L161" s="344">
        <f t="shared" si="89"/>
        <v>4.0099501243781077</v>
      </c>
      <c r="M161" s="345">
        <f t="shared" si="89"/>
        <v>0.2164031367716194</v>
      </c>
      <c r="N161" s="346">
        <f t="shared" si="73"/>
        <v>13.246214169821519</v>
      </c>
      <c r="O161" s="347"/>
      <c r="P161" s="348"/>
      <c r="Q161" s="349">
        <f>ABS(F161-AVERAGE(F159:F160))/SQRT(STDEV(F159:F160)^2+G161^2)</f>
        <v>1.1004146363845526</v>
      </c>
      <c r="R161" s="350">
        <f t="shared" si="74"/>
        <v>1</v>
      </c>
      <c r="S161" s="351">
        <f t="shared" si="90"/>
        <v>2</v>
      </c>
      <c r="T161" s="346">
        <f>T160</f>
        <v>20.79</v>
      </c>
      <c r="U161" s="346"/>
      <c r="V161" s="352"/>
      <c r="W161" s="346"/>
      <c r="X161" s="346"/>
      <c r="Y161" s="353">
        <f t="shared" si="76"/>
        <v>1.0233910221741507</v>
      </c>
      <c r="Z161" s="346"/>
      <c r="AA161" s="354"/>
      <c r="AC161" s="759"/>
      <c r="AD161" s="757"/>
    </row>
    <row r="162" spans="1:30" s="280" customFormat="1" ht="13.95" customHeight="1">
      <c r="A162" s="950"/>
      <c r="B162" s="361" t="s">
        <v>175</v>
      </c>
      <c r="C162" s="376" t="s">
        <v>367</v>
      </c>
      <c r="D162" s="363"/>
      <c r="E162" s="863" t="s">
        <v>129</v>
      </c>
      <c r="F162" s="364">
        <v>15.73</v>
      </c>
      <c r="G162" s="364">
        <v>0.41</v>
      </c>
      <c r="H162" s="364">
        <v>1.41</v>
      </c>
      <c r="I162" s="364">
        <f t="shared" si="77"/>
        <v>1.9880999999999998</v>
      </c>
      <c r="J162" s="313">
        <f>COUNT(F162:F165)</f>
        <v>4</v>
      </c>
      <c r="K162" s="314">
        <f>AVERAGE(F162:F165)</f>
        <v>15.495000000000001</v>
      </c>
      <c r="L162" s="314">
        <f>STDEV(F162:F165)</f>
        <v>2.5540229704004767</v>
      </c>
      <c r="M162" s="322">
        <f>L162/K162</f>
        <v>0.16482884610522597</v>
      </c>
      <c r="N162" s="316">
        <f t="shared" si="73"/>
        <v>0.32852468768589971</v>
      </c>
      <c r="O162" s="317">
        <f>SUM(N162:N165)</f>
        <v>23.244311141374752</v>
      </c>
      <c r="P162" s="318">
        <f>O162/(J162-1)</f>
        <v>7.7481037137915836</v>
      </c>
      <c r="Q162" s="355">
        <f>ABS(F162-AVERAGE(F163:F165))/SQRT(STDEV(F163:F165)^2+G162^2)</f>
        <v>9.9504332258827113E-2</v>
      </c>
      <c r="R162" s="356">
        <f t="shared" si="74"/>
        <v>1</v>
      </c>
      <c r="S162" s="321">
        <f>IF(SUM(R162:R165)=1,"One sample left!",SUM(R162:R165))</f>
        <v>3</v>
      </c>
      <c r="T162" s="316">
        <f>IF(S162=J162,K162,AVERAGE(F162:F164))</f>
        <v>16.583333333333332</v>
      </c>
      <c r="U162" s="316">
        <f>IF(S162=J162,L162,STDEV(F162:F164))</f>
        <v>1.6363781144140648</v>
      </c>
      <c r="V162" s="322">
        <f>U162/T162</f>
        <v>9.8676067200848136E-2</v>
      </c>
      <c r="W162" s="316">
        <f>SQRT((STDEV(F162:F164))^2+SUM(I162:I164))</f>
        <v>3.113765137792722</v>
      </c>
      <c r="X162" s="322">
        <f>W162/T162</f>
        <v>0.18776473192719934</v>
      </c>
      <c r="Y162" s="323">
        <f t="shared" si="76"/>
        <v>4.3318130742282879</v>
      </c>
      <c r="Z162" s="317">
        <f>IF(S162=J162,O162,SUM(Y162:Y165))</f>
        <v>17.202658278406801</v>
      </c>
      <c r="AA162" s="324">
        <f>Z162/(S162-1)</f>
        <v>8.6013291392034006</v>
      </c>
      <c r="AC162" s="759"/>
      <c r="AD162" s="757"/>
    </row>
    <row r="163" spans="1:30" s="280" customFormat="1" ht="13.95" customHeight="1">
      <c r="A163" s="950"/>
      <c r="B163" s="365" t="s">
        <v>175</v>
      </c>
      <c r="C163" s="377" t="s">
        <v>367</v>
      </c>
      <c r="D163" s="367"/>
      <c r="E163" s="864" t="s">
        <v>130</v>
      </c>
      <c r="F163" s="368">
        <v>15.55</v>
      </c>
      <c r="G163" s="368">
        <v>0.39</v>
      </c>
      <c r="H163" s="368">
        <v>1.39</v>
      </c>
      <c r="I163" s="368">
        <f t="shared" si="77"/>
        <v>1.9320999999999997</v>
      </c>
      <c r="J163" s="330">
        <f t="shared" ref="J163:M165" si="91">J162</f>
        <v>4</v>
      </c>
      <c r="K163" s="291">
        <f t="shared" si="91"/>
        <v>15.495000000000001</v>
      </c>
      <c r="L163" s="291">
        <f t="shared" si="91"/>
        <v>2.5540229704004767</v>
      </c>
      <c r="M163" s="331">
        <f t="shared" si="91"/>
        <v>0.16482884610522597</v>
      </c>
      <c r="N163" s="332">
        <f t="shared" si="73"/>
        <v>1.9888231426692757E-2</v>
      </c>
      <c r="O163" s="283"/>
      <c r="P163" s="290"/>
      <c r="Q163" s="357">
        <f>ABS(F163-AVERAGE(F162,F164:F165))/SQRT(STDEV(F162,F164:F165)^2+G163^2)</f>
        <v>2.3266202552536423E-2</v>
      </c>
      <c r="R163" s="358">
        <f t="shared" si="74"/>
        <v>1</v>
      </c>
      <c r="S163" s="335">
        <f t="shared" ref="S163:T165" si="92">S162</f>
        <v>3</v>
      </c>
      <c r="T163" s="332">
        <f t="shared" si="92"/>
        <v>16.583333333333332</v>
      </c>
      <c r="U163" s="332"/>
      <c r="V163" s="336"/>
      <c r="W163" s="332"/>
      <c r="X163" s="332"/>
      <c r="Y163" s="337">
        <f t="shared" si="76"/>
        <v>7.0202352253634048</v>
      </c>
      <c r="Z163" s="332"/>
      <c r="AA163" s="338"/>
      <c r="AC163" s="759"/>
      <c r="AD163" s="757"/>
    </row>
    <row r="164" spans="1:30" s="280" customFormat="1" ht="13.95" customHeight="1">
      <c r="A164" s="950"/>
      <c r="B164" s="365" t="s">
        <v>175</v>
      </c>
      <c r="C164" s="377" t="s">
        <v>367</v>
      </c>
      <c r="D164" s="367"/>
      <c r="E164" s="864" t="s">
        <v>131</v>
      </c>
      <c r="F164" s="368">
        <v>18.47</v>
      </c>
      <c r="G164" s="368">
        <v>0.78</v>
      </c>
      <c r="H164" s="368">
        <v>1.76</v>
      </c>
      <c r="I164" s="368">
        <f t="shared" si="77"/>
        <v>3.0975999999999999</v>
      </c>
      <c r="J164" s="330">
        <f t="shared" si="91"/>
        <v>4</v>
      </c>
      <c r="K164" s="291">
        <f t="shared" si="91"/>
        <v>15.495000000000001</v>
      </c>
      <c r="L164" s="291">
        <f t="shared" si="91"/>
        <v>2.5540229704004767</v>
      </c>
      <c r="M164" s="331">
        <f t="shared" si="91"/>
        <v>0.16482884610522597</v>
      </c>
      <c r="N164" s="332">
        <f t="shared" si="73"/>
        <v>14.547378369493732</v>
      </c>
      <c r="O164" s="283"/>
      <c r="P164" s="290"/>
      <c r="Q164" s="357">
        <f>ABS(F164-AVERAGE(F162:F163,F165))/SQRT(STDEV(F162:F163,F165)^2+G164^2)</f>
        <v>1.8714578606129095</v>
      </c>
      <c r="R164" s="358">
        <f t="shared" si="74"/>
        <v>1</v>
      </c>
      <c r="S164" s="335">
        <f t="shared" si="92"/>
        <v>3</v>
      </c>
      <c r="T164" s="332">
        <f t="shared" si="92"/>
        <v>16.583333333333332</v>
      </c>
      <c r="U164" s="332"/>
      <c r="V164" s="336"/>
      <c r="W164" s="332"/>
      <c r="X164" s="332"/>
      <c r="Y164" s="337">
        <f t="shared" si="76"/>
        <v>5.8506099788151067</v>
      </c>
      <c r="Z164" s="332"/>
      <c r="AA164" s="338"/>
      <c r="AC164" s="759"/>
      <c r="AD164" s="757"/>
    </row>
    <row r="165" spans="1:30" s="280" customFormat="1" ht="13.95" customHeight="1">
      <c r="A165" s="950"/>
      <c r="B165" s="369" t="s">
        <v>175</v>
      </c>
      <c r="C165" s="378" t="s">
        <v>367</v>
      </c>
      <c r="D165" s="371"/>
      <c r="E165" s="865" t="s">
        <v>132</v>
      </c>
      <c r="F165" s="372">
        <v>12.23</v>
      </c>
      <c r="G165" s="372">
        <v>1.1299999999999999</v>
      </c>
      <c r="H165" s="372">
        <v>1.54</v>
      </c>
      <c r="I165" s="372">
        <f t="shared" si="77"/>
        <v>2.3715999999999999</v>
      </c>
      <c r="J165" s="343">
        <f t="shared" si="91"/>
        <v>4</v>
      </c>
      <c r="K165" s="344">
        <f t="shared" si="91"/>
        <v>15.495000000000001</v>
      </c>
      <c r="L165" s="344">
        <f t="shared" si="91"/>
        <v>2.5540229704004767</v>
      </c>
      <c r="M165" s="345">
        <f t="shared" si="91"/>
        <v>0.16482884610522597</v>
      </c>
      <c r="N165" s="346">
        <f t="shared" si="73"/>
        <v>8.3485198527684279</v>
      </c>
      <c r="O165" s="347"/>
      <c r="P165" s="348"/>
      <c r="Q165" s="359">
        <f>ABS(F165-AVERAGE(F162:F164))/SQRT(STDEV(F162:F164)^2+G165^2)</f>
        <v>2.189116179887991</v>
      </c>
      <c r="R165" s="360">
        <f t="shared" si="74"/>
        <v>0</v>
      </c>
      <c r="S165" s="351">
        <f t="shared" si="92"/>
        <v>3</v>
      </c>
      <c r="T165" s="346">
        <f t="shared" si="92"/>
        <v>16.583333333333332</v>
      </c>
      <c r="U165" s="346"/>
      <c r="V165" s="352"/>
      <c r="W165" s="346"/>
      <c r="X165" s="346"/>
      <c r="Y165" s="353">
        <f t="shared" si="76"/>
        <v>0</v>
      </c>
      <c r="Z165" s="346"/>
      <c r="AA165" s="354"/>
      <c r="AC165" s="759"/>
      <c r="AD165" s="757"/>
    </row>
    <row r="166" spans="1:30" s="280" customFormat="1" ht="13.95" customHeight="1">
      <c r="A166" s="950"/>
      <c r="B166" s="361" t="s">
        <v>175</v>
      </c>
      <c r="C166" s="376" t="s">
        <v>370</v>
      </c>
      <c r="D166" s="363"/>
      <c r="E166" s="863" t="s">
        <v>125</v>
      </c>
      <c r="F166" s="364">
        <v>0.28999999999999998</v>
      </c>
      <c r="G166" s="364">
        <v>0.06</v>
      </c>
      <c r="H166" s="364">
        <v>7.0000000000000007E-2</v>
      </c>
      <c r="I166" s="364">
        <f t="shared" si="77"/>
        <v>4.9000000000000007E-3</v>
      </c>
      <c r="J166" s="313">
        <f>COUNT(F166:F168)</f>
        <v>3</v>
      </c>
      <c r="K166" s="314">
        <f>AVERAGE(F166:F168)</f>
        <v>0.3666666666666667</v>
      </c>
      <c r="L166" s="314">
        <f>STDEV(F166:F168)</f>
        <v>0.10785793124908942</v>
      </c>
      <c r="M166" s="315">
        <f>L166/K166</f>
        <v>0.29415799431569839</v>
      </c>
      <c r="N166" s="316">
        <f t="shared" si="73"/>
        <v>1.6327160493827182</v>
      </c>
      <c r="O166" s="317">
        <f>SUM(N166:N168)</f>
        <v>3.7587654320987669</v>
      </c>
      <c r="P166" s="318">
        <f>O166/(J166-1)</f>
        <v>1.8793827160493835</v>
      </c>
      <c r="Q166" s="319">
        <f>ABS(F166-AVERAGE(F167:F168))/SQRT(STDEV(F167:F168)^2+G166^2)</f>
        <v>0.85597136669950735</v>
      </c>
      <c r="R166" s="320">
        <f t="shared" si="74"/>
        <v>1</v>
      </c>
      <c r="S166" s="321">
        <f>IF(SUM(R166:R168)=1,"One sample left!",SUM(R166:R168))</f>
        <v>3</v>
      </c>
      <c r="T166" s="316">
        <f>IF(S166=J166,K166,AVERAGE(F166:F167))</f>
        <v>0.3666666666666667</v>
      </c>
      <c r="U166" s="316">
        <f>IF(S166=J166,L166,STDEV(F166:F167))</f>
        <v>0.10785793124908942</v>
      </c>
      <c r="V166" s="322">
        <f>U166/T166</f>
        <v>0.29415799431569839</v>
      </c>
      <c r="W166" s="316">
        <f>SQRT((STDEV(F166:F168))^2+SUM(I166:I168))</f>
        <v>0.18312108926427154</v>
      </c>
      <c r="X166" s="322">
        <f>W166/T166</f>
        <v>0.49942115253892233</v>
      </c>
      <c r="Y166" s="323" t="str">
        <f t="shared" si="76"/>
        <v>No Rejection</v>
      </c>
      <c r="Z166" s="317">
        <f>IF(S166=J166,O166,SUM(Y166:Y168))</f>
        <v>3.7587654320987669</v>
      </c>
      <c r="AA166" s="324">
        <f>Z166/(S166-1)</f>
        <v>1.8793827160493835</v>
      </c>
      <c r="AC166" s="759"/>
      <c r="AD166" s="757"/>
    </row>
    <row r="167" spans="1:30" s="280" customFormat="1" ht="13.95" customHeight="1">
      <c r="A167" s="950"/>
      <c r="B167" s="365" t="s">
        <v>175</v>
      </c>
      <c r="C167" s="377" t="s">
        <v>370</v>
      </c>
      <c r="D167" s="367"/>
      <c r="E167" s="864" t="s">
        <v>126</v>
      </c>
      <c r="F167" s="368">
        <v>0.49</v>
      </c>
      <c r="G167" s="368">
        <v>0.1</v>
      </c>
      <c r="H167" s="368">
        <v>0.11</v>
      </c>
      <c r="I167" s="368">
        <f t="shared" si="77"/>
        <v>1.21E-2</v>
      </c>
      <c r="J167" s="330">
        <f t="shared" ref="J167:M168" si="93">J166</f>
        <v>3</v>
      </c>
      <c r="K167" s="291">
        <f t="shared" si="93"/>
        <v>0.3666666666666667</v>
      </c>
      <c r="L167" s="291">
        <f t="shared" si="93"/>
        <v>0.10785793124908942</v>
      </c>
      <c r="M167" s="331">
        <f t="shared" si="93"/>
        <v>0.29415799431569839</v>
      </c>
      <c r="N167" s="332">
        <f t="shared" si="73"/>
        <v>1.52111111111111</v>
      </c>
      <c r="O167" s="283"/>
      <c r="P167" s="290"/>
      <c r="Q167" s="333">
        <f>ABS(F167-AVERAGE(F166,F168))/SQRT(STDEV(F166,F168)^2+G167^2)</f>
        <v>1.8097291557647182</v>
      </c>
      <c r="R167" s="334">
        <f t="shared" si="74"/>
        <v>1</v>
      </c>
      <c r="S167" s="335">
        <f t="shared" ref="S167:S168" si="94">S166</f>
        <v>3</v>
      </c>
      <c r="T167" s="332">
        <f>T166</f>
        <v>0.3666666666666667</v>
      </c>
      <c r="U167" s="332"/>
      <c r="V167" s="336"/>
      <c r="W167" s="332"/>
      <c r="X167" s="332"/>
      <c r="Y167" s="337" t="str">
        <f t="shared" si="76"/>
        <v>No Rejection</v>
      </c>
      <c r="Z167" s="332"/>
      <c r="AA167" s="338"/>
      <c r="AC167" s="759"/>
      <c r="AD167" s="757"/>
    </row>
    <row r="168" spans="1:30" s="280" customFormat="1" ht="13.95" customHeight="1">
      <c r="A168" s="951"/>
      <c r="B168" s="369" t="s">
        <v>175</v>
      </c>
      <c r="C168" s="378" t="s">
        <v>370</v>
      </c>
      <c r="D168" s="371"/>
      <c r="E168" s="865" t="s">
        <v>127</v>
      </c>
      <c r="F168" s="372">
        <v>0.32</v>
      </c>
      <c r="G168" s="372">
        <v>0.06</v>
      </c>
      <c r="H168" s="372">
        <v>7.0000000000000007E-2</v>
      </c>
      <c r="I168" s="372">
        <f t="shared" si="77"/>
        <v>4.9000000000000007E-3</v>
      </c>
      <c r="J168" s="343">
        <f t="shared" si="93"/>
        <v>3</v>
      </c>
      <c r="K168" s="344">
        <f t="shared" si="93"/>
        <v>0.3666666666666667</v>
      </c>
      <c r="L168" s="344">
        <f t="shared" si="93"/>
        <v>0.10785793124908942</v>
      </c>
      <c r="M168" s="345">
        <f t="shared" si="93"/>
        <v>0.29415799431569839</v>
      </c>
      <c r="N168" s="346">
        <f t="shared" si="73"/>
        <v>0.60493827160493885</v>
      </c>
      <c r="O168" s="347"/>
      <c r="P168" s="348"/>
      <c r="Q168" s="349">
        <f>ABS(F168-AVERAGE(F166:F167))/SQRT(STDEV(F166:F167)^2+G168^2)</f>
        <v>0.455661188432884</v>
      </c>
      <c r="R168" s="350">
        <f t="shared" si="74"/>
        <v>1</v>
      </c>
      <c r="S168" s="351">
        <f t="shared" si="94"/>
        <v>3</v>
      </c>
      <c r="T168" s="346">
        <f>T167</f>
        <v>0.3666666666666667</v>
      </c>
      <c r="U168" s="346"/>
      <c r="V168" s="352"/>
      <c r="W168" s="346"/>
      <c r="X168" s="346"/>
      <c r="Y168" s="353" t="str">
        <f t="shared" si="76"/>
        <v>No Rejection</v>
      </c>
      <c r="Z168" s="346"/>
      <c r="AA168" s="354"/>
      <c r="AC168" s="759"/>
      <c r="AD168" s="757"/>
    </row>
    <row r="169" spans="1:30" s="280" customFormat="1" ht="13.95" customHeight="1">
      <c r="A169" s="949" t="s">
        <v>160</v>
      </c>
      <c r="B169" s="361" t="s">
        <v>175</v>
      </c>
      <c r="C169" s="362" t="s">
        <v>387</v>
      </c>
      <c r="D169" s="363"/>
      <c r="E169" s="863" t="s">
        <v>117</v>
      </c>
      <c r="F169" s="364">
        <v>15.38</v>
      </c>
      <c r="G169" s="364">
        <v>1.3</v>
      </c>
      <c r="H169" s="364">
        <v>1.85</v>
      </c>
      <c r="I169" s="364">
        <f>H169^2</f>
        <v>3.4225000000000003</v>
      </c>
      <c r="J169" s="313">
        <f>COUNT(F169:F171)</f>
        <v>3</v>
      </c>
      <c r="K169" s="314">
        <f>AVERAGE(F169:F171)</f>
        <v>19.693333333333332</v>
      </c>
      <c r="L169" s="314">
        <f>STDEV(F169:F171)</f>
        <v>3.7402851941173481</v>
      </c>
      <c r="M169" s="315">
        <f>L169/K169</f>
        <v>0.1899264655103596</v>
      </c>
      <c r="N169" s="316">
        <f t="shared" si="73"/>
        <v>11.008783694937527</v>
      </c>
      <c r="O169" s="317">
        <f>SUM(N169:N171)</f>
        <v>33.33242413979012</v>
      </c>
      <c r="P169" s="318">
        <f>O169/(J169-1)</f>
        <v>16.66621206989506</v>
      </c>
      <c r="Q169" s="319">
        <f>ABS(F169-AVERAGE(F170:F171))/SQRT(STDEV(F170:F171)^2+G169^2)</f>
        <v>4.8739007619083834</v>
      </c>
      <c r="R169" s="320">
        <f t="shared" si="74"/>
        <v>0</v>
      </c>
      <c r="S169" s="321">
        <f>IF(SUM(R169:R171)=1,"One sample left!",SUM(R169:R171))</f>
        <v>2</v>
      </c>
      <c r="T169" s="316">
        <f>IF(S169=J169,K169,AVERAGE(F170:F171))</f>
        <v>21.85</v>
      </c>
      <c r="U169" s="316">
        <f>IF(S169=J169,L169,STDEV(F170:F171))</f>
        <v>0.26870057685088738</v>
      </c>
      <c r="V169" s="322">
        <f>U169/T169</f>
        <v>1.2297509238026881E-2</v>
      </c>
      <c r="W169" s="316">
        <f>SQRT((STDEV(F170:F171))^2+SUM(I170:I171))</f>
        <v>2.8201241107440644</v>
      </c>
      <c r="X169" s="322">
        <f>W169/T169</f>
        <v>0.12906746502261163</v>
      </c>
      <c r="Y169" s="323">
        <f t="shared" si="76"/>
        <v>0</v>
      </c>
      <c r="Z169" s="317">
        <f>IF(S169=J169,O169,SUM(Y169:Y171))</f>
        <v>0.17100896213555913</v>
      </c>
      <c r="AA169" s="324">
        <f>Z169/(S169-1)</f>
        <v>0.17100896213555913</v>
      </c>
      <c r="AC169" s="759"/>
      <c r="AD169" s="757"/>
    </row>
    <row r="170" spans="1:30" s="280" customFormat="1" ht="13.95" customHeight="1">
      <c r="A170" s="950"/>
      <c r="B170" s="365" t="s">
        <v>175</v>
      </c>
      <c r="C170" s="366" t="s">
        <v>387</v>
      </c>
      <c r="D170" s="367"/>
      <c r="E170" s="864" t="s">
        <v>123</v>
      </c>
      <c r="F170" s="368">
        <v>22.04</v>
      </c>
      <c r="G170" s="368">
        <v>0.64</v>
      </c>
      <c r="H170" s="368">
        <v>2</v>
      </c>
      <c r="I170" s="368">
        <f>H170^2</f>
        <v>4</v>
      </c>
      <c r="J170" s="330">
        <f t="shared" ref="J170:M171" si="95">J169</f>
        <v>3</v>
      </c>
      <c r="K170" s="291">
        <f t="shared" si="95"/>
        <v>19.693333333333332</v>
      </c>
      <c r="L170" s="291">
        <f t="shared" si="95"/>
        <v>3.7402851941173481</v>
      </c>
      <c r="M170" s="331">
        <f t="shared" si="95"/>
        <v>0.1899264655103596</v>
      </c>
      <c r="N170" s="332">
        <f t="shared" si="73"/>
        <v>13.444444444444454</v>
      </c>
      <c r="O170" s="283"/>
      <c r="P170" s="290"/>
      <c r="Q170" s="333">
        <f>ABS(F170-AVERAGE(F169,F171))/SQRT(STDEV(F169,F171)^2+G170^2)</f>
        <v>0.78457365525224843</v>
      </c>
      <c r="R170" s="334">
        <f t="shared" si="74"/>
        <v>1</v>
      </c>
      <c r="S170" s="335">
        <f t="shared" ref="S170:S171" si="96">S169</f>
        <v>2</v>
      </c>
      <c r="T170" s="332">
        <f>T169</f>
        <v>21.85</v>
      </c>
      <c r="U170" s="332"/>
      <c r="V170" s="336"/>
      <c r="W170" s="332"/>
      <c r="X170" s="332"/>
      <c r="Y170" s="337">
        <f t="shared" si="76"/>
        <v>8.8134765624997877E-2</v>
      </c>
      <c r="Z170" s="332"/>
      <c r="AA170" s="338"/>
      <c r="AC170" s="759"/>
      <c r="AD170" s="757"/>
    </row>
    <row r="171" spans="1:30" s="280" customFormat="1" ht="13.95" customHeight="1">
      <c r="A171" s="950"/>
      <c r="B171" s="369" t="s">
        <v>175</v>
      </c>
      <c r="C171" s="370" t="s">
        <v>387</v>
      </c>
      <c r="D171" s="371"/>
      <c r="E171" s="865" t="s">
        <v>124</v>
      </c>
      <c r="F171" s="372">
        <v>21.66</v>
      </c>
      <c r="G171" s="372">
        <v>0.66</v>
      </c>
      <c r="H171" s="372">
        <v>1.97</v>
      </c>
      <c r="I171" s="372">
        <f>H171^2</f>
        <v>3.8809</v>
      </c>
      <c r="J171" s="343">
        <f t="shared" si="95"/>
        <v>3</v>
      </c>
      <c r="K171" s="344">
        <f t="shared" si="95"/>
        <v>19.693333333333332</v>
      </c>
      <c r="L171" s="344">
        <f t="shared" si="95"/>
        <v>3.7402851941173481</v>
      </c>
      <c r="M171" s="345">
        <f t="shared" si="95"/>
        <v>0.1899264655103596</v>
      </c>
      <c r="N171" s="346">
        <f t="shared" si="73"/>
        <v>8.8791960004081378</v>
      </c>
      <c r="O171" s="347"/>
      <c r="P171" s="348"/>
      <c r="Q171" s="349">
        <f>ABS(F171-AVERAGE(F169:F170))/SQRT(STDEV(F169:F170)^2+G171^2)</f>
        <v>0.62035328102914811</v>
      </c>
      <c r="R171" s="350">
        <f t="shared" si="74"/>
        <v>1</v>
      </c>
      <c r="S171" s="351">
        <f t="shared" si="96"/>
        <v>2</v>
      </c>
      <c r="T171" s="346">
        <f>T170</f>
        <v>21.85</v>
      </c>
      <c r="U171" s="346"/>
      <c r="V171" s="352"/>
      <c r="W171" s="346"/>
      <c r="X171" s="346"/>
      <c r="Y171" s="353">
        <f t="shared" si="76"/>
        <v>8.2874196510561257E-2</v>
      </c>
      <c r="Z171" s="346"/>
      <c r="AA171" s="354"/>
      <c r="AC171" s="759"/>
      <c r="AD171" s="757"/>
    </row>
    <row r="172" spans="1:30" s="280" customFormat="1" ht="13.95" customHeight="1">
      <c r="A172" s="950"/>
      <c r="B172" s="361" t="s">
        <v>175</v>
      </c>
      <c r="C172" s="362" t="s">
        <v>393</v>
      </c>
      <c r="D172" s="363"/>
      <c r="E172" s="863" t="s">
        <v>118</v>
      </c>
      <c r="F172" s="364">
        <v>17.52</v>
      </c>
      <c r="G172" s="364">
        <v>0.68</v>
      </c>
      <c r="H172" s="364">
        <v>1.65</v>
      </c>
      <c r="I172" s="364">
        <f>H172^2</f>
        <v>2.7224999999999997</v>
      </c>
      <c r="J172" s="313">
        <f>COUNT(F172:F174)</f>
        <v>3</v>
      </c>
      <c r="K172" s="314">
        <f>AVERAGE(F172:F174)</f>
        <v>17.333333333333332</v>
      </c>
      <c r="L172" s="314">
        <f>STDEV(F172:F174)</f>
        <v>0.86523599863466882</v>
      </c>
      <c r="M172" s="315">
        <f>L172/K172</f>
        <v>4.9917461459692433E-2</v>
      </c>
      <c r="N172" s="316">
        <f t="shared" si="73"/>
        <v>7.5355632449058643E-2</v>
      </c>
      <c r="O172" s="317">
        <f>SUM(N172:N174)</f>
        <v>3.707712179609933</v>
      </c>
      <c r="P172" s="318">
        <f>O172/(J172-1)</f>
        <v>1.8538560898049665</v>
      </c>
      <c r="Q172" s="319">
        <f>ABS(F172-AVERAGE(F173:F174))/SQRT(STDEV(F173:F174)^2+G172^2)</f>
        <v>0.20273892631889931</v>
      </c>
      <c r="R172" s="320">
        <f t="shared" si="74"/>
        <v>1</v>
      </c>
      <c r="S172" s="321">
        <f>IF(SUM(R172:R174)=1,"One sample left!",SUM(R172:R174))</f>
        <v>3</v>
      </c>
      <c r="T172" s="316">
        <f>IF(S172=J172,K172,AVERAGE(F172:F173))</f>
        <v>17.333333333333332</v>
      </c>
      <c r="U172" s="316">
        <f>IF(S172=J172,L172,STDEV(F172:F173))</f>
        <v>0.86523599863466882</v>
      </c>
      <c r="V172" s="322">
        <f>U172/T172</f>
        <v>4.9917461459692433E-2</v>
      </c>
      <c r="W172" s="316">
        <f>SQRT((STDEV(F172:F174))^2+SUM(I172:I174))</f>
        <v>3.0032704395930336</v>
      </c>
      <c r="X172" s="322">
        <f>W172/T172</f>
        <v>0.1732656022842135</v>
      </c>
      <c r="Y172" s="323" t="str">
        <f t="shared" si="76"/>
        <v>No Rejection</v>
      </c>
      <c r="Z172" s="317">
        <f>IF(S172=J172,O172,SUM(Y172:Y174))</f>
        <v>3.707712179609933</v>
      </c>
      <c r="AA172" s="324">
        <f>Z172/(S172-1)</f>
        <v>1.8538560898049665</v>
      </c>
      <c r="AC172" s="759"/>
      <c r="AD172" s="757"/>
    </row>
    <row r="173" spans="1:30" s="280" customFormat="1" ht="13.95" customHeight="1">
      <c r="A173" s="950"/>
      <c r="B173" s="365" t="s">
        <v>175</v>
      </c>
      <c r="C173" s="366" t="s">
        <v>393</v>
      </c>
      <c r="D173" s="367"/>
      <c r="E173" s="864" t="s">
        <v>119</v>
      </c>
      <c r="F173" s="368">
        <v>16.39</v>
      </c>
      <c r="G173" s="368">
        <v>0.98</v>
      </c>
      <c r="H173" s="368">
        <v>1.71</v>
      </c>
      <c r="I173" s="368">
        <f t="shared" si="77"/>
        <v>2.9240999999999997</v>
      </c>
      <c r="J173" s="330">
        <f t="shared" ref="J173:M174" si="97">J172</f>
        <v>3</v>
      </c>
      <c r="K173" s="291">
        <f t="shared" si="97"/>
        <v>17.333333333333332</v>
      </c>
      <c r="L173" s="291">
        <f t="shared" si="97"/>
        <v>0.86523599863466882</v>
      </c>
      <c r="M173" s="331">
        <f t="shared" si="97"/>
        <v>4.9917461459692433E-2</v>
      </c>
      <c r="N173" s="332">
        <f t="shared" si="73"/>
        <v>0.92656994770697054</v>
      </c>
      <c r="O173" s="283"/>
      <c r="P173" s="290"/>
      <c r="Q173" s="333">
        <f>ABS(F173-AVERAGE(F172,F174))/SQRT(STDEV(F172,F174)^2+G173^2)</f>
        <v>1.3353514065226049</v>
      </c>
      <c r="R173" s="334">
        <f t="shared" si="74"/>
        <v>1</v>
      </c>
      <c r="S173" s="335">
        <f t="shared" ref="S173:S174" si="98">S172</f>
        <v>3</v>
      </c>
      <c r="T173" s="332">
        <f>T172</f>
        <v>17.333333333333332</v>
      </c>
      <c r="U173" s="332"/>
      <c r="V173" s="336"/>
      <c r="W173" s="332"/>
      <c r="X173" s="332"/>
      <c r="Y173" s="337" t="str">
        <f t="shared" si="76"/>
        <v>No Rejection</v>
      </c>
      <c r="Z173" s="332"/>
      <c r="AA173" s="338"/>
      <c r="AC173" s="759"/>
      <c r="AD173" s="757"/>
    </row>
    <row r="174" spans="1:30" s="280" customFormat="1" ht="13.95" customHeight="1">
      <c r="A174" s="950"/>
      <c r="B174" s="369" t="s">
        <v>175</v>
      </c>
      <c r="C174" s="370" t="s">
        <v>393</v>
      </c>
      <c r="D174" s="371"/>
      <c r="E174" s="865" t="s">
        <v>120</v>
      </c>
      <c r="F174" s="372">
        <v>18.09</v>
      </c>
      <c r="G174" s="372">
        <v>0.46</v>
      </c>
      <c r="H174" s="372">
        <v>1.62</v>
      </c>
      <c r="I174" s="372">
        <f t="shared" si="77"/>
        <v>2.6244000000000005</v>
      </c>
      <c r="J174" s="343">
        <f t="shared" si="97"/>
        <v>3</v>
      </c>
      <c r="K174" s="344">
        <f t="shared" si="97"/>
        <v>17.333333333333332</v>
      </c>
      <c r="L174" s="344">
        <f t="shared" si="97"/>
        <v>0.86523599863466882</v>
      </c>
      <c r="M174" s="345">
        <f t="shared" si="97"/>
        <v>4.9917461459692433E-2</v>
      </c>
      <c r="N174" s="346">
        <f t="shared" si="73"/>
        <v>2.7057865994539037</v>
      </c>
      <c r="O174" s="347"/>
      <c r="P174" s="348"/>
      <c r="Q174" s="349">
        <f>ABS(F174-AVERAGE(F172:F173))/SQRT(STDEV(F172:F173)^2+G174^2)</f>
        <v>1.2310441414726876</v>
      </c>
      <c r="R174" s="350">
        <f t="shared" si="74"/>
        <v>1</v>
      </c>
      <c r="S174" s="351">
        <f t="shared" si="98"/>
        <v>3</v>
      </c>
      <c r="T174" s="346">
        <f>T173</f>
        <v>17.333333333333332</v>
      </c>
      <c r="U174" s="346"/>
      <c r="V174" s="352"/>
      <c r="W174" s="346"/>
      <c r="X174" s="346"/>
      <c r="Y174" s="353" t="str">
        <f t="shared" si="76"/>
        <v>No Rejection</v>
      </c>
      <c r="Z174" s="346"/>
      <c r="AA174" s="354"/>
      <c r="AC174" s="759"/>
      <c r="AD174" s="757"/>
    </row>
    <row r="175" spans="1:30" s="280" customFormat="1" ht="13.95" customHeight="1">
      <c r="A175" s="950"/>
      <c r="B175" s="361" t="s">
        <v>175</v>
      </c>
      <c r="C175" s="362" t="s">
        <v>396</v>
      </c>
      <c r="D175" s="363"/>
      <c r="E175" s="863" t="s">
        <v>3</v>
      </c>
      <c r="F175" s="364">
        <v>17.57</v>
      </c>
      <c r="G175" s="364">
        <v>0.54</v>
      </c>
      <c r="H175" s="364">
        <v>1.6</v>
      </c>
      <c r="I175" s="364">
        <f t="shared" si="77"/>
        <v>2.5600000000000005</v>
      </c>
      <c r="J175" s="313">
        <f>COUNT(F175:F177)</f>
        <v>3</v>
      </c>
      <c r="K175" s="314">
        <f>AVERAGE(F175:F177)</f>
        <v>16.793333333333333</v>
      </c>
      <c r="L175" s="314">
        <f>STDEV(F175:F177)</f>
        <v>0.86569817681067918</v>
      </c>
      <c r="M175" s="315">
        <f>L175/K175</f>
        <v>5.1550109774355646E-2</v>
      </c>
      <c r="N175" s="316">
        <f t="shared" si="73"/>
        <v>2.0686252095717146</v>
      </c>
      <c r="O175" s="317">
        <f>SUM(N175:N177)</f>
        <v>3.8433747123745303</v>
      </c>
      <c r="P175" s="318">
        <f>O175/(J175-1)</f>
        <v>1.9216873561872652</v>
      </c>
      <c r="Q175" s="319">
        <f>ABS(F175-AVERAGE(F176:F177))/SQRT(STDEV(F176:F177)^2+G175^2)</f>
        <v>1.2379265057081095</v>
      </c>
      <c r="R175" s="320">
        <f t="shared" si="74"/>
        <v>1</v>
      </c>
      <c r="S175" s="321">
        <f>IF(SUM(R175:R177)=1,"One sample left!",SUM(R175:R177))</f>
        <v>3</v>
      </c>
      <c r="T175" s="316">
        <f>IF(S175=J175,K175,AVERAGE(F175:F176))</f>
        <v>16.793333333333333</v>
      </c>
      <c r="U175" s="316">
        <f>IF(S175=J175,L175,STDEV(F175:F176))</f>
        <v>0.86569817681067918</v>
      </c>
      <c r="V175" s="322">
        <f>U175/T175</f>
        <v>5.1550109774355646E-2</v>
      </c>
      <c r="W175" s="316">
        <f>SQRT((STDEV(F175:F177))^2+SUM(I175:I177))</f>
        <v>2.8377162179001152</v>
      </c>
      <c r="X175" s="322">
        <f>W175/T175</f>
        <v>0.16897873469036018</v>
      </c>
      <c r="Y175" s="323" t="str">
        <f t="shared" si="76"/>
        <v>No Rejection</v>
      </c>
      <c r="Z175" s="317">
        <f>IF(S175=J175,O175,SUM(Y175:Y177))</f>
        <v>3.8433747123745303</v>
      </c>
      <c r="AA175" s="324">
        <f>Z175/(S175-1)</f>
        <v>1.9216873561872652</v>
      </c>
      <c r="AC175" s="759"/>
      <c r="AD175" s="757"/>
    </row>
    <row r="176" spans="1:30" s="280" customFormat="1" ht="13.95" customHeight="1">
      <c r="A176" s="950"/>
      <c r="B176" s="365" t="s">
        <v>175</v>
      </c>
      <c r="C176" s="366" t="s">
        <v>396</v>
      </c>
      <c r="D176" s="367"/>
      <c r="E176" s="864" t="s">
        <v>4</v>
      </c>
      <c r="F176" s="368">
        <v>15.86</v>
      </c>
      <c r="G176" s="368">
        <v>0.72</v>
      </c>
      <c r="H176" s="368">
        <v>1.54</v>
      </c>
      <c r="I176" s="368">
        <f t="shared" si="77"/>
        <v>2.3715999999999999</v>
      </c>
      <c r="J176" s="330">
        <f t="shared" ref="J176:M177" si="99">J175</f>
        <v>3</v>
      </c>
      <c r="K176" s="291">
        <f t="shared" si="99"/>
        <v>16.793333333333333</v>
      </c>
      <c r="L176" s="291">
        <f t="shared" si="99"/>
        <v>0.86569817681067918</v>
      </c>
      <c r="M176" s="331">
        <f t="shared" si="99"/>
        <v>5.1550109774355646E-2</v>
      </c>
      <c r="N176" s="332">
        <f t="shared" si="73"/>
        <v>1.680384087791496</v>
      </c>
      <c r="O176" s="283"/>
      <c r="P176" s="290"/>
      <c r="Q176" s="333">
        <f>ABS(F176-AVERAGE(F175,F177))/SQRT(STDEV(F175,F177)^2+G176^2)</f>
        <v>1.6607927262589697</v>
      </c>
      <c r="R176" s="334">
        <f t="shared" si="74"/>
        <v>1</v>
      </c>
      <c r="S176" s="335">
        <f t="shared" ref="S176:S177" si="100">S175</f>
        <v>3</v>
      </c>
      <c r="T176" s="332">
        <f>T175</f>
        <v>16.793333333333333</v>
      </c>
      <c r="U176" s="332"/>
      <c r="V176" s="336"/>
      <c r="W176" s="332"/>
      <c r="X176" s="332"/>
      <c r="Y176" s="337" t="str">
        <f t="shared" si="76"/>
        <v>No Rejection</v>
      </c>
      <c r="Z176" s="332"/>
      <c r="AA176" s="338"/>
      <c r="AC176" s="759"/>
      <c r="AD176" s="757"/>
    </row>
    <row r="177" spans="1:30" s="280" customFormat="1" ht="13.95" customHeight="1">
      <c r="A177" s="951"/>
      <c r="B177" s="369" t="s">
        <v>175</v>
      </c>
      <c r="C177" s="370" t="s">
        <v>396</v>
      </c>
      <c r="D177" s="371"/>
      <c r="E177" s="865" t="s">
        <v>5</v>
      </c>
      <c r="F177" s="372">
        <v>16.95</v>
      </c>
      <c r="G177" s="372">
        <v>0.51</v>
      </c>
      <c r="H177" s="372">
        <v>1.54</v>
      </c>
      <c r="I177" s="372">
        <f t="shared" si="77"/>
        <v>2.3715999999999999</v>
      </c>
      <c r="J177" s="343">
        <f t="shared" si="99"/>
        <v>3</v>
      </c>
      <c r="K177" s="344">
        <f t="shared" si="99"/>
        <v>16.793333333333333</v>
      </c>
      <c r="L177" s="344">
        <f t="shared" si="99"/>
        <v>0.86569817681067918</v>
      </c>
      <c r="M177" s="345">
        <f t="shared" si="99"/>
        <v>5.1550109774355646E-2</v>
      </c>
      <c r="N177" s="346">
        <f t="shared" si="73"/>
        <v>9.4365415011319981E-2</v>
      </c>
      <c r="O177" s="347"/>
      <c r="P177" s="348"/>
      <c r="Q177" s="349">
        <f>ABS(F177-AVERAGE(F175:F176))/SQRT(STDEV(F175:F176)^2+G177^2)</f>
        <v>0.17907393388566659</v>
      </c>
      <c r="R177" s="350">
        <f t="shared" si="74"/>
        <v>1</v>
      </c>
      <c r="S177" s="351">
        <f t="shared" si="100"/>
        <v>3</v>
      </c>
      <c r="T177" s="346">
        <f>T176</f>
        <v>16.793333333333333</v>
      </c>
      <c r="U177" s="346"/>
      <c r="V177" s="352"/>
      <c r="W177" s="346"/>
      <c r="X177" s="346"/>
      <c r="Y177" s="353" t="str">
        <f t="shared" si="76"/>
        <v>No Rejection</v>
      </c>
      <c r="Z177" s="346"/>
      <c r="AA177" s="354"/>
      <c r="AC177" s="759"/>
      <c r="AD177" s="757"/>
    </row>
    <row r="178" spans="1:30" s="280" customFormat="1" ht="13.95" customHeight="1">
      <c r="A178" s="949" t="s">
        <v>419</v>
      </c>
      <c r="B178" s="309" t="s">
        <v>1222</v>
      </c>
      <c r="C178" s="310" t="s">
        <v>430</v>
      </c>
      <c r="D178" s="311" t="s">
        <v>1223</v>
      </c>
      <c r="E178" s="310" t="s">
        <v>1224</v>
      </c>
      <c r="F178" s="312">
        <v>10.199999999999999</v>
      </c>
      <c r="G178" s="312">
        <v>0.42</v>
      </c>
      <c r="H178" s="312">
        <v>0.97</v>
      </c>
      <c r="I178" s="312">
        <f t="shared" si="77"/>
        <v>0.94089999999999996</v>
      </c>
      <c r="J178" s="313">
        <f>COUNT(F178:F181)</f>
        <v>4</v>
      </c>
      <c r="K178" s="314">
        <f>AVERAGE(F178:F181)</f>
        <v>14.83</v>
      </c>
      <c r="L178" s="314">
        <f>STDEV(F178:F181)</f>
        <v>3.1923345689322655</v>
      </c>
      <c r="M178" s="322">
        <f>L178/K178</f>
        <v>0.21526193991451553</v>
      </c>
      <c r="N178" s="316">
        <f t="shared" si="73"/>
        <v>121.52437641723363</v>
      </c>
      <c r="O178" s="317">
        <f>SUM(N178:N181)</f>
        <v>151.11074761325736</v>
      </c>
      <c r="P178" s="318">
        <f>O178/(J178-1)</f>
        <v>50.370249204419117</v>
      </c>
      <c r="Q178" s="355">
        <f>ABS(F178-AVERAGE(F179:F181))/SQRT(STDEV(F179:F181)^2+G178^2)</f>
        <v>5.7032691596171023</v>
      </c>
      <c r="R178" s="356">
        <f t="shared" si="74"/>
        <v>0</v>
      </c>
      <c r="S178" s="321">
        <f>IF(SUM(R178:R181)=1,"One sample left!",SUM(R178:R181))</f>
        <v>3</v>
      </c>
      <c r="T178" s="316">
        <f>IF(S178=J178,K178,AVERAGE(F179:F181))</f>
        <v>16.373333333333335</v>
      </c>
      <c r="U178" s="316">
        <f>IF(S178=J178,L178,STDEV(F179:F181))</f>
        <v>0.99761381973854679</v>
      </c>
      <c r="V178" s="322">
        <f>U178/T178</f>
        <v>6.0929182801621337E-2</v>
      </c>
      <c r="W178" s="316">
        <f>SQRT((STDEV(F179:F181))^2+SUM(I179:I181))</f>
        <v>2.8484791263643365</v>
      </c>
      <c r="X178" s="322">
        <f>W178/T178</f>
        <v>0.17397063068186092</v>
      </c>
      <c r="Y178" s="323">
        <f t="shared" si="76"/>
        <v>0</v>
      </c>
      <c r="Z178" s="317">
        <f>IF(S178=J178,O178,SUM(Y178:Y181))</f>
        <v>5.3650881940523094</v>
      </c>
      <c r="AA178" s="324">
        <f>Z178/(S178-1)</f>
        <v>2.6825440970261547</v>
      </c>
      <c r="AC178" s="759"/>
      <c r="AD178" s="757"/>
    </row>
    <row r="179" spans="1:30" s="280" customFormat="1" ht="13.95" customHeight="1">
      <c r="A179" s="950"/>
      <c r="B179" s="326" t="s">
        <v>1222</v>
      </c>
      <c r="C179" s="327" t="s">
        <v>430</v>
      </c>
      <c r="D179" s="328" t="s">
        <v>1225</v>
      </c>
      <c r="E179" s="327" t="s">
        <v>1226</v>
      </c>
      <c r="F179" s="329">
        <v>16.29</v>
      </c>
      <c r="G179" s="329">
        <v>0.59</v>
      </c>
      <c r="H179" s="329">
        <v>1.52</v>
      </c>
      <c r="I179" s="329">
        <f t="shared" si="77"/>
        <v>2.3104</v>
      </c>
      <c r="J179" s="330">
        <f t="shared" ref="J179:M181" si="101">J178</f>
        <v>4</v>
      </c>
      <c r="K179" s="291">
        <f t="shared" si="101"/>
        <v>14.83</v>
      </c>
      <c r="L179" s="291">
        <f t="shared" si="101"/>
        <v>3.1923345689322655</v>
      </c>
      <c r="M179" s="331">
        <f t="shared" si="101"/>
        <v>0.21526193991451553</v>
      </c>
      <c r="N179" s="332">
        <f t="shared" si="73"/>
        <v>6.1235277219189825</v>
      </c>
      <c r="O179" s="283"/>
      <c r="P179" s="290"/>
      <c r="Q179" s="357">
        <f>ABS(F179-AVERAGE(F178,F180:F181))/SQRT(STDEV(F178,F180:F181)^2+G179^2)</f>
        <v>0.51634570184005857</v>
      </c>
      <c r="R179" s="358">
        <f t="shared" si="74"/>
        <v>1</v>
      </c>
      <c r="S179" s="335">
        <f t="shared" ref="S179:T181" si="102">S178</f>
        <v>3</v>
      </c>
      <c r="T179" s="332">
        <f t="shared" si="102"/>
        <v>16.373333333333335</v>
      </c>
      <c r="U179" s="332"/>
      <c r="V179" s="336"/>
      <c r="W179" s="332"/>
      <c r="X179" s="332"/>
      <c r="Y179" s="337">
        <f t="shared" si="76"/>
        <v>1.9949567493377882E-2</v>
      </c>
      <c r="Z179" s="332"/>
      <c r="AA179" s="338"/>
      <c r="AC179" s="759"/>
      <c r="AD179" s="757"/>
    </row>
    <row r="180" spans="1:30" s="280" customFormat="1" ht="13.95" customHeight="1">
      <c r="A180" s="950"/>
      <c r="B180" s="326" t="s">
        <v>1222</v>
      </c>
      <c r="C180" s="327" t="s">
        <v>430</v>
      </c>
      <c r="D180" s="328" t="s">
        <v>1227</v>
      </c>
      <c r="E180" s="327" t="s">
        <v>1228</v>
      </c>
      <c r="F180" s="329">
        <v>17.41</v>
      </c>
      <c r="G180" s="329">
        <v>0.54</v>
      </c>
      <c r="H180" s="329">
        <v>1.59</v>
      </c>
      <c r="I180" s="329">
        <f t="shared" si="77"/>
        <v>2.5281000000000002</v>
      </c>
      <c r="J180" s="330">
        <f t="shared" si="101"/>
        <v>4</v>
      </c>
      <c r="K180" s="291">
        <f t="shared" si="101"/>
        <v>14.83</v>
      </c>
      <c r="L180" s="291">
        <f t="shared" si="101"/>
        <v>3.1923345689322655</v>
      </c>
      <c r="M180" s="331">
        <f t="shared" si="101"/>
        <v>0.21526193991451553</v>
      </c>
      <c r="N180" s="332">
        <f t="shared" si="73"/>
        <v>22.827160493827162</v>
      </c>
      <c r="O180" s="283"/>
      <c r="P180" s="290"/>
      <c r="Q180" s="357">
        <f>ABS(F180-AVERAGE(F178:F179,F181))/SQRT(STDEV(F178:F179,F181)^2+G180^2)</f>
        <v>1.0306378815077566</v>
      </c>
      <c r="R180" s="358">
        <f t="shared" si="74"/>
        <v>1</v>
      </c>
      <c r="S180" s="335">
        <f t="shared" si="102"/>
        <v>3</v>
      </c>
      <c r="T180" s="332">
        <f t="shared" si="102"/>
        <v>16.373333333333335</v>
      </c>
      <c r="U180" s="332"/>
      <c r="V180" s="336"/>
      <c r="W180" s="332"/>
      <c r="X180" s="332"/>
      <c r="Y180" s="337">
        <f t="shared" si="76"/>
        <v>3.685451912818158</v>
      </c>
      <c r="Z180" s="332"/>
      <c r="AA180" s="338"/>
      <c r="AC180" s="759"/>
      <c r="AD180" s="757"/>
    </row>
    <row r="181" spans="1:30" s="280" customFormat="1" ht="13.95" customHeight="1">
      <c r="A181" s="950"/>
      <c r="B181" s="339" t="s">
        <v>1222</v>
      </c>
      <c r="C181" s="340" t="s">
        <v>430</v>
      </c>
      <c r="D181" s="341" t="s">
        <v>1229</v>
      </c>
      <c r="E181" s="340" t="s">
        <v>1230</v>
      </c>
      <c r="F181" s="342">
        <v>15.42</v>
      </c>
      <c r="G181" s="342">
        <v>0.74</v>
      </c>
      <c r="H181" s="342">
        <v>1.51</v>
      </c>
      <c r="I181" s="342">
        <f t="shared" si="77"/>
        <v>2.2801</v>
      </c>
      <c r="J181" s="343">
        <f t="shared" si="101"/>
        <v>4</v>
      </c>
      <c r="K181" s="344">
        <f t="shared" si="101"/>
        <v>14.83</v>
      </c>
      <c r="L181" s="344">
        <f t="shared" si="101"/>
        <v>3.1923345689322655</v>
      </c>
      <c r="M181" s="345">
        <f t="shared" si="101"/>
        <v>0.21526193991451553</v>
      </c>
      <c r="N181" s="346">
        <f t="shared" si="73"/>
        <v>0.63568298027757464</v>
      </c>
      <c r="O181" s="347"/>
      <c r="P181" s="348"/>
      <c r="Q181" s="359">
        <f>ABS(F181-AVERAGE(F178:F180))/SQRT(STDEV(F178:F180)^2+G181^2)</f>
        <v>0.19915909656379999</v>
      </c>
      <c r="R181" s="360">
        <f t="shared" si="74"/>
        <v>1</v>
      </c>
      <c r="S181" s="351">
        <f t="shared" si="102"/>
        <v>3</v>
      </c>
      <c r="T181" s="346">
        <f t="shared" si="102"/>
        <v>16.373333333333335</v>
      </c>
      <c r="U181" s="346"/>
      <c r="V181" s="352"/>
      <c r="W181" s="346"/>
      <c r="X181" s="346"/>
      <c r="Y181" s="353">
        <f t="shared" si="76"/>
        <v>1.6596867137407734</v>
      </c>
      <c r="Z181" s="346"/>
      <c r="AA181" s="354"/>
      <c r="AC181" s="759"/>
      <c r="AD181" s="757"/>
    </row>
    <row r="182" spans="1:30" s="280" customFormat="1" ht="13.95" customHeight="1">
      <c r="A182" s="950"/>
      <c r="B182" s="309" t="s">
        <v>1222</v>
      </c>
      <c r="C182" s="310" t="s">
        <v>424</v>
      </c>
      <c r="D182" s="311" t="s">
        <v>1231</v>
      </c>
      <c r="E182" s="310" t="s">
        <v>1232</v>
      </c>
      <c r="F182" s="312">
        <v>21.08</v>
      </c>
      <c r="G182" s="312">
        <v>0.74</v>
      </c>
      <c r="H182" s="312">
        <v>1.96</v>
      </c>
      <c r="I182" s="312">
        <f t="shared" si="77"/>
        <v>3.8415999999999997</v>
      </c>
      <c r="J182" s="313">
        <f>COUNT(F182:F186)</f>
        <v>5</v>
      </c>
      <c r="K182" s="314">
        <f>AVERAGE(F182:F186)</f>
        <v>20.114000000000001</v>
      </c>
      <c r="L182" s="314">
        <f>STDEV(F182:F186)</f>
        <v>2.7220819238222731</v>
      </c>
      <c r="M182" s="315">
        <f>L182/K182</f>
        <v>0.13533269980224089</v>
      </c>
      <c r="N182" s="316">
        <f t="shared" si="73"/>
        <v>1.7040832724616422</v>
      </c>
      <c r="O182" s="317">
        <f>SUM(N182:N186)</f>
        <v>63.057721191626506</v>
      </c>
      <c r="P182" s="318">
        <f>O182/(J182-1)</f>
        <v>15.764430297906626</v>
      </c>
      <c r="Q182" s="319">
        <f>ABS(F182-AVERAGE(F183:F186))/SQRT(STDEV(F183:F186)^2+G182^2)</f>
        <v>0.38111351515959552</v>
      </c>
      <c r="R182" s="320">
        <f t="shared" si="74"/>
        <v>1</v>
      </c>
      <c r="S182" s="321">
        <f>IF(SUM(R182:R186)=1,"One sample left!",SUM(R182:R186))</f>
        <v>4</v>
      </c>
      <c r="T182" s="316">
        <f>IF(S182=J182,K182,AVERAGE(F182,F184:F186))</f>
        <v>19.0975</v>
      </c>
      <c r="U182" s="316">
        <f>IF(S182=J182,L182,STDEV(F182,F184:F186))</f>
        <v>1.7294965548775549</v>
      </c>
      <c r="V182" s="322">
        <f>U182/T182</f>
        <v>9.0561411434876546E-2</v>
      </c>
      <c r="W182" s="316">
        <f>SQRT((STDEV(F182,F184:F186))^2+SUM(I182,I184:I186))</f>
        <v>3.9375447087408841</v>
      </c>
      <c r="X182" s="322">
        <f>W182/T182</f>
        <v>0.2061811602953729</v>
      </c>
      <c r="Y182" s="323">
        <f t="shared" si="76"/>
        <v>7.1773306245434494</v>
      </c>
      <c r="Z182" s="317">
        <f>IF(S182=J182,O182,SUM(Y182:Y186))</f>
        <v>21.685495715469045</v>
      </c>
      <c r="AA182" s="324">
        <f>Z182/(S182-1)</f>
        <v>7.2284985718230148</v>
      </c>
      <c r="AC182" s="759"/>
      <c r="AD182" s="757"/>
    </row>
    <row r="183" spans="1:30" s="280" customFormat="1" ht="13.95" customHeight="1">
      <c r="A183" s="950"/>
      <c r="B183" s="326" t="s">
        <v>1222</v>
      </c>
      <c r="C183" s="327" t="s">
        <v>424</v>
      </c>
      <c r="D183" s="328" t="s">
        <v>1233</v>
      </c>
      <c r="E183" s="327" t="s">
        <v>1234</v>
      </c>
      <c r="F183" s="329">
        <v>24.18</v>
      </c>
      <c r="G183" s="329">
        <v>0.82</v>
      </c>
      <c r="H183" s="329">
        <v>2.23</v>
      </c>
      <c r="I183" s="329">
        <f t="shared" si="77"/>
        <v>4.9729000000000001</v>
      </c>
      <c r="J183" s="330">
        <f t="shared" ref="J183:M186" si="103">J182</f>
        <v>5</v>
      </c>
      <c r="K183" s="291">
        <f t="shared" si="103"/>
        <v>20.114000000000001</v>
      </c>
      <c r="L183" s="291">
        <f t="shared" si="103"/>
        <v>2.7220819238222731</v>
      </c>
      <c r="M183" s="331">
        <f t="shared" si="103"/>
        <v>0.13533269980224089</v>
      </c>
      <c r="N183" s="291">
        <f t="shared" si="73"/>
        <v>24.587085068411653</v>
      </c>
      <c r="O183" s="283"/>
      <c r="P183" s="290"/>
      <c r="Q183" s="333">
        <f>ABS(F183-AVERAGE(F182,F184:F186))/SQRT(STDEV(F182,F184:F186)^2+G183^2)</f>
        <v>2.6553748146433325</v>
      </c>
      <c r="R183" s="334">
        <f t="shared" si="74"/>
        <v>0</v>
      </c>
      <c r="S183" s="335">
        <f t="shared" ref="S183:S186" si="104">S182</f>
        <v>4</v>
      </c>
      <c r="T183" s="332">
        <f>T182</f>
        <v>19.0975</v>
      </c>
      <c r="U183" s="332"/>
      <c r="V183" s="336"/>
      <c r="W183" s="332"/>
      <c r="X183" s="332"/>
      <c r="Y183" s="337">
        <f t="shared" si="76"/>
        <v>0</v>
      </c>
      <c r="Z183" s="332"/>
      <c r="AA183" s="338"/>
      <c r="AC183" s="759"/>
      <c r="AD183" s="757"/>
    </row>
    <row r="184" spans="1:30" s="280" customFormat="1" ht="13.95" customHeight="1">
      <c r="A184" s="950"/>
      <c r="B184" s="326" t="s">
        <v>1222</v>
      </c>
      <c r="C184" s="327" t="s">
        <v>424</v>
      </c>
      <c r="D184" s="328" t="s">
        <v>1235</v>
      </c>
      <c r="E184" s="327" t="s">
        <v>1236</v>
      </c>
      <c r="F184" s="329">
        <v>17.75</v>
      </c>
      <c r="G184" s="329">
        <v>0.56999999999999995</v>
      </c>
      <c r="H184" s="329">
        <v>1.63</v>
      </c>
      <c r="I184" s="329">
        <f t="shared" si="77"/>
        <v>2.6568999999999998</v>
      </c>
      <c r="J184" s="330">
        <f t="shared" si="103"/>
        <v>5</v>
      </c>
      <c r="K184" s="291">
        <f t="shared" si="103"/>
        <v>20.114000000000001</v>
      </c>
      <c r="L184" s="291">
        <f t="shared" si="103"/>
        <v>2.7220819238222731</v>
      </c>
      <c r="M184" s="331">
        <f t="shared" si="103"/>
        <v>0.13533269980224089</v>
      </c>
      <c r="N184" s="291">
        <f t="shared" si="73"/>
        <v>17.20066481994461</v>
      </c>
      <c r="O184" s="283"/>
      <c r="P184" s="290"/>
      <c r="Q184" s="333">
        <f>ABS(F184-AVERAGE(F182:F183,F185:F186))/SQRT(STDEV(F182:F183,F185:F186)^2+G184^2)</f>
        <v>1.052942441768786</v>
      </c>
      <c r="R184" s="334">
        <f t="shared" si="74"/>
        <v>1</v>
      </c>
      <c r="S184" s="335">
        <f t="shared" si="104"/>
        <v>4</v>
      </c>
      <c r="T184" s="332">
        <f>T183</f>
        <v>19.0975</v>
      </c>
      <c r="U184" s="332"/>
      <c r="V184" s="336"/>
      <c r="W184" s="332"/>
      <c r="X184" s="332"/>
      <c r="Y184" s="337">
        <f t="shared" si="76"/>
        <v>5.5886618959679923</v>
      </c>
      <c r="Z184" s="332"/>
      <c r="AA184" s="338"/>
      <c r="AC184" s="759"/>
      <c r="AD184" s="757"/>
    </row>
    <row r="185" spans="1:30" s="280" customFormat="1" ht="13.95" customHeight="1">
      <c r="A185" s="950"/>
      <c r="B185" s="326" t="s">
        <v>1222</v>
      </c>
      <c r="C185" s="327" t="s">
        <v>424</v>
      </c>
      <c r="D185" s="328" t="s">
        <v>1237</v>
      </c>
      <c r="E185" s="327" t="s">
        <v>1238</v>
      </c>
      <c r="F185" s="329">
        <v>17.55</v>
      </c>
      <c r="G185" s="329">
        <v>0.57999999999999996</v>
      </c>
      <c r="H185" s="329">
        <v>1.61</v>
      </c>
      <c r="I185" s="329">
        <f t="shared" si="77"/>
        <v>2.5921000000000003</v>
      </c>
      <c r="J185" s="330">
        <f t="shared" si="103"/>
        <v>5</v>
      </c>
      <c r="K185" s="291">
        <f t="shared" si="103"/>
        <v>20.114000000000001</v>
      </c>
      <c r="L185" s="291">
        <f t="shared" si="103"/>
        <v>2.7220819238222731</v>
      </c>
      <c r="M185" s="331">
        <f t="shared" si="103"/>
        <v>0.13533269980224089</v>
      </c>
      <c r="N185" s="291">
        <f t="shared" si="73"/>
        <v>19.542497027348396</v>
      </c>
      <c r="O185" s="283"/>
      <c r="P185" s="290"/>
      <c r="Q185" s="333">
        <f>ABS(F185-AVERAGE(F182:F184,F186))/SQRT(STDEV(F182:F184,F186)^2+G185^2)</f>
        <v>1.1721121934560139</v>
      </c>
      <c r="R185" s="334">
        <f t="shared" si="74"/>
        <v>1</v>
      </c>
      <c r="S185" s="335">
        <f t="shared" si="104"/>
        <v>4</v>
      </c>
      <c r="T185" s="332">
        <f>T184</f>
        <v>19.0975</v>
      </c>
      <c r="U185" s="332"/>
      <c r="V185" s="336"/>
      <c r="W185" s="332"/>
      <c r="X185" s="332"/>
      <c r="Y185" s="337">
        <f t="shared" si="76"/>
        <v>7.1187760107015405</v>
      </c>
      <c r="Z185" s="332"/>
      <c r="AA185" s="338"/>
      <c r="AC185" s="759"/>
      <c r="AD185" s="757"/>
    </row>
    <row r="186" spans="1:30" s="280" customFormat="1" ht="13.95" customHeight="1">
      <c r="A186" s="950"/>
      <c r="B186" s="339" t="s">
        <v>1222</v>
      </c>
      <c r="C186" s="340" t="s">
        <v>424</v>
      </c>
      <c r="D186" s="341" t="s">
        <v>1239</v>
      </c>
      <c r="E186" s="340" t="s">
        <v>1240</v>
      </c>
      <c r="F186" s="342">
        <v>20.010000000000002</v>
      </c>
      <c r="G186" s="342">
        <v>0.68</v>
      </c>
      <c r="H186" s="342">
        <v>1.85</v>
      </c>
      <c r="I186" s="342">
        <f t="shared" si="77"/>
        <v>3.4225000000000003</v>
      </c>
      <c r="J186" s="343">
        <f t="shared" si="103"/>
        <v>5</v>
      </c>
      <c r="K186" s="344">
        <f t="shared" si="103"/>
        <v>20.114000000000001</v>
      </c>
      <c r="L186" s="344">
        <f t="shared" si="103"/>
        <v>2.7220819238222731</v>
      </c>
      <c r="M186" s="345">
        <f t="shared" si="103"/>
        <v>0.13533269980224089</v>
      </c>
      <c r="N186" s="344">
        <f t="shared" si="73"/>
        <v>2.3391003460207251E-2</v>
      </c>
      <c r="O186" s="347"/>
      <c r="P186" s="348"/>
      <c r="Q186" s="349">
        <f>ABS(F186-AVERAGE(F182:F185))/SQRT(STDEV(F182:F185)^2+G186^2)</f>
        <v>4.0432899920577269E-2</v>
      </c>
      <c r="R186" s="350">
        <f t="shared" si="74"/>
        <v>1</v>
      </c>
      <c r="S186" s="351">
        <f t="shared" si="104"/>
        <v>4</v>
      </c>
      <c r="T186" s="346">
        <f>T185</f>
        <v>19.0975</v>
      </c>
      <c r="U186" s="346"/>
      <c r="V186" s="352"/>
      <c r="W186" s="346"/>
      <c r="X186" s="346"/>
      <c r="Y186" s="353">
        <f t="shared" si="76"/>
        <v>1.8007271842560606</v>
      </c>
      <c r="Z186" s="346"/>
      <c r="AA186" s="354"/>
      <c r="AC186" s="759"/>
      <c r="AD186" s="757"/>
    </row>
    <row r="187" spans="1:30" s="280" customFormat="1" ht="13.95" customHeight="1">
      <c r="A187" s="950"/>
      <c r="B187" s="309" t="s">
        <v>1222</v>
      </c>
      <c r="C187" s="310" t="s">
        <v>427</v>
      </c>
      <c r="D187" s="311" t="s">
        <v>1241</v>
      </c>
      <c r="E187" s="310" t="s">
        <v>1242</v>
      </c>
      <c r="F187" s="312">
        <v>62.94</v>
      </c>
      <c r="G187" s="312">
        <v>1.93</v>
      </c>
      <c r="H187" s="312">
        <v>5.79</v>
      </c>
      <c r="I187" s="312">
        <f t="shared" si="77"/>
        <v>33.524099999999997</v>
      </c>
      <c r="J187" s="313">
        <f>COUNT(F187:F189)</f>
        <v>3</v>
      </c>
      <c r="K187" s="314">
        <f>AVERAGE(F187:F189)</f>
        <v>49.323333333333331</v>
      </c>
      <c r="L187" s="314">
        <f>STDEV(F187:F189)</f>
        <v>26.84387142968265</v>
      </c>
      <c r="M187" s="315">
        <f>L187/K187</f>
        <v>0.5442428484763665</v>
      </c>
      <c r="N187" s="316">
        <f t="shared" si="73"/>
        <v>49.776802360093193</v>
      </c>
      <c r="O187" s="317">
        <f>SUM(N187:N189)</f>
        <v>1886.8598774401787</v>
      </c>
      <c r="P187" s="318">
        <f>O187/(J187-1)</f>
        <v>943.42993872008935</v>
      </c>
      <c r="Q187" s="319">
        <f>ABS(F187-AVERAGE(F188:F189))/SQRT(STDEV(F188:F189)^2+G187^2)</f>
        <v>0.59795081862375443</v>
      </c>
      <c r="R187" s="320">
        <f t="shared" si="74"/>
        <v>1</v>
      </c>
      <c r="S187" s="321">
        <f>IF(SUM(R187:R189)=1,"One sample left!",SUM(R187:R189))</f>
        <v>2</v>
      </c>
      <c r="T187" s="316">
        <f>IF(S187=J187,K187,AVERAGE(F187:F188))</f>
        <v>64.784999999999997</v>
      </c>
      <c r="U187" s="316">
        <f>IF(S187=J187,L187,STDEV(F187:F188))</f>
        <v>2.6092240225783589</v>
      </c>
      <c r="V187" s="322">
        <f>U187/T187</f>
        <v>4.0275125763345819E-2</v>
      </c>
      <c r="W187" s="316">
        <f>SQRT((STDEV(F187:F188))^2+SUM(I187:I188))</f>
        <v>8.9878668214432285</v>
      </c>
      <c r="X187" s="322">
        <f>W187/T187</f>
        <v>0.13873376277600105</v>
      </c>
      <c r="Y187" s="323">
        <f t="shared" si="76"/>
        <v>0.91385674783215554</v>
      </c>
      <c r="Z187" s="317">
        <f>IF(S187=J187,O187,SUM(Y187:Y189))</f>
        <v>1.3985879689072707</v>
      </c>
      <c r="AA187" s="324">
        <f>Z187/(S187-1)</f>
        <v>1.3985879689072707</v>
      </c>
      <c r="AC187" s="759"/>
      <c r="AD187" s="757"/>
    </row>
    <row r="188" spans="1:30" s="280" customFormat="1" ht="13.95" customHeight="1">
      <c r="A188" s="950"/>
      <c r="B188" s="326" t="s">
        <v>1222</v>
      </c>
      <c r="C188" s="327" t="s">
        <v>427</v>
      </c>
      <c r="D188" s="328" t="s">
        <v>1243</v>
      </c>
      <c r="E188" s="327" t="s">
        <v>1244</v>
      </c>
      <c r="F188" s="329">
        <v>66.63</v>
      </c>
      <c r="G188" s="329">
        <v>2.65</v>
      </c>
      <c r="H188" s="329">
        <v>6.36</v>
      </c>
      <c r="I188" s="329">
        <f t="shared" si="77"/>
        <v>40.449600000000004</v>
      </c>
      <c r="J188" s="330">
        <f t="shared" ref="J188:M189" si="105">J187</f>
        <v>3</v>
      </c>
      <c r="K188" s="291">
        <f t="shared" si="105"/>
        <v>49.323333333333331</v>
      </c>
      <c r="L188" s="291">
        <f t="shared" si="105"/>
        <v>26.84387142968265</v>
      </c>
      <c r="M188" s="331">
        <f t="shared" si="105"/>
        <v>0.5442428484763665</v>
      </c>
      <c r="N188" s="332">
        <f t="shared" si="73"/>
        <v>42.651578655907592</v>
      </c>
      <c r="O188" s="283"/>
      <c r="P188" s="290"/>
      <c r="Q188" s="333">
        <f>ABS(F188-AVERAGE(F187,F189))/SQRT(STDEV(F187,F189)^2+G188^2)</f>
        <v>0.82136752835478488</v>
      </c>
      <c r="R188" s="334">
        <f t="shared" si="74"/>
        <v>1</v>
      </c>
      <c r="S188" s="335">
        <f t="shared" ref="S188:S189" si="106">S187</f>
        <v>2</v>
      </c>
      <c r="T188" s="332">
        <f>T187</f>
        <v>64.784999999999997</v>
      </c>
      <c r="U188" s="332"/>
      <c r="V188" s="336"/>
      <c r="W188" s="332"/>
      <c r="X188" s="332"/>
      <c r="Y188" s="337">
        <f t="shared" si="76"/>
        <v>0.48473122107511513</v>
      </c>
      <c r="Z188" s="332"/>
      <c r="AA188" s="338"/>
      <c r="AC188" s="759"/>
      <c r="AD188" s="757"/>
    </row>
    <row r="189" spans="1:30" s="280" customFormat="1" ht="13.95" customHeight="1">
      <c r="A189" s="951"/>
      <c r="B189" s="339" t="s">
        <v>1222</v>
      </c>
      <c r="C189" s="340" t="s">
        <v>427</v>
      </c>
      <c r="D189" s="341" t="s">
        <v>1245</v>
      </c>
      <c r="E189" s="340" t="s">
        <v>1246</v>
      </c>
      <c r="F189" s="342">
        <v>18.399999999999999</v>
      </c>
      <c r="G189" s="342">
        <v>0.73</v>
      </c>
      <c r="H189" s="342">
        <v>1.74</v>
      </c>
      <c r="I189" s="342">
        <f t="shared" si="77"/>
        <v>3.0276000000000001</v>
      </c>
      <c r="J189" s="343">
        <f t="shared" si="105"/>
        <v>3</v>
      </c>
      <c r="K189" s="344">
        <f t="shared" si="105"/>
        <v>49.323333333333331</v>
      </c>
      <c r="L189" s="344">
        <f t="shared" si="105"/>
        <v>26.84387142968265</v>
      </c>
      <c r="M189" s="345">
        <f t="shared" si="105"/>
        <v>0.5442428484763665</v>
      </c>
      <c r="N189" s="346">
        <f t="shared" si="73"/>
        <v>1794.431496424178</v>
      </c>
      <c r="O189" s="347"/>
      <c r="P189" s="348"/>
      <c r="Q189" s="349">
        <f>ABS(F189-AVERAGE(F187:F188))/SQRT(STDEV(F187:F188)^2+G189^2)</f>
        <v>17.119908055052683</v>
      </c>
      <c r="R189" s="350">
        <f t="shared" si="74"/>
        <v>0</v>
      </c>
      <c r="S189" s="351">
        <f t="shared" si="106"/>
        <v>2</v>
      </c>
      <c r="T189" s="346">
        <f>T188</f>
        <v>64.784999999999997</v>
      </c>
      <c r="U189" s="346"/>
      <c r="V189" s="352"/>
      <c r="W189" s="346"/>
      <c r="X189" s="346"/>
      <c r="Y189" s="353">
        <f t="shared" si="76"/>
        <v>0</v>
      </c>
      <c r="Z189" s="346"/>
      <c r="AA189" s="354"/>
      <c r="AC189" s="759"/>
      <c r="AD189" s="757"/>
    </row>
    <row r="190" spans="1:30" s="280" customFormat="1" ht="13.95" customHeight="1">
      <c r="A190" s="949" t="s">
        <v>150</v>
      </c>
      <c r="B190" s="361" t="s">
        <v>175</v>
      </c>
      <c r="C190" s="379" t="s">
        <v>449</v>
      </c>
      <c r="D190" s="363"/>
      <c r="E190" s="855" t="s">
        <v>41</v>
      </c>
      <c r="F190" s="364">
        <v>125.39</v>
      </c>
      <c r="G190" s="364">
        <v>2.82</v>
      </c>
      <c r="H190" s="364">
        <v>11.4</v>
      </c>
      <c r="I190" s="364">
        <f t="shared" si="77"/>
        <v>129.96</v>
      </c>
      <c r="J190" s="313">
        <f>COUNT(F190:F192)</f>
        <v>3</v>
      </c>
      <c r="K190" s="314">
        <f>AVERAGE(F190:F192)</f>
        <v>140.54666666666665</v>
      </c>
      <c r="L190" s="314">
        <f>STDEV(F190:F192)</f>
        <v>16.799661702943116</v>
      </c>
      <c r="M190" s="315">
        <f>L190/K190</f>
        <v>0.11953084410594192</v>
      </c>
      <c r="N190" s="316">
        <f t="shared" si="73"/>
        <v>28.887448373377097</v>
      </c>
      <c r="O190" s="317">
        <f>SUM(N190:N192)</f>
        <v>48.454993957151672</v>
      </c>
      <c r="P190" s="318">
        <f>O190/(J190-1)</f>
        <v>24.227496978575836</v>
      </c>
      <c r="Q190" s="319">
        <f>ABS(F190-AVERAGE(F191:F192))/SQRT(STDEV(F191:F192)^2+G190^2)</f>
        <v>1.5062474279075186</v>
      </c>
      <c r="R190" s="320">
        <f t="shared" si="74"/>
        <v>1</v>
      </c>
      <c r="S190" s="321">
        <f>IF(SUM(R190:R192)=1,"One sample left!",SUM(R190:R192))</f>
        <v>2</v>
      </c>
      <c r="T190" s="316">
        <f>IF(S190=J190,K190,AVERAGE(F190,F192))</f>
        <v>131.51499999999999</v>
      </c>
      <c r="U190" s="316">
        <f>IF(S190=J190,L190,STDEV(F190,F192))</f>
        <v>8.6620580695351972</v>
      </c>
      <c r="V190" s="322">
        <f>U190/T190</f>
        <v>6.5863651062884068E-2</v>
      </c>
      <c r="W190" s="316">
        <f>SQRT((STDEV(F190,F192))^2+SUM(I190,I192))</f>
        <v>19.204979822952168</v>
      </c>
      <c r="X190" s="322">
        <f>W190/T190</f>
        <v>0.14602881665933293</v>
      </c>
      <c r="Y190" s="323">
        <f t="shared" si="76"/>
        <v>4.7175223831799</v>
      </c>
      <c r="Z190" s="317">
        <f>IF(S190=J190,O190,SUM(Y190:Y192))</f>
        <v>7.0740166891201888</v>
      </c>
      <c r="AA190" s="324">
        <f>Z190/(S190-1)</f>
        <v>7.0740166891201888</v>
      </c>
      <c r="AC190" s="759"/>
      <c r="AD190" s="757"/>
    </row>
    <row r="191" spans="1:30" s="280" customFormat="1" ht="13.95" customHeight="1">
      <c r="A191" s="950"/>
      <c r="B191" s="365" t="s">
        <v>175</v>
      </c>
      <c r="C191" s="380" t="s">
        <v>449</v>
      </c>
      <c r="D191" s="367"/>
      <c r="E191" s="856" t="s">
        <v>42</v>
      </c>
      <c r="F191" s="368">
        <v>158.61000000000001</v>
      </c>
      <c r="G191" s="368">
        <v>4.1399999999999997</v>
      </c>
      <c r="H191" s="368">
        <v>14.69</v>
      </c>
      <c r="I191" s="368">
        <f t="shared" si="77"/>
        <v>215.7961</v>
      </c>
      <c r="J191" s="330">
        <f t="shared" ref="J191:M192" si="107">J190</f>
        <v>3</v>
      </c>
      <c r="K191" s="291">
        <f t="shared" si="107"/>
        <v>140.54666666666665</v>
      </c>
      <c r="L191" s="291">
        <f t="shared" si="107"/>
        <v>16.799661702943116</v>
      </c>
      <c r="M191" s="331">
        <f t="shared" si="107"/>
        <v>0.11953084410594192</v>
      </c>
      <c r="N191" s="332">
        <f t="shared" si="73"/>
        <v>19.036850983168346</v>
      </c>
      <c r="O191" s="283"/>
      <c r="P191" s="290"/>
      <c r="Q191" s="333">
        <f>ABS(F191-AVERAGE(F190,F192))/SQRT(STDEV(F190,F192)^2+G191^2)</f>
        <v>2.8222297076219549</v>
      </c>
      <c r="R191" s="334">
        <f t="shared" si="74"/>
        <v>0</v>
      </c>
      <c r="S191" s="335">
        <f t="shared" ref="S191:S198" si="108">S190</f>
        <v>2</v>
      </c>
      <c r="T191" s="332">
        <f>T190</f>
        <v>131.51499999999999</v>
      </c>
      <c r="U191" s="332"/>
      <c r="V191" s="336"/>
      <c r="W191" s="332"/>
      <c r="X191" s="332"/>
      <c r="Y191" s="337">
        <f t="shared" si="76"/>
        <v>0</v>
      </c>
      <c r="Z191" s="332"/>
      <c r="AA191" s="338"/>
      <c r="AC191" s="759"/>
      <c r="AD191" s="757"/>
    </row>
    <row r="192" spans="1:30" s="280" customFormat="1" ht="13.95" customHeight="1">
      <c r="A192" s="951"/>
      <c r="B192" s="369" t="s">
        <v>175</v>
      </c>
      <c r="C192" s="381" t="s">
        <v>449</v>
      </c>
      <c r="D192" s="371"/>
      <c r="E192" s="857" t="s">
        <v>43</v>
      </c>
      <c r="F192" s="372">
        <v>137.63999999999999</v>
      </c>
      <c r="G192" s="372">
        <v>3.99</v>
      </c>
      <c r="H192" s="372">
        <v>12.8</v>
      </c>
      <c r="I192" s="372">
        <f t="shared" si="77"/>
        <v>163.84000000000003</v>
      </c>
      <c r="J192" s="343">
        <f t="shared" si="107"/>
        <v>3</v>
      </c>
      <c r="K192" s="344">
        <f t="shared" si="107"/>
        <v>140.54666666666665</v>
      </c>
      <c r="L192" s="344">
        <f t="shared" si="107"/>
        <v>16.799661702943116</v>
      </c>
      <c r="M192" s="345">
        <f t="shared" si="107"/>
        <v>0.11953084410594192</v>
      </c>
      <c r="N192" s="346">
        <f t="shared" si="73"/>
        <v>0.53069460060622153</v>
      </c>
      <c r="O192" s="347"/>
      <c r="P192" s="348"/>
      <c r="Q192" s="349">
        <f>ABS(F192-AVERAGE(F190:F191))/SQRT(STDEV(F190:F191)^2+G192^2)</f>
        <v>0.18298917426276959</v>
      </c>
      <c r="R192" s="350">
        <f t="shared" si="74"/>
        <v>1</v>
      </c>
      <c r="S192" s="351">
        <f t="shared" si="108"/>
        <v>2</v>
      </c>
      <c r="T192" s="346">
        <f>T191</f>
        <v>131.51499999999999</v>
      </c>
      <c r="U192" s="346"/>
      <c r="V192" s="352"/>
      <c r="W192" s="346"/>
      <c r="X192" s="346"/>
      <c r="Y192" s="353">
        <f t="shared" si="76"/>
        <v>2.3564943059402892</v>
      </c>
      <c r="Z192" s="346"/>
      <c r="AA192" s="354"/>
      <c r="AC192" s="759"/>
      <c r="AD192" s="757"/>
    </row>
    <row r="193" spans="1:30" s="280" customFormat="1" ht="13.95" customHeight="1">
      <c r="A193" s="952" t="s">
        <v>151</v>
      </c>
      <c r="B193" s="361" t="s">
        <v>2995</v>
      </c>
      <c r="C193" s="379" t="s">
        <v>2979</v>
      </c>
      <c r="D193" s="363" t="s">
        <v>2980</v>
      </c>
      <c r="E193" s="855" t="s">
        <v>2981</v>
      </c>
      <c r="F193" s="364">
        <v>11.87</v>
      </c>
      <c r="G193" s="364">
        <v>0.45</v>
      </c>
      <c r="H193" s="364">
        <v>1.1100000000000001</v>
      </c>
      <c r="I193" s="898">
        <f t="shared" si="77"/>
        <v>1.2321000000000002</v>
      </c>
      <c r="J193" s="313">
        <f>COUNT(F193:F195)</f>
        <v>3</v>
      </c>
      <c r="K193" s="314">
        <f>AVERAGE(F193:F195)</f>
        <v>13.123333333333333</v>
      </c>
      <c r="L193" s="314">
        <f>STDEV(F193:F195)</f>
        <v>1.2402150351182386</v>
      </c>
      <c r="M193" s="315">
        <f>L193/K193</f>
        <v>9.4504574685159159E-2</v>
      </c>
      <c r="N193" s="316">
        <f t="shared" ref="N193:N198" si="109">(F193-K193)^2/G193^2</f>
        <v>7.7572565157750404</v>
      </c>
      <c r="O193" s="317">
        <f>SUM(N193:N195)</f>
        <v>15.191440329218111</v>
      </c>
      <c r="P193" s="318">
        <f>O193/(J193-1)</f>
        <v>7.5957201646090553</v>
      </c>
      <c r="Q193" s="319">
        <f>ABS(F193-AVERAGE(F194:F195))/SQRT(STDEV(F194:F195)^2+G193^2)</f>
        <v>1.957377815670531</v>
      </c>
      <c r="R193" s="320">
        <f t="shared" ref="R193:R198" si="110">IF(Q193&gt;2,0,1)</f>
        <v>1</v>
      </c>
      <c r="S193" s="321">
        <f>IF(SUM(R193:R195)=1,"One sample left!",SUM(R193:R195))</f>
        <v>3</v>
      </c>
      <c r="T193" s="316">
        <f>IF(S193=J193,K193,AVERAGE(F193:F195))</f>
        <v>13.123333333333333</v>
      </c>
      <c r="U193" s="316">
        <f>IF(S193=J193,L193,STDEV(F193:F195))</f>
        <v>1.2402150351182386</v>
      </c>
      <c r="V193" s="322">
        <f>U193/T193</f>
        <v>9.4504574685159159E-2</v>
      </c>
      <c r="W193" s="316">
        <f>SQRT((STDEV(F193:F195))^2+SUM(I193:I195))</f>
        <v>2.4393510065862465</v>
      </c>
      <c r="X193" s="322">
        <f>W193/T193</f>
        <v>0.18587891845970891</v>
      </c>
      <c r="Y193" s="323" t="str">
        <f t="shared" ref="Y193:Y198" si="111">IF(S193=J193,"No Rejection",(IF(R193=0,0,(F193-T193)^2/G193^2)))</f>
        <v>No Rejection</v>
      </c>
      <c r="Z193" s="317">
        <f>IF(S193=J193,O193,SUM(Y193:Y195))</f>
        <v>15.191440329218111</v>
      </c>
      <c r="AA193" s="324">
        <f>Z193/(S193-1)</f>
        <v>7.5957201646090553</v>
      </c>
      <c r="AC193" s="759"/>
      <c r="AD193" s="757"/>
    </row>
    <row r="194" spans="1:30" s="280" customFormat="1" ht="13.95" customHeight="1">
      <c r="A194" s="953"/>
      <c r="B194" s="365" t="s">
        <v>2995</v>
      </c>
      <c r="C194" s="380" t="s">
        <v>2979</v>
      </c>
      <c r="D194" s="367" t="s">
        <v>2982</v>
      </c>
      <c r="E194" s="856" t="s">
        <v>2983</v>
      </c>
      <c r="F194" s="368">
        <v>14.35</v>
      </c>
      <c r="G194" s="368">
        <v>0.45</v>
      </c>
      <c r="H194" s="368">
        <v>1.31</v>
      </c>
      <c r="I194" s="899">
        <f t="shared" si="77"/>
        <v>1.7161000000000002</v>
      </c>
      <c r="J194" s="330">
        <f t="shared" ref="J194:M194" si="112">J193</f>
        <v>3</v>
      </c>
      <c r="K194" s="291">
        <f t="shared" si="112"/>
        <v>13.123333333333333</v>
      </c>
      <c r="L194" s="291">
        <f t="shared" si="112"/>
        <v>1.2402150351182386</v>
      </c>
      <c r="M194" s="331">
        <f t="shared" si="112"/>
        <v>9.4504574685159159E-2</v>
      </c>
      <c r="N194" s="332">
        <f t="shared" si="109"/>
        <v>7.4306721536351148</v>
      </c>
      <c r="O194" s="283"/>
      <c r="P194" s="290"/>
      <c r="Q194" s="333">
        <f>ABS(F194-AVERAGE(F193,F195))/SQRT(STDEV(F193,F195)^2+G194^2)</f>
        <v>1.8203551479953346</v>
      </c>
      <c r="R194" s="334">
        <f t="shared" si="110"/>
        <v>1</v>
      </c>
      <c r="S194" s="335">
        <f t="shared" si="108"/>
        <v>3</v>
      </c>
      <c r="T194" s="332">
        <f>T193</f>
        <v>13.123333333333333</v>
      </c>
      <c r="U194" s="332"/>
      <c r="V194" s="336"/>
      <c r="W194" s="332"/>
      <c r="X194" s="332"/>
      <c r="Y194" s="337" t="str">
        <f t="shared" si="111"/>
        <v>No Rejection</v>
      </c>
      <c r="Z194" s="332"/>
      <c r="AA194" s="338"/>
      <c r="AC194" s="759"/>
      <c r="AD194" s="757"/>
    </row>
    <row r="195" spans="1:30" s="280" customFormat="1" ht="13.95" customHeight="1">
      <c r="A195" s="953"/>
      <c r="B195" s="369" t="s">
        <v>2995</v>
      </c>
      <c r="C195" s="381" t="s">
        <v>2979</v>
      </c>
      <c r="D195" s="371" t="s">
        <v>2984</v>
      </c>
      <c r="E195" s="857" t="s">
        <v>2985</v>
      </c>
      <c r="F195" s="372">
        <v>13.15</v>
      </c>
      <c r="G195" s="372">
        <v>0.45</v>
      </c>
      <c r="H195" s="372">
        <v>1.21</v>
      </c>
      <c r="I195" s="900">
        <f t="shared" si="77"/>
        <v>1.4641</v>
      </c>
      <c r="J195" s="343">
        <f t="shared" ref="J195:M195" si="113">J194</f>
        <v>3</v>
      </c>
      <c r="K195" s="344">
        <f t="shared" si="113"/>
        <v>13.123333333333333</v>
      </c>
      <c r="L195" s="344">
        <f t="shared" si="113"/>
        <v>1.2402150351182386</v>
      </c>
      <c r="M195" s="345">
        <f t="shared" si="113"/>
        <v>9.4504574685159159E-2</v>
      </c>
      <c r="N195" s="346">
        <f t="shared" si="109"/>
        <v>3.5116598079562664E-3</v>
      </c>
      <c r="O195" s="347"/>
      <c r="P195" s="348"/>
      <c r="Q195" s="349">
        <f>ABS(F195-AVERAGE(F193:F194))/SQRT(STDEV(F193:F194)^2+G195^2)</f>
        <v>2.2094052963947088E-2</v>
      </c>
      <c r="R195" s="350">
        <f t="shared" si="110"/>
        <v>1</v>
      </c>
      <c r="S195" s="351">
        <f t="shared" si="108"/>
        <v>3</v>
      </c>
      <c r="T195" s="346">
        <f>T194</f>
        <v>13.123333333333333</v>
      </c>
      <c r="U195" s="346"/>
      <c r="V195" s="352"/>
      <c r="W195" s="346"/>
      <c r="X195" s="346"/>
      <c r="Y195" s="353" t="str">
        <f t="shared" si="111"/>
        <v>No Rejection</v>
      </c>
      <c r="Z195" s="346"/>
      <c r="AA195" s="354"/>
      <c r="AC195" s="759"/>
      <c r="AD195" s="757"/>
    </row>
    <row r="196" spans="1:30" s="280" customFormat="1" ht="13.95" customHeight="1">
      <c r="A196" s="953"/>
      <c r="B196" s="365" t="s">
        <v>2995</v>
      </c>
      <c r="C196" s="380" t="s">
        <v>2986</v>
      </c>
      <c r="D196" s="367" t="s">
        <v>2987</v>
      </c>
      <c r="E196" s="856" t="s">
        <v>2988</v>
      </c>
      <c r="F196" s="368">
        <v>11.49</v>
      </c>
      <c r="G196" s="368">
        <v>0.68</v>
      </c>
      <c r="H196" s="368">
        <v>1.19</v>
      </c>
      <c r="I196" s="368">
        <f t="shared" si="77"/>
        <v>1.4160999999999999</v>
      </c>
      <c r="J196" s="313">
        <f>COUNT(F196:F198)</f>
        <v>3</v>
      </c>
      <c r="K196" s="314">
        <f>AVERAGE(F196:F198)</f>
        <v>17.103333333333335</v>
      </c>
      <c r="L196" s="314">
        <f>STDEV(F196:F198)</f>
        <v>6.1213179408795018</v>
      </c>
      <c r="M196" s="315">
        <f>L196/K196</f>
        <v>0.357902042928055</v>
      </c>
      <c r="N196" s="316">
        <f t="shared" si="109"/>
        <v>68.143406382160734</v>
      </c>
      <c r="O196" s="317">
        <f>SUM(N196:N198)</f>
        <v>158.64474840751586</v>
      </c>
      <c r="P196" s="318">
        <f>O196/(J196-1)</f>
        <v>79.322374203757931</v>
      </c>
      <c r="Q196" s="319">
        <f>ABS(F196-AVERAGE(F197:F198))/SQRT(STDEV(F197:F198)^2+G196^2)</f>
        <v>1.5872897741037939</v>
      </c>
      <c r="R196" s="320">
        <f t="shared" si="110"/>
        <v>1</v>
      </c>
      <c r="S196" s="321">
        <f>IF(SUM(R196:R198)=1,"One sample left!",SUM(R196:R198))</f>
        <v>2</v>
      </c>
      <c r="T196" s="316">
        <f>IF(S196=J196,K196,AVERAGE(F196,F198))</f>
        <v>13.84</v>
      </c>
      <c r="U196" s="316">
        <f>IF(S196=J196,L196,STDEV(F196,F198))</f>
        <v>3.3234018715767757</v>
      </c>
      <c r="V196" s="322">
        <f>U196/T196</f>
        <v>0.24013019303300404</v>
      </c>
      <c r="W196" s="316">
        <f>SQRT((STDEV(F196,F198))^2+SUM(I196,I198))</f>
        <v>3.9008588797853245</v>
      </c>
      <c r="X196" s="322">
        <f>W196/T196</f>
        <v>0.28185396530240786</v>
      </c>
      <c r="Y196" s="323">
        <f t="shared" si="111"/>
        <v>11.943122837370236</v>
      </c>
      <c r="Z196" s="317">
        <f>IF(S196=J196,O196,SUM(Y196:Y198))</f>
        <v>18.761024071938145</v>
      </c>
      <c r="AA196" s="324">
        <f>Z196/(S196-1)</f>
        <v>18.761024071938145</v>
      </c>
      <c r="AC196" s="759"/>
      <c r="AD196" s="757"/>
    </row>
    <row r="197" spans="1:30" s="280" customFormat="1" ht="13.95" customHeight="1">
      <c r="A197" s="953"/>
      <c r="B197" s="365" t="s">
        <v>2995</v>
      </c>
      <c r="C197" s="380" t="s">
        <v>2986</v>
      </c>
      <c r="D197" s="367" t="s">
        <v>2989</v>
      </c>
      <c r="E197" s="856" t="s">
        <v>2990</v>
      </c>
      <c r="F197" s="368">
        <v>23.63</v>
      </c>
      <c r="G197" s="368">
        <v>0.69</v>
      </c>
      <c r="H197" s="368">
        <v>2.14</v>
      </c>
      <c r="I197" s="368">
        <f t="shared" si="77"/>
        <v>4.5796000000000001</v>
      </c>
      <c r="J197" s="330">
        <f t="shared" ref="J197:M197" si="114">J196</f>
        <v>3</v>
      </c>
      <c r="K197" s="291">
        <f t="shared" si="114"/>
        <v>17.103333333333335</v>
      </c>
      <c r="L197" s="291">
        <f t="shared" si="114"/>
        <v>6.1213179408795018</v>
      </c>
      <c r="M197" s="331">
        <f t="shared" si="114"/>
        <v>0.357902042928055</v>
      </c>
      <c r="N197" s="332">
        <f t="shared" si="109"/>
        <v>89.471492916987486</v>
      </c>
      <c r="O197" s="283"/>
      <c r="P197" s="290"/>
      <c r="Q197" s="333">
        <f>ABS(F197-AVERAGE(F196,F198))/SQRT(STDEV(F196,F198)^2+G197^2)</f>
        <v>2.884268711075856</v>
      </c>
      <c r="R197" s="334">
        <f t="shared" si="110"/>
        <v>0</v>
      </c>
      <c r="S197" s="335">
        <f t="shared" si="108"/>
        <v>2</v>
      </c>
      <c r="T197" s="332">
        <f>T196</f>
        <v>13.84</v>
      </c>
      <c r="U197" s="332"/>
      <c r="V197" s="336"/>
      <c r="W197" s="332"/>
      <c r="X197" s="332"/>
      <c r="Y197" s="337">
        <f t="shared" si="111"/>
        <v>0</v>
      </c>
      <c r="Z197" s="332"/>
      <c r="AA197" s="338"/>
      <c r="AC197" s="759"/>
      <c r="AD197" s="757"/>
    </row>
    <row r="198" spans="1:30" s="280" customFormat="1" ht="13.95" customHeight="1">
      <c r="A198" s="953"/>
      <c r="B198" s="365" t="s">
        <v>2995</v>
      </c>
      <c r="C198" s="380" t="s">
        <v>2986</v>
      </c>
      <c r="D198" s="367" t="s">
        <v>2991</v>
      </c>
      <c r="E198" s="856" t="s">
        <v>2992</v>
      </c>
      <c r="F198" s="368">
        <v>16.190000000000001</v>
      </c>
      <c r="G198" s="368">
        <v>0.9</v>
      </c>
      <c r="H198" s="368">
        <v>1.66</v>
      </c>
      <c r="I198" s="372">
        <f t="shared" si="77"/>
        <v>2.7555999999999998</v>
      </c>
      <c r="J198" s="343">
        <f t="shared" ref="J198:M198" si="115">J197</f>
        <v>3</v>
      </c>
      <c r="K198" s="344">
        <f t="shared" si="115"/>
        <v>17.103333333333335</v>
      </c>
      <c r="L198" s="344">
        <f t="shared" si="115"/>
        <v>6.1213179408795018</v>
      </c>
      <c r="M198" s="345">
        <f t="shared" si="115"/>
        <v>0.357902042928055</v>
      </c>
      <c r="N198" s="346">
        <f t="shared" si="109"/>
        <v>1.0298491083676284</v>
      </c>
      <c r="O198" s="347"/>
      <c r="P198" s="348"/>
      <c r="Q198" s="349">
        <f>ABS(F198-AVERAGE(F196:F197))/SQRT(STDEV(F196:F197)^2+G198^2)</f>
        <v>0.15872415135629173</v>
      </c>
      <c r="R198" s="350">
        <f t="shared" si="110"/>
        <v>1</v>
      </c>
      <c r="S198" s="351">
        <f t="shared" si="108"/>
        <v>2</v>
      </c>
      <c r="T198" s="346">
        <f>T197</f>
        <v>13.84</v>
      </c>
      <c r="U198" s="346"/>
      <c r="V198" s="352"/>
      <c r="W198" s="346"/>
      <c r="X198" s="346"/>
      <c r="Y198" s="353">
        <f t="shared" si="111"/>
        <v>6.8179012345679091</v>
      </c>
      <c r="Z198" s="346"/>
      <c r="AA198" s="354"/>
      <c r="AC198" s="759"/>
      <c r="AD198" s="757"/>
    </row>
    <row r="199" spans="1:30" s="280" customFormat="1" ht="13.95" customHeight="1">
      <c r="A199" s="953"/>
      <c r="B199" s="361" t="s">
        <v>175</v>
      </c>
      <c r="C199" s="362" t="s">
        <v>465</v>
      </c>
      <c r="D199" s="363"/>
      <c r="E199" s="855" t="s">
        <v>28</v>
      </c>
      <c r="F199" s="364">
        <v>11.31</v>
      </c>
      <c r="G199" s="364">
        <v>0.42</v>
      </c>
      <c r="H199" s="364">
        <v>1.06</v>
      </c>
      <c r="I199" s="364">
        <f t="shared" si="77"/>
        <v>1.1236000000000002</v>
      </c>
      <c r="J199" s="313">
        <f>COUNT(F199:F205)</f>
        <v>7</v>
      </c>
      <c r="K199" s="314">
        <f>AVERAGE(F199:F205)</f>
        <v>10.485714285714284</v>
      </c>
      <c r="L199" s="314">
        <f>STDEV(F199:F205)</f>
        <v>4.9529885158452815</v>
      </c>
      <c r="M199" s="315">
        <f>L199/K199</f>
        <v>0.47235585300976807</v>
      </c>
      <c r="N199" s="314">
        <f t="shared" si="73"/>
        <v>3.8517400157342063</v>
      </c>
      <c r="O199" s="317">
        <f>SUM(N199:N205)</f>
        <v>2698.8712535801333</v>
      </c>
      <c r="P199" s="318">
        <f>O199/(J199-1)</f>
        <v>449.81187559668888</v>
      </c>
      <c r="Q199" s="319">
        <f>ABS(F199-AVERAGE(F200:F205))/SQRT(STDEV(F200:F205)^2+G199^2)</f>
        <v>0.17718824249343409</v>
      </c>
      <c r="R199" s="320">
        <f t="shared" si="74"/>
        <v>1</v>
      </c>
      <c r="S199" s="321">
        <f>IF(SUM(R199:R205)=1,"One sample left!",SUM(R199:R205))</f>
        <v>6</v>
      </c>
      <c r="T199" s="316">
        <f>IF(S199=J199,K199,AVERAGE(F199:F203,F205))</f>
        <v>11.714999999999998</v>
      </c>
      <c r="U199" s="316">
        <f>IF(S199=J199,L199,STDEV(F199:F202,F205))</f>
        <v>1.5252704678187294</v>
      </c>
      <c r="V199" s="322">
        <f>U199/T199</f>
        <v>0.13019807663838923</v>
      </c>
      <c r="W199" s="316">
        <f>SQRT((STDEV(F199:F203,F205))^2+SUM(I199:I203,I205))</f>
        <v>4.9387154200257379</v>
      </c>
      <c r="X199" s="322">
        <f>W199/T199</f>
        <v>0.4215719522002338</v>
      </c>
      <c r="Y199" s="323">
        <f t="shared" si="76"/>
        <v>0.92984693877549918</v>
      </c>
      <c r="Z199" s="317">
        <f>IF(S199=J199,O199,SUM(Y199:Y205))</f>
        <v>1189.0643164257233</v>
      </c>
      <c r="AA199" s="324">
        <f>Z199/(S199-1)</f>
        <v>237.81286328514466</v>
      </c>
      <c r="AC199" s="759"/>
      <c r="AD199" s="757"/>
    </row>
    <row r="200" spans="1:30" s="280" customFormat="1" ht="13.95" customHeight="1">
      <c r="A200" s="953"/>
      <c r="B200" s="365" t="s">
        <v>175</v>
      </c>
      <c r="C200" s="366" t="s">
        <v>465</v>
      </c>
      <c r="D200" s="367"/>
      <c r="E200" s="856" t="s">
        <v>29</v>
      </c>
      <c r="F200" s="368">
        <v>13.52</v>
      </c>
      <c r="G200" s="368">
        <v>0.42</v>
      </c>
      <c r="H200" s="368">
        <v>1.23</v>
      </c>
      <c r="I200" s="368">
        <f t="shared" si="77"/>
        <v>1.5128999999999999</v>
      </c>
      <c r="J200" s="330">
        <f t="shared" ref="J200:M205" si="116">J199</f>
        <v>7</v>
      </c>
      <c r="K200" s="291">
        <f t="shared" si="116"/>
        <v>10.485714285714284</v>
      </c>
      <c r="L200" s="291">
        <f t="shared" si="116"/>
        <v>4.9529885158452815</v>
      </c>
      <c r="M200" s="331">
        <f t="shared" si="116"/>
        <v>0.47235585300976807</v>
      </c>
      <c r="N200" s="291">
        <f t="shared" si="73"/>
        <v>52.193252811328662</v>
      </c>
      <c r="O200" s="283"/>
      <c r="P200" s="290"/>
      <c r="Q200" s="333">
        <f>ABS(F200-AVERAGE(F199,F201:F205))/SQRT(STDEV(F199,F201:F205)^2+G200^2)</f>
        <v>0.67546133551430798</v>
      </c>
      <c r="R200" s="334">
        <f t="shared" si="74"/>
        <v>1</v>
      </c>
      <c r="S200" s="335">
        <f t="shared" ref="S200:T205" si="117">S199</f>
        <v>6</v>
      </c>
      <c r="T200" s="332">
        <f t="shared" si="117"/>
        <v>11.714999999999998</v>
      </c>
      <c r="U200" s="332"/>
      <c r="V200" s="336"/>
      <c r="W200" s="332"/>
      <c r="X200" s="332"/>
      <c r="Y200" s="337">
        <f t="shared" si="76"/>
        <v>18.469529478458082</v>
      </c>
      <c r="Z200" s="332"/>
      <c r="AA200" s="338"/>
      <c r="AC200" s="759"/>
      <c r="AD200" s="757"/>
    </row>
    <row r="201" spans="1:30" s="280" customFormat="1" ht="13.95" customHeight="1">
      <c r="A201" s="953"/>
      <c r="B201" s="365" t="s">
        <v>175</v>
      </c>
      <c r="C201" s="366" t="s">
        <v>465</v>
      </c>
      <c r="D201" s="367"/>
      <c r="E201" s="856" t="s">
        <v>30</v>
      </c>
      <c r="F201" s="368">
        <v>14.54</v>
      </c>
      <c r="G201" s="368">
        <v>0.48</v>
      </c>
      <c r="H201" s="368">
        <v>1.33</v>
      </c>
      <c r="I201" s="368">
        <f t="shared" si="77"/>
        <v>1.7689000000000001</v>
      </c>
      <c r="J201" s="330">
        <f t="shared" si="116"/>
        <v>7</v>
      </c>
      <c r="K201" s="291">
        <f t="shared" si="116"/>
        <v>10.485714285714284</v>
      </c>
      <c r="L201" s="291">
        <f t="shared" si="116"/>
        <v>4.9529885158452815</v>
      </c>
      <c r="M201" s="331">
        <f t="shared" si="116"/>
        <v>0.47235585300976807</v>
      </c>
      <c r="N201" s="291">
        <f t="shared" si="73"/>
        <v>71.342155612244923</v>
      </c>
      <c r="O201" s="283"/>
      <c r="P201" s="290"/>
      <c r="Q201" s="333">
        <f>ABS(F201-AVERAGE(F199:F200,F202:F205))/SQRT(STDEV(F199:F200,F202:F205)^2+G201^2)</f>
        <v>0.9306127782980671</v>
      </c>
      <c r="R201" s="334">
        <f t="shared" si="74"/>
        <v>1</v>
      </c>
      <c r="S201" s="335">
        <f t="shared" si="117"/>
        <v>6</v>
      </c>
      <c r="T201" s="332">
        <f t="shared" si="117"/>
        <v>11.714999999999998</v>
      </c>
      <c r="U201" s="332"/>
      <c r="V201" s="336"/>
      <c r="W201" s="332"/>
      <c r="X201" s="332"/>
      <c r="Y201" s="337">
        <f t="shared" si="76"/>
        <v>34.638129340277807</v>
      </c>
      <c r="Z201" s="332"/>
      <c r="AA201" s="338"/>
      <c r="AC201" s="759"/>
      <c r="AD201" s="757"/>
    </row>
    <row r="202" spans="1:30" s="280" customFormat="1" ht="13.95" customHeight="1">
      <c r="A202" s="953"/>
      <c r="B202" s="365" t="s">
        <v>175</v>
      </c>
      <c r="C202" s="366" t="s">
        <v>465</v>
      </c>
      <c r="D202" s="367"/>
      <c r="E202" s="856" t="s">
        <v>31</v>
      </c>
      <c r="F202" s="368">
        <v>14.89</v>
      </c>
      <c r="G202" s="368">
        <v>0.42</v>
      </c>
      <c r="H202" s="368">
        <v>1.34</v>
      </c>
      <c r="I202" s="368">
        <f t="shared" si="77"/>
        <v>1.7956000000000003</v>
      </c>
      <c r="J202" s="330">
        <f t="shared" si="116"/>
        <v>7</v>
      </c>
      <c r="K202" s="291">
        <f t="shared" si="116"/>
        <v>10.485714285714284</v>
      </c>
      <c r="L202" s="291">
        <f t="shared" si="116"/>
        <v>4.9529885158452815</v>
      </c>
      <c r="M202" s="331">
        <f t="shared" si="116"/>
        <v>0.47235585300976807</v>
      </c>
      <c r="N202" s="291">
        <f t="shared" si="73"/>
        <v>109.96447082234266</v>
      </c>
      <c r="O202" s="283"/>
      <c r="P202" s="290"/>
      <c r="Q202" s="357">
        <f>ABS(F202-AVERAGE(F199:F201,F203:F205))/SQRT(STDEV(F199:F201,F203:F205)^2+G202^2)</f>
        <v>1.0258468555157763</v>
      </c>
      <c r="R202" s="382">
        <f t="shared" si="74"/>
        <v>1</v>
      </c>
      <c r="S202" s="335">
        <f t="shared" si="117"/>
        <v>6</v>
      </c>
      <c r="T202" s="332">
        <f t="shared" si="117"/>
        <v>11.714999999999998</v>
      </c>
      <c r="U202" s="332"/>
      <c r="V202" s="336"/>
      <c r="W202" s="332"/>
      <c r="X202" s="332"/>
      <c r="Y202" s="337">
        <f t="shared" si="76"/>
        <v>57.146400226757464</v>
      </c>
      <c r="Z202" s="332"/>
      <c r="AA202" s="338"/>
      <c r="AC202" s="759"/>
      <c r="AD202" s="757"/>
    </row>
    <row r="203" spans="1:30" s="280" customFormat="1" ht="13.95" customHeight="1">
      <c r="A203" s="953"/>
      <c r="B203" s="365" t="s">
        <v>175</v>
      </c>
      <c r="C203" s="366" t="s">
        <v>465</v>
      </c>
      <c r="D203" s="367"/>
      <c r="E203" s="856" t="s">
        <v>32</v>
      </c>
      <c r="F203" s="368">
        <v>3.84</v>
      </c>
      <c r="G203" s="368">
        <v>0.24</v>
      </c>
      <c r="H203" s="368">
        <v>0.41</v>
      </c>
      <c r="I203" s="368">
        <f t="shared" si="77"/>
        <v>0.16809999999999997</v>
      </c>
      <c r="J203" s="330">
        <f t="shared" si="116"/>
        <v>7</v>
      </c>
      <c r="K203" s="291">
        <f t="shared" si="116"/>
        <v>10.485714285714284</v>
      </c>
      <c r="L203" s="291">
        <f t="shared" si="116"/>
        <v>4.9529885158452815</v>
      </c>
      <c r="M203" s="331">
        <f t="shared" si="116"/>
        <v>0.47235585300976807</v>
      </c>
      <c r="N203" s="291">
        <f t="shared" si="73"/>
        <v>766.76247165532845</v>
      </c>
      <c r="O203" s="283"/>
      <c r="P203" s="290"/>
      <c r="Q203" s="357">
        <f>ABS(F203-AVERAGE(F199:F202,F204:F205))/SQRT(STDEV(F199:F202,F204:F205)^2+G203^2)</f>
        <v>1.7698710040825349</v>
      </c>
      <c r="R203" s="382">
        <f t="shared" si="74"/>
        <v>1</v>
      </c>
      <c r="S203" s="335">
        <f t="shared" si="117"/>
        <v>6</v>
      </c>
      <c r="T203" s="332">
        <f t="shared" si="117"/>
        <v>11.714999999999998</v>
      </c>
      <c r="U203" s="332"/>
      <c r="V203" s="336"/>
      <c r="W203" s="332"/>
      <c r="X203" s="332"/>
      <c r="Y203" s="337">
        <f t="shared" si="76"/>
        <v>1076.6601562499995</v>
      </c>
      <c r="Z203" s="332"/>
      <c r="AA203" s="338"/>
      <c r="AC203" s="759"/>
      <c r="AD203" s="757"/>
    </row>
    <row r="204" spans="1:30" s="280" customFormat="1" ht="13.95" customHeight="1">
      <c r="A204" s="953"/>
      <c r="B204" s="365" t="s">
        <v>175</v>
      </c>
      <c r="C204" s="366" t="s">
        <v>465</v>
      </c>
      <c r="D204" s="367"/>
      <c r="E204" s="856" t="s">
        <v>33</v>
      </c>
      <c r="F204" s="368">
        <v>3.11</v>
      </c>
      <c r="G204" s="368">
        <v>0.18</v>
      </c>
      <c r="H204" s="368">
        <v>0.32</v>
      </c>
      <c r="I204" s="368">
        <f t="shared" si="77"/>
        <v>0.1024</v>
      </c>
      <c r="J204" s="330">
        <f t="shared" si="116"/>
        <v>7</v>
      </c>
      <c r="K204" s="291">
        <f t="shared" si="116"/>
        <v>10.485714285714284</v>
      </c>
      <c r="L204" s="291">
        <f t="shared" si="116"/>
        <v>4.9529885158452815</v>
      </c>
      <c r="M204" s="331">
        <f t="shared" si="116"/>
        <v>0.47235585300976807</v>
      </c>
      <c r="N204" s="291">
        <f t="shared" si="73"/>
        <v>1679.0481859410427</v>
      </c>
      <c r="O204" s="283"/>
      <c r="P204" s="290"/>
      <c r="Q204" s="333">
        <f>ABS(F204-AVERAGE(F199:F203,F205))/SQRT(STDEV(F199:F203,F205)^2+G204^2)</f>
        <v>2.1008241928458946</v>
      </c>
      <c r="R204" s="334">
        <f t="shared" si="74"/>
        <v>0</v>
      </c>
      <c r="S204" s="335">
        <f t="shared" si="117"/>
        <v>6</v>
      </c>
      <c r="T204" s="332">
        <f t="shared" si="117"/>
        <v>11.714999999999998</v>
      </c>
      <c r="U204" s="332"/>
      <c r="V204" s="336"/>
      <c r="W204" s="332"/>
      <c r="X204" s="332"/>
      <c r="Y204" s="337">
        <f t="shared" si="76"/>
        <v>0</v>
      </c>
      <c r="Z204" s="332"/>
      <c r="AA204" s="338"/>
      <c r="AC204" s="759"/>
      <c r="AD204" s="757"/>
    </row>
    <row r="205" spans="1:30" s="280" customFormat="1" ht="13.95" customHeight="1">
      <c r="A205" s="954"/>
      <c r="B205" s="369" t="s">
        <v>175</v>
      </c>
      <c r="C205" s="370" t="s">
        <v>465</v>
      </c>
      <c r="D205" s="371"/>
      <c r="E205" s="857" t="s">
        <v>34</v>
      </c>
      <c r="F205" s="372">
        <v>12.19</v>
      </c>
      <c r="G205" s="372">
        <v>0.43</v>
      </c>
      <c r="H205" s="372">
        <v>1.1299999999999999</v>
      </c>
      <c r="I205" s="372">
        <f t="shared" si="77"/>
        <v>1.2768999999999997</v>
      </c>
      <c r="J205" s="343">
        <f t="shared" si="116"/>
        <v>7</v>
      </c>
      <c r="K205" s="344">
        <f t="shared" si="116"/>
        <v>10.485714285714284</v>
      </c>
      <c r="L205" s="344">
        <f t="shared" si="116"/>
        <v>4.9529885158452815</v>
      </c>
      <c r="M205" s="345">
        <f t="shared" si="116"/>
        <v>0.47235585300976807</v>
      </c>
      <c r="N205" s="344">
        <f t="shared" si="73"/>
        <v>15.70897672211126</v>
      </c>
      <c r="O205" s="347"/>
      <c r="P205" s="348"/>
      <c r="Q205" s="349">
        <f>ABS(F205-AVERAGE(F199:F204))/SQRT(STDEV(F199:F204)^2+G205^2)</f>
        <v>0.3695705361569897</v>
      </c>
      <c r="R205" s="350">
        <f t="shared" si="74"/>
        <v>1</v>
      </c>
      <c r="S205" s="351">
        <f t="shared" si="117"/>
        <v>6</v>
      </c>
      <c r="T205" s="346">
        <f t="shared" si="117"/>
        <v>11.714999999999998</v>
      </c>
      <c r="U205" s="346"/>
      <c r="V205" s="352"/>
      <c r="W205" s="346"/>
      <c r="X205" s="346"/>
      <c r="Y205" s="353">
        <f t="shared" si="76"/>
        <v>1.2202541914548479</v>
      </c>
      <c r="Z205" s="346"/>
      <c r="AA205" s="354"/>
      <c r="AC205" s="759"/>
      <c r="AD205" s="757"/>
    </row>
    <row r="206" spans="1:30" s="280" customFormat="1" ht="13.95" customHeight="1">
      <c r="A206" s="949" t="s">
        <v>471</v>
      </c>
      <c r="B206" s="309" t="s">
        <v>2995</v>
      </c>
      <c r="C206" s="310" t="s">
        <v>473</v>
      </c>
      <c r="D206" s="311" t="s">
        <v>1247</v>
      </c>
      <c r="E206" s="310" t="s">
        <v>1248</v>
      </c>
      <c r="F206" s="312">
        <v>17.66</v>
      </c>
      <c r="G206" s="312">
        <v>0.49</v>
      </c>
      <c r="H206" s="312">
        <v>1.59</v>
      </c>
      <c r="I206" s="312">
        <f t="shared" si="77"/>
        <v>2.5281000000000002</v>
      </c>
      <c r="J206" s="313">
        <f>COUNT(F206:F208)</f>
        <v>3</v>
      </c>
      <c r="K206" s="314">
        <f>AVERAGE(F206:F208)</f>
        <v>13.223333333333334</v>
      </c>
      <c r="L206" s="314">
        <f>STDEV(F206:F208)</f>
        <v>3.8507185476652639</v>
      </c>
      <c r="M206" s="315">
        <f>L206/K206</f>
        <v>0.29120634340801088</v>
      </c>
      <c r="N206" s="316">
        <f t="shared" ref="N206:N269" si="118">(F206-K206)^2/G206^2</f>
        <v>81.982553565643911</v>
      </c>
      <c r="O206" s="317">
        <f>SUM(N206:N208)</f>
        <v>255.10851807181695</v>
      </c>
      <c r="P206" s="318">
        <f>O206/(J206-1)</f>
        <v>127.55425903590847</v>
      </c>
      <c r="Q206" s="319">
        <f>ABS(F206-AVERAGE(F207:F208))/SQRT(STDEV(F207:F208)^2+G206^2)</f>
        <v>10.93853555912793</v>
      </c>
      <c r="R206" s="320">
        <f t="shared" ref="R206:R269" si="119">IF(Q206&gt;2,0,1)</f>
        <v>0</v>
      </c>
      <c r="S206" s="321">
        <f>IF(SUM(R206:R208)=1,"One sample left!",SUM(R206:R208))</f>
        <v>2</v>
      </c>
      <c r="T206" s="316">
        <f>IF(S206=J206,K206,AVERAGE(F207:F208))</f>
        <v>11.004999999999999</v>
      </c>
      <c r="U206" s="316">
        <f>IF(S206=J206,L206,STDEV(F207:F208))</f>
        <v>0.36062445840513907</v>
      </c>
      <c r="V206" s="322">
        <f>U206/T206</f>
        <v>3.2769146606555118E-2</v>
      </c>
      <c r="W206" s="316">
        <f>SQRT((STDEV(F207:F208))^2+SUM(I207:I208))</f>
        <v>1.4186789629792922</v>
      </c>
      <c r="X206" s="322">
        <f>W206/T206</f>
        <v>0.12891221835341138</v>
      </c>
      <c r="Y206" s="323">
        <f t="shared" ref="Y206:Y269" si="120">IF(S206=J206,"No Rejection",(IF(R206=0,0,(F206-T206)^2/G206^2)))</f>
        <v>0</v>
      </c>
      <c r="Z206" s="317">
        <f>IF(S206=J206,O206,SUM(Y206:Y208))</f>
        <v>2.2578124999999982</v>
      </c>
      <c r="AA206" s="324">
        <f>Z206/(S206-1)</f>
        <v>2.2578124999999982</v>
      </c>
      <c r="AC206" s="759"/>
      <c r="AD206" s="757"/>
    </row>
    <row r="207" spans="1:30" s="280" customFormat="1" ht="13.95" customHeight="1">
      <c r="A207" s="950"/>
      <c r="B207" s="326" t="s">
        <v>2995</v>
      </c>
      <c r="C207" s="327" t="s">
        <v>473</v>
      </c>
      <c r="D207" s="328" t="s">
        <v>1249</v>
      </c>
      <c r="E207" s="327" t="s">
        <v>1250</v>
      </c>
      <c r="F207" s="329">
        <v>10.75</v>
      </c>
      <c r="G207" s="329">
        <v>0.24</v>
      </c>
      <c r="H207" s="329">
        <v>0.95</v>
      </c>
      <c r="I207" s="329">
        <f t="shared" ref="I207:I270" si="121">H207^2</f>
        <v>0.90249999999999997</v>
      </c>
      <c r="J207" s="330">
        <f t="shared" ref="J207:M208" si="122">J206</f>
        <v>3</v>
      </c>
      <c r="K207" s="291">
        <f t="shared" si="122"/>
        <v>13.223333333333334</v>
      </c>
      <c r="L207" s="291">
        <f t="shared" si="122"/>
        <v>3.8507185476652639</v>
      </c>
      <c r="M207" s="331">
        <f t="shared" si="122"/>
        <v>0.29120634340801088</v>
      </c>
      <c r="N207" s="332">
        <f t="shared" si="118"/>
        <v>106.20447530864209</v>
      </c>
      <c r="O207" s="283"/>
      <c r="P207" s="290"/>
      <c r="Q207" s="333">
        <f>ABS(F207-AVERAGE(F206,F208))/SQRT(STDEV(F206,F208)^2+G207^2)</f>
        <v>0.81865150408190046</v>
      </c>
      <c r="R207" s="334">
        <f t="shared" si="119"/>
        <v>1</v>
      </c>
      <c r="S207" s="335">
        <f t="shared" ref="S207:S211" si="123">S206</f>
        <v>2</v>
      </c>
      <c r="T207" s="332">
        <f>T206</f>
        <v>11.004999999999999</v>
      </c>
      <c r="U207" s="332"/>
      <c r="V207" s="336"/>
      <c r="W207" s="332"/>
      <c r="X207" s="332"/>
      <c r="Y207" s="337">
        <f t="shared" si="120"/>
        <v>1.1289062499999911</v>
      </c>
      <c r="Z207" s="332"/>
      <c r="AA207" s="338"/>
      <c r="AC207" s="759"/>
      <c r="AD207" s="757"/>
    </row>
    <row r="208" spans="1:30" s="280" customFormat="1" ht="13.95" customHeight="1">
      <c r="A208" s="950"/>
      <c r="B208" s="339" t="s">
        <v>2995</v>
      </c>
      <c r="C208" s="340" t="s">
        <v>473</v>
      </c>
      <c r="D208" s="341" t="s">
        <v>1251</v>
      </c>
      <c r="E208" s="340" t="s">
        <v>1252</v>
      </c>
      <c r="F208" s="342">
        <v>11.26</v>
      </c>
      <c r="G208" s="342">
        <v>0.24</v>
      </c>
      <c r="H208" s="342">
        <v>0.99</v>
      </c>
      <c r="I208" s="342">
        <f t="shared" si="121"/>
        <v>0.98009999999999997</v>
      </c>
      <c r="J208" s="343">
        <f t="shared" si="122"/>
        <v>3</v>
      </c>
      <c r="K208" s="344">
        <f t="shared" si="122"/>
        <v>13.223333333333334</v>
      </c>
      <c r="L208" s="344">
        <f t="shared" si="122"/>
        <v>3.8507185476652639</v>
      </c>
      <c r="M208" s="345">
        <f t="shared" si="122"/>
        <v>0.29120634340801088</v>
      </c>
      <c r="N208" s="346">
        <f t="shared" si="118"/>
        <v>66.92148919753096</v>
      </c>
      <c r="O208" s="347"/>
      <c r="P208" s="348"/>
      <c r="Q208" s="349">
        <f>ABS(F208-AVERAGE(F206:F207))/SQRT(STDEV(F206:F207)^2+G208^2)</f>
        <v>0.60200344673169159</v>
      </c>
      <c r="R208" s="350">
        <f t="shared" si="119"/>
        <v>1</v>
      </c>
      <c r="S208" s="351">
        <f t="shared" si="123"/>
        <v>2</v>
      </c>
      <c r="T208" s="346">
        <f>T207</f>
        <v>11.004999999999999</v>
      </c>
      <c r="U208" s="346"/>
      <c r="V208" s="352"/>
      <c r="W208" s="346"/>
      <c r="X208" s="346"/>
      <c r="Y208" s="353">
        <f t="shared" si="120"/>
        <v>1.1289062500000071</v>
      </c>
      <c r="Z208" s="346"/>
      <c r="AA208" s="354"/>
      <c r="AC208" s="759"/>
      <c r="AD208" s="757"/>
    </row>
    <row r="209" spans="1:30" s="280" customFormat="1" ht="13.95" customHeight="1">
      <c r="A209" s="950"/>
      <c r="B209" s="309" t="s">
        <v>2995</v>
      </c>
      <c r="C209" s="310" t="s">
        <v>477</v>
      </c>
      <c r="D209" s="311" t="s">
        <v>1253</v>
      </c>
      <c r="E209" s="310" t="s">
        <v>1254</v>
      </c>
      <c r="F209" s="312">
        <v>20.059999999999999</v>
      </c>
      <c r="G209" s="312">
        <v>0.45</v>
      </c>
      <c r="H209" s="312">
        <v>1.78</v>
      </c>
      <c r="I209" s="312">
        <f t="shared" si="121"/>
        <v>3.1684000000000001</v>
      </c>
      <c r="J209" s="313">
        <f>COUNT(F209:F211)</f>
        <v>3</v>
      </c>
      <c r="K209" s="314">
        <f>AVERAGE(F209:F211)</f>
        <v>19.45</v>
      </c>
      <c r="L209" s="314">
        <f>STDEV(F209:F211)</f>
        <v>0.52829915767489111</v>
      </c>
      <c r="M209" s="315">
        <f>L209/K209</f>
        <v>2.7161910420302887E-2</v>
      </c>
      <c r="N209" s="316">
        <f t="shared" si="118"/>
        <v>1.8375308641975274</v>
      </c>
      <c r="O209" s="317">
        <f>SUM(N209:N211)</f>
        <v>2.4003721806326004</v>
      </c>
      <c r="P209" s="318">
        <f>O209/(J209-1)</f>
        <v>1.2001860903163002</v>
      </c>
      <c r="Q209" s="319">
        <f>ABS(F209-AVERAGE(F210:F211))/SQRT(STDEV(F210:F211)^2+G209^2)</f>
        <v>2.0330823510039999</v>
      </c>
      <c r="R209" s="320">
        <f t="shared" si="119"/>
        <v>0</v>
      </c>
      <c r="S209" s="321">
        <f>IF(SUM(R209:R211)=1,"One sample left!",SUM(R209:R211))</f>
        <v>2</v>
      </c>
      <c r="T209" s="316">
        <f>IF(S209=J209,K209,AVERAGE(F210:F211))</f>
        <v>19.145</v>
      </c>
      <c r="U209" s="316">
        <f>IF(S209=J209,L209,STDEV(F210:F211))</f>
        <v>7.0710678118640685E-3</v>
      </c>
      <c r="V209" s="322">
        <f>U209/T209</f>
        <v>3.6934279508300176E-4</v>
      </c>
      <c r="W209" s="316">
        <f>SQRT((STDEV(F210:F211))^2+SUM(I210:I211))</f>
        <v>2.5413677419846188</v>
      </c>
      <c r="X209" s="322">
        <f>W209/T209</f>
        <v>0.13274315706370429</v>
      </c>
      <c r="Y209" s="323">
        <f t="shared" si="120"/>
        <v>0</v>
      </c>
      <c r="Z209" s="317">
        <f>IF(S209=J209,O209,SUM(Y209:Y211))</f>
        <v>1.4833703864421493E-4</v>
      </c>
      <c r="AA209" s="324">
        <f>Z209/(S209-1)</f>
        <v>1.4833703864421493E-4</v>
      </c>
      <c r="AC209" s="759"/>
      <c r="AD209" s="757"/>
    </row>
    <row r="210" spans="1:30" s="280" customFormat="1" ht="13.95" customHeight="1">
      <c r="A210" s="950"/>
      <c r="B210" s="326" t="s">
        <v>2995</v>
      </c>
      <c r="C210" s="327" t="s">
        <v>477</v>
      </c>
      <c r="D210" s="328" t="s">
        <v>1255</v>
      </c>
      <c r="E210" s="327" t="s">
        <v>1256</v>
      </c>
      <c r="F210" s="329">
        <v>19.149999999999999</v>
      </c>
      <c r="G210" s="329">
        <v>0.91</v>
      </c>
      <c r="H210" s="329">
        <v>1.88</v>
      </c>
      <c r="I210" s="329">
        <f t="shared" si="121"/>
        <v>3.5343999999999998</v>
      </c>
      <c r="J210" s="330">
        <f t="shared" ref="J210:M211" si="124">J209</f>
        <v>3</v>
      </c>
      <c r="K210" s="291">
        <f t="shared" si="124"/>
        <v>19.45</v>
      </c>
      <c r="L210" s="291">
        <f t="shared" si="124"/>
        <v>0.52829915767489111</v>
      </c>
      <c r="M210" s="331">
        <f t="shared" si="124"/>
        <v>2.7161910420302887E-2</v>
      </c>
      <c r="N210" s="332">
        <f t="shared" si="118"/>
        <v>0.10868252626494436</v>
      </c>
      <c r="O210" s="283"/>
      <c r="P210" s="290"/>
      <c r="Q210" s="333">
        <f>ABS(F210-AVERAGE(F209,F211))/SQRT(STDEV(F209,F211)^2+G210^2)</f>
        <v>0.4022831030967664</v>
      </c>
      <c r="R210" s="334">
        <f t="shared" si="119"/>
        <v>1</v>
      </c>
      <c r="S210" s="335">
        <f t="shared" si="123"/>
        <v>2</v>
      </c>
      <c r="T210" s="332">
        <f>T209</f>
        <v>19.145</v>
      </c>
      <c r="U210" s="332"/>
      <c r="V210" s="336"/>
      <c r="W210" s="332"/>
      <c r="X210" s="332"/>
      <c r="Y210" s="337">
        <f t="shared" si="120"/>
        <v>3.0189590629139057E-5</v>
      </c>
      <c r="Z210" s="332"/>
      <c r="AA210" s="338"/>
      <c r="AC210" s="759"/>
      <c r="AD210" s="757"/>
    </row>
    <row r="211" spans="1:30" s="280" customFormat="1" ht="13.95" customHeight="1">
      <c r="A211" s="951"/>
      <c r="B211" s="339" t="s">
        <v>2995</v>
      </c>
      <c r="C211" s="340" t="s">
        <v>477</v>
      </c>
      <c r="D211" s="341" t="s">
        <v>1257</v>
      </c>
      <c r="E211" s="340" t="s">
        <v>1258</v>
      </c>
      <c r="F211" s="342">
        <v>19.14</v>
      </c>
      <c r="G211" s="342">
        <v>0.46</v>
      </c>
      <c r="H211" s="342">
        <v>1.71</v>
      </c>
      <c r="I211" s="342">
        <f t="shared" si="121"/>
        <v>2.9240999999999997</v>
      </c>
      <c r="J211" s="343">
        <f t="shared" si="124"/>
        <v>3</v>
      </c>
      <c r="K211" s="344">
        <f t="shared" si="124"/>
        <v>19.45</v>
      </c>
      <c r="L211" s="344">
        <f t="shared" si="124"/>
        <v>0.52829915767489111</v>
      </c>
      <c r="M211" s="345">
        <f t="shared" si="124"/>
        <v>2.7161910420302887E-2</v>
      </c>
      <c r="N211" s="346">
        <f t="shared" si="118"/>
        <v>0.45415879017012861</v>
      </c>
      <c r="O211" s="347"/>
      <c r="P211" s="348"/>
      <c r="Q211" s="349">
        <f>ABS(F211-AVERAGE(F209:F210))/SQRT(STDEV(F209:F210)^2+G211^2)</f>
        <v>0.58787802765673824</v>
      </c>
      <c r="R211" s="350">
        <f t="shared" si="119"/>
        <v>1</v>
      </c>
      <c r="S211" s="351">
        <f t="shared" si="123"/>
        <v>2</v>
      </c>
      <c r="T211" s="346">
        <f>T210</f>
        <v>19.145</v>
      </c>
      <c r="U211" s="346"/>
      <c r="V211" s="352"/>
      <c r="W211" s="346"/>
      <c r="X211" s="346"/>
      <c r="Y211" s="353">
        <f t="shared" si="120"/>
        <v>1.1814744801507586E-4</v>
      </c>
      <c r="Z211" s="346"/>
      <c r="AA211" s="354"/>
      <c r="AC211" s="759"/>
      <c r="AD211" s="757"/>
    </row>
    <row r="212" spans="1:30" s="280" customFormat="1" ht="13.95" customHeight="1">
      <c r="A212" s="949" t="s">
        <v>482</v>
      </c>
      <c r="B212" s="309" t="s">
        <v>1259</v>
      </c>
      <c r="C212" s="310" t="s">
        <v>487</v>
      </c>
      <c r="D212" s="311" t="s">
        <v>1260</v>
      </c>
      <c r="E212" s="310" t="s">
        <v>1261</v>
      </c>
      <c r="F212" s="312">
        <v>5.92</v>
      </c>
      <c r="G212" s="312">
        <v>0.41</v>
      </c>
      <c r="H212" s="312">
        <v>0.65</v>
      </c>
      <c r="I212" s="312">
        <f t="shared" si="121"/>
        <v>0.42250000000000004</v>
      </c>
      <c r="J212" s="313">
        <f>COUNT(F212:F223)</f>
        <v>12</v>
      </c>
      <c r="K212" s="314">
        <f>AVERAGE(F212:F223)</f>
        <v>9.4725000000000001</v>
      </c>
      <c r="L212" s="314">
        <f>STDEV(F212:F223)</f>
        <v>4.2152345453992561</v>
      </c>
      <c r="M212" s="315">
        <f>L212/K212</f>
        <v>0.44499704886769659</v>
      </c>
      <c r="N212" s="314">
        <f t="shared" si="118"/>
        <v>75.075884889946494</v>
      </c>
      <c r="O212" s="317">
        <f>SUM(N212:N223)</f>
        <v>2191.0745668260543</v>
      </c>
      <c r="P212" s="318">
        <f>O212/(J212-1)</f>
        <v>199.18859698418674</v>
      </c>
      <c r="Q212" s="319">
        <f>ABS(F212-AVERAGE(F213:F223))/SQRT(STDEV(F213:F223)^2+G212^2)</f>
        <v>0.90503629848865574</v>
      </c>
      <c r="R212" s="320">
        <f t="shared" si="119"/>
        <v>1</v>
      </c>
      <c r="S212" s="321">
        <f>IF(SUM(R212:R223)=1,"One sample left!",SUM(R212:R223))</f>
        <v>12</v>
      </c>
      <c r="T212" s="316">
        <f>IF(S212=J212,K212,AVERAGE(F212:F223))</f>
        <v>9.4725000000000001</v>
      </c>
      <c r="U212" s="316">
        <f>IF(S212=J212,L212,STDEV(F212:F223))</f>
        <v>4.2152345453992561</v>
      </c>
      <c r="V212" s="322">
        <f>U212/T212</f>
        <v>0.44499704886769659</v>
      </c>
      <c r="W212" s="316">
        <f>SQRT((STDEV(F212:F223))^2+SUM(I212:I223))</f>
        <v>5.5525851882458568</v>
      </c>
      <c r="X212" s="322">
        <f>W212/T212</f>
        <v>0.58617948675068432</v>
      </c>
      <c r="Y212" s="323" t="str">
        <f t="shared" si="120"/>
        <v>No Rejection</v>
      </c>
      <c r="Z212" s="317">
        <f>IF(S212=J212,O212,SUM(Y212:Y223))</f>
        <v>2191.0745668260543</v>
      </c>
      <c r="AA212" s="324">
        <f>Z212/(S212-1)</f>
        <v>199.18859698418674</v>
      </c>
      <c r="AC212" s="759"/>
      <c r="AD212" s="757"/>
    </row>
    <row r="213" spans="1:30" s="280" customFormat="1" ht="13.95" customHeight="1">
      <c r="A213" s="950"/>
      <c r="B213" s="326" t="s">
        <v>1259</v>
      </c>
      <c r="C213" s="327" t="s">
        <v>487</v>
      </c>
      <c r="D213" s="328" t="s">
        <v>1262</v>
      </c>
      <c r="E213" s="327" t="s">
        <v>1263</v>
      </c>
      <c r="F213" s="329">
        <v>8.1999999999999993</v>
      </c>
      <c r="G213" s="329">
        <v>0.41</v>
      </c>
      <c r="H213" s="329">
        <v>0.81</v>
      </c>
      <c r="I213" s="329">
        <f t="shared" si="121"/>
        <v>0.65610000000000013</v>
      </c>
      <c r="J213" s="330">
        <f t="shared" ref="J213:M223" si="125">J212</f>
        <v>12</v>
      </c>
      <c r="K213" s="291">
        <f t="shared" si="125"/>
        <v>9.4725000000000001</v>
      </c>
      <c r="L213" s="291">
        <f t="shared" si="125"/>
        <v>4.2152345453992561</v>
      </c>
      <c r="M213" s="331">
        <f t="shared" si="125"/>
        <v>0.44499704886769659</v>
      </c>
      <c r="N213" s="291">
        <f t="shared" si="118"/>
        <v>9.6326963117192292</v>
      </c>
      <c r="O213" s="283"/>
      <c r="P213" s="290"/>
      <c r="Q213" s="333">
        <f>ABS(F213-AVERAGE(F212,F214:F223))/SQRT(STDEV(F212,F214:F223)^2+G213^2)</f>
        <v>0.31406767084522413</v>
      </c>
      <c r="R213" s="334">
        <f t="shared" si="119"/>
        <v>1</v>
      </c>
      <c r="S213" s="335">
        <f t="shared" ref="S213:T223" si="126">S212</f>
        <v>12</v>
      </c>
      <c r="T213" s="332">
        <f t="shared" si="126"/>
        <v>9.4725000000000001</v>
      </c>
      <c r="U213" s="332"/>
      <c r="V213" s="336"/>
      <c r="W213" s="332"/>
      <c r="X213" s="332"/>
      <c r="Y213" s="337" t="str">
        <f t="shared" si="120"/>
        <v>No Rejection</v>
      </c>
      <c r="Z213" s="332"/>
      <c r="AA213" s="338"/>
      <c r="AC213" s="759"/>
      <c r="AD213" s="757"/>
    </row>
    <row r="214" spans="1:30" s="280" customFormat="1" ht="13.95" customHeight="1">
      <c r="A214" s="950"/>
      <c r="B214" s="326" t="s">
        <v>1259</v>
      </c>
      <c r="C214" s="327" t="s">
        <v>487</v>
      </c>
      <c r="D214" s="328" t="s">
        <v>1264</v>
      </c>
      <c r="E214" s="327" t="s">
        <v>1265</v>
      </c>
      <c r="F214" s="329">
        <v>12.78</v>
      </c>
      <c r="G214" s="329">
        <v>0.65</v>
      </c>
      <c r="H214" s="329">
        <v>1.27</v>
      </c>
      <c r="I214" s="329">
        <f t="shared" si="121"/>
        <v>1.6129</v>
      </c>
      <c r="J214" s="330">
        <f t="shared" si="125"/>
        <v>12</v>
      </c>
      <c r="K214" s="291">
        <f t="shared" si="125"/>
        <v>9.4725000000000001</v>
      </c>
      <c r="L214" s="291">
        <f t="shared" si="125"/>
        <v>4.2152345453992561</v>
      </c>
      <c r="M214" s="331">
        <f t="shared" si="125"/>
        <v>0.44499704886769659</v>
      </c>
      <c r="N214" s="291">
        <f t="shared" si="118"/>
        <v>25.892440828402354</v>
      </c>
      <c r="O214" s="283"/>
      <c r="P214" s="290"/>
      <c r="Q214" s="333">
        <f>ABS(F214-AVERAGE(F212:F213,F215:F223))/SQRT(STDEV(F212:F213,F215:F223)^2+G214^2)</f>
        <v>0.83273853302289047</v>
      </c>
      <c r="R214" s="334">
        <f t="shared" si="119"/>
        <v>1</v>
      </c>
      <c r="S214" s="335">
        <f t="shared" si="126"/>
        <v>12</v>
      </c>
      <c r="T214" s="332">
        <f t="shared" si="126"/>
        <v>9.4725000000000001</v>
      </c>
      <c r="U214" s="332"/>
      <c r="V214" s="336"/>
      <c r="W214" s="332"/>
      <c r="X214" s="332"/>
      <c r="Y214" s="337" t="str">
        <f t="shared" si="120"/>
        <v>No Rejection</v>
      </c>
      <c r="Z214" s="332"/>
      <c r="AA214" s="338"/>
      <c r="AC214" s="759"/>
      <c r="AD214" s="757"/>
    </row>
    <row r="215" spans="1:30" s="280" customFormat="1" ht="13.95" customHeight="1">
      <c r="A215" s="950"/>
      <c r="B215" s="326" t="s">
        <v>1259</v>
      </c>
      <c r="C215" s="327" t="s">
        <v>487</v>
      </c>
      <c r="D215" s="328" t="s">
        <v>1266</v>
      </c>
      <c r="E215" s="327" t="s">
        <v>1267</v>
      </c>
      <c r="F215" s="329">
        <v>7.85</v>
      </c>
      <c r="G215" s="329">
        <v>0.39</v>
      </c>
      <c r="H215" s="329">
        <v>0.78</v>
      </c>
      <c r="I215" s="329">
        <f t="shared" si="121"/>
        <v>0.60840000000000005</v>
      </c>
      <c r="J215" s="330">
        <f t="shared" si="125"/>
        <v>12</v>
      </c>
      <c r="K215" s="291">
        <f t="shared" si="125"/>
        <v>9.4725000000000001</v>
      </c>
      <c r="L215" s="291">
        <f t="shared" si="125"/>
        <v>4.2152345453992561</v>
      </c>
      <c r="M215" s="331">
        <f t="shared" si="125"/>
        <v>0.44499704886769659</v>
      </c>
      <c r="N215" s="291">
        <f t="shared" si="118"/>
        <v>17.307733399079563</v>
      </c>
      <c r="O215" s="283"/>
      <c r="P215" s="290"/>
      <c r="Q215" s="333">
        <f>ABS(F215-AVERAGE(F212:F214,F216:F223))/SQRT(STDEV(F212:F214,F216:F223)^2+G215^2)</f>
        <v>0.40175488850656088</v>
      </c>
      <c r="R215" s="334">
        <f t="shared" si="119"/>
        <v>1</v>
      </c>
      <c r="S215" s="335">
        <f t="shared" si="126"/>
        <v>12</v>
      </c>
      <c r="T215" s="332">
        <f t="shared" si="126"/>
        <v>9.4725000000000001</v>
      </c>
      <c r="U215" s="332"/>
      <c r="V215" s="336"/>
      <c r="W215" s="332"/>
      <c r="X215" s="332"/>
      <c r="Y215" s="337" t="str">
        <f t="shared" si="120"/>
        <v>No Rejection</v>
      </c>
      <c r="Z215" s="332"/>
      <c r="AA215" s="338"/>
      <c r="AC215" s="759"/>
      <c r="AD215" s="757"/>
    </row>
    <row r="216" spans="1:30" s="280" customFormat="1" ht="13.95" customHeight="1">
      <c r="A216" s="950"/>
      <c r="B216" s="326" t="s">
        <v>1259</v>
      </c>
      <c r="C216" s="327" t="s">
        <v>487</v>
      </c>
      <c r="D216" s="328" t="s">
        <v>1268</v>
      </c>
      <c r="E216" s="327" t="s">
        <v>1269</v>
      </c>
      <c r="F216" s="329">
        <v>14.31</v>
      </c>
      <c r="G216" s="329">
        <v>0.79</v>
      </c>
      <c r="H216" s="329">
        <v>1.46</v>
      </c>
      <c r="I216" s="329">
        <f t="shared" si="121"/>
        <v>2.1315999999999997</v>
      </c>
      <c r="J216" s="330">
        <f t="shared" si="125"/>
        <v>12</v>
      </c>
      <c r="K216" s="291">
        <f t="shared" si="125"/>
        <v>9.4725000000000001</v>
      </c>
      <c r="L216" s="291">
        <f t="shared" si="125"/>
        <v>4.2152345453992561</v>
      </c>
      <c r="M216" s="331">
        <f t="shared" si="125"/>
        <v>0.44499704886769659</v>
      </c>
      <c r="N216" s="291">
        <f t="shared" si="118"/>
        <v>37.49624459221279</v>
      </c>
      <c r="O216" s="283"/>
      <c r="P216" s="290"/>
      <c r="Q216" s="333">
        <f>ABS(F216-AVERAGE(F212:F215,F217:F223))/SQRT(STDEV(F212:F215,F217:F223)^2+G216^2)</f>
        <v>1.2573405073260013</v>
      </c>
      <c r="R216" s="334">
        <f t="shared" si="119"/>
        <v>1</v>
      </c>
      <c r="S216" s="335">
        <f t="shared" si="126"/>
        <v>12</v>
      </c>
      <c r="T216" s="332">
        <f t="shared" si="126"/>
        <v>9.4725000000000001</v>
      </c>
      <c r="U216" s="332"/>
      <c r="V216" s="336"/>
      <c r="W216" s="332"/>
      <c r="X216" s="332"/>
      <c r="Y216" s="337" t="str">
        <f t="shared" si="120"/>
        <v>No Rejection</v>
      </c>
      <c r="Z216" s="332"/>
      <c r="AA216" s="338"/>
      <c r="AC216" s="759"/>
      <c r="AD216" s="757"/>
    </row>
    <row r="217" spans="1:30" s="280" customFormat="1" ht="13.95" customHeight="1">
      <c r="A217" s="950"/>
      <c r="B217" s="326" t="s">
        <v>1259</v>
      </c>
      <c r="C217" s="327" t="s">
        <v>487</v>
      </c>
      <c r="D217" s="328" t="s">
        <v>1270</v>
      </c>
      <c r="E217" s="327" t="s">
        <v>1271</v>
      </c>
      <c r="F217" s="329">
        <v>3.14</v>
      </c>
      <c r="G217" s="329">
        <v>0.17</v>
      </c>
      <c r="H217" s="329">
        <v>0.32</v>
      </c>
      <c r="I217" s="329">
        <f t="shared" si="121"/>
        <v>0.1024</v>
      </c>
      <c r="J217" s="330">
        <f t="shared" si="125"/>
        <v>12</v>
      </c>
      <c r="K217" s="291">
        <f t="shared" si="125"/>
        <v>9.4725000000000001</v>
      </c>
      <c r="L217" s="291">
        <f t="shared" si="125"/>
        <v>4.2152345453992561</v>
      </c>
      <c r="M217" s="331">
        <f t="shared" si="125"/>
        <v>0.44499704886769659</v>
      </c>
      <c r="N217" s="291">
        <f t="shared" si="118"/>
        <v>1387.5624999999995</v>
      </c>
      <c r="O217" s="283"/>
      <c r="P217" s="290"/>
      <c r="Q217" s="333">
        <f>ABS(F217-AVERAGE(F212:F216,F218:F223))/SQRT(STDEV(F212:F216,F218:F223)^2+G217^2)</f>
        <v>1.7719510975828687</v>
      </c>
      <c r="R217" s="334">
        <f t="shared" si="119"/>
        <v>1</v>
      </c>
      <c r="S217" s="375">
        <f t="shared" si="126"/>
        <v>12</v>
      </c>
      <c r="T217" s="332">
        <f t="shared" si="126"/>
        <v>9.4725000000000001</v>
      </c>
      <c r="U217" s="332"/>
      <c r="V217" s="336"/>
      <c r="W217" s="332"/>
      <c r="X217" s="332"/>
      <c r="Y217" s="337" t="str">
        <f t="shared" si="120"/>
        <v>No Rejection</v>
      </c>
      <c r="Z217" s="332"/>
      <c r="AA217" s="338"/>
      <c r="AC217" s="759"/>
      <c r="AD217" s="757"/>
    </row>
    <row r="218" spans="1:30" s="280" customFormat="1" ht="13.95" customHeight="1">
      <c r="A218" s="950"/>
      <c r="B218" s="326" t="s">
        <v>1259</v>
      </c>
      <c r="C218" s="327" t="s">
        <v>487</v>
      </c>
      <c r="D218" s="328" t="s">
        <v>1272</v>
      </c>
      <c r="E218" s="327" t="s">
        <v>1273</v>
      </c>
      <c r="F218" s="329">
        <v>4.7</v>
      </c>
      <c r="G218" s="329">
        <v>0.35</v>
      </c>
      <c r="H218" s="329">
        <v>0.53</v>
      </c>
      <c r="I218" s="329">
        <f t="shared" si="121"/>
        <v>0.28090000000000004</v>
      </c>
      <c r="J218" s="330">
        <f t="shared" si="125"/>
        <v>12</v>
      </c>
      <c r="K218" s="291">
        <f t="shared" si="125"/>
        <v>9.4725000000000001</v>
      </c>
      <c r="L218" s="291">
        <f t="shared" si="125"/>
        <v>4.2152345453992561</v>
      </c>
      <c r="M218" s="331">
        <f t="shared" si="125"/>
        <v>0.44499704886769659</v>
      </c>
      <c r="N218" s="291">
        <f t="shared" si="118"/>
        <v>185.93270408163266</v>
      </c>
      <c r="O218" s="283"/>
      <c r="P218" s="290"/>
      <c r="Q218" s="333">
        <f>ABS(F218-AVERAGE(F212:F217,F219:F223))/SQRT(STDEV(F212:F217,F219:F223)^2+G218^2)</f>
        <v>1.2559944322584045</v>
      </c>
      <c r="R218" s="334">
        <f t="shared" si="119"/>
        <v>1</v>
      </c>
      <c r="S218" s="335">
        <f t="shared" si="126"/>
        <v>12</v>
      </c>
      <c r="T218" s="332">
        <f t="shared" si="126"/>
        <v>9.4725000000000001</v>
      </c>
      <c r="U218" s="332"/>
      <c r="V218" s="336"/>
      <c r="W218" s="332"/>
      <c r="X218" s="332"/>
      <c r="Y218" s="337" t="str">
        <f t="shared" si="120"/>
        <v>No Rejection</v>
      </c>
      <c r="Z218" s="332"/>
      <c r="AA218" s="338"/>
      <c r="AC218" s="759"/>
      <c r="AD218" s="757"/>
    </row>
    <row r="219" spans="1:30" s="280" customFormat="1" ht="13.95" customHeight="1">
      <c r="A219" s="950"/>
      <c r="B219" s="326" t="s">
        <v>1259</v>
      </c>
      <c r="C219" s="327" t="s">
        <v>487</v>
      </c>
      <c r="D219" s="328" t="s">
        <v>1274</v>
      </c>
      <c r="E219" s="327" t="s">
        <v>1275</v>
      </c>
      <c r="F219" s="329">
        <v>11.37</v>
      </c>
      <c r="G219" s="329">
        <v>0.66</v>
      </c>
      <c r="H219" s="329">
        <v>1.18</v>
      </c>
      <c r="I219" s="329">
        <f t="shared" si="121"/>
        <v>1.3923999999999999</v>
      </c>
      <c r="J219" s="330">
        <f t="shared" si="125"/>
        <v>12</v>
      </c>
      <c r="K219" s="291">
        <f t="shared" si="125"/>
        <v>9.4725000000000001</v>
      </c>
      <c r="L219" s="291">
        <f t="shared" si="125"/>
        <v>4.2152345453992561</v>
      </c>
      <c r="M219" s="331">
        <f t="shared" si="125"/>
        <v>0.44499704886769659</v>
      </c>
      <c r="N219" s="291">
        <f t="shared" si="118"/>
        <v>8.2656249999999911</v>
      </c>
      <c r="O219" s="283"/>
      <c r="P219" s="290"/>
      <c r="Q219" s="333">
        <f>ABS(F219-AVERAGE(F212:F218,F220:F223))/SQRT(STDEV(F212:F218,F220:F223)^2+G219^2)</f>
        <v>0.46771044795351446</v>
      </c>
      <c r="R219" s="334">
        <f t="shared" si="119"/>
        <v>1</v>
      </c>
      <c r="S219" s="335">
        <f t="shared" si="126"/>
        <v>12</v>
      </c>
      <c r="T219" s="332">
        <f t="shared" si="126"/>
        <v>9.4725000000000001</v>
      </c>
      <c r="U219" s="332"/>
      <c r="V219" s="336"/>
      <c r="W219" s="332"/>
      <c r="X219" s="332"/>
      <c r="Y219" s="337" t="str">
        <f t="shared" si="120"/>
        <v>No Rejection</v>
      </c>
      <c r="Z219" s="332"/>
      <c r="AA219" s="338"/>
      <c r="AC219" s="759"/>
      <c r="AD219" s="757"/>
    </row>
    <row r="220" spans="1:30" s="280" customFormat="1" ht="13.95" customHeight="1">
      <c r="A220" s="950"/>
      <c r="B220" s="326" t="s">
        <v>1259</v>
      </c>
      <c r="C220" s="327" t="s">
        <v>487</v>
      </c>
      <c r="D220" s="328" t="s">
        <v>1276</v>
      </c>
      <c r="E220" s="327" t="s">
        <v>1277</v>
      </c>
      <c r="F220" s="329">
        <v>12.98</v>
      </c>
      <c r="G220" s="329">
        <v>0.73</v>
      </c>
      <c r="H220" s="329">
        <v>1.33</v>
      </c>
      <c r="I220" s="329">
        <f t="shared" si="121"/>
        <v>1.7689000000000001</v>
      </c>
      <c r="J220" s="330">
        <f t="shared" si="125"/>
        <v>12</v>
      </c>
      <c r="K220" s="291">
        <f t="shared" si="125"/>
        <v>9.4725000000000001</v>
      </c>
      <c r="L220" s="291">
        <f t="shared" si="125"/>
        <v>4.2152345453992561</v>
      </c>
      <c r="M220" s="331">
        <f t="shared" si="125"/>
        <v>0.44499704886769659</v>
      </c>
      <c r="N220" s="291">
        <f t="shared" si="118"/>
        <v>23.086050384687567</v>
      </c>
      <c r="O220" s="283"/>
      <c r="P220" s="290"/>
      <c r="Q220" s="333">
        <f>ABS(F220-AVERAGE(F212:F219,F221:F223))/SQRT(STDEV(F212:F219,F221:F223)^2+G220^2)</f>
        <v>0.88399503277027625</v>
      </c>
      <c r="R220" s="334">
        <f t="shared" si="119"/>
        <v>1</v>
      </c>
      <c r="S220" s="375">
        <f t="shared" si="126"/>
        <v>12</v>
      </c>
      <c r="T220" s="332">
        <f t="shared" si="126"/>
        <v>9.4725000000000001</v>
      </c>
      <c r="U220" s="332"/>
      <c r="V220" s="336"/>
      <c r="W220" s="332"/>
      <c r="X220" s="332"/>
      <c r="Y220" s="337" t="str">
        <f t="shared" si="120"/>
        <v>No Rejection</v>
      </c>
      <c r="Z220" s="332"/>
      <c r="AA220" s="338"/>
      <c r="AC220" s="759"/>
      <c r="AD220" s="757"/>
    </row>
    <row r="221" spans="1:30" s="280" customFormat="1" ht="13.95" customHeight="1">
      <c r="A221" s="950"/>
      <c r="B221" s="326" t="s">
        <v>1259</v>
      </c>
      <c r="C221" s="327" t="s">
        <v>487</v>
      </c>
      <c r="D221" s="328" t="s">
        <v>1278</v>
      </c>
      <c r="E221" s="327" t="s">
        <v>1279</v>
      </c>
      <c r="F221" s="329">
        <v>14.33</v>
      </c>
      <c r="G221" s="329">
        <v>0.72</v>
      </c>
      <c r="H221" s="329">
        <v>1.42</v>
      </c>
      <c r="I221" s="329">
        <f t="shared" si="121"/>
        <v>2.0164</v>
      </c>
      <c r="J221" s="330">
        <f t="shared" si="125"/>
        <v>12</v>
      </c>
      <c r="K221" s="291">
        <f t="shared" si="125"/>
        <v>9.4725000000000001</v>
      </c>
      <c r="L221" s="291">
        <f t="shared" si="125"/>
        <v>4.2152345453992561</v>
      </c>
      <c r="M221" s="331">
        <f t="shared" si="125"/>
        <v>0.44499704886769659</v>
      </c>
      <c r="N221" s="291">
        <f t="shared" si="118"/>
        <v>45.515637056327165</v>
      </c>
      <c r="O221" s="283"/>
      <c r="P221" s="290"/>
      <c r="Q221" s="333">
        <f>ABS(F221-AVERAGE(F212:F220,F222:F223))/SQRT(STDEV(F212:F220,F222:F223)^2+G221^2)</f>
        <v>1.2671092178709098</v>
      </c>
      <c r="R221" s="334">
        <f t="shared" si="119"/>
        <v>1</v>
      </c>
      <c r="S221" s="335">
        <f t="shared" si="126"/>
        <v>12</v>
      </c>
      <c r="T221" s="332">
        <f t="shared" si="126"/>
        <v>9.4725000000000001</v>
      </c>
      <c r="U221" s="332"/>
      <c r="V221" s="336"/>
      <c r="W221" s="332"/>
      <c r="X221" s="332"/>
      <c r="Y221" s="337" t="str">
        <f t="shared" si="120"/>
        <v>No Rejection</v>
      </c>
      <c r="Z221" s="332"/>
      <c r="AA221" s="338"/>
      <c r="AC221" s="759"/>
      <c r="AD221" s="757"/>
    </row>
    <row r="222" spans="1:30" s="280" customFormat="1" ht="13.95" customHeight="1">
      <c r="A222" s="950"/>
      <c r="B222" s="326" t="s">
        <v>1259</v>
      </c>
      <c r="C222" s="327" t="s">
        <v>487</v>
      </c>
      <c r="D222" s="328" t="s">
        <v>1278</v>
      </c>
      <c r="E222" s="327" t="s">
        <v>1280</v>
      </c>
      <c r="F222" s="329">
        <v>13.6</v>
      </c>
      <c r="G222" s="329">
        <v>0.7</v>
      </c>
      <c r="H222" s="329">
        <v>1.36</v>
      </c>
      <c r="I222" s="329">
        <f t="shared" si="121"/>
        <v>1.8496000000000004</v>
      </c>
      <c r="J222" s="330">
        <f t="shared" si="125"/>
        <v>12</v>
      </c>
      <c r="K222" s="291">
        <f t="shared" si="125"/>
        <v>9.4725000000000001</v>
      </c>
      <c r="L222" s="291">
        <f t="shared" si="125"/>
        <v>4.2152345453992561</v>
      </c>
      <c r="M222" s="331">
        <f t="shared" si="125"/>
        <v>0.44499704886769659</v>
      </c>
      <c r="N222" s="291">
        <f t="shared" si="118"/>
        <v>34.76786989795918</v>
      </c>
      <c r="O222" s="283"/>
      <c r="P222" s="290"/>
      <c r="Q222" s="333">
        <f>ABS(F222-AVERAGE(F212:F221,F223))/SQRT(STDEV(F212:F221,F223)^2+G222^2)</f>
        <v>1.0561369856653369</v>
      </c>
      <c r="R222" s="334">
        <f t="shared" si="119"/>
        <v>1</v>
      </c>
      <c r="S222" s="335">
        <f t="shared" si="126"/>
        <v>12</v>
      </c>
      <c r="T222" s="332">
        <f t="shared" si="126"/>
        <v>9.4725000000000001</v>
      </c>
      <c r="U222" s="332"/>
      <c r="V222" s="336"/>
      <c r="W222" s="332"/>
      <c r="X222" s="332"/>
      <c r="Y222" s="337" t="str">
        <f t="shared" si="120"/>
        <v>No Rejection</v>
      </c>
      <c r="Z222" s="332"/>
      <c r="AA222" s="338"/>
      <c r="AC222" s="759"/>
      <c r="AD222" s="757"/>
    </row>
    <row r="223" spans="1:30" s="280" customFormat="1" ht="13.95" customHeight="1">
      <c r="A223" s="951"/>
      <c r="B223" s="339" t="s">
        <v>1259</v>
      </c>
      <c r="C223" s="340" t="s">
        <v>487</v>
      </c>
      <c r="D223" s="341" t="s">
        <v>1281</v>
      </c>
      <c r="E223" s="340" t="s">
        <v>1282</v>
      </c>
      <c r="F223" s="342">
        <v>4.49</v>
      </c>
      <c r="G223" s="342">
        <v>0.27</v>
      </c>
      <c r="H223" s="342">
        <v>0.47</v>
      </c>
      <c r="I223" s="342">
        <f t="shared" si="121"/>
        <v>0.22089999999999999</v>
      </c>
      <c r="J223" s="343">
        <f t="shared" si="125"/>
        <v>12</v>
      </c>
      <c r="K223" s="344">
        <f t="shared" si="125"/>
        <v>9.4725000000000001</v>
      </c>
      <c r="L223" s="344">
        <f t="shared" si="125"/>
        <v>4.2152345453992561</v>
      </c>
      <c r="M223" s="345">
        <f t="shared" si="125"/>
        <v>0.44499704886769659</v>
      </c>
      <c r="N223" s="344">
        <f t="shared" si="118"/>
        <v>340.53918038408779</v>
      </c>
      <c r="O223" s="347"/>
      <c r="P223" s="348"/>
      <c r="Q223" s="349">
        <f>ABS(F223-AVERAGE(F212:F222))/SQRT(STDEV(F212:F222)^2+G223^2)</f>
        <v>1.3218063183625601</v>
      </c>
      <c r="R223" s="350">
        <f t="shared" si="119"/>
        <v>1</v>
      </c>
      <c r="S223" s="351">
        <f t="shared" si="126"/>
        <v>12</v>
      </c>
      <c r="T223" s="346">
        <f t="shared" si="126"/>
        <v>9.4725000000000001</v>
      </c>
      <c r="U223" s="346"/>
      <c r="V223" s="352"/>
      <c r="W223" s="346"/>
      <c r="X223" s="346"/>
      <c r="Y223" s="353" t="str">
        <f t="shared" si="120"/>
        <v>No Rejection</v>
      </c>
      <c r="Z223" s="346"/>
      <c r="AA223" s="354"/>
      <c r="AC223" s="759"/>
      <c r="AD223" s="757"/>
    </row>
    <row r="224" spans="1:30" s="280" customFormat="1" ht="13.95" customHeight="1">
      <c r="A224" s="949" t="s">
        <v>493</v>
      </c>
      <c r="B224" s="309" t="s">
        <v>2996</v>
      </c>
      <c r="C224" s="310" t="s">
        <v>498</v>
      </c>
      <c r="D224" s="311" t="s">
        <v>1283</v>
      </c>
      <c r="E224" s="310" t="s">
        <v>1284</v>
      </c>
      <c r="F224" s="312">
        <v>23.57</v>
      </c>
      <c r="G224" s="312">
        <v>0.7</v>
      </c>
      <c r="H224" s="312">
        <v>2.14</v>
      </c>
      <c r="I224" s="312">
        <f t="shared" si="121"/>
        <v>4.5796000000000001</v>
      </c>
      <c r="J224" s="313">
        <f>COUNT(F224:F227)</f>
        <v>4</v>
      </c>
      <c r="K224" s="314">
        <f>AVERAGE(F224:F227)</f>
        <v>38.097499999999997</v>
      </c>
      <c r="L224" s="314">
        <f>STDEV(F224:F227)</f>
        <v>25.605969844289568</v>
      </c>
      <c r="M224" s="315">
        <f>L224/K224</f>
        <v>0.67211680147751351</v>
      </c>
      <c r="N224" s="316">
        <f t="shared" si="118"/>
        <v>430.71072704081615</v>
      </c>
      <c r="O224" s="317">
        <f>SUM(N224:N227)</f>
        <v>2894.7796394150287</v>
      </c>
      <c r="P224" s="318">
        <f>O224/(J224-1)</f>
        <v>964.92654647167626</v>
      </c>
      <c r="Q224" s="319">
        <f>ABS(F224-AVERAGE(F225:F227))/SQRT(STDEV(F225:F227)^2+G224^2)</f>
        <v>0.66702363502558204</v>
      </c>
      <c r="R224" s="320">
        <f t="shared" si="119"/>
        <v>1</v>
      </c>
      <c r="S224" s="321">
        <f>IF(SUM(R224:R227)=1,"One sample left!",SUM(R224:R227))</f>
        <v>3</v>
      </c>
      <c r="T224" s="316">
        <f>IF(S224=J224,K224,AVERAGE(F224:F225,F227))</f>
        <v>25.353333333333335</v>
      </c>
      <c r="U224" s="316">
        <f>IF(S224=J224,L224,STDEV(F224:F225,F227))</f>
        <v>3.0026377292862572</v>
      </c>
      <c r="V224" s="322">
        <f>U224/T224</f>
        <v>0.11843167483379925</v>
      </c>
      <c r="W224" s="316">
        <f>SQRT((STDEV(F224:F225,F227))^2+SUM(I224:I225,I227))</f>
        <v>4.9440806358041263</v>
      </c>
      <c r="X224" s="322">
        <f>W224/T224</f>
        <v>0.19500712473589768</v>
      </c>
      <c r="Y224" s="323">
        <f t="shared" si="120"/>
        <v>6.4903628117913961</v>
      </c>
      <c r="Z224" s="317">
        <f>IF(S224=J224,O224,SUM(Y224:Y227))</f>
        <v>56.992573499988211</v>
      </c>
      <c r="AA224" s="324">
        <f>Z224/(S224-1)</f>
        <v>28.496286749994105</v>
      </c>
      <c r="AC224" s="759"/>
      <c r="AD224" s="757"/>
    </row>
    <row r="225" spans="1:30" s="280" customFormat="1" ht="13.95" customHeight="1">
      <c r="A225" s="950"/>
      <c r="B225" s="326" t="s">
        <v>2996</v>
      </c>
      <c r="C225" s="327" t="s">
        <v>498</v>
      </c>
      <c r="D225" s="328" t="s">
        <v>1285</v>
      </c>
      <c r="E225" s="327" t="s">
        <v>1286</v>
      </c>
      <c r="F225" s="329">
        <v>28.82</v>
      </c>
      <c r="G225" s="329">
        <v>0.68</v>
      </c>
      <c r="H225" s="329">
        <v>2.57</v>
      </c>
      <c r="I225" s="329">
        <f t="shared" si="121"/>
        <v>6.6048999999999989</v>
      </c>
      <c r="J225" s="330">
        <f t="shared" ref="J225:M227" si="127">J224</f>
        <v>4</v>
      </c>
      <c r="K225" s="291">
        <f t="shared" si="127"/>
        <v>38.097499999999997</v>
      </c>
      <c r="L225" s="291">
        <f t="shared" si="127"/>
        <v>25.605969844289568</v>
      </c>
      <c r="M225" s="331">
        <f t="shared" si="127"/>
        <v>0.67211680147751351</v>
      </c>
      <c r="N225" s="332">
        <f t="shared" si="118"/>
        <v>186.14188202854652</v>
      </c>
      <c r="O225" s="283"/>
      <c r="P225" s="290"/>
      <c r="Q225" s="333">
        <f>ABS(F225-AVERAGE(F224,F226:F227))/SQRT(STDEV(F224,F226:F227)^2+G225^2)</f>
        <v>0.4063762631692982</v>
      </c>
      <c r="R225" s="334">
        <f t="shared" si="119"/>
        <v>1</v>
      </c>
      <c r="S225" s="335">
        <f t="shared" ref="S225:S227" si="128">S224</f>
        <v>3</v>
      </c>
      <c r="T225" s="332">
        <f>T224</f>
        <v>25.353333333333335</v>
      </c>
      <c r="U225" s="332"/>
      <c r="V225" s="336"/>
      <c r="W225" s="332"/>
      <c r="X225" s="332"/>
      <c r="Y225" s="337">
        <f t="shared" si="120"/>
        <v>25.990003844675094</v>
      </c>
      <c r="Z225" s="332"/>
      <c r="AA225" s="338"/>
      <c r="AC225" s="759"/>
      <c r="AD225" s="757"/>
    </row>
    <row r="226" spans="1:30" s="280" customFormat="1" ht="13.95" customHeight="1">
      <c r="A226" s="950"/>
      <c r="B226" s="326" t="s">
        <v>2996</v>
      </c>
      <c r="C226" s="327" t="s">
        <v>498</v>
      </c>
      <c r="D226" s="328" t="s">
        <v>1287</v>
      </c>
      <c r="E226" s="327" t="s">
        <v>1288</v>
      </c>
      <c r="F226" s="329">
        <v>76.33</v>
      </c>
      <c r="G226" s="329">
        <v>1.75</v>
      </c>
      <c r="H226" s="329">
        <v>6.87</v>
      </c>
      <c r="I226" s="329">
        <f t="shared" si="121"/>
        <v>47.196899999999999</v>
      </c>
      <c r="J226" s="330">
        <f t="shared" si="127"/>
        <v>4</v>
      </c>
      <c r="K226" s="291">
        <f t="shared" si="127"/>
        <v>38.097499999999997</v>
      </c>
      <c r="L226" s="291">
        <f t="shared" si="127"/>
        <v>25.605969844289568</v>
      </c>
      <c r="M226" s="331">
        <f t="shared" si="127"/>
        <v>0.67211680147751351</v>
      </c>
      <c r="N226" s="332">
        <f t="shared" si="118"/>
        <v>477.29765102040818</v>
      </c>
      <c r="O226" s="283"/>
      <c r="P226" s="290"/>
      <c r="Q226" s="333">
        <f>ABS(F226-AVERAGE(F224:F225,F227))/SQRT(STDEV(F224:F225,F227)^2+G226^2)</f>
        <v>14.667899591081758</v>
      </c>
      <c r="R226" s="334">
        <f t="shared" si="119"/>
        <v>0</v>
      </c>
      <c r="S226" s="335">
        <f t="shared" si="128"/>
        <v>3</v>
      </c>
      <c r="T226" s="332">
        <f>T225</f>
        <v>25.353333333333335</v>
      </c>
      <c r="U226" s="332"/>
      <c r="V226" s="336"/>
      <c r="W226" s="332"/>
      <c r="X226" s="332"/>
      <c r="Y226" s="337">
        <f t="shared" si="120"/>
        <v>0</v>
      </c>
      <c r="Z226" s="332"/>
      <c r="AA226" s="338"/>
      <c r="AC226" s="759"/>
      <c r="AD226" s="757"/>
    </row>
    <row r="227" spans="1:30" s="280" customFormat="1" ht="13.95" customHeight="1">
      <c r="A227" s="951"/>
      <c r="B227" s="339" t="s">
        <v>2996</v>
      </c>
      <c r="C227" s="340" t="s">
        <v>498</v>
      </c>
      <c r="D227" s="341" t="s">
        <v>1289</v>
      </c>
      <c r="E227" s="340" t="s">
        <v>1290</v>
      </c>
      <c r="F227" s="342">
        <v>23.67</v>
      </c>
      <c r="G227" s="342">
        <v>0.34</v>
      </c>
      <c r="H227" s="342">
        <v>2.06</v>
      </c>
      <c r="I227" s="342">
        <f t="shared" si="121"/>
        <v>4.2435999999999998</v>
      </c>
      <c r="J227" s="343">
        <f t="shared" si="127"/>
        <v>4</v>
      </c>
      <c r="K227" s="344">
        <f t="shared" si="127"/>
        <v>38.097499999999997</v>
      </c>
      <c r="L227" s="344">
        <f t="shared" si="127"/>
        <v>25.605969844289568</v>
      </c>
      <c r="M227" s="345">
        <f t="shared" si="127"/>
        <v>0.67211680147751351</v>
      </c>
      <c r="N227" s="346">
        <f t="shared" si="118"/>
        <v>1800.6293793252578</v>
      </c>
      <c r="O227" s="347"/>
      <c r="P227" s="348"/>
      <c r="Q227" s="349">
        <f>ABS(F227-AVERAGE(F224:F226))/SQRT(STDEV(F224:F226)^2+G227^2)</f>
        <v>0.66182190557054377</v>
      </c>
      <c r="R227" s="350">
        <f t="shared" si="119"/>
        <v>1</v>
      </c>
      <c r="S227" s="351">
        <f t="shared" si="128"/>
        <v>3</v>
      </c>
      <c r="T227" s="346">
        <f>T226</f>
        <v>25.353333333333335</v>
      </c>
      <c r="U227" s="346"/>
      <c r="V227" s="352"/>
      <c r="W227" s="346"/>
      <c r="X227" s="346"/>
      <c r="Y227" s="353">
        <f t="shared" si="120"/>
        <v>24.512206843521724</v>
      </c>
      <c r="Z227" s="346"/>
      <c r="AA227" s="354"/>
      <c r="AC227" s="759"/>
      <c r="AD227" s="757"/>
    </row>
    <row r="228" spans="1:30" s="280" customFormat="1" ht="13.95" customHeight="1">
      <c r="A228" s="949" t="s">
        <v>505</v>
      </c>
      <c r="B228" s="309" t="s">
        <v>1291</v>
      </c>
      <c r="C228" s="310" t="s">
        <v>513</v>
      </c>
      <c r="D228" s="311" t="s">
        <v>1292</v>
      </c>
      <c r="E228" s="310">
        <v>1</v>
      </c>
      <c r="F228" s="312">
        <v>26.15</v>
      </c>
      <c r="G228" s="312">
        <v>0.36</v>
      </c>
      <c r="H228" s="312">
        <v>2.2799999999999998</v>
      </c>
      <c r="I228" s="312">
        <f t="shared" si="121"/>
        <v>5.1983999999999995</v>
      </c>
      <c r="J228" s="313">
        <f>COUNT(F228:F234)</f>
        <v>7</v>
      </c>
      <c r="K228" s="314">
        <f>AVERAGE(F228:F234)</f>
        <v>61.934285714285728</v>
      </c>
      <c r="L228" s="314">
        <f>STDEV(F228:F234)</f>
        <v>20.737700657773679</v>
      </c>
      <c r="M228" s="315">
        <f>L228/K228</f>
        <v>0.33483393597918465</v>
      </c>
      <c r="N228" s="314">
        <f t="shared" si="118"/>
        <v>9880.5177784076695</v>
      </c>
      <c r="O228" s="317">
        <f>SUM(N228:N234)</f>
        <v>10606.614751539371</v>
      </c>
      <c r="P228" s="318">
        <f>O228/(J228-1)</f>
        <v>1767.7691252565619</v>
      </c>
      <c r="Q228" s="319">
        <f>ABS(F228-AVERAGE(F229:F234))/SQRT(STDEV(F229:F234)^2+G228^2)</f>
        <v>2.8314178275095578</v>
      </c>
      <c r="R228" s="320">
        <f t="shared" si="119"/>
        <v>0</v>
      </c>
      <c r="S228" s="321">
        <f>IF(SUM(R228:R234)=1,"One sample left!",SUM(R228:R234))</f>
        <v>5</v>
      </c>
      <c r="T228" s="316">
        <f>IF(S228=J228,K228,AVERAGE(F229:F233))</f>
        <v>62.684000000000005</v>
      </c>
      <c r="U228" s="316">
        <f>IF(S228=J228,L228,STDEV(F229:F233))</f>
        <v>8.2264956087023968</v>
      </c>
      <c r="V228" s="322">
        <f>U228/T228</f>
        <v>0.13123756634392184</v>
      </c>
      <c r="W228" s="316">
        <f>SQRT((STDEV(F229:F233))^2+SUM(I229:I233))</f>
        <v>14.932941103479909</v>
      </c>
      <c r="X228" s="322">
        <f>W228/T228</f>
        <v>0.23822572113266396</v>
      </c>
      <c r="Y228" s="323">
        <f t="shared" si="120"/>
        <v>0</v>
      </c>
      <c r="Z228" s="317">
        <f>IF(S228=J228,O228,SUM(Y228:Y234))</f>
        <v>299.35093762616322</v>
      </c>
      <c r="AA228" s="324">
        <f>Z228/(S228-1)</f>
        <v>74.837734406540804</v>
      </c>
      <c r="AC228" s="759"/>
      <c r="AD228" s="757"/>
    </row>
    <row r="229" spans="1:30" s="280" customFormat="1" ht="13.95" customHeight="1">
      <c r="A229" s="950"/>
      <c r="B229" s="326" t="s">
        <v>1291</v>
      </c>
      <c r="C229" s="327" t="s">
        <v>513</v>
      </c>
      <c r="D229" s="328" t="s">
        <v>1293</v>
      </c>
      <c r="E229" s="327">
        <v>3</v>
      </c>
      <c r="F229" s="329">
        <v>70.599999999999994</v>
      </c>
      <c r="G229" s="329">
        <v>1.35</v>
      </c>
      <c r="H229" s="329">
        <v>6.28</v>
      </c>
      <c r="I229" s="329">
        <f t="shared" si="121"/>
        <v>39.438400000000001</v>
      </c>
      <c r="J229" s="330">
        <f t="shared" ref="J229:M234" si="129">J228</f>
        <v>7</v>
      </c>
      <c r="K229" s="291">
        <f t="shared" si="129"/>
        <v>61.934285714285728</v>
      </c>
      <c r="L229" s="291">
        <f t="shared" si="129"/>
        <v>20.737700657773679</v>
      </c>
      <c r="M229" s="331">
        <f t="shared" si="129"/>
        <v>0.33483393597918465</v>
      </c>
      <c r="N229" s="291">
        <f t="shared" si="118"/>
        <v>41.204172335600717</v>
      </c>
      <c r="O229" s="283"/>
      <c r="P229" s="290"/>
      <c r="Q229" s="333">
        <f>ABS(F229-AVERAGE(F228,F230:F234))/SQRT(STDEV(F228,F230:F234)^2+G229^2)</f>
        <v>0.45196886493893573</v>
      </c>
      <c r="R229" s="334">
        <f t="shared" si="119"/>
        <v>1</v>
      </c>
      <c r="S229" s="335">
        <f t="shared" ref="S229:T234" si="130">S228</f>
        <v>5</v>
      </c>
      <c r="T229" s="332">
        <f t="shared" si="130"/>
        <v>62.684000000000005</v>
      </c>
      <c r="U229" s="332"/>
      <c r="V229" s="336"/>
      <c r="W229" s="332"/>
      <c r="X229" s="332"/>
      <c r="Y229" s="337">
        <f t="shared" si="120"/>
        <v>34.383021124828439</v>
      </c>
      <c r="Z229" s="332"/>
      <c r="AA229" s="338"/>
      <c r="AC229" s="759"/>
      <c r="AD229" s="757"/>
    </row>
    <row r="230" spans="1:30" s="280" customFormat="1" ht="13.95" customHeight="1">
      <c r="A230" s="950"/>
      <c r="B230" s="326" t="s">
        <v>1291</v>
      </c>
      <c r="C230" s="327" t="s">
        <v>513</v>
      </c>
      <c r="D230" s="328" t="s">
        <v>1294</v>
      </c>
      <c r="E230" s="327">
        <v>4</v>
      </c>
      <c r="F230" s="329">
        <v>59.86</v>
      </c>
      <c r="G230" s="329">
        <v>0.87</v>
      </c>
      <c r="H230" s="329">
        <v>5.26</v>
      </c>
      <c r="I230" s="329">
        <f t="shared" si="121"/>
        <v>27.667599999999997</v>
      </c>
      <c r="J230" s="330">
        <f t="shared" si="129"/>
        <v>7</v>
      </c>
      <c r="K230" s="291">
        <f t="shared" si="129"/>
        <v>61.934285714285728</v>
      </c>
      <c r="L230" s="291">
        <f t="shared" si="129"/>
        <v>20.737700657773679</v>
      </c>
      <c r="M230" s="331">
        <f t="shared" si="129"/>
        <v>0.33483393597918465</v>
      </c>
      <c r="N230" s="291">
        <f t="shared" si="118"/>
        <v>5.6845834647771918</v>
      </c>
      <c r="O230" s="283"/>
      <c r="P230" s="290"/>
      <c r="Q230" s="333">
        <f>ABS(F230-AVERAGE(F228:F229,F231:F234))/SQRT(STDEV(F228:F229,F231:F234)^2+G230^2)</f>
        <v>0.10655359852959351</v>
      </c>
      <c r="R230" s="334">
        <f t="shared" si="119"/>
        <v>1</v>
      </c>
      <c r="S230" s="335">
        <f t="shared" si="130"/>
        <v>5</v>
      </c>
      <c r="T230" s="332">
        <f t="shared" si="130"/>
        <v>62.684000000000005</v>
      </c>
      <c r="U230" s="332"/>
      <c r="V230" s="336"/>
      <c r="W230" s="332"/>
      <c r="X230" s="332"/>
      <c r="Y230" s="337">
        <f t="shared" si="120"/>
        <v>10.5363667591492</v>
      </c>
      <c r="Z230" s="332"/>
      <c r="AA230" s="338"/>
      <c r="AC230" s="759"/>
      <c r="AD230" s="757"/>
    </row>
    <row r="231" spans="1:30" s="280" customFormat="1" ht="13.95" customHeight="1">
      <c r="A231" s="950"/>
      <c r="B231" s="326" t="s">
        <v>1291</v>
      </c>
      <c r="C231" s="327" t="s">
        <v>513</v>
      </c>
      <c r="D231" s="328" t="s">
        <v>1295</v>
      </c>
      <c r="E231" s="327">
        <v>5</v>
      </c>
      <c r="F231" s="329">
        <v>59.99</v>
      </c>
      <c r="G231" s="329">
        <v>1.0900000000000001</v>
      </c>
      <c r="H231" s="329">
        <v>5.31</v>
      </c>
      <c r="I231" s="329">
        <f t="shared" si="121"/>
        <v>28.196099999999994</v>
      </c>
      <c r="J231" s="330">
        <f t="shared" si="129"/>
        <v>7</v>
      </c>
      <c r="K231" s="291">
        <f t="shared" si="129"/>
        <v>61.934285714285728</v>
      </c>
      <c r="L231" s="291">
        <f t="shared" si="129"/>
        <v>20.737700657773679</v>
      </c>
      <c r="M231" s="331">
        <f t="shared" si="129"/>
        <v>0.33483393597918465</v>
      </c>
      <c r="N231" s="291">
        <f t="shared" si="118"/>
        <v>3.1817582179745449</v>
      </c>
      <c r="O231" s="283"/>
      <c r="P231" s="290"/>
      <c r="Q231" s="333">
        <f>ABS(F231-AVERAGE(F228:F230,F232:F234))/SQRT(STDEV(F228:F230,F232:F234)^2+G231^2)</f>
        <v>9.9822148512295081E-2</v>
      </c>
      <c r="R231" s="334">
        <f t="shared" si="119"/>
        <v>1</v>
      </c>
      <c r="S231" s="335">
        <f t="shared" si="130"/>
        <v>5</v>
      </c>
      <c r="T231" s="332">
        <f t="shared" si="130"/>
        <v>62.684000000000005</v>
      </c>
      <c r="U231" s="332"/>
      <c r="V231" s="336"/>
      <c r="W231" s="332"/>
      <c r="X231" s="332"/>
      <c r="Y231" s="337">
        <f t="shared" si="120"/>
        <v>6.1086070196111546</v>
      </c>
      <c r="Z231" s="332"/>
      <c r="AA231" s="338"/>
      <c r="AC231" s="759"/>
      <c r="AD231" s="757"/>
    </row>
    <row r="232" spans="1:30" s="280" customFormat="1" ht="13.95" customHeight="1">
      <c r="A232" s="950"/>
      <c r="B232" s="326" t="s">
        <v>1291</v>
      </c>
      <c r="C232" s="327" t="s">
        <v>513</v>
      </c>
      <c r="D232" s="328" t="s">
        <v>1296</v>
      </c>
      <c r="E232" s="327">
        <v>8</v>
      </c>
      <c r="F232" s="329">
        <v>71.23</v>
      </c>
      <c r="G232" s="329">
        <v>1.02</v>
      </c>
      <c r="H232" s="329">
        <v>6.27</v>
      </c>
      <c r="I232" s="329">
        <f t="shared" si="121"/>
        <v>39.312899999999992</v>
      </c>
      <c r="J232" s="330">
        <f t="shared" si="129"/>
        <v>7</v>
      </c>
      <c r="K232" s="291">
        <f t="shared" si="129"/>
        <v>61.934285714285728</v>
      </c>
      <c r="L232" s="291">
        <f t="shared" si="129"/>
        <v>20.737700657773679</v>
      </c>
      <c r="M232" s="331">
        <f t="shared" si="129"/>
        <v>0.33483393597918465</v>
      </c>
      <c r="N232" s="291">
        <f t="shared" si="118"/>
        <v>83.054886660546387</v>
      </c>
      <c r="O232" s="283"/>
      <c r="P232" s="290"/>
      <c r="Q232" s="333">
        <f>ABS(F232-AVERAGE(F228:F231,F233:F234))/SQRT(STDEV(F228:F231,F233:F234)^2+G232^2)</f>
        <v>0.48649377297526003</v>
      </c>
      <c r="R232" s="334">
        <f t="shared" si="119"/>
        <v>1</v>
      </c>
      <c r="S232" s="335">
        <f t="shared" si="130"/>
        <v>5</v>
      </c>
      <c r="T232" s="332">
        <f t="shared" si="130"/>
        <v>62.684000000000005</v>
      </c>
      <c r="U232" s="332"/>
      <c r="V232" s="336"/>
      <c r="W232" s="332"/>
      <c r="X232" s="332"/>
      <c r="Y232" s="337">
        <f t="shared" si="120"/>
        <v>70.19811226451364</v>
      </c>
      <c r="Z232" s="332"/>
      <c r="AA232" s="338"/>
      <c r="AC232" s="759"/>
      <c r="AD232" s="757"/>
    </row>
    <row r="233" spans="1:30" s="280" customFormat="1" ht="13.95" customHeight="1">
      <c r="A233" s="950"/>
      <c r="B233" s="326" t="s">
        <v>1291</v>
      </c>
      <c r="C233" s="327" t="s">
        <v>513</v>
      </c>
      <c r="D233" s="328" t="s">
        <v>1297</v>
      </c>
      <c r="E233" s="327">
        <v>9</v>
      </c>
      <c r="F233" s="329">
        <v>51.74</v>
      </c>
      <c r="G233" s="329">
        <v>0.82</v>
      </c>
      <c r="H233" s="329">
        <v>4.55</v>
      </c>
      <c r="I233" s="329">
        <f t="shared" si="121"/>
        <v>20.702499999999997</v>
      </c>
      <c r="J233" s="330">
        <f t="shared" si="129"/>
        <v>7</v>
      </c>
      <c r="K233" s="291">
        <f t="shared" si="129"/>
        <v>61.934285714285728</v>
      </c>
      <c r="L233" s="291">
        <f t="shared" si="129"/>
        <v>20.737700657773679</v>
      </c>
      <c r="M233" s="331">
        <f t="shared" si="129"/>
        <v>0.33483393597918465</v>
      </c>
      <c r="N233" s="291">
        <f t="shared" si="118"/>
        <v>154.55601014944983</v>
      </c>
      <c r="O233" s="283"/>
      <c r="P233" s="290"/>
      <c r="Q233" s="333">
        <f>ABS(F233-AVERAGE(F228:F232,F234))/SQRT(STDEV(F228:F232,F234)^2+G233^2)</f>
        <v>0.5359281000549917</v>
      </c>
      <c r="R233" s="334">
        <f t="shared" si="119"/>
        <v>1</v>
      </c>
      <c r="S233" s="335">
        <f t="shared" si="130"/>
        <v>5</v>
      </c>
      <c r="T233" s="332">
        <f t="shared" si="130"/>
        <v>62.684000000000005</v>
      </c>
      <c r="U233" s="332"/>
      <c r="V233" s="336"/>
      <c r="W233" s="332"/>
      <c r="X233" s="332"/>
      <c r="Y233" s="337">
        <f t="shared" si="120"/>
        <v>178.12483045806079</v>
      </c>
      <c r="Z233" s="332"/>
      <c r="AA233" s="338"/>
      <c r="AC233" s="759"/>
      <c r="AD233" s="757"/>
    </row>
    <row r="234" spans="1:30" s="280" customFormat="1" ht="13.95" customHeight="1">
      <c r="A234" s="951"/>
      <c r="B234" s="339" t="s">
        <v>1291</v>
      </c>
      <c r="C234" s="340" t="s">
        <v>513</v>
      </c>
      <c r="D234" s="341" t="s">
        <v>1298</v>
      </c>
      <c r="E234" s="340">
        <v>11</v>
      </c>
      <c r="F234" s="342">
        <v>93.97</v>
      </c>
      <c r="G234" s="342">
        <v>1.53</v>
      </c>
      <c r="H234" s="342">
        <v>8.36</v>
      </c>
      <c r="I234" s="342">
        <f t="shared" si="121"/>
        <v>69.889599999999987</v>
      </c>
      <c r="J234" s="343">
        <f t="shared" si="129"/>
        <v>7</v>
      </c>
      <c r="K234" s="344">
        <f t="shared" si="129"/>
        <v>61.934285714285728</v>
      </c>
      <c r="L234" s="344">
        <f t="shared" si="129"/>
        <v>20.737700657773679</v>
      </c>
      <c r="M234" s="345">
        <f t="shared" si="129"/>
        <v>0.33483393597918465</v>
      </c>
      <c r="N234" s="344">
        <f t="shared" si="118"/>
        <v>438.41556230335232</v>
      </c>
      <c r="O234" s="347"/>
      <c r="P234" s="348"/>
      <c r="Q234" s="349">
        <f>ABS(F234-AVERAGE(F228:F233))/SQRT(STDEV(F228:F233)^2+G234^2)</f>
        <v>2.2378369586164104</v>
      </c>
      <c r="R234" s="350">
        <f t="shared" si="119"/>
        <v>0</v>
      </c>
      <c r="S234" s="351">
        <f t="shared" si="130"/>
        <v>5</v>
      </c>
      <c r="T234" s="346">
        <f t="shared" si="130"/>
        <v>62.684000000000005</v>
      </c>
      <c r="U234" s="346"/>
      <c r="V234" s="352"/>
      <c r="W234" s="346"/>
      <c r="X234" s="346"/>
      <c r="Y234" s="353">
        <f t="shared" si="120"/>
        <v>0</v>
      </c>
      <c r="Z234" s="346"/>
      <c r="AA234" s="354"/>
      <c r="AC234" s="759"/>
      <c r="AD234" s="757"/>
    </row>
    <row r="235" spans="1:30" s="280" customFormat="1" ht="13.95" customHeight="1">
      <c r="A235" s="949" t="s">
        <v>533</v>
      </c>
      <c r="B235" s="361" t="s">
        <v>175</v>
      </c>
      <c r="C235" s="376" t="s">
        <v>535</v>
      </c>
      <c r="D235" s="363"/>
      <c r="E235" s="863" t="s">
        <v>102</v>
      </c>
      <c r="F235" s="364">
        <v>81.37</v>
      </c>
      <c r="G235" s="364">
        <v>3.14</v>
      </c>
      <c r="H235" s="364">
        <v>7.75</v>
      </c>
      <c r="I235" s="364">
        <f t="shared" si="121"/>
        <v>60.0625</v>
      </c>
      <c r="J235" s="313">
        <f>COUNT(F235:F237)</f>
        <v>3</v>
      </c>
      <c r="K235" s="314">
        <f>AVERAGE(F235:F237)</f>
        <v>87.259999999999991</v>
      </c>
      <c r="L235" s="314">
        <f>STDEV(F235:F237)</f>
        <v>5.3911130576162076</v>
      </c>
      <c r="M235" s="315">
        <f>L235/K235</f>
        <v>6.1782180353153887E-2</v>
      </c>
      <c r="N235" s="316">
        <f t="shared" si="118"/>
        <v>3.5186113026897479</v>
      </c>
      <c r="O235" s="317">
        <f>SUM(N235:N237)</f>
        <v>6.9422228931788856</v>
      </c>
      <c r="P235" s="318">
        <f>O235/(J235-1)</f>
        <v>3.4711114465894428</v>
      </c>
      <c r="Q235" s="319">
        <f>ABS(F235-AVERAGE(F236:F237))/SQRT(STDEV(F236:F237)^2+G235^2)</f>
        <v>2.2122335539692566</v>
      </c>
      <c r="R235" s="320">
        <f t="shared" si="119"/>
        <v>0</v>
      </c>
      <c r="S235" s="321">
        <f>IF(SUM(R235:R237)=1,"One sample left!",SUM(R235:R237))</f>
        <v>2</v>
      </c>
      <c r="T235" s="316">
        <f>IF(S235=J235,K235,AVERAGE(F236:F237))</f>
        <v>90.204999999999998</v>
      </c>
      <c r="U235" s="316">
        <f>IF(S235=J235,L235,STDEV(F236:F237))</f>
        <v>2.4678026663410573</v>
      </c>
      <c r="V235" s="322">
        <f>U235/T235</f>
        <v>2.7357714831118644E-2</v>
      </c>
      <c r="W235" s="316">
        <f>SQRT((STDEV(F236:F237))^2+SUM(I236:I237))</f>
        <v>12.023670404664292</v>
      </c>
      <c r="X235" s="322">
        <f>W235/T235</f>
        <v>0.13329272661897115</v>
      </c>
      <c r="Y235" s="323">
        <f t="shared" si="120"/>
        <v>0</v>
      </c>
      <c r="Z235" s="317">
        <f>IF(S235=J235,O235,SUM(Y235:Y237))</f>
        <v>0.8585812476885929</v>
      </c>
      <c r="AA235" s="324">
        <f>Z235/(S235-1)</f>
        <v>0.8585812476885929</v>
      </c>
      <c r="AC235" s="759"/>
      <c r="AD235" s="757"/>
    </row>
    <row r="236" spans="1:30" s="280" customFormat="1" ht="13.95" customHeight="1">
      <c r="A236" s="950"/>
      <c r="B236" s="365" t="s">
        <v>175</v>
      </c>
      <c r="C236" s="377" t="s">
        <v>535</v>
      </c>
      <c r="D236" s="367"/>
      <c r="E236" s="864" t="s">
        <v>103</v>
      </c>
      <c r="F236" s="368">
        <v>88.46</v>
      </c>
      <c r="G236" s="368">
        <v>2.72</v>
      </c>
      <c r="H236" s="368">
        <v>8.19</v>
      </c>
      <c r="I236" s="368">
        <f t="shared" si="121"/>
        <v>67.076099999999997</v>
      </c>
      <c r="J236" s="330">
        <f t="shared" ref="J236:M237" si="131">J235</f>
        <v>3</v>
      </c>
      <c r="K236" s="291">
        <f t="shared" si="131"/>
        <v>87.259999999999991</v>
      </c>
      <c r="L236" s="291">
        <f t="shared" si="131"/>
        <v>5.3911130576162076</v>
      </c>
      <c r="M236" s="331">
        <f t="shared" si="131"/>
        <v>6.1782180353153887E-2</v>
      </c>
      <c r="N236" s="332">
        <f t="shared" si="118"/>
        <v>0.19463667820069291</v>
      </c>
      <c r="O236" s="283"/>
      <c r="P236" s="290"/>
      <c r="Q236" s="333">
        <f>ABS(F236-AVERAGE(F235,F237))/SQRT(STDEV(F235,F237)^2+G236^2)</f>
        <v>0.22612173156648455</v>
      </c>
      <c r="R236" s="334">
        <f t="shared" si="119"/>
        <v>1</v>
      </c>
      <c r="S236" s="335">
        <f t="shared" ref="S236:S237" si="132">S235</f>
        <v>2</v>
      </c>
      <c r="T236" s="332">
        <f>T235</f>
        <v>90.204999999999998</v>
      </c>
      <c r="U236" s="332"/>
      <c r="V236" s="336"/>
      <c r="W236" s="332"/>
      <c r="X236" s="332"/>
      <c r="Y236" s="337">
        <f t="shared" si="120"/>
        <v>0.41157885488754531</v>
      </c>
      <c r="Z236" s="332"/>
      <c r="AA236" s="338"/>
      <c r="AC236" s="759"/>
      <c r="AD236" s="757"/>
    </row>
    <row r="237" spans="1:30" s="280" customFormat="1" ht="13.95" customHeight="1">
      <c r="A237" s="950"/>
      <c r="B237" s="369" t="s">
        <v>175</v>
      </c>
      <c r="C237" s="378" t="s">
        <v>535</v>
      </c>
      <c r="D237" s="371"/>
      <c r="E237" s="865" t="s">
        <v>104</v>
      </c>
      <c r="F237" s="372">
        <v>91.95</v>
      </c>
      <c r="G237" s="372">
        <v>2.61</v>
      </c>
      <c r="H237" s="372">
        <v>8.4499999999999993</v>
      </c>
      <c r="I237" s="372">
        <f t="shared" si="121"/>
        <v>71.402499999999989</v>
      </c>
      <c r="J237" s="343">
        <f t="shared" si="131"/>
        <v>3</v>
      </c>
      <c r="K237" s="344">
        <f t="shared" si="131"/>
        <v>87.259999999999991</v>
      </c>
      <c r="L237" s="344">
        <f t="shared" si="131"/>
        <v>5.3911130576162076</v>
      </c>
      <c r="M237" s="345">
        <f t="shared" si="131"/>
        <v>6.1782180353153887E-2</v>
      </c>
      <c r="N237" s="346">
        <f t="shared" si="118"/>
        <v>3.2289749122884448</v>
      </c>
      <c r="O237" s="347"/>
      <c r="P237" s="348"/>
      <c r="Q237" s="349">
        <f>ABS(F237-AVERAGE(F235:F236))/SQRT(STDEV(F235:F236)^2+G237^2)</f>
        <v>1.2446717669785838</v>
      </c>
      <c r="R237" s="350">
        <f t="shared" si="119"/>
        <v>1</v>
      </c>
      <c r="S237" s="351">
        <f t="shared" si="132"/>
        <v>2</v>
      </c>
      <c r="T237" s="346">
        <f>T236</f>
        <v>90.204999999999998</v>
      </c>
      <c r="U237" s="346"/>
      <c r="V237" s="352"/>
      <c r="W237" s="346"/>
      <c r="X237" s="346"/>
      <c r="Y237" s="353">
        <f t="shared" si="120"/>
        <v>0.44700239280104759</v>
      </c>
      <c r="Z237" s="346"/>
      <c r="AA237" s="354"/>
      <c r="AC237" s="759"/>
      <c r="AD237" s="757"/>
    </row>
    <row r="238" spans="1:30" s="280" customFormat="1" ht="13.95" customHeight="1">
      <c r="A238" s="950" t="s">
        <v>541</v>
      </c>
      <c r="B238" s="361" t="s">
        <v>175</v>
      </c>
      <c r="C238" s="376" t="s">
        <v>1299</v>
      </c>
      <c r="D238" s="363"/>
      <c r="E238" s="863" t="s">
        <v>91</v>
      </c>
      <c r="F238" s="364">
        <v>0.06</v>
      </c>
      <c r="G238" s="364">
        <v>0.25</v>
      </c>
      <c r="H238" s="364">
        <v>0.25</v>
      </c>
      <c r="I238" s="364">
        <f t="shared" si="121"/>
        <v>6.25E-2</v>
      </c>
      <c r="J238" s="313">
        <f>COUNT(F238:F241)</f>
        <v>4</v>
      </c>
      <c r="K238" s="314">
        <f>AVERAGE(F238:F241)</f>
        <v>4.1674999999999995</v>
      </c>
      <c r="L238" s="314">
        <f>STDEV(F238:F241)</f>
        <v>4.8167373120540145</v>
      </c>
      <c r="M238" s="315">
        <f>L238/K238</f>
        <v>1.1557857977334169</v>
      </c>
      <c r="N238" s="316">
        <f t="shared" si="118"/>
        <v>269.94490000000002</v>
      </c>
      <c r="O238" s="317">
        <f>SUM(N238:N241)</f>
        <v>10110.162048225307</v>
      </c>
      <c r="P238" s="318">
        <f>O238/(J238-1)</f>
        <v>3370.0540160751025</v>
      </c>
      <c r="Q238" s="319">
        <f>ABS(F238-AVERAGE(F239:F241))/SQRT(STDEV(F239:F241)^2+G238^2)</f>
        <v>1.1269664654702876</v>
      </c>
      <c r="R238" s="320">
        <f t="shared" si="119"/>
        <v>1</v>
      </c>
      <c r="S238" s="321">
        <f>IF(SUM(R238:R241)=1,"One sample left!",SUM(R238:R241))</f>
        <v>3</v>
      </c>
      <c r="T238" s="316">
        <f>IF(S238=J238,K238,AVERAGE(F238:F239,F241))</f>
        <v>2.2933333333333334</v>
      </c>
      <c r="U238" s="316">
        <f>IF(S238=J238,L238,STDEV(F238:F239,F241))</f>
        <v>3.7049201520860522</v>
      </c>
      <c r="V238" s="322">
        <f>U238/T238</f>
        <v>1.6155175081770576</v>
      </c>
      <c r="W238" s="316">
        <f>SQRT((STDEV(F238:F239,F241))^2+SUM(I238:I239,I241))</f>
        <v>3.7634470015310879</v>
      </c>
      <c r="X238" s="322">
        <f>W238/T238</f>
        <v>1.641037936714137</v>
      </c>
      <c r="Y238" s="323">
        <f t="shared" si="120"/>
        <v>79.804444444444442</v>
      </c>
      <c r="Z238" s="317">
        <f>IF(S238=J238,O238,SUM(Y238:Y241))</f>
        <v>2981.9494333333332</v>
      </c>
      <c r="AA238" s="324">
        <f>Z238/(S238-1)</f>
        <v>1490.9747166666666</v>
      </c>
      <c r="AC238" s="759"/>
      <c r="AD238" s="757"/>
    </row>
    <row r="239" spans="1:30" s="280" customFormat="1" ht="13.95" customHeight="1">
      <c r="A239" s="950"/>
      <c r="B239" s="365" t="s">
        <v>175</v>
      </c>
      <c r="C239" s="377" t="s">
        <v>1299</v>
      </c>
      <c r="D239" s="367"/>
      <c r="E239" s="864" t="s">
        <v>92</v>
      </c>
      <c r="F239" s="368">
        <v>6.57</v>
      </c>
      <c r="G239" s="368">
        <v>0.25</v>
      </c>
      <c r="H239" s="368">
        <v>0.61</v>
      </c>
      <c r="I239" s="368">
        <f t="shared" si="121"/>
        <v>0.37209999999999999</v>
      </c>
      <c r="J239" s="330">
        <f t="shared" ref="J239:M241" si="133">J238</f>
        <v>4</v>
      </c>
      <c r="K239" s="291">
        <f t="shared" si="133"/>
        <v>4.1674999999999995</v>
      </c>
      <c r="L239" s="291">
        <f t="shared" si="133"/>
        <v>4.8167373120540145</v>
      </c>
      <c r="M239" s="331">
        <f t="shared" si="133"/>
        <v>1.1557857977334169</v>
      </c>
      <c r="N239" s="332">
        <f t="shared" si="118"/>
        <v>92.352100000000064</v>
      </c>
      <c r="O239" s="283"/>
      <c r="P239" s="290"/>
      <c r="Q239" s="333">
        <f>ABS(F239-AVERAGE(F238,F240:F241))/SQRT(STDEV(F238,F240:F241)^2+G239^2)</f>
        <v>0.57518785272125739</v>
      </c>
      <c r="R239" s="334">
        <f t="shared" si="119"/>
        <v>1</v>
      </c>
      <c r="S239" s="335">
        <f t="shared" ref="S239:S241" si="134">S238</f>
        <v>3</v>
      </c>
      <c r="T239" s="332">
        <f>T238</f>
        <v>2.2933333333333334</v>
      </c>
      <c r="U239" s="332"/>
      <c r="V239" s="336"/>
      <c r="W239" s="332"/>
      <c r="X239" s="332"/>
      <c r="Y239" s="337">
        <f t="shared" si="120"/>
        <v>292.63804444444452</v>
      </c>
      <c r="Z239" s="332"/>
      <c r="AA239" s="338"/>
      <c r="AC239" s="759"/>
      <c r="AD239" s="757"/>
    </row>
    <row r="240" spans="1:30" s="280" customFormat="1" ht="13.95" customHeight="1">
      <c r="A240" s="950"/>
      <c r="B240" s="365" t="s">
        <v>175</v>
      </c>
      <c r="C240" s="377" t="s">
        <v>1299</v>
      </c>
      <c r="D240" s="367"/>
      <c r="E240" s="864" t="s">
        <v>93</v>
      </c>
      <c r="F240" s="368">
        <v>9.7899999999999991</v>
      </c>
      <c r="G240" s="368">
        <v>0.45</v>
      </c>
      <c r="H240" s="368">
        <v>0.95</v>
      </c>
      <c r="I240" s="368">
        <f t="shared" si="121"/>
        <v>0.90249999999999997</v>
      </c>
      <c r="J240" s="330">
        <f t="shared" si="133"/>
        <v>4</v>
      </c>
      <c r="K240" s="291">
        <f t="shared" si="133"/>
        <v>4.1674999999999995</v>
      </c>
      <c r="L240" s="291">
        <f t="shared" si="133"/>
        <v>4.8167373120540145</v>
      </c>
      <c r="M240" s="331">
        <f t="shared" si="133"/>
        <v>1.1557857977334169</v>
      </c>
      <c r="N240" s="332">
        <f t="shared" si="118"/>
        <v>156.11114197530861</v>
      </c>
      <c r="O240" s="283"/>
      <c r="P240" s="290"/>
      <c r="Q240" s="333">
        <f>ABS(F240-AVERAGE(F238:F239,F241))/SQRT(STDEV(F238:F239,F241)^2+G240^2)</f>
        <v>2.0086731335887582</v>
      </c>
      <c r="R240" s="334">
        <f t="shared" si="119"/>
        <v>0</v>
      </c>
      <c r="S240" s="335">
        <f t="shared" si="134"/>
        <v>3</v>
      </c>
      <c r="T240" s="332">
        <f>T239</f>
        <v>2.2933333333333334</v>
      </c>
      <c r="U240" s="332"/>
      <c r="V240" s="336"/>
      <c r="W240" s="332"/>
      <c r="X240" s="332"/>
      <c r="Y240" s="337">
        <f t="shared" si="120"/>
        <v>0</v>
      </c>
      <c r="Z240" s="332"/>
      <c r="AA240" s="338"/>
      <c r="AC240" s="759"/>
      <c r="AD240" s="757"/>
    </row>
    <row r="241" spans="1:30" s="280" customFormat="1" ht="13.95" customHeight="1">
      <c r="A241" s="951"/>
      <c r="B241" s="369" t="s">
        <v>175</v>
      </c>
      <c r="C241" s="378" t="s">
        <v>1299</v>
      </c>
      <c r="D241" s="371"/>
      <c r="E241" s="865" t="s">
        <v>94</v>
      </c>
      <c r="F241" s="372">
        <v>0.25</v>
      </c>
      <c r="G241" s="372">
        <v>0.04</v>
      </c>
      <c r="H241" s="372">
        <v>0.05</v>
      </c>
      <c r="I241" s="372">
        <f t="shared" si="121"/>
        <v>2.5000000000000005E-3</v>
      </c>
      <c r="J241" s="343">
        <f t="shared" si="133"/>
        <v>4</v>
      </c>
      <c r="K241" s="344">
        <f t="shared" si="133"/>
        <v>4.1674999999999995</v>
      </c>
      <c r="L241" s="344">
        <f t="shared" si="133"/>
        <v>4.8167373120540145</v>
      </c>
      <c r="M241" s="345">
        <f t="shared" si="133"/>
        <v>1.1557857977334169</v>
      </c>
      <c r="N241" s="346">
        <f t="shared" si="118"/>
        <v>9591.7539062499982</v>
      </c>
      <c r="O241" s="347"/>
      <c r="P241" s="348"/>
      <c r="Q241" s="349">
        <f>ABS(F241-AVERAGE(F238:F240))/SQRT(STDEV(F238:F240)^2+G241^2)</f>
        <v>1.0537290696986494</v>
      </c>
      <c r="R241" s="350">
        <f t="shared" si="119"/>
        <v>1</v>
      </c>
      <c r="S241" s="351">
        <f t="shared" si="134"/>
        <v>3</v>
      </c>
      <c r="T241" s="346">
        <f>T240</f>
        <v>2.2933333333333334</v>
      </c>
      <c r="U241" s="346"/>
      <c r="V241" s="352"/>
      <c r="W241" s="346"/>
      <c r="X241" s="346"/>
      <c r="Y241" s="353">
        <f t="shared" si="120"/>
        <v>2609.5069444444443</v>
      </c>
      <c r="Z241" s="346"/>
      <c r="AA241" s="354"/>
      <c r="AC241" s="759"/>
      <c r="AD241" s="757"/>
    </row>
    <row r="242" spans="1:30" s="280" customFormat="1" ht="13.95" customHeight="1">
      <c r="A242" s="961" t="s">
        <v>1300</v>
      </c>
      <c r="B242" s="326" t="s">
        <v>1301</v>
      </c>
      <c r="C242" s="327" t="s">
        <v>1302</v>
      </c>
      <c r="D242" s="328" t="s">
        <v>1303</v>
      </c>
      <c r="E242" s="327" t="s">
        <v>1304</v>
      </c>
      <c r="F242" s="329">
        <v>17.86</v>
      </c>
      <c r="G242" s="329">
        <v>3.01</v>
      </c>
      <c r="H242" s="329">
        <v>3.38</v>
      </c>
      <c r="I242" s="329">
        <f t="shared" si="121"/>
        <v>11.424399999999999</v>
      </c>
      <c r="J242" s="330">
        <f>COUNT(F242:F245)</f>
        <v>4</v>
      </c>
      <c r="K242" s="291">
        <f>AVERAGE(F242:F245)</f>
        <v>18.259999999999998</v>
      </c>
      <c r="L242" s="291">
        <f>STDEV(F242:F245)</f>
        <v>1.3961136534442071</v>
      </c>
      <c r="M242" s="331">
        <f>L242/K242</f>
        <v>7.6457483759266559E-2</v>
      </c>
      <c r="N242" s="332">
        <f t="shared" si="118"/>
        <v>1.7659849229037086E-2</v>
      </c>
      <c r="O242" s="283">
        <f>SUM(N242:N245)</f>
        <v>9.5548423093186567</v>
      </c>
      <c r="P242" s="290">
        <f>O242/(J242-1)</f>
        <v>3.1849474364395522</v>
      </c>
      <c r="Q242" s="333">
        <f>ABS(F242-AVERAGE(F243:F245))/SQRT(STDEV(F243:F245)^2+G242^2)</f>
        <v>0.1547543665712918</v>
      </c>
      <c r="R242" s="334">
        <f t="shared" si="119"/>
        <v>1</v>
      </c>
      <c r="S242" s="335">
        <f>IF(SUM(R242:R245)=1,"One sample left!",SUM(R242:R245))</f>
        <v>3</v>
      </c>
      <c r="T242" s="332">
        <f>IF(S242=J242,K242,AVERAGE(F242,F244:F245))</f>
        <v>17.583333333333332</v>
      </c>
      <c r="U242" s="332">
        <f>IF(S242=J242,L242,STDEV(F242,F244:F245))</f>
        <v>0.42003968066521086</v>
      </c>
      <c r="V242" s="336">
        <f>U242/T242</f>
        <v>2.388851264446697E-2</v>
      </c>
      <c r="W242" s="316">
        <f>SQRT((STDEV(F242,F244:F245))^2+SUM(I242,I244:I245))</f>
        <v>4.2621395253244971</v>
      </c>
      <c r="X242" s="322">
        <f>W242/T242</f>
        <v>0.24239656068196194</v>
      </c>
      <c r="Y242" s="337">
        <f t="shared" si="120"/>
        <v>8.4485209263081874E-3</v>
      </c>
      <c r="Z242" s="283">
        <f>IF(S242=J242,O242,SUM(Y242:Y245))</f>
        <v>0.32521876928748517</v>
      </c>
      <c r="AA242" s="338">
        <f>Z242/(S242-1)</f>
        <v>0.16260938464374258</v>
      </c>
      <c r="AC242" s="759"/>
      <c r="AD242" s="757"/>
    </row>
    <row r="243" spans="1:30" s="280" customFormat="1" ht="13.95" customHeight="1">
      <c r="A243" s="961"/>
      <c r="B243" s="326" t="s">
        <v>1301</v>
      </c>
      <c r="C243" s="327" t="s">
        <v>1302</v>
      </c>
      <c r="D243" s="328" t="s">
        <v>1305</v>
      </c>
      <c r="E243" s="327" t="s">
        <v>1306</v>
      </c>
      <c r="F243" s="329">
        <v>20.29</v>
      </c>
      <c r="G243" s="329">
        <v>0.73</v>
      </c>
      <c r="H243" s="329">
        <v>1.89</v>
      </c>
      <c r="I243" s="329">
        <f t="shared" si="121"/>
        <v>3.5720999999999998</v>
      </c>
      <c r="J243" s="330">
        <f t="shared" ref="J243:M245" si="135">J242</f>
        <v>4</v>
      </c>
      <c r="K243" s="291">
        <f t="shared" si="135"/>
        <v>18.259999999999998</v>
      </c>
      <c r="L243" s="291">
        <f t="shared" si="135"/>
        <v>1.3961136534442071</v>
      </c>
      <c r="M243" s="331">
        <f t="shared" si="135"/>
        <v>7.6457483759266559E-2</v>
      </c>
      <c r="N243" s="332">
        <f t="shared" si="118"/>
        <v>7.7329705385625909</v>
      </c>
      <c r="O243" s="283"/>
      <c r="P243" s="290"/>
      <c r="Q243" s="333">
        <f>ABS(F243-AVERAGE(F242,F244,F245))/SQRT(STDEV(F242,F244,F245)^2+G243^2)</f>
        <v>3.2137315033211182</v>
      </c>
      <c r="R243" s="334">
        <f t="shared" si="119"/>
        <v>0</v>
      </c>
      <c r="S243" s="335">
        <f t="shared" ref="S243:S245" si="136">S242</f>
        <v>3</v>
      </c>
      <c r="T243" s="332">
        <f>T242</f>
        <v>17.583333333333332</v>
      </c>
      <c r="U243" s="332"/>
      <c r="V243" s="336"/>
      <c r="W243" s="332"/>
      <c r="X243" s="332"/>
      <c r="Y243" s="337">
        <f t="shared" si="120"/>
        <v>0</v>
      </c>
      <c r="Z243" s="332"/>
      <c r="AA243" s="338"/>
      <c r="AC243" s="759"/>
      <c r="AD243" s="757"/>
    </row>
    <row r="244" spans="1:30" s="280" customFormat="1" ht="13.95" customHeight="1">
      <c r="A244" s="961"/>
      <c r="B244" s="326" t="s">
        <v>1301</v>
      </c>
      <c r="C244" s="327" t="s">
        <v>1302</v>
      </c>
      <c r="D244" s="328" t="s">
        <v>1307</v>
      </c>
      <c r="E244" s="327" t="s">
        <v>1308</v>
      </c>
      <c r="F244" s="329">
        <v>17.79</v>
      </c>
      <c r="G244" s="329">
        <v>1.1100000000000001</v>
      </c>
      <c r="H244" s="329">
        <v>1.89</v>
      </c>
      <c r="I244" s="329">
        <f t="shared" si="121"/>
        <v>3.5720999999999998</v>
      </c>
      <c r="J244" s="330">
        <f t="shared" si="135"/>
        <v>4</v>
      </c>
      <c r="K244" s="291">
        <f t="shared" si="135"/>
        <v>18.259999999999998</v>
      </c>
      <c r="L244" s="291">
        <f t="shared" si="135"/>
        <v>1.3961136534442071</v>
      </c>
      <c r="M244" s="331">
        <f t="shared" si="135"/>
        <v>7.6457483759266559E-2</v>
      </c>
      <c r="N244" s="332">
        <f t="shared" si="118"/>
        <v>0.17928739550361084</v>
      </c>
      <c r="O244" s="283"/>
      <c r="P244" s="290"/>
      <c r="Q244" s="333">
        <f>ABS(F244-AVERAGE(F242,F243,F245))/SQRT(STDEV(F242,F243,F245)^2+G244^2)</f>
        <v>0.31299964491776239</v>
      </c>
      <c r="R244" s="334">
        <f t="shared" si="119"/>
        <v>1</v>
      </c>
      <c r="S244" s="335">
        <f t="shared" si="136"/>
        <v>3</v>
      </c>
      <c r="T244" s="332">
        <f>T243</f>
        <v>17.583333333333332</v>
      </c>
      <c r="U244" s="332"/>
      <c r="V244" s="336"/>
      <c r="W244" s="332"/>
      <c r="X244" s="332"/>
      <c r="Y244" s="337">
        <f t="shared" si="120"/>
        <v>3.4665295926557295E-2</v>
      </c>
      <c r="Z244" s="332"/>
      <c r="AA244" s="338"/>
      <c r="AC244" s="759"/>
      <c r="AD244" s="757"/>
    </row>
    <row r="245" spans="1:30" s="280" customFormat="1" ht="13.95" customHeight="1">
      <c r="A245" s="961"/>
      <c r="B245" s="339" t="s">
        <v>1301</v>
      </c>
      <c r="C245" s="340" t="s">
        <v>1302</v>
      </c>
      <c r="D245" s="341" t="s">
        <v>1309</v>
      </c>
      <c r="E245" s="340" t="s">
        <v>1310</v>
      </c>
      <c r="F245" s="342">
        <v>17.100000000000001</v>
      </c>
      <c r="G245" s="342">
        <v>0.91</v>
      </c>
      <c r="H245" s="342">
        <v>1.73</v>
      </c>
      <c r="I245" s="342">
        <f t="shared" si="121"/>
        <v>2.9929000000000001</v>
      </c>
      <c r="J245" s="343">
        <f t="shared" si="135"/>
        <v>4</v>
      </c>
      <c r="K245" s="344">
        <f t="shared" si="135"/>
        <v>18.259999999999998</v>
      </c>
      <c r="L245" s="344">
        <f t="shared" si="135"/>
        <v>1.3961136534442071</v>
      </c>
      <c r="M245" s="345">
        <f t="shared" si="135"/>
        <v>7.6457483759266559E-2</v>
      </c>
      <c r="N245" s="346">
        <f t="shared" si="118"/>
        <v>1.6249245260234175</v>
      </c>
      <c r="O245" s="347"/>
      <c r="P245" s="348"/>
      <c r="Q245" s="349">
        <f>ABS(F245-AVERAGE(F242:F244))/SQRT(STDEV(F242:F244)^2+G245^2)</f>
        <v>0.91540641757405139</v>
      </c>
      <c r="R245" s="350">
        <f t="shared" si="119"/>
        <v>1</v>
      </c>
      <c r="S245" s="351">
        <f t="shared" si="136"/>
        <v>3</v>
      </c>
      <c r="T245" s="346">
        <f>T244</f>
        <v>17.583333333333332</v>
      </c>
      <c r="U245" s="346"/>
      <c r="V245" s="352"/>
      <c r="W245" s="346"/>
      <c r="X245" s="346"/>
      <c r="Y245" s="353">
        <f t="shared" si="120"/>
        <v>0.28210495243461969</v>
      </c>
      <c r="Z245" s="346"/>
      <c r="AA245" s="354"/>
      <c r="AC245" s="759"/>
      <c r="AD245" s="757"/>
    </row>
    <row r="246" spans="1:30" s="280" customFormat="1" ht="13.95" customHeight="1">
      <c r="A246" s="961" t="s">
        <v>761</v>
      </c>
      <c r="B246" s="309" t="s">
        <v>1301</v>
      </c>
      <c r="C246" s="310" t="s">
        <v>763</v>
      </c>
      <c r="D246" s="311" t="s">
        <v>1311</v>
      </c>
      <c r="E246" s="310" t="s">
        <v>1312</v>
      </c>
      <c r="F246" s="312">
        <v>26</v>
      </c>
      <c r="G246" s="312">
        <v>1.23</v>
      </c>
      <c r="H246" s="312">
        <v>2.5499999999999998</v>
      </c>
      <c r="I246" s="312">
        <f t="shared" si="121"/>
        <v>6.5024999999999995</v>
      </c>
      <c r="J246" s="313">
        <f>COUNT(F246:F248)</f>
        <v>3</v>
      </c>
      <c r="K246" s="314">
        <f>AVERAGE(F246:F248)</f>
        <v>24.873333333333335</v>
      </c>
      <c r="L246" s="314">
        <f>STDEV(F246:F248)</f>
        <v>1.0507774899251181</v>
      </c>
      <c r="M246" s="315">
        <f>L246/K246</f>
        <v>4.2245141648021366E-2</v>
      </c>
      <c r="N246" s="316">
        <f t="shared" si="118"/>
        <v>0.839036141038915</v>
      </c>
      <c r="O246" s="317">
        <f>SUM(N246:N248)</f>
        <v>1.5079646453372497</v>
      </c>
      <c r="P246" s="318">
        <f>O246/(J246-1)</f>
        <v>0.75398232266862486</v>
      </c>
      <c r="Q246" s="319">
        <f>ABS(F246-AVERAGE(F247:F248))/SQRT(STDEV(F247:F248)^2+G246^2)</f>
        <v>1.2537105787134559</v>
      </c>
      <c r="R246" s="320">
        <f t="shared" si="119"/>
        <v>1</v>
      </c>
      <c r="S246" s="321">
        <f>IF(SUM(R246:R248)=1,"One sample left!",SUM(R246:R248))</f>
        <v>3</v>
      </c>
      <c r="T246" s="316">
        <f>IF(S246=J246,K246,AVERAGE(F246,F248))</f>
        <v>24.873333333333335</v>
      </c>
      <c r="U246" s="316">
        <f>IF(S246=J246,L246,STDEV(F246,F248))</f>
        <v>1.0507774899251181</v>
      </c>
      <c r="V246" s="322">
        <f>U246/T246</f>
        <v>4.2245141648021366E-2</v>
      </c>
      <c r="W246" s="316">
        <f>SQRT(STDEV(F246:F248)^2+SUM(I246:I248))</f>
        <v>4.8704346144192652</v>
      </c>
      <c r="X246" s="322">
        <f>W246/T246</f>
        <v>0.19580948597236392</v>
      </c>
      <c r="Y246" s="323" t="str">
        <f t="shared" si="120"/>
        <v>No Rejection</v>
      </c>
      <c r="Z246" s="317">
        <f>IF(S246=J246,O246,SUM(Y246:Y248))</f>
        <v>1.5079646453372497</v>
      </c>
      <c r="AA246" s="324">
        <f>Z246/(S246-1)</f>
        <v>0.75398232266862486</v>
      </c>
      <c r="AC246" s="759"/>
      <c r="AD246" s="757"/>
    </row>
    <row r="247" spans="1:30" s="280" customFormat="1" ht="13.95" customHeight="1">
      <c r="A247" s="961"/>
      <c r="B247" s="326" t="s">
        <v>1301</v>
      </c>
      <c r="C247" s="327" t="s">
        <v>763</v>
      </c>
      <c r="D247" s="328" t="s">
        <v>1313</v>
      </c>
      <c r="E247" s="327" t="s">
        <v>1314</v>
      </c>
      <c r="F247" s="329">
        <v>23.92</v>
      </c>
      <c r="G247" s="329">
        <v>1.17</v>
      </c>
      <c r="H247" s="329">
        <v>2.37</v>
      </c>
      <c r="I247" s="329">
        <f t="shared" si="121"/>
        <v>5.6169000000000002</v>
      </c>
      <c r="J247" s="330">
        <f t="shared" ref="J247:M248" si="137">J246</f>
        <v>3</v>
      </c>
      <c r="K247" s="291">
        <f t="shared" si="137"/>
        <v>24.873333333333335</v>
      </c>
      <c r="L247" s="291">
        <f t="shared" si="137"/>
        <v>1.0507774899251181</v>
      </c>
      <c r="M247" s="331">
        <f t="shared" si="137"/>
        <v>4.2245141648021366E-2</v>
      </c>
      <c r="N247" s="332">
        <f t="shared" si="118"/>
        <v>0.66392318244170079</v>
      </c>
      <c r="O247" s="283"/>
      <c r="P247" s="290"/>
      <c r="Q247" s="333">
        <f>ABS(F247-AVERAGE(F246,F248))/SQRT(STDEV(F246,F248)^2+G247^2)</f>
        <v>0.96107446232714144</v>
      </c>
      <c r="R247" s="334">
        <f t="shared" si="119"/>
        <v>1</v>
      </c>
      <c r="S247" s="335">
        <f t="shared" ref="S247:S248" si="138">S246</f>
        <v>3</v>
      </c>
      <c r="T247" s="332">
        <f>T246</f>
        <v>24.873333333333335</v>
      </c>
      <c r="U247" s="332"/>
      <c r="V247" s="336"/>
      <c r="W247" s="332"/>
      <c r="X247" s="332"/>
      <c r="Y247" s="337" t="str">
        <f t="shared" si="120"/>
        <v>No Rejection</v>
      </c>
      <c r="Z247" s="332"/>
      <c r="AA247" s="338"/>
      <c r="AC247" s="759"/>
      <c r="AD247" s="757"/>
    </row>
    <row r="248" spans="1:30" s="280" customFormat="1" ht="13.95" customHeight="1">
      <c r="A248" s="961"/>
      <c r="B248" s="339" t="s">
        <v>1301</v>
      </c>
      <c r="C248" s="340" t="s">
        <v>763</v>
      </c>
      <c r="D248" s="341" t="s">
        <v>1315</v>
      </c>
      <c r="E248" s="340" t="s">
        <v>1316</v>
      </c>
      <c r="F248" s="342">
        <v>24.7</v>
      </c>
      <c r="G248" s="342">
        <v>2.4500000000000002</v>
      </c>
      <c r="H248" s="342">
        <v>3.24</v>
      </c>
      <c r="I248" s="342">
        <f t="shared" si="121"/>
        <v>10.497600000000002</v>
      </c>
      <c r="J248" s="343">
        <f t="shared" si="137"/>
        <v>3</v>
      </c>
      <c r="K248" s="344">
        <f t="shared" si="137"/>
        <v>24.873333333333335</v>
      </c>
      <c r="L248" s="344">
        <f t="shared" si="137"/>
        <v>1.0507774899251181</v>
      </c>
      <c r="M248" s="345">
        <f t="shared" si="137"/>
        <v>4.2245141648021366E-2</v>
      </c>
      <c r="N248" s="346">
        <f t="shared" si="118"/>
        <v>5.0053218566339375E-3</v>
      </c>
      <c r="O248" s="347"/>
      <c r="P248" s="348"/>
      <c r="Q248" s="349">
        <f>ABS(F248-AVERAGE(F246,F247))/SQRT(STDEV(F246,F247)^2+G248^2)</f>
        <v>9.0986432659769564E-2</v>
      </c>
      <c r="R248" s="350">
        <f t="shared" si="119"/>
        <v>1</v>
      </c>
      <c r="S248" s="351">
        <f t="shared" si="138"/>
        <v>3</v>
      </c>
      <c r="T248" s="346">
        <f>T247</f>
        <v>24.873333333333335</v>
      </c>
      <c r="U248" s="346"/>
      <c r="V248" s="352"/>
      <c r="W248" s="346"/>
      <c r="X248" s="346"/>
      <c r="Y248" s="353" t="str">
        <f t="shared" si="120"/>
        <v>No Rejection</v>
      </c>
      <c r="Z248" s="346"/>
      <c r="AA248" s="354"/>
      <c r="AC248" s="759"/>
      <c r="AD248" s="757"/>
    </row>
    <row r="249" spans="1:30" s="280" customFormat="1" ht="13.95" customHeight="1">
      <c r="A249" s="961"/>
      <c r="B249" s="309" t="s">
        <v>1301</v>
      </c>
      <c r="C249" s="310" t="s">
        <v>765</v>
      </c>
      <c r="D249" s="311" t="s">
        <v>1317</v>
      </c>
      <c r="E249" s="310" t="s">
        <v>1318</v>
      </c>
      <c r="F249" s="312">
        <v>26.64</v>
      </c>
      <c r="G249" s="312">
        <v>1.18</v>
      </c>
      <c r="H249" s="312">
        <v>2.57</v>
      </c>
      <c r="I249" s="312">
        <f t="shared" si="121"/>
        <v>6.6048999999999989</v>
      </c>
      <c r="J249" s="313">
        <f>COUNT(F249:F251)</f>
        <v>3</v>
      </c>
      <c r="K249" s="314">
        <f>AVERAGE(F249:F251)</f>
        <v>32.003333333333337</v>
      </c>
      <c r="L249" s="314">
        <f>STDEV(F249:F251)</f>
        <v>10.212396062302576</v>
      </c>
      <c r="M249" s="315">
        <f>L249/K249</f>
        <v>0.31910413693269163</v>
      </c>
      <c r="N249" s="316">
        <f t="shared" si="118"/>
        <v>20.658822496728302</v>
      </c>
      <c r="O249" s="317">
        <f>SUM(N249:N251)</f>
        <v>50.555488296664947</v>
      </c>
      <c r="P249" s="318">
        <f>O249/(J249-1)</f>
        <v>25.277744148332474</v>
      </c>
      <c r="Q249" s="319">
        <f>ABS(F249-AVERAGE(F250:F251))/SQRT(STDEV(F250:F251)^2+G249^2)</f>
        <v>0.62285705474058384</v>
      </c>
      <c r="R249" s="320">
        <f t="shared" si="119"/>
        <v>1</v>
      </c>
      <c r="S249" s="321">
        <f>IF(SUM(R249:R251)=1,"One sample left!",SUM(R249:R251))</f>
        <v>2</v>
      </c>
      <c r="T249" s="316">
        <f>IF(S249=J249,K249,AVERAGE(F249:F250))</f>
        <v>26.115000000000002</v>
      </c>
      <c r="U249" s="316">
        <f>IF(S249=J249,L249,STDEV(F249:F250))</f>
        <v>0.74246212024587532</v>
      </c>
      <c r="V249" s="322">
        <f>U249/T249</f>
        <v>2.8430485171199511E-2</v>
      </c>
      <c r="W249" s="316">
        <f>SQRT(STDEV(F249:F250)^2+SUM(I249:I250))</f>
        <v>4.0269405260073059</v>
      </c>
      <c r="X249" s="322">
        <f>W249/T249</f>
        <v>0.15420028818714554</v>
      </c>
      <c r="Y249" s="323">
        <f t="shared" si="120"/>
        <v>0.19794958345302968</v>
      </c>
      <c r="Z249" s="317">
        <f>IF(S249=J249,O249,SUM(Y249:Y251))</f>
        <v>0.26290033281677794</v>
      </c>
      <c r="AA249" s="324">
        <f>Z249/(S249-1)</f>
        <v>0.26290033281677794</v>
      </c>
      <c r="AC249" s="759"/>
      <c r="AD249" s="757"/>
    </row>
    <row r="250" spans="1:30" s="280" customFormat="1" ht="13.95" customHeight="1">
      <c r="A250" s="961"/>
      <c r="B250" s="326" t="s">
        <v>1301</v>
      </c>
      <c r="C250" s="327" t="s">
        <v>765</v>
      </c>
      <c r="D250" s="328" t="s">
        <v>1319</v>
      </c>
      <c r="E250" s="327" t="s">
        <v>1320</v>
      </c>
      <c r="F250" s="329">
        <v>25.59</v>
      </c>
      <c r="G250" s="329">
        <v>2.06</v>
      </c>
      <c r="H250" s="329">
        <v>3.01</v>
      </c>
      <c r="I250" s="329">
        <f t="shared" si="121"/>
        <v>9.0600999999999985</v>
      </c>
      <c r="J250" s="330">
        <f t="shared" ref="J250:M251" si="139">J249</f>
        <v>3</v>
      </c>
      <c r="K250" s="291">
        <f t="shared" si="139"/>
        <v>32.003333333333337</v>
      </c>
      <c r="L250" s="291">
        <f t="shared" si="139"/>
        <v>10.212396062302576</v>
      </c>
      <c r="M250" s="331">
        <f t="shared" si="139"/>
        <v>0.31910413693269163</v>
      </c>
      <c r="N250" s="332">
        <f t="shared" si="118"/>
        <v>9.6924414281375491</v>
      </c>
      <c r="O250" s="283"/>
      <c r="P250" s="290"/>
      <c r="Q250" s="333">
        <f>ABS(F250-AVERAGE(F249,F251))/SQRT(STDEV(F249,F251)^2+G250^2)</f>
        <v>0.78251891793853212</v>
      </c>
      <c r="R250" s="334">
        <f t="shared" si="119"/>
        <v>1</v>
      </c>
      <c r="S250" s="335">
        <f t="shared" ref="S250:S251" si="140">S249</f>
        <v>2</v>
      </c>
      <c r="T250" s="332">
        <f>T249</f>
        <v>26.115000000000002</v>
      </c>
      <c r="U250" s="332"/>
      <c r="V250" s="336"/>
      <c r="W250" s="332"/>
      <c r="X250" s="332"/>
      <c r="Y250" s="337">
        <f t="shared" si="120"/>
        <v>6.4950749363748284E-2</v>
      </c>
      <c r="Z250" s="332"/>
      <c r="AA250" s="338"/>
      <c r="AC250" s="759"/>
      <c r="AD250" s="757"/>
    </row>
    <row r="251" spans="1:30" s="280" customFormat="1" ht="13.95" customHeight="1">
      <c r="A251" s="961"/>
      <c r="B251" s="339" t="s">
        <v>1301</v>
      </c>
      <c r="C251" s="340" t="s">
        <v>765</v>
      </c>
      <c r="D251" s="341" t="s">
        <v>1321</v>
      </c>
      <c r="E251" s="340" t="s">
        <v>1322</v>
      </c>
      <c r="F251" s="342">
        <v>43.78</v>
      </c>
      <c r="G251" s="342">
        <v>2.62</v>
      </c>
      <c r="H251" s="342">
        <v>4.5999999999999996</v>
      </c>
      <c r="I251" s="342">
        <f t="shared" si="121"/>
        <v>21.159999999999997</v>
      </c>
      <c r="J251" s="343">
        <f t="shared" si="139"/>
        <v>3</v>
      </c>
      <c r="K251" s="344">
        <f t="shared" si="139"/>
        <v>32.003333333333337</v>
      </c>
      <c r="L251" s="344">
        <f t="shared" si="139"/>
        <v>10.212396062302576</v>
      </c>
      <c r="M251" s="345">
        <f t="shared" si="139"/>
        <v>0.31910413693269163</v>
      </c>
      <c r="N251" s="346">
        <f t="shared" si="118"/>
        <v>20.204224371799093</v>
      </c>
      <c r="O251" s="347"/>
      <c r="P251" s="348"/>
      <c r="Q251" s="349">
        <f>ABS(F251-AVERAGE(F249:F250))/SQRT(STDEV(F249:F250)^2+G251^2)</f>
        <v>6.4869272852375328</v>
      </c>
      <c r="R251" s="350">
        <f t="shared" si="119"/>
        <v>0</v>
      </c>
      <c r="S251" s="351">
        <f t="shared" si="140"/>
        <v>2</v>
      </c>
      <c r="T251" s="346">
        <f>T250</f>
        <v>26.115000000000002</v>
      </c>
      <c r="U251" s="346"/>
      <c r="V251" s="352"/>
      <c r="W251" s="346"/>
      <c r="X251" s="346"/>
      <c r="Y251" s="353">
        <f t="shared" si="120"/>
        <v>0</v>
      </c>
      <c r="Z251" s="346"/>
      <c r="AA251" s="354"/>
      <c r="AC251" s="759"/>
      <c r="AD251" s="757"/>
    </row>
    <row r="252" spans="1:30" s="280" customFormat="1" ht="13.95" customHeight="1">
      <c r="A252" s="961" t="s">
        <v>826</v>
      </c>
      <c r="B252" s="309" t="s">
        <v>1323</v>
      </c>
      <c r="C252" s="310" t="s">
        <v>828</v>
      </c>
      <c r="D252" s="311" t="s">
        <v>1324</v>
      </c>
      <c r="E252" s="310" t="s">
        <v>1325</v>
      </c>
      <c r="F252" s="312">
        <v>20.57</v>
      </c>
      <c r="G252" s="312">
        <v>0.87</v>
      </c>
      <c r="H252" s="312">
        <v>1.97</v>
      </c>
      <c r="I252" s="312">
        <f t="shared" si="121"/>
        <v>3.8809</v>
      </c>
      <c r="J252" s="313">
        <f>COUNT(F252:F263)</f>
        <v>12</v>
      </c>
      <c r="K252" s="314">
        <f>AVERAGE(F252:F263)</f>
        <v>25.911666666666665</v>
      </c>
      <c r="L252" s="314">
        <f>STDEV(F252:F263)</f>
        <v>19.118929141433409</v>
      </c>
      <c r="M252" s="315">
        <f>L252/K252</f>
        <v>0.73785022736605432</v>
      </c>
      <c r="N252" s="314">
        <f t="shared" si="118"/>
        <v>37.69771803115043</v>
      </c>
      <c r="O252" s="317">
        <f>SUM(N252:N263)</f>
        <v>1545.8280202578605</v>
      </c>
      <c r="P252" s="318">
        <f>O252/(J252-1)</f>
        <v>140.52982002344186</v>
      </c>
      <c r="Q252" s="319">
        <f>ABS(F252-AVERAGE(F253:F263))/SQRT(STDEV(F253:F263)^2+G252^2)</f>
        <v>0.29146167074823953</v>
      </c>
      <c r="R252" s="320">
        <f t="shared" si="119"/>
        <v>1</v>
      </c>
      <c r="S252" s="321">
        <f>IF(SUM(R252:R263)=1,"One sample left!",SUM(R252:R263))</f>
        <v>10</v>
      </c>
      <c r="T252" s="316">
        <f>IF(S252=J252,K252,AVERAGE(F252:F254,F256:F260,F262:F263))</f>
        <v>17.833999999999996</v>
      </c>
      <c r="U252" s="316">
        <f>IF(S252=J252,L252,STDEV(F252:F254,F256:F260,F262:F263))</f>
        <v>3.1427737218366207</v>
      </c>
      <c r="V252" s="322">
        <f>U252/T252</f>
        <v>0.17622371435665704</v>
      </c>
      <c r="W252" s="316">
        <f>SQRT((STDEV(F252:F254,F256:F260,F262:F263))^2+SUM(I252:I254,I256:I260,I262:I263))</f>
        <v>6.4999020505440539</v>
      </c>
      <c r="X252" s="322">
        <f>W252/T252</f>
        <v>0.36446686388606342</v>
      </c>
      <c r="Y252" s="323">
        <f t="shared" si="120"/>
        <v>9.8899405469679262</v>
      </c>
      <c r="Z252" s="317">
        <f>IF(S252=J252,O252,SUM(Y252:Y263))</f>
        <v>120.63020368600714</v>
      </c>
      <c r="AA252" s="324">
        <f>Z252/(S252-1)</f>
        <v>13.403355965111905</v>
      </c>
      <c r="AC252" s="759"/>
      <c r="AD252" s="757"/>
    </row>
    <row r="253" spans="1:30" s="280" customFormat="1" ht="13.95" customHeight="1">
      <c r="A253" s="961"/>
      <c r="B253" s="326" t="s">
        <v>1323</v>
      </c>
      <c r="C253" s="327" t="s">
        <v>828</v>
      </c>
      <c r="D253" s="328" t="s">
        <v>1326</v>
      </c>
      <c r="E253" s="327" t="s">
        <v>1327</v>
      </c>
      <c r="F253" s="329">
        <v>22.4</v>
      </c>
      <c r="G253" s="329">
        <v>0.97</v>
      </c>
      <c r="H253" s="329">
        <v>2.16</v>
      </c>
      <c r="I253" s="329">
        <f t="shared" si="121"/>
        <v>4.6656000000000004</v>
      </c>
      <c r="J253" s="330">
        <f t="shared" ref="J253:M263" si="141">J252</f>
        <v>12</v>
      </c>
      <c r="K253" s="291">
        <f t="shared" si="141"/>
        <v>25.911666666666665</v>
      </c>
      <c r="L253" s="291">
        <f t="shared" si="141"/>
        <v>19.118929141433409</v>
      </c>
      <c r="M253" s="331">
        <f t="shared" si="141"/>
        <v>0.73785022736605432</v>
      </c>
      <c r="N253" s="291">
        <f t="shared" si="118"/>
        <v>13.106390453584631</v>
      </c>
      <c r="O253" s="283"/>
      <c r="P253" s="290"/>
      <c r="Q253" s="333">
        <f>ABS(F253-AVERAGE(F252,F254:F263))/SQRT(STDEV(F252,F254:F263)^2+G253^2)</f>
        <v>0.19114389855007011</v>
      </c>
      <c r="R253" s="334">
        <f t="shared" si="119"/>
        <v>1</v>
      </c>
      <c r="S253" s="335">
        <f t="shared" ref="S253:T263" si="142">S252</f>
        <v>10</v>
      </c>
      <c r="T253" s="332">
        <f t="shared" si="142"/>
        <v>17.833999999999996</v>
      </c>
      <c r="U253" s="332"/>
      <c r="V253" s="336"/>
      <c r="W253" s="332"/>
      <c r="X253" s="332"/>
      <c r="Y253" s="337">
        <f t="shared" si="120"/>
        <v>22.157887129344271</v>
      </c>
      <c r="Z253" s="332"/>
      <c r="AA253" s="338"/>
      <c r="AC253" s="759"/>
      <c r="AD253" s="757"/>
    </row>
    <row r="254" spans="1:30" s="280" customFormat="1" ht="13.95" customHeight="1">
      <c r="A254" s="961"/>
      <c r="B254" s="326" t="s">
        <v>1323</v>
      </c>
      <c r="C254" s="327" t="s">
        <v>828</v>
      </c>
      <c r="D254" s="328" t="s">
        <v>1328</v>
      </c>
      <c r="E254" s="327" t="s">
        <v>1329</v>
      </c>
      <c r="F254" s="329">
        <v>20.329999999999998</v>
      </c>
      <c r="G254" s="329">
        <v>0.84</v>
      </c>
      <c r="H254" s="329">
        <v>1.93</v>
      </c>
      <c r="I254" s="329">
        <f t="shared" si="121"/>
        <v>3.7248999999999999</v>
      </c>
      <c r="J254" s="330">
        <f t="shared" si="141"/>
        <v>12</v>
      </c>
      <c r="K254" s="291">
        <f t="shared" si="141"/>
        <v>25.911666666666665</v>
      </c>
      <c r="L254" s="291">
        <f t="shared" si="141"/>
        <v>19.118929141433409</v>
      </c>
      <c r="M254" s="331">
        <f t="shared" si="141"/>
        <v>0.73785022736605432</v>
      </c>
      <c r="N254" s="291">
        <f t="shared" si="118"/>
        <v>44.153915501385754</v>
      </c>
      <c r="O254" s="283"/>
      <c r="P254" s="290"/>
      <c r="Q254" s="333">
        <f>ABS(F254-AVERAGE(F252:F253,F255:F263))/SQRT(STDEV(F252:F253,F255:F263)^2+G254^2)</f>
        <v>0.30468555837115857</v>
      </c>
      <c r="R254" s="334">
        <f t="shared" si="119"/>
        <v>1</v>
      </c>
      <c r="S254" s="335">
        <f t="shared" si="142"/>
        <v>10</v>
      </c>
      <c r="T254" s="332">
        <f t="shared" si="142"/>
        <v>17.833999999999996</v>
      </c>
      <c r="U254" s="332"/>
      <c r="V254" s="336"/>
      <c r="W254" s="332"/>
      <c r="X254" s="332"/>
      <c r="Y254" s="337">
        <f t="shared" si="120"/>
        <v>8.8293877551020579</v>
      </c>
      <c r="Z254" s="332"/>
      <c r="AA254" s="338"/>
      <c r="AC254" s="759"/>
      <c r="AD254" s="757"/>
    </row>
    <row r="255" spans="1:30" s="280" customFormat="1" ht="13.95" customHeight="1">
      <c r="A255" s="961"/>
      <c r="B255" s="326" t="s">
        <v>1323</v>
      </c>
      <c r="C255" s="327" t="s">
        <v>828</v>
      </c>
      <c r="D255" s="328" t="s">
        <v>1330</v>
      </c>
      <c r="E255" s="327" t="s">
        <v>1331</v>
      </c>
      <c r="F255" s="329">
        <v>63.38</v>
      </c>
      <c r="G255" s="329">
        <v>2.2400000000000002</v>
      </c>
      <c r="H255" s="329">
        <v>5.93</v>
      </c>
      <c r="I255" s="329">
        <f t="shared" si="121"/>
        <v>35.164899999999996</v>
      </c>
      <c r="J255" s="330">
        <f t="shared" si="141"/>
        <v>12</v>
      </c>
      <c r="K255" s="291">
        <f t="shared" si="141"/>
        <v>25.911666666666665</v>
      </c>
      <c r="L255" s="291">
        <f t="shared" si="141"/>
        <v>19.118929141433409</v>
      </c>
      <c r="M255" s="331">
        <f t="shared" si="141"/>
        <v>0.73785022736605432</v>
      </c>
      <c r="N255" s="291">
        <f t="shared" si="118"/>
        <v>279.79033856381091</v>
      </c>
      <c r="O255" s="283"/>
      <c r="P255" s="290"/>
      <c r="Q255" s="333">
        <f>ABS(F255-AVERAGE(F252:F254,F256:F263))/SQRT(STDEV(F252:F254,F256:F263)^2+G255^2)</f>
        <v>2.5649278999598777</v>
      </c>
      <c r="R255" s="334">
        <f t="shared" si="119"/>
        <v>0</v>
      </c>
      <c r="S255" s="335">
        <f t="shared" si="142"/>
        <v>10</v>
      </c>
      <c r="T255" s="332">
        <f t="shared" si="142"/>
        <v>17.833999999999996</v>
      </c>
      <c r="U255" s="332"/>
      <c r="V255" s="336"/>
      <c r="W255" s="332"/>
      <c r="X255" s="332"/>
      <c r="Y255" s="337">
        <f t="shared" si="120"/>
        <v>0</v>
      </c>
      <c r="Z255" s="332"/>
      <c r="AA255" s="338"/>
      <c r="AC255" s="759"/>
      <c r="AD255" s="757"/>
    </row>
    <row r="256" spans="1:30" s="280" customFormat="1" ht="13.95" customHeight="1">
      <c r="A256" s="961"/>
      <c r="B256" s="326" t="s">
        <v>1323</v>
      </c>
      <c r="C256" s="327" t="s">
        <v>828</v>
      </c>
      <c r="D256" s="328" t="s">
        <v>1332</v>
      </c>
      <c r="E256" s="327" t="s">
        <v>1333</v>
      </c>
      <c r="F256" s="329">
        <v>19.690000000000001</v>
      </c>
      <c r="G256" s="329">
        <v>0.85</v>
      </c>
      <c r="H256" s="329">
        <v>1.89</v>
      </c>
      <c r="I256" s="329">
        <f t="shared" si="121"/>
        <v>3.5720999999999998</v>
      </c>
      <c r="J256" s="330">
        <f t="shared" si="141"/>
        <v>12</v>
      </c>
      <c r="K256" s="291">
        <f t="shared" si="141"/>
        <v>25.911666666666665</v>
      </c>
      <c r="L256" s="291">
        <f t="shared" si="141"/>
        <v>19.118929141433409</v>
      </c>
      <c r="M256" s="331">
        <f t="shared" si="141"/>
        <v>0.73785022736605432</v>
      </c>
      <c r="N256" s="291">
        <f t="shared" si="118"/>
        <v>53.576658977316377</v>
      </c>
      <c r="O256" s="283"/>
      <c r="P256" s="290"/>
      <c r="Q256" s="333">
        <f>ABS(F256-AVERAGE(F252:F255,F257:F263))/SQRT(STDEV(F252:F255,F257:F263)^2+G256^2)</f>
        <v>0.33996485109893887</v>
      </c>
      <c r="R256" s="334">
        <f t="shared" si="119"/>
        <v>1</v>
      </c>
      <c r="S256" s="335">
        <f t="shared" si="142"/>
        <v>10</v>
      </c>
      <c r="T256" s="332">
        <f t="shared" si="142"/>
        <v>17.833999999999996</v>
      </c>
      <c r="U256" s="332"/>
      <c r="V256" s="336"/>
      <c r="W256" s="332"/>
      <c r="X256" s="332"/>
      <c r="Y256" s="337">
        <f t="shared" si="120"/>
        <v>4.7678006920415497</v>
      </c>
      <c r="Z256" s="332"/>
      <c r="AA256" s="338"/>
      <c r="AC256" s="759"/>
      <c r="AD256" s="757"/>
    </row>
    <row r="257" spans="1:30" s="280" customFormat="1" ht="13.95" customHeight="1">
      <c r="A257" s="961"/>
      <c r="B257" s="326" t="s">
        <v>1323</v>
      </c>
      <c r="C257" s="327" t="s">
        <v>828</v>
      </c>
      <c r="D257" s="328" t="s">
        <v>1334</v>
      </c>
      <c r="E257" s="327" t="s">
        <v>1335</v>
      </c>
      <c r="F257" s="329">
        <v>13.91</v>
      </c>
      <c r="G257" s="329">
        <v>0.62</v>
      </c>
      <c r="H257" s="329">
        <v>1.34</v>
      </c>
      <c r="I257" s="329">
        <f t="shared" si="121"/>
        <v>1.7956000000000003</v>
      </c>
      <c r="J257" s="330">
        <f t="shared" si="141"/>
        <v>12</v>
      </c>
      <c r="K257" s="291">
        <f t="shared" si="141"/>
        <v>25.911666666666665</v>
      </c>
      <c r="L257" s="291">
        <f t="shared" si="141"/>
        <v>19.118929141433409</v>
      </c>
      <c r="M257" s="331">
        <f t="shared" si="141"/>
        <v>0.73785022736605432</v>
      </c>
      <c r="N257" s="291">
        <f t="shared" si="118"/>
        <v>374.713846976529</v>
      </c>
      <c r="O257" s="283"/>
      <c r="P257" s="290"/>
      <c r="Q257" s="333">
        <f>ABS(F257-AVERAGE(F252:F256,F258:F263))/SQRT(STDEV(F252:F256,F258:F263)^2+G257^2)</f>
        <v>0.66574913909880529</v>
      </c>
      <c r="R257" s="334">
        <f t="shared" si="119"/>
        <v>1</v>
      </c>
      <c r="S257" s="375">
        <f t="shared" si="142"/>
        <v>10</v>
      </c>
      <c r="T257" s="332">
        <f t="shared" si="142"/>
        <v>17.833999999999996</v>
      </c>
      <c r="U257" s="332"/>
      <c r="V257" s="336"/>
      <c r="W257" s="332"/>
      <c r="X257" s="332"/>
      <c r="Y257" s="337">
        <f t="shared" si="120"/>
        <v>40.056649323621144</v>
      </c>
      <c r="Z257" s="332"/>
      <c r="AA257" s="338"/>
      <c r="AC257" s="759"/>
      <c r="AD257" s="757"/>
    </row>
    <row r="258" spans="1:30" s="280" customFormat="1" ht="13.95" customHeight="1">
      <c r="A258" s="961"/>
      <c r="B258" s="326" t="s">
        <v>1323</v>
      </c>
      <c r="C258" s="327" t="s">
        <v>828</v>
      </c>
      <c r="D258" s="328" t="s">
        <v>1336</v>
      </c>
      <c r="E258" s="327" t="s">
        <v>1337</v>
      </c>
      <c r="F258" s="329">
        <v>16.21</v>
      </c>
      <c r="G258" s="329">
        <v>0.6</v>
      </c>
      <c r="H258" s="329">
        <v>1.52</v>
      </c>
      <c r="I258" s="329">
        <f t="shared" si="121"/>
        <v>2.3104</v>
      </c>
      <c r="J258" s="330">
        <f t="shared" si="141"/>
        <v>12</v>
      </c>
      <c r="K258" s="291">
        <f t="shared" si="141"/>
        <v>25.911666666666665</v>
      </c>
      <c r="L258" s="291">
        <f t="shared" si="141"/>
        <v>19.118929141433409</v>
      </c>
      <c r="M258" s="331">
        <f t="shared" si="141"/>
        <v>0.73785022736605432</v>
      </c>
      <c r="N258" s="291">
        <f t="shared" si="118"/>
        <v>261.45093364197521</v>
      </c>
      <c r="O258" s="283"/>
      <c r="P258" s="290"/>
      <c r="Q258" s="333">
        <f>ABS(F258-AVERAGE(F252:F257,F259:F263))/SQRT(STDEV(F252:F257,F259:F263)^2+G258^2)</f>
        <v>0.53443241888130322</v>
      </c>
      <c r="R258" s="334">
        <f t="shared" si="119"/>
        <v>1</v>
      </c>
      <c r="S258" s="335">
        <f t="shared" si="142"/>
        <v>10</v>
      </c>
      <c r="T258" s="332">
        <f t="shared" si="142"/>
        <v>17.833999999999996</v>
      </c>
      <c r="U258" s="332"/>
      <c r="V258" s="336"/>
      <c r="W258" s="332"/>
      <c r="X258" s="332"/>
      <c r="Y258" s="337">
        <f t="shared" si="120"/>
        <v>7.3260444444444017</v>
      </c>
      <c r="Z258" s="332"/>
      <c r="AA258" s="338"/>
      <c r="AC258" s="759"/>
      <c r="AD258" s="757"/>
    </row>
    <row r="259" spans="1:30" s="280" customFormat="1" ht="13.95" customHeight="1">
      <c r="A259" s="961"/>
      <c r="B259" s="326" t="s">
        <v>1323</v>
      </c>
      <c r="C259" s="327" t="s">
        <v>828</v>
      </c>
      <c r="D259" s="328" t="s">
        <v>1338</v>
      </c>
      <c r="E259" s="327" t="s">
        <v>1339</v>
      </c>
      <c r="F259" s="329">
        <v>12.24</v>
      </c>
      <c r="G259" s="329">
        <v>1.1000000000000001</v>
      </c>
      <c r="H259" s="329">
        <v>1.52</v>
      </c>
      <c r="I259" s="329">
        <f t="shared" si="121"/>
        <v>2.3104</v>
      </c>
      <c r="J259" s="330">
        <f t="shared" si="141"/>
        <v>12</v>
      </c>
      <c r="K259" s="291">
        <f t="shared" si="141"/>
        <v>25.911666666666665</v>
      </c>
      <c r="L259" s="291">
        <f t="shared" si="141"/>
        <v>19.118929141433409</v>
      </c>
      <c r="M259" s="331">
        <f t="shared" si="141"/>
        <v>0.73785022736605432</v>
      </c>
      <c r="N259" s="291">
        <f t="shared" si="118"/>
        <v>154.47476813590444</v>
      </c>
      <c r="O259" s="283"/>
      <c r="P259" s="290"/>
      <c r="Q259" s="333">
        <f>ABS(F259-AVERAGE(F252:F258,F260:F263))/SQRT(STDEV(F252:F258,F260:F263)^2+G259^2)</f>
        <v>0.76219108383759893</v>
      </c>
      <c r="R259" s="334">
        <f t="shared" si="119"/>
        <v>1</v>
      </c>
      <c r="S259" s="335">
        <f t="shared" si="142"/>
        <v>10</v>
      </c>
      <c r="T259" s="332">
        <f t="shared" si="142"/>
        <v>17.833999999999996</v>
      </c>
      <c r="U259" s="332"/>
      <c r="V259" s="336"/>
      <c r="W259" s="332"/>
      <c r="X259" s="332"/>
      <c r="Y259" s="337">
        <f t="shared" si="120"/>
        <v>25.861847933884256</v>
      </c>
      <c r="Z259" s="332"/>
      <c r="AA259" s="338"/>
      <c r="AC259" s="759"/>
      <c r="AD259" s="757"/>
    </row>
    <row r="260" spans="1:30" s="280" customFormat="1" ht="13.95" customHeight="1">
      <c r="A260" s="961"/>
      <c r="B260" s="326" t="s">
        <v>1323</v>
      </c>
      <c r="C260" s="327" t="s">
        <v>828</v>
      </c>
      <c r="D260" s="328" t="s">
        <v>1340</v>
      </c>
      <c r="E260" s="327" t="s">
        <v>1341</v>
      </c>
      <c r="F260" s="329">
        <v>18.45</v>
      </c>
      <c r="G260" s="329">
        <v>0.82</v>
      </c>
      <c r="H260" s="329">
        <v>1.78</v>
      </c>
      <c r="I260" s="329">
        <f t="shared" si="121"/>
        <v>3.1684000000000001</v>
      </c>
      <c r="J260" s="330">
        <f t="shared" si="141"/>
        <v>12</v>
      </c>
      <c r="K260" s="291">
        <f t="shared" si="141"/>
        <v>25.911666666666665</v>
      </c>
      <c r="L260" s="291">
        <f t="shared" si="141"/>
        <v>19.118929141433409</v>
      </c>
      <c r="M260" s="331">
        <f t="shared" si="141"/>
        <v>0.73785022736605432</v>
      </c>
      <c r="N260" s="291">
        <f t="shared" si="118"/>
        <v>82.802601791261822</v>
      </c>
      <c r="O260" s="283"/>
      <c r="P260" s="290"/>
      <c r="Q260" s="333">
        <f>ABS(F260-AVERAGE(F252:F259,F261:F263))/SQRT(STDEV(F252:F259,F261:F263)^2+G260^2)</f>
        <v>0.40869685580935572</v>
      </c>
      <c r="R260" s="334">
        <f t="shared" si="119"/>
        <v>1</v>
      </c>
      <c r="S260" s="375">
        <f t="shared" si="142"/>
        <v>10</v>
      </c>
      <c r="T260" s="332">
        <f t="shared" si="142"/>
        <v>17.833999999999996</v>
      </c>
      <c r="U260" s="332"/>
      <c r="V260" s="336"/>
      <c r="W260" s="332"/>
      <c r="X260" s="332"/>
      <c r="Y260" s="337">
        <f t="shared" si="120"/>
        <v>0.56433075550268297</v>
      </c>
      <c r="Z260" s="332"/>
      <c r="AA260" s="338"/>
      <c r="AC260" s="759"/>
      <c r="AD260" s="757"/>
    </row>
    <row r="261" spans="1:30" s="280" customFormat="1" ht="13.95" customHeight="1">
      <c r="A261" s="961"/>
      <c r="B261" s="326" t="s">
        <v>1301</v>
      </c>
      <c r="C261" s="327" t="s">
        <v>828</v>
      </c>
      <c r="D261" s="328" t="s">
        <v>1342</v>
      </c>
      <c r="E261" s="327" t="s">
        <v>1343</v>
      </c>
      <c r="F261" s="329">
        <v>69.22</v>
      </c>
      <c r="G261" s="329">
        <v>4</v>
      </c>
      <c r="H261" s="329">
        <v>7.22</v>
      </c>
      <c r="I261" s="329">
        <f t="shared" si="121"/>
        <v>52.128399999999999</v>
      </c>
      <c r="J261" s="330">
        <f t="shared" si="141"/>
        <v>12</v>
      </c>
      <c r="K261" s="291">
        <f t="shared" si="141"/>
        <v>25.911666666666665</v>
      </c>
      <c r="L261" s="291">
        <f t="shared" si="141"/>
        <v>19.118929141433409</v>
      </c>
      <c r="M261" s="331">
        <f t="shared" si="141"/>
        <v>0.73785022736605432</v>
      </c>
      <c r="N261" s="291">
        <f t="shared" si="118"/>
        <v>117.22573350694447</v>
      </c>
      <c r="O261" s="283"/>
      <c r="P261" s="290"/>
      <c r="Q261" s="333">
        <f>ABS(F261-AVERAGE(F252:F260,F262:F263))/SQRT(STDEV(F252:F260,F262:F263)^2+G261^2)</f>
        <v>3.233604645058513</v>
      </c>
      <c r="R261" s="334">
        <f t="shared" si="119"/>
        <v>0</v>
      </c>
      <c r="S261" s="335">
        <f t="shared" si="142"/>
        <v>10</v>
      </c>
      <c r="T261" s="332">
        <f t="shared" si="142"/>
        <v>17.833999999999996</v>
      </c>
      <c r="U261" s="332"/>
      <c r="V261" s="336"/>
      <c r="W261" s="332"/>
      <c r="X261" s="332"/>
      <c r="Y261" s="337">
        <f t="shared" si="120"/>
        <v>0</v>
      </c>
      <c r="Z261" s="332"/>
      <c r="AA261" s="338"/>
      <c r="AC261" s="759"/>
      <c r="AD261" s="757"/>
    </row>
    <row r="262" spans="1:30" s="280" customFormat="1" ht="13.95" customHeight="1">
      <c r="A262" s="961"/>
      <c r="B262" s="326" t="s">
        <v>1301</v>
      </c>
      <c r="C262" s="327" t="s">
        <v>828</v>
      </c>
      <c r="D262" s="328" t="s">
        <v>1344</v>
      </c>
      <c r="E262" s="327" t="s">
        <v>1345</v>
      </c>
      <c r="F262" s="329">
        <v>16.75</v>
      </c>
      <c r="G262" s="329">
        <v>1</v>
      </c>
      <c r="H262" s="329">
        <v>1.75</v>
      </c>
      <c r="I262" s="329">
        <f t="shared" si="121"/>
        <v>3.0625</v>
      </c>
      <c r="J262" s="330">
        <f t="shared" si="141"/>
        <v>12</v>
      </c>
      <c r="K262" s="291">
        <f t="shared" si="141"/>
        <v>25.911666666666665</v>
      </c>
      <c r="L262" s="291">
        <f t="shared" si="141"/>
        <v>19.118929141433409</v>
      </c>
      <c r="M262" s="331">
        <f t="shared" si="141"/>
        <v>0.73785022736605432</v>
      </c>
      <c r="N262" s="291">
        <f t="shared" si="118"/>
        <v>83.936136111111082</v>
      </c>
      <c r="O262" s="283"/>
      <c r="P262" s="290"/>
      <c r="Q262" s="333">
        <f>ABS(F262-AVERAGE(F252:F261,F263))/SQRT(STDEV(F252:F261,F263)^2+G262^2)</f>
        <v>0.50356257919380354</v>
      </c>
      <c r="R262" s="334">
        <f t="shared" si="119"/>
        <v>1</v>
      </c>
      <c r="S262" s="335">
        <f t="shared" si="142"/>
        <v>10</v>
      </c>
      <c r="T262" s="332">
        <f t="shared" si="142"/>
        <v>17.833999999999996</v>
      </c>
      <c r="U262" s="332"/>
      <c r="V262" s="336"/>
      <c r="W262" s="332"/>
      <c r="X262" s="332"/>
      <c r="Y262" s="337">
        <f t="shared" si="120"/>
        <v>1.1750559999999914</v>
      </c>
      <c r="Z262" s="332"/>
      <c r="AA262" s="338"/>
      <c r="AC262" s="759"/>
      <c r="AD262" s="757"/>
    </row>
    <row r="263" spans="1:30" s="280" customFormat="1" ht="13.95" customHeight="1">
      <c r="A263" s="961"/>
      <c r="B263" s="339" t="s">
        <v>1301</v>
      </c>
      <c r="C263" s="340" t="s">
        <v>828</v>
      </c>
      <c r="D263" s="341" t="s">
        <v>1346</v>
      </c>
      <c r="E263" s="340" t="s">
        <v>1347</v>
      </c>
      <c r="F263" s="342">
        <v>17.79</v>
      </c>
      <c r="G263" s="342">
        <v>1.24</v>
      </c>
      <c r="H263" s="342">
        <v>1.97</v>
      </c>
      <c r="I263" s="342">
        <f t="shared" si="121"/>
        <v>3.8809</v>
      </c>
      <c r="J263" s="343">
        <f t="shared" si="141"/>
        <v>12</v>
      </c>
      <c r="K263" s="344">
        <f t="shared" si="141"/>
        <v>25.911666666666665</v>
      </c>
      <c r="L263" s="344">
        <f t="shared" si="141"/>
        <v>19.118929141433409</v>
      </c>
      <c r="M263" s="345">
        <f t="shared" si="141"/>
        <v>0.73785022736605432</v>
      </c>
      <c r="N263" s="344">
        <f t="shared" si="118"/>
        <v>42.898978566886335</v>
      </c>
      <c r="O263" s="347"/>
      <c r="P263" s="348"/>
      <c r="Q263" s="349">
        <f>ABS(F263-AVERAGE(F252:F262))/SQRT(STDEV(F252:F262)^2+G263^2)</f>
        <v>0.44499100523214369</v>
      </c>
      <c r="R263" s="350">
        <f t="shared" si="119"/>
        <v>1</v>
      </c>
      <c r="S263" s="351">
        <f t="shared" si="142"/>
        <v>10</v>
      </c>
      <c r="T263" s="346">
        <f t="shared" si="142"/>
        <v>17.833999999999996</v>
      </c>
      <c r="U263" s="346"/>
      <c r="V263" s="352"/>
      <c r="W263" s="346"/>
      <c r="X263" s="346"/>
      <c r="Y263" s="353">
        <f t="shared" si="120"/>
        <v>1.2591050988551833E-3</v>
      </c>
      <c r="Z263" s="346"/>
      <c r="AA263" s="354"/>
      <c r="AC263" s="759"/>
      <c r="AD263" s="757"/>
    </row>
    <row r="264" spans="1:30" s="280" customFormat="1" ht="13.95" customHeight="1">
      <c r="A264" s="961" t="s">
        <v>1348</v>
      </c>
      <c r="B264" s="309" t="s">
        <v>1349</v>
      </c>
      <c r="C264" s="310" t="s">
        <v>560</v>
      </c>
      <c r="D264" s="311" t="s">
        <v>1350</v>
      </c>
      <c r="E264" s="310" t="s">
        <v>1351</v>
      </c>
      <c r="F264" s="312">
        <v>6.74</v>
      </c>
      <c r="G264" s="312">
        <v>0.22</v>
      </c>
      <c r="H264" s="312">
        <v>0.62</v>
      </c>
      <c r="I264" s="312">
        <f t="shared" si="121"/>
        <v>0.38440000000000002</v>
      </c>
      <c r="J264" s="313">
        <f>COUNT(F264:F267)</f>
        <v>4</v>
      </c>
      <c r="K264" s="314">
        <f>AVERAGE(F264:F267)</f>
        <v>6.8049999999999997</v>
      </c>
      <c r="L264" s="314">
        <f>STDEV(F264:F267)</f>
        <v>1.1959236318985205</v>
      </c>
      <c r="M264" s="315">
        <f>L264/K264</f>
        <v>0.17574190035246445</v>
      </c>
      <c r="N264" s="316">
        <f t="shared" si="118"/>
        <v>8.7293388429750735E-2</v>
      </c>
      <c r="O264" s="317">
        <f>SUM(N264:N267)</f>
        <v>75.490920129395192</v>
      </c>
      <c r="P264" s="318">
        <f>O264/(J264-1)</f>
        <v>25.163640043131732</v>
      </c>
      <c r="Q264" s="319">
        <f>ABS(F264-AVERAGE(F265:F267))/SQRT(STDEV(F265:F267)^2+G264^2)</f>
        <v>5.8551430744210785E-2</v>
      </c>
      <c r="R264" s="320">
        <f t="shared" si="119"/>
        <v>1</v>
      </c>
      <c r="S264" s="321">
        <f>IF(SUM(R264:R267)=1,"One sample left!",SUM(R264:R267))</f>
        <v>3</v>
      </c>
      <c r="T264" s="316">
        <f>IF(S264=J264,K264,AVERAGE(F264:F265,F267))</f>
        <v>7.3466666666666667</v>
      </c>
      <c r="U264" s="316">
        <f>IF(S264=J264,L264,STDEV(F264:F265,F267))</f>
        <v>0.62042995844279913</v>
      </c>
      <c r="V264" s="322">
        <f>U264/T264</f>
        <v>8.4450538808003517E-2</v>
      </c>
      <c r="W264" s="316">
        <f>SQRT((STDEV(F264:F265,F267))^2+SUM(I264:I265,I267))</f>
        <v>1.3173584680463148</v>
      </c>
      <c r="X264" s="322">
        <f>W264/T264</f>
        <v>0.17931376606801019</v>
      </c>
      <c r="Y264" s="323">
        <f t="shared" si="120"/>
        <v>7.6042240587695078</v>
      </c>
      <c r="Z264" s="317">
        <f>IF(S264=J264,O264,SUM(Y264:Y267))</f>
        <v>21.492571554630615</v>
      </c>
      <c r="AA264" s="324">
        <f>Z264/(S264-1)</f>
        <v>10.746285777315308</v>
      </c>
      <c r="AC264" s="759"/>
      <c r="AD264" s="757"/>
    </row>
    <row r="265" spans="1:30" s="280" customFormat="1" ht="13.95" customHeight="1">
      <c r="A265" s="961"/>
      <c r="B265" s="326" t="s">
        <v>1349</v>
      </c>
      <c r="C265" s="327" t="s">
        <v>560</v>
      </c>
      <c r="D265" s="328" t="s">
        <v>1352</v>
      </c>
      <c r="E265" s="327" t="s">
        <v>1353</v>
      </c>
      <c r="F265" s="329">
        <v>7.98</v>
      </c>
      <c r="G265" s="329">
        <v>0.17</v>
      </c>
      <c r="H265" s="329">
        <v>0.7</v>
      </c>
      <c r="I265" s="329">
        <f t="shared" si="121"/>
        <v>0.48999999999999994</v>
      </c>
      <c r="J265" s="330">
        <f t="shared" ref="J265:M267" si="143">J264</f>
        <v>4</v>
      </c>
      <c r="K265" s="291">
        <f t="shared" si="143"/>
        <v>6.8049999999999997</v>
      </c>
      <c r="L265" s="291">
        <f t="shared" si="143"/>
        <v>1.1959236318985205</v>
      </c>
      <c r="M265" s="331">
        <f t="shared" si="143"/>
        <v>0.17574190035246445</v>
      </c>
      <c r="N265" s="332">
        <f t="shared" si="118"/>
        <v>47.772491349481022</v>
      </c>
      <c r="O265" s="283"/>
      <c r="P265" s="290"/>
      <c r="Q265" s="333">
        <f>ABS(F265-AVERAGE(F264,F266:F267))/SQRT(STDEV(F264,F266:F267)^2+G265^2)</f>
        <v>1.3991255822398296</v>
      </c>
      <c r="R265" s="334">
        <f t="shared" si="119"/>
        <v>1</v>
      </c>
      <c r="S265" s="335">
        <f t="shared" ref="S265:S267" si="144">S264</f>
        <v>3</v>
      </c>
      <c r="T265" s="332">
        <f>T264</f>
        <v>7.3466666666666667</v>
      </c>
      <c r="U265" s="332"/>
      <c r="V265" s="336"/>
      <c r="W265" s="332"/>
      <c r="X265" s="332"/>
      <c r="Y265" s="337">
        <f t="shared" si="120"/>
        <v>13.879277201076524</v>
      </c>
      <c r="Z265" s="332"/>
      <c r="AA265" s="338"/>
      <c r="AC265" s="759"/>
      <c r="AD265" s="757"/>
    </row>
    <row r="266" spans="1:30" s="280" customFormat="1" ht="13.95" customHeight="1">
      <c r="A266" s="961"/>
      <c r="B266" s="326" t="s">
        <v>1349</v>
      </c>
      <c r="C266" s="327" t="s">
        <v>560</v>
      </c>
      <c r="D266" s="328" t="s">
        <v>1354</v>
      </c>
      <c r="E266" s="327" t="s">
        <v>1355</v>
      </c>
      <c r="F266" s="329">
        <v>5.18</v>
      </c>
      <c r="G266" s="329">
        <v>0.33</v>
      </c>
      <c r="H266" s="329">
        <v>0.55000000000000004</v>
      </c>
      <c r="I266" s="329">
        <f t="shared" si="121"/>
        <v>0.30250000000000005</v>
      </c>
      <c r="J266" s="330">
        <f t="shared" si="143"/>
        <v>4</v>
      </c>
      <c r="K266" s="291">
        <f t="shared" si="143"/>
        <v>6.8049999999999997</v>
      </c>
      <c r="L266" s="291">
        <f t="shared" si="143"/>
        <v>1.1959236318985205</v>
      </c>
      <c r="M266" s="331">
        <f t="shared" si="143"/>
        <v>0.17574190035246445</v>
      </c>
      <c r="N266" s="332">
        <f t="shared" si="118"/>
        <v>24.248163452708905</v>
      </c>
      <c r="O266" s="283"/>
      <c r="P266" s="290"/>
      <c r="Q266" s="333">
        <f>ABS(F266-AVERAGE(F264:F265,F267))/SQRT(STDEV(F264:F265,F267)^2+G266^2)</f>
        <v>3.0832014487153336</v>
      </c>
      <c r="R266" s="334">
        <f t="shared" si="119"/>
        <v>0</v>
      </c>
      <c r="S266" s="335">
        <f t="shared" si="144"/>
        <v>3</v>
      </c>
      <c r="T266" s="332">
        <f>T265</f>
        <v>7.3466666666666667</v>
      </c>
      <c r="U266" s="332"/>
      <c r="V266" s="336"/>
      <c r="W266" s="332"/>
      <c r="X266" s="332"/>
      <c r="Y266" s="337">
        <f t="shared" si="120"/>
        <v>0</v>
      </c>
      <c r="Z266" s="332"/>
      <c r="AA266" s="338"/>
      <c r="AC266" s="759"/>
      <c r="AD266" s="757"/>
    </row>
    <row r="267" spans="1:30" s="280" customFormat="1" ht="13.95" customHeight="1">
      <c r="A267" s="961"/>
      <c r="B267" s="339" t="s">
        <v>1349</v>
      </c>
      <c r="C267" s="340" t="s">
        <v>560</v>
      </c>
      <c r="D267" s="341" t="s">
        <v>1356</v>
      </c>
      <c r="E267" s="340" t="s">
        <v>1357</v>
      </c>
      <c r="F267" s="342">
        <v>7.32</v>
      </c>
      <c r="G267" s="342">
        <v>0.28000000000000003</v>
      </c>
      <c r="H267" s="342">
        <v>0.69</v>
      </c>
      <c r="I267" s="342">
        <f t="shared" si="121"/>
        <v>0.47609999999999991</v>
      </c>
      <c r="J267" s="343">
        <f t="shared" si="143"/>
        <v>4</v>
      </c>
      <c r="K267" s="344">
        <f t="shared" si="143"/>
        <v>6.8049999999999997</v>
      </c>
      <c r="L267" s="344">
        <f t="shared" si="143"/>
        <v>1.1959236318985205</v>
      </c>
      <c r="M267" s="345">
        <f t="shared" si="143"/>
        <v>0.17574190035246445</v>
      </c>
      <c r="N267" s="346">
        <f t="shared" si="118"/>
        <v>3.3829719387755173</v>
      </c>
      <c r="O267" s="347"/>
      <c r="P267" s="348"/>
      <c r="Q267" s="349">
        <f>ABS(F267-AVERAGE(F264:F266))/SQRT(STDEV(F264:F266)^2+G267^2)</f>
        <v>0.4799479228885955</v>
      </c>
      <c r="R267" s="350">
        <f t="shared" si="119"/>
        <v>1</v>
      </c>
      <c r="S267" s="351">
        <f t="shared" si="144"/>
        <v>3</v>
      </c>
      <c r="T267" s="346">
        <f>T266</f>
        <v>7.3466666666666667</v>
      </c>
      <c r="U267" s="346"/>
      <c r="V267" s="352"/>
      <c r="W267" s="346"/>
      <c r="X267" s="346"/>
      <c r="Y267" s="353">
        <f t="shared" si="120"/>
        <v>9.0702947845803135E-3</v>
      </c>
      <c r="Z267" s="346"/>
      <c r="AA267" s="354"/>
      <c r="AC267" s="759"/>
      <c r="AD267" s="757"/>
    </row>
    <row r="268" spans="1:30" s="280" customFormat="1" ht="13.95" customHeight="1">
      <c r="A268" s="961"/>
      <c r="B268" s="309" t="s">
        <v>1349</v>
      </c>
      <c r="C268" s="310" t="s">
        <v>563</v>
      </c>
      <c r="D268" s="311" t="s">
        <v>1358</v>
      </c>
      <c r="E268" s="310" t="s">
        <v>1359</v>
      </c>
      <c r="F268" s="312">
        <v>1.53</v>
      </c>
      <c r="G268" s="312">
        <v>0.09</v>
      </c>
      <c r="H268" s="312">
        <v>0.16</v>
      </c>
      <c r="I268" s="312">
        <f t="shared" si="121"/>
        <v>2.5600000000000001E-2</v>
      </c>
      <c r="J268" s="313">
        <f>COUNT(F268:F272)</f>
        <v>5</v>
      </c>
      <c r="K268" s="314">
        <f>AVERAGE(F268:F272)</f>
        <v>2.1420000000000003</v>
      </c>
      <c r="L268" s="314">
        <f>STDEV(F268:F272)</f>
        <v>0.96639536422729067</v>
      </c>
      <c r="M268" s="315">
        <f>L268/K268</f>
        <v>0.45116496929378641</v>
      </c>
      <c r="N268" s="316">
        <f t="shared" si="118"/>
        <v>46.240000000000052</v>
      </c>
      <c r="O268" s="317">
        <f>SUM(N268:N272)</f>
        <v>2396.4976658163268</v>
      </c>
      <c r="P268" s="318">
        <f>O268/(J268-1)</f>
        <v>599.12441645408171</v>
      </c>
      <c r="Q268" s="319">
        <f>ABS(F268-AVERAGE(F269:F272))/SQRT(STDEV(F269:F272)^2+G268^2)</f>
        <v>0.73030679599938297</v>
      </c>
      <c r="R268" s="320">
        <f t="shared" si="119"/>
        <v>1</v>
      </c>
      <c r="S268" s="321">
        <f>IF(SUM(R268:R272)=1,"One sample left!",SUM(R268:R272))</f>
        <v>4</v>
      </c>
      <c r="T268" s="316">
        <f>IF(S268=J268,K268,AVERAGE(F268:F269,F271:F272))</f>
        <v>2.4824999999999999</v>
      </c>
      <c r="U268" s="316">
        <f>IF(S268=J268,L268,STDEV(F268:F269,F271:F272))</f>
        <v>0.68723479733397219</v>
      </c>
      <c r="V268" s="322">
        <f>U268/T268</f>
        <v>0.27683174112143893</v>
      </c>
      <c r="W268" s="316">
        <f>SQRT((STDEV(F268:F269,F271:F272))^2+SUM(I268:I269,I271:I272))</f>
        <v>0.82897024474142966</v>
      </c>
      <c r="X268" s="322">
        <f>W268/T268</f>
        <v>0.33392557693511771</v>
      </c>
      <c r="Y268" s="323">
        <f t="shared" si="120"/>
        <v>112.00694444444441</v>
      </c>
      <c r="Z268" s="317">
        <f>IF(S268=J268,O268,SUM(Y268:Y272))</f>
        <v>212.32743631306693</v>
      </c>
      <c r="AA268" s="324">
        <f>Z268/(S268-1)</f>
        <v>70.775812104355637</v>
      </c>
      <c r="AC268" s="759"/>
      <c r="AD268" s="757"/>
    </row>
    <row r="269" spans="1:30" s="280" customFormat="1" ht="13.95" customHeight="1">
      <c r="A269" s="961"/>
      <c r="B269" s="326" t="s">
        <v>1349</v>
      </c>
      <c r="C269" s="327" t="s">
        <v>563</v>
      </c>
      <c r="D269" s="328" t="s">
        <v>1360</v>
      </c>
      <c r="E269" s="327" t="s">
        <v>1361</v>
      </c>
      <c r="F269" s="329">
        <v>3.14</v>
      </c>
      <c r="G269" s="329">
        <v>7.0000000000000007E-2</v>
      </c>
      <c r="H269" s="329">
        <v>0.28000000000000003</v>
      </c>
      <c r="I269" s="329">
        <f t="shared" si="121"/>
        <v>7.8400000000000011E-2</v>
      </c>
      <c r="J269" s="330">
        <f t="shared" ref="J269:M272" si="145">J268</f>
        <v>5</v>
      </c>
      <c r="K269" s="291">
        <f t="shared" si="145"/>
        <v>2.1420000000000003</v>
      </c>
      <c r="L269" s="291">
        <f t="shared" si="145"/>
        <v>0.96639536422729067</v>
      </c>
      <c r="M269" s="331">
        <f t="shared" si="145"/>
        <v>0.45116496929378641</v>
      </c>
      <c r="N269" s="291">
        <f t="shared" si="118"/>
        <v>203.26612244897947</v>
      </c>
      <c r="O269" s="283"/>
      <c r="P269" s="290"/>
      <c r="Q269" s="333">
        <f>ABS(F269-AVERAGE(F268,F270:F272))/SQRT(STDEV(F268,F270:F272)^2+G269^2)</f>
        <v>1.3651010852344416</v>
      </c>
      <c r="R269" s="334">
        <f t="shared" si="119"/>
        <v>1</v>
      </c>
      <c r="S269" s="335">
        <f t="shared" ref="S269:S272" si="146">S268</f>
        <v>4</v>
      </c>
      <c r="T269" s="332">
        <f>T268</f>
        <v>2.4824999999999999</v>
      </c>
      <c r="U269" s="332"/>
      <c r="V269" s="336"/>
      <c r="W269" s="332"/>
      <c r="X269" s="332"/>
      <c r="Y269" s="337">
        <f t="shared" si="120"/>
        <v>88.225765306122497</v>
      </c>
      <c r="Z269" s="332"/>
      <c r="AA269" s="338"/>
      <c r="AC269" s="759"/>
      <c r="AD269" s="757"/>
    </row>
    <row r="270" spans="1:30" s="280" customFormat="1" ht="13.95" customHeight="1">
      <c r="A270" s="961"/>
      <c r="B270" s="326" t="s">
        <v>1349</v>
      </c>
      <c r="C270" s="327" t="s">
        <v>563</v>
      </c>
      <c r="D270" s="328" t="s">
        <v>1362</v>
      </c>
      <c r="E270" s="327" t="s">
        <v>1363</v>
      </c>
      <c r="F270" s="329">
        <v>0.78</v>
      </c>
      <c r="G270" s="329">
        <v>0.03</v>
      </c>
      <c r="H270" s="329">
        <v>7.0000000000000007E-2</v>
      </c>
      <c r="I270" s="329">
        <f t="shared" si="121"/>
        <v>4.9000000000000007E-3</v>
      </c>
      <c r="J270" s="330">
        <f t="shared" si="145"/>
        <v>5</v>
      </c>
      <c r="K270" s="291">
        <f t="shared" si="145"/>
        <v>2.1420000000000003</v>
      </c>
      <c r="L270" s="291">
        <f t="shared" si="145"/>
        <v>0.96639536422729067</v>
      </c>
      <c r="M270" s="331">
        <f t="shared" si="145"/>
        <v>0.45116496929378641</v>
      </c>
      <c r="N270" s="291">
        <f t="shared" ref="N270:N333" si="147">(F270-K270)^2/G270^2</f>
        <v>2061.1600000000008</v>
      </c>
      <c r="O270" s="283"/>
      <c r="P270" s="290"/>
      <c r="Q270" s="333">
        <f>ABS(F270-AVERAGE(F268:F269,F271:F272))/SQRT(STDEV(F268:F269,F271:F272)^2+G270^2)</f>
        <v>2.4749622363288153</v>
      </c>
      <c r="R270" s="334">
        <f t="shared" ref="R270:R333" si="148">IF(Q270&gt;2,0,1)</f>
        <v>0</v>
      </c>
      <c r="S270" s="335">
        <f t="shared" si="146"/>
        <v>4</v>
      </c>
      <c r="T270" s="332">
        <f>T269</f>
        <v>2.4824999999999999</v>
      </c>
      <c r="U270" s="332"/>
      <c r="V270" s="336"/>
      <c r="W270" s="332"/>
      <c r="X270" s="332"/>
      <c r="Y270" s="337">
        <f t="shared" ref="Y270:Y317" si="149">IF(S270=J270,"No Rejection",(IF(R270=0,0,(F270-T270)^2/G270^2)))</f>
        <v>0</v>
      </c>
      <c r="Z270" s="332"/>
      <c r="AA270" s="338"/>
      <c r="AC270" s="759"/>
      <c r="AD270" s="757"/>
    </row>
    <row r="271" spans="1:30" s="280" customFormat="1" ht="13.95" customHeight="1">
      <c r="A271" s="961"/>
      <c r="B271" s="326" t="s">
        <v>1349</v>
      </c>
      <c r="C271" s="327" t="s">
        <v>563</v>
      </c>
      <c r="D271" s="328" t="s">
        <v>1364</v>
      </c>
      <c r="E271" s="327" t="s">
        <v>1365</v>
      </c>
      <c r="F271" s="329">
        <v>2.76</v>
      </c>
      <c r="G271" s="329">
        <v>0.08</v>
      </c>
      <c r="H271" s="329">
        <v>0.25</v>
      </c>
      <c r="I271" s="329">
        <f t="shared" ref="I271:I334" si="150">H271^2</f>
        <v>6.25E-2</v>
      </c>
      <c r="J271" s="330">
        <f t="shared" si="145"/>
        <v>5</v>
      </c>
      <c r="K271" s="291">
        <f t="shared" si="145"/>
        <v>2.1420000000000003</v>
      </c>
      <c r="L271" s="291">
        <f t="shared" si="145"/>
        <v>0.96639536422729067</v>
      </c>
      <c r="M271" s="331">
        <f t="shared" si="145"/>
        <v>0.45116496929378641</v>
      </c>
      <c r="N271" s="291">
        <f t="shared" si="147"/>
        <v>59.67562499999989</v>
      </c>
      <c r="O271" s="283"/>
      <c r="P271" s="290"/>
      <c r="Q271" s="333">
        <f>ABS(F271-AVERAGE(F268:F270,F272))/SQRT(STDEV(F268:F270,F272)^2+G271^2)</f>
        <v>0.73907654790449306</v>
      </c>
      <c r="R271" s="334">
        <f t="shared" si="148"/>
        <v>1</v>
      </c>
      <c r="S271" s="335">
        <f t="shared" si="146"/>
        <v>4</v>
      </c>
      <c r="T271" s="332">
        <f>T270</f>
        <v>2.4824999999999999</v>
      </c>
      <c r="U271" s="332"/>
      <c r="V271" s="336"/>
      <c r="W271" s="332"/>
      <c r="X271" s="332"/>
      <c r="Y271" s="337">
        <f t="shared" si="149"/>
        <v>12.032226562499986</v>
      </c>
      <c r="Z271" s="332"/>
      <c r="AA271" s="338"/>
      <c r="AC271" s="759"/>
      <c r="AD271" s="757"/>
    </row>
    <row r="272" spans="1:30" s="280" customFormat="1" ht="13.95" customHeight="1">
      <c r="A272" s="961"/>
      <c r="B272" s="339" t="s">
        <v>1349</v>
      </c>
      <c r="C272" s="340" t="s">
        <v>563</v>
      </c>
      <c r="D272" s="341" t="s">
        <v>1366</v>
      </c>
      <c r="E272" s="340" t="s">
        <v>1367</v>
      </c>
      <c r="F272" s="342">
        <v>2.5</v>
      </c>
      <c r="G272" s="342">
        <v>7.0000000000000007E-2</v>
      </c>
      <c r="H272" s="342">
        <v>0.22</v>
      </c>
      <c r="I272" s="342">
        <f t="shared" si="150"/>
        <v>4.8399999999999999E-2</v>
      </c>
      <c r="J272" s="343">
        <f t="shared" si="145"/>
        <v>5</v>
      </c>
      <c r="K272" s="344">
        <f t="shared" si="145"/>
        <v>2.1420000000000003</v>
      </c>
      <c r="L272" s="344">
        <f t="shared" si="145"/>
        <v>0.96639536422729067</v>
      </c>
      <c r="M272" s="345">
        <f t="shared" si="145"/>
        <v>0.45116496929378641</v>
      </c>
      <c r="N272" s="344">
        <f t="shared" si="147"/>
        <v>26.155918367346885</v>
      </c>
      <c r="O272" s="347"/>
      <c r="P272" s="348"/>
      <c r="Q272" s="349">
        <f>ABS(F272-AVERAGE(F268:F271))/SQRT(STDEV(F268:F271)^2+G272^2)</f>
        <v>0.40906833001241766</v>
      </c>
      <c r="R272" s="350">
        <f t="shared" si="148"/>
        <v>1</v>
      </c>
      <c r="S272" s="351">
        <f t="shared" si="146"/>
        <v>4</v>
      </c>
      <c r="T272" s="346">
        <f>T271</f>
        <v>2.4824999999999999</v>
      </c>
      <c r="U272" s="346"/>
      <c r="V272" s="352"/>
      <c r="W272" s="346"/>
      <c r="X272" s="346"/>
      <c r="Y272" s="353">
        <f t="shared" si="149"/>
        <v>6.25000000000005E-2</v>
      </c>
      <c r="Z272" s="346"/>
      <c r="AA272" s="354"/>
      <c r="AC272" s="759"/>
      <c r="AD272" s="757"/>
    </row>
    <row r="273" spans="1:30" s="280" customFormat="1" ht="13.95" customHeight="1">
      <c r="A273" s="961"/>
      <c r="B273" s="309" t="s">
        <v>1349</v>
      </c>
      <c r="C273" s="310" t="s">
        <v>566</v>
      </c>
      <c r="D273" s="311" t="s">
        <v>1368</v>
      </c>
      <c r="E273" s="310" t="s">
        <v>1369</v>
      </c>
      <c r="F273" s="312">
        <v>0.88</v>
      </c>
      <c r="G273" s="312">
        <v>0.1</v>
      </c>
      <c r="H273" s="312">
        <v>0.12</v>
      </c>
      <c r="I273" s="312">
        <f t="shared" si="150"/>
        <v>1.44E-2</v>
      </c>
      <c r="J273" s="313">
        <f>COUNT(F273:F278)</f>
        <v>6</v>
      </c>
      <c r="K273" s="314">
        <f>AVERAGE(F273:F278)</f>
        <v>1.4166666666666667</v>
      </c>
      <c r="L273" s="314">
        <f>STDEV(F273:F278)</f>
        <v>0.39276795524414482</v>
      </c>
      <c r="M273" s="315">
        <f>L273/K273</f>
        <v>0.27724796840763161</v>
      </c>
      <c r="N273" s="314">
        <f t="shared" si="147"/>
        <v>28.801111111111112</v>
      </c>
      <c r="O273" s="317">
        <f>SUM(N273:N278)</f>
        <v>153.83595514646794</v>
      </c>
      <c r="P273" s="318">
        <f>O273/(J273-1)</f>
        <v>30.767191029293588</v>
      </c>
      <c r="Q273" s="319">
        <f>ABS(F273-AVERAGE(F274:F278))/SQRT(STDEV(F274:F278)^2+G273^2)</f>
        <v>1.8873542291868866</v>
      </c>
      <c r="R273" s="320">
        <f t="shared" si="148"/>
        <v>1</v>
      </c>
      <c r="S273" s="321">
        <f>IF(SUM(R273:R278)=1,"One sample left!",SUM(R273:R278))</f>
        <v>6</v>
      </c>
      <c r="T273" s="316">
        <f>IF(S273=J273,K273,AVERAGE(F274:F278))</f>
        <v>1.4166666666666667</v>
      </c>
      <c r="U273" s="316">
        <f>IF(S273=J273,L273,STDEV(F274:F278))</f>
        <v>0.39276795524414482</v>
      </c>
      <c r="V273" s="322">
        <f>U273/T273</f>
        <v>0.27724796840763161</v>
      </c>
      <c r="W273" s="316">
        <f>SQRT(STDEV(F273:F278)^2+SUM(I273:I278))</f>
        <v>0.58631618318673973</v>
      </c>
      <c r="X273" s="322">
        <f>W273/T273</f>
        <v>0.41387024695534569</v>
      </c>
      <c r="Y273" s="323" t="str">
        <f t="shared" si="149"/>
        <v>No Rejection</v>
      </c>
      <c r="Z273" s="317">
        <f>IF(S273=J273,O273,SUM(Y273:Y278))</f>
        <v>153.83595514646794</v>
      </c>
      <c r="AA273" s="324">
        <f>Z273/(S273-1)</f>
        <v>30.767191029293588</v>
      </c>
      <c r="AC273" s="759"/>
      <c r="AD273" s="757"/>
    </row>
    <row r="274" spans="1:30" s="280" customFormat="1" ht="13.95" customHeight="1">
      <c r="A274" s="961"/>
      <c r="B274" s="326" t="s">
        <v>1349</v>
      </c>
      <c r="C274" s="327" t="s">
        <v>566</v>
      </c>
      <c r="D274" s="328" t="s">
        <v>1370</v>
      </c>
      <c r="E274" s="327" t="s">
        <v>1371</v>
      </c>
      <c r="F274" s="329">
        <v>1.02</v>
      </c>
      <c r="G274" s="329">
        <v>0.1</v>
      </c>
      <c r="H274" s="329">
        <v>0.13</v>
      </c>
      <c r="I274" s="329">
        <f t="shared" si="150"/>
        <v>1.6900000000000002E-2</v>
      </c>
      <c r="J274" s="330">
        <f t="shared" ref="J274:M278" si="151">J273</f>
        <v>6</v>
      </c>
      <c r="K274" s="291">
        <f t="shared" si="151"/>
        <v>1.4166666666666667</v>
      </c>
      <c r="L274" s="291">
        <f t="shared" si="151"/>
        <v>0.39276795524414482</v>
      </c>
      <c r="M274" s="331">
        <f t="shared" si="151"/>
        <v>0.27724796840763161</v>
      </c>
      <c r="N274" s="291">
        <f t="shared" si="147"/>
        <v>15.734444444444446</v>
      </c>
      <c r="O274" s="283"/>
      <c r="P274" s="290"/>
      <c r="Q274" s="333">
        <f>ABS(F274-AVERAGE(F273,F275:F278))/SQRT(STDEV(F273,F275:F278)^2+G274^2)</f>
        <v>1.2065915901568556</v>
      </c>
      <c r="R274" s="334">
        <f t="shared" si="148"/>
        <v>1</v>
      </c>
      <c r="S274" s="335">
        <f t="shared" ref="S274:S278" si="152">S273</f>
        <v>6</v>
      </c>
      <c r="T274" s="332">
        <f>T273</f>
        <v>1.4166666666666667</v>
      </c>
      <c r="U274" s="332"/>
      <c r="V274" s="336"/>
      <c r="W274" s="332"/>
      <c r="X274" s="332"/>
      <c r="Y274" s="337" t="str">
        <f t="shared" si="149"/>
        <v>No Rejection</v>
      </c>
      <c r="Z274" s="332"/>
      <c r="AA274" s="338"/>
      <c r="AC274" s="759"/>
      <c r="AD274" s="757"/>
    </row>
    <row r="275" spans="1:30" s="280" customFormat="1" ht="13.95" customHeight="1">
      <c r="A275" s="961"/>
      <c r="B275" s="326" t="s">
        <v>1349</v>
      </c>
      <c r="C275" s="327" t="s">
        <v>566</v>
      </c>
      <c r="D275" s="328" t="s">
        <v>1372</v>
      </c>
      <c r="E275" s="327" t="s">
        <v>1373</v>
      </c>
      <c r="F275" s="329">
        <v>1.44</v>
      </c>
      <c r="G275" s="329">
        <v>0.26</v>
      </c>
      <c r="H275" s="329">
        <v>0.28999999999999998</v>
      </c>
      <c r="I275" s="329">
        <f t="shared" si="150"/>
        <v>8.4099999999999994E-2</v>
      </c>
      <c r="J275" s="330">
        <f t="shared" si="151"/>
        <v>6</v>
      </c>
      <c r="K275" s="291">
        <f t="shared" si="151"/>
        <v>1.4166666666666667</v>
      </c>
      <c r="L275" s="291">
        <f t="shared" si="151"/>
        <v>0.39276795524414482</v>
      </c>
      <c r="M275" s="331">
        <f t="shared" si="151"/>
        <v>0.27724796840763161</v>
      </c>
      <c r="N275" s="291">
        <f t="shared" si="147"/>
        <v>8.0539119000656578E-3</v>
      </c>
      <c r="O275" s="283"/>
      <c r="P275" s="290"/>
      <c r="Q275" s="333">
        <f>ABS(F275-AVERAGE(F273:F274,F276:F278))/SQRT(STDEV(F273:F274,F276:F278)^2+G275^2)</f>
        <v>5.4884027757284876E-2</v>
      </c>
      <c r="R275" s="334">
        <f t="shared" si="148"/>
        <v>1</v>
      </c>
      <c r="S275" s="335">
        <f t="shared" si="152"/>
        <v>6</v>
      </c>
      <c r="T275" s="332">
        <f>T274</f>
        <v>1.4166666666666667</v>
      </c>
      <c r="U275" s="332"/>
      <c r="V275" s="336"/>
      <c r="W275" s="332"/>
      <c r="X275" s="332"/>
      <c r="Y275" s="337" t="str">
        <f t="shared" si="149"/>
        <v>No Rejection</v>
      </c>
      <c r="Z275" s="332"/>
      <c r="AA275" s="338"/>
      <c r="AC275" s="759"/>
      <c r="AD275" s="757"/>
    </row>
    <row r="276" spans="1:30" s="280" customFormat="1" ht="13.95" customHeight="1">
      <c r="A276" s="961"/>
      <c r="B276" s="326" t="s">
        <v>1349</v>
      </c>
      <c r="C276" s="327" t="s">
        <v>566</v>
      </c>
      <c r="D276" s="328" t="s">
        <v>1374</v>
      </c>
      <c r="E276" s="327" t="s">
        <v>1375</v>
      </c>
      <c r="F276" s="329">
        <v>1.79</v>
      </c>
      <c r="G276" s="329">
        <v>0.05</v>
      </c>
      <c r="H276" s="329">
        <v>0.16</v>
      </c>
      <c r="I276" s="329">
        <f t="shared" si="150"/>
        <v>2.5600000000000001E-2</v>
      </c>
      <c r="J276" s="330">
        <f t="shared" si="151"/>
        <v>6</v>
      </c>
      <c r="K276" s="291">
        <f t="shared" si="151"/>
        <v>1.4166666666666667</v>
      </c>
      <c r="L276" s="291">
        <f t="shared" si="151"/>
        <v>0.39276795524414482</v>
      </c>
      <c r="M276" s="331">
        <f t="shared" si="151"/>
        <v>0.27724796840763161</v>
      </c>
      <c r="N276" s="291">
        <f t="shared" si="147"/>
        <v>55.751111111111086</v>
      </c>
      <c r="O276" s="283"/>
      <c r="P276" s="290"/>
      <c r="Q276" s="333">
        <f>ABS(F276-AVERAGE(F273:F275,F277:F278))/SQRT(STDEV(F273:F275,F277:F278)^2+G276^2)</f>
        <v>1.1433930106760954</v>
      </c>
      <c r="R276" s="334">
        <f t="shared" si="148"/>
        <v>1</v>
      </c>
      <c r="S276" s="335">
        <f t="shared" si="152"/>
        <v>6</v>
      </c>
      <c r="T276" s="332">
        <f>T275</f>
        <v>1.4166666666666667</v>
      </c>
      <c r="U276" s="332"/>
      <c r="V276" s="336"/>
      <c r="W276" s="332"/>
      <c r="X276" s="332"/>
      <c r="Y276" s="337" t="str">
        <f t="shared" si="149"/>
        <v>No Rejection</v>
      </c>
      <c r="Z276" s="332"/>
      <c r="AA276" s="338"/>
      <c r="AC276" s="759"/>
      <c r="AD276" s="757"/>
    </row>
    <row r="277" spans="1:30" s="280" customFormat="1" ht="13.95" customHeight="1">
      <c r="A277" s="961"/>
      <c r="B277" s="326" t="s">
        <v>1349</v>
      </c>
      <c r="C277" s="327" t="s">
        <v>566</v>
      </c>
      <c r="D277" s="328" t="s">
        <v>1376</v>
      </c>
      <c r="E277" s="327" t="s">
        <v>1377</v>
      </c>
      <c r="F277" s="329">
        <v>1.83</v>
      </c>
      <c r="G277" s="329">
        <v>0.06</v>
      </c>
      <c r="H277" s="329">
        <v>0.17</v>
      </c>
      <c r="I277" s="329">
        <f t="shared" si="150"/>
        <v>2.8900000000000006E-2</v>
      </c>
      <c r="J277" s="330">
        <f t="shared" si="151"/>
        <v>6</v>
      </c>
      <c r="K277" s="291">
        <f t="shared" si="151"/>
        <v>1.4166666666666667</v>
      </c>
      <c r="L277" s="291">
        <f t="shared" si="151"/>
        <v>0.39276795524414482</v>
      </c>
      <c r="M277" s="331">
        <f t="shared" si="151"/>
        <v>0.27724796840763161</v>
      </c>
      <c r="N277" s="291">
        <f t="shared" si="147"/>
        <v>47.456790123456791</v>
      </c>
      <c r="O277" s="283"/>
      <c r="P277" s="290"/>
      <c r="Q277" s="333">
        <f>ABS(F277-AVERAGE(F273:F276,F278))/SQRT(STDEV(F273:F276,F278)^2+G277^2)</f>
        <v>1.3017520805166258</v>
      </c>
      <c r="R277" s="334">
        <f t="shared" si="148"/>
        <v>1</v>
      </c>
      <c r="S277" s="335">
        <f t="shared" si="152"/>
        <v>6</v>
      </c>
      <c r="T277" s="332">
        <f>T276</f>
        <v>1.4166666666666667</v>
      </c>
      <c r="U277" s="332"/>
      <c r="V277" s="336"/>
      <c r="W277" s="332"/>
      <c r="X277" s="332"/>
      <c r="Y277" s="337" t="str">
        <f t="shared" si="149"/>
        <v>No Rejection</v>
      </c>
      <c r="Z277" s="332"/>
      <c r="AA277" s="338"/>
      <c r="AC277" s="759"/>
      <c r="AD277" s="757"/>
    </row>
    <row r="278" spans="1:30" s="280" customFormat="1" ht="13.95" customHeight="1">
      <c r="A278" s="961"/>
      <c r="B278" s="339" t="s">
        <v>1349</v>
      </c>
      <c r="C278" s="340" t="s">
        <v>566</v>
      </c>
      <c r="D278" s="341" t="s">
        <v>1378</v>
      </c>
      <c r="E278" s="340" t="s">
        <v>1379</v>
      </c>
      <c r="F278" s="342">
        <v>1.54</v>
      </c>
      <c r="G278" s="342">
        <v>0.05</v>
      </c>
      <c r="H278" s="342">
        <v>0.14000000000000001</v>
      </c>
      <c r="I278" s="342">
        <f t="shared" si="150"/>
        <v>1.9600000000000003E-2</v>
      </c>
      <c r="J278" s="343">
        <f t="shared" si="151"/>
        <v>6</v>
      </c>
      <c r="K278" s="344">
        <f t="shared" si="151"/>
        <v>1.4166666666666667</v>
      </c>
      <c r="L278" s="344">
        <f t="shared" si="151"/>
        <v>0.39276795524414482</v>
      </c>
      <c r="M278" s="345">
        <f t="shared" si="151"/>
        <v>0.27724796840763161</v>
      </c>
      <c r="N278" s="344">
        <f t="shared" si="147"/>
        <v>6.0844444444444399</v>
      </c>
      <c r="O278" s="347"/>
      <c r="P278" s="348"/>
      <c r="Q278" s="349">
        <f>ABS(F278-AVERAGE(F273:F277))/SQRT(STDEV(F273:F277)^2+G278^2)</f>
        <v>0.33884936455497067</v>
      </c>
      <c r="R278" s="350">
        <f t="shared" si="148"/>
        <v>1</v>
      </c>
      <c r="S278" s="351">
        <f t="shared" si="152"/>
        <v>6</v>
      </c>
      <c r="T278" s="346">
        <f>T277</f>
        <v>1.4166666666666667</v>
      </c>
      <c r="U278" s="346"/>
      <c r="V278" s="352"/>
      <c r="W278" s="346"/>
      <c r="X278" s="346"/>
      <c r="Y278" s="353" t="str">
        <f t="shared" si="149"/>
        <v>No Rejection</v>
      </c>
      <c r="Z278" s="346"/>
      <c r="AA278" s="354"/>
      <c r="AC278" s="759"/>
      <c r="AD278" s="757"/>
    </row>
    <row r="279" spans="1:30" s="280" customFormat="1" ht="13.95" customHeight="1">
      <c r="A279" s="961" t="s">
        <v>1380</v>
      </c>
      <c r="B279" s="309" t="s">
        <v>1349</v>
      </c>
      <c r="C279" s="310" t="s">
        <v>581</v>
      </c>
      <c r="D279" s="311" t="s">
        <v>1381</v>
      </c>
      <c r="E279" s="310" t="s">
        <v>1382</v>
      </c>
      <c r="F279" s="312">
        <v>25.69</v>
      </c>
      <c r="G279" s="312">
        <v>0.81</v>
      </c>
      <c r="H279" s="312">
        <v>2.35</v>
      </c>
      <c r="I279" s="312">
        <f t="shared" si="150"/>
        <v>5.5225000000000009</v>
      </c>
      <c r="J279" s="313">
        <f>COUNT(F279:F282)</f>
        <v>4</v>
      </c>
      <c r="K279" s="314">
        <f>AVERAGE(F279:F282)</f>
        <v>19.8</v>
      </c>
      <c r="L279" s="314">
        <f>STDEV(F279:F282)</f>
        <v>8.8925811775884274</v>
      </c>
      <c r="M279" s="315">
        <f>L279/K279</f>
        <v>0.44912026149436501</v>
      </c>
      <c r="N279" s="316">
        <f t="shared" si="147"/>
        <v>52.876238378295987</v>
      </c>
      <c r="O279" s="317">
        <f>SUM(N279:N282)</f>
        <v>3373.8548036952002</v>
      </c>
      <c r="P279" s="318">
        <f>O279/(J279-1)</f>
        <v>1124.6182678984001</v>
      </c>
      <c r="Q279" s="319">
        <f>ABS(F279-AVERAGE(F280:F282))/SQRT(STDEV(F280:F282)^2+G279^2)</f>
        <v>0.80092270272707156</v>
      </c>
      <c r="R279" s="320">
        <f t="shared" si="148"/>
        <v>1</v>
      </c>
      <c r="S279" s="321">
        <f>IF(SUM(R279:R282)=1,"One sample left!",SUM(R279:R282))</f>
        <v>3</v>
      </c>
      <c r="T279" s="316">
        <f>IF(S279=J279,K279,AVERAGE(F279:F281))</f>
        <v>24.196666666666669</v>
      </c>
      <c r="U279" s="316">
        <f>IF(S279=J279,L279,STDEV(F279:F281))</f>
        <v>1.6226316073999474</v>
      </c>
      <c r="V279" s="322">
        <f>U279/T279</f>
        <v>6.7060129800245782E-2</v>
      </c>
      <c r="W279" s="316">
        <f>SQRT(STDEV(F279:F281)^2+SUM(I279:I281))</f>
        <v>4.24527187978972</v>
      </c>
      <c r="X279" s="322">
        <f>W279/T279</f>
        <v>0.17544862431972943</v>
      </c>
      <c r="Y279" s="323">
        <f t="shared" si="149"/>
        <v>3.3989398635031867</v>
      </c>
      <c r="Z279" s="317">
        <f>IF(S279=J279,O279,SUM(Y279:Y282))</f>
        <v>9.8891941510205346</v>
      </c>
      <c r="AA279" s="324">
        <f>Z279/(S279-1)</f>
        <v>4.9445970755102673</v>
      </c>
      <c r="AC279" s="759"/>
      <c r="AD279" s="757"/>
    </row>
    <row r="280" spans="1:30" s="280" customFormat="1" ht="13.95" customHeight="1">
      <c r="A280" s="961"/>
      <c r="B280" s="326" t="s">
        <v>1349</v>
      </c>
      <c r="C280" s="327" t="s">
        <v>581</v>
      </c>
      <c r="D280" s="328" t="s">
        <v>1383</v>
      </c>
      <c r="E280" s="327" t="s">
        <v>1384</v>
      </c>
      <c r="F280" s="329">
        <v>22.47</v>
      </c>
      <c r="G280" s="329">
        <v>0.68</v>
      </c>
      <c r="H280" s="329">
        <v>2.0499999999999998</v>
      </c>
      <c r="I280" s="329">
        <f t="shared" si="150"/>
        <v>4.2024999999999997</v>
      </c>
      <c r="J280" s="330">
        <f t="shared" ref="J280:M282" si="153">J279</f>
        <v>4</v>
      </c>
      <c r="K280" s="291">
        <f t="shared" si="153"/>
        <v>19.8</v>
      </c>
      <c r="L280" s="291">
        <f t="shared" si="153"/>
        <v>8.8925811775884274</v>
      </c>
      <c r="M280" s="331">
        <f t="shared" si="153"/>
        <v>0.44912026149436501</v>
      </c>
      <c r="N280" s="332">
        <f t="shared" si="147"/>
        <v>15.417171280276792</v>
      </c>
      <c r="O280" s="283"/>
      <c r="P280" s="290"/>
      <c r="Q280" s="333">
        <f>ABS(F280-AVERAGE(F279,F281:F282))/SQRT(STDEV(F279,F281:F282)^2+G280^2)</f>
        <v>0.332947665457828</v>
      </c>
      <c r="R280" s="334">
        <f t="shared" si="148"/>
        <v>1</v>
      </c>
      <c r="S280" s="335">
        <f t="shared" ref="S280:S282" si="154">S279</f>
        <v>3</v>
      </c>
      <c r="T280" s="332">
        <f>T279</f>
        <v>24.196666666666669</v>
      </c>
      <c r="U280" s="332"/>
      <c r="V280" s="336"/>
      <c r="W280" s="332"/>
      <c r="X280" s="332"/>
      <c r="Y280" s="337">
        <f t="shared" si="149"/>
        <v>6.4476163014225545</v>
      </c>
      <c r="Z280" s="332"/>
      <c r="AA280" s="338"/>
      <c r="AC280" s="759"/>
      <c r="AD280" s="757"/>
    </row>
    <row r="281" spans="1:30" s="280" customFormat="1" ht="13.95" customHeight="1">
      <c r="A281" s="961"/>
      <c r="B281" s="326" t="s">
        <v>1349</v>
      </c>
      <c r="C281" s="327" t="s">
        <v>581</v>
      </c>
      <c r="D281" s="328" t="s">
        <v>1385</v>
      </c>
      <c r="E281" s="327" t="s">
        <v>1386</v>
      </c>
      <c r="F281" s="329">
        <v>24.43</v>
      </c>
      <c r="G281" s="329">
        <v>1.1299999999999999</v>
      </c>
      <c r="H281" s="329">
        <v>2.38</v>
      </c>
      <c r="I281" s="329">
        <f t="shared" si="150"/>
        <v>5.6643999999999997</v>
      </c>
      <c r="J281" s="330">
        <f t="shared" si="153"/>
        <v>4</v>
      </c>
      <c r="K281" s="291">
        <f t="shared" si="153"/>
        <v>19.8</v>
      </c>
      <c r="L281" s="291">
        <f t="shared" si="153"/>
        <v>8.8925811775884274</v>
      </c>
      <c r="M281" s="331">
        <f t="shared" si="153"/>
        <v>0.44912026149436501</v>
      </c>
      <c r="N281" s="332">
        <f t="shared" si="147"/>
        <v>16.788237136815724</v>
      </c>
      <c r="O281" s="283"/>
      <c r="P281" s="290"/>
      <c r="Q281" s="333">
        <f>ABS(F281-AVERAGE(F279:F280,F282))/SQRT(STDEV(F279:F280,F282)^2+G281^2)</f>
        <v>0.60073419507646775</v>
      </c>
      <c r="R281" s="334">
        <f t="shared" si="148"/>
        <v>1</v>
      </c>
      <c r="S281" s="335">
        <f t="shared" si="154"/>
        <v>3</v>
      </c>
      <c r="T281" s="332">
        <f>T280</f>
        <v>24.196666666666669</v>
      </c>
      <c r="U281" s="332"/>
      <c r="V281" s="336"/>
      <c r="W281" s="332"/>
      <c r="X281" s="332"/>
      <c r="Y281" s="337">
        <f t="shared" si="149"/>
        <v>4.2637986094794612E-2</v>
      </c>
      <c r="Z281" s="332"/>
      <c r="AA281" s="338"/>
      <c r="AC281" s="759"/>
      <c r="AD281" s="757"/>
    </row>
    <row r="282" spans="1:30" s="280" customFormat="1" ht="13.95" customHeight="1">
      <c r="A282" s="961"/>
      <c r="B282" s="339" t="s">
        <v>1349</v>
      </c>
      <c r="C282" s="340" t="s">
        <v>581</v>
      </c>
      <c r="D282" s="341" t="s">
        <v>1387</v>
      </c>
      <c r="E282" s="340" t="s">
        <v>1388</v>
      </c>
      <c r="F282" s="342">
        <v>6.61</v>
      </c>
      <c r="G282" s="342">
        <v>0.23</v>
      </c>
      <c r="H282" s="342">
        <v>0.61</v>
      </c>
      <c r="I282" s="342">
        <f t="shared" si="150"/>
        <v>0.37209999999999999</v>
      </c>
      <c r="J282" s="343">
        <f t="shared" si="153"/>
        <v>4</v>
      </c>
      <c r="K282" s="344">
        <f t="shared" si="153"/>
        <v>19.8</v>
      </c>
      <c r="L282" s="344">
        <f t="shared" si="153"/>
        <v>8.8925811775884274</v>
      </c>
      <c r="M282" s="345">
        <f t="shared" si="153"/>
        <v>0.44912026149436501</v>
      </c>
      <c r="N282" s="346">
        <f t="shared" si="147"/>
        <v>3288.7731568998115</v>
      </c>
      <c r="O282" s="347"/>
      <c r="P282" s="348"/>
      <c r="Q282" s="349">
        <f>ABS(F282-AVERAGE(F279:F281))/SQRT(STDEV(F279:F281)^2+G282^2)</f>
        <v>10.731094081410962</v>
      </c>
      <c r="R282" s="350">
        <f t="shared" si="148"/>
        <v>0</v>
      </c>
      <c r="S282" s="351">
        <f t="shared" si="154"/>
        <v>3</v>
      </c>
      <c r="T282" s="346">
        <f>T281</f>
        <v>24.196666666666669</v>
      </c>
      <c r="U282" s="346"/>
      <c r="V282" s="352"/>
      <c r="W282" s="346"/>
      <c r="X282" s="346"/>
      <c r="Y282" s="353">
        <f t="shared" si="149"/>
        <v>0</v>
      </c>
      <c r="Z282" s="346"/>
      <c r="AA282" s="354"/>
      <c r="AC282" s="759"/>
      <c r="AD282" s="757"/>
    </row>
    <row r="283" spans="1:30" s="280" customFormat="1" ht="13.95" customHeight="1">
      <c r="A283" s="961"/>
      <c r="B283" s="309" t="s">
        <v>1349</v>
      </c>
      <c r="C283" s="310" t="s">
        <v>1389</v>
      </c>
      <c r="D283" s="311" t="s">
        <v>1390</v>
      </c>
      <c r="E283" s="310" t="s">
        <v>1391</v>
      </c>
      <c r="F283" s="312">
        <v>44.03</v>
      </c>
      <c r="G283" s="312">
        <v>1.1299999999999999</v>
      </c>
      <c r="H283" s="312">
        <v>3.97</v>
      </c>
      <c r="I283" s="312">
        <f t="shared" si="150"/>
        <v>15.760900000000001</v>
      </c>
      <c r="J283" s="313">
        <f>COUNT(F283:F285)</f>
        <v>3</v>
      </c>
      <c r="K283" s="314">
        <f>AVERAGE(F283:F285)</f>
        <v>27.080000000000002</v>
      </c>
      <c r="L283" s="314">
        <f>STDEV(F283:F285)</f>
        <v>15.73073107010606</v>
      </c>
      <c r="M283" s="315">
        <f>L283/K283</f>
        <v>0.58089848855635373</v>
      </c>
      <c r="N283" s="316">
        <f t="shared" si="147"/>
        <v>225.00000000000003</v>
      </c>
      <c r="O283" s="317">
        <f>SUM(N283:N285)</f>
        <v>802.00390888288723</v>
      </c>
      <c r="P283" s="318">
        <f>O283/(J283-1)</f>
        <v>401.00195444144362</v>
      </c>
      <c r="Q283" s="319">
        <f>ABS(F283-AVERAGE(F284:F285))/SQRT(STDEV(F284:F285)^2+G283^2)</f>
        <v>3.1478990366040436</v>
      </c>
      <c r="R283" s="320">
        <f t="shared" si="148"/>
        <v>0</v>
      </c>
      <c r="S283" s="321">
        <f>IF(SUM(R283:R285)=1,"One sample left!",SUM(R283:R285))</f>
        <v>2</v>
      </c>
      <c r="T283" s="316">
        <f>IF(S283=J283,K283,AVERAGE(F284:F285))</f>
        <v>18.605</v>
      </c>
      <c r="U283" s="316">
        <f>IF(S283=J283,L283,STDEV(F284:F285))</f>
        <v>7.997377695219857</v>
      </c>
      <c r="V283" s="322">
        <f>U283/T283</f>
        <v>0.4298509914119783</v>
      </c>
      <c r="W283" s="316">
        <f>SQRT(STDEV(F284:F285)^2+SUM(I284:I285))</f>
        <v>8.4971789436259417</v>
      </c>
      <c r="X283" s="322">
        <f>W283/T283</f>
        <v>0.45671480481730403</v>
      </c>
      <c r="Y283" s="323">
        <f t="shared" si="149"/>
        <v>0</v>
      </c>
      <c r="Z283" s="317">
        <f>IF(S283=J283,O283,SUM(Y283:Y285))</f>
        <v>105.70868833374553</v>
      </c>
      <c r="AA283" s="324">
        <f>Z283/(S283-1)</f>
        <v>105.70868833374553</v>
      </c>
      <c r="AC283" s="759"/>
      <c r="AD283" s="757"/>
    </row>
    <row r="284" spans="1:30" s="280" customFormat="1" ht="13.95" customHeight="1">
      <c r="A284" s="961"/>
      <c r="B284" s="326" t="s">
        <v>1349</v>
      </c>
      <c r="C284" s="327" t="s">
        <v>1389</v>
      </c>
      <c r="D284" s="328" t="s">
        <v>1392</v>
      </c>
      <c r="E284" s="327" t="s">
        <v>1393</v>
      </c>
      <c r="F284" s="329">
        <v>12.95</v>
      </c>
      <c r="G284" s="329">
        <v>0.59</v>
      </c>
      <c r="H284" s="329">
        <v>1.26</v>
      </c>
      <c r="I284" s="329">
        <f t="shared" si="150"/>
        <v>1.5876000000000001</v>
      </c>
      <c r="J284" s="330">
        <f t="shared" ref="J284:M285" si="155">J283</f>
        <v>3</v>
      </c>
      <c r="K284" s="291">
        <f t="shared" si="155"/>
        <v>27.080000000000002</v>
      </c>
      <c r="L284" s="291">
        <f t="shared" si="155"/>
        <v>15.73073107010606</v>
      </c>
      <c r="M284" s="331">
        <f t="shared" si="155"/>
        <v>0.58089848855635373</v>
      </c>
      <c r="N284" s="332">
        <f t="shared" si="147"/>
        <v>573.56190749784571</v>
      </c>
      <c r="O284" s="283"/>
      <c r="P284" s="290"/>
      <c r="Q284" s="333">
        <f>ABS(F284-AVERAGE(F283,F285))/SQRT(STDEV(F283,F285)^2+G284^2)</f>
        <v>1.5148000253281029</v>
      </c>
      <c r="R284" s="334">
        <f t="shared" si="148"/>
        <v>1</v>
      </c>
      <c r="S284" s="335">
        <f t="shared" ref="S284:S285" si="156">S283</f>
        <v>2</v>
      </c>
      <c r="T284" s="332">
        <f>T283</f>
        <v>18.605</v>
      </c>
      <c r="U284" s="332"/>
      <c r="V284" s="336"/>
      <c r="W284" s="332"/>
      <c r="X284" s="332"/>
      <c r="Y284" s="337">
        <f t="shared" si="149"/>
        <v>91.867351335823088</v>
      </c>
      <c r="Z284" s="332"/>
      <c r="AA284" s="338"/>
      <c r="AC284" s="759"/>
      <c r="AD284" s="757"/>
    </row>
    <row r="285" spans="1:30" s="280" customFormat="1" ht="13.95" customHeight="1">
      <c r="A285" s="961"/>
      <c r="B285" s="339" t="s">
        <v>1349</v>
      </c>
      <c r="C285" s="340" t="s">
        <v>1389</v>
      </c>
      <c r="D285" s="341" t="s">
        <v>1394</v>
      </c>
      <c r="E285" s="340" t="s">
        <v>1395</v>
      </c>
      <c r="F285" s="342">
        <v>24.26</v>
      </c>
      <c r="G285" s="342">
        <v>1.52</v>
      </c>
      <c r="H285" s="342">
        <v>2.58</v>
      </c>
      <c r="I285" s="342">
        <f t="shared" si="150"/>
        <v>6.6564000000000005</v>
      </c>
      <c r="J285" s="343">
        <f t="shared" si="155"/>
        <v>3</v>
      </c>
      <c r="K285" s="344">
        <f t="shared" si="155"/>
        <v>27.080000000000002</v>
      </c>
      <c r="L285" s="344">
        <f t="shared" si="155"/>
        <v>15.73073107010606</v>
      </c>
      <c r="M285" s="345">
        <f t="shared" si="155"/>
        <v>0.58089848855635373</v>
      </c>
      <c r="N285" s="346">
        <f t="shared" si="147"/>
        <v>3.4420013850415518</v>
      </c>
      <c r="O285" s="347"/>
      <c r="P285" s="348"/>
      <c r="Q285" s="349">
        <f>ABS(F285-AVERAGE(F283:F284))/SQRT(STDEV(F283:F284)^2+G285^2)</f>
        <v>0.19201629490773139</v>
      </c>
      <c r="R285" s="350">
        <f t="shared" si="148"/>
        <v>1</v>
      </c>
      <c r="S285" s="351">
        <f t="shared" si="156"/>
        <v>2</v>
      </c>
      <c r="T285" s="346">
        <f>T284</f>
        <v>18.605</v>
      </c>
      <c r="U285" s="346"/>
      <c r="V285" s="352"/>
      <c r="W285" s="346"/>
      <c r="X285" s="346"/>
      <c r="Y285" s="353">
        <f t="shared" si="149"/>
        <v>13.841336997922443</v>
      </c>
      <c r="Z285" s="346"/>
      <c r="AA285" s="354"/>
      <c r="AC285" s="759"/>
      <c r="AD285" s="757"/>
    </row>
    <row r="286" spans="1:30" s="280" customFormat="1" ht="13.95" customHeight="1">
      <c r="A286" s="961"/>
      <c r="B286" s="309" t="s">
        <v>1349</v>
      </c>
      <c r="C286" s="310" t="s">
        <v>590</v>
      </c>
      <c r="D286" s="311" t="s">
        <v>1396</v>
      </c>
      <c r="E286" s="310" t="s">
        <v>1397</v>
      </c>
      <c r="F286" s="312">
        <v>5.83</v>
      </c>
      <c r="G286" s="312">
        <v>0.22</v>
      </c>
      <c r="H286" s="312">
        <v>0.55000000000000004</v>
      </c>
      <c r="I286" s="312">
        <f t="shared" si="150"/>
        <v>0.30250000000000005</v>
      </c>
      <c r="J286" s="313">
        <f>COUNT(F286:F290)</f>
        <v>5</v>
      </c>
      <c r="K286" s="314">
        <f>AVERAGE(F286:F290)</f>
        <v>13.848000000000003</v>
      </c>
      <c r="L286" s="314">
        <f>STDEV(F286:F290)</f>
        <v>4.9769337950187706</v>
      </c>
      <c r="M286" s="315">
        <f>L286/K286</f>
        <v>0.35939729888928146</v>
      </c>
      <c r="N286" s="316">
        <f t="shared" si="147"/>
        <v>1328.2711570247943</v>
      </c>
      <c r="O286" s="317">
        <f>SUM(N286:N290)</f>
        <v>1434.4192327136175</v>
      </c>
      <c r="P286" s="318">
        <f>O286/(J286-1)</f>
        <v>358.60480817840437</v>
      </c>
      <c r="Q286" s="319">
        <f>ABS(F286-AVERAGE(F287:F290))/SQRT(STDEV(F287:F290)^2+G286^2)</f>
        <v>3.9968388013583915</v>
      </c>
      <c r="R286" s="320">
        <f t="shared" si="148"/>
        <v>0</v>
      </c>
      <c r="S286" s="321">
        <f>IF(SUM(R286:R290)=1,"One sample left!",SUM(R286:R290))</f>
        <v>4</v>
      </c>
      <c r="T286" s="316">
        <f>IF(S286=J286,K286,AVERAGE(F287:F290))</f>
        <v>15.852499999999999</v>
      </c>
      <c r="U286" s="316">
        <f>IF(S286=J286,L286,STDEV(F287:F290))</f>
        <v>2.4979374825376901</v>
      </c>
      <c r="V286" s="322">
        <f>U286/T286</f>
        <v>0.1575737254400057</v>
      </c>
      <c r="W286" s="316">
        <f>SQRT(STDEV(F287:F290)^2+SUM(I287:I290))</f>
        <v>3.8230343533202436</v>
      </c>
      <c r="X286" s="322">
        <f>W286/T286</f>
        <v>0.24116286726511552</v>
      </c>
      <c r="Y286" s="323">
        <f t="shared" si="149"/>
        <v>0</v>
      </c>
      <c r="Z286" s="317">
        <f>IF(S286=J286,O286,SUM(Y286:Y290))</f>
        <v>78.998837873159644</v>
      </c>
      <c r="AA286" s="324">
        <f>Z286/(S286-1)</f>
        <v>26.332945957719883</v>
      </c>
      <c r="AC286" s="759"/>
      <c r="AD286" s="757"/>
    </row>
    <row r="287" spans="1:30" s="280" customFormat="1" ht="13.95" customHeight="1">
      <c r="A287" s="961"/>
      <c r="B287" s="326" t="s">
        <v>1349</v>
      </c>
      <c r="C287" s="327" t="s">
        <v>590</v>
      </c>
      <c r="D287" s="328" t="s">
        <v>1398</v>
      </c>
      <c r="E287" s="327" t="s">
        <v>1399</v>
      </c>
      <c r="F287" s="329">
        <v>15.1</v>
      </c>
      <c r="G287" s="329">
        <v>0.39</v>
      </c>
      <c r="H287" s="329">
        <v>1.35</v>
      </c>
      <c r="I287" s="329">
        <f t="shared" si="150"/>
        <v>1.8225000000000002</v>
      </c>
      <c r="J287" s="330">
        <f t="shared" ref="J287:M290" si="157">J286</f>
        <v>5</v>
      </c>
      <c r="K287" s="291">
        <f t="shared" si="157"/>
        <v>13.848000000000003</v>
      </c>
      <c r="L287" s="291">
        <f t="shared" si="157"/>
        <v>4.9769337950187706</v>
      </c>
      <c r="M287" s="331">
        <f t="shared" si="157"/>
        <v>0.35939729888928146</v>
      </c>
      <c r="N287" s="291">
        <f t="shared" si="147"/>
        <v>10.305746219592324</v>
      </c>
      <c r="O287" s="283"/>
      <c r="P287" s="290"/>
      <c r="Q287" s="333">
        <f>ABS(F287-AVERAGE(F286,F288:F290))/SQRT(STDEV(F286,F288:F290)^2+G287^2)</f>
        <v>0.27441166801210187</v>
      </c>
      <c r="R287" s="334">
        <f t="shared" si="148"/>
        <v>1</v>
      </c>
      <c r="S287" s="335">
        <f t="shared" ref="S287:S290" si="158">S286</f>
        <v>4</v>
      </c>
      <c r="T287" s="332">
        <f>T286</f>
        <v>15.852499999999999</v>
      </c>
      <c r="U287" s="332"/>
      <c r="V287" s="336"/>
      <c r="W287" s="332"/>
      <c r="X287" s="332"/>
      <c r="Y287" s="337">
        <f t="shared" si="149"/>
        <v>3.7229207758053859</v>
      </c>
      <c r="Z287" s="332"/>
      <c r="AA287" s="338"/>
      <c r="AC287" s="759"/>
      <c r="AD287" s="757"/>
    </row>
    <row r="288" spans="1:30" s="280" customFormat="1" ht="13.95" customHeight="1">
      <c r="A288" s="961"/>
      <c r="B288" s="326" t="s">
        <v>1349</v>
      </c>
      <c r="C288" s="327" t="s">
        <v>590</v>
      </c>
      <c r="D288" s="328" t="s">
        <v>1400</v>
      </c>
      <c r="E288" s="327" t="s">
        <v>1401</v>
      </c>
      <c r="F288" s="329">
        <v>19.440000000000001</v>
      </c>
      <c r="G288" s="329">
        <v>0.6</v>
      </c>
      <c r="H288" s="329">
        <v>1.77</v>
      </c>
      <c r="I288" s="329">
        <f t="shared" si="150"/>
        <v>3.1329000000000002</v>
      </c>
      <c r="J288" s="330">
        <f t="shared" si="157"/>
        <v>5</v>
      </c>
      <c r="K288" s="291">
        <f t="shared" si="157"/>
        <v>13.848000000000003</v>
      </c>
      <c r="L288" s="291">
        <f t="shared" si="157"/>
        <v>4.9769337950187706</v>
      </c>
      <c r="M288" s="331">
        <f t="shared" si="157"/>
        <v>0.35939729888928146</v>
      </c>
      <c r="N288" s="291">
        <f t="shared" si="147"/>
        <v>86.862399999999965</v>
      </c>
      <c r="O288" s="283"/>
      <c r="P288" s="290"/>
      <c r="Q288" s="333">
        <f>ABS(F288-AVERAGE(F286:F287,F289:F290))/SQRT(STDEV(F286:F287,F289:F290)^2+G288^2)</f>
        <v>1.5492405836516787</v>
      </c>
      <c r="R288" s="334">
        <f t="shared" si="148"/>
        <v>1</v>
      </c>
      <c r="S288" s="335">
        <f t="shared" si="158"/>
        <v>4</v>
      </c>
      <c r="T288" s="332">
        <f>T287</f>
        <v>15.852499999999999</v>
      </c>
      <c r="U288" s="332"/>
      <c r="V288" s="336"/>
      <c r="W288" s="332"/>
      <c r="X288" s="332"/>
      <c r="Y288" s="337">
        <f t="shared" si="149"/>
        <v>35.750434027777821</v>
      </c>
      <c r="Z288" s="332"/>
      <c r="AA288" s="338"/>
      <c r="AC288" s="759"/>
      <c r="AD288" s="757"/>
    </row>
    <row r="289" spans="1:30" s="280" customFormat="1" ht="13.95" customHeight="1">
      <c r="A289" s="961"/>
      <c r="B289" s="326" t="s">
        <v>1349</v>
      </c>
      <c r="C289" s="327" t="s">
        <v>590</v>
      </c>
      <c r="D289" s="328" t="s">
        <v>1402</v>
      </c>
      <c r="E289" s="327" t="s">
        <v>1403</v>
      </c>
      <c r="F289" s="329">
        <v>13.64</v>
      </c>
      <c r="G289" s="329">
        <v>0.36</v>
      </c>
      <c r="H289" s="329">
        <v>1.22</v>
      </c>
      <c r="I289" s="329">
        <f t="shared" si="150"/>
        <v>1.4883999999999999</v>
      </c>
      <c r="J289" s="330">
        <f t="shared" si="157"/>
        <v>5</v>
      </c>
      <c r="K289" s="291">
        <f t="shared" si="157"/>
        <v>13.848000000000003</v>
      </c>
      <c r="L289" s="291">
        <f t="shared" si="157"/>
        <v>4.9769337950187706</v>
      </c>
      <c r="M289" s="331">
        <f t="shared" si="157"/>
        <v>0.35939729888928146</v>
      </c>
      <c r="N289" s="291">
        <f t="shared" si="147"/>
        <v>0.33382716049383349</v>
      </c>
      <c r="O289" s="283"/>
      <c r="P289" s="290"/>
      <c r="Q289" s="333">
        <f>ABS(F289-AVERAGE(F286:F288,F290))/SQRT(STDEV(F286:F288,F290)^2+G289^2)</f>
        <v>4.5165805951623589E-2</v>
      </c>
      <c r="R289" s="334">
        <f t="shared" si="148"/>
        <v>1</v>
      </c>
      <c r="S289" s="335">
        <f t="shared" si="158"/>
        <v>4</v>
      </c>
      <c r="T289" s="332">
        <f>T288</f>
        <v>15.852499999999999</v>
      </c>
      <c r="U289" s="332"/>
      <c r="V289" s="336"/>
      <c r="W289" s="332"/>
      <c r="X289" s="332"/>
      <c r="Y289" s="337">
        <f t="shared" si="149"/>
        <v>37.771267361111065</v>
      </c>
      <c r="Z289" s="332"/>
      <c r="AA289" s="338"/>
      <c r="AC289" s="759"/>
      <c r="AD289" s="757"/>
    </row>
    <row r="290" spans="1:30" s="280" customFormat="1" ht="13.95" customHeight="1">
      <c r="A290" s="961"/>
      <c r="B290" s="339" t="s">
        <v>1349</v>
      </c>
      <c r="C290" s="340" t="s">
        <v>590</v>
      </c>
      <c r="D290" s="341" t="s">
        <v>1404</v>
      </c>
      <c r="E290" s="340" t="s">
        <v>1405</v>
      </c>
      <c r="F290" s="342">
        <v>15.23</v>
      </c>
      <c r="G290" s="342">
        <v>0.47</v>
      </c>
      <c r="H290" s="342">
        <v>1.39</v>
      </c>
      <c r="I290" s="342">
        <f t="shared" si="150"/>
        <v>1.9320999999999997</v>
      </c>
      <c r="J290" s="343">
        <f t="shared" si="157"/>
        <v>5</v>
      </c>
      <c r="K290" s="344">
        <f t="shared" si="157"/>
        <v>13.848000000000003</v>
      </c>
      <c r="L290" s="344">
        <f t="shared" si="157"/>
        <v>4.9769337950187706</v>
      </c>
      <c r="M290" s="345">
        <f t="shared" si="157"/>
        <v>0.35939729888928146</v>
      </c>
      <c r="N290" s="344">
        <f t="shared" si="147"/>
        <v>8.6461023087369586</v>
      </c>
      <c r="O290" s="347"/>
      <c r="P290" s="348"/>
      <c r="Q290" s="349">
        <f>ABS(F290-AVERAGE(F286:F289))/SQRT(STDEV(F286:F289)^2+G290^2)</f>
        <v>0.30324947293192817</v>
      </c>
      <c r="R290" s="350">
        <f t="shared" si="148"/>
        <v>1</v>
      </c>
      <c r="S290" s="351">
        <f t="shared" si="158"/>
        <v>4</v>
      </c>
      <c r="T290" s="346">
        <f>T289</f>
        <v>15.852499999999999</v>
      </c>
      <c r="U290" s="346"/>
      <c r="V290" s="352"/>
      <c r="W290" s="346"/>
      <c r="X290" s="346"/>
      <c r="Y290" s="353">
        <f t="shared" si="149"/>
        <v>1.7542157084653618</v>
      </c>
      <c r="Z290" s="346"/>
      <c r="AA290" s="354"/>
      <c r="AC290" s="759"/>
      <c r="AD290" s="757"/>
    </row>
    <row r="291" spans="1:30" s="280" customFormat="1" ht="13.95" customHeight="1">
      <c r="A291" s="961" t="s">
        <v>1406</v>
      </c>
      <c r="B291" s="309" t="s">
        <v>1349</v>
      </c>
      <c r="C291" s="310" t="s">
        <v>601</v>
      </c>
      <c r="D291" s="311" t="s">
        <v>1407</v>
      </c>
      <c r="E291" s="310" t="s">
        <v>1408</v>
      </c>
      <c r="F291" s="312">
        <v>16.38</v>
      </c>
      <c r="G291" s="312">
        <v>1.21</v>
      </c>
      <c r="H291" s="312">
        <v>0.78</v>
      </c>
      <c r="I291" s="312">
        <f t="shared" si="150"/>
        <v>0.60840000000000005</v>
      </c>
      <c r="J291" s="313">
        <f>COUNT(F291:F296)</f>
        <v>6</v>
      </c>
      <c r="K291" s="314">
        <f>AVERAGE(F291:F296)</f>
        <v>12.866666666666667</v>
      </c>
      <c r="L291" s="314">
        <f>STDEV(F291:F296)</f>
        <v>3.0788092936501692</v>
      </c>
      <c r="M291" s="315">
        <f>L291/K291</f>
        <v>0.23928569639768155</v>
      </c>
      <c r="N291" s="314">
        <f t="shared" si="147"/>
        <v>8.430784175337136</v>
      </c>
      <c r="O291" s="317">
        <f>SUM(N291:N296)</f>
        <v>155.45344919060105</v>
      </c>
      <c r="P291" s="318">
        <f>O291/(J291-1)</f>
        <v>31.090689838120209</v>
      </c>
      <c r="Q291" s="319">
        <f>ABS(F291-AVERAGE(F292:F296))/SQRT(STDEV(F292:F296)^2+G291^2)</f>
        <v>1.3600084912345689</v>
      </c>
      <c r="R291" s="320">
        <f t="shared" si="148"/>
        <v>1</v>
      </c>
      <c r="S291" s="321">
        <f>IF(SUM(R291:R296)=1,"One sample left!",SUM(R291:R296))</f>
        <v>5</v>
      </c>
      <c r="T291" s="316">
        <f>IF(S291=J291,K291,AVERAGE(F291,F293:F296))</f>
        <v>14.018000000000001</v>
      </c>
      <c r="U291" s="316">
        <f>IF(S291=J291,L291,STDEV(F291,F293:F296))</f>
        <v>1.3809670524672191</v>
      </c>
      <c r="V291" s="322">
        <f>U291/T291</f>
        <v>9.851384309225418E-2</v>
      </c>
      <c r="W291" s="316">
        <f>SQRT((STDEV(F291,F293:F296))^2+SUM(I291,I293:I296))</f>
        <v>3.4395886381949805</v>
      </c>
      <c r="X291" s="322">
        <f>W291/T291</f>
        <v>0.24536942774967757</v>
      </c>
      <c r="Y291" s="323">
        <f t="shared" si="149"/>
        <v>3.8105621200737598</v>
      </c>
      <c r="Z291" s="317">
        <f>IF(S291=J291,O291,SUM(Y291:Y296))</f>
        <v>6.0311124696878391</v>
      </c>
      <c r="AA291" s="324">
        <f>Z291/(S291-1)</f>
        <v>1.5077781174219598</v>
      </c>
      <c r="AC291" s="759"/>
      <c r="AD291" s="757"/>
    </row>
    <row r="292" spans="1:30" s="280" customFormat="1" ht="13.95" customHeight="1">
      <c r="A292" s="961"/>
      <c r="B292" s="326" t="s">
        <v>1349</v>
      </c>
      <c r="C292" s="327" t="s">
        <v>601</v>
      </c>
      <c r="D292" s="328" t="s">
        <v>1409</v>
      </c>
      <c r="E292" s="327" t="s">
        <v>1410</v>
      </c>
      <c r="F292" s="329">
        <v>7.11</v>
      </c>
      <c r="G292" s="329">
        <v>0.48</v>
      </c>
      <c r="H292" s="329">
        <v>2.0499999999999998</v>
      </c>
      <c r="I292" s="329">
        <f t="shared" si="150"/>
        <v>4.2024999999999997</v>
      </c>
      <c r="J292" s="330">
        <f t="shared" ref="J292:M296" si="159">J291</f>
        <v>6</v>
      </c>
      <c r="K292" s="291">
        <f t="shared" si="159"/>
        <v>12.866666666666667</v>
      </c>
      <c r="L292" s="291">
        <f t="shared" si="159"/>
        <v>3.0788092936501692</v>
      </c>
      <c r="M292" s="331">
        <f t="shared" si="159"/>
        <v>0.23928569639768155</v>
      </c>
      <c r="N292" s="291">
        <f t="shared" si="147"/>
        <v>143.833381558642</v>
      </c>
      <c r="O292" s="283"/>
      <c r="P292" s="290"/>
      <c r="Q292" s="333">
        <f>ABS(F292-AVERAGE(F291,F293:F296))/SQRT(STDEV(F291,F293:F296)^2+G292^2)</f>
        <v>4.7250054621855764</v>
      </c>
      <c r="R292" s="334">
        <f t="shared" si="148"/>
        <v>0</v>
      </c>
      <c r="S292" s="335">
        <f t="shared" ref="S292:S296" si="160">S291</f>
        <v>5</v>
      </c>
      <c r="T292" s="332">
        <f>T291</f>
        <v>14.018000000000001</v>
      </c>
      <c r="U292" s="332"/>
      <c r="V292" s="336"/>
      <c r="W292" s="332"/>
      <c r="X292" s="332"/>
      <c r="Y292" s="337">
        <f t="shared" si="149"/>
        <v>0</v>
      </c>
      <c r="Z292" s="332"/>
      <c r="AA292" s="338"/>
      <c r="AC292" s="759"/>
      <c r="AD292" s="757"/>
    </row>
    <row r="293" spans="1:30" s="280" customFormat="1" ht="13.95" customHeight="1">
      <c r="A293" s="961"/>
      <c r="B293" s="326" t="s">
        <v>1349</v>
      </c>
      <c r="C293" s="327" t="s">
        <v>601</v>
      </c>
      <c r="D293" s="328" t="s">
        <v>1411</v>
      </c>
      <c r="E293" s="327" t="s">
        <v>1412</v>
      </c>
      <c r="F293" s="329">
        <v>12.95</v>
      </c>
      <c r="G293" s="329">
        <v>1.72</v>
      </c>
      <c r="H293" s="329">
        <v>1.4</v>
      </c>
      <c r="I293" s="329">
        <f t="shared" si="150"/>
        <v>1.9599999999999997</v>
      </c>
      <c r="J293" s="330">
        <f t="shared" si="159"/>
        <v>6</v>
      </c>
      <c r="K293" s="291">
        <f t="shared" si="159"/>
        <v>12.866666666666667</v>
      </c>
      <c r="L293" s="291">
        <f t="shared" si="159"/>
        <v>3.0788092936501692</v>
      </c>
      <c r="M293" s="331">
        <f t="shared" si="159"/>
        <v>0.23928569639768155</v>
      </c>
      <c r="N293" s="291">
        <f t="shared" si="147"/>
        <v>2.3473649420106299E-3</v>
      </c>
      <c r="O293" s="283"/>
      <c r="P293" s="290"/>
      <c r="Q293" s="333">
        <f>ABS(F293-AVERAGE(F291:F292,F294:F296))/SQRT(STDEV(F291:F292,F294:F296)^2+G293^2)</f>
        <v>2.5989240862093286E-2</v>
      </c>
      <c r="R293" s="334">
        <f t="shared" si="148"/>
        <v>1</v>
      </c>
      <c r="S293" s="335">
        <f t="shared" si="160"/>
        <v>5</v>
      </c>
      <c r="T293" s="332">
        <f>T292</f>
        <v>14.018000000000001</v>
      </c>
      <c r="U293" s="332"/>
      <c r="V293" s="336"/>
      <c r="W293" s="332"/>
      <c r="X293" s="332"/>
      <c r="Y293" s="337">
        <f t="shared" si="149"/>
        <v>0.38555435370470631</v>
      </c>
      <c r="Z293" s="332"/>
      <c r="AA293" s="338"/>
      <c r="AC293" s="759"/>
      <c r="AD293" s="757"/>
    </row>
    <row r="294" spans="1:30" s="280" customFormat="1" ht="13.95" customHeight="1">
      <c r="A294" s="961"/>
      <c r="B294" s="326" t="s">
        <v>1349</v>
      </c>
      <c r="C294" s="327" t="s">
        <v>601</v>
      </c>
      <c r="D294" s="328" t="s">
        <v>1413</v>
      </c>
      <c r="E294" s="327" t="s">
        <v>1414</v>
      </c>
      <c r="F294" s="329">
        <v>13.97</v>
      </c>
      <c r="G294" s="329">
        <v>0.73</v>
      </c>
      <c r="H294" s="329">
        <v>1.48</v>
      </c>
      <c r="I294" s="329">
        <f t="shared" si="150"/>
        <v>2.1903999999999999</v>
      </c>
      <c r="J294" s="330">
        <f t="shared" si="159"/>
        <v>6</v>
      </c>
      <c r="K294" s="291">
        <f t="shared" si="159"/>
        <v>12.866666666666667</v>
      </c>
      <c r="L294" s="291">
        <f t="shared" si="159"/>
        <v>3.0788092936501692</v>
      </c>
      <c r="M294" s="331">
        <f t="shared" si="159"/>
        <v>0.23928569639768155</v>
      </c>
      <c r="N294" s="291">
        <f t="shared" si="147"/>
        <v>2.2843768895560985</v>
      </c>
      <c r="O294" s="283"/>
      <c r="P294" s="290"/>
      <c r="Q294" s="333">
        <f>ABS(F294-AVERAGE(F291:F293,F295:F296))/SQRT(STDEV(F291:F293,F295:F296)^2+G294^2)</f>
        <v>0.38194290555736948</v>
      </c>
      <c r="R294" s="334">
        <f t="shared" si="148"/>
        <v>1</v>
      </c>
      <c r="S294" s="335">
        <f t="shared" si="160"/>
        <v>5</v>
      </c>
      <c r="T294" s="332">
        <f>T293</f>
        <v>14.018000000000001</v>
      </c>
      <c r="U294" s="332"/>
      <c r="V294" s="336"/>
      <c r="W294" s="332"/>
      <c r="X294" s="332"/>
      <c r="Y294" s="337">
        <f t="shared" si="149"/>
        <v>4.3235128541940409E-3</v>
      </c>
      <c r="Z294" s="332"/>
      <c r="AA294" s="338"/>
      <c r="AC294" s="759"/>
      <c r="AD294" s="757"/>
    </row>
    <row r="295" spans="1:30" s="280" customFormat="1" ht="13.95" customHeight="1">
      <c r="A295" s="961"/>
      <c r="B295" s="326" t="s">
        <v>1349</v>
      </c>
      <c r="C295" s="327" t="s">
        <v>601</v>
      </c>
      <c r="D295" s="328" t="s">
        <v>1415</v>
      </c>
      <c r="E295" s="327" t="s">
        <v>1416</v>
      </c>
      <c r="F295" s="329">
        <v>13.65</v>
      </c>
      <c r="G295" s="329">
        <v>0.91</v>
      </c>
      <c r="H295" s="329">
        <v>1.85</v>
      </c>
      <c r="I295" s="329">
        <f t="shared" si="150"/>
        <v>3.4225000000000003</v>
      </c>
      <c r="J295" s="330">
        <f t="shared" si="159"/>
        <v>6</v>
      </c>
      <c r="K295" s="291">
        <f t="shared" si="159"/>
        <v>12.866666666666667</v>
      </c>
      <c r="L295" s="291">
        <f t="shared" si="159"/>
        <v>3.0788092936501692</v>
      </c>
      <c r="M295" s="331">
        <f t="shared" si="159"/>
        <v>0.23928569639768155</v>
      </c>
      <c r="N295" s="291">
        <f t="shared" si="147"/>
        <v>0.74098672999771864</v>
      </c>
      <c r="O295" s="283"/>
      <c r="P295" s="290"/>
      <c r="Q295" s="333">
        <f>ABS(F295-AVERAGE(F291:F294,F296))/SQRT(STDEV(F291:F294,F296)^2+G295^2)</f>
        <v>0.26594822179743827</v>
      </c>
      <c r="R295" s="334">
        <f t="shared" si="148"/>
        <v>1</v>
      </c>
      <c r="S295" s="335">
        <f t="shared" si="160"/>
        <v>5</v>
      </c>
      <c r="T295" s="332">
        <f>T294</f>
        <v>14.018000000000001</v>
      </c>
      <c r="U295" s="332"/>
      <c r="V295" s="336"/>
      <c r="W295" s="332"/>
      <c r="X295" s="332"/>
      <c r="Y295" s="337">
        <f t="shared" si="149"/>
        <v>0.16353580485448646</v>
      </c>
      <c r="Z295" s="332"/>
      <c r="AA295" s="338"/>
      <c r="AC295" s="759"/>
      <c r="AD295" s="757"/>
    </row>
    <row r="296" spans="1:30" s="280" customFormat="1" ht="13.95" customHeight="1">
      <c r="A296" s="961"/>
      <c r="B296" s="339" t="s">
        <v>1349</v>
      </c>
      <c r="C296" s="340" t="s">
        <v>601</v>
      </c>
      <c r="D296" s="341" t="s">
        <v>1417</v>
      </c>
      <c r="E296" s="340" t="s">
        <v>1418</v>
      </c>
      <c r="F296" s="342">
        <v>13.14</v>
      </c>
      <c r="G296" s="342">
        <v>0.68</v>
      </c>
      <c r="H296" s="342">
        <v>1.32</v>
      </c>
      <c r="I296" s="342">
        <f t="shared" si="150"/>
        <v>1.7424000000000002</v>
      </c>
      <c r="J296" s="343">
        <f t="shared" si="159"/>
        <v>6</v>
      </c>
      <c r="K296" s="344">
        <f t="shared" si="159"/>
        <v>12.866666666666667</v>
      </c>
      <c r="L296" s="344">
        <f t="shared" si="159"/>
        <v>3.0788092936501692</v>
      </c>
      <c r="M296" s="345">
        <f t="shared" si="159"/>
        <v>0.23928569639768155</v>
      </c>
      <c r="N296" s="344">
        <f t="shared" si="147"/>
        <v>0.16157247212610543</v>
      </c>
      <c r="O296" s="347"/>
      <c r="P296" s="348"/>
      <c r="Q296" s="349">
        <f>ABS(F296-AVERAGE(F291:F295))/SQRT(STDEV(F291:F295)^2+G296^2)</f>
        <v>9.3566148375161223E-2</v>
      </c>
      <c r="R296" s="350">
        <f t="shared" si="148"/>
        <v>1</v>
      </c>
      <c r="S296" s="351">
        <f t="shared" si="160"/>
        <v>5</v>
      </c>
      <c r="T296" s="346">
        <f>T295</f>
        <v>14.018000000000001</v>
      </c>
      <c r="U296" s="346"/>
      <c r="V296" s="352"/>
      <c r="W296" s="346"/>
      <c r="X296" s="346"/>
      <c r="Y296" s="353">
        <f t="shared" si="149"/>
        <v>1.6671366782006922</v>
      </c>
      <c r="Z296" s="346"/>
      <c r="AA296" s="354"/>
      <c r="AC296" s="759"/>
      <c r="AD296" s="757"/>
    </row>
    <row r="297" spans="1:30" s="280" customFormat="1" ht="13.95" customHeight="1">
      <c r="A297" s="961" t="s">
        <v>621</v>
      </c>
      <c r="B297" s="309" t="s">
        <v>1349</v>
      </c>
      <c r="C297" s="310" t="s">
        <v>626</v>
      </c>
      <c r="D297" s="311" t="s">
        <v>1419</v>
      </c>
      <c r="E297" s="310" t="s">
        <v>1420</v>
      </c>
      <c r="F297" s="312">
        <v>30.7</v>
      </c>
      <c r="G297" s="312">
        <v>0.93</v>
      </c>
      <c r="H297" s="312">
        <v>2.8</v>
      </c>
      <c r="I297" s="312">
        <f t="shared" si="150"/>
        <v>7.839999999999999</v>
      </c>
      <c r="J297" s="313">
        <f>COUNT(F297:F299)</f>
        <v>3</v>
      </c>
      <c r="K297" s="314">
        <f>AVERAGE(F297:F299)</f>
        <v>47.109999999999992</v>
      </c>
      <c r="L297" s="314">
        <f>STDEV(F297:F299)</f>
        <v>29.617331074895993</v>
      </c>
      <c r="M297" s="315">
        <f>L297/K297</f>
        <v>0.62868459084899164</v>
      </c>
      <c r="N297" s="316">
        <f t="shared" si="147"/>
        <v>311.35171696149814</v>
      </c>
      <c r="O297" s="317">
        <f>SUM(N297:N299)</f>
        <v>893.07705470964618</v>
      </c>
      <c r="P297" s="318">
        <f>O297/(J297-1)</f>
        <v>446.53852735482309</v>
      </c>
      <c r="Q297" s="319">
        <f>ABS(F297-AVERAGE(F298:F299))/SQRT(STDEV(F298:F299)^2+G297^2)</f>
        <v>0.6696117903695179</v>
      </c>
      <c r="R297" s="320">
        <f t="shared" si="148"/>
        <v>1</v>
      </c>
      <c r="S297" s="321">
        <f>IF(SUM(R297:R299)=1,"One sample left!",SUM(R297:R299))</f>
        <v>2</v>
      </c>
      <c r="T297" s="316">
        <f>IF(S297=J297,K297,AVERAGE(F297,F299))</f>
        <v>30.015000000000001</v>
      </c>
      <c r="U297" s="316">
        <f>IF(S297=J297,L297,STDEV(F297,F299))</f>
        <v>0.96873629022557084</v>
      </c>
      <c r="V297" s="322">
        <f>U297/T297</f>
        <v>3.2275072138116638E-2</v>
      </c>
      <c r="W297" s="316">
        <f>SQRT((STDEV(F297,F299))^2+SUM(I297,I299))</f>
        <v>3.9951032527332759</v>
      </c>
      <c r="X297" s="322">
        <f>W297/T297</f>
        <v>0.13310355664611948</v>
      </c>
      <c r="Y297" s="323">
        <f t="shared" si="149"/>
        <v>0.54251936640073783</v>
      </c>
      <c r="Z297" s="317">
        <f>IF(S297=J297,O297,SUM(Y297:Y299))</f>
        <v>1.1349003788991636</v>
      </c>
      <c r="AA297" s="324">
        <f>Z297/(S297-1)</f>
        <v>1.1349003788991636</v>
      </c>
      <c r="AC297" s="759"/>
      <c r="AD297" s="757"/>
    </row>
    <row r="298" spans="1:30" s="280" customFormat="1" ht="13.95" customHeight="1">
      <c r="A298" s="961"/>
      <c r="B298" s="326" t="s">
        <v>1349</v>
      </c>
      <c r="C298" s="327" t="s">
        <v>626</v>
      </c>
      <c r="D298" s="328" t="s">
        <v>1421</v>
      </c>
      <c r="E298" s="327" t="s">
        <v>1422</v>
      </c>
      <c r="F298" s="329">
        <v>81.3</v>
      </c>
      <c r="G298" s="329">
        <v>2.5299999999999998</v>
      </c>
      <c r="H298" s="329">
        <v>7.52</v>
      </c>
      <c r="I298" s="329">
        <f t="shared" si="150"/>
        <v>56.550399999999996</v>
      </c>
      <c r="J298" s="330">
        <f t="shared" ref="J298:M299" si="161">J297</f>
        <v>3</v>
      </c>
      <c r="K298" s="291">
        <f t="shared" si="161"/>
        <v>47.109999999999992</v>
      </c>
      <c r="L298" s="291">
        <f t="shared" si="161"/>
        <v>29.617331074895993</v>
      </c>
      <c r="M298" s="331">
        <f t="shared" si="161"/>
        <v>0.62868459084899164</v>
      </c>
      <c r="N298" s="332">
        <f t="shared" si="147"/>
        <v>182.62370916589862</v>
      </c>
      <c r="O298" s="283"/>
      <c r="P298" s="290"/>
      <c r="Q298" s="333">
        <f>ABS(F298-AVERAGE(F297,F299))/SQRT(STDEV(F297,F299)^2+G298^2)</f>
        <v>18.930477138835109</v>
      </c>
      <c r="R298" s="334">
        <f t="shared" si="148"/>
        <v>0</v>
      </c>
      <c r="S298" s="335">
        <f t="shared" ref="S298:S299" si="162">S297</f>
        <v>2</v>
      </c>
      <c r="T298" s="332">
        <f>T297</f>
        <v>30.015000000000001</v>
      </c>
      <c r="U298" s="332"/>
      <c r="V298" s="336"/>
      <c r="W298" s="332"/>
      <c r="X298" s="332"/>
      <c r="Y298" s="337">
        <f t="shared" si="149"/>
        <v>0</v>
      </c>
      <c r="Z298" s="332"/>
      <c r="AA298" s="338"/>
      <c r="AC298" s="759"/>
      <c r="AD298" s="757"/>
    </row>
    <row r="299" spans="1:30" s="280" customFormat="1" ht="13.95" customHeight="1">
      <c r="A299" s="961"/>
      <c r="B299" s="339" t="s">
        <v>1349</v>
      </c>
      <c r="C299" s="340" t="s">
        <v>626</v>
      </c>
      <c r="D299" s="341" t="s">
        <v>1423</v>
      </c>
      <c r="E299" s="340" t="s">
        <v>1424</v>
      </c>
      <c r="F299" s="342">
        <v>29.33</v>
      </c>
      <c r="G299" s="342">
        <v>0.89</v>
      </c>
      <c r="H299" s="342">
        <v>2.68</v>
      </c>
      <c r="I299" s="342">
        <f t="shared" si="150"/>
        <v>7.1824000000000012</v>
      </c>
      <c r="J299" s="343">
        <f t="shared" si="161"/>
        <v>3</v>
      </c>
      <c r="K299" s="344">
        <f t="shared" si="161"/>
        <v>47.109999999999992</v>
      </c>
      <c r="L299" s="344">
        <f t="shared" si="161"/>
        <v>29.617331074895993</v>
      </c>
      <c r="M299" s="345">
        <f t="shared" si="161"/>
        <v>0.62868459084899164</v>
      </c>
      <c r="N299" s="346">
        <f t="shared" si="147"/>
        <v>399.10162858224942</v>
      </c>
      <c r="O299" s="347"/>
      <c r="P299" s="348"/>
      <c r="Q299" s="349">
        <f>ABS(F299-AVERAGE(F297:F298))/SQRT(STDEV(F297:F298)^2+G299^2)</f>
        <v>0.74516625628121747</v>
      </c>
      <c r="R299" s="350">
        <f t="shared" si="148"/>
        <v>1</v>
      </c>
      <c r="S299" s="351">
        <f t="shared" si="162"/>
        <v>2</v>
      </c>
      <c r="T299" s="346">
        <f>T298</f>
        <v>30.015000000000001</v>
      </c>
      <c r="U299" s="346"/>
      <c r="V299" s="352"/>
      <c r="W299" s="346"/>
      <c r="X299" s="346"/>
      <c r="Y299" s="353">
        <f t="shared" si="149"/>
        <v>0.59238101249842579</v>
      </c>
      <c r="Z299" s="346"/>
      <c r="AA299" s="354"/>
      <c r="AC299" s="759"/>
      <c r="AD299" s="757"/>
    </row>
    <row r="300" spans="1:30" s="280" customFormat="1" ht="13.95" customHeight="1">
      <c r="A300" s="961"/>
      <c r="B300" s="309" t="s">
        <v>1349</v>
      </c>
      <c r="C300" s="310" t="s">
        <v>629</v>
      </c>
      <c r="D300" s="311" t="s">
        <v>1425</v>
      </c>
      <c r="E300" s="310" t="s">
        <v>1426</v>
      </c>
      <c r="F300" s="312">
        <v>14.7</v>
      </c>
      <c r="G300" s="312">
        <v>0.53</v>
      </c>
      <c r="H300" s="312">
        <v>1.37</v>
      </c>
      <c r="I300" s="312">
        <f t="shared" si="150"/>
        <v>1.8769000000000002</v>
      </c>
      <c r="J300" s="313">
        <f>COUNT(F300:F302)</f>
        <v>3</v>
      </c>
      <c r="K300" s="314">
        <f>AVERAGE(F300:F302)</f>
        <v>15.733333333333334</v>
      </c>
      <c r="L300" s="314">
        <f>STDEV(F300:F302)</f>
        <v>0.89539562950314544</v>
      </c>
      <c r="M300" s="315">
        <f>L300/K300</f>
        <v>5.6910739163335514E-2</v>
      </c>
      <c r="N300" s="316">
        <f t="shared" si="147"/>
        <v>3.8012736837941654</v>
      </c>
      <c r="O300" s="317">
        <f>SUM(N300:N302)</f>
        <v>5.9830922964092723</v>
      </c>
      <c r="P300" s="318">
        <f>O300/(J300-1)</f>
        <v>2.9915461482046362</v>
      </c>
      <c r="Q300" s="319">
        <f>ABS(F300-AVERAGE(F301:F302))/SQRT(STDEV(F301:F302)^2+G300^2)</f>
        <v>2.9152029443212721</v>
      </c>
      <c r="R300" s="320">
        <f t="shared" si="148"/>
        <v>0</v>
      </c>
      <c r="S300" s="321">
        <f>IF(SUM(R300:R302)=1,"One sample left!",SUM(R300:R302))</f>
        <v>2</v>
      </c>
      <c r="T300" s="316">
        <f>IF(S300=J300,K300,AVERAGE(F301:F302))</f>
        <v>16.25</v>
      </c>
      <c r="U300" s="316">
        <f>IF(S300=J300,L300,STDEV(F301:F302))</f>
        <v>4.2426406871194457E-2</v>
      </c>
      <c r="V300" s="322">
        <f>U300/T300</f>
        <v>2.6108558074581204E-3</v>
      </c>
      <c r="W300" s="316">
        <f>SQRT(STDEV(F301:F302)^2+SUM(I301:I302))</f>
        <v>2.0934660255184463</v>
      </c>
      <c r="X300" s="322">
        <f>W300/T300</f>
        <v>0.12882867849344284</v>
      </c>
      <c r="Y300" s="323">
        <f t="shared" si="149"/>
        <v>0</v>
      </c>
      <c r="Z300" s="317">
        <f>IF(S300=J300,O300,SUM(Y300:Y302))</f>
        <v>7.3484381507710698E-3</v>
      </c>
      <c r="AA300" s="324">
        <f>Z300/(S300-1)</f>
        <v>7.3484381507710698E-3</v>
      </c>
      <c r="AC300" s="759"/>
      <c r="AD300" s="757"/>
    </row>
    <row r="301" spans="1:30" s="280" customFormat="1" ht="13.95" customHeight="1">
      <c r="A301" s="961"/>
      <c r="B301" s="326" t="s">
        <v>1349</v>
      </c>
      <c r="C301" s="327" t="s">
        <v>629</v>
      </c>
      <c r="D301" s="328" t="s">
        <v>1427</v>
      </c>
      <c r="E301" s="327" t="s">
        <v>1428</v>
      </c>
      <c r="F301" s="329">
        <v>16.22</v>
      </c>
      <c r="G301" s="329">
        <v>0.49</v>
      </c>
      <c r="H301" s="329">
        <v>1.48</v>
      </c>
      <c r="I301" s="329">
        <f t="shared" si="150"/>
        <v>2.1903999999999999</v>
      </c>
      <c r="J301" s="330">
        <f t="shared" ref="J301:M302" si="163">J300</f>
        <v>3</v>
      </c>
      <c r="K301" s="291">
        <f t="shared" si="163"/>
        <v>15.733333333333334</v>
      </c>
      <c r="L301" s="291">
        <f t="shared" si="163"/>
        <v>0.89539562950314544</v>
      </c>
      <c r="M301" s="331">
        <f t="shared" si="163"/>
        <v>5.6910739163335514E-2</v>
      </c>
      <c r="N301" s="332">
        <f t="shared" si="147"/>
        <v>0.98644083483732792</v>
      </c>
      <c r="O301" s="283"/>
      <c r="P301" s="290"/>
      <c r="Q301" s="333">
        <f>ABS(F301-AVERAGE(F300,F302))/SQRT(STDEV(F300,F302)^2+G301^2)</f>
        <v>0.59838075755202158</v>
      </c>
      <c r="R301" s="334">
        <f t="shared" si="148"/>
        <v>1</v>
      </c>
      <c r="S301" s="335">
        <f t="shared" ref="S301:S302" si="164">S300</f>
        <v>2</v>
      </c>
      <c r="T301" s="332">
        <f>T300</f>
        <v>16.25</v>
      </c>
      <c r="U301" s="332"/>
      <c r="V301" s="336"/>
      <c r="W301" s="332"/>
      <c r="X301" s="332"/>
      <c r="Y301" s="337">
        <f t="shared" si="149"/>
        <v>3.7484381507707967E-3</v>
      </c>
      <c r="Z301" s="332"/>
      <c r="AA301" s="338"/>
      <c r="AC301" s="759"/>
      <c r="AD301" s="757"/>
    </row>
    <row r="302" spans="1:30" s="280" customFormat="1" ht="13.95" customHeight="1">
      <c r="A302" s="961"/>
      <c r="B302" s="339" t="s">
        <v>1349</v>
      </c>
      <c r="C302" s="340" t="s">
        <v>629</v>
      </c>
      <c r="D302" s="341" t="s">
        <v>1429</v>
      </c>
      <c r="E302" s="340" t="s">
        <v>1430</v>
      </c>
      <c r="F302" s="342">
        <v>16.28</v>
      </c>
      <c r="G302" s="342">
        <v>0.5</v>
      </c>
      <c r="H302" s="342">
        <v>1.48</v>
      </c>
      <c r="I302" s="342">
        <f t="shared" si="150"/>
        <v>2.1903999999999999</v>
      </c>
      <c r="J302" s="343">
        <f t="shared" si="163"/>
        <v>3</v>
      </c>
      <c r="K302" s="344">
        <f t="shared" si="163"/>
        <v>15.733333333333334</v>
      </c>
      <c r="L302" s="344">
        <f t="shared" si="163"/>
        <v>0.89539562950314544</v>
      </c>
      <c r="M302" s="345">
        <f t="shared" si="163"/>
        <v>5.6910739163335514E-2</v>
      </c>
      <c r="N302" s="346">
        <f t="shared" si="147"/>
        <v>1.1953777777777785</v>
      </c>
      <c r="O302" s="347"/>
      <c r="P302" s="348"/>
      <c r="Q302" s="349">
        <f>ABS(F302-AVERAGE(F300:F301))/SQRT(STDEV(F300:F301)^2+G302^2)</f>
        <v>0.6917430139735119</v>
      </c>
      <c r="R302" s="350">
        <f t="shared" si="148"/>
        <v>1</v>
      </c>
      <c r="S302" s="351">
        <f t="shared" si="164"/>
        <v>2</v>
      </c>
      <c r="T302" s="346">
        <f>T301</f>
        <v>16.25</v>
      </c>
      <c r="U302" s="346"/>
      <c r="V302" s="352"/>
      <c r="W302" s="346"/>
      <c r="X302" s="346"/>
      <c r="Y302" s="353">
        <f t="shared" si="149"/>
        <v>3.6000000000002727E-3</v>
      </c>
      <c r="Z302" s="346"/>
      <c r="AA302" s="354"/>
      <c r="AC302" s="759"/>
      <c r="AD302" s="757"/>
    </row>
    <row r="303" spans="1:30" s="280" customFormat="1" ht="13.95" customHeight="1">
      <c r="A303" s="961" t="s">
        <v>1431</v>
      </c>
      <c r="B303" s="309" t="s">
        <v>1349</v>
      </c>
      <c r="C303" s="310" t="s">
        <v>1432</v>
      </c>
      <c r="D303" s="311" t="s">
        <v>1433</v>
      </c>
      <c r="E303" s="310" t="s">
        <v>1434</v>
      </c>
      <c r="F303" s="312">
        <v>101.88</v>
      </c>
      <c r="G303" s="312">
        <v>2.79</v>
      </c>
      <c r="H303" s="312">
        <v>9.35</v>
      </c>
      <c r="I303" s="312">
        <f t="shared" si="150"/>
        <v>87.422499999999999</v>
      </c>
      <c r="J303" s="313">
        <f>COUNT(F303:F305)</f>
        <v>3</v>
      </c>
      <c r="K303" s="314">
        <f>AVERAGE(F303:F305)</f>
        <v>58.889999999999993</v>
      </c>
      <c r="L303" s="314">
        <f>STDEV(F303:F305)</f>
        <v>40.24974658305316</v>
      </c>
      <c r="M303" s="315">
        <f>L303/K303</f>
        <v>0.68347336700718564</v>
      </c>
      <c r="N303" s="316">
        <f t="shared" si="147"/>
        <v>237.425020233553</v>
      </c>
      <c r="O303" s="317">
        <f>SUM(N303:N305)</f>
        <v>1508.1506887424302</v>
      </c>
      <c r="P303" s="318">
        <f>O303/(J303-1)</f>
        <v>754.07534437121512</v>
      </c>
      <c r="Q303" s="319">
        <f>ABS(F303-AVERAGE(F304:F305))/SQRT(STDEV(F304:F305)^2+G303^2)</f>
        <v>2.9567270394193188</v>
      </c>
      <c r="R303" s="320">
        <f t="shared" si="148"/>
        <v>0</v>
      </c>
      <c r="S303" s="321">
        <f>IF(SUM(R303:R305)=1,"One sample left!",SUM(R303:R305))</f>
        <v>2</v>
      </c>
      <c r="T303" s="316">
        <f>IF(S303=J303,K303,AVERAGE(F304:F305))</f>
        <v>37.394999999999996</v>
      </c>
      <c r="U303" s="316">
        <f>IF(S303=J303,L303,STDEV(F304:F305))</f>
        <v>21.630396436496497</v>
      </c>
      <c r="V303" s="322">
        <f>U303/T303</f>
        <v>0.57843017613307923</v>
      </c>
      <c r="W303" s="316">
        <f>SQRT(STDEV(F304:F305)^2+SUM(I304:I305))</f>
        <v>22.255169062489738</v>
      </c>
      <c r="X303" s="322">
        <f>W303/T303</f>
        <v>0.59513756016819741</v>
      </c>
      <c r="Y303" s="323">
        <f t="shared" si="149"/>
        <v>0</v>
      </c>
      <c r="Z303" s="317">
        <f>IF(S303=J303,O303,SUM(Y303:Y305))</f>
        <v>333.95657083207385</v>
      </c>
      <c r="AA303" s="324">
        <f>Z303/(S303-1)</f>
        <v>333.95657083207385</v>
      </c>
      <c r="AC303" s="759"/>
      <c r="AD303" s="757"/>
    </row>
    <row r="304" spans="1:30" s="280" customFormat="1" ht="13.95" customHeight="1">
      <c r="A304" s="961"/>
      <c r="B304" s="326" t="s">
        <v>1349</v>
      </c>
      <c r="C304" s="327" t="s">
        <v>1432</v>
      </c>
      <c r="D304" s="328" t="s">
        <v>1435</v>
      </c>
      <c r="E304" s="327" t="s">
        <v>1436</v>
      </c>
      <c r="F304" s="329">
        <v>52.69</v>
      </c>
      <c r="G304" s="329">
        <v>1.41</v>
      </c>
      <c r="H304" s="329">
        <v>4.7699999999999996</v>
      </c>
      <c r="I304" s="329">
        <f t="shared" si="150"/>
        <v>22.752899999999997</v>
      </c>
      <c r="J304" s="330">
        <f t="shared" ref="J304:M305" si="165">J303</f>
        <v>3</v>
      </c>
      <c r="K304" s="291">
        <f t="shared" si="165"/>
        <v>58.889999999999993</v>
      </c>
      <c r="L304" s="291">
        <f t="shared" si="165"/>
        <v>40.24974658305316</v>
      </c>
      <c r="M304" s="331">
        <f t="shared" si="165"/>
        <v>0.68347336700718564</v>
      </c>
      <c r="N304" s="332">
        <f t="shared" si="147"/>
        <v>19.335043508877799</v>
      </c>
      <c r="O304" s="283"/>
      <c r="P304" s="290"/>
      <c r="Q304" s="333">
        <f>ABS(F304-AVERAGE(F303,F305))/SQRT(STDEV(F303,F305)^2+G304^2)</f>
        <v>0.16480421016187838</v>
      </c>
      <c r="R304" s="334">
        <f t="shared" si="148"/>
        <v>1</v>
      </c>
      <c r="S304" s="335">
        <f t="shared" ref="S304:S305" si="166">S303</f>
        <v>2</v>
      </c>
      <c r="T304" s="332">
        <f>T303</f>
        <v>37.394999999999996</v>
      </c>
      <c r="U304" s="332"/>
      <c r="V304" s="336"/>
      <c r="W304" s="332"/>
      <c r="X304" s="332"/>
      <c r="Y304" s="337">
        <f t="shared" si="149"/>
        <v>117.66864091343498</v>
      </c>
      <c r="Z304" s="332"/>
      <c r="AA304" s="338"/>
      <c r="AC304" s="759"/>
      <c r="AD304" s="757"/>
    </row>
    <row r="305" spans="1:30" s="280" customFormat="1" ht="13.95" customHeight="1">
      <c r="A305" s="961"/>
      <c r="B305" s="339" t="s">
        <v>1349</v>
      </c>
      <c r="C305" s="340" t="s">
        <v>1432</v>
      </c>
      <c r="D305" s="341" t="s">
        <v>1437</v>
      </c>
      <c r="E305" s="340" t="s">
        <v>1438</v>
      </c>
      <c r="F305" s="342">
        <v>22.1</v>
      </c>
      <c r="G305" s="342">
        <v>1.04</v>
      </c>
      <c r="H305" s="342">
        <v>2.16</v>
      </c>
      <c r="I305" s="342">
        <f t="shared" si="150"/>
        <v>4.6656000000000004</v>
      </c>
      <c r="J305" s="343">
        <f t="shared" si="165"/>
        <v>3</v>
      </c>
      <c r="K305" s="344">
        <f t="shared" si="165"/>
        <v>58.889999999999993</v>
      </c>
      <c r="L305" s="344">
        <f t="shared" si="165"/>
        <v>40.24974658305316</v>
      </c>
      <c r="M305" s="345">
        <f t="shared" si="165"/>
        <v>0.68347336700718564</v>
      </c>
      <c r="N305" s="346">
        <f t="shared" si="147"/>
        <v>1251.3906249999993</v>
      </c>
      <c r="O305" s="347"/>
      <c r="P305" s="348"/>
      <c r="Q305" s="349">
        <f>ABS(F305-AVERAGE(F303:F304))/SQRT(STDEV(F303:F304)^2+G305^2)</f>
        <v>1.5858612112612591</v>
      </c>
      <c r="R305" s="350">
        <f t="shared" si="148"/>
        <v>1</v>
      </c>
      <c r="S305" s="351">
        <f t="shared" si="166"/>
        <v>2</v>
      </c>
      <c r="T305" s="346">
        <f>T304</f>
        <v>37.394999999999996</v>
      </c>
      <c r="U305" s="346"/>
      <c r="V305" s="352"/>
      <c r="W305" s="346"/>
      <c r="X305" s="346"/>
      <c r="Y305" s="353">
        <f t="shared" si="149"/>
        <v>216.28792991863887</v>
      </c>
      <c r="Z305" s="346"/>
      <c r="AA305" s="354"/>
      <c r="AC305" s="759"/>
      <c r="AD305" s="757"/>
    </row>
    <row r="306" spans="1:30" s="280" customFormat="1" ht="13.95" customHeight="1">
      <c r="A306" s="961"/>
      <c r="B306" s="309" t="s">
        <v>1349</v>
      </c>
      <c r="C306" s="310" t="s">
        <v>638</v>
      </c>
      <c r="D306" s="311" t="s">
        <v>1439</v>
      </c>
      <c r="E306" s="310" t="s">
        <v>1440</v>
      </c>
      <c r="F306" s="312">
        <v>21.77</v>
      </c>
      <c r="G306" s="312">
        <v>0.92</v>
      </c>
      <c r="H306" s="312">
        <v>2.08</v>
      </c>
      <c r="I306" s="312">
        <f t="shared" si="150"/>
        <v>4.3264000000000005</v>
      </c>
      <c r="J306" s="313">
        <f>COUNT(F306:F311)</f>
        <v>6</v>
      </c>
      <c r="K306" s="314">
        <f>AVERAGE(F306:F311)</f>
        <v>34.653333333333329</v>
      </c>
      <c r="L306" s="314">
        <f>STDEV(F306:F311)</f>
        <v>9.099014598662146</v>
      </c>
      <c r="M306" s="315">
        <f>L306/K306</f>
        <v>0.2625725644092578</v>
      </c>
      <c r="N306" s="314">
        <f t="shared" si="147"/>
        <v>196.10146240285641</v>
      </c>
      <c r="O306" s="317">
        <f>SUM(N306:N311)</f>
        <v>282.49541424680962</v>
      </c>
      <c r="P306" s="318">
        <f>O306/(J306-1)</f>
        <v>56.499082849361926</v>
      </c>
      <c r="Q306" s="319">
        <f>ABS(F306-AVERAGE(F307:F311))/SQRT(STDEV(F307:F311)^2+G306^2)</f>
        <v>2.09335251028544</v>
      </c>
      <c r="R306" s="320">
        <f t="shared" si="148"/>
        <v>0</v>
      </c>
      <c r="S306" s="321">
        <f>IF(SUM(R306:R311)=1,"One sample left!",SUM(R306:R311))</f>
        <v>4</v>
      </c>
      <c r="T306" s="316">
        <f>IF(S306=J306,K306,AVERAGE(F307:F310))</f>
        <v>34.292500000000004</v>
      </c>
      <c r="U306" s="316">
        <f>IF(S306=J306,L306,STDEV(F307:F310))</f>
        <v>3.7508165777601028</v>
      </c>
      <c r="V306" s="322">
        <f>U306/T306</f>
        <v>0.10937716928658169</v>
      </c>
      <c r="W306" s="316">
        <f>SQRT(STDEV(F307:F310)^2+SUM(I307:I310))</f>
        <v>7.6230325330540216</v>
      </c>
      <c r="X306" s="322">
        <f>W306/T306</f>
        <v>0.22229445310356552</v>
      </c>
      <c r="Y306" s="323">
        <f t="shared" si="149"/>
        <v>0</v>
      </c>
      <c r="Z306" s="317">
        <f>IF(S306=J306,O306,SUM(Y306:Y311))</f>
        <v>19.960761359469611</v>
      </c>
      <c r="AA306" s="324">
        <f>Z306/(S306-1)</f>
        <v>6.6535871198232037</v>
      </c>
      <c r="AC306" s="759"/>
      <c r="AD306" s="757"/>
    </row>
    <row r="307" spans="1:30" s="280" customFormat="1" ht="13.95" customHeight="1">
      <c r="A307" s="961"/>
      <c r="B307" s="326" t="s">
        <v>1349</v>
      </c>
      <c r="C307" s="327" t="s">
        <v>638</v>
      </c>
      <c r="D307" s="328" t="s">
        <v>1441</v>
      </c>
      <c r="E307" s="327" t="s">
        <v>1442</v>
      </c>
      <c r="F307" s="329">
        <v>38.840000000000003</v>
      </c>
      <c r="G307" s="329">
        <v>1.63</v>
      </c>
      <c r="H307" s="329">
        <v>3.73</v>
      </c>
      <c r="I307" s="329">
        <f t="shared" si="150"/>
        <v>13.9129</v>
      </c>
      <c r="J307" s="330">
        <f t="shared" ref="J307:M311" si="167">J306</f>
        <v>6</v>
      </c>
      <c r="K307" s="291">
        <f t="shared" si="167"/>
        <v>34.653333333333329</v>
      </c>
      <c r="L307" s="291">
        <f t="shared" si="167"/>
        <v>9.099014598662146</v>
      </c>
      <c r="M307" s="331">
        <f t="shared" si="167"/>
        <v>0.2625725644092578</v>
      </c>
      <c r="N307" s="291">
        <f t="shared" si="147"/>
        <v>6.5972290179449153</v>
      </c>
      <c r="O307" s="283"/>
      <c r="P307" s="290"/>
      <c r="Q307" s="333">
        <f>ABS(F307-AVERAGE(F306,F308:F311))/SQRT(STDEV(F306,F308:F311)^2+G307^2)</f>
        <v>0.50018277726480487</v>
      </c>
      <c r="R307" s="334">
        <f t="shared" si="148"/>
        <v>1</v>
      </c>
      <c r="S307" s="335">
        <f t="shared" ref="S307:S311" si="168">S306</f>
        <v>4</v>
      </c>
      <c r="T307" s="332">
        <f>T306</f>
        <v>34.292500000000004</v>
      </c>
      <c r="U307" s="332"/>
      <c r="V307" s="336"/>
      <c r="W307" s="332"/>
      <c r="X307" s="332"/>
      <c r="Y307" s="337">
        <f t="shared" si="149"/>
        <v>7.7834153524784506</v>
      </c>
      <c r="Z307" s="332"/>
      <c r="AA307" s="338"/>
      <c r="AC307" s="759"/>
      <c r="AD307" s="757"/>
    </row>
    <row r="308" spans="1:30" s="280" customFormat="1" ht="13.95" customHeight="1">
      <c r="A308" s="961"/>
      <c r="B308" s="326" t="s">
        <v>1349</v>
      </c>
      <c r="C308" s="327" t="s">
        <v>638</v>
      </c>
      <c r="D308" s="328" t="s">
        <v>1443</v>
      </c>
      <c r="E308" s="327" t="s">
        <v>1444</v>
      </c>
      <c r="F308" s="329">
        <v>31.21</v>
      </c>
      <c r="G308" s="329">
        <v>1.1100000000000001</v>
      </c>
      <c r="H308" s="329">
        <v>2.91</v>
      </c>
      <c r="I308" s="329">
        <f t="shared" si="150"/>
        <v>8.4681000000000015</v>
      </c>
      <c r="J308" s="330">
        <f t="shared" si="167"/>
        <v>6</v>
      </c>
      <c r="K308" s="291">
        <f t="shared" si="167"/>
        <v>34.653333333333329</v>
      </c>
      <c r="L308" s="291">
        <f t="shared" si="167"/>
        <v>9.099014598662146</v>
      </c>
      <c r="M308" s="331">
        <f t="shared" si="167"/>
        <v>0.2625725644092578</v>
      </c>
      <c r="N308" s="291">
        <f t="shared" si="147"/>
        <v>9.6230374518662494</v>
      </c>
      <c r="O308" s="283"/>
      <c r="P308" s="290"/>
      <c r="Q308" s="333">
        <f>ABS(F308-AVERAGE(F306:F307,F309:F311))/SQRT(STDEV(F306:F307,F309:F311)^2+G308^2)</f>
        <v>0.41081349140216861</v>
      </c>
      <c r="R308" s="334">
        <f t="shared" si="148"/>
        <v>1</v>
      </c>
      <c r="S308" s="335">
        <f t="shared" si="168"/>
        <v>4</v>
      </c>
      <c r="T308" s="332">
        <f>T307</f>
        <v>34.292500000000004</v>
      </c>
      <c r="U308" s="332"/>
      <c r="V308" s="336"/>
      <c r="W308" s="332"/>
      <c r="X308" s="332"/>
      <c r="Y308" s="337">
        <f t="shared" si="149"/>
        <v>7.7118791088385823</v>
      </c>
      <c r="Z308" s="332"/>
      <c r="AA308" s="338"/>
      <c r="AC308" s="759"/>
      <c r="AD308" s="757"/>
    </row>
    <row r="309" spans="1:30" s="280" customFormat="1" ht="13.95" customHeight="1">
      <c r="A309" s="961"/>
      <c r="B309" s="326" t="s">
        <v>1349</v>
      </c>
      <c r="C309" s="327" t="s">
        <v>638</v>
      </c>
      <c r="D309" s="328" t="s">
        <v>1445</v>
      </c>
      <c r="E309" s="327" t="s">
        <v>1446</v>
      </c>
      <c r="F309" s="329">
        <v>35.9</v>
      </c>
      <c r="G309" s="329">
        <v>1.35</v>
      </c>
      <c r="H309" s="329">
        <v>3.37</v>
      </c>
      <c r="I309" s="329">
        <f t="shared" si="150"/>
        <v>11.356900000000001</v>
      </c>
      <c r="J309" s="330">
        <f t="shared" si="167"/>
        <v>6</v>
      </c>
      <c r="K309" s="291">
        <f t="shared" si="167"/>
        <v>34.653333333333329</v>
      </c>
      <c r="L309" s="291">
        <f t="shared" si="167"/>
        <v>9.099014598662146</v>
      </c>
      <c r="M309" s="331">
        <f t="shared" si="167"/>
        <v>0.2625725644092578</v>
      </c>
      <c r="N309" s="291">
        <f t="shared" si="147"/>
        <v>0.85277244322512225</v>
      </c>
      <c r="O309" s="283"/>
      <c r="P309" s="290"/>
      <c r="Q309" s="333">
        <f>ABS(F309-AVERAGE(F306:F308,F310:F311))/SQRT(STDEV(F306:F308,F310:F311)^2+G309^2)</f>
        <v>0.14610160164497255</v>
      </c>
      <c r="R309" s="334">
        <f t="shared" si="148"/>
        <v>1</v>
      </c>
      <c r="S309" s="335">
        <f t="shared" si="168"/>
        <v>4</v>
      </c>
      <c r="T309" s="332">
        <f>T308</f>
        <v>34.292500000000004</v>
      </c>
      <c r="U309" s="332"/>
      <c r="V309" s="336"/>
      <c r="W309" s="332"/>
      <c r="X309" s="332"/>
      <c r="Y309" s="337">
        <f t="shared" si="149"/>
        <v>1.4178635116597984</v>
      </c>
      <c r="Z309" s="332"/>
      <c r="AA309" s="338"/>
      <c r="AC309" s="759"/>
      <c r="AD309" s="757"/>
    </row>
    <row r="310" spans="1:30" s="280" customFormat="1" ht="13.95" customHeight="1">
      <c r="A310" s="961"/>
      <c r="B310" s="326" t="s">
        <v>1349</v>
      </c>
      <c r="C310" s="327" t="s">
        <v>638</v>
      </c>
      <c r="D310" s="328" t="s">
        <v>1447</v>
      </c>
      <c r="E310" s="327" t="s">
        <v>1448</v>
      </c>
      <c r="F310" s="329">
        <v>31.22</v>
      </c>
      <c r="G310" s="329">
        <v>1.76</v>
      </c>
      <c r="H310" s="329">
        <v>3.21</v>
      </c>
      <c r="I310" s="329">
        <f t="shared" si="150"/>
        <v>10.3041</v>
      </c>
      <c r="J310" s="330">
        <f t="shared" si="167"/>
        <v>6</v>
      </c>
      <c r="K310" s="291">
        <f t="shared" si="167"/>
        <v>34.653333333333329</v>
      </c>
      <c r="L310" s="291">
        <f t="shared" si="167"/>
        <v>9.099014598662146</v>
      </c>
      <c r="M310" s="331">
        <f t="shared" si="167"/>
        <v>0.2625725644092578</v>
      </c>
      <c r="N310" s="291">
        <f t="shared" si="147"/>
        <v>3.8054551193755666</v>
      </c>
      <c r="O310" s="283"/>
      <c r="P310" s="290"/>
      <c r="Q310" s="333">
        <f>ABS(F310-AVERAGE(F306:F309,F311))/SQRT(STDEV(F306:F309,F311)^2+G310^2)</f>
        <v>0.40585450710807536</v>
      </c>
      <c r="R310" s="334">
        <f t="shared" si="148"/>
        <v>1</v>
      </c>
      <c r="S310" s="335">
        <f t="shared" si="168"/>
        <v>4</v>
      </c>
      <c r="T310" s="332">
        <f>T309</f>
        <v>34.292500000000004</v>
      </c>
      <c r="U310" s="332"/>
      <c r="V310" s="336"/>
      <c r="W310" s="332"/>
      <c r="X310" s="332"/>
      <c r="Y310" s="337">
        <f t="shared" si="149"/>
        <v>3.0476033864927787</v>
      </c>
      <c r="Z310" s="332"/>
      <c r="AA310" s="338"/>
      <c r="AC310" s="759"/>
      <c r="AD310" s="757"/>
    </row>
    <row r="311" spans="1:30" s="280" customFormat="1" ht="13.95" customHeight="1">
      <c r="A311" s="961"/>
      <c r="B311" s="326" t="s">
        <v>1349</v>
      </c>
      <c r="C311" s="327" t="s">
        <v>638</v>
      </c>
      <c r="D311" s="328" t="s">
        <v>1449</v>
      </c>
      <c r="E311" s="327" t="s">
        <v>1450</v>
      </c>
      <c r="F311" s="329">
        <v>48.98</v>
      </c>
      <c r="G311" s="329">
        <v>1.77</v>
      </c>
      <c r="H311" s="329">
        <v>4.59</v>
      </c>
      <c r="I311" s="329">
        <f t="shared" si="150"/>
        <v>21.068099999999998</v>
      </c>
      <c r="J311" s="330">
        <f t="shared" si="167"/>
        <v>6</v>
      </c>
      <c r="K311" s="291">
        <f t="shared" si="167"/>
        <v>34.653333333333329</v>
      </c>
      <c r="L311" s="291">
        <f t="shared" si="167"/>
        <v>9.099014598662146</v>
      </c>
      <c r="M311" s="331">
        <f t="shared" si="167"/>
        <v>0.2625725644092578</v>
      </c>
      <c r="N311" s="291">
        <f t="shared" si="147"/>
        <v>65.515457811541324</v>
      </c>
      <c r="O311" s="283"/>
      <c r="P311" s="290"/>
      <c r="Q311" s="333">
        <f>ABS(F311-AVERAGE(F306:F310))/SQRT(STDEV(F306:F310)^2+G311^2)</f>
        <v>2.5614955771838823</v>
      </c>
      <c r="R311" s="334">
        <f t="shared" si="148"/>
        <v>0</v>
      </c>
      <c r="S311" s="335">
        <f t="shared" si="168"/>
        <v>4</v>
      </c>
      <c r="T311" s="332">
        <f>T310</f>
        <v>34.292500000000004</v>
      </c>
      <c r="U311" s="332"/>
      <c r="V311" s="336"/>
      <c r="W311" s="332"/>
      <c r="X311" s="332"/>
      <c r="Y311" s="337">
        <f t="shared" si="149"/>
        <v>0</v>
      </c>
      <c r="Z311" s="332"/>
      <c r="AA311" s="338"/>
      <c r="AC311" s="759"/>
      <c r="AD311" s="757"/>
    </row>
    <row r="312" spans="1:30" s="280" customFormat="1" ht="13.95" customHeight="1">
      <c r="A312" s="961" t="s">
        <v>2977</v>
      </c>
      <c r="B312" s="309" t="s">
        <v>1323</v>
      </c>
      <c r="C312" s="310" t="s">
        <v>811</v>
      </c>
      <c r="D312" s="311" t="s">
        <v>1451</v>
      </c>
      <c r="E312" s="310" t="s">
        <v>1452</v>
      </c>
      <c r="F312" s="312">
        <v>10.52</v>
      </c>
      <c r="G312" s="312">
        <v>0.4</v>
      </c>
      <c r="H312" s="312">
        <v>0.98</v>
      </c>
      <c r="I312" s="312">
        <f t="shared" si="150"/>
        <v>0.96039999999999992</v>
      </c>
      <c r="J312" s="313">
        <f>COUNT(F312:F314)</f>
        <v>3</v>
      </c>
      <c r="K312" s="314">
        <f>AVERAGE(F312:F314)</f>
        <v>10.103333333333333</v>
      </c>
      <c r="L312" s="314">
        <f>STDEV(F312:F314)</f>
        <v>0.4923751956926069</v>
      </c>
      <c r="M312" s="315">
        <f>L312/K312</f>
        <v>4.8733935568387357E-2</v>
      </c>
      <c r="N312" s="316">
        <f t="shared" si="147"/>
        <v>1.0850694444444411</v>
      </c>
      <c r="O312" s="317">
        <f>SUM(N312:N314)</f>
        <v>2.4194071555198402</v>
      </c>
      <c r="P312" s="318">
        <f>O312/(J312-1)</f>
        <v>1.2097035777599201</v>
      </c>
      <c r="Q312" s="319">
        <f>ABS(F312-AVERAGE(F313:F314))/SQRT(STDEV(F313:F314)^2+G312^2)</f>
        <v>1.0079989616164526</v>
      </c>
      <c r="R312" s="320">
        <f t="shared" si="148"/>
        <v>1</v>
      </c>
      <c r="S312" s="321">
        <f>IF(SUM(R312:R314)=1,"One sample left!",SUM(R312:R314))</f>
        <v>3</v>
      </c>
      <c r="T312" s="316">
        <f>IF(S312=J312,K312,AVERAGE(F312:F313))</f>
        <v>10.103333333333333</v>
      </c>
      <c r="U312" s="316">
        <f>IF(S312=J312,L312,STDEV(F312:F313))</f>
        <v>0.4923751956926069</v>
      </c>
      <c r="V312" s="322">
        <f>U312/T312</f>
        <v>4.8733935568387357E-2</v>
      </c>
      <c r="W312" s="316">
        <f>SQRT(STDEV(F312:F314)^2+SUM(I312:I314))</f>
        <v>1.7793912816840856</v>
      </c>
      <c r="X312" s="322">
        <f>W312/T312</f>
        <v>0.17611922946394776</v>
      </c>
      <c r="Y312" s="323" t="str">
        <f t="shared" si="149"/>
        <v>No Rejection</v>
      </c>
      <c r="Z312" s="317">
        <f>IF(S312=J312,O312,SUM(Y312:Y314))</f>
        <v>2.4194071555198402</v>
      </c>
      <c r="AA312" s="324">
        <f>Z312/(S312-1)</f>
        <v>1.2097035777599201</v>
      </c>
      <c r="AC312" s="759"/>
      <c r="AD312" s="757"/>
    </row>
    <row r="313" spans="1:30" s="280" customFormat="1" ht="13.95" customHeight="1">
      <c r="A313" s="961"/>
      <c r="B313" s="326" t="s">
        <v>1323</v>
      </c>
      <c r="C313" s="327" t="s">
        <v>811</v>
      </c>
      <c r="D313" s="328" t="s">
        <v>1453</v>
      </c>
      <c r="E313" s="327" t="s">
        <v>1454</v>
      </c>
      <c r="F313" s="329">
        <v>10.23</v>
      </c>
      <c r="G313" s="329">
        <v>0.55000000000000004</v>
      </c>
      <c r="H313" s="329">
        <v>1.03</v>
      </c>
      <c r="I313" s="329">
        <f t="shared" si="150"/>
        <v>1.0609</v>
      </c>
      <c r="J313" s="330">
        <f t="shared" ref="J313:M314" si="169">J312</f>
        <v>3</v>
      </c>
      <c r="K313" s="291">
        <f t="shared" si="169"/>
        <v>10.103333333333333</v>
      </c>
      <c r="L313" s="291">
        <f t="shared" si="169"/>
        <v>0.4923751956926069</v>
      </c>
      <c r="M313" s="331">
        <f t="shared" si="169"/>
        <v>4.8733935568387357E-2</v>
      </c>
      <c r="N313" s="332">
        <f t="shared" si="147"/>
        <v>5.3039485766758702E-2</v>
      </c>
      <c r="O313" s="283"/>
      <c r="P313" s="290"/>
      <c r="Q313" s="333">
        <f>ABS(F313-AVERAGE(F312,F314))/SQRT(STDEV(F312,F314)^2+G313^2)</f>
        <v>0.21747331258664962</v>
      </c>
      <c r="R313" s="334">
        <f t="shared" si="148"/>
        <v>1</v>
      </c>
      <c r="S313" s="335">
        <f t="shared" ref="S313:S314" si="170">S312</f>
        <v>3</v>
      </c>
      <c r="T313" s="332">
        <f>T312</f>
        <v>10.103333333333333</v>
      </c>
      <c r="U313" s="332"/>
      <c r="V313" s="336"/>
      <c r="W313" s="332"/>
      <c r="X313" s="332"/>
      <c r="Y313" s="337" t="str">
        <f t="shared" si="149"/>
        <v>No Rejection</v>
      </c>
      <c r="Z313" s="332"/>
      <c r="AA313" s="338"/>
      <c r="AC313" s="759"/>
      <c r="AD313" s="757"/>
    </row>
    <row r="314" spans="1:30" s="280" customFormat="1" ht="13.95" customHeight="1">
      <c r="A314" s="961"/>
      <c r="B314" s="339" t="s">
        <v>1323</v>
      </c>
      <c r="C314" s="340" t="s">
        <v>811</v>
      </c>
      <c r="D314" s="341" t="s">
        <v>1455</v>
      </c>
      <c r="E314" s="340" t="s">
        <v>1456</v>
      </c>
      <c r="F314" s="342">
        <v>9.56</v>
      </c>
      <c r="G314" s="342">
        <v>0.48</v>
      </c>
      <c r="H314" s="342">
        <v>0.95</v>
      </c>
      <c r="I314" s="342">
        <f t="shared" si="150"/>
        <v>0.90249999999999997</v>
      </c>
      <c r="J314" s="343">
        <f t="shared" si="169"/>
        <v>3</v>
      </c>
      <c r="K314" s="344">
        <f t="shared" si="169"/>
        <v>10.103333333333333</v>
      </c>
      <c r="L314" s="344">
        <f t="shared" si="169"/>
        <v>0.4923751956926069</v>
      </c>
      <c r="M314" s="345">
        <f t="shared" si="169"/>
        <v>4.8733935568387357E-2</v>
      </c>
      <c r="N314" s="346">
        <f t="shared" si="147"/>
        <v>1.2812982253086405</v>
      </c>
      <c r="O314" s="347"/>
      <c r="P314" s="348"/>
      <c r="Q314" s="349">
        <f>ABS(F314-AVERAGE(F312:F313))/SQRT(STDEV(F312:F313)^2+G314^2)</f>
        <v>1.5614000991975983</v>
      </c>
      <c r="R314" s="350">
        <f t="shared" si="148"/>
        <v>1</v>
      </c>
      <c r="S314" s="351">
        <f t="shared" si="170"/>
        <v>3</v>
      </c>
      <c r="T314" s="346">
        <f>T313</f>
        <v>10.103333333333333</v>
      </c>
      <c r="U314" s="346"/>
      <c r="V314" s="352"/>
      <c r="W314" s="346"/>
      <c r="X314" s="346"/>
      <c r="Y314" s="353" t="str">
        <f t="shared" si="149"/>
        <v>No Rejection</v>
      </c>
      <c r="Z314" s="346"/>
      <c r="AA314" s="354"/>
      <c r="AC314" s="759"/>
      <c r="AD314" s="757"/>
    </row>
    <row r="315" spans="1:30" s="280" customFormat="1" ht="13.95" customHeight="1">
      <c r="A315" s="961"/>
      <c r="B315" s="309" t="s">
        <v>1323</v>
      </c>
      <c r="C315" s="310" t="s">
        <v>807</v>
      </c>
      <c r="D315" s="311" t="s">
        <v>1457</v>
      </c>
      <c r="E315" s="310" t="s">
        <v>1458</v>
      </c>
      <c r="F315" s="312">
        <v>25.85</v>
      </c>
      <c r="G315" s="312">
        <v>0.77</v>
      </c>
      <c r="H315" s="312">
        <v>2.35</v>
      </c>
      <c r="I315" s="312">
        <f t="shared" si="150"/>
        <v>5.5225000000000009</v>
      </c>
      <c r="J315" s="313">
        <f>COUNT(F315:F317)</f>
        <v>3</v>
      </c>
      <c r="K315" s="314">
        <f>AVERAGE(F315:F317)</f>
        <v>24.486666666666668</v>
      </c>
      <c r="L315" s="314">
        <f>STDEV(F315:F317)</f>
        <v>4.2522033504211789</v>
      </c>
      <c r="M315" s="315">
        <f>L315/K315</f>
        <v>0.17365382590884204</v>
      </c>
      <c r="N315" s="316">
        <f t="shared" si="147"/>
        <v>3.1348925245029138</v>
      </c>
      <c r="O315" s="317">
        <f>SUM(N315:N317)</f>
        <v>88.998112592526581</v>
      </c>
      <c r="P315" s="318">
        <f>O315/(J315-1)</f>
        <v>44.499056296263291</v>
      </c>
      <c r="Q315" s="319">
        <f>ABS(F315-AVERAGE(F316:F317))/SQRT(STDEV(F316:F317)^2+G315^2)</f>
        <v>0.35088312258166765</v>
      </c>
      <c r="R315" s="320">
        <f t="shared" si="148"/>
        <v>1</v>
      </c>
      <c r="S315" s="321">
        <f>IF(SUM(R315:R317)=1,"One sample left!",SUM(R315:R317))</f>
        <v>2</v>
      </c>
      <c r="T315" s="316">
        <f>IF(S315=J315,K315,AVERAGE(F315,F317))</f>
        <v>26.87</v>
      </c>
      <c r="U315" s="316">
        <f>IF(S315=J315,L315,STDEV(F315,F317))</f>
        <v>1.4424978336205563</v>
      </c>
      <c r="V315" s="322">
        <f>U315/T315</f>
        <v>5.3684325776723343E-2</v>
      </c>
      <c r="W315" s="316">
        <f>SQRT((STDEV(F315,F317))^2+SUM(I315,I317))</f>
        <v>3.7287263240951325</v>
      </c>
      <c r="X315" s="322">
        <f>W315/T315</f>
        <v>0.13876912259378982</v>
      </c>
      <c r="Y315" s="323">
        <f t="shared" si="149"/>
        <v>1.7547647158036754</v>
      </c>
      <c r="Z315" s="317">
        <f>IF(S315=J315,O315,SUM(Y315:Y317))</f>
        <v>3.6043647158036736</v>
      </c>
      <c r="AA315" s="324">
        <f>Z315/(S315-1)</f>
        <v>3.6043647158036736</v>
      </c>
      <c r="AC315" s="759"/>
      <c r="AD315" s="757"/>
    </row>
    <row r="316" spans="1:30" s="280" customFormat="1" ht="13.95" customHeight="1">
      <c r="A316" s="961"/>
      <c r="B316" s="326" t="s">
        <v>1323</v>
      </c>
      <c r="C316" s="327" t="s">
        <v>807</v>
      </c>
      <c r="D316" s="328" t="s">
        <v>1459</v>
      </c>
      <c r="E316" s="327" t="s">
        <v>1460</v>
      </c>
      <c r="F316" s="329">
        <v>19.72</v>
      </c>
      <c r="G316" s="329">
        <v>0.59</v>
      </c>
      <c r="H316" s="329">
        <v>1.79</v>
      </c>
      <c r="I316" s="329">
        <f t="shared" si="150"/>
        <v>3.2040999999999999</v>
      </c>
      <c r="J316" s="330">
        <f t="shared" ref="J316:M317" si="171">J315</f>
        <v>3</v>
      </c>
      <c r="K316" s="291">
        <f t="shared" si="171"/>
        <v>24.486666666666668</v>
      </c>
      <c r="L316" s="291">
        <f t="shared" si="171"/>
        <v>4.2522033504211789</v>
      </c>
      <c r="M316" s="331">
        <f t="shared" si="171"/>
        <v>0.17365382590884204</v>
      </c>
      <c r="N316" s="332">
        <f t="shared" si="147"/>
        <v>65.271792907529843</v>
      </c>
      <c r="O316" s="283"/>
      <c r="P316" s="290"/>
      <c r="Q316" s="333">
        <f>ABS(F316-AVERAGE(F315,F317))/SQRT(STDEV(F315,F317)^2+G316^2)</f>
        <v>4.5877656392705157</v>
      </c>
      <c r="R316" s="334">
        <f t="shared" si="148"/>
        <v>0</v>
      </c>
      <c r="S316" s="335">
        <f t="shared" ref="S316:S317" si="172">S315</f>
        <v>2</v>
      </c>
      <c r="T316" s="332">
        <f>T315</f>
        <v>26.87</v>
      </c>
      <c r="U316" s="332"/>
      <c r="V316" s="336"/>
      <c r="W316" s="332"/>
      <c r="X316" s="332"/>
      <c r="Y316" s="337">
        <f t="shared" si="149"/>
        <v>0</v>
      </c>
      <c r="Z316" s="332"/>
      <c r="AA316" s="338"/>
      <c r="AC316" s="759"/>
      <c r="AD316" s="757"/>
    </row>
    <row r="317" spans="1:30" s="280" customFormat="1" ht="13.95" customHeight="1">
      <c r="A317" s="961"/>
      <c r="B317" s="339" t="s">
        <v>1323</v>
      </c>
      <c r="C317" s="340" t="s">
        <v>807</v>
      </c>
      <c r="D317" s="341" t="s">
        <v>1461</v>
      </c>
      <c r="E317" s="340" t="s">
        <v>1462</v>
      </c>
      <c r="F317" s="342">
        <v>27.89</v>
      </c>
      <c r="G317" s="342">
        <v>0.75</v>
      </c>
      <c r="H317" s="342">
        <v>2.5099999999999998</v>
      </c>
      <c r="I317" s="342">
        <f t="shared" si="150"/>
        <v>6.3000999999999987</v>
      </c>
      <c r="J317" s="343">
        <f t="shared" si="171"/>
        <v>3</v>
      </c>
      <c r="K317" s="344">
        <f t="shared" si="171"/>
        <v>24.486666666666668</v>
      </c>
      <c r="L317" s="344">
        <f t="shared" si="171"/>
        <v>4.2522033504211789</v>
      </c>
      <c r="M317" s="345">
        <f t="shared" si="171"/>
        <v>0.17365382590884204</v>
      </c>
      <c r="N317" s="346">
        <f t="shared" si="147"/>
        <v>20.591427160493815</v>
      </c>
      <c r="O317" s="347"/>
      <c r="P317" s="348"/>
      <c r="Q317" s="349">
        <f>ABS(F317-AVERAGE(F315:F316))/SQRT(STDEV(F315:F316)^2+G317^2)</f>
        <v>1.1604985469914788</v>
      </c>
      <c r="R317" s="350">
        <f t="shared" si="148"/>
        <v>1</v>
      </c>
      <c r="S317" s="351">
        <f t="shared" si="172"/>
        <v>2</v>
      </c>
      <c r="T317" s="346">
        <f>T316</f>
        <v>26.87</v>
      </c>
      <c r="U317" s="346"/>
      <c r="V317" s="352"/>
      <c r="W317" s="346"/>
      <c r="X317" s="346"/>
      <c r="Y317" s="353">
        <f t="shared" si="149"/>
        <v>1.8495999999999984</v>
      </c>
      <c r="Z317" s="346"/>
      <c r="AA317" s="354"/>
      <c r="AC317" s="759"/>
      <c r="AD317" s="757"/>
    </row>
    <row r="318" spans="1:30" s="280" customFormat="1" ht="13.95" customHeight="1">
      <c r="A318" s="961" t="s">
        <v>761</v>
      </c>
      <c r="B318" s="309" t="s">
        <v>1323</v>
      </c>
      <c r="C318" s="310" t="s">
        <v>767</v>
      </c>
      <c r="D318" s="311" t="s">
        <v>1463</v>
      </c>
      <c r="E318" s="310" t="s">
        <v>1464</v>
      </c>
      <c r="F318" s="312">
        <v>19.510000000000002</v>
      </c>
      <c r="G318" s="312">
        <v>0.89</v>
      </c>
      <c r="H318" s="312">
        <v>1.89</v>
      </c>
      <c r="I318" s="312">
        <f t="shared" si="150"/>
        <v>3.5720999999999998</v>
      </c>
      <c r="J318" s="313">
        <f>COUNT(F318:F321)</f>
        <v>4</v>
      </c>
      <c r="K318" s="314">
        <f>AVERAGE(F318:F321)</f>
        <v>24.14</v>
      </c>
      <c r="L318" s="314">
        <f>STDEV(F318:F321)</f>
        <v>6.6823648508593125</v>
      </c>
      <c r="M318" s="315">
        <f>L318/K318</f>
        <v>0.27681710235539819</v>
      </c>
      <c r="N318" s="316">
        <f t="shared" si="147"/>
        <v>27.063375836384282</v>
      </c>
      <c r="O318" s="317">
        <f>SUM(N318:N321)</f>
        <v>63.636630513864631</v>
      </c>
      <c r="P318" s="318">
        <f>O318/(J318-1)</f>
        <v>21.212210171288209</v>
      </c>
      <c r="Q318" s="319">
        <f>ABS(F318-AVERAGE(F319:F321))/SQRT(STDEV(F319:F321)^2+G318^2)</f>
        <v>0.84414409048257433</v>
      </c>
      <c r="R318" s="320">
        <f t="shared" si="148"/>
        <v>1</v>
      </c>
      <c r="S318" s="321">
        <f>IF(SUM(R318:R321)=1,"One sample left!",SUM(R318:R321))</f>
        <v>3</v>
      </c>
      <c r="T318" s="316">
        <f>IF(S318=J318,K318,AVERAGE(F318:F319,F321))</f>
        <v>20.863333333333333</v>
      </c>
      <c r="U318" s="316">
        <f>IF(S318=J318,L318,STDEV(F318:F319,F321))</f>
        <v>1.6005415750093246</v>
      </c>
      <c r="V318" s="322">
        <f>U318/T318</f>
        <v>7.6715525244096083E-2</v>
      </c>
      <c r="W318" s="316">
        <f>SQRT((STDEV(F318:F319,F321))^2+SUM(I318:I319,I321))</f>
        <v>4.0502633659224347</v>
      </c>
      <c r="X318" s="322">
        <f>W318/T318</f>
        <v>0.19413308991479955</v>
      </c>
      <c r="Y318" s="323">
        <f>IF(S318=J318,"No Rejection",(IF(R318=0,0,(F318-T318)^2/G318^2)))</f>
        <v>2.312222081948121</v>
      </c>
      <c r="Z318" s="317">
        <f>IF(S318=J318,O318,SUM(Y318:Y321))</f>
        <v>3.7181563523166332</v>
      </c>
      <c r="AA318" s="324">
        <f>Z318/(S318-1)</f>
        <v>1.8590781761583166</v>
      </c>
      <c r="AC318" s="759"/>
      <c r="AD318" s="757"/>
    </row>
    <row r="319" spans="1:30" s="280" customFormat="1" ht="13.95" customHeight="1">
      <c r="A319" s="961"/>
      <c r="B319" s="326" t="s">
        <v>1323</v>
      </c>
      <c r="C319" s="327" t="s">
        <v>767</v>
      </c>
      <c r="D319" s="328" t="s">
        <v>1465</v>
      </c>
      <c r="E319" s="327" t="s">
        <v>1466</v>
      </c>
      <c r="F319" s="329">
        <v>20.45</v>
      </c>
      <c r="G319" s="329">
        <v>0.92</v>
      </c>
      <c r="H319" s="329">
        <v>1.98</v>
      </c>
      <c r="I319" s="329">
        <f t="shared" si="150"/>
        <v>3.9203999999999999</v>
      </c>
      <c r="J319" s="330">
        <f t="shared" ref="J319:M321" si="173">J318</f>
        <v>4</v>
      </c>
      <c r="K319" s="291">
        <f t="shared" si="173"/>
        <v>24.14</v>
      </c>
      <c r="L319" s="291">
        <f t="shared" si="173"/>
        <v>6.6823648508593125</v>
      </c>
      <c r="M319" s="331">
        <f t="shared" si="173"/>
        <v>0.27681710235539819</v>
      </c>
      <c r="N319" s="332">
        <f t="shared" si="147"/>
        <v>16.087074669187157</v>
      </c>
      <c r="O319" s="283"/>
      <c r="P319" s="290"/>
      <c r="Q319" s="333">
        <f>ABS(F319-AVERAGE(F318,F320,F321))/SQRT(STDEV(F318,F320,F321)^2+G319^2)</f>
        <v>0.64189082388458807</v>
      </c>
      <c r="R319" s="334">
        <f t="shared" si="148"/>
        <v>1</v>
      </c>
      <c r="S319" s="335">
        <f t="shared" ref="S319:S321" si="174">S318</f>
        <v>3</v>
      </c>
      <c r="T319" s="332">
        <f>T318</f>
        <v>20.863333333333333</v>
      </c>
      <c r="U319" s="332"/>
      <c r="V319" s="336"/>
      <c r="W319" s="332"/>
      <c r="X319" s="332"/>
      <c r="Y319" s="337">
        <f>IF(S319=J319,"No Rejection",(IF(R319=0,0,(F319-T319)^2/G319^2)))</f>
        <v>0.20184835118672612</v>
      </c>
      <c r="Z319" s="332"/>
      <c r="AA319" s="338"/>
      <c r="AC319" s="759"/>
      <c r="AD319" s="757"/>
    </row>
    <row r="320" spans="1:30" s="280" customFormat="1" ht="13.95" customHeight="1">
      <c r="A320" s="961"/>
      <c r="B320" s="326" t="s">
        <v>1323</v>
      </c>
      <c r="C320" s="327" t="s">
        <v>767</v>
      </c>
      <c r="D320" s="328" t="s">
        <v>1467</v>
      </c>
      <c r="E320" s="327" t="s">
        <v>1468</v>
      </c>
      <c r="F320" s="329">
        <v>33.97</v>
      </c>
      <c r="G320" s="329">
        <v>2.2200000000000002</v>
      </c>
      <c r="H320" s="329">
        <v>3.67</v>
      </c>
      <c r="I320" s="329">
        <f t="shared" si="150"/>
        <v>13.4689</v>
      </c>
      <c r="J320" s="330">
        <f t="shared" si="173"/>
        <v>4</v>
      </c>
      <c r="K320" s="291">
        <f t="shared" si="173"/>
        <v>24.14</v>
      </c>
      <c r="L320" s="291">
        <f t="shared" si="173"/>
        <v>6.6823648508593125</v>
      </c>
      <c r="M320" s="331">
        <f t="shared" si="173"/>
        <v>0.27681710235539819</v>
      </c>
      <c r="N320" s="332">
        <f t="shared" si="147"/>
        <v>19.606545734924104</v>
      </c>
      <c r="O320" s="283"/>
      <c r="P320" s="290"/>
      <c r="Q320" s="333">
        <f>ABS(F320-AVERAGE(F318,F319,F321))/SQRT(STDEV(F318,F319,F321)^2+G320^2)</f>
        <v>4.7890291450254869</v>
      </c>
      <c r="R320" s="334">
        <f t="shared" si="148"/>
        <v>0</v>
      </c>
      <c r="S320" s="335">
        <f t="shared" si="174"/>
        <v>3</v>
      </c>
      <c r="T320" s="332">
        <f>T319</f>
        <v>20.863333333333333</v>
      </c>
      <c r="U320" s="332"/>
      <c r="V320" s="336"/>
      <c r="W320" s="332"/>
      <c r="X320" s="332"/>
      <c r="Y320" s="337">
        <f>IF(S320=J320,"No Rejection",(IF(R320=0,0,(F320-T320)^2/G320^2)))</f>
        <v>0</v>
      </c>
      <c r="Z320" s="332"/>
      <c r="AA320" s="338"/>
      <c r="AC320" s="759"/>
      <c r="AD320" s="757"/>
    </row>
    <row r="321" spans="1:30" s="280" customFormat="1" ht="13.95" customHeight="1">
      <c r="A321" s="961"/>
      <c r="B321" s="339" t="s">
        <v>1323</v>
      </c>
      <c r="C321" s="340" t="s">
        <v>767</v>
      </c>
      <c r="D321" s="341" t="s">
        <v>1469</v>
      </c>
      <c r="E321" s="340" t="s">
        <v>1470</v>
      </c>
      <c r="F321" s="342">
        <v>22.63</v>
      </c>
      <c r="G321" s="342">
        <v>1.61</v>
      </c>
      <c r="H321" s="342">
        <v>2.52</v>
      </c>
      <c r="I321" s="342">
        <f t="shared" si="150"/>
        <v>6.3504000000000005</v>
      </c>
      <c r="J321" s="343">
        <f t="shared" si="173"/>
        <v>4</v>
      </c>
      <c r="K321" s="344">
        <f t="shared" si="173"/>
        <v>24.14</v>
      </c>
      <c r="L321" s="344">
        <f t="shared" si="173"/>
        <v>6.6823648508593125</v>
      </c>
      <c r="M321" s="345">
        <f t="shared" si="173"/>
        <v>0.27681710235539819</v>
      </c>
      <c r="N321" s="346">
        <f t="shared" si="147"/>
        <v>0.87963427336908473</v>
      </c>
      <c r="O321" s="347"/>
      <c r="P321" s="348"/>
      <c r="Q321" s="349">
        <f>ABS(F321-AVERAGE(F318:F320))/SQRT(STDEV(F318:F320)^2+G321^2)</f>
        <v>0.24405737733834304</v>
      </c>
      <c r="R321" s="350">
        <f t="shared" si="148"/>
        <v>1</v>
      </c>
      <c r="S321" s="351">
        <f t="shared" si="174"/>
        <v>3</v>
      </c>
      <c r="T321" s="346">
        <f>T320</f>
        <v>20.863333333333333</v>
      </c>
      <c r="U321" s="346"/>
      <c r="V321" s="352"/>
      <c r="W321" s="346"/>
      <c r="X321" s="346"/>
      <c r="Y321" s="353">
        <f>IF(S321=J321,"No Rejection",(IF(R321=0,0,(F321-T321)^2/G321^2)))</f>
        <v>1.2040859191817861</v>
      </c>
      <c r="Z321" s="346"/>
      <c r="AA321" s="354"/>
      <c r="AC321" s="759"/>
      <c r="AD321" s="757"/>
    </row>
    <row r="322" spans="1:30" s="280" customFormat="1" ht="13.95" customHeight="1">
      <c r="A322" s="961" t="s">
        <v>731</v>
      </c>
      <c r="B322" s="309" t="s">
        <v>1323</v>
      </c>
      <c r="C322" s="310" t="s">
        <v>733</v>
      </c>
      <c r="D322" s="311" t="s">
        <v>1471</v>
      </c>
      <c r="E322" s="310" t="s">
        <v>1472</v>
      </c>
      <c r="F322" s="312">
        <v>16.93</v>
      </c>
      <c r="G322" s="312">
        <v>0.67</v>
      </c>
      <c r="H322" s="312">
        <v>1.6</v>
      </c>
      <c r="I322" s="312">
        <f t="shared" si="150"/>
        <v>2.5600000000000005</v>
      </c>
      <c r="J322" s="313">
        <f>COUNT(F322:F324)</f>
        <v>3</v>
      </c>
      <c r="K322" s="314">
        <f>AVERAGE(F322:F324)</f>
        <v>64.820000000000007</v>
      </c>
      <c r="L322" s="314">
        <f>STDEV(F322:F324)</f>
        <v>78.436724179430144</v>
      </c>
      <c r="M322" s="315">
        <f>L322/K322</f>
        <v>1.2100697960418101</v>
      </c>
      <c r="N322" s="316">
        <f t="shared" si="147"/>
        <v>5109.0490086879045</v>
      </c>
      <c r="O322" s="317">
        <f>SUM(N322:N324)</f>
        <v>6360.0342620095171</v>
      </c>
      <c r="P322" s="318">
        <f>O322/(J322-1)</f>
        <v>3180.0171310047585</v>
      </c>
      <c r="Q322" s="319">
        <f>ABS(F322-AVERAGE(F323:F324))/SQRT(STDEV(F323:F324)^2+G322^2)</f>
        <v>0.76295500615900558</v>
      </c>
      <c r="R322" s="320">
        <f t="shared" si="148"/>
        <v>1</v>
      </c>
      <c r="S322" s="321">
        <f>IF(SUM(R322:R324)=1,"One sample left!",SUM(R322:R324))</f>
        <v>2</v>
      </c>
      <c r="T322" s="316">
        <f>IF(S322=J322,K322,AVERAGE(F322:F323))</f>
        <v>19.560000000000002</v>
      </c>
      <c r="U322" s="316">
        <f>IF(S322=J322,L322,STDEV(F322:F323))</f>
        <v>3.7193816690412089</v>
      </c>
      <c r="V322" s="322">
        <f>U322/T322</f>
        <v>0.19015243706754645</v>
      </c>
      <c r="W322" s="316">
        <f>SQRT(STDEV(F322:F323)^2+SUM(I322:I323))</f>
        <v>4.6615340822522979</v>
      </c>
      <c r="X322" s="322">
        <f>W322/T322</f>
        <v>0.23831973835645692</v>
      </c>
      <c r="Y322" s="323">
        <f t="shared" ref="Y322:Y385" si="175">IF(S322=J322,"No Rejection",(IF(R322=0,0,(F322-T322)^2/G322^2)))</f>
        <v>15.408554243706867</v>
      </c>
      <c r="Z322" s="317">
        <f>IF(S322=J322,O322,SUM(Y322:Y324))</f>
        <v>19.501394480393252</v>
      </c>
      <c r="AA322" s="324">
        <f>Z322/(S322-1)</f>
        <v>19.501394480393252</v>
      </c>
      <c r="AC322" s="759"/>
      <c r="AD322" s="757"/>
    </row>
    <row r="323" spans="1:30" s="280" customFormat="1" ht="13.95" customHeight="1">
      <c r="A323" s="961"/>
      <c r="B323" s="326" t="s">
        <v>1323</v>
      </c>
      <c r="C323" s="327" t="s">
        <v>733</v>
      </c>
      <c r="D323" s="328" t="s">
        <v>1473</v>
      </c>
      <c r="E323" s="327" t="s">
        <v>1474</v>
      </c>
      <c r="F323" s="329">
        <v>22.19</v>
      </c>
      <c r="G323" s="329">
        <v>1.3</v>
      </c>
      <c r="H323" s="329">
        <v>2.31</v>
      </c>
      <c r="I323" s="329">
        <f t="shared" si="150"/>
        <v>5.3361000000000001</v>
      </c>
      <c r="J323" s="330">
        <f t="shared" ref="J323:M324" si="176">J322</f>
        <v>3</v>
      </c>
      <c r="K323" s="291">
        <f t="shared" si="176"/>
        <v>64.820000000000007</v>
      </c>
      <c r="L323" s="291">
        <f t="shared" si="176"/>
        <v>78.436724179430144</v>
      </c>
      <c r="M323" s="331">
        <f t="shared" si="176"/>
        <v>1.2100697960418101</v>
      </c>
      <c r="N323" s="332">
        <f t="shared" si="147"/>
        <v>1075.3354437869825</v>
      </c>
      <c r="O323" s="283"/>
      <c r="P323" s="290"/>
      <c r="Q323" s="333">
        <f>ABS(F323-AVERAGE(F322,F324))/SQRT(STDEV(F322,F324)^2+G323^2)</f>
        <v>0.65330474446374598</v>
      </c>
      <c r="R323" s="334">
        <f t="shared" si="148"/>
        <v>1</v>
      </c>
      <c r="S323" s="335">
        <f t="shared" ref="S323:S324" si="177">S322</f>
        <v>2</v>
      </c>
      <c r="T323" s="332">
        <f>T322</f>
        <v>19.560000000000002</v>
      </c>
      <c r="U323" s="332"/>
      <c r="V323" s="336"/>
      <c r="W323" s="332"/>
      <c r="X323" s="332"/>
      <c r="Y323" s="337">
        <f t="shared" si="175"/>
        <v>4.0928402366863867</v>
      </c>
      <c r="Z323" s="332"/>
      <c r="AA323" s="338"/>
      <c r="AC323" s="759"/>
      <c r="AD323" s="757"/>
    </row>
    <row r="324" spans="1:30" s="280" customFormat="1" ht="13.95" customHeight="1">
      <c r="A324" s="961"/>
      <c r="B324" s="339" t="s">
        <v>1323</v>
      </c>
      <c r="C324" s="340" t="s">
        <v>733</v>
      </c>
      <c r="D324" s="341" t="s">
        <v>1475</v>
      </c>
      <c r="E324" s="340" t="s">
        <v>1476</v>
      </c>
      <c r="F324" s="342">
        <v>155.34</v>
      </c>
      <c r="G324" s="342">
        <v>6.83</v>
      </c>
      <c r="H324" s="342">
        <v>15.39</v>
      </c>
      <c r="I324" s="342">
        <f t="shared" si="150"/>
        <v>236.85210000000001</v>
      </c>
      <c r="J324" s="343">
        <f t="shared" si="176"/>
        <v>3</v>
      </c>
      <c r="K324" s="344">
        <f t="shared" si="176"/>
        <v>64.820000000000007</v>
      </c>
      <c r="L324" s="344">
        <f t="shared" si="176"/>
        <v>78.436724179430144</v>
      </c>
      <c r="M324" s="345">
        <f t="shared" si="176"/>
        <v>1.2100697960418101</v>
      </c>
      <c r="N324" s="346">
        <f t="shared" si="147"/>
        <v>175.64980953462998</v>
      </c>
      <c r="O324" s="347"/>
      <c r="P324" s="348"/>
      <c r="Q324" s="349">
        <f>ABS(F324-AVERAGE(F322:F323))/SQRT(STDEV(F322:F323)^2+G324^2)</f>
        <v>17.459034341972096</v>
      </c>
      <c r="R324" s="350">
        <f t="shared" si="148"/>
        <v>0</v>
      </c>
      <c r="S324" s="351">
        <f t="shared" si="177"/>
        <v>2</v>
      </c>
      <c r="T324" s="346">
        <f>T323</f>
        <v>19.560000000000002</v>
      </c>
      <c r="U324" s="346"/>
      <c r="V324" s="352"/>
      <c r="W324" s="346"/>
      <c r="X324" s="346"/>
      <c r="Y324" s="353">
        <f t="shared" si="175"/>
        <v>0</v>
      </c>
      <c r="Z324" s="346"/>
      <c r="AA324" s="354"/>
      <c r="AC324" s="759"/>
      <c r="AD324" s="757"/>
    </row>
    <row r="325" spans="1:30" s="280" customFormat="1" ht="13.95" customHeight="1">
      <c r="A325" s="961"/>
      <c r="B325" s="309" t="s">
        <v>1323</v>
      </c>
      <c r="C325" s="310" t="s">
        <v>735</v>
      </c>
      <c r="D325" s="311" t="s">
        <v>1477</v>
      </c>
      <c r="E325" s="310" t="s">
        <v>1478</v>
      </c>
      <c r="F325" s="312">
        <v>25.12</v>
      </c>
      <c r="G325" s="312">
        <v>0.72</v>
      </c>
      <c r="H325" s="312">
        <v>2.27</v>
      </c>
      <c r="I325" s="312">
        <f t="shared" si="150"/>
        <v>5.1528999999999998</v>
      </c>
      <c r="J325" s="313">
        <f>COUNT(F325:F327)</f>
        <v>3</v>
      </c>
      <c r="K325" s="314">
        <f>AVERAGE(F325:F327)</f>
        <v>31.49</v>
      </c>
      <c r="L325" s="314">
        <f>STDEV(F325:F327)</f>
        <v>15.229271157872267</v>
      </c>
      <c r="M325" s="315">
        <f>L325/K325</f>
        <v>0.4836224565853372</v>
      </c>
      <c r="N325" s="316">
        <f t="shared" si="147"/>
        <v>78.273341049382651</v>
      </c>
      <c r="O325" s="317">
        <f>SUM(N325:N327)</f>
        <v>680.74845678400845</v>
      </c>
      <c r="P325" s="318">
        <f>O325/(J325-1)</f>
        <v>340.37422839200423</v>
      </c>
      <c r="Q325" s="319">
        <f>ABS(F325-AVERAGE(F326:F327))/SQRT(STDEV(F326:F327)^2+G325^2)</f>
        <v>0.47566494404638454</v>
      </c>
      <c r="R325" s="320">
        <f t="shared" si="148"/>
        <v>1</v>
      </c>
      <c r="S325" s="321">
        <f>IF(SUM(R325:R327)=1,"One sample left!",SUM(R325:R327))</f>
        <v>2</v>
      </c>
      <c r="T325" s="316">
        <f>IF(S325=J325,K325,AVERAGE(F325,F327))</f>
        <v>22.8</v>
      </c>
      <c r="U325" s="316">
        <f>IF(S325=J325,L325,STDEV(F325,F327))</f>
        <v>3.2809754647055689</v>
      </c>
      <c r="V325" s="322">
        <f>U325/T325</f>
        <v>0.14390243266252495</v>
      </c>
      <c r="W325" s="316">
        <f>SQRT((STDEV(F325,F327))^2+SUM(I325,I327))</f>
        <v>4.3977494244215327</v>
      </c>
      <c r="X325" s="322">
        <f>W325/T325</f>
        <v>0.19288374668515493</v>
      </c>
      <c r="Y325" s="323">
        <f t="shared" si="175"/>
        <v>10.382716049382719</v>
      </c>
      <c r="Z325" s="317">
        <f>IF(S325=J325,O325,SUM(Y325:Y327))</f>
        <v>25.844939548377265</v>
      </c>
      <c r="AA325" s="324">
        <f>Z325/(S325-1)</f>
        <v>25.844939548377265</v>
      </c>
      <c r="AC325" s="759"/>
      <c r="AD325" s="757"/>
    </row>
    <row r="326" spans="1:30" s="280" customFormat="1" ht="13.95" customHeight="1">
      <c r="A326" s="961"/>
      <c r="B326" s="326" t="s">
        <v>1323</v>
      </c>
      <c r="C326" s="327" t="s">
        <v>735</v>
      </c>
      <c r="D326" s="328" t="s">
        <v>1479</v>
      </c>
      <c r="E326" s="327" t="s">
        <v>1480</v>
      </c>
      <c r="F326" s="329">
        <v>48.87</v>
      </c>
      <c r="G326" s="329">
        <v>1.0900000000000001</v>
      </c>
      <c r="H326" s="329">
        <v>4.3600000000000003</v>
      </c>
      <c r="I326" s="329">
        <f t="shared" si="150"/>
        <v>19.009600000000002</v>
      </c>
      <c r="J326" s="330">
        <f t="shared" ref="J326:M327" si="178">J325</f>
        <v>3</v>
      </c>
      <c r="K326" s="291">
        <f t="shared" si="178"/>
        <v>31.49</v>
      </c>
      <c r="L326" s="291">
        <f t="shared" si="178"/>
        <v>15.229271157872267</v>
      </c>
      <c r="M326" s="331">
        <f t="shared" si="178"/>
        <v>0.4836224565853372</v>
      </c>
      <c r="N326" s="332">
        <f t="shared" si="147"/>
        <v>254.24156215806744</v>
      </c>
      <c r="O326" s="283"/>
      <c r="P326" s="290"/>
      <c r="Q326" s="333">
        <f>ABS(F326-AVERAGE(F325,F327))/SQRT(STDEV(F325,F327)^2+G326^2)</f>
        <v>7.5405736842157554</v>
      </c>
      <c r="R326" s="334">
        <f t="shared" si="148"/>
        <v>0</v>
      </c>
      <c r="S326" s="335">
        <f t="shared" ref="S326:S327" si="179">S325</f>
        <v>2</v>
      </c>
      <c r="T326" s="332">
        <f>T325</f>
        <v>22.8</v>
      </c>
      <c r="U326" s="332"/>
      <c r="V326" s="336"/>
      <c r="W326" s="332"/>
      <c r="X326" s="332"/>
      <c r="Y326" s="337">
        <f t="shared" si="175"/>
        <v>0</v>
      </c>
      <c r="Z326" s="332"/>
      <c r="AA326" s="338"/>
      <c r="AC326" s="759"/>
      <c r="AD326" s="757"/>
    </row>
    <row r="327" spans="1:30" s="280" customFormat="1" ht="13.95" customHeight="1">
      <c r="A327" s="961"/>
      <c r="B327" s="339" t="s">
        <v>1323</v>
      </c>
      <c r="C327" s="340" t="s">
        <v>735</v>
      </c>
      <c r="D327" s="341" t="s">
        <v>1481</v>
      </c>
      <c r="E327" s="340" t="s">
        <v>1482</v>
      </c>
      <c r="F327" s="342">
        <v>20.48</v>
      </c>
      <c r="G327" s="342">
        <v>0.59</v>
      </c>
      <c r="H327" s="342">
        <v>1.85</v>
      </c>
      <c r="I327" s="342">
        <f t="shared" si="150"/>
        <v>3.4225000000000003</v>
      </c>
      <c r="J327" s="343">
        <f t="shared" si="178"/>
        <v>3</v>
      </c>
      <c r="K327" s="344">
        <f t="shared" si="178"/>
        <v>31.49</v>
      </c>
      <c r="L327" s="344">
        <f t="shared" si="178"/>
        <v>15.229271157872267</v>
      </c>
      <c r="M327" s="345">
        <f t="shared" si="178"/>
        <v>0.4836224565853372</v>
      </c>
      <c r="N327" s="346">
        <f t="shared" si="147"/>
        <v>348.23355357655839</v>
      </c>
      <c r="O327" s="347"/>
      <c r="P327" s="348"/>
      <c r="Q327" s="349">
        <f>ABS(F327-AVERAGE(F325:F326))/SQRT(STDEV(F325:F326)^2+G327^2)</f>
        <v>0.98279312761799553</v>
      </c>
      <c r="R327" s="350">
        <f t="shared" si="148"/>
        <v>1</v>
      </c>
      <c r="S327" s="351">
        <f t="shared" si="179"/>
        <v>2</v>
      </c>
      <c r="T327" s="346">
        <f>T326</f>
        <v>22.8</v>
      </c>
      <c r="U327" s="346"/>
      <c r="V327" s="352"/>
      <c r="W327" s="346"/>
      <c r="X327" s="346"/>
      <c r="Y327" s="353">
        <f t="shared" si="175"/>
        <v>15.462223498994547</v>
      </c>
      <c r="Z327" s="346"/>
      <c r="AA327" s="354"/>
      <c r="AC327" s="759"/>
      <c r="AD327" s="757"/>
    </row>
    <row r="328" spans="1:30" s="280" customFormat="1" ht="13.95" customHeight="1">
      <c r="A328" s="961" t="s">
        <v>1483</v>
      </c>
      <c r="B328" s="309" t="s">
        <v>1191</v>
      </c>
      <c r="C328" s="310" t="s">
        <v>1484</v>
      </c>
      <c r="D328" s="311" t="s">
        <v>1485</v>
      </c>
      <c r="E328" s="310" t="s">
        <v>1486</v>
      </c>
      <c r="F328" s="312">
        <v>5.33</v>
      </c>
      <c r="G328" s="312">
        <v>0.23</v>
      </c>
      <c r="H328" s="312">
        <v>0.51</v>
      </c>
      <c r="I328" s="312">
        <f t="shared" si="150"/>
        <v>0.2601</v>
      </c>
      <c r="J328" s="313">
        <f>COUNT(F328:F332)</f>
        <v>5</v>
      </c>
      <c r="K328" s="314">
        <f>AVERAGE(F328:F332)</f>
        <v>2.1040000000000001</v>
      </c>
      <c r="L328" s="314">
        <f>STDEV(F328:F332)</f>
        <v>2.1215277514093471</v>
      </c>
      <c r="M328" s="315">
        <f>L328/K328</f>
        <v>1.0083306803276364</v>
      </c>
      <c r="N328" s="316">
        <f t="shared" si="147"/>
        <v>196.73111531190926</v>
      </c>
      <c r="O328" s="317">
        <f>SUM(N328:N332)</f>
        <v>2001.7726695617257</v>
      </c>
      <c r="P328" s="318">
        <f>O328/(J328-1)</f>
        <v>500.44316739043143</v>
      </c>
      <c r="Q328" s="319">
        <f>ABS(F328-AVERAGE(F329:F332))/SQRT(STDEV(F329:F332)^2+G328^2)</f>
        <v>3.0767281870302776</v>
      </c>
      <c r="R328" s="320">
        <f t="shared" si="148"/>
        <v>0</v>
      </c>
      <c r="S328" s="321">
        <f>IF(SUM(R328:R332)=1,"One sample left!",SUM(R328:R332))</f>
        <v>4</v>
      </c>
      <c r="T328" s="316">
        <f>IF(S328=J328,K328,AVERAGE(F329:F332))</f>
        <v>1.2974999999999999</v>
      </c>
      <c r="U328" s="316">
        <f>IF(S328=J328,L328,STDEV(F329:F332))</f>
        <v>1.2903068110595508</v>
      </c>
      <c r="V328" s="322">
        <f>U328/T328</f>
        <v>0.99445611642354603</v>
      </c>
      <c r="W328" s="316">
        <f>SQRT(STDEV(F329:F332)^2+SUM(I329:I332))</f>
        <v>1.3402953654574306</v>
      </c>
      <c r="X328" s="322">
        <f>W328/T328</f>
        <v>1.0329829406222972</v>
      </c>
      <c r="Y328" s="323">
        <f t="shared" si="175"/>
        <v>0</v>
      </c>
      <c r="Z328" s="317">
        <f>IF(S328=J328,O328,SUM(Y328:Y332))</f>
        <v>407.08632069409293</v>
      </c>
      <c r="AA328" s="324">
        <f>Z328/(S328-1)</f>
        <v>135.6954402313643</v>
      </c>
      <c r="AC328" s="759"/>
      <c r="AD328" s="757"/>
    </row>
    <row r="329" spans="1:30" s="280" customFormat="1" ht="13.95" customHeight="1">
      <c r="A329" s="961"/>
      <c r="B329" s="326" t="s">
        <v>1191</v>
      </c>
      <c r="C329" s="327" t="s">
        <v>1484</v>
      </c>
      <c r="D329" s="328" t="s">
        <v>1487</v>
      </c>
      <c r="E329" s="327" t="s">
        <v>1488</v>
      </c>
      <c r="F329" s="329">
        <v>3.21</v>
      </c>
      <c r="G329" s="329">
        <v>0.19</v>
      </c>
      <c r="H329" s="329">
        <v>0.33</v>
      </c>
      <c r="I329" s="329">
        <f t="shared" si="150"/>
        <v>0.10890000000000001</v>
      </c>
      <c r="J329" s="330">
        <f t="shared" ref="J329:M332" si="180">J328</f>
        <v>5</v>
      </c>
      <c r="K329" s="291">
        <f t="shared" si="180"/>
        <v>2.1040000000000001</v>
      </c>
      <c r="L329" s="291">
        <f t="shared" si="180"/>
        <v>2.1215277514093471</v>
      </c>
      <c r="M329" s="331">
        <f t="shared" si="180"/>
        <v>1.0083306803276364</v>
      </c>
      <c r="N329" s="291">
        <f t="shared" si="147"/>
        <v>33.884653739612183</v>
      </c>
      <c r="O329" s="283"/>
      <c r="P329" s="290"/>
      <c r="Q329" s="333">
        <f>ABS(F329-AVERAGE(F328,F330:F332))/SQRT(STDEV(F328,F330:F332)^2+G329^2)</f>
        <v>0.58802685858234072</v>
      </c>
      <c r="R329" s="334">
        <f t="shared" si="148"/>
        <v>1</v>
      </c>
      <c r="S329" s="335">
        <f t="shared" ref="S329:S337" si="181">S328</f>
        <v>4</v>
      </c>
      <c r="T329" s="332">
        <f>T328</f>
        <v>1.2974999999999999</v>
      </c>
      <c r="U329" s="332"/>
      <c r="V329" s="336"/>
      <c r="W329" s="332"/>
      <c r="X329" s="332"/>
      <c r="Y329" s="337">
        <f t="shared" si="175"/>
        <v>101.32011772853187</v>
      </c>
      <c r="Z329" s="332"/>
      <c r="AA329" s="338"/>
      <c r="AC329" s="759"/>
      <c r="AD329" s="757"/>
    </row>
    <row r="330" spans="1:30" s="280" customFormat="1" ht="13.95" customHeight="1">
      <c r="A330" s="961"/>
      <c r="B330" s="326" t="s">
        <v>1191</v>
      </c>
      <c r="C330" s="327" t="s">
        <v>1484</v>
      </c>
      <c r="D330" s="328" t="s">
        <v>1489</v>
      </c>
      <c r="E330" s="327" t="s">
        <v>1490</v>
      </c>
      <c r="F330" s="329">
        <v>0.93</v>
      </c>
      <c r="G330" s="329">
        <v>0.04</v>
      </c>
      <c r="H330" s="329">
        <v>0.09</v>
      </c>
      <c r="I330" s="329">
        <f t="shared" si="150"/>
        <v>8.0999999999999996E-3</v>
      </c>
      <c r="J330" s="330">
        <f t="shared" si="180"/>
        <v>5</v>
      </c>
      <c r="K330" s="291">
        <f t="shared" si="180"/>
        <v>2.1040000000000001</v>
      </c>
      <c r="L330" s="291">
        <f t="shared" si="180"/>
        <v>2.1215277514093471</v>
      </c>
      <c r="M330" s="331">
        <f t="shared" si="180"/>
        <v>1.0083306803276364</v>
      </c>
      <c r="N330" s="291">
        <f t="shared" si="147"/>
        <v>861.4224999999999</v>
      </c>
      <c r="O330" s="283"/>
      <c r="P330" s="290"/>
      <c r="Q330" s="333">
        <f>ABS(F330-AVERAGE(F328:F329,F331:F332))/SQRT(STDEV(F328:F329,F331:F332)^2+G330^2)</f>
        <v>0.62985201370522159</v>
      </c>
      <c r="R330" s="334">
        <f t="shared" si="148"/>
        <v>1</v>
      </c>
      <c r="S330" s="335">
        <f t="shared" si="181"/>
        <v>4</v>
      </c>
      <c r="T330" s="332">
        <f>T329</f>
        <v>1.2974999999999999</v>
      </c>
      <c r="U330" s="332"/>
      <c r="V330" s="336"/>
      <c r="W330" s="332"/>
      <c r="X330" s="332"/>
      <c r="Y330" s="337">
        <f t="shared" si="175"/>
        <v>84.410156249999915</v>
      </c>
      <c r="Z330" s="332"/>
      <c r="AA330" s="338"/>
      <c r="AC330" s="759"/>
      <c r="AD330" s="757"/>
    </row>
    <row r="331" spans="1:30" s="280" customFormat="1" ht="13.95" customHeight="1">
      <c r="A331" s="961"/>
      <c r="B331" s="326" t="s">
        <v>1191</v>
      </c>
      <c r="C331" s="327" t="s">
        <v>1484</v>
      </c>
      <c r="D331" s="328" t="s">
        <v>1491</v>
      </c>
      <c r="E331" s="327" t="s">
        <v>1492</v>
      </c>
      <c r="F331" s="329">
        <v>0.59</v>
      </c>
      <c r="G331" s="329">
        <v>0.08</v>
      </c>
      <c r="H331" s="329">
        <v>0.09</v>
      </c>
      <c r="I331" s="329">
        <f t="shared" si="150"/>
        <v>8.0999999999999996E-3</v>
      </c>
      <c r="J331" s="330">
        <f t="shared" si="180"/>
        <v>5</v>
      </c>
      <c r="K331" s="291">
        <f t="shared" si="180"/>
        <v>2.1040000000000001</v>
      </c>
      <c r="L331" s="291">
        <f t="shared" si="180"/>
        <v>2.1215277514093471</v>
      </c>
      <c r="M331" s="331">
        <f t="shared" si="180"/>
        <v>1.0083306803276364</v>
      </c>
      <c r="N331" s="291">
        <f t="shared" si="147"/>
        <v>358.15562500000004</v>
      </c>
      <c r="O331" s="283"/>
      <c r="P331" s="290"/>
      <c r="Q331" s="333">
        <f>ABS(F331-AVERAGE(F328:F330,F332))/SQRT(STDEV(F328:F330,F332)^2+G331^2)</f>
        <v>0.84194376520012681</v>
      </c>
      <c r="R331" s="334">
        <f t="shared" si="148"/>
        <v>1</v>
      </c>
      <c r="S331" s="335">
        <f t="shared" si="181"/>
        <v>4</v>
      </c>
      <c r="T331" s="332">
        <f>T330</f>
        <v>1.2974999999999999</v>
      </c>
      <c r="U331" s="332"/>
      <c r="V331" s="336"/>
      <c r="W331" s="332"/>
      <c r="X331" s="332"/>
      <c r="Y331" s="337">
        <f t="shared" si="175"/>
        <v>78.211914062499972</v>
      </c>
      <c r="Z331" s="332"/>
      <c r="AA331" s="338"/>
      <c r="AC331" s="759"/>
      <c r="AD331" s="757"/>
    </row>
    <row r="332" spans="1:30" s="280" customFormat="1" ht="13.95" customHeight="1">
      <c r="A332" s="961"/>
      <c r="B332" s="339" t="s">
        <v>1191</v>
      </c>
      <c r="C332" s="340" t="s">
        <v>1484</v>
      </c>
      <c r="D332" s="341" t="s">
        <v>1493</v>
      </c>
      <c r="E332" s="340" t="s">
        <v>1494</v>
      </c>
      <c r="F332" s="342">
        <v>0.46</v>
      </c>
      <c r="G332" s="342">
        <v>7.0000000000000007E-2</v>
      </c>
      <c r="H332" s="342">
        <v>0.08</v>
      </c>
      <c r="I332" s="342">
        <f t="shared" si="150"/>
        <v>6.4000000000000003E-3</v>
      </c>
      <c r="J332" s="343">
        <f t="shared" si="180"/>
        <v>5</v>
      </c>
      <c r="K332" s="344">
        <f t="shared" si="180"/>
        <v>2.1040000000000001</v>
      </c>
      <c r="L332" s="344">
        <f t="shared" si="180"/>
        <v>2.1215277514093471</v>
      </c>
      <c r="M332" s="345">
        <f t="shared" si="180"/>
        <v>1.0083306803276364</v>
      </c>
      <c r="N332" s="344">
        <f t="shared" si="147"/>
        <v>551.57877551020408</v>
      </c>
      <c r="O332" s="347"/>
      <c r="P332" s="348"/>
      <c r="Q332" s="349">
        <f>ABS(F332-AVERAGE(F328:F331))/SQRT(STDEV(F328:F331)^2+G332^2)</f>
        <v>0.93026114485137201</v>
      </c>
      <c r="R332" s="350">
        <f t="shared" si="148"/>
        <v>1</v>
      </c>
      <c r="S332" s="351">
        <f t="shared" si="181"/>
        <v>4</v>
      </c>
      <c r="T332" s="346">
        <f>T331</f>
        <v>1.2974999999999999</v>
      </c>
      <c r="U332" s="346"/>
      <c r="V332" s="352"/>
      <c r="W332" s="346"/>
      <c r="X332" s="346"/>
      <c r="Y332" s="353">
        <f t="shared" si="175"/>
        <v>143.14413265306118</v>
      </c>
      <c r="Z332" s="346"/>
      <c r="AA332" s="354"/>
      <c r="AC332" s="759"/>
      <c r="AD332" s="757"/>
    </row>
    <row r="333" spans="1:30" s="280" customFormat="1" ht="13.95" customHeight="1">
      <c r="A333" s="961"/>
      <c r="B333" s="309" t="s">
        <v>1191</v>
      </c>
      <c r="C333" s="310" t="s">
        <v>1495</v>
      </c>
      <c r="D333" s="311" t="s">
        <v>1496</v>
      </c>
      <c r="E333" s="310" t="s">
        <v>1497</v>
      </c>
      <c r="F333" s="312">
        <v>17.22</v>
      </c>
      <c r="G333" s="312">
        <v>0.36</v>
      </c>
      <c r="H333" s="312">
        <v>1.52</v>
      </c>
      <c r="I333" s="312">
        <f t="shared" si="150"/>
        <v>2.3104</v>
      </c>
      <c r="J333" s="313">
        <f>COUNT(F333:F337)</f>
        <v>5</v>
      </c>
      <c r="K333" s="314">
        <f>AVERAGE(F333:F337)</f>
        <v>14.489999999999998</v>
      </c>
      <c r="L333" s="314">
        <f>STDEV(F333:F337)</f>
        <v>3.4087754399490753</v>
      </c>
      <c r="M333" s="315">
        <f>L333/K333</f>
        <v>0.23525020289503629</v>
      </c>
      <c r="N333" s="316">
        <f t="shared" si="147"/>
        <v>57.506944444444464</v>
      </c>
      <c r="O333" s="317">
        <f>SUM(N333:N337)</f>
        <v>606.29513693995978</v>
      </c>
      <c r="P333" s="318">
        <f>O333/(J333-1)</f>
        <v>151.57378423498994</v>
      </c>
      <c r="Q333" s="319">
        <f>ABS(F333-AVERAGE(F334:F337))/SQRT(STDEV(F334:F337)^2+G333^2)</f>
        <v>0.96453641951183489</v>
      </c>
      <c r="R333" s="320">
        <f t="shared" si="148"/>
        <v>1</v>
      </c>
      <c r="S333" s="321">
        <f>IF(SUM(R333:R337)=1,"One sample left!",SUM(R333:R337))</f>
        <v>4</v>
      </c>
      <c r="T333" s="316">
        <f>IF(S333=J333,K333,AVERAGE(F333:F336))</f>
        <v>15.649999999999999</v>
      </c>
      <c r="U333" s="316">
        <f>IF(S333=J333,L333,STDEV(F333:F336))</f>
        <v>2.5538859280189814</v>
      </c>
      <c r="V333" s="322">
        <f>U333/T333</f>
        <v>0.16318759923443973</v>
      </c>
      <c r="W333" s="316">
        <f>SQRT(STDEV(F333:F336)^2+SUM(I333:I336))</f>
        <v>3.7919168415635611</v>
      </c>
      <c r="X333" s="322">
        <f>W333/T333</f>
        <v>0.24229500585070679</v>
      </c>
      <c r="Y333" s="323">
        <f t="shared" si="175"/>
        <v>19.019290123456798</v>
      </c>
      <c r="Z333" s="317">
        <f>IF(S333=J333,O333,SUM(Y333:Y337))</f>
        <v>249.27333981932117</v>
      </c>
      <c r="AA333" s="324">
        <f>Z333/(S333-1)</f>
        <v>83.091113273107055</v>
      </c>
      <c r="AC333" s="759"/>
      <c r="AD333" s="757"/>
    </row>
    <row r="334" spans="1:30" s="280" customFormat="1" ht="13.95" customHeight="1">
      <c r="A334" s="961"/>
      <c r="B334" s="326" t="s">
        <v>1191</v>
      </c>
      <c r="C334" s="327" t="s">
        <v>1495</v>
      </c>
      <c r="D334" s="328" t="s">
        <v>1498</v>
      </c>
      <c r="E334" s="327" t="s">
        <v>1499</v>
      </c>
      <c r="F334" s="329">
        <v>17.13</v>
      </c>
      <c r="G334" s="329">
        <v>0.41</v>
      </c>
      <c r="H334" s="329">
        <v>1.53</v>
      </c>
      <c r="I334" s="329">
        <f t="shared" si="150"/>
        <v>2.3409</v>
      </c>
      <c r="J334" s="330">
        <f t="shared" ref="J334:M337" si="182">J333</f>
        <v>5</v>
      </c>
      <c r="K334" s="291">
        <f t="shared" si="182"/>
        <v>14.489999999999998</v>
      </c>
      <c r="L334" s="291">
        <f t="shared" si="182"/>
        <v>3.4087754399490753</v>
      </c>
      <c r="M334" s="331">
        <f t="shared" si="182"/>
        <v>0.23525020289503629</v>
      </c>
      <c r="N334" s="291">
        <f t="shared" ref="N334:N397" si="183">(F334-K334)^2/G334^2</f>
        <v>41.46103509815589</v>
      </c>
      <c r="O334" s="283"/>
      <c r="P334" s="290"/>
      <c r="Q334" s="333">
        <f>ABS(F334-AVERAGE(F333,F335:F337))/SQRT(STDEV(F333,F335:F337)^2+G334^2)</f>
        <v>0.92392764082064593</v>
      </c>
      <c r="R334" s="334">
        <f t="shared" ref="R334:R397" si="184">IF(Q334&gt;2,0,1)</f>
        <v>1</v>
      </c>
      <c r="S334" s="335">
        <f t="shared" si="181"/>
        <v>4</v>
      </c>
      <c r="T334" s="332">
        <f>T333</f>
        <v>15.649999999999999</v>
      </c>
      <c r="U334" s="332"/>
      <c r="V334" s="336"/>
      <c r="W334" s="332"/>
      <c r="X334" s="332"/>
      <c r="Y334" s="337">
        <f t="shared" si="175"/>
        <v>13.030339083878653</v>
      </c>
      <c r="Z334" s="332"/>
      <c r="AA334" s="338"/>
      <c r="AC334" s="759"/>
      <c r="AD334" s="757"/>
    </row>
    <row r="335" spans="1:30" s="280" customFormat="1" ht="13.95" customHeight="1">
      <c r="A335" s="961"/>
      <c r="B335" s="326" t="s">
        <v>1191</v>
      </c>
      <c r="C335" s="327" t="s">
        <v>1495</v>
      </c>
      <c r="D335" s="328" t="s">
        <v>1500</v>
      </c>
      <c r="E335" s="327" t="s">
        <v>1501</v>
      </c>
      <c r="F335" s="329">
        <v>16.39</v>
      </c>
      <c r="G335" s="329">
        <v>0.34</v>
      </c>
      <c r="H335" s="329">
        <v>1.45</v>
      </c>
      <c r="I335" s="329">
        <f t="shared" ref="I335:I398" si="185">H335^2</f>
        <v>2.1025</v>
      </c>
      <c r="J335" s="330">
        <f t="shared" si="182"/>
        <v>5</v>
      </c>
      <c r="K335" s="291">
        <f t="shared" si="182"/>
        <v>14.489999999999998</v>
      </c>
      <c r="L335" s="291">
        <f t="shared" si="182"/>
        <v>3.4087754399490753</v>
      </c>
      <c r="M335" s="331">
        <f t="shared" si="182"/>
        <v>0.23525020289503629</v>
      </c>
      <c r="N335" s="291">
        <f t="shared" si="183"/>
        <v>31.228373702422211</v>
      </c>
      <c r="O335" s="283"/>
      <c r="P335" s="290"/>
      <c r="Q335" s="333">
        <f>ABS(F335-AVERAGE(F333:F334,F336:F337))/SQRT(STDEV(F333:F334,F336:F337)^2+G335^2)</f>
        <v>0.63239116337806056</v>
      </c>
      <c r="R335" s="334">
        <f t="shared" si="184"/>
        <v>1</v>
      </c>
      <c r="S335" s="335">
        <f t="shared" si="181"/>
        <v>4</v>
      </c>
      <c r="T335" s="332">
        <f>T334</f>
        <v>15.649999999999999</v>
      </c>
      <c r="U335" s="332"/>
      <c r="V335" s="336"/>
      <c r="W335" s="332"/>
      <c r="X335" s="332"/>
      <c r="Y335" s="337">
        <f t="shared" si="175"/>
        <v>4.7370242214533116</v>
      </c>
      <c r="Z335" s="332"/>
      <c r="AA335" s="338"/>
      <c r="AC335" s="759"/>
      <c r="AD335" s="757"/>
    </row>
    <row r="336" spans="1:30" s="280" customFormat="1" ht="13.95" customHeight="1">
      <c r="A336" s="961"/>
      <c r="B336" s="326" t="s">
        <v>1191</v>
      </c>
      <c r="C336" s="327" t="s">
        <v>1495</v>
      </c>
      <c r="D336" s="328" t="s">
        <v>1502</v>
      </c>
      <c r="E336" s="327" t="s">
        <v>1503</v>
      </c>
      <c r="F336" s="329">
        <v>11.86</v>
      </c>
      <c r="G336" s="329">
        <v>0.26</v>
      </c>
      <c r="H336" s="329">
        <v>1.05</v>
      </c>
      <c r="I336" s="329">
        <f t="shared" si="185"/>
        <v>1.1025</v>
      </c>
      <c r="J336" s="330">
        <f t="shared" si="182"/>
        <v>5</v>
      </c>
      <c r="K336" s="291">
        <f t="shared" si="182"/>
        <v>14.489999999999998</v>
      </c>
      <c r="L336" s="291">
        <f t="shared" si="182"/>
        <v>3.4087754399490753</v>
      </c>
      <c r="M336" s="331">
        <f t="shared" si="182"/>
        <v>0.23525020289503629</v>
      </c>
      <c r="N336" s="291">
        <f t="shared" si="183"/>
        <v>102.32100591715968</v>
      </c>
      <c r="O336" s="283"/>
      <c r="P336" s="290"/>
      <c r="Q336" s="333">
        <f>ABS(F336-AVERAGE(F333:F335,F337))/SQRT(STDEV(F333:F335,F337)^2+G336^2)</f>
        <v>0.92327446602025398</v>
      </c>
      <c r="R336" s="334">
        <f t="shared" si="184"/>
        <v>1</v>
      </c>
      <c r="S336" s="335">
        <f t="shared" si="181"/>
        <v>4</v>
      </c>
      <c r="T336" s="332">
        <f>T335</f>
        <v>15.649999999999999</v>
      </c>
      <c r="U336" s="332"/>
      <c r="V336" s="336"/>
      <c r="W336" s="332"/>
      <c r="X336" s="332"/>
      <c r="Y336" s="337">
        <f t="shared" si="175"/>
        <v>212.48668639053241</v>
      </c>
      <c r="Z336" s="332"/>
      <c r="AA336" s="338"/>
      <c r="AC336" s="759"/>
      <c r="AD336" s="757"/>
    </row>
    <row r="337" spans="1:30" s="280" customFormat="1" ht="13.95" customHeight="1">
      <c r="A337" s="961"/>
      <c r="B337" s="339" t="s">
        <v>1191</v>
      </c>
      <c r="C337" s="340" t="s">
        <v>1495</v>
      </c>
      <c r="D337" s="341" t="s">
        <v>1504</v>
      </c>
      <c r="E337" s="340" t="s">
        <v>1505</v>
      </c>
      <c r="F337" s="342">
        <v>9.85</v>
      </c>
      <c r="G337" s="342">
        <v>0.24</v>
      </c>
      <c r="H337" s="342">
        <v>0.88</v>
      </c>
      <c r="I337" s="342">
        <f t="shared" si="185"/>
        <v>0.77439999999999998</v>
      </c>
      <c r="J337" s="343">
        <f t="shared" si="182"/>
        <v>5</v>
      </c>
      <c r="K337" s="344">
        <f t="shared" si="182"/>
        <v>14.489999999999998</v>
      </c>
      <c r="L337" s="344">
        <f t="shared" si="182"/>
        <v>3.4087754399490753</v>
      </c>
      <c r="M337" s="345">
        <f t="shared" si="182"/>
        <v>0.23525020289503629</v>
      </c>
      <c r="N337" s="344">
        <f t="shared" si="183"/>
        <v>373.7777777777776</v>
      </c>
      <c r="O337" s="347"/>
      <c r="P337" s="348"/>
      <c r="Q337" s="349">
        <f>ABS(F337-AVERAGE(F333:F336))/SQRT(STDEV(F333:F336)^2+G337^2)</f>
        <v>2.2610868635675594</v>
      </c>
      <c r="R337" s="350">
        <f t="shared" si="184"/>
        <v>0</v>
      </c>
      <c r="S337" s="351">
        <f t="shared" si="181"/>
        <v>4</v>
      </c>
      <c r="T337" s="346">
        <f>T336</f>
        <v>15.649999999999999</v>
      </c>
      <c r="U337" s="346"/>
      <c r="V337" s="352"/>
      <c r="W337" s="346"/>
      <c r="X337" s="346"/>
      <c r="Y337" s="353">
        <f t="shared" si="175"/>
        <v>0</v>
      </c>
      <c r="Z337" s="346"/>
      <c r="AA337" s="354"/>
      <c r="AC337" s="759"/>
      <c r="AD337" s="757"/>
    </row>
    <row r="338" spans="1:30" s="280" customFormat="1" ht="13.95" customHeight="1">
      <c r="A338" s="961" t="s">
        <v>1506</v>
      </c>
      <c r="B338" s="309" t="s">
        <v>1507</v>
      </c>
      <c r="C338" s="310" t="s">
        <v>871</v>
      </c>
      <c r="D338" s="311" t="s">
        <v>1508</v>
      </c>
      <c r="E338" s="310" t="s">
        <v>1509</v>
      </c>
      <c r="F338" s="312">
        <v>14.45</v>
      </c>
      <c r="G338" s="312">
        <v>0.51</v>
      </c>
      <c r="H338" s="312">
        <v>1.34</v>
      </c>
      <c r="I338" s="312">
        <f t="shared" si="185"/>
        <v>1.7956000000000003</v>
      </c>
      <c r="J338" s="313">
        <f>COUNT(F338:F340)</f>
        <v>3</v>
      </c>
      <c r="K338" s="314">
        <f>AVERAGE(F338:F340)</f>
        <v>15.520000000000001</v>
      </c>
      <c r="L338" s="314">
        <f>STDEV(F338:F340)</f>
        <v>1.7250217389934552</v>
      </c>
      <c r="M338" s="315">
        <f>L338/K338</f>
        <v>0.11114830792483603</v>
      </c>
      <c r="N338" s="316">
        <f t="shared" si="183"/>
        <v>4.4017685505574953</v>
      </c>
      <c r="O338" s="317">
        <f>SUM(N338:N340)</f>
        <v>28.5354274519323</v>
      </c>
      <c r="P338" s="318">
        <f>O338/(J338-1)</f>
        <v>14.26771372596615</v>
      </c>
      <c r="Q338" s="319">
        <f>ABS(F338-AVERAGE(F339:F340))/SQRT(STDEV(F339:F340)^2+G338^2)</f>
        <v>0.75709652865391575</v>
      </c>
      <c r="R338" s="320">
        <f t="shared" si="184"/>
        <v>1</v>
      </c>
      <c r="S338" s="321">
        <f>IF(SUM(R338:R340)=1,"One sample left!",SUM(R338:R340))</f>
        <v>2</v>
      </c>
      <c r="T338" s="316">
        <f>IF(S338=J338,K338,AVERAGE(F338:F339))</f>
        <v>14.524999999999999</v>
      </c>
      <c r="U338" s="316">
        <f>IF(S338=J338,L338,STDEV(F338:F339))</f>
        <v>0.10606601717798238</v>
      </c>
      <c r="V338" s="322">
        <f>U338/T338</f>
        <v>7.3023075509798547E-3</v>
      </c>
      <c r="W338" s="316">
        <f>SQRT(STDEV(F338:F339)^2+SUM(I338:I339))</f>
        <v>1.883945328293791</v>
      </c>
      <c r="X338" s="322">
        <f>W338/T338</f>
        <v>0.1297036370598135</v>
      </c>
      <c r="Y338" s="323">
        <f t="shared" si="175"/>
        <v>2.162629757785426E-2</v>
      </c>
      <c r="Z338" s="317">
        <f>IF(S338=J338,O338,SUM(Y338:Y340))</f>
        <v>5.2048147226313755E-2</v>
      </c>
      <c r="AA338" s="324">
        <f>Z338/(S338-1)</f>
        <v>5.2048147226313755E-2</v>
      </c>
      <c r="AC338" s="759"/>
      <c r="AD338" s="757"/>
    </row>
    <row r="339" spans="1:30" s="280" customFormat="1" ht="13.95" customHeight="1">
      <c r="A339" s="961"/>
      <c r="B339" s="326" t="s">
        <v>1507</v>
      </c>
      <c r="C339" s="327" t="s">
        <v>871</v>
      </c>
      <c r="D339" s="328" t="s">
        <v>1510</v>
      </c>
      <c r="E339" s="327" t="s">
        <v>1511</v>
      </c>
      <c r="F339" s="329">
        <v>14.6</v>
      </c>
      <c r="G339" s="329">
        <v>0.43</v>
      </c>
      <c r="H339" s="329">
        <v>1.32</v>
      </c>
      <c r="I339" s="329">
        <f t="shared" si="185"/>
        <v>1.7424000000000002</v>
      </c>
      <c r="J339" s="330">
        <f t="shared" ref="J339:M340" si="186">J338</f>
        <v>3</v>
      </c>
      <c r="K339" s="291">
        <f t="shared" si="186"/>
        <v>15.520000000000001</v>
      </c>
      <c r="L339" s="291">
        <f t="shared" si="186"/>
        <v>1.7250217389934552</v>
      </c>
      <c r="M339" s="331">
        <f t="shared" si="186"/>
        <v>0.11114830792483603</v>
      </c>
      <c r="N339" s="332">
        <f t="shared" si="183"/>
        <v>4.5776095186587522</v>
      </c>
      <c r="O339" s="283"/>
      <c r="P339" s="290"/>
      <c r="Q339" s="333">
        <f>ABS(F339-AVERAGE(F338,F340))/SQRT(STDEV(F338,F340)^2+G339^2)</f>
        <v>0.62554966890832342</v>
      </c>
      <c r="R339" s="334">
        <f t="shared" si="184"/>
        <v>1</v>
      </c>
      <c r="S339" s="335">
        <f t="shared" ref="S339:S340" si="187">S338</f>
        <v>2</v>
      </c>
      <c r="T339" s="332">
        <f>T338</f>
        <v>14.524999999999999</v>
      </c>
      <c r="U339" s="332"/>
      <c r="V339" s="336"/>
      <c r="W339" s="332"/>
      <c r="X339" s="332"/>
      <c r="Y339" s="337">
        <f t="shared" si="175"/>
        <v>3.0421849648459495E-2</v>
      </c>
      <c r="Z339" s="332"/>
      <c r="AA339" s="338"/>
      <c r="AC339" s="759"/>
      <c r="AD339" s="757"/>
    </row>
    <row r="340" spans="1:30" s="280" customFormat="1" ht="13.95" customHeight="1">
      <c r="A340" s="961"/>
      <c r="B340" s="339" t="s">
        <v>1507</v>
      </c>
      <c r="C340" s="340" t="s">
        <v>871</v>
      </c>
      <c r="D340" s="341" t="s">
        <v>1512</v>
      </c>
      <c r="E340" s="340" t="s">
        <v>1513</v>
      </c>
      <c r="F340" s="342">
        <v>17.510000000000002</v>
      </c>
      <c r="G340" s="342">
        <v>0.45</v>
      </c>
      <c r="H340" s="342">
        <v>1.57</v>
      </c>
      <c r="I340" s="342">
        <f t="shared" si="185"/>
        <v>2.4649000000000001</v>
      </c>
      <c r="J340" s="343">
        <f t="shared" si="186"/>
        <v>3</v>
      </c>
      <c r="K340" s="344">
        <f t="shared" si="186"/>
        <v>15.520000000000001</v>
      </c>
      <c r="L340" s="344">
        <f t="shared" si="186"/>
        <v>1.7250217389934552</v>
      </c>
      <c r="M340" s="345">
        <f t="shared" si="186"/>
        <v>0.11114830792483603</v>
      </c>
      <c r="N340" s="346">
        <f t="shared" si="183"/>
        <v>19.556049382716054</v>
      </c>
      <c r="O340" s="347"/>
      <c r="P340" s="348"/>
      <c r="Q340" s="349">
        <f>ABS(F340-AVERAGE(F338:F339))/SQRT(STDEV(F338:F339)^2+G340^2)</f>
        <v>6.4564125610043543</v>
      </c>
      <c r="R340" s="350">
        <f t="shared" si="184"/>
        <v>0</v>
      </c>
      <c r="S340" s="351">
        <f t="shared" si="187"/>
        <v>2</v>
      </c>
      <c r="T340" s="346">
        <f>T339</f>
        <v>14.524999999999999</v>
      </c>
      <c r="U340" s="346"/>
      <c r="V340" s="352"/>
      <c r="W340" s="346"/>
      <c r="X340" s="346"/>
      <c r="Y340" s="353">
        <f t="shared" si="175"/>
        <v>0</v>
      </c>
      <c r="Z340" s="346"/>
      <c r="AA340" s="354"/>
      <c r="AC340" s="759"/>
      <c r="AD340" s="757"/>
    </row>
    <row r="341" spans="1:30" s="280" customFormat="1" ht="13.95" customHeight="1">
      <c r="A341" s="961" t="s">
        <v>1514</v>
      </c>
      <c r="B341" s="309" t="s">
        <v>1515</v>
      </c>
      <c r="C341" s="310" t="s">
        <v>1516</v>
      </c>
      <c r="D341" s="311" t="s">
        <v>1517</v>
      </c>
      <c r="E341" s="310" t="s">
        <v>1518</v>
      </c>
      <c r="F341" s="312">
        <v>17.46</v>
      </c>
      <c r="G341" s="312">
        <v>0.34</v>
      </c>
      <c r="H341" s="312">
        <v>1.54</v>
      </c>
      <c r="I341" s="312">
        <f t="shared" si="185"/>
        <v>2.3715999999999999</v>
      </c>
      <c r="J341" s="313">
        <f>COUNT(F341:F347)</f>
        <v>7</v>
      </c>
      <c r="K341" s="314">
        <f>AVERAGE(F341:F347)</f>
        <v>18.395714285714288</v>
      </c>
      <c r="L341" s="314">
        <f>STDEV(F341:F347)</f>
        <v>0.98013361576976055</v>
      </c>
      <c r="M341" s="315">
        <f>L341/K341</f>
        <v>5.3280541355815197E-2</v>
      </c>
      <c r="N341" s="314">
        <f t="shared" si="183"/>
        <v>7.5740590353788741</v>
      </c>
      <c r="O341" s="317">
        <f>SUM(N341:N347)</f>
        <v>33.626083741143027</v>
      </c>
      <c r="P341" s="318">
        <f>O341/(J341-1)</f>
        <v>5.6043472901905043</v>
      </c>
      <c r="Q341" s="319">
        <f>ABS(F341-AVERAGE(F342:F347))/SQRT(STDEV(F342:F347)^2+G341^2)</f>
        <v>1.0582773672689665</v>
      </c>
      <c r="R341" s="320">
        <f t="shared" si="184"/>
        <v>1</v>
      </c>
      <c r="S341" s="321">
        <f>IF(SUM(R341:R347)=1,"One sample left!",SUM(R341:R347))</f>
        <v>7</v>
      </c>
      <c r="T341" s="316">
        <f>IF(S341=J341,K341,AVERAGE(F341:F343,F345:F347))</f>
        <v>18.395714285714288</v>
      </c>
      <c r="U341" s="316">
        <f>IF(S341=J341,L341,STDEV(F341:F343,F345:F347))</f>
        <v>0.98013361576976055</v>
      </c>
      <c r="V341" s="322">
        <f>U341/T341</f>
        <v>5.3280541355815197E-2</v>
      </c>
      <c r="W341" s="316">
        <f>SQRT(STDEV(F341:F347)^2+SUM(I341:I347))</f>
        <v>4.4364582613569024</v>
      </c>
      <c r="X341" s="322">
        <f>W341/T341</f>
        <v>0.24116803470915829</v>
      </c>
      <c r="Y341" s="323" t="str">
        <f t="shared" si="175"/>
        <v>No Rejection</v>
      </c>
      <c r="Z341" s="317">
        <f>IF(S341=J341,O341,SUM(Y341:Y347))</f>
        <v>33.626083741143027</v>
      </c>
      <c r="AA341" s="324">
        <f>Z341/(S341-1)</f>
        <v>5.6043472901905043</v>
      </c>
      <c r="AC341" s="759"/>
      <c r="AD341" s="757"/>
    </row>
    <row r="342" spans="1:30" s="280" customFormat="1" ht="13.95" customHeight="1">
      <c r="A342" s="961"/>
      <c r="B342" s="326" t="s">
        <v>1515</v>
      </c>
      <c r="C342" s="327" t="s">
        <v>1516</v>
      </c>
      <c r="D342" s="328" t="s">
        <v>1519</v>
      </c>
      <c r="E342" s="327" t="s">
        <v>1520</v>
      </c>
      <c r="F342" s="329">
        <v>17.82</v>
      </c>
      <c r="G342" s="329">
        <v>0.34</v>
      </c>
      <c r="H342" s="329">
        <v>1.57</v>
      </c>
      <c r="I342" s="329">
        <f t="shared" si="185"/>
        <v>2.4649000000000001</v>
      </c>
      <c r="J342" s="330">
        <f t="shared" ref="J342:M347" si="188">J341</f>
        <v>7</v>
      </c>
      <c r="K342" s="291">
        <f t="shared" si="188"/>
        <v>18.395714285714288</v>
      </c>
      <c r="L342" s="291">
        <f t="shared" si="188"/>
        <v>0.98013361576976055</v>
      </c>
      <c r="M342" s="331">
        <f t="shared" si="188"/>
        <v>5.3280541355815197E-2</v>
      </c>
      <c r="N342" s="291">
        <f t="shared" si="183"/>
        <v>2.8671880516912807</v>
      </c>
      <c r="O342" s="283"/>
      <c r="P342" s="290"/>
      <c r="Q342" s="333">
        <f>ABS(F342-AVERAGE(F341,F343:F347))/SQRT(STDEV(F341,F343:F347)^2+G342^2)</f>
        <v>0.6154426417256994</v>
      </c>
      <c r="R342" s="334">
        <f t="shared" si="184"/>
        <v>1</v>
      </c>
      <c r="S342" s="335">
        <f t="shared" ref="S342:T347" si="189">S341</f>
        <v>7</v>
      </c>
      <c r="T342" s="332">
        <f t="shared" si="189"/>
        <v>18.395714285714288</v>
      </c>
      <c r="U342" s="332"/>
      <c r="V342" s="336"/>
      <c r="W342" s="332"/>
      <c r="X342" s="332"/>
      <c r="Y342" s="337" t="str">
        <f t="shared" si="175"/>
        <v>No Rejection</v>
      </c>
      <c r="Z342" s="332"/>
      <c r="AA342" s="338"/>
      <c r="AC342" s="759"/>
      <c r="AD342" s="757"/>
    </row>
    <row r="343" spans="1:30" s="280" customFormat="1" ht="13.95" customHeight="1">
      <c r="A343" s="961"/>
      <c r="B343" s="326" t="s">
        <v>1515</v>
      </c>
      <c r="C343" s="327" t="s">
        <v>1516</v>
      </c>
      <c r="D343" s="328" t="s">
        <v>1521</v>
      </c>
      <c r="E343" s="327" t="s">
        <v>1522</v>
      </c>
      <c r="F343" s="329">
        <v>18.45</v>
      </c>
      <c r="G343" s="329">
        <v>0.33</v>
      </c>
      <c r="H343" s="329">
        <v>1.62</v>
      </c>
      <c r="I343" s="329">
        <f t="shared" si="185"/>
        <v>2.6244000000000005</v>
      </c>
      <c r="J343" s="330">
        <f t="shared" si="188"/>
        <v>7</v>
      </c>
      <c r="K343" s="291">
        <f t="shared" si="188"/>
        <v>18.395714285714288</v>
      </c>
      <c r="L343" s="291">
        <f t="shared" si="188"/>
        <v>0.98013361576976055</v>
      </c>
      <c r="M343" s="331">
        <f t="shared" si="188"/>
        <v>5.3280541355815197E-2</v>
      </c>
      <c r="N343" s="291">
        <f t="shared" si="183"/>
        <v>2.7060962125894518E-2</v>
      </c>
      <c r="O343" s="283"/>
      <c r="P343" s="290"/>
      <c r="Q343" s="333">
        <f>ABS(F343-AVERAGE(F341:F342,F344:F347))/SQRT(STDEV(F341:F342,F344:F347)^2+G343^2)</f>
        <v>5.6399292359236637E-2</v>
      </c>
      <c r="R343" s="334">
        <f t="shared" si="184"/>
        <v>1</v>
      </c>
      <c r="S343" s="335">
        <f t="shared" si="189"/>
        <v>7</v>
      </c>
      <c r="T343" s="332">
        <f t="shared" si="189"/>
        <v>18.395714285714288</v>
      </c>
      <c r="U343" s="332"/>
      <c r="V343" s="336"/>
      <c r="W343" s="332"/>
      <c r="X343" s="332"/>
      <c r="Y343" s="337" t="str">
        <f t="shared" si="175"/>
        <v>No Rejection</v>
      </c>
      <c r="Z343" s="332"/>
      <c r="AA343" s="338"/>
      <c r="AC343" s="759"/>
      <c r="AD343" s="757"/>
    </row>
    <row r="344" spans="1:30" s="280" customFormat="1" ht="13.95" customHeight="1">
      <c r="A344" s="961"/>
      <c r="B344" s="326" t="s">
        <v>1515</v>
      </c>
      <c r="C344" s="327" t="s">
        <v>1516</v>
      </c>
      <c r="D344" s="328" t="s">
        <v>1523</v>
      </c>
      <c r="E344" s="327" t="s">
        <v>1524</v>
      </c>
      <c r="F344" s="329">
        <v>17.260000000000002</v>
      </c>
      <c r="G344" s="329">
        <v>0.36</v>
      </c>
      <c r="H344" s="329">
        <v>1.52</v>
      </c>
      <c r="I344" s="329">
        <f t="shared" si="185"/>
        <v>2.3104</v>
      </c>
      <c r="J344" s="330">
        <f t="shared" si="188"/>
        <v>7</v>
      </c>
      <c r="K344" s="291">
        <f t="shared" si="188"/>
        <v>18.395714285714288</v>
      </c>
      <c r="L344" s="291">
        <f t="shared" si="188"/>
        <v>0.98013361576976055</v>
      </c>
      <c r="M344" s="331">
        <f t="shared" si="188"/>
        <v>5.3280541355815197E-2</v>
      </c>
      <c r="N344" s="291">
        <f t="shared" si="183"/>
        <v>9.9525226757369687</v>
      </c>
      <c r="O344" s="283"/>
      <c r="P344" s="290"/>
      <c r="Q344" s="357">
        <f>ABS(F344-AVERAGE(F341:F343,F345:F347))/SQRT(STDEV(F341:F343,F345:F347)^2+G344^2)</f>
        <v>1.3374766651877119</v>
      </c>
      <c r="R344" s="382">
        <f t="shared" si="184"/>
        <v>1</v>
      </c>
      <c r="S344" s="335">
        <f t="shared" si="189"/>
        <v>7</v>
      </c>
      <c r="T344" s="332">
        <f t="shared" si="189"/>
        <v>18.395714285714288</v>
      </c>
      <c r="U344" s="332"/>
      <c r="V344" s="336"/>
      <c r="W344" s="332"/>
      <c r="X344" s="332"/>
      <c r="Y344" s="337" t="str">
        <f t="shared" si="175"/>
        <v>No Rejection</v>
      </c>
      <c r="Z344" s="332"/>
      <c r="AA344" s="338"/>
      <c r="AC344" s="759"/>
      <c r="AD344" s="757"/>
    </row>
    <row r="345" spans="1:30" s="280" customFormat="1" ht="13.95" customHeight="1">
      <c r="A345" s="961"/>
      <c r="B345" s="326" t="s">
        <v>1515</v>
      </c>
      <c r="C345" s="327" t="s">
        <v>1516</v>
      </c>
      <c r="D345" s="328" t="s">
        <v>1525</v>
      </c>
      <c r="E345" s="327" t="s">
        <v>1526</v>
      </c>
      <c r="F345" s="329">
        <v>18.5</v>
      </c>
      <c r="G345" s="329">
        <v>0.53</v>
      </c>
      <c r="H345" s="329">
        <v>1.67</v>
      </c>
      <c r="I345" s="329">
        <f t="shared" si="185"/>
        <v>2.7888999999999999</v>
      </c>
      <c r="J345" s="330">
        <f t="shared" si="188"/>
        <v>7</v>
      </c>
      <c r="K345" s="291">
        <f t="shared" si="188"/>
        <v>18.395714285714288</v>
      </c>
      <c r="L345" s="291">
        <f t="shared" si="188"/>
        <v>0.98013361576976055</v>
      </c>
      <c r="M345" s="331">
        <f t="shared" si="188"/>
        <v>5.3280541355815197E-2</v>
      </c>
      <c r="N345" s="291">
        <f t="shared" si="183"/>
        <v>3.8716661459883304E-2</v>
      </c>
      <c r="O345" s="283"/>
      <c r="P345" s="290"/>
      <c r="Q345" s="357">
        <f>ABS(F345-AVERAGE(F341:F344,F346:F347))/SQRT(STDEV(F341:F344,F346:F347)^2+G345^2)</f>
        <v>0.10170165510917979</v>
      </c>
      <c r="R345" s="382">
        <f t="shared" si="184"/>
        <v>1</v>
      </c>
      <c r="S345" s="335">
        <f t="shared" si="189"/>
        <v>7</v>
      </c>
      <c r="T345" s="332">
        <f t="shared" si="189"/>
        <v>18.395714285714288</v>
      </c>
      <c r="U345" s="332"/>
      <c r="V345" s="336"/>
      <c r="W345" s="332"/>
      <c r="X345" s="332"/>
      <c r="Y345" s="337" t="str">
        <f t="shared" si="175"/>
        <v>No Rejection</v>
      </c>
      <c r="Z345" s="332"/>
      <c r="AA345" s="338"/>
      <c r="AC345" s="759"/>
      <c r="AD345" s="757"/>
    </row>
    <row r="346" spans="1:30" s="280" customFormat="1" ht="13.95" customHeight="1">
      <c r="A346" s="961"/>
      <c r="B346" s="326" t="s">
        <v>1515</v>
      </c>
      <c r="C346" s="327" t="s">
        <v>1516</v>
      </c>
      <c r="D346" s="328" t="s">
        <v>1527</v>
      </c>
      <c r="E346" s="327" t="s">
        <v>1528</v>
      </c>
      <c r="F346" s="329">
        <v>19.36</v>
      </c>
      <c r="G346" s="329">
        <v>0.49</v>
      </c>
      <c r="H346" s="329">
        <v>1.73</v>
      </c>
      <c r="I346" s="329">
        <f t="shared" si="185"/>
        <v>2.9929000000000001</v>
      </c>
      <c r="J346" s="330">
        <f t="shared" si="188"/>
        <v>7</v>
      </c>
      <c r="K346" s="291">
        <f t="shared" si="188"/>
        <v>18.395714285714288</v>
      </c>
      <c r="L346" s="291">
        <f t="shared" si="188"/>
        <v>0.98013361576976055</v>
      </c>
      <c r="M346" s="331">
        <f t="shared" si="188"/>
        <v>5.3280541355815197E-2</v>
      </c>
      <c r="N346" s="291">
        <f t="shared" si="183"/>
        <v>3.8727485996480855</v>
      </c>
      <c r="O346" s="283"/>
      <c r="P346" s="290"/>
      <c r="Q346" s="333">
        <f>ABS(F346-AVERAGE(F341:F345,F347))/SQRT(STDEV(F341:F345,F347)^2+G346^2)</f>
        <v>1.0374371300129515</v>
      </c>
      <c r="R346" s="334">
        <f t="shared" si="184"/>
        <v>1</v>
      </c>
      <c r="S346" s="335">
        <f t="shared" si="189"/>
        <v>7</v>
      </c>
      <c r="T346" s="332">
        <f t="shared" si="189"/>
        <v>18.395714285714288</v>
      </c>
      <c r="U346" s="332"/>
      <c r="V346" s="336"/>
      <c r="W346" s="332"/>
      <c r="X346" s="332"/>
      <c r="Y346" s="337" t="str">
        <f t="shared" si="175"/>
        <v>No Rejection</v>
      </c>
      <c r="Z346" s="332"/>
      <c r="AA346" s="338"/>
      <c r="AC346" s="759"/>
      <c r="AD346" s="757"/>
    </row>
    <row r="347" spans="1:30" s="280" customFormat="1" ht="13.95" customHeight="1">
      <c r="A347" s="961"/>
      <c r="B347" s="339" t="s">
        <v>1515</v>
      </c>
      <c r="C347" s="340" t="s">
        <v>1516</v>
      </c>
      <c r="D347" s="341" t="s">
        <v>1529</v>
      </c>
      <c r="E347" s="340" t="s">
        <v>1530</v>
      </c>
      <c r="F347" s="342">
        <v>19.920000000000002</v>
      </c>
      <c r="G347" s="342">
        <v>0.5</v>
      </c>
      <c r="H347" s="342">
        <v>1.78</v>
      </c>
      <c r="I347" s="342">
        <f t="shared" si="185"/>
        <v>3.1684000000000001</v>
      </c>
      <c r="J347" s="343">
        <f t="shared" si="188"/>
        <v>7</v>
      </c>
      <c r="K347" s="344">
        <f t="shared" si="188"/>
        <v>18.395714285714288</v>
      </c>
      <c r="L347" s="344">
        <f t="shared" si="188"/>
        <v>0.98013361576976055</v>
      </c>
      <c r="M347" s="345">
        <f t="shared" si="188"/>
        <v>5.3280541355815197E-2</v>
      </c>
      <c r="N347" s="344">
        <f t="shared" si="183"/>
        <v>9.2937877551020378</v>
      </c>
      <c r="O347" s="347"/>
      <c r="P347" s="348"/>
      <c r="Q347" s="349">
        <f>ABS(F347-AVERAGE(F341:F346))/SQRT(STDEV(F341:F346)^2+G347^2)</f>
        <v>1.916894452172113</v>
      </c>
      <c r="R347" s="350">
        <f t="shared" si="184"/>
        <v>1</v>
      </c>
      <c r="S347" s="351">
        <f t="shared" si="189"/>
        <v>7</v>
      </c>
      <c r="T347" s="346">
        <f t="shared" si="189"/>
        <v>18.395714285714288</v>
      </c>
      <c r="U347" s="346"/>
      <c r="V347" s="352"/>
      <c r="W347" s="346"/>
      <c r="X347" s="346"/>
      <c r="Y347" s="353" t="str">
        <f t="shared" si="175"/>
        <v>No Rejection</v>
      </c>
      <c r="Z347" s="346"/>
      <c r="AA347" s="354"/>
      <c r="AC347" s="759"/>
      <c r="AD347" s="757"/>
    </row>
    <row r="348" spans="1:30" s="280" customFormat="1" ht="13.95" customHeight="1">
      <c r="A348" s="961" t="s">
        <v>876</v>
      </c>
      <c r="B348" s="309" t="s">
        <v>1515</v>
      </c>
      <c r="C348" s="310" t="s">
        <v>878</v>
      </c>
      <c r="D348" s="311" t="s">
        <v>1531</v>
      </c>
      <c r="E348" s="310" t="s">
        <v>1532</v>
      </c>
      <c r="F348" s="312">
        <v>144.85</v>
      </c>
      <c r="G348" s="312">
        <v>2.89</v>
      </c>
      <c r="H348" s="312">
        <v>13.15</v>
      </c>
      <c r="I348" s="312">
        <f t="shared" si="185"/>
        <v>172.92250000000001</v>
      </c>
      <c r="J348" s="313">
        <f>COUNT(F348:F354)</f>
        <v>7</v>
      </c>
      <c r="K348" s="314">
        <f>AVERAGE(F348:F354)</f>
        <v>159.52428571428572</v>
      </c>
      <c r="L348" s="314">
        <f>STDEV(F348:F354)</f>
        <v>29.410511078605246</v>
      </c>
      <c r="M348" s="315">
        <f>L348/K348</f>
        <v>0.18436384746633894</v>
      </c>
      <c r="N348" s="314">
        <f t="shared" si="183"/>
        <v>25.782098062102978</v>
      </c>
      <c r="O348" s="317">
        <f>SUM(N348:N354)</f>
        <v>827.08300304413785</v>
      </c>
      <c r="P348" s="318">
        <f>O348/(J348-1)</f>
        <v>137.84716717402299</v>
      </c>
      <c r="Q348" s="319">
        <f>ABS(F348-AVERAGE(F349:F354))/SQRT(STDEV(F349:F354)^2+G348^2)</f>
        <v>0.54244586348861734</v>
      </c>
      <c r="R348" s="320">
        <f t="shared" si="184"/>
        <v>1</v>
      </c>
      <c r="S348" s="321">
        <f>IF(SUM(R348:R354)=1,"One sample left!",SUM(R348:R354))</f>
        <v>6</v>
      </c>
      <c r="T348" s="316">
        <f>IF(S348=J348,K348,AVERAGE(F348:F351,F353:F354))</f>
        <v>152.035</v>
      </c>
      <c r="U348" s="316">
        <f>IF(S348=J348,L348,STDEV(F348:F351,F353:F354))</f>
        <v>23.808041288606585</v>
      </c>
      <c r="V348" s="322">
        <f>U348/T348</f>
        <v>0.15659579234128054</v>
      </c>
      <c r="W348" s="316">
        <f>SQRT((STDEV(F348:F351,F353:F354))^2+SUM(I348:I351,I353:I354))</f>
        <v>41.914757902199504</v>
      </c>
      <c r="X348" s="322">
        <f>W348/T348</f>
        <v>0.27569150460222652</v>
      </c>
      <c r="Y348" s="323">
        <f t="shared" si="175"/>
        <v>6.18098741633841</v>
      </c>
      <c r="Z348" s="317">
        <f>IF(S348=J348,O348,SUM(Y348:Y354))</f>
        <v>368.99893209902342</v>
      </c>
      <c r="AA348" s="324">
        <f>Z348/(S348-1)</f>
        <v>73.79978641980469</v>
      </c>
      <c r="AC348" s="759"/>
      <c r="AD348" s="757"/>
    </row>
    <row r="349" spans="1:30" s="280" customFormat="1" ht="13.95" customHeight="1">
      <c r="A349" s="961"/>
      <c r="B349" s="326" t="s">
        <v>1515</v>
      </c>
      <c r="C349" s="327" t="s">
        <v>878</v>
      </c>
      <c r="D349" s="328" t="s">
        <v>1533</v>
      </c>
      <c r="E349" s="327" t="s">
        <v>1534</v>
      </c>
      <c r="F349" s="329">
        <v>132.03</v>
      </c>
      <c r="G349" s="329">
        <v>3.15</v>
      </c>
      <c r="H349" s="329">
        <v>12.07</v>
      </c>
      <c r="I349" s="329">
        <f t="shared" si="185"/>
        <v>145.6849</v>
      </c>
      <c r="J349" s="330">
        <f t="shared" ref="J349:M354" si="190">J348</f>
        <v>7</v>
      </c>
      <c r="K349" s="291">
        <f t="shared" si="190"/>
        <v>159.52428571428572</v>
      </c>
      <c r="L349" s="291">
        <f t="shared" si="190"/>
        <v>29.410511078605246</v>
      </c>
      <c r="M349" s="331">
        <f t="shared" si="190"/>
        <v>0.18436384746633894</v>
      </c>
      <c r="N349" s="291">
        <f t="shared" si="183"/>
        <v>76.184000699297158</v>
      </c>
      <c r="O349" s="283"/>
      <c r="P349" s="290"/>
      <c r="Q349" s="333">
        <f>ABS(F349-AVERAGE(F348,F350:F354))/SQRT(STDEV(F348,F350:F354)^2+G349^2)</f>
        <v>1.0865575231384887</v>
      </c>
      <c r="R349" s="334">
        <f t="shared" si="184"/>
        <v>1</v>
      </c>
      <c r="S349" s="335">
        <f t="shared" ref="S349:T354" si="191">S348</f>
        <v>6</v>
      </c>
      <c r="T349" s="332">
        <f t="shared" si="191"/>
        <v>152.035</v>
      </c>
      <c r="U349" s="332"/>
      <c r="V349" s="336"/>
      <c r="W349" s="332"/>
      <c r="X349" s="332"/>
      <c r="Y349" s="337">
        <f t="shared" si="175"/>
        <v>40.33257999496093</v>
      </c>
      <c r="Z349" s="332"/>
      <c r="AA349" s="338"/>
      <c r="AC349" s="759"/>
      <c r="AD349" s="757"/>
    </row>
    <row r="350" spans="1:30" s="280" customFormat="1" ht="13.95" customHeight="1">
      <c r="A350" s="961"/>
      <c r="B350" s="326" t="s">
        <v>1515</v>
      </c>
      <c r="C350" s="327" t="s">
        <v>878</v>
      </c>
      <c r="D350" s="328" t="s">
        <v>1535</v>
      </c>
      <c r="E350" s="327" t="s">
        <v>1536</v>
      </c>
      <c r="F350" s="329">
        <v>189.83</v>
      </c>
      <c r="G350" s="329">
        <v>4.2</v>
      </c>
      <c r="H350" s="329">
        <v>17.510000000000002</v>
      </c>
      <c r="I350" s="329">
        <f t="shared" si="185"/>
        <v>306.60010000000005</v>
      </c>
      <c r="J350" s="330">
        <f t="shared" si="190"/>
        <v>7</v>
      </c>
      <c r="K350" s="291">
        <f t="shared" si="190"/>
        <v>159.52428571428572</v>
      </c>
      <c r="L350" s="291">
        <f t="shared" si="190"/>
        <v>29.410511078605246</v>
      </c>
      <c r="M350" s="331">
        <f t="shared" si="190"/>
        <v>0.18436384746633894</v>
      </c>
      <c r="N350" s="291">
        <f t="shared" si="183"/>
        <v>52.06555092785414</v>
      </c>
      <c r="O350" s="283"/>
      <c r="P350" s="290"/>
      <c r="Q350" s="333">
        <f>ABS(F350-AVERAGE(F348:F349,F351:F354))/SQRT(STDEV(F348:F349,F351:F354)^2+G350^2)</f>
        <v>1.2189693220896773</v>
      </c>
      <c r="R350" s="334">
        <f t="shared" si="184"/>
        <v>1</v>
      </c>
      <c r="S350" s="335">
        <f t="shared" si="191"/>
        <v>6</v>
      </c>
      <c r="T350" s="332">
        <f t="shared" si="191"/>
        <v>152.035</v>
      </c>
      <c r="U350" s="332"/>
      <c r="V350" s="336"/>
      <c r="W350" s="332"/>
      <c r="X350" s="332"/>
      <c r="Y350" s="337">
        <f t="shared" si="175"/>
        <v>80.978572845805047</v>
      </c>
      <c r="Z350" s="332"/>
      <c r="AA350" s="338"/>
      <c r="AC350" s="759"/>
      <c r="AD350" s="757"/>
    </row>
    <row r="351" spans="1:30" s="280" customFormat="1" ht="13.95" customHeight="1">
      <c r="A351" s="961"/>
      <c r="B351" s="326" t="s">
        <v>1515</v>
      </c>
      <c r="C351" s="327" t="s">
        <v>878</v>
      </c>
      <c r="D351" s="328" t="s">
        <v>1537</v>
      </c>
      <c r="E351" s="327" t="s">
        <v>1538</v>
      </c>
      <c r="F351" s="329">
        <v>159.13999999999999</v>
      </c>
      <c r="G351" s="329">
        <v>3.24</v>
      </c>
      <c r="H351" s="329">
        <v>14.51</v>
      </c>
      <c r="I351" s="329">
        <f t="shared" si="185"/>
        <v>210.5401</v>
      </c>
      <c r="J351" s="330">
        <f t="shared" si="190"/>
        <v>7</v>
      </c>
      <c r="K351" s="291">
        <f t="shared" si="190"/>
        <v>159.52428571428572</v>
      </c>
      <c r="L351" s="291">
        <f t="shared" si="190"/>
        <v>29.410511078605246</v>
      </c>
      <c r="M351" s="331">
        <f t="shared" si="190"/>
        <v>0.18436384746633894</v>
      </c>
      <c r="N351" s="291">
        <f t="shared" si="183"/>
        <v>1.4067549745094124E-2</v>
      </c>
      <c r="O351" s="283"/>
      <c r="P351" s="290"/>
      <c r="Q351" s="357">
        <f>ABS(F351-AVERAGE(F348:F350,F352:F354))/SQRT(STDEV(F348:F350,F352:F354)^2+G351^2)</f>
        <v>1.3846176814075579E-2</v>
      </c>
      <c r="R351" s="382">
        <f t="shared" si="184"/>
        <v>1</v>
      </c>
      <c r="S351" s="335">
        <f t="shared" si="191"/>
        <v>6</v>
      </c>
      <c r="T351" s="332">
        <f t="shared" si="191"/>
        <v>152.035</v>
      </c>
      <c r="U351" s="332"/>
      <c r="V351" s="336"/>
      <c r="W351" s="332"/>
      <c r="X351" s="332"/>
      <c r="Y351" s="337">
        <f t="shared" si="175"/>
        <v>4.8088158245694101</v>
      </c>
      <c r="Z351" s="332"/>
      <c r="AA351" s="338"/>
      <c r="AC351" s="759"/>
      <c r="AD351" s="757"/>
    </row>
    <row r="352" spans="1:30" s="280" customFormat="1" ht="13.95" customHeight="1">
      <c r="A352" s="961"/>
      <c r="B352" s="326" t="s">
        <v>1515</v>
      </c>
      <c r="C352" s="327" t="s">
        <v>878</v>
      </c>
      <c r="D352" s="328" t="s">
        <v>1539</v>
      </c>
      <c r="E352" s="327" t="s">
        <v>1540</v>
      </c>
      <c r="F352" s="329">
        <v>204.46</v>
      </c>
      <c r="G352" s="329">
        <v>2.59</v>
      </c>
      <c r="H352" s="329">
        <v>18.559999999999999</v>
      </c>
      <c r="I352" s="329">
        <f t="shared" si="185"/>
        <v>344.47359999999998</v>
      </c>
      <c r="J352" s="330">
        <f t="shared" si="190"/>
        <v>7</v>
      </c>
      <c r="K352" s="291">
        <f t="shared" si="190"/>
        <v>159.52428571428572</v>
      </c>
      <c r="L352" s="291">
        <f t="shared" si="190"/>
        <v>29.410511078605246</v>
      </c>
      <c r="M352" s="331">
        <f t="shared" si="190"/>
        <v>0.18436384746633894</v>
      </c>
      <c r="N352" s="291">
        <f t="shared" si="183"/>
        <v>301.01197334078904</v>
      </c>
      <c r="O352" s="283"/>
      <c r="P352" s="290"/>
      <c r="Q352" s="357">
        <f>ABS(F352-AVERAGE(F348:F351,F353:F354))/SQRT(STDEV(F348:F351,F353:F354)^2+G352^2)</f>
        <v>2.1890718544288368</v>
      </c>
      <c r="R352" s="382">
        <f t="shared" si="184"/>
        <v>0</v>
      </c>
      <c r="S352" s="335">
        <f t="shared" si="191"/>
        <v>6</v>
      </c>
      <c r="T352" s="332">
        <f t="shared" si="191"/>
        <v>152.035</v>
      </c>
      <c r="U352" s="332"/>
      <c r="V352" s="336"/>
      <c r="W352" s="332"/>
      <c r="X352" s="332"/>
      <c r="Y352" s="337">
        <f t="shared" si="175"/>
        <v>0</v>
      </c>
      <c r="Z352" s="332"/>
      <c r="AA352" s="338"/>
      <c r="AC352" s="759"/>
      <c r="AD352" s="757"/>
    </row>
    <row r="353" spans="1:30" s="280" customFormat="1" ht="13.95" customHeight="1">
      <c r="A353" s="961"/>
      <c r="B353" s="326" t="s">
        <v>1515</v>
      </c>
      <c r="C353" s="327" t="s">
        <v>878</v>
      </c>
      <c r="D353" s="328" t="s">
        <v>1541</v>
      </c>
      <c r="E353" s="327" t="s">
        <v>1542</v>
      </c>
      <c r="F353" s="329">
        <v>123.86</v>
      </c>
      <c r="G353" s="329">
        <v>1.85</v>
      </c>
      <c r="H353" s="329">
        <v>11.06</v>
      </c>
      <c r="I353" s="329">
        <f t="shared" si="185"/>
        <v>122.32360000000001</v>
      </c>
      <c r="J353" s="330">
        <f t="shared" si="190"/>
        <v>7</v>
      </c>
      <c r="K353" s="291">
        <f t="shared" si="190"/>
        <v>159.52428571428572</v>
      </c>
      <c r="L353" s="291">
        <f t="shared" si="190"/>
        <v>29.410511078605246</v>
      </c>
      <c r="M353" s="331">
        <f t="shared" si="190"/>
        <v>0.18436384746633894</v>
      </c>
      <c r="N353" s="291">
        <f t="shared" si="183"/>
        <v>371.64098627033007</v>
      </c>
      <c r="O353" s="283"/>
      <c r="P353" s="290"/>
      <c r="Q353" s="333">
        <f>ABS(F353-AVERAGE(F348:F352,F354))/SQRT(STDEV(F348:F352,F354)^2+G353^2)</f>
        <v>1.5248105521863133</v>
      </c>
      <c r="R353" s="334">
        <f t="shared" si="184"/>
        <v>1</v>
      </c>
      <c r="S353" s="335">
        <f t="shared" si="191"/>
        <v>6</v>
      </c>
      <c r="T353" s="332">
        <f t="shared" si="191"/>
        <v>152.035</v>
      </c>
      <c r="U353" s="332"/>
      <c r="V353" s="336"/>
      <c r="W353" s="332"/>
      <c r="X353" s="332"/>
      <c r="Y353" s="337">
        <f t="shared" si="175"/>
        <v>231.94466764061352</v>
      </c>
      <c r="Z353" s="332"/>
      <c r="AA353" s="338"/>
      <c r="AC353" s="759"/>
      <c r="AD353" s="757"/>
    </row>
    <row r="354" spans="1:30" s="280" customFormat="1" ht="13.95" customHeight="1">
      <c r="A354" s="961"/>
      <c r="B354" s="339" t="s">
        <v>1515</v>
      </c>
      <c r="C354" s="340" t="s">
        <v>878</v>
      </c>
      <c r="D354" s="341" t="s">
        <v>1543</v>
      </c>
      <c r="E354" s="340" t="s">
        <v>1544</v>
      </c>
      <c r="F354" s="342">
        <v>162.5</v>
      </c>
      <c r="G354" s="342">
        <v>4.8</v>
      </c>
      <c r="H354" s="342">
        <v>15.23</v>
      </c>
      <c r="I354" s="342">
        <f t="shared" si="185"/>
        <v>231.9529</v>
      </c>
      <c r="J354" s="343">
        <f t="shared" si="190"/>
        <v>7</v>
      </c>
      <c r="K354" s="344">
        <f t="shared" si="190"/>
        <v>159.52428571428572</v>
      </c>
      <c r="L354" s="344">
        <f t="shared" si="190"/>
        <v>29.410511078605246</v>
      </c>
      <c r="M354" s="345">
        <f t="shared" si="190"/>
        <v>0.18436384746633894</v>
      </c>
      <c r="N354" s="344">
        <f t="shared" si="183"/>
        <v>0.38432619401927171</v>
      </c>
      <c r="O354" s="347"/>
      <c r="P354" s="348"/>
      <c r="Q354" s="349">
        <f>ABS(F354-AVERAGE(F348:F353))/SQRT(STDEV(F348:F353)^2+G354^2)</f>
        <v>0.10668436405756596</v>
      </c>
      <c r="R354" s="350">
        <f t="shared" si="184"/>
        <v>1</v>
      </c>
      <c r="S354" s="351">
        <f t="shared" si="191"/>
        <v>6</v>
      </c>
      <c r="T354" s="346">
        <f t="shared" si="191"/>
        <v>152.035</v>
      </c>
      <c r="U354" s="346"/>
      <c r="V354" s="352"/>
      <c r="W354" s="346"/>
      <c r="X354" s="346"/>
      <c r="Y354" s="353">
        <f t="shared" si="175"/>
        <v>4.7533083767361148</v>
      </c>
      <c r="Z354" s="346"/>
      <c r="AA354" s="354"/>
      <c r="AC354" s="759"/>
      <c r="AD354" s="757"/>
    </row>
    <row r="355" spans="1:30" s="280" customFormat="1" ht="13.95" customHeight="1">
      <c r="A355" s="961"/>
      <c r="B355" s="309" t="s">
        <v>1515</v>
      </c>
      <c r="C355" s="310" t="s">
        <v>882</v>
      </c>
      <c r="D355" s="311" t="s">
        <v>1545</v>
      </c>
      <c r="E355" s="310" t="s">
        <v>1546</v>
      </c>
      <c r="F355" s="312">
        <v>17.27</v>
      </c>
      <c r="G355" s="312">
        <v>0.47</v>
      </c>
      <c r="H355" s="312">
        <v>1.55</v>
      </c>
      <c r="I355" s="312">
        <f t="shared" si="185"/>
        <v>2.4025000000000003</v>
      </c>
      <c r="J355" s="313">
        <f>COUNT(F355:F357)</f>
        <v>3</v>
      </c>
      <c r="K355" s="314">
        <f>AVERAGE(F355:F357)</f>
        <v>65.166666666666671</v>
      </c>
      <c r="L355" s="314">
        <f>STDEV(F355:F357)</f>
        <v>43.713499440485563</v>
      </c>
      <c r="M355" s="315">
        <f>L355/K355</f>
        <v>0.67079538783353798</v>
      </c>
      <c r="N355" s="316">
        <f t="shared" si="183"/>
        <v>10385.199989940149</v>
      </c>
      <c r="O355" s="317">
        <f>SUM(N355:N357)</f>
        <v>10846.053562871282</v>
      </c>
      <c r="P355" s="318">
        <f>O355/(J355-1)</f>
        <v>5423.0267814356412</v>
      </c>
      <c r="Q355" s="319">
        <f>ABS(F355-AVERAGE(F356:F357))/SQRT(STDEV(F356:F357)^2+G355^2)</f>
        <v>3.6815766956112106</v>
      </c>
      <c r="R355" s="320">
        <f t="shared" si="184"/>
        <v>0</v>
      </c>
      <c r="S355" s="321">
        <f>IF(SUM(R355:R357)=1,"One sample left!",SUM(R355:R357))</f>
        <v>2</v>
      </c>
      <c r="T355" s="316">
        <f>IF(S355=J355,K355,AVERAGE(F356:F357))</f>
        <v>89.114999999999995</v>
      </c>
      <c r="U355" s="316">
        <f>IF(S355=J355,L355,STDEV(F356:F357))</f>
        <v>19.509076092936844</v>
      </c>
      <c r="V355" s="322">
        <f>U355/T355</f>
        <v>0.21892022771628622</v>
      </c>
      <c r="W355" s="316">
        <f>SQRT(STDEV(F356:F357)^2+SUM(I356:I357))</f>
        <v>22.595064726616737</v>
      </c>
      <c r="X355" s="322">
        <f>W355/T355</f>
        <v>0.2535495116042949</v>
      </c>
      <c r="Y355" s="323">
        <f t="shared" si="175"/>
        <v>0</v>
      </c>
      <c r="Z355" s="317">
        <f>IF(S355=J355,O355,SUM(Y355:Y357))</f>
        <v>137.97078755173675</v>
      </c>
      <c r="AA355" s="324">
        <f>Z355/(S355-1)</f>
        <v>137.97078755173675</v>
      </c>
      <c r="AC355" s="759"/>
      <c r="AD355" s="757"/>
    </row>
    <row r="356" spans="1:30" s="280" customFormat="1" ht="13.95" customHeight="1">
      <c r="A356" s="961"/>
      <c r="B356" s="326" t="s">
        <v>1515</v>
      </c>
      <c r="C356" s="327" t="s">
        <v>882</v>
      </c>
      <c r="D356" s="328" t="s">
        <v>1547</v>
      </c>
      <c r="E356" s="327" t="s">
        <v>1548</v>
      </c>
      <c r="F356" s="329">
        <v>102.91</v>
      </c>
      <c r="G356" s="329">
        <v>1.85</v>
      </c>
      <c r="H356" s="329">
        <v>9.1999999999999993</v>
      </c>
      <c r="I356" s="329">
        <f t="shared" si="185"/>
        <v>84.639999999999986</v>
      </c>
      <c r="J356" s="330">
        <f t="shared" ref="J356:M357" si="192">J355</f>
        <v>3</v>
      </c>
      <c r="K356" s="291">
        <f t="shared" si="192"/>
        <v>65.166666666666671</v>
      </c>
      <c r="L356" s="291">
        <f t="shared" si="192"/>
        <v>43.713499440485563</v>
      </c>
      <c r="M356" s="331">
        <f t="shared" si="192"/>
        <v>0.67079538783353798</v>
      </c>
      <c r="N356" s="332">
        <f t="shared" si="183"/>
        <v>416.233516760003</v>
      </c>
      <c r="O356" s="283"/>
      <c r="P356" s="290"/>
      <c r="Q356" s="333">
        <f>ABS(F356-AVERAGE(F355,F357))/SQRT(STDEV(F355,F357)^2+G356^2)</f>
        <v>1.3778554130536322</v>
      </c>
      <c r="R356" s="334">
        <f t="shared" si="184"/>
        <v>1</v>
      </c>
      <c r="S356" s="335">
        <f>S355</f>
        <v>2</v>
      </c>
      <c r="T356" s="332">
        <f>T355</f>
        <v>89.114999999999995</v>
      </c>
      <c r="U356" s="332"/>
      <c r="V356" s="336"/>
      <c r="W356" s="332"/>
      <c r="X356" s="332"/>
      <c r="Y356" s="337">
        <f t="shared" si="175"/>
        <v>55.603221329437552</v>
      </c>
      <c r="Z356" s="332"/>
      <c r="AA356" s="338"/>
      <c r="AC356" s="759"/>
      <c r="AD356" s="757"/>
    </row>
    <row r="357" spans="1:30" s="280" customFormat="1" ht="13.95" customHeight="1">
      <c r="A357" s="961"/>
      <c r="B357" s="339" t="s">
        <v>1515</v>
      </c>
      <c r="C357" s="340" t="s">
        <v>882</v>
      </c>
      <c r="D357" s="341" t="s">
        <v>1549</v>
      </c>
      <c r="E357" s="340" t="s">
        <v>1550</v>
      </c>
      <c r="F357" s="342">
        <v>75.319999999999993</v>
      </c>
      <c r="G357" s="342">
        <v>1.52</v>
      </c>
      <c r="H357" s="342">
        <v>6.73</v>
      </c>
      <c r="I357" s="342">
        <f t="shared" si="185"/>
        <v>45.292900000000003</v>
      </c>
      <c r="J357" s="343">
        <f t="shared" si="192"/>
        <v>3</v>
      </c>
      <c r="K357" s="344">
        <f t="shared" si="192"/>
        <v>65.166666666666671</v>
      </c>
      <c r="L357" s="344">
        <f t="shared" si="192"/>
        <v>43.713499440485563</v>
      </c>
      <c r="M357" s="345">
        <f t="shared" si="192"/>
        <v>0.67079538783353798</v>
      </c>
      <c r="N357" s="346">
        <f t="shared" si="183"/>
        <v>44.620056171129477</v>
      </c>
      <c r="O357" s="347"/>
      <c r="P357" s="348"/>
      <c r="Q357" s="349">
        <f>ABS(F357-AVERAGE(F355:F356))/SQRT(STDEV(F355:F356)^2+G357^2)</f>
        <v>0.25142095722091962</v>
      </c>
      <c r="R357" s="350">
        <f t="shared" si="184"/>
        <v>1</v>
      </c>
      <c r="S357" s="351">
        <f>S356</f>
        <v>2</v>
      </c>
      <c r="T357" s="346">
        <f>T356</f>
        <v>89.114999999999995</v>
      </c>
      <c r="U357" s="346"/>
      <c r="V357" s="352"/>
      <c r="W357" s="346"/>
      <c r="X357" s="346"/>
      <c r="Y357" s="353">
        <f t="shared" si="175"/>
        <v>82.367566222299189</v>
      </c>
      <c r="Z357" s="346"/>
      <c r="AA357" s="354"/>
      <c r="AC357" s="759"/>
      <c r="AD357" s="757"/>
    </row>
    <row r="358" spans="1:30" s="280" customFormat="1" ht="13.95" customHeight="1">
      <c r="A358" s="961"/>
      <c r="B358" s="309" t="s">
        <v>1515</v>
      </c>
      <c r="C358" s="310" t="s">
        <v>880</v>
      </c>
      <c r="D358" s="311" t="s">
        <v>1551</v>
      </c>
      <c r="E358" s="310" t="s">
        <v>1552</v>
      </c>
      <c r="F358" s="312">
        <v>61.34</v>
      </c>
      <c r="G358" s="312">
        <v>1.48</v>
      </c>
      <c r="H358" s="312">
        <v>5.52</v>
      </c>
      <c r="I358" s="312">
        <f t="shared" si="185"/>
        <v>30.470399999999994</v>
      </c>
      <c r="J358" s="313">
        <f>COUNT(F358:F365)</f>
        <v>8</v>
      </c>
      <c r="K358" s="314">
        <f>AVERAGE(F358:F365)</f>
        <v>59.120000000000005</v>
      </c>
      <c r="L358" s="314">
        <f>STDEV(F358:F365)</f>
        <v>21.89962948153623</v>
      </c>
      <c r="M358" s="315">
        <f>L358/K358</f>
        <v>0.37042675036427991</v>
      </c>
      <c r="N358" s="314">
        <f t="shared" si="183"/>
        <v>2.2499999999999978</v>
      </c>
      <c r="O358" s="317">
        <f>SUM(N358:N365)</f>
        <v>2856.4788219250859</v>
      </c>
      <c r="P358" s="318">
        <f>O358/(J358-1)</f>
        <v>408.06840313215514</v>
      </c>
      <c r="Q358" s="319">
        <f>ABS(F358-AVERAGE(F359:F365))/SQRT(STDEV(F359:F365)^2+G358^2)</f>
        <v>0.10713948258523948</v>
      </c>
      <c r="R358" s="320">
        <f t="shared" si="184"/>
        <v>1</v>
      </c>
      <c r="S358" s="321">
        <f>IF(SUM(R358:R365)=1,"One sample left!",SUM(R358:R365))</f>
        <v>8</v>
      </c>
      <c r="T358" s="316">
        <f>IF(S358=J358,K358,AVERAGE(F358:F365))</f>
        <v>59.120000000000005</v>
      </c>
      <c r="U358" s="316">
        <f>IF(S358=J358,L358,STDEV(F358:F365))</f>
        <v>21.89962948153623</v>
      </c>
      <c r="V358" s="322">
        <f>U358/T358</f>
        <v>0.37042675036427991</v>
      </c>
      <c r="W358" s="316">
        <f>SQRT(STDEV(F358:F365)^2+SUM(I358:I365))</f>
        <v>27.239055993711872</v>
      </c>
      <c r="X358" s="322">
        <f>W358/T358</f>
        <v>0.46074181315480162</v>
      </c>
      <c r="Y358" s="323" t="str">
        <f t="shared" si="175"/>
        <v>No Rejection</v>
      </c>
      <c r="Z358" s="317">
        <f>IF(S358=J358,O358,SUM(Y358:Y365))</f>
        <v>2856.4788219250859</v>
      </c>
      <c r="AA358" s="324">
        <f>Z358/(S358-1)</f>
        <v>408.06840313215514</v>
      </c>
      <c r="AC358" s="759"/>
      <c r="AD358" s="757"/>
    </row>
    <row r="359" spans="1:30" s="280" customFormat="1" ht="13.95" customHeight="1">
      <c r="A359" s="961"/>
      <c r="B359" s="326" t="s">
        <v>1515</v>
      </c>
      <c r="C359" s="327" t="s">
        <v>880</v>
      </c>
      <c r="D359" s="328" t="s">
        <v>1553</v>
      </c>
      <c r="E359" s="327" t="s">
        <v>1554</v>
      </c>
      <c r="F359" s="329">
        <v>42.77</v>
      </c>
      <c r="G359" s="329">
        <v>0.86</v>
      </c>
      <c r="H359" s="329">
        <v>3.79</v>
      </c>
      <c r="I359" s="329">
        <f t="shared" si="185"/>
        <v>14.364100000000001</v>
      </c>
      <c r="J359" s="330">
        <f t="shared" ref="J359:M365" si="193">J358</f>
        <v>8</v>
      </c>
      <c r="K359" s="291">
        <f t="shared" si="193"/>
        <v>59.120000000000005</v>
      </c>
      <c r="L359" s="291">
        <f t="shared" si="193"/>
        <v>21.89962948153623</v>
      </c>
      <c r="M359" s="331">
        <f t="shared" si="193"/>
        <v>0.37042675036427991</v>
      </c>
      <c r="N359" s="291">
        <f t="shared" si="183"/>
        <v>361.44199567333703</v>
      </c>
      <c r="O359" s="283"/>
      <c r="P359" s="290"/>
      <c r="Q359" s="333">
        <f>ABS(F359-AVERAGE(F358,F360:F365))/SQRT(STDEV(F358,F360:F365)^2+G359^2)</f>
        <v>0.82794747706756522</v>
      </c>
      <c r="R359" s="334">
        <f t="shared" si="184"/>
        <v>1</v>
      </c>
      <c r="S359" s="335">
        <f t="shared" ref="S359:T365" si="194">S358</f>
        <v>8</v>
      </c>
      <c r="T359" s="332">
        <f t="shared" si="194"/>
        <v>59.120000000000005</v>
      </c>
      <c r="U359" s="332"/>
      <c r="V359" s="336"/>
      <c r="W359" s="332"/>
      <c r="X359" s="332"/>
      <c r="Y359" s="337" t="str">
        <f t="shared" si="175"/>
        <v>No Rejection</v>
      </c>
      <c r="Z359" s="332"/>
      <c r="AA359" s="338"/>
      <c r="AC359" s="759"/>
      <c r="AD359" s="757"/>
    </row>
    <row r="360" spans="1:30" s="280" customFormat="1" ht="13.95" customHeight="1">
      <c r="A360" s="961"/>
      <c r="B360" s="326" t="s">
        <v>1515</v>
      </c>
      <c r="C360" s="327" t="s">
        <v>880</v>
      </c>
      <c r="D360" s="328" t="s">
        <v>1555</v>
      </c>
      <c r="E360" s="327" t="s">
        <v>1556</v>
      </c>
      <c r="F360" s="329">
        <v>52.8</v>
      </c>
      <c r="G360" s="329">
        <v>1.28</v>
      </c>
      <c r="H360" s="329">
        <v>4.74</v>
      </c>
      <c r="I360" s="329">
        <f t="shared" si="185"/>
        <v>22.467600000000001</v>
      </c>
      <c r="J360" s="330">
        <f t="shared" si="193"/>
        <v>8</v>
      </c>
      <c r="K360" s="291">
        <f t="shared" si="193"/>
        <v>59.120000000000005</v>
      </c>
      <c r="L360" s="291">
        <f t="shared" si="193"/>
        <v>21.89962948153623</v>
      </c>
      <c r="M360" s="331">
        <f t="shared" si="193"/>
        <v>0.37042675036427991</v>
      </c>
      <c r="N360" s="291">
        <f t="shared" si="183"/>
        <v>24.378906250000053</v>
      </c>
      <c r="O360" s="283"/>
      <c r="P360" s="290"/>
      <c r="Q360" s="333">
        <f>ABS(F360-AVERAGE(F358:F359,F361:F365))/SQRT(STDEV(F358:F359,F361:F365)^2+G360^2)</f>
        <v>0.30699272995533566</v>
      </c>
      <c r="R360" s="334">
        <f t="shared" si="184"/>
        <v>1</v>
      </c>
      <c r="S360" s="335">
        <f t="shared" si="194"/>
        <v>8</v>
      </c>
      <c r="T360" s="332">
        <f t="shared" si="194"/>
        <v>59.120000000000005</v>
      </c>
      <c r="U360" s="332"/>
      <c r="V360" s="336"/>
      <c r="W360" s="332"/>
      <c r="X360" s="332"/>
      <c r="Y360" s="337" t="str">
        <f t="shared" si="175"/>
        <v>No Rejection</v>
      </c>
      <c r="Z360" s="332"/>
      <c r="AA360" s="338"/>
      <c r="AC360" s="759"/>
      <c r="AD360" s="757"/>
    </row>
    <row r="361" spans="1:30" s="280" customFormat="1" ht="13.95" customHeight="1">
      <c r="A361" s="961"/>
      <c r="B361" s="326" t="s">
        <v>1515</v>
      </c>
      <c r="C361" s="327" t="s">
        <v>880</v>
      </c>
      <c r="D361" s="328" t="s">
        <v>1557</v>
      </c>
      <c r="E361" s="327" t="s">
        <v>1558</v>
      </c>
      <c r="F361" s="329">
        <v>82.86</v>
      </c>
      <c r="G361" s="329">
        <v>1.72</v>
      </c>
      <c r="H361" s="329">
        <v>7.42</v>
      </c>
      <c r="I361" s="329">
        <f t="shared" si="185"/>
        <v>55.056399999999996</v>
      </c>
      <c r="J361" s="330">
        <f t="shared" si="193"/>
        <v>8</v>
      </c>
      <c r="K361" s="291">
        <f t="shared" si="193"/>
        <v>59.120000000000005</v>
      </c>
      <c r="L361" s="291">
        <f t="shared" si="193"/>
        <v>21.89962948153623</v>
      </c>
      <c r="M361" s="331">
        <f t="shared" si="193"/>
        <v>0.37042675036427991</v>
      </c>
      <c r="N361" s="291">
        <f t="shared" si="183"/>
        <v>190.50419145484037</v>
      </c>
      <c r="O361" s="283"/>
      <c r="P361" s="290"/>
      <c r="Q361" s="333">
        <f>ABS(F361-AVERAGE(F358:F360,F362:F365))/SQRT(STDEV(F358:F360,F362:F365)^2+G361^2)</f>
        <v>1.2717531091752672</v>
      </c>
      <c r="R361" s="334">
        <f t="shared" si="184"/>
        <v>1</v>
      </c>
      <c r="S361" s="335">
        <f t="shared" si="194"/>
        <v>8</v>
      </c>
      <c r="T361" s="332">
        <f t="shared" si="194"/>
        <v>59.120000000000005</v>
      </c>
      <c r="U361" s="332"/>
      <c r="V361" s="336"/>
      <c r="W361" s="332"/>
      <c r="X361" s="332"/>
      <c r="Y361" s="337" t="str">
        <f t="shared" si="175"/>
        <v>No Rejection</v>
      </c>
      <c r="Z361" s="332"/>
      <c r="AA361" s="338"/>
      <c r="AC361" s="759"/>
      <c r="AD361" s="757"/>
    </row>
    <row r="362" spans="1:30" s="280" customFormat="1" ht="13.95" customHeight="1">
      <c r="A362" s="961"/>
      <c r="B362" s="326" t="s">
        <v>1515</v>
      </c>
      <c r="C362" s="327" t="s">
        <v>880</v>
      </c>
      <c r="D362" s="328" t="s">
        <v>1559</v>
      </c>
      <c r="E362" s="327" t="s">
        <v>1560</v>
      </c>
      <c r="F362" s="329">
        <v>26.68</v>
      </c>
      <c r="G362" s="329">
        <v>0.73</v>
      </c>
      <c r="H362" s="329">
        <v>2.41</v>
      </c>
      <c r="I362" s="329">
        <f t="shared" si="185"/>
        <v>5.8081000000000005</v>
      </c>
      <c r="J362" s="330">
        <f t="shared" si="193"/>
        <v>8</v>
      </c>
      <c r="K362" s="291">
        <f t="shared" si="193"/>
        <v>59.120000000000005</v>
      </c>
      <c r="L362" s="291">
        <f t="shared" si="193"/>
        <v>21.89962948153623</v>
      </c>
      <c r="M362" s="331">
        <f t="shared" si="193"/>
        <v>0.37042675036427991</v>
      </c>
      <c r="N362" s="291">
        <f t="shared" si="183"/>
        <v>1974.7674985926074</v>
      </c>
      <c r="O362" s="283"/>
      <c r="P362" s="290"/>
      <c r="Q362" s="333">
        <f>ABS(F362-AVERAGE(F358:F361,F363:F365))/SQRT(STDEV(F358:F361,F363:F365)^2+G362^2)</f>
        <v>1.9550438954871174</v>
      </c>
      <c r="R362" s="334">
        <f t="shared" si="184"/>
        <v>1</v>
      </c>
      <c r="S362" s="335">
        <f t="shared" si="194"/>
        <v>8</v>
      </c>
      <c r="T362" s="332">
        <f t="shared" si="194"/>
        <v>59.120000000000005</v>
      </c>
      <c r="U362" s="332"/>
      <c r="V362" s="336"/>
      <c r="W362" s="332"/>
      <c r="X362" s="332"/>
      <c r="Y362" s="337" t="str">
        <f t="shared" si="175"/>
        <v>No Rejection</v>
      </c>
      <c r="Z362" s="332"/>
      <c r="AA362" s="338"/>
      <c r="AC362" s="759"/>
      <c r="AD362" s="757"/>
    </row>
    <row r="363" spans="1:30" s="280" customFormat="1" ht="13.95" customHeight="1">
      <c r="A363" s="961"/>
      <c r="B363" s="326" t="s">
        <v>1515</v>
      </c>
      <c r="C363" s="327" t="s">
        <v>880</v>
      </c>
      <c r="D363" s="328" t="s">
        <v>1561</v>
      </c>
      <c r="E363" s="327" t="s">
        <v>1562</v>
      </c>
      <c r="F363" s="329">
        <v>41.45</v>
      </c>
      <c r="G363" s="329">
        <v>1.53</v>
      </c>
      <c r="H363" s="329">
        <v>3.89</v>
      </c>
      <c r="I363" s="329">
        <f t="shared" si="185"/>
        <v>15.132100000000001</v>
      </c>
      <c r="J363" s="330">
        <f t="shared" si="193"/>
        <v>8</v>
      </c>
      <c r="K363" s="291">
        <f t="shared" si="193"/>
        <v>59.120000000000005</v>
      </c>
      <c r="L363" s="291">
        <f t="shared" si="193"/>
        <v>21.89962948153623</v>
      </c>
      <c r="M363" s="331">
        <f t="shared" si="193"/>
        <v>0.37042675036427991</v>
      </c>
      <c r="N363" s="291">
        <f t="shared" si="183"/>
        <v>133.37985390234527</v>
      </c>
      <c r="O363" s="283"/>
      <c r="P363" s="290"/>
      <c r="Q363" s="333">
        <f>ABS(F363-AVERAGE(F358:F362,F364:F365))/SQRT(STDEV(F358:F362,F364:F365)^2+G363^2)</f>
        <v>0.9009608728326205</v>
      </c>
      <c r="R363" s="334">
        <f t="shared" si="184"/>
        <v>1</v>
      </c>
      <c r="S363" s="335">
        <f t="shared" si="194"/>
        <v>8</v>
      </c>
      <c r="T363" s="332">
        <f t="shared" si="194"/>
        <v>59.120000000000005</v>
      </c>
      <c r="U363" s="332"/>
      <c r="V363" s="336"/>
      <c r="W363" s="332"/>
      <c r="X363" s="332"/>
      <c r="Y363" s="337" t="str">
        <f t="shared" si="175"/>
        <v>No Rejection</v>
      </c>
      <c r="Z363" s="332"/>
      <c r="AA363" s="338"/>
      <c r="AC363" s="759"/>
      <c r="AD363" s="757"/>
    </row>
    <row r="364" spans="1:30" s="280" customFormat="1" ht="13.95" customHeight="1">
      <c r="A364" s="961"/>
      <c r="B364" s="326" t="s">
        <v>1515</v>
      </c>
      <c r="C364" s="327" t="s">
        <v>880</v>
      </c>
      <c r="D364" s="328" t="s">
        <v>1563</v>
      </c>
      <c r="E364" s="327" t="s">
        <v>1564</v>
      </c>
      <c r="F364" s="329">
        <v>85.75</v>
      </c>
      <c r="G364" s="329">
        <v>2.35</v>
      </c>
      <c r="H364" s="329">
        <v>7.84</v>
      </c>
      <c r="I364" s="329">
        <f t="shared" si="185"/>
        <v>61.465599999999995</v>
      </c>
      <c r="J364" s="330">
        <f t="shared" si="193"/>
        <v>8</v>
      </c>
      <c r="K364" s="291">
        <f t="shared" si="193"/>
        <v>59.120000000000005</v>
      </c>
      <c r="L364" s="291">
        <f t="shared" si="193"/>
        <v>21.89962948153623</v>
      </c>
      <c r="M364" s="331">
        <f t="shared" si="193"/>
        <v>0.37042675036427991</v>
      </c>
      <c r="N364" s="291">
        <f t="shared" si="183"/>
        <v>128.4122951561792</v>
      </c>
      <c r="O364" s="283"/>
      <c r="P364" s="290"/>
      <c r="Q364" s="333">
        <f>ABS(F364-AVERAGE(F358:F363,F365))/SQRT(STDEV(F358:F363,F365)^2+G364^2)</f>
        <v>1.4677209714572994</v>
      </c>
      <c r="R364" s="334">
        <f t="shared" si="184"/>
        <v>1</v>
      </c>
      <c r="S364" s="335">
        <f t="shared" si="194"/>
        <v>8</v>
      </c>
      <c r="T364" s="332">
        <f t="shared" si="194"/>
        <v>59.120000000000005</v>
      </c>
      <c r="U364" s="332"/>
      <c r="V364" s="336"/>
      <c r="W364" s="332"/>
      <c r="X364" s="332"/>
      <c r="Y364" s="337" t="str">
        <f t="shared" si="175"/>
        <v>No Rejection</v>
      </c>
      <c r="Z364" s="332"/>
      <c r="AA364" s="338"/>
      <c r="AC364" s="759"/>
      <c r="AD364" s="757"/>
    </row>
    <row r="365" spans="1:30" s="280" customFormat="1" ht="13.95" customHeight="1">
      <c r="A365" s="961"/>
      <c r="B365" s="339" t="s">
        <v>1515</v>
      </c>
      <c r="C365" s="340" t="s">
        <v>880</v>
      </c>
      <c r="D365" s="341" t="s">
        <v>1565</v>
      </c>
      <c r="E365" s="340" t="s">
        <v>1566</v>
      </c>
      <c r="F365" s="342">
        <v>79.31</v>
      </c>
      <c r="G365" s="342">
        <v>3.14</v>
      </c>
      <c r="H365" s="342">
        <v>7.59</v>
      </c>
      <c r="I365" s="342">
        <f t="shared" si="185"/>
        <v>57.6081</v>
      </c>
      <c r="J365" s="343">
        <f t="shared" si="193"/>
        <v>8</v>
      </c>
      <c r="K365" s="344">
        <f t="shared" si="193"/>
        <v>59.120000000000005</v>
      </c>
      <c r="L365" s="344">
        <f t="shared" si="193"/>
        <v>21.89962948153623</v>
      </c>
      <c r="M365" s="345">
        <f t="shared" si="193"/>
        <v>0.37042675036427991</v>
      </c>
      <c r="N365" s="344">
        <f t="shared" si="183"/>
        <v>41.344080895776692</v>
      </c>
      <c r="O365" s="347"/>
      <c r="P365" s="348"/>
      <c r="Q365" s="349">
        <f>ABS(F365-AVERAGE(F358:F364))/SQRT(STDEV(F358:F364)^2+G365^2)</f>
        <v>1.040543379785057</v>
      </c>
      <c r="R365" s="350">
        <f t="shared" si="184"/>
        <v>1</v>
      </c>
      <c r="S365" s="351">
        <f t="shared" si="194"/>
        <v>8</v>
      </c>
      <c r="T365" s="346">
        <f t="shared" si="194"/>
        <v>59.120000000000005</v>
      </c>
      <c r="U365" s="346"/>
      <c r="V365" s="352"/>
      <c r="W365" s="346"/>
      <c r="X365" s="346"/>
      <c r="Y365" s="353" t="str">
        <f t="shared" si="175"/>
        <v>No Rejection</v>
      </c>
      <c r="Z365" s="346"/>
      <c r="AA365" s="354"/>
      <c r="AC365" s="759"/>
      <c r="AD365" s="757"/>
    </row>
    <row r="366" spans="1:30" s="280" customFormat="1" ht="13.95" customHeight="1">
      <c r="A366" s="961" t="s">
        <v>1514</v>
      </c>
      <c r="B366" s="309" t="s">
        <v>1515</v>
      </c>
      <c r="C366" s="310" t="s">
        <v>1567</v>
      </c>
      <c r="D366" s="311" t="s">
        <v>1568</v>
      </c>
      <c r="E366" s="310" t="s">
        <v>1569</v>
      </c>
      <c r="F366" s="312">
        <v>23.79</v>
      </c>
      <c r="G366" s="312">
        <v>0.6</v>
      </c>
      <c r="H366" s="312">
        <v>2.13</v>
      </c>
      <c r="I366" s="312">
        <f t="shared" si="185"/>
        <v>4.5368999999999993</v>
      </c>
      <c r="J366" s="313">
        <f>COUNT(F366:F373)</f>
        <v>8</v>
      </c>
      <c r="K366" s="314">
        <f>AVERAGE(F366:F373)</f>
        <v>20.49</v>
      </c>
      <c r="L366" s="314">
        <f>STDEV(F366:F373)</f>
        <v>1.830370766499821</v>
      </c>
      <c r="M366" s="315">
        <f>L366/K366</f>
        <v>8.9329954441182094E-2</v>
      </c>
      <c r="N366" s="314">
        <f t="shared" si="183"/>
        <v>30.250000000000014</v>
      </c>
      <c r="O366" s="317">
        <f>SUM(N366:N373)</f>
        <v>74.619290400979011</v>
      </c>
      <c r="P366" s="318">
        <f>O366/(J366-1)</f>
        <v>10.659898628711288</v>
      </c>
      <c r="Q366" s="319">
        <f>ABS(F366-AVERAGE(F367:F373))/SQRT(STDEV(F367:F373)^2+G366^2)</f>
        <v>2.5459693614315202</v>
      </c>
      <c r="R366" s="320">
        <f t="shared" si="184"/>
        <v>0</v>
      </c>
      <c r="S366" s="321">
        <f>IF(SUM(R366:R373)=1,"One sample left!",SUM(R366:R373))</f>
        <v>7</v>
      </c>
      <c r="T366" s="316">
        <f>IF(S366=J366,K366,AVERAGE(F367:F373))</f>
        <v>20.018571428571427</v>
      </c>
      <c r="U366" s="316">
        <f>IF(S366=J366,L366,STDEV(F367:F373))</f>
        <v>1.3543808988049184</v>
      </c>
      <c r="V366" s="322">
        <f>U366/T366</f>
        <v>6.7656221306175907E-2</v>
      </c>
      <c r="W366" s="316">
        <f>SQRT(STDEV(F367:F373)^2+SUM(I367:I373))</f>
        <v>4.9662307255148361</v>
      </c>
      <c r="X366" s="322">
        <f>W366/T366</f>
        <v>0.24808117518449907</v>
      </c>
      <c r="Y366" s="323">
        <f t="shared" si="175"/>
        <v>0</v>
      </c>
      <c r="Z366" s="317">
        <f>IF(S366=J366,O366,SUM(Y366:Y373))</f>
        <v>32.094272908189538</v>
      </c>
      <c r="AA366" s="324">
        <f>Z366/(S366-1)</f>
        <v>5.349045484698256</v>
      </c>
      <c r="AC366" s="759"/>
      <c r="AD366" s="757"/>
    </row>
    <row r="367" spans="1:30" s="280" customFormat="1" ht="13.95" customHeight="1">
      <c r="A367" s="961"/>
      <c r="B367" s="326" t="s">
        <v>1515</v>
      </c>
      <c r="C367" s="327" t="s">
        <v>1567</v>
      </c>
      <c r="D367" s="328" t="s">
        <v>1570</v>
      </c>
      <c r="E367" s="327" t="s">
        <v>1571</v>
      </c>
      <c r="F367" s="329">
        <v>20.47</v>
      </c>
      <c r="G367" s="329">
        <v>0.51</v>
      </c>
      <c r="H367" s="329">
        <v>1.83</v>
      </c>
      <c r="I367" s="329">
        <f t="shared" si="185"/>
        <v>3.3489000000000004</v>
      </c>
      <c r="J367" s="330">
        <f t="shared" ref="J367:M373" si="195">J366</f>
        <v>8</v>
      </c>
      <c r="K367" s="291">
        <f t="shared" si="195"/>
        <v>20.49</v>
      </c>
      <c r="L367" s="291">
        <f t="shared" si="195"/>
        <v>1.830370766499821</v>
      </c>
      <c r="M367" s="331">
        <f t="shared" si="195"/>
        <v>8.9329954441182094E-2</v>
      </c>
      <c r="N367" s="291">
        <f t="shared" si="183"/>
        <v>1.537870049980711E-3</v>
      </c>
      <c r="O367" s="283"/>
      <c r="P367" s="290"/>
      <c r="Q367" s="333">
        <f>ABS(F367-AVERAGE(F366,F368:F373))/SQRT(STDEV(F366,F368:F373)^2+G367^2)</f>
        <v>1.1194993710643725E-2</v>
      </c>
      <c r="R367" s="334">
        <f t="shared" si="184"/>
        <v>1</v>
      </c>
      <c r="S367" s="335">
        <f t="shared" ref="S367:T373" si="196">S366</f>
        <v>7</v>
      </c>
      <c r="T367" s="332">
        <f t="shared" si="196"/>
        <v>20.018571428571427</v>
      </c>
      <c r="U367" s="332"/>
      <c r="V367" s="336"/>
      <c r="W367" s="332"/>
      <c r="X367" s="332"/>
      <c r="Y367" s="337">
        <f t="shared" si="175"/>
        <v>0.7834977128106162</v>
      </c>
      <c r="Z367" s="332"/>
      <c r="AA367" s="338"/>
      <c r="AC367" s="759"/>
      <c r="AD367" s="757"/>
    </row>
    <row r="368" spans="1:30" s="280" customFormat="1" ht="13.95" customHeight="1">
      <c r="A368" s="961"/>
      <c r="B368" s="326" t="s">
        <v>1515</v>
      </c>
      <c r="C368" s="327" t="s">
        <v>1567</v>
      </c>
      <c r="D368" s="328" t="s">
        <v>1572</v>
      </c>
      <c r="E368" s="327" t="s">
        <v>1573</v>
      </c>
      <c r="F368" s="329">
        <v>19.96</v>
      </c>
      <c r="G368" s="329">
        <v>0.53</v>
      </c>
      <c r="H368" s="329">
        <v>1.79</v>
      </c>
      <c r="I368" s="329">
        <f t="shared" si="185"/>
        <v>3.2040999999999999</v>
      </c>
      <c r="J368" s="330">
        <f t="shared" si="195"/>
        <v>8</v>
      </c>
      <c r="K368" s="291">
        <f t="shared" si="195"/>
        <v>20.49</v>
      </c>
      <c r="L368" s="291">
        <f t="shared" si="195"/>
        <v>1.830370766499821</v>
      </c>
      <c r="M368" s="331">
        <f t="shared" si="195"/>
        <v>8.9329954441182094E-2</v>
      </c>
      <c r="N368" s="291">
        <f t="shared" si="183"/>
        <v>0.99999999999999067</v>
      </c>
      <c r="O368" s="283"/>
      <c r="P368" s="290"/>
      <c r="Q368" s="333">
        <f>ABS(F368-AVERAGE(F366:F367,F369:F373))/SQRT(STDEV(F366:F367,F369:F373)^2+G368^2)</f>
        <v>0.29783521881948966</v>
      </c>
      <c r="R368" s="334">
        <f t="shared" si="184"/>
        <v>1</v>
      </c>
      <c r="S368" s="335">
        <f t="shared" si="196"/>
        <v>7</v>
      </c>
      <c r="T368" s="332">
        <f t="shared" si="196"/>
        <v>20.018571428571427</v>
      </c>
      <c r="U368" s="332"/>
      <c r="V368" s="336"/>
      <c r="W368" s="332"/>
      <c r="X368" s="332"/>
      <c r="Y368" s="337">
        <f t="shared" si="175"/>
        <v>1.2212930740112723E-2</v>
      </c>
      <c r="Z368" s="332"/>
      <c r="AA368" s="338"/>
      <c r="AC368" s="759"/>
      <c r="AD368" s="757"/>
    </row>
    <row r="369" spans="1:30" s="280" customFormat="1" ht="13.95" customHeight="1">
      <c r="A369" s="961"/>
      <c r="B369" s="326" t="s">
        <v>1515</v>
      </c>
      <c r="C369" s="327" t="s">
        <v>1567</v>
      </c>
      <c r="D369" s="328" t="s">
        <v>1574</v>
      </c>
      <c r="E369" s="327" t="s">
        <v>1575</v>
      </c>
      <c r="F369" s="329">
        <v>19.72</v>
      </c>
      <c r="G369" s="329">
        <v>0.49</v>
      </c>
      <c r="H369" s="329">
        <v>1.76</v>
      </c>
      <c r="I369" s="329">
        <f t="shared" si="185"/>
        <v>3.0975999999999999</v>
      </c>
      <c r="J369" s="330">
        <f t="shared" si="195"/>
        <v>8</v>
      </c>
      <c r="K369" s="291">
        <f t="shared" si="195"/>
        <v>20.49</v>
      </c>
      <c r="L369" s="291">
        <f t="shared" si="195"/>
        <v>1.830370766499821</v>
      </c>
      <c r="M369" s="331">
        <f t="shared" si="195"/>
        <v>8.9329954441182094E-2</v>
      </c>
      <c r="N369" s="291">
        <f t="shared" si="183"/>
        <v>2.469387755102038</v>
      </c>
      <c r="O369" s="283"/>
      <c r="P369" s="290"/>
      <c r="Q369" s="333">
        <f>ABS(F369-AVERAGE(F366:F368,F370:F373))/SQRT(STDEV(F366:F368,F370:F373)^2+G369^2)</f>
        <v>0.43804411910216723</v>
      </c>
      <c r="R369" s="334">
        <f t="shared" si="184"/>
        <v>1</v>
      </c>
      <c r="S369" s="335">
        <f t="shared" si="196"/>
        <v>7</v>
      </c>
      <c r="T369" s="332">
        <f t="shared" si="196"/>
        <v>20.018571428571427</v>
      </c>
      <c r="U369" s="332"/>
      <c r="V369" s="336"/>
      <c r="W369" s="332"/>
      <c r="X369" s="332"/>
      <c r="Y369" s="337">
        <f t="shared" si="175"/>
        <v>0.37128237384083035</v>
      </c>
      <c r="Z369" s="332"/>
      <c r="AA369" s="338"/>
      <c r="AC369" s="759"/>
      <c r="AD369" s="757"/>
    </row>
    <row r="370" spans="1:30" s="280" customFormat="1" ht="13.95" customHeight="1">
      <c r="A370" s="961"/>
      <c r="B370" s="326" t="s">
        <v>1515</v>
      </c>
      <c r="C370" s="327" t="s">
        <v>1567</v>
      </c>
      <c r="D370" s="328" t="s">
        <v>1576</v>
      </c>
      <c r="E370" s="327" t="s">
        <v>1577</v>
      </c>
      <c r="F370" s="329">
        <v>19.63</v>
      </c>
      <c r="G370" s="329">
        <v>0.61</v>
      </c>
      <c r="H370" s="329">
        <v>1.79</v>
      </c>
      <c r="I370" s="329">
        <f t="shared" si="185"/>
        <v>3.2040999999999999</v>
      </c>
      <c r="J370" s="330">
        <f t="shared" si="195"/>
        <v>8</v>
      </c>
      <c r="K370" s="291">
        <f t="shared" si="195"/>
        <v>20.49</v>
      </c>
      <c r="L370" s="291">
        <f t="shared" si="195"/>
        <v>1.830370766499821</v>
      </c>
      <c r="M370" s="331">
        <f t="shared" si="195"/>
        <v>8.9329954441182094E-2</v>
      </c>
      <c r="N370" s="291">
        <f t="shared" si="183"/>
        <v>1.9876377317925265</v>
      </c>
      <c r="O370" s="283"/>
      <c r="P370" s="290"/>
      <c r="Q370" s="333">
        <f>ABS(F370-AVERAGE(F366:F369,F371:F373))/SQRT(STDEV(F366:F369,F371:F373)^2+G370^2)</f>
        <v>0.48305626692158787</v>
      </c>
      <c r="R370" s="334">
        <f t="shared" si="184"/>
        <v>1</v>
      </c>
      <c r="S370" s="335">
        <f t="shared" si="196"/>
        <v>7</v>
      </c>
      <c r="T370" s="332">
        <f t="shared" si="196"/>
        <v>20.018571428571427</v>
      </c>
      <c r="U370" s="332"/>
      <c r="V370" s="336"/>
      <c r="W370" s="332"/>
      <c r="X370" s="332"/>
      <c r="Y370" s="337">
        <f t="shared" si="175"/>
        <v>0.40577198361204059</v>
      </c>
      <c r="Z370" s="332"/>
      <c r="AA370" s="338"/>
      <c r="AC370" s="759"/>
      <c r="AD370" s="757"/>
    </row>
    <row r="371" spans="1:30" s="280" customFormat="1" ht="13.95" customHeight="1">
      <c r="A371" s="961"/>
      <c r="B371" s="326" t="s">
        <v>1515</v>
      </c>
      <c r="C371" s="327" t="s">
        <v>1567</v>
      </c>
      <c r="D371" s="328" t="s">
        <v>1578</v>
      </c>
      <c r="E371" s="327" t="s">
        <v>1579</v>
      </c>
      <c r="F371" s="329">
        <v>22.71</v>
      </c>
      <c r="G371" s="329">
        <v>0.71</v>
      </c>
      <c r="H371" s="329">
        <v>2.08</v>
      </c>
      <c r="I371" s="329">
        <f t="shared" si="185"/>
        <v>4.3264000000000005</v>
      </c>
      <c r="J371" s="330">
        <f t="shared" si="195"/>
        <v>8</v>
      </c>
      <c r="K371" s="291">
        <f t="shared" si="195"/>
        <v>20.49</v>
      </c>
      <c r="L371" s="291">
        <f t="shared" si="195"/>
        <v>1.830370766499821</v>
      </c>
      <c r="M371" s="331">
        <f t="shared" si="195"/>
        <v>8.9329954441182094E-2</v>
      </c>
      <c r="N371" s="291">
        <f t="shared" si="183"/>
        <v>9.776631620710198</v>
      </c>
      <c r="O371" s="283"/>
      <c r="P371" s="290"/>
      <c r="Q371" s="333">
        <f>ABS(F371-AVERAGE(F366:F370,F372:F373))/SQRT(STDEV(F366:F370,F372:F373)^2+G371^2)</f>
        <v>1.3612271721144809</v>
      </c>
      <c r="R371" s="334">
        <f t="shared" si="184"/>
        <v>1</v>
      </c>
      <c r="S371" s="335">
        <f t="shared" si="196"/>
        <v>7</v>
      </c>
      <c r="T371" s="332">
        <f t="shared" si="196"/>
        <v>20.018571428571427</v>
      </c>
      <c r="U371" s="332"/>
      <c r="V371" s="336"/>
      <c r="W371" s="332"/>
      <c r="X371" s="332"/>
      <c r="Y371" s="337">
        <f t="shared" si="175"/>
        <v>14.369743612580944</v>
      </c>
      <c r="Z371" s="332"/>
      <c r="AA371" s="338"/>
      <c r="AC371" s="759"/>
      <c r="AD371" s="757"/>
    </row>
    <row r="372" spans="1:30" s="280" customFormat="1" ht="13.95" customHeight="1">
      <c r="A372" s="961"/>
      <c r="B372" s="326" t="s">
        <v>1515</v>
      </c>
      <c r="C372" s="327" t="s">
        <v>1567</v>
      </c>
      <c r="D372" s="328" t="s">
        <v>1580</v>
      </c>
      <c r="E372" s="327" t="s">
        <v>1581</v>
      </c>
      <c r="F372" s="329">
        <v>18.350000000000001</v>
      </c>
      <c r="G372" s="329">
        <v>0.45</v>
      </c>
      <c r="H372" s="329">
        <v>1.64</v>
      </c>
      <c r="I372" s="329">
        <f t="shared" si="185"/>
        <v>2.6895999999999995</v>
      </c>
      <c r="J372" s="330">
        <f t="shared" si="195"/>
        <v>8</v>
      </c>
      <c r="K372" s="291">
        <f t="shared" si="195"/>
        <v>20.49</v>
      </c>
      <c r="L372" s="291">
        <f t="shared" si="195"/>
        <v>1.830370766499821</v>
      </c>
      <c r="M372" s="331">
        <f t="shared" si="195"/>
        <v>8.9329954441182094E-2</v>
      </c>
      <c r="N372" s="291">
        <f t="shared" si="183"/>
        <v>22.615308641975243</v>
      </c>
      <c r="O372" s="283"/>
      <c r="P372" s="290"/>
      <c r="Q372" s="333">
        <f>ABS(F372-AVERAGE(F366:F371,F373))/SQRT(STDEV(F366:F371,F373)^2+G372^2)</f>
        <v>1.358975851177463</v>
      </c>
      <c r="R372" s="334">
        <f t="shared" si="184"/>
        <v>1</v>
      </c>
      <c r="S372" s="335">
        <f t="shared" si="196"/>
        <v>7</v>
      </c>
      <c r="T372" s="332">
        <f t="shared" si="196"/>
        <v>20.018571428571427</v>
      </c>
      <c r="U372" s="332"/>
      <c r="V372" s="336"/>
      <c r="W372" s="332"/>
      <c r="X372" s="332"/>
      <c r="Y372" s="337">
        <f t="shared" si="175"/>
        <v>13.748793146888332</v>
      </c>
      <c r="Z372" s="332"/>
      <c r="AA372" s="338"/>
      <c r="AC372" s="759"/>
      <c r="AD372" s="757"/>
    </row>
    <row r="373" spans="1:30" s="280" customFormat="1" ht="13.95" customHeight="1">
      <c r="A373" s="961"/>
      <c r="B373" s="339" t="s">
        <v>1515</v>
      </c>
      <c r="C373" s="340" t="s">
        <v>1567</v>
      </c>
      <c r="D373" s="341" t="s">
        <v>1582</v>
      </c>
      <c r="E373" s="340" t="s">
        <v>1583</v>
      </c>
      <c r="F373" s="342">
        <v>19.29</v>
      </c>
      <c r="G373" s="342">
        <v>0.47</v>
      </c>
      <c r="H373" s="342">
        <v>1.72</v>
      </c>
      <c r="I373" s="342">
        <f t="shared" si="185"/>
        <v>2.9583999999999997</v>
      </c>
      <c r="J373" s="343">
        <f t="shared" si="195"/>
        <v>8</v>
      </c>
      <c r="K373" s="344">
        <f t="shared" si="195"/>
        <v>20.49</v>
      </c>
      <c r="L373" s="344">
        <f t="shared" si="195"/>
        <v>1.830370766499821</v>
      </c>
      <c r="M373" s="345">
        <f t="shared" si="195"/>
        <v>8.9329954441182094E-2</v>
      </c>
      <c r="N373" s="344">
        <f t="shared" si="183"/>
        <v>6.5187867813490197</v>
      </c>
      <c r="O373" s="347"/>
      <c r="P373" s="348"/>
      <c r="Q373" s="349">
        <f>ABS(F373-AVERAGE(F366:F372))/SQRT(STDEV(F366:F372)^2+G373^2)</f>
        <v>0.69846886898139471</v>
      </c>
      <c r="R373" s="350">
        <f t="shared" si="184"/>
        <v>1</v>
      </c>
      <c r="S373" s="351">
        <f t="shared" si="196"/>
        <v>7</v>
      </c>
      <c r="T373" s="346">
        <f t="shared" si="196"/>
        <v>20.018571428571427</v>
      </c>
      <c r="U373" s="346"/>
      <c r="V373" s="352"/>
      <c r="W373" s="346"/>
      <c r="X373" s="346"/>
      <c r="Y373" s="353">
        <f t="shared" si="175"/>
        <v>2.4029711477166642</v>
      </c>
      <c r="Z373" s="346"/>
      <c r="AA373" s="354"/>
      <c r="AC373" s="759"/>
      <c r="AD373" s="757"/>
    </row>
    <row r="374" spans="1:30" s="280" customFormat="1" ht="13.95" customHeight="1">
      <c r="A374" s="961" t="s">
        <v>815</v>
      </c>
      <c r="B374" s="309" t="s">
        <v>1515</v>
      </c>
      <c r="C374" s="310" t="s">
        <v>1584</v>
      </c>
      <c r="D374" s="311" t="s">
        <v>1585</v>
      </c>
      <c r="E374" s="310" t="s">
        <v>1586</v>
      </c>
      <c r="F374" s="312">
        <v>12.04</v>
      </c>
      <c r="G374" s="312">
        <v>0.33</v>
      </c>
      <c r="H374" s="312">
        <v>1.08</v>
      </c>
      <c r="I374" s="312">
        <f t="shared" si="185"/>
        <v>1.1664000000000001</v>
      </c>
      <c r="J374" s="313">
        <f>COUNT(F374:F378)</f>
        <v>5</v>
      </c>
      <c r="K374" s="314">
        <f>AVERAGE(F374:F378)</f>
        <v>15.468</v>
      </c>
      <c r="L374" s="314">
        <f>STDEV(F374:F378)</f>
        <v>4.7534377033889843</v>
      </c>
      <c r="M374" s="315">
        <f>L374/K374</f>
        <v>0.30730784221547608</v>
      </c>
      <c r="N374" s="316">
        <f t="shared" si="183"/>
        <v>107.90802571166212</v>
      </c>
      <c r="O374" s="317">
        <f>SUM(N374:N378)</f>
        <v>785.76684675006788</v>
      </c>
      <c r="P374" s="318">
        <f>O374/(J374-1)</f>
        <v>196.44171168751697</v>
      </c>
      <c r="Q374" s="319">
        <f>ABS(F374-AVERAGE(F375:F378))/SQRT(STDEV(F375:F378)^2+G374^2)</f>
        <v>0.85124013388141528</v>
      </c>
      <c r="R374" s="320">
        <f t="shared" si="184"/>
        <v>1</v>
      </c>
      <c r="S374" s="321">
        <f>IF(SUM(R374:R378)=1,"One sample left!",SUM(R374:R378))</f>
        <v>4</v>
      </c>
      <c r="T374" s="316">
        <f>IF(S374=J374,K374,AVERAGE(F374:F376,F378))</f>
        <v>13.504999999999999</v>
      </c>
      <c r="U374" s="316">
        <f>IF(S374=J374,L374,STDEV(F374:F376,F378))</f>
        <v>2.1066007373649795</v>
      </c>
      <c r="V374" s="322">
        <f>U374/T374</f>
        <v>0.15598672620251608</v>
      </c>
      <c r="W374" s="316">
        <f>SQRT((STDEV(F374:F376,F378))^2+SUM(I374:I376,I378))</f>
        <v>3.1976970880098503</v>
      </c>
      <c r="X374" s="322">
        <f>W374/T374</f>
        <v>0.23677875512845986</v>
      </c>
      <c r="Y374" s="323">
        <f t="shared" si="175"/>
        <v>19.708218549127633</v>
      </c>
      <c r="Z374" s="317">
        <f>IF(S374=J374,O374,SUM(Y374:Y378))</f>
        <v>167.0690573716214</v>
      </c>
      <c r="AA374" s="324">
        <f>Z374/(S374-1)</f>
        <v>55.689685790540466</v>
      </c>
      <c r="AC374" s="759"/>
      <c r="AD374" s="757"/>
    </row>
    <row r="375" spans="1:30" s="280" customFormat="1" ht="13.95" customHeight="1">
      <c r="A375" s="961"/>
      <c r="B375" s="326" t="s">
        <v>1515</v>
      </c>
      <c r="C375" s="327" t="s">
        <v>1584</v>
      </c>
      <c r="D375" s="328" t="s">
        <v>1587</v>
      </c>
      <c r="E375" s="327" t="s">
        <v>1588</v>
      </c>
      <c r="F375" s="329">
        <v>14.46</v>
      </c>
      <c r="G375" s="329">
        <v>0.28999999999999998</v>
      </c>
      <c r="H375" s="329">
        <v>1.27</v>
      </c>
      <c r="I375" s="329">
        <f t="shared" si="185"/>
        <v>1.6129</v>
      </c>
      <c r="J375" s="330">
        <f t="shared" ref="J375:M378" si="197">J374</f>
        <v>5</v>
      </c>
      <c r="K375" s="291">
        <f t="shared" si="197"/>
        <v>15.468</v>
      </c>
      <c r="L375" s="291">
        <f t="shared" si="197"/>
        <v>4.7534377033889843</v>
      </c>
      <c r="M375" s="331">
        <f t="shared" si="197"/>
        <v>0.30730784221547608</v>
      </c>
      <c r="N375" s="291">
        <f t="shared" si="183"/>
        <v>12.081617122473228</v>
      </c>
      <c r="O375" s="283"/>
      <c r="P375" s="290"/>
      <c r="Q375" s="333">
        <f>ABS(F375-AVERAGE(F374,F376:F378))/SQRT(STDEV(F374,F376:F378)^2+G375^2)</f>
        <v>0.23086204877063829</v>
      </c>
      <c r="R375" s="334">
        <f t="shared" si="184"/>
        <v>1</v>
      </c>
      <c r="S375" s="335">
        <f t="shared" ref="S375:T378" si="198">S374</f>
        <v>4</v>
      </c>
      <c r="T375" s="332">
        <f t="shared" si="198"/>
        <v>13.504999999999999</v>
      </c>
      <c r="U375" s="332"/>
      <c r="V375" s="336"/>
      <c r="W375" s="332"/>
      <c r="X375" s="332"/>
      <c r="Y375" s="337">
        <f t="shared" si="175"/>
        <v>10.844530321046417</v>
      </c>
      <c r="Z375" s="332"/>
      <c r="AA375" s="338"/>
      <c r="AC375" s="759"/>
      <c r="AD375" s="757"/>
    </row>
    <row r="376" spans="1:30" s="280" customFormat="1" ht="13.95" customHeight="1">
      <c r="A376" s="961"/>
      <c r="B376" s="326" t="s">
        <v>1515</v>
      </c>
      <c r="C376" s="327" t="s">
        <v>1584</v>
      </c>
      <c r="D376" s="328" t="s">
        <v>1589</v>
      </c>
      <c r="E376" s="327" t="s">
        <v>1590</v>
      </c>
      <c r="F376" s="329">
        <v>11.51</v>
      </c>
      <c r="G376" s="329">
        <v>0.23</v>
      </c>
      <c r="H376" s="329">
        <v>1.01</v>
      </c>
      <c r="I376" s="329">
        <f t="shared" si="185"/>
        <v>1.0201</v>
      </c>
      <c r="J376" s="330">
        <f t="shared" si="197"/>
        <v>5</v>
      </c>
      <c r="K376" s="291">
        <f t="shared" si="197"/>
        <v>15.468</v>
      </c>
      <c r="L376" s="291">
        <f t="shared" si="197"/>
        <v>4.7534377033889843</v>
      </c>
      <c r="M376" s="331">
        <f t="shared" si="197"/>
        <v>0.30730784221547608</v>
      </c>
      <c r="N376" s="291">
        <f t="shared" si="183"/>
        <v>296.13920604914932</v>
      </c>
      <c r="O376" s="283"/>
      <c r="P376" s="290"/>
      <c r="Q376" s="333">
        <f>ABS(F376-AVERAGE(F374:F375,F377:F378))/SQRT(STDEV(F374:F375,F377:F378)^2+G376^2)</f>
        <v>1.0172981902119498</v>
      </c>
      <c r="R376" s="334">
        <f t="shared" si="184"/>
        <v>1</v>
      </c>
      <c r="S376" s="335">
        <f t="shared" si="198"/>
        <v>4</v>
      </c>
      <c r="T376" s="332">
        <f t="shared" si="198"/>
        <v>13.504999999999999</v>
      </c>
      <c r="U376" s="332"/>
      <c r="V376" s="336"/>
      <c r="W376" s="332"/>
      <c r="X376" s="332"/>
      <c r="Y376" s="337">
        <f t="shared" si="175"/>
        <v>75.236767485822241</v>
      </c>
      <c r="Z376" s="332"/>
      <c r="AA376" s="338"/>
      <c r="AC376" s="759"/>
      <c r="AD376" s="757"/>
    </row>
    <row r="377" spans="1:30" s="280" customFormat="1" ht="13.95" customHeight="1">
      <c r="A377" s="961"/>
      <c r="B377" s="326" t="s">
        <v>1515</v>
      </c>
      <c r="C377" s="327" t="s">
        <v>1584</v>
      </c>
      <c r="D377" s="328" t="s">
        <v>1591</v>
      </c>
      <c r="E377" s="327" t="s">
        <v>1592</v>
      </c>
      <c r="F377" s="329">
        <v>23.32</v>
      </c>
      <c r="G377" s="329">
        <v>0.41</v>
      </c>
      <c r="H377" s="329">
        <v>2.04</v>
      </c>
      <c r="I377" s="329">
        <f t="shared" si="185"/>
        <v>4.1616</v>
      </c>
      <c r="J377" s="330">
        <f t="shared" si="197"/>
        <v>5</v>
      </c>
      <c r="K377" s="291">
        <f t="shared" si="197"/>
        <v>15.468</v>
      </c>
      <c r="L377" s="291">
        <f t="shared" si="197"/>
        <v>4.7534377033889843</v>
      </c>
      <c r="M377" s="331">
        <f t="shared" si="197"/>
        <v>0.30730784221547608</v>
      </c>
      <c r="N377" s="291">
        <f t="shared" si="183"/>
        <v>366.76920880428327</v>
      </c>
      <c r="O377" s="283"/>
      <c r="P377" s="290"/>
      <c r="Q377" s="333">
        <f>ABS(F377-AVERAGE(F374:F376,F378))/SQRT(STDEV(F374:F376,F378)^2+G377^2)</f>
        <v>4.5733519353299563</v>
      </c>
      <c r="R377" s="334">
        <f t="shared" si="184"/>
        <v>0</v>
      </c>
      <c r="S377" s="335">
        <f t="shared" si="198"/>
        <v>4</v>
      </c>
      <c r="T377" s="332">
        <f t="shared" si="198"/>
        <v>13.504999999999999</v>
      </c>
      <c r="U377" s="332"/>
      <c r="V377" s="336"/>
      <c r="W377" s="332"/>
      <c r="X377" s="332"/>
      <c r="Y377" s="337">
        <f t="shared" si="175"/>
        <v>0</v>
      </c>
      <c r="Z377" s="332"/>
      <c r="AA377" s="338"/>
      <c r="AC377" s="759"/>
      <c r="AD377" s="757"/>
    </row>
    <row r="378" spans="1:30" s="280" customFormat="1" ht="13.95" customHeight="1">
      <c r="A378" s="961"/>
      <c r="B378" s="339" t="s">
        <v>1515</v>
      </c>
      <c r="C378" s="340" t="s">
        <v>1584</v>
      </c>
      <c r="D378" s="341" t="s">
        <v>1593</v>
      </c>
      <c r="E378" s="340" t="s">
        <v>1594</v>
      </c>
      <c r="F378" s="342">
        <v>16.010000000000002</v>
      </c>
      <c r="G378" s="342">
        <v>0.32</v>
      </c>
      <c r="H378" s="342">
        <v>1.41</v>
      </c>
      <c r="I378" s="342">
        <f t="shared" si="185"/>
        <v>1.9880999999999998</v>
      </c>
      <c r="J378" s="343">
        <f t="shared" si="197"/>
        <v>5</v>
      </c>
      <c r="K378" s="344">
        <f t="shared" si="197"/>
        <v>15.468</v>
      </c>
      <c r="L378" s="344">
        <f t="shared" si="197"/>
        <v>4.7534377033889843</v>
      </c>
      <c r="M378" s="345">
        <f t="shared" si="197"/>
        <v>0.30730784221547608</v>
      </c>
      <c r="N378" s="344">
        <f t="shared" si="183"/>
        <v>2.8687890625000168</v>
      </c>
      <c r="O378" s="347"/>
      <c r="P378" s="348"/>
      <c r="Q378" s="349">
        <f>ABS(F378-AVERAGE(F374:F377))/SQRT(STDEV(F374:F377)^2+G378^2)</f>
        <v>0.12347423372153817</v>
      </c>
      <c r="R378" s="350">
        <f t="shared" si="184"/>
        <v>1</v>
      </c>
      <c r="S378" s="351">
        <f t="shared" si="198"/>
        <v>4</v>
      </c>
      <c r="T378" s="346">
        <f t="shared" si="198"/>
        <v>13.504999999999999</v>
      </c>
      <c r="U378" s="346"/>
      <c r="V378" s="352"/>
      <c r="W378" s="346"/>
      <c r="X378" s="346"/>
      <c r="Y378" s="353">
        <f t="shared" si="175"/>
        <v>61.279541015625121</v>
      </c>
      <c r="Z378" s="346"/>
      <c r="AA378" s="354"/>
      <c r="AC378" s="759"/>
      <c r="AD378" s="757"/>
    </row>
    <row r="379" spans="1:30" s="280" customFormat="1" ht="13.95" customHeight="1">
      <c r="A379" s="961"/>
      <c r="B379" s="309" t="s">
        <v>1515</v>
      </c>
      <c r="C379" s="310" t="s">
        <v>1595</v>
      </c>
      <c r="D379" s="311" t="s">
        <v>1596</v>
      </c>
      <c r="E379" s="310" t="s">
        <v>1597</v>
      </c>
      <c r="F379" s="312">
        <v>37.99</v>
      </c>
      <c r="G379" s="312">
        <v>0.69</v>
      </c>
      <c r="H379" s="312">
        <v>3.35</v>
      </c>
      <c r="I379" s="312">
        <f t="shared" si="185"/>
        <v>11.2225</v>
      </c>
      <c r="J379" s="313">
        <f>COUNT(F379:F388)</f>
        <v>10</v>
      </c>
      <c r="K379" s="314">
        <f>AVERAGE(F379:F388)</f>
        <v>35.01</v>
      </c>
      <c r="L379" s="314">
        <f>STDEV(F379:F388)</f>
        <v>13.079024768264993</v>
      </c>
      <c r="M379" s="315">
        <f>L379/K379</f>
        <v>0.37357968489760052</v>
      </c>
      <c r="N379" s="314">
        <f t="shared" si="183"/>
        <v>18.652383952951112</v>
      </c>
      <c r="O379" s="317">
        <f>SUM(N379:N388)</f>
        <v>4226.6423165587139</v>
      </c>
      <c r="P379" s="318">
        <f>O379/(J379-1)</f>
        <v>469.6269240620793</v>
      </c>
      <c r="Q379" s="319">
        <f>ABS(F379-AVERAGE(F380:F388))/SQRT(STDEV(F380:F388)^2+G379^2)</f>
        <v>0.23915436836777462</v>
      </c>
      <c r="R379" s="320">
        <f t="shared" si="184"/>
        <v>1</v>
      </c>
      <c r="S379" s="321">
        <f>IF(SUM(R379:R388)=1,"One sample left!",SUM(R379:R388))</f>
        <v>9</v>
      </c>
      <c r="T379" s="316">
        <f>IF(S379=J379,K379,AVERAGE(F379:F383,F385:F388))</f>
        <v>31.706666666666667</v>
      </c>
      <c r="U379" s="316">
        <f>IF(S379=J379,L379,STDEV(F379:F383,F385:F388))</f>
        <v>8.3476568568670864</v>
      </c>
      <c r="V379" s="322">
        <f>U379/T379</f>
        <v>0.26327765528386521</v>
      </c>
      <c r="W379" s="316">
        <f>SQRT((STDEV(F379:F383,F385:F388))^2+SUM(I379:I383,I385:I388))</f>
        <v>12.036468543555458</v>
      </c>
      <c r="X379" s="322">
        <f>W379/T379</f>
        <v>0.37961948728623185</v>
      </c>
      <c r="Y379" s="323">
        <f t="shared" si="175"/>
        <v>82.924338957735372</v>
      </c>
      <c r="Z379" s="317">
        <f>IF(S379=J379,O379,SUM(Y379:Y388))</f>
        <v>2454.4438743379005</v>
      </c>
      <c r="AA379" s="324">
        <f>Z379/(S379-1)</f>
        <v>306.80548429223757</v>
      </c>
      <c r="AC379" s="759"/>
      <c r="AD379" s="757"/>
    </row>
    <row r="380" spans="1:30" s="280" customFormat="1" ht="13.95" customHeight="1">
      <c r="A380" s="961"/>
      <c r="B380" s="326" t="s">
        <v>1515</v>
      </c>
      <c r="C380" s="327" t="s">
        <v>1595</v>
      </c>
      <c r="D380" s="328" t="s">
        <v>1598</v>
      </c>
      <c r="E380" s="327" t="s">
        <v>1599</v>
      </c>
      <c r="F380" s="329">
        <v>31.1</v>
      </c>
      <c r="G380" s="329">
        <v>0.56000000000000005</v>
      </c>
      <c r="H380" s="329">
        <v>2.73</v>
      </c>
      <c r="I380" s="329">
        <f t="shared" si="185"/>
        <v>7.4528999999999996</v>
      </c>
      <c r="J380" s="330">
        <f t="shared" ref="J380:M388" si="199">J379</f>
        <v>10</v>
      </c>
      <c r="K380" s="291">
        <f t="shared" si="199"/>
        <v>35.01</v>
      </c>
      <c r="L380" s="291">
        <f t="shared" si="199"/>
        <v>13.079024768264993</v>
      </c>
      <c r="M380" s="331">
        <f t="shared" si="199"/>
        <v>0.37357968489760052</v>
      </c>
      <c r="N380" s="291">
        <f t="shared" si="183"/>
        <v>48.750318877550932</v>
      </c>
      <c r="O380" s="283"/>
      <c r="P380" s="290"/>
      <c r="Q380" s="333">
        <f>ABS(F380-AVERAGE(F379,F381:F388))/SQRT(STDEV(F379,F381:F388)^2+G380^2)</f>
        <v>0.31465479133942137</v>
      </c>
      <c r="R380" s="334">
        <f t="shared" si="184"/>
        <v>1</v>
      </c>
      <c r="S380" s="335">
        <f t="shared" ref="S380:T388" si="200">S379</f>
        <v>9</v>
      </c>
      <c r="T380" s="332">
        <f t="shared" si="200"/>
        <v>31.706666666666667</v>
      </c>
      <c r="U380" s="332"/>
      <c r="V380" s="336"/>
      <c r="W380" s="332"/>
      <c r="X380" s="332"/>
      <c r="Y380" s="337">
        <f t="shared" si="175"/>
        <v>1.1736111111111067</v>
      </c>
      <c r="Z380" s="332"/>
      <c r="AA380" s="338"/>
      <c r="AC380" s="759"/>
      <c r="AD380" s="757"/>
    </row>
    <row r="381" spans="1:30" s="280" customFormat="1" ht="13.95" customHeight="1">
      <c r="A381" s="961"/>
      <c r="B381" s="326" t="s">
        <v>1515</v>
      </c>
      <c r="C381" s="327" t="s">
        <v>1595</v>
      </c>
      <c r="D381" s="328" t="s">
        <v>1600</v>
      </c>
      <c r="E381" s="327" t="s">
        <v>1601</v>
      </c>
      <c r="F381" s="329">
        <v>25.44</v>
      </c>
      <c r="G381" s="329">
        <v>0.5</v>
      </c>
      <c r="H381" s="329">
        <v>2.2400000000000002</v>
      </c>
      <c r="I381" s="329">
        <f t="shared" si="185"/>
        <v>5.0176000000000007</v>
      </c>
      <c r="J381" s="330">
        <f t="shared" si="199"/>
        <v>10</v>
      </c>
      <c r="K381" s="291">
        <f t="shared" si="199"/>
        <v>35.01</v>
      </c>
      <c r="L381" s="291">
        <f t="shared" si="199"/>
        <v>13.079024768264993</v>
      </c>
      <c r="M381" s="331">
        <f t="shared" si="199"/>
        <v>0.37357968489760052</v>
      </c>
      <c r="N381" s="291">
        <f t="shared" si="183"/>
        <v>366.33959999999973</v>
      </c>
      <c r="O381" s="283"/>
      <c r="P381" s="290"/>
      <c r="Q381" s="333">
        <f>ABS(F381-AVERAGE(F379:F380,F382:F388))/SQRT(STDEV(F379:F380,F382:F388)^2+G381^2)</f>
        <v>0.79262049508361831</v>
      </c>
      <c r="R381" s="334">
        <f t="shared" si="184"/>
        <v>1</v>
      </c>
      <c r="S381" s="335">
        <f t="shared" si="200"/>
        <v>9</v>
      </c>
      <c r="T381" s="332">
        <f t="shared" si="200"/>
        <v>31.706666666666667</v>
      </c>
      <c r="U381" s="332"/>
      <c r="V381" s="336"/>
      <c r="W381" s="332"/>
      <c r="X381" s="332"/>
      <c r="Y381" s="337">
        <f t="shared" si="175"/>
        <v>157.08444444444439</v>
      </c>
      <c r="Z381" s="332"/>
      <c r="AA381" s="338"/>
      <c r="AC381" s="759"/>
      <c r="AD381" s="757"/>
    </row>
    <row r="382" spans="1:30" s="280" customFormat="1" ht="13.95" customHeight="1">
      <c r="A382" s="961"/>
      <c r="B382" s="326" t="s">
        <v>1515</v>
      </c>
      <c r="C382" s="327" t="s">
        <v>1595</v>
      </c>
      <c r="D382" s="328" t="s">
        <v>1602</v>
      </c>
      <c r="E382" s="327" t="s">
        <v>1603</v>
      </c>
      <c r="F382" s="329">
        <v>36.36</v>
      </c>
      <c r="G382" s="329">
        <v>0.95</v>
      </c>
      <c r="H382" s="329">
        <v>3.27</v>
      </c>
      <c r="I382" s="329">
        <f t="shared" si="185"/>
        <v>10.6929</v>
      </c>
      <c r="J382" s="330">
        <f t="shared" si="199"/>
        <v>10</v>
      </c>
      <c r="K382" s="291">
        <f t="shared" si="199"/>
        <v>35.01</v>
      </c>
      <c r="L382" s="291">
        <f t="shared" si="199"/>
        <v>13.079024768264993</v>
      </c>
      <c r="M382" s="331">
        <f t="shared" si="199"/>
        <v>0.37357968489760052</v>
      </c>
      <c r="N382" s="291">
        <f t="shared" si="183"/>
        <v>2.019390581717456</v>
      </c>
      <c r="O382" s="283"/>
      <c r="P382" s="290"/>
      <c r="Q382" s="333">
        <f>ABS(F382-AVERAGE(F379:F381,F383:F388))/SQRT(STDEV(F379:F381,F383:F388)^2+G382^2)</f>
        <v>0.10794639288325074</v>
      </c>
      <c r="R382" s="334">
        <f t="shared" si="184"/>
        <v>1</v>
      </c>
      <c r="S382" s="335">
        <f t="shared" si="200"/>
        <v>9</v>
      </c>
      <c r="T382" s="332">
        <f t="shared" si="200"/>
        <v>31.706666666666667</v>
      </c>
      <c r="U382" s="332"/>
      <c r="V382" s="336"/>
      <c r="W382" s="332"/>
      <c r="X382" s="332"/>
      <c r="Y382" s="337">
        <f t="shared" si="175"/>
        <v>23.992810095413965</v>
      </c>
      <c r="Z382" s="332"/>
      <c r="AA382" s="338"/>
      <c r="AC382" s="759"/>
      <c r="AD382" s="757"/>
    </row>
    <row r="383" spans="1:30" s="280" customFormat="1" ht="13.95" customHeight="1">
      <c r="A383" s="961"/>
      <c r="B383" s="326" t="s">
        <v>1515</v>
      </c>
      <c r="C383" s="327" t="s">
        <v>1595</v>
      </c>
      <c r="D383" s="328" t="s">
        <v>1604</v>
      </c>
      <c r="E383" s="327" t="s">
        <v>1605</v>
      </c>
      <c r="F383" s="329">
        <v>42.56</v>
      </c>
      <c r="G383" s="329">
        <v>0.99</v>
      </c>
      <c r="H383" s="329">
        <v>3.8</v>
      </c>
      <c r="I383" s="329">
        <f t="shared" si="185"/>
        <v>14.44</v>
      </c>
      <c r="J383" s="330">
        <f t="shared" si="199"/>
        <v>10</v>
      </c>
      <c r="K383" s="291">
        <f t="shared" si="199"/>
        <v>35.01</v>
      </c>
      <c r="L383" s="291">
        <f t="shared" si="199"/>
        <v>13.079024768264993</v>
      </c>
      <c r="M383" s="331">
        <f t="shared" si="199"/>
        <v>0.37357968489760052</v>
      </c>
      <c r="N383" s="291">
        <f t="shared" si="183"/>
        <v>58.159881644730191</v>
      </c>
      <c r="O383" s="283"/>
      <c r="P383" s="290"/>
      <c r="Q383" s="333">
        <f>ABS(F383-AVERAGE(F379:F382,F384:F388))/SQRT(STDEV(F379:F382,F384:F388)^2+G383^2)</f>
        <v>0.61592066513325494</v>
      </c>
      <c r="R383" s="334">
        <f t="shared" si="184"/>
        <v>1</v>
      </c>
      <c r="S383" s="335">
        <f t="shared" si="200"/>
        <v>9</v>
      </c>
      <c r="T383" s="332">
        <f t="shared" si="200"/>
        <v>31.706666666666667</v>
      </c>
      <c r="U383" s="332"/>
      <c r="V383" s="336"/>
      <c r="W383" s="332"/>
      <c r="X383" s="332"/>
      <c r="Y383" s="337">
        <f t="shared" si="175"/>
        <v>120.18655692729772</v>
      </c>
      <c r="Z383" s="332"/>
      <c r="AA383" s="338"/>
      <c r="AC383" s="759"/>
      <c r="AD383" s="757"/>
    </row>
    <row r="384" spans="1:30" s="280" customFormat="1" ht="13.95" customHeight="1">
      <c r="A384" s="961"/>
      <c r="B384" s="326" t="s">
        <v>1515</v>
      </c>
      <c r="C384" s="327" t="s">
        <v>1595</v>
      </c>
      <c r="D384" s="328" t="s">
        <v>1606</v>
      </c>
      <c r="E384" s="327" t="s">
        <v>1607</v>
      </c>
      <c r="F384" s="329">
        <v>64.739999999999995</v>
      </c>
      <c r="G384" s="329">
        <v>1.41</v>
      </c>
      <c r="H384" s="329">
        <v>5.79</v>
      </c>
      <c r="I384" s="329">
        <f t="shared" si="185"/>
        <v>33.524099999999997</v>
      </c>
      <c r="J384" s="330">
        <f t="shared" si="199"/>
        <v>10</v>
      </c>
      <c r="K384" s="291">
        <f t="shared" si="199"/>
        <v>35.01</v>
      </c>
      <c r="L384" s="291">
        <f t="shared" si="199"/>
        <v>13.079024768264993</v>
      </c>
      <c r="M384" s="331">
        <f t="shared" si="199"/>
        <v>0.37357968489760052</v>
      </c>
      <c r="N384" s="291">
        <f t="shared" si="183"/>
        <v>444.58171118153007</v>
      </c>
      <c r="O384" s="283"/>
      <c r="P384" s="290"/>
      <c r="Q384" s="333">
        <f>ABS(F384-AVERAGE(F379:F383,F385:F388))/SQRT(STDEV(F379:F383,F385:F388)^2+G384^2)</f>
        <v>3.9019277955269849</v>
      </c>
      <c r="R384" s="334">
        <f t="shared" si="184"/>
        <v>0</v>
      </c>
      <c r="S384" s="375">
        <f t="shared" si="200"/>
        <v>9</v>
      </c>
      <c r="T384" s="332">
        <f t="shared" si="200"/>
        <v>31.706666666666667</v>
      </c>
      <c r="U384" s="332"/>
      <c r="V384" s="336"/>
      <c r="W384" s="332"/>
      <c r="X384" s="332"/>
      <c r="Y384" s="337">
        <f t="shared" si="175"/>
        <v>0</v>
      </c>
      <c r="Z384" s="332"/>
      <c r="AA384" s="338"/>
      <c r="AC384" s="759"/>
      <c r="AD384" s="757"/>
    </row>
    <row r="385" spans="1:30" s="280" customFormat="1" ht="13.95" customHeight="1">
      <c r="A385" s="961"/>
      <c r="B385" s="326" t="s">
        <v>1515</v>
      </c>
      <c r="C385" s="327" t="s">
        <v>1595</v>
      </c>
      <c r="D385" s="328" t="s">
        <v>1608</v>
      </c>
      <c r="E385" s="327" t="s">
        <v>1609</v>
      </c>
      <c r="F385" s="329">
        <v>21.18</v>
      </c>
      <c r="G385" s="329">
        <v>0.4</v>
      </c>
      <c r="H385" s="329">
        <v>1.86</v>
      </c>
      <c r="I385" s="329">
        <f t="shared" si="185"/>
        <v>3.4596000000000005</v>
      </c>
      <c r="J385" s="330">
        <f t="shared" si="199"/>
        <v>10</v>
      </c>
      <c r="K385" s="291">
        <f t="shared" si="199"/>
        <v>35.01</v>
      </c>
      <c r="L385" s="291">
        <f t="shared" si="199"/>
        <v>13.079024768264993</v>
      </c>
      <c r="M385" s="331">
        <f t="shared" si="199"/>
        <v>0.37357968489760052</v>
      </c>
      <c r="N385" s="291">
        <f t="shared" si="183"/>
        <v>1195.4306249999995</v>
      </c>
      <c r="O385" s="283"/>
      <c r="P385" s="290"/>
      <c r="Q385" s="333">
        <f>ABS(F385-AVERAGE(F379:F384,F386:F388))/SQRT(STDEV(F379:F384,F386:F388)^2+G385^2)</f>
        <v>1.1925468058099642</v>
      </c>
      <c r="R385" s="334">
        <f t="shared" si="184"/>
        <v>1</v>
      </c>
      <c r="S385" s="335">
        <f t="shared" si="200"/>
        <v>9</v>
      </c>
      <c r="T385" s="332">
        <f t="shared" si="200"/>
        <v>31.706666666666667</v>
      </c>
      <c r="U385" s="332"/>
      <c r="V385" s="336"/>
      <c r="W385" s="332"/>
      <c r="X385" s="332"/>
      <c r="Y385" s="337">
        <f t="shared" si="175"/>
        <v>692.5669444444444</v>
      </c>
      <c r="Z385" s="332"/>
      <c r="AA385" s="338"/>
      <c r="AC385" s="759"/>
      <c r="AD385" s="757"/>
    </row>
    <row r="386" spans="1:30" s="280" customFormat="1" ht="13.95" customHeight="1">
      <c r="A386" s="961"/>
      <c r="B386" s="326" t="s">
        <v>1515</v>
      </c>
      <c r="C386" s="327" t="s">
        <v>1595</v>
      </c>
      <c r="D386" s="328" t="s">
        <v>1610</v>
      </c>
      <c r="E386" s="327" t="s">
        <v>1611</v>
      </c>
      <c r="F386" s="329">
        <v>19.43</v>
      </c>
      <c r="G386" s="329">
        <v>0.35</v>
      </c>
      <c r="H386" s="329">
        <v>1.7</v>
      </c>
      <c r="I386" s="329">
        <f t="shared" si="185"/>
        <v>2.8899999999999997</v>
      </c>
      <c r="J386" s="330">
        <f t="shared" si="199"/>
        <v>10</v>
      </c>
      <c r="K386" s="291">
        <f t="shared" si="199"/>
        <v>35.01</v>
      </c>
      <c r="L386" s="291">
        <f t="shared" si="199"/>
        <v>13.079024768264993</v>
      </c>
      <c r="M386" s="331">
        <f t="shared" si="199"/>
        <v>0.37357968489760052</v>
      </c>
      <c r="N386" s="291">
        <f t="shared" si="183"/>
        <v>1981.521632653061</v>
      </c>
      <c r="O386" s="283"/>
      <c r="P386" s="290"/>
      <c r="Q386" s="333">
        <f>ABS(F386-AVERAGE(F379:F385,F387:F388))/SQRT(STDEV(F379:F385,F387:F388)^2+G386^2)</f>
        <v>1.3734971574927874</v>
      </c>
      <c r="R386" s="334">
        <f t="shared" si="184"/>
        <v>1</v>
      </c>
      <c r="S386" s="335">
        <f t="shared" si="200"/>
        <v>9</v>
      </c>
      <c r="T386" s="332">
        <f t="shared" si="200"/>
        <v>31.706666666666667</v>
      </c>
      <c r="U386" s="332"/>
      <c r="V386" s="336"/>
      <c r="W386" s="332"/>
      <c r="X386" s="332"/>
      <c r="Y386" s="337">
        <f t="shared" ref="Y386:Y449" si="201">IF(S386=J386,"No Rejection",(IF(R386=0,0,(F386-T386)^2/G386^2)))</f>
        <v>1230.3391383219957</v>
      </c>
      <c r="Z386" s="332"/>
      <c r="AA386" s="338"/>
      <c r="AC386" s="759"/>
      <c r="AD386" s="757"/>
    </row>
    <row r="387" spans="1:30" s="280" customFormat="1" ht="13.95" customHeight="1">
      <c r="A387" s="961"/>
      <c r="B387" s="326" t="s">
        <v>1515</v>
      </c>
      <c r="C387" s="327" t="s">
        <v>1595</v>
      </c>
      <c r="D387" s="328" t="s">
        <v>1612</v>
      </c>
      <c r="E387" s="327" t="s">
        <v>1613</v>
      </c>
      <c r="F387" s="329">
        <v>30.84</v>
      </c>
      <c r="G387" s="329">
        <v>0.56000000000000005</v>
      </c>
      <c r="H387" s="329">
        <v>2.71</v>
      </c>
      <c r="I387" s="329">
        <f t="shared" si="185"/>
        <v>7.3441000000000001</v>
      </c>
      <c r="J387" s="330">
        <f t="shared" si="199"/>
        <v>10</v>
      </c>
      <c r="K387" s="291">
        <f t="shared" si="199"/>
        <v>35.01</v>
      </c>
      <c r="L387" s="291">
        <f t="shared" si="199"/>
        <v>13.079024768264993</v>
      </c>
      <c r="M387" s="331">
        <f t="shared" si="199"/>
        <v>0.37357968489760052</v>
      </c>
      <c r="N387" s="291">
        <f t="shared" si="183"/>
        <v>55.449298469387699</v>
      </c>
      <c r="O387" s="283"/>
      <c r="P387" s="290"/>
      <c r="Q387" s="333">
        <f>ABS(F387-AVERAGE(F379:F386,F388))/SQRT(STDEV(F379:F386,F388)^2+G387^2)</f>
        <v>0.33583523547127614</v>
      </c>
      <c r="R387" s="334">
        <f t="shared" si="184"/>
        <v>1</v>
      </c>
      <c r="S387" s="375">
        <f t="shared" si="200"/>
        <v>9</v>
      </c>
      <c r="T387" s="332">
        <f t="shared" si="200"/>
        <v>31.706666666666667</v>
      </c>
      <c r="U387" s="332"/>
      <c r="V387" s="336"/>
      <c r="W387" s="332"/>
      <c r="X387" s="332"/>
      <c r="Y387" s="337">
        <f t="shared" si="201"/>
        <v>2.3951247165532905</v>
      </c>
      <c r="Z387" s="332"/>
      <c r="AA387" s="338"/>
      <c r="AC387" s="759"/>
      <c r="AD387" s="757"/>
    </row>
    <row r="388" spans="1:30" s="280" customFormat="1" ht="13.95" customHeight="1">
      <c r="A388" s="961"/>
      <c r="B388" s="339" t="s">
        <v>1515</v>
      </c>
      <c r="C388" s="340" t="s">
        <v>1595</v>
      </c>
      <c r="D388" s="341" t="s">
        <v>1614</v>
      </c>
      <c r="E388" s="340" t="s">
        <v>1615</v>
      </c>
      <c r="F388" s="342">
        <v>40.46</v>
      </c>
      <c r="G388" s="342">
        <v>0.73</v>
      </c>
      <c r="H388" s="342">
        <v>3.56</v>
      </c>
      <c r="I388" s="342">
        <f t="shared" si="185"/>
        <v>12.6736</v>
      </c>
      <c r="J388" s="343">
        <f t="shared" si="199"/>
        <v>10</v>
      </c>
      <c r="K388" s="344">
        <f t="shared" si="199"/>
        <v>35.01</v>
      </c>
      <c r="L388" s="344">
        <f t="shared" si="199"/>
        <v>13.079024768264993</v>
      </c>
      <c r="M388" s="345">
        <f t="shared" si="199"/>
        <v>0.37357968489760052</v>
      </c>
      <c r="N388" s="344">
        <f t="shared" si="183"/>
        <v>55.737474197785772</v>
      </c>
      <c r="O388" s="347"/>
      <c r="P388" s="348"/>
      <c r="Q388" s="349">
        <f>ABS(F388-AVERAGE(F379:F387))/SQRT(STDEV(F379:F387)^2+G388^2)</f>
        <v>0.4406505207866579</v>
      </c>
      <c r="R388" s="350">
        <f t="shared" si="184"/>
        <v>1</v>
      </c>
      <c r="S388" s="351">
        <f t="shared" si="200"/>
        <v>9</v>
      </c>
      <c r="T388" s="346">
        <f t="shared" si="200"/>
        <v>31.706666666666667</v>
      </c>
      <c r="U388" s="346"/>
      <c r="V388" s="352"/>
      <c r="W388" s="346"/>
      <c r="X388" s="346"/>
      <c r="Y388" s="353">
        <f t="shared" si="201"/>
        <v>143.78090531890498</v>
      </c>
      <c r="Z388" s="346"/>
      <c r="AA388" s="354"/>
      <c r="AC388" s="759"/>
      <c r="AD388" s="757"/>
    </row>
    <row r="389" spans="1:30" s="280" customFormat="1" ht="13.95" customHeight="1">
      <c r="A389" s="961"/>
      <c r="B389" s="309" t="s">
        <v>1515</v>
      </c>
      <c r="C389" s="310" t="s">
        <v>1616</v>
      </c>
      <c r="D389" s="311" t="s">
        <v>1617</v>
      </c>
      <c r="E389" s="310" t="s">
        <v>1618</v>
      </c>
      <c r="F389" s="312">
        <v>21.34</v>
      </c>
      <c r="G389" s="312">
        <v>0.38</v>
      </c>
      <c r="H389" s="312">
        <v>1.87</v>
      </c>
      <c r="I389" s="312">
        <f t="shared" si="185"/>
        <v>3.4969000000000006</v>
      </c>
      <c r="J389" s="313">
        <f>COUNT(F389:F398)</f>
        <v>10</v>
      </c>
      <c r="K389" s="314">
        <f>AVERAGE(F389:F398)</f>
        <v>50.320999999999998</v>
      </c>
      <c r="L389" s="314">
        <f>STDEV(F389:F398)</f>
        <v>14.083087926855955</v>
      </c>
      <c r="M389" s="315">
        <f>L389/K389</f>
        <v>0.27986502507613037</v>
      </c>
      <c r="N389" s="314">
        <f t="shared" si="183"/>
        <v>5816.4706440443206</v>
      </c>
      <c r="O389" s="317">
        <f>SUM(N389:N398)</f>
        <v>7865.1660672312455</v>
      </c>
      <c r="P389" s="318">
        <f>O389/(J389-1)</f>
        <v>873.9073408034717</v>
      </c>
      <c r="Q389" s="319">
        <f>ABS(F389-AVERAGE(F390:F398))/SQRT(STDEV(F390:F398)^2+G389^2)</f>
        <v>3.1185869723920168</v>
      </c>
      <c r="R389" s="320">
        <f t="shared" si="184"/>
        <v>0</v>
      </c>
      <c r="S389" s="321">
        <f>IF(SUM(R389:R398)=1,"One sample left!",SUM(R389:R398))</f>
        <v>9</v>
      </c>
      <c r="T389" s="316">
        <f>IF(S389=J389,K389,AVERAGE(F390:F398))</f>
        <v>53.541111111111114</v>
      </c>
      <c r="U389" s="316">
        <f>IF(S389=J389,L389,STDEV(F390:F398))</f>
        <v>10.318550581894304</v>
      </c>
      <c r="V389" s="322">
        <f>U389/T389</f>
        <v>0.19272201057764279</v>
      </c>
      <c r="W389" s="316">
        <f>SQRT(STDEV(F390:F398)^2+SUM(I390:I398))</f>
        <v>17.803406587254905</v>
      </c>
      <c r="X389" s="322">
        <f>W389/T389</f>
        <v>0.33251843709982803</v>
      </c>
      <c r="Y389" s="323">
        <f t="shared" si="201"/>
        <v>0</v>
      </c>
      <c r="Z389" s="317">
        <f>IF(S389=J389,O389,SUM(Y389:Y398))</f>
        <v>2553.7373761803392</v>
      </c>
      <c r="AA389" s="324">
        <f>Z389/(S389-1)</f>
        <v>319.2171720225424</v>
      </c>
      <c r="AC389" s="759"/>
      <c r="AD389" s="757"/>
    </row>
    <row r="390" spans="1:30" s="280" customFormat="1" ht="13.95" customHeight="1">
      <c r="A390" s="961"/>
      <c r="B390" s="326" t="s">
        <v>1515</v>
      </c>
      <c r="C390" s="327" t="s">
        <v>1616</v>
      </c>
      <c r="D390" s="328" t="s">
        <v>1619</v>
      </c>
      <c r="E390" s="327" t="s">
        <v>1620</v>
      </c>
      <c r="F390" s="329">
        <v>56.6</v>
      </c>
      <c r="G390" s="329">
        <v>1.22</v>
      </c>
      <c r="H390" s="329">
        <v>5.05</v>
      </c>
      <c r="I390" s="329">
        <f t="shared" si="185"/>
        <v>25.502499999999998</v>
      </c>
      <c r="J390" s="330">
        <f t="shared" ref="J390:M398" si="202">J389</f>
        <v>10</v>
      </c>
      <c r="K390" s="291">
        <f t="shared" si="202"/>
        <v>50.320999999999998</v>
      </c>
      <c r="L390" s="291">
        <f t="shared" si="202"/>
        <v>14.083087926855955</v>
      </c>
      <c r="M390" s="331">
        <f t="shared" si="202"/>
        <v>0.27986502507613037</v>
      </c>
      <c r="N390" s="291">
        <f t="shared" si="183"/>
        <v>26.48874025799519</v>
      </c>
      <c r="O390" s="283"/>
      <c r="P390" s="290"/>
      <c r="Q390" s="333">
        <f>ABS(F390-AVERAGE(F389,F391:F398))/SQRT(STDEV(F389,F391:F398)^2+G390^2)</f>
        <v>0.47129138202521409</v>
      </c>
      <c r="R390" s="334">
        <f t="shared" si="184"/>
        <v>1</v>
      </c>
      <c r="S390" s="335">
        <f t="shared" ref="S390:T398" si="203">S389</f>
        <v>9</v>
      </c>
      <c r="T390" s="332">
        <f t="shared" si="203"/>
        <v>53.541111111111114</v>
      </c>
      <c r="U390" s="332"/>
      <c r="V390" s="336"/>
      <c r="W390" s="332"/>
      <c r="X390" s="332"/>
      <c r="Y390" s="337">
        <f t="shared" si="201"/>
        <v>6.2864829579198425</v>
      </c>
      <c r="Z390" s="332"/>
      <c r="AA390" s="338"/>
      <c r="AC390" s="759"/>
      <c r="AD390" s="757"/>
    </row>
    <row r="391" spans="1:30" s="280" customFormat="1" ht="13.95" customHeight="1">
      <c r="A391" s="961"/>
      <c r="B391" s="326" t="s">
        <v>1515</v>
      </c>
      <c r="C391" s="327" t="s">
        <v>1616</v>
      </c>
      <c r="D391" s="328" t="s">
        <v>1621</v>
      </c>
      <c r="E391" s="327" t="s">
        <v>1622</v>
      </c>
      <c r="F391" s="329">
        <v>52.08</v>
      </c>
      <c r="G391" s="329">
        <v>0.93</v>
      </c>
      <c r="H391" s="329">
        <v>4.5999999999999996</v>
      </c>
      <c r="I391" s="329">
        <f t="shared" si="185"/>
        <v>21.159999999999997</v>
      </c>
      <c r="J391" s="330">
        <f t="shared" si="202"/>
        <v>10</v>
      </c>
      <c r="K391" s="291">
        <f t="shared" si="202"/>
        <v>50.320999999999998</v>
      </c>
      <c r="L391" s="291">
        <f t="shared" si="202"/>
        <v>14.083087926855955</v>
      </c>
      <c r="M391" s="331">
        <f t="shared" si="202"/>
        <v>0.27986502507613037</v>
      </c>
      <c r="N391" s="291">
        <f t="shared" si="183"/>
        <v>3.5773858249508623</v>
      </c>
      <c r="O391" s="283"/>
      <c r="P391" s="290"/>
      <c r="Q391" s="333">
        <f>ABS(F391-AVERAGE(F389:F390,F392:F398))/SQRT(STDEV(F389:F390,F392:F398)^2+G391^2)</f>
        <v>0.13071519724762995</v>
      </c>
      <c r="R391" s="334">
        <f t="shared" si="184"/>
        <v>1</v>
      </c>
      <c r="S391" s="335">
        <f t="shared" si="203"/>
        <v>9</v>
      </c>
      <c r="T391" s="332">
        <f t="shared" si="203"/>
        <v>53.541111111111114</v>
      </c>
      <c r="U391" s="332"/>
      <c r="V391" s="336"/>
      <c r="W391" s="332"/>
      <c r="X391" s="332"/>
      <c r="Y391" s="337">
        <f t="shared" si="201"/>
        <v>2.4683150410594967</v>
      </c>
      <c r="Z391" s="332"/>
      <c r="AA391" s="338"/>
      <c r="AC391" s="759"/>
      <c r="AD391" s="757"/>
    </row>
    <row r="392" spans="1:30" s="280" customFormat="1" ht="13.95" customHeight="1">
      <c r="A392" s="961"/>
      <c r="B392" s="326" t="s">
        <v>1515</v>
      </c>
      <c r="C392" s="327" t="s">
        <v>1616</v>
      </c>
      <c r="D392" s="328" t="s">
        <v>1623</v>
      </c>
      <c r="E392" s="327" t="s">
        <v>1624</v>
      </c>
      <c r="F392" s="329">
        <v>63.84</v>
      </c>
      <c r="G392" s="329">
        <v>1.1200000000000001</v>
      </c>
      <c r="H392" s="329">
        <v>5.65</v>
      </c>
      <c r="I392" s="329">
        <f t="shared" si="185"/>
        <v>31.922500000000003</v>
      </c>
      <c r="J392" s="330">
        <f t="shared" si="202"/>
        <v>10</v>
      </c>
      <c r="K392" s="291">
        <f t="shared" si="202"/>
        <v>50.320999999999998</v>
      </c>
      <c r="L392" s="291">
        <f t="shared" si="202"/>
        <v>14.083087926855955</v>
      </c>
      <c r="M392" s="331">
        <f t="shared" si="202"/>
        <v>0.27986502507613037</v>
      </c>
      <c r="N392" s="291">
        <f t="shared" si="183"/>
        <v>145.69783242984704</v>
      </c>
      <c r="O392" s="283"/>
      <c r="P392" s="290"/>
      <c r="Q392" s="333">
        <f>ABS(F392-AVERAGE(F389:F391,F393:F398))/SQRT(STDEV(F389:F391,F393:F398)^2+G392^2)</f>
        <v>1.064830009941365</v>
      </c>
      <c r="R392" s="334">
        <f t="shared" si="184"/>
        <v>1</v>
      </c>
      <c r="S392" s="335">
        <f t="shared" si="203"/>
        <v>9</v>
      </c>
      <c r="T392" s="332">
        <f t="shared" si="203"/>
        <v>53.541111111111114</v>
      </c>
      <c r="U392" s="332"/>
      <c r="V392" s="336"/>
      <c r="W392" s="332"/>
      <c r="X392" s="332"/>
      <c r="Y392" s="337">
        <f t="shared" si="201"/>
        <v>84.556052571491549</v>
      </c>
      <c r="Z392" s="332"/>
      <c r="AA392" s="338"/>
      <c r="AC392" s="759"/>
      <c r="AD392" s="757"/>
    </row>
    <row r="393" spans="1:30" s="280" customFormat="1" ht="13.95" customHeight="1">
      <c r="A393" s="961"/>
      <c r="B393" s="326" t="s">
        <v>1515</v>
      </c>
      <c r="C393" s="327" t="s">
        <v>1616</v>
      </c>
      <c r="D393" s="328" t="s">
        <v>1625</v>
      </c>
      <c r="E393" s="327" t="s">
        <v>1626</v>
      </c>
      <c r="F393" s="329">
        <v>45.1</v>
      </c>
      <c r="G393" s="329">
        <v>0.8</v>
      </c>
      <c r="H393" s="329">
        <v>3.98</v>
      </c>
      <c r="I393" s="329">
        <f t="shared" si="185"/>
        <v>15.840400000000001</v>
      </c>
      <c r="J393" s="330">
        <f t="shared" si="202"/>
        <v>10</v>
      </c>
      <c r="K393" s="291">
        <f t="shared" si="202"/>
        <v>50.320999999999998</v>
      </c>
      <c r="L393" s="291">
        <f t="shared" si="202"/>
        <v>14.083087926855955</v>
      </c>
      <c r="M393" s="331">
        <f t="shared" si="202"/>
        <v>0.27986502507613037</v>
      </c>
      <c r="N393" s="291">
        <f t="shared" si="183"/>
        <v>42.591939062499939</v>
      </c>
      <c r="O393" s="283"/>
      <c r="P393" s="290"/>
      <c r="Q393" s="333">
        <f>ABS(F393-AVERAGE(F389:F392,F394:F398))/SQRT(STDEV(F389:F392,F394:F398)^2+G393^2)</f>
        <v>0.39112942276019713</v>
      </c>
      <c r="R393" s="334">
        <f t="shared" si="184"/>
        <v>1</v>
      </c>
      <c r="S393" s="335">
        <f t="shared" si="203"/>
        <v>9</v>
      </c>
      <c r="T393" s="332">
        <f t="shared" si="203"/>
        <v>53.541111111111114</v>
      </c>
      <c r="U393" s="332"/>
      <c r="V393" s="336"/>
      <c r="W393" s="332"/>
      <c r="X393" s="332"/>
      <c r="Y393" s="337">
        <f t="shared" si="201"/>
        <v>111.33180748456792</v>
      </c>
      <c r="Z393" s="332"/>
      <c r="AA393" s="338"/>
      <c r="AC393" s="759"/>
      <c r="AD393" s="757"/>
    </row>
    <row r="394" spans="1:30" s="280" customFormat="1" ht="13.95" customHeight="1">
      <c r="A394" s="961"/>
      <c r="B394" s="326" t="s">
        <v>1515</v>
      </c>
      <c r="C394" s="327" t="s">
        <v>1616</v>
      </c>
      <c r="D394" s="328" t="s">
        <v>1627</v>
      </c>
      <c r="E394" s="327" t="s">
        <v>1628</v>
      </c>
      <c r="F394" s="329">
        <v>51.54</v>
      </c>
      <c r="G394" s="329">
        <v>0.98</v>
      </c>
      <c r="H394" s="329">
        <v>4.5599999999999996</v>
      </c>
      <c r="I394" s="329">
        <f t="shared" si="185"/>
        <v>20.793599999999998</v>
      </c>
      <c r="J394" s="330">
        <f t="shared" si="202"/>
        <v>10</v>
      </c>
      <c r="K394" s="291">
        <f t="shared" si="202"/>
        <v>50.320999999999998</v>
      </c>
      <c r="L394" s="291">
        <f t="shared" si="202"/>
        <v>14.083087926855955</v>
      </c>
      <c r="M394" s="331">
        <f t="shared" si="202"/>
        <v>0.27986502507613037</v>
      </c>
      <c r="N394" s="291">
        <f t="shared" si="183"/>
        <v>1.5472313619325313</v>
      </c>
      <c r="O394" s="283"/>
      <c r="P394" s="290"/>
      <c r="Q394" s="333">
        <f>ABS(F394-AVERAGE(F389:F393,F395:F398))/SQRT(STDEV(F389:F393,F395:F398)^2+G394^2)</f>
        <v>9.0522067757064409E-2</v>
      </c>
      <c r="R394" s="334">
        <f t="shared" si="184"/>
        <v>1</v>
      </c>
      <c r="S394" s="375">
        <f t="shared" si="203"/>
        <v>9</v>
      </c>
      <c r="T394" s="332">
        <f t="shared" si="203"/>
        <v>53.541111111111114</v>
      </c>
      <c r="U394" s="332"/>
      <c r="V394" s="336"/>
      <c r="W394" s="332"/>
      <c r="X394" s="332"/>
      <c r="Y394" s="337">
        <f t="shared" si="201"/>
        <v>4.1695602655272399</v>
      </c>
      <c r="Z394" s="332"/>
      <c r="AA394" s="338"/>
      <c r="AC394" s="759"/>
      <c r="AD394" s="757"/>
    </row>
    <row r="395" spans="1:30" s="280" customFormat="1" ht="13.95" customHeight="1">
      <c r="A395" s="961"/>
      <c r="B395" s="326" t="s">
        <v>1515</v>
      </c>
      <c r="C395" s="327" t="s">
        <v>1616</v>
      </c>
      <c r="D395" s="328" t="s">
        <v>1629</v>
      </c>
      <c r="E395" s="327" t="s">
        <v>1630</v>
      </c>
      <c r="F395" s="329">
        <v>54.85</v>
      </c>
      <c r="G395" s="329">
        <v>0.97</v>
      </c>
      <c r="H395" s="329">
        <v>4.8499999999999996</v>
      </c>
      <c r="I395" s="329">
        <f t="shared" si="185"/>
        <v>23.522499999999997</v>
      </c>
      <c r="J395" s="330">
        <f t="shared" si="202"/>
        <v>10</v>
      </c>
      <c r="K395" s="291">
        <f t="shared" si="202"/>
        <v>50.320999999999998</v>
      </c>
      <c r="L395" s="291">
        <f t="shared" si="202"/>
        <v>14.083087926855955</v>
      </c>
      <c r="M395" s="331">
        <f t="shared" si="202"/>
        <v>0.27986502507613037</v>
      </c>
      <c r="N395" s="291">
        <f t="shared" si="183"/>
        <v>21.800234881496475</v>
      </c>
      <c r="O395" s="283"/>
      <c r="P395" s="290"/>
      <c r="Q395" s="333">
        <f>ABS(F395-AVERAGE(F389:F394,F396:F398))/SQRT(STDEV(F389:F394,F396:F398)^2+G395^2)</f>
        <v>0.3383377788377559</v>
      </c>
      <c r="R395" s="334">
        <f t="shared" si="184"/>
        <v>1</v>
      </c>
      <c r="S395" s="335">
        <f t="shared" si="203"/>
        <v>9</v>
      </c>
      <c r="T395" s="332">
        <f t="shared" si="203"/>
        <v>53.541111111111114</v>
      </c>
      <c r="U395" s="332"/>
      <c r="V395" s="336"/>
      <c r="W395" s="332"/>
      <c r="X395" s="332"/>
      <c r="Y395" s="337">
        <f t="shared" si="201"/>
        <v>1.8207993659865942</v>
      </c>
      <c r="Z395" s="332"/>
      <c r="AA395" s="338"/>
      <c r="AC395" s="759"/>
      <c r="AD395" s="757"/>
    </row>
    <row r="396" spans="1:30" s="280" customFormat="1" ht="13.95" customHeight="1">
      <c r="A396" s="961"/>
      <c r="B396" s="326" t="s">
        <v>1515</v>
      </c>
      <c r="C396" s="327" t="s">
        <v>1616</v>
      </c>
      <c r="D396" s="328" t="s">
        <v>1631</v>
      </c>
      <c r="E396" s="327" t="s">
        <v>1632</v>
      </c>
      <c r="F396" s="329">
        <v>64.19</v>
      </c>
      <c r="G396" s="329">
        <v>1.21</v>
      </c>
      <c r="H396" s="329">
        <v>5.7</v>
      </c>
      <c r="I396" s="329">
        <f t="shared" si="185"/>
        <v>32.49</v>
      </c>
      <c r="J396" s="330">
        <f t="shared" si="202"/>
        <v>10</v>
      </c>
      <c r="K396" s="291">
        <f t="shared" si="202"/>
        <v>50.320999999999998</v>
      </c>
      <c r="L396" s="291">
        <f t="shared" si="202"/>
        <v>14.083087926855955</v>
      </c>
      <c r="M396" s="331">
        <f t="shared" si="202"/>
        <v>0.27986502507613037</v>
      </c>
      <c r="N396" s="291">
        <f t="shared" si="183"/>
        <v>131.37706509118229</v>
      </c>
      <c r="O396" s="283"/>
      <c r="P396" s="290"/>
      <c r="Q396" s="333">
        <f>ABS(F396-AVERAGE(F389:F395,F397:F398))/SQRT(STDEV(F389:F395,F397:F398)^2+G396^2)</f>
        <v>1.095489702571562</v>
      </c>
      <c r="R396" s="334">
        <f t="shared" si="184"/>
        <v>1</v>
      </c>
      <c r="S396" s="335">
        <f t="shared" si="203"/>
        <v>9</v>
      </c>
      <c r="T396" s="332">
        <f t="shared" si="203"/>
        <v>53.541111111111114</v>
      </c>
      <c r="U396" s="332"/>
      <c r="V396" s="336"/>
      <c r="W396" s="332"/>
      <c r="X396" s="332"/>
      <c r="Y396" s="337">
        <f t="shared" si="201"/>
        <v>77.452929832594165</v>
      </c>
      <c r="Z396" s="332"/>
      <c r="AA396" s="338"/>
      <c r="AC396" s="759"/>
      <c r="AD396" s="757"/>
    </row>
    <row r="397" spans="1:30" s="280" customFormat="1" ht="13.95" customHeight="1">
      <c r="A397" s="961"/>
      <c r="B397" s="326" t="s">
        <v>1515</v>
      </c>
      <c r="C397" s="327" t="s">
        <v>1616</v>
      </c>
      <c r="D397" s="328" t="s">
        <v>1633</v>
      </c>
      <c r="E397" s="327" t="s">
        <v>1634</v>
      </c>
      <c r="F397" s="329">
        <v>31.77</v>
      </c>
      <c r="G397" s="329">
        <v>0.46</v>
      </c>
      <c r="H397" s="329">
        <v>2.77</v>
      </c>
      <c r="I397" s="329">
        <f t="shared" si="185"/>
        <v>7.6729000000000003</v>
      </c>
      <c r="J397" s="330">
        <f t="shared" si="202"/>
        <v>10</v>
      </c>
      <c r="K397" s="291">
        <f t="shared" si="202"/>
        <v>50.320999999999998</v>
      </c>
      <c r="L397" s="291">
        <f t="shared" si="202"/>
        <v>14.083087926855955</v>
      </c>
      <c r="M397" s="331">
        <f t="shared" si="202"/>
        <v>0.27986502507613037</v>
      </c>
      <c r="N397" s="291">
        <f t="shared" si="183"/>
        <v>1626.3686247637047</v>
      </c>
      <c r="O397" s="283"/>
      <c r="P397" s="290"/>
      <c r="Q397" s="333">
        <f>ABS(F397-AVERAGE(F389:F396,F398))/SQRT(STDEV(F389:F396,F398)^2+G397^2)</f>
        <v>1.5557414586090532</v>
      </c>
      <c r="R397" s="334">
        <f t="shared" si="184"/>
        <v>1</v>
      </c>
      <c r="S397" s="375">
        <f t="shared" si="203"/>
        <v>9</v>
      </c>
      <c r="T397" s="332">
        <f t="shared" si="203"/>
        <v>53.541111111111114</v>
      </c>
      <c r="U397" s="332"/>
      <c r="V397" s="336"/>
      <c r="W397" s="332"/>
      <c r="X397" s="332"/>
      <c r="Y397" s="337">
        <f t="shared" si="201"/>
        <v>2239.9871408901031</v>
      </c>
      <c r="Z397" s="332"/>
      <c r="AA397" s="338"/>
      <c r="AC397" s="759"/>
      <c r="AD397" s="757"/>
    </row>
    <row r="398" spans="1:30" s="280" customFormat="1" ht="13.95" customHeight="1">
      <c r="A398" s="961"/>
      <c r="B398" s="339" t="s">
        <v>1515</v>
      </c>
      <c r="C398" s="340" t="s">
        <v>1616</v>
      </c>
      <c r="D398" s="341" t="s">
        <v>1635</v>
      </c>
      <c r="E398" s="340" t="s">
        <v>1636</v>
      </c>
      <c r="F398" s="342">
        <v>61.9</v>
      </c>
      <c r="G398" s="342">
        <v>1.65</v>
      </c>
      <c r="H398" s="342">
        <v>5.62</v>
      </c>
      <c r="I398" s="342">
        <f t="shared" si="185"/>
        <v>31.584400000000002</v>
      </c>
      <c r="J398" s="343">
        <f t="shared" si="202"/>
        <v>10</v>
      </c>
      <c r="K398" s="344">
        <f t="shared" si="202"/>
        <v>50.320999999999998</v>
      </c>
      <c r="L398" s="344">
        <f t="shared" si="202"/>
        <v>14.083087926855955</v>
      </c>
      <c r="M398" s="345">
        <f t="shared" si="202"/>
        <v>0.27986502507613037</v>
      </c>
      <c r="N398" s="344">
        <f t="shared" ref="N398:N461" si="204">(F398-K398)^2/G398^2</f>
        <v>49.246369513314981</v>
      </c>
      <c r="O398" s="347"/>
      <c r="P398" s="348"/>
      <c r="Q398" s="349">
        <f>ABS(F398-AVERAGE(F389:F397))/SQRT(STDEV(F389:F397)^2+G398^2)</f>
        <v>0.89372963237076331</v>
      </c>
      <c r="R398" s="350">
        <f t="shared" ref="R398:R461" si="205">IF(Q398&gt;2,0,1)</f>
        <v>1</v>
      </c>
      <c r="S398" s="351">
        <f t="shared" si="203"/>
        <v>9</v>
      </c>
      <c r="T398" s="346">
        <f t="shared" si="203"/>
        <v>53.541111111111114</v>
      </c>
      <c r="U398" s="346"/>
      <c r="V398" s="352"/>
      <c r="W398" s="346"/>
      <c r="X398" s="346"/>
      <c r="Y398" s="353">
        <f t="shared" si="201"/>
        <v>25.664287771089096</v>
      </c>
      <c r="Z398" s="346"/>
      <c r="AA398" s="354"/>
      <c r="AC398" s="759"/>
      <c r="AD398" s="757"/>
    </row>
    <row r="399" spans="1:30" s="280" customFormat="1" ht="13.95" customHeight="1">
      <c r="A399" s="961" t="s">
        <v>1637</v>
      </c>
      <c r="B399" s="309" t="s">
        <v>1515</v>
      </c>
      <c r="C399" s="310" t="s">
        <v>1638</v>
      </c>
      <c r="D399" s="311" t="s">
        <v>1639</v>
      </c>
      <c r="E399" s="310" t="s">
        <v>1640</v>
      </c>
      <c r="F399" s="312">
        <v>155.04</v>
      </c>
      <c r="G399" s="312">
        <v>1.22</v>
      </c>
      <c r="H399" s="312">
        <v>13.82</v>
      </c>
      <c r="I399" s="312">
        <f t="shared" ref="I399:I462" si="206">H399^2</f>
        <v>190.9924</v>
      </c>
      <c r="J399" s="313">
        <f>COUNT(F399:F401)</f>
        <v>3</v>
      </c>
      <c r="K399" s="314">
        <f>AVERAGE(F399:F401)</f>
        <v>87.173333333333332</v>
      </c>
      <c r="L399" s="314">
        <f>STDEV(F399:F401)</f>
        <v>59.050007056166656</v>
      </c>
      <c r="M399" s="315">
        <f>L399/K399</f>
        <v>0.67738613172415096</v>
      </c>
      <c r="N399" s="316">
        <f t="shared" si="204"/>
        <v>3094.52058885007</v>
      </c>
      <c r="O399" s="317">
        <f>SUM(N399:N401)</f>
        <v>8196.4011806700728</v>
      </c>
      <c r="P399" s="318">
        <f>O399/(J399-1)</f>
        <v>4098.2005903350364</v>
      </c>
      <c r="Q399" s="319">
        <f>ABS(F399-AVERAGE(F400:F401))/SQRT(STDEV(F400:F401)^2+G399^2)</f>
        <v>12.486484017930252</v>
      </c>
      <c r="R399" s="320">
        <f t="shared" si="205"/>
        <v>0</v>
      </c>
      <c r="S399" s="321">
        <f>IF(SUM(R399:R401)=1,"One sample left!",SUM(R399:R401))</f>
        <v>2</v>
      </c>
      <c r="T399" s="316">
        <f>IF(S399=J399,K399,AVERAGE(F400:F401))</f>
        <v>53.239999999999995</v>
      </c>
      <c r="U399" s="316">
        <f>IF(S399=J399,L399,STDEV(F400:F401))</f>
        <v>8.0610173055266703</v>
      </c>
      <c r="V399" s="322">
        <f>U399/T399</f>
        <v>0.15140904029914859</v>
      </c>
      <c r="W399" s="316">
        <f>SQRT(STDEV(F400:F401)^2+SUM(I400:I401))</f>
        <v>10.436052893695033</v>
      </c>
      <c r="X399" s="322">
        <f>W399/T399</f>
        <v>0.19601902505062047</v>
      </c>
      <c r="Y399" s="323">
        <f t="shared" si="201"/>
        <v>0</v>
      </c>
      <c r="Z399" s="317">
        <f>IF(S399=J399,O399,SUM(Y399:Y401))</f>
        <v>135.55506359247462</v>
      </c>
      <c r="AA399" s="324">
        <f>Z399/(S399-1)</f>
        <v>135.55506359247462</v>
      </c>
      <c r="AC399" s="759"/>
      <c r="AD399" s="757"/>
    </row>
    <row r="400" spans="1:30" s="280" customFormat="1" ht="13.95" customHeight="1">
      <c r="A400" s="961"/>
      <c r="B400" s="326" t="s">
        <v>1515</v>
      </c>
      <c r="C400" s="327" t="s">
        <v>1638</v>
      </c>
      <c r="D400" s="328" t="s">
        <v>1641</v>
      </c>
      <c r="E400" s="327" t="s">
        <v>1642</v>
      </c>
      <c r="F400" s="329">
        <v>58.94</v>
      </c>
      <c r="G400" s="329">
        <v>0.73</v>
      </c>
      <c r="H400" s="329">
        <v>5.16</v>
      </c>
      <c r="I400" s="329">
        <f t="shared" si="206"/>
        <v>26.625600000000002</v>
      </c>
      <c r="J400" s="330">
        <f t="shared" ref="J400:M401" si="207">J399</f>
        <v>3</v>
      </c>
      <c r="K400" s="291">
        <f t="shared" si="207"/>
        <v>87.173333333333332</v>
      </c>
      <c r="L400" s="291">
        <f t="shared" si="207"/>
        <v>59.050007056166656</v>
      </c>
      <c r="M400" s="331">
        <f t="shared" si="207"/>
        <v>0.67738613172415096</v>
      </c>
      <c r="N400" s="332">
        <f t="shared" si="204"/>
        <v>1495.8174349992705</v>
      </c>
      <c r="O400" s="283"/>
      <c r="P400" s="290"/>
      <c r="Q400" s="333">
        <f>ABS(F400-AVERAGE(F399,F401))/SQRT(STDEV(F399,F401)^2+G400^2)</f>
        <v>0.55710867651962803</v>
      </c>
      <c r="R400" s="334">
        <f t="shared" si="205"/>
        <v>1</v>
      </c>
      <c r="S400" s="335">
        <f>S399</f>
        <v>2</v>
      </c>
      <c r="T400" s="332">
        <f>T399</f>
        <v>53.239999999999995</v>
      </c>
      <c r="U400" s="332"/>
      <c r="V400" s="336"/>
      <c r="W400" s="332"/>
      <c r="X400" s="332"/>
      <c r="Y400" s="337">
        <f t="shared" si="201"/>
        <v>60.968286732970604</v>
      </c>
      <c r="Z400" s="332"/>
      <c r="AA400" s="338"/>
      <c r="AC400" s="759"/>
      <c r="AD400" s="757"/>
    </row>
    <row r="401" spans="1:30" s="280" customFormat="1" ht="13.95" customHeight="1">
      <c r="A401" s="961"/>
      <c r="B401" s="339" t="s">
        <v>1515</v>
      </c>
      <c r="C401" s="340" t="s">
        <v>1638</v>
      </c>
      <c r="D401" s="341" t="s">
        <v>1643</v>
      </c>
      <c r="E401" s="340" t="s">
        <v>1644</v>
      </c>
      <c r="F401" s="342">
        <v>47.54</v>
      </c>
      <c r="G401" s="342">
        <v>0.66</v>
      </c>
      <c r="H401" s="342">
        <v>4.16</v>
      </c>
      <c r="I401" s="342">
        <f t="shared" si="206"/>
        <v>17.305600000000002</v>
      </c>
      <c r="J401" s="343">
        <f t="shared" si="207"/>
        <v>3</v>
      </c>
      <c r="K401" s="344">
        <f t="shared" si="207"/>
        <v>87.173333333333332</v>
      </c>
      <c r="L401" s="344">
        <f t="shared" si="207"/>
        <v>59.050007056166656</v>
      </c>
      <c r="M401" s="345">
        <f t="shared" si="207"/>
        <v>0.67738613172415096</v>
      </c>
      <c r="N401" s="346">
        <f t="shared" si="204"/>
        <v>3606.0631568207323</v>
      </c>
      <c r="O401" s="347"/>
      <c r="P401" s="348"/>
      <c r="Q401" s="349">
        <f>ABS(F401-AVERAGE(F399:F400))/SQRT(STDEV(F399:F400)^2+G401^2)</f>
        <v>0.87482862614290458</v>
      </c>
      <c r="R401" s="350">
        <f t="shared" si="205"/>
        <v>1</v>
      </c>
      <c r="S401" s="351">
        <f>S400</f>
        <v>2</v>
      </c>
      <c r="T401" s="346">
        <f>T400</f>
        <v>53.239999999999995</v>
      </c>
      <c r="U401" s="346"/>
      <c r="V401" s="352"/>
      <c r="W401" s="346"/>
      <c r="X401" s="346"/>
      <c r="Y401" s="353">
        <f t="shared" si="201"/>
        <v>74.586776859504013</v>
      </c>
      <c r="Z401" s="346"/>
      <c r="AA401" s="354"/>
      <c r="AC401" s="759"/>
      <c r="AD401" s="757"/>
    </row>
    <row r="402" spans="1:30" s="280" customFormat="1" ht="13.95" customHeight="1">
      <c r="A402" s="961"/>
      <c r="B402" s="309" t="s">
        <v>1515</v>
      </c>
      <c r="C402" s="310" t="s">
        <v>889</v>
      </c>
      <c r="D402" s="311" t="s">
        <v>1645</v>
      </c>
      <c r="E402" s="310" t="s">
        <v>1646</v>
      </c>
      <c r="F402" s="312">
        <v>304.18</v>
      </c>
      <c r="G402" s="312">
        <v>4.18</v>
      </c>
      <c r="H402" s="312">
        <v>28.35</v>
      </c>
      <c r="I402" s="312">
        <f>H402^2</f>
        <v>803.72250000000008</v>
      </c>
      <c r="J402" s="313">
        <f>COUNT(F402:F405)</f>
        <v>4</v>
      </c>
      <c r="K402" s="314">
        <f>AVERAGE(F402:F405)</f>
        <v>432.6225</v>
      </c>
      <c r="L402" s="314">
        <f>STDEV(F402:F405)</f>
        <v>240.33288890966762</v>
      </c>
      <c r="M402" s="315">
        <f>L402/K402</f>
        <v>0.55552563472696781</v>
      </c>
      <c r="N402" s="316">
        <f t="shared" si="204"/>
        <v>944.20204472482339</v>
      </c>
      <c r="O402" s="317">
        <f>SUM(N402:N405)</f>
        <v>11038.763847263304</v>
      </c>
      <c r="P402" s="318">
        <f>O402/(J402-1)</f>
        <v>3679.5879490877683</v>
      </c>
      <c r="Q402" s="319">
        <f>ABS(F402-AVERAGE(F403:F405))/SQRT(STDEV(F403:F405)^2+G402^2)</f>
        <v>0.62261156601639933</v>
      </c>
      <c r="R402" s="320">
        <f t="shared" si="205"/>
        <v>1</v>
      </c>
      <c r="S402" s="321">
        <f>IF(SUM(R402:R405)=1,"One sample left!",SUM(R402:R405))</f>
        <v>3</v>
      </c>
      <c r="T402" s="316">
        <f>IF(S402=J402,K402,AVERAGE(F402:F403,F405))</f>
        <v>320.75</v>
      </c>
      <c r="U402" s="316">
        <f>IF(S402=J402,L402,STDEV(F402:F403,F405))</f>
        <v>107.45747391410232</v>
      </c>
      <c r="V402" s="322">
        <f>U402/T402</f>
        <v>0.33501940425285215</v>
      </c>
      <c r="W402" s="316">
        <f>SQRT((STDEV(F402:F403,F405))^2+SUM(I402:I403,I405))</f>
        <v>120.43415794532704</v>
      </c>
      <c r="X402" s="322">
        <f>W402/T402</f>
        <v>0.37547672001660809</v>
      </c>
      <c r="Y402" s="323">
        <f t="shared" si="201"/>
        <v>15.714206405531</v>
      </c>
      <c r="Z402" s="317">
        <f>IF(S402=J402,O402,SUM(Y402:Y405))</f>
        <v>2315.6205487391139</v>
      </c>
      <c r="AA402" s="324">
        <f>Z402/(S402-1)</f>
        <v>1157.810274369557</v>
      </c>
      <c r="AC402" s="759"/>
      <c r="AD402" s="757"/>
    </row>
    <row r="403" spans="1:30" s="280" customFormat="1" ht="13.95" customHeight="1">
      <c r="A403" s="961"/>
      <c r="B403" s="326" t="s">
        <v>1515</v>
      </c>
      <c r="C403" s="327" t="s">
        <v>889</v>
      </c>
      <c r="D403" s="328" t="s">
        <v>1647</v>
      </c>
      <c r="E403" s="327" t="s">
        <v>1648</v>
      </c>
      <c r="F403" s="329">
        <v>435.53</v>
      </c>
      <c r="G403" s="329">
        <v>4.3600000000000003</v>
      </c>
      <c r="H403" s="329">
        <v>41.76</v>
      </c>
      <c r="I403" s="329">
        <f>H403^2</f>
        <v>1743.8975999999998</v>
      </c>
      <c r="J403" s="330">
        <f t="shared" ref="J403:M405" si="208">J402</f>
        <v>4</v>
      </c>
      <c r="K403" s="291">
        <f t="shared" si="208"/>
        <v>432.6225</v>
      </c>
      <c r="L403" s="291">
        <f t="shared" si="208"/>
        <v>240.33288890966762</v>
      </c>
      <c r="M403" s="331">
        <f t="shared" si="208"/>
        <v>0.55552563472696781</v>
      </c>
      <c r="N403" s="332">
        <f t="shared" si="204"/>
        <v>0.44469932297364628</v>
      </c>
      <c r="O403" s="283"/>
      <c r="P403" s="290"/>
      <c r="Q403" s="333">
        <f>ABS(F403-AVERAGE(F402,F404,F405))/SQRT(STDEV(F402,F404,F405)^2+G403^2)</f>
        <v>1.3169403578409716E-2</v>
      </c>
      <c r="R403" s="334">
        <f t="shared" si="205"/>
        <v>1</v>
      </c>
      <c r="S403" s="335">
        <f t="shared" ref="S403:T405" si="209">S402</f>
        <v>3</v>
      </c>
      <c r="T403" s="332">
        <f t="shared" si="209"/>
        <v>320.75</v>
      </c>
      <c r="U403" s="332"/>
      <c r="V403" s="336"/>
      <c r="W403" s="332"/>
      <c r="X403" s="332"/>
      <c r="Y403" s="337">
        <f t="shared" si="201"/>
        <v>693.04185253766479</v>
      </c>
      <c r="Z403" s="332"/>
      <c r="AA403" s="338"/>
      <c r="AC403" s="759"/>
      <c r="AD403" s="757"/>
    </row>
    <row r="404" spans="1:30" s="280" customFormat="1" ht="13.95" customHeight="1">
      <c r="A404" s="961"/>
      <c r="B404" s="326" t="s">
        <v>1515</v>
      </c>
      <c r="C404" s="327" t="s">
        <v>889</v>
      </c>
      <c r="D404" s="328" t="s">
        <v>1649</v>
      </c>
      <c r="E404" s="327" t="s">
        <v>1650</v>
      </c>
      <c r="F404" s="329">
        <v>768.24</v>
      </c>
      <c r="G404" s="329">
        <v>6.41</v>
      </c>
      <c r="H404" s="329">
        <v>80.209999999999994</v>
      </c>
      <c r="I404" s="329">
        <f>H404^2</f>
        <v>6433.6440999999986</v>
      </c>
      <c r="J404" s="330">
        <f t="shared" si="208"/>
        <v>4</v>
      </c>
      <c r="K404" s="291">
        <f t="shared" si="208"/>
        <v>432.6225</v>
      </c>
      <c r="L404" s="291">
        <f t="shared" si="208"/>
        <v>240.33288890966762</v>
      </c>
      <c r="M404" s="331">
        <f t="shared" si="208"/>
        <v>0.55552563472696781</v>
      </c>
      <c r="N404" s="332">
        <f t="shared" si="204"/>
        <v>2741.4045990505765</v>
      </c>
      <c r="O404" s="283"/>
      <c r="P404" s="290"/>
      <c r="Q404" s="333">
        <f>ABS(F404-AVERAGE(F402,F403,F405))/SQRT(STDEV(F402,F403,F405)^2+G404^2)</f>
        <v>4.1569557693833454</v>
      </c>
      <c r="R404" s="334">
        <f t="shared" si="205"/>
        <v>0</v>
      </c>
      <c r="S404" s="335">
        <f t="shared" si="209"/>
        <v>3</v>
      </c>
      <c r="T404" s="332">
        <f t="shared" si="209"/>
        <v>320.75</v>
      </c>
      <c r="U404" s="332"/>
      <c r="V404" s="336"/>
      <c r="W404" s="332"/>
      <c r="X404" s="332"/>
      <c r="Y404" s="337">
        <f t="shared" si="201"/>
        <v>0</v>
      </c>
      <c r="Z404" s="332"/>
      <c r="AA404" s="338"/>
      <c r="AC404" s="759"/>
      <c r="AD404" s="757"/>
    </row>
    <row r="405" spans="1:30" s="280" customFormat="1" ht="13.95" customHeight="1">
      <c r="A405" s="961"/>
      <c r="B405" s="339" t="s">
        <v>1515</v>
      </c>
      <c r="C405" s="340" t="s">
        <v>889</v>
      </c>
      <c r="D405" s="341" t="s">
        <v>1651</v>
      </c>
      <c r="E405" s="340" t="s">
        <v>1652</v>
      </c>
      <c r="F405" s="342">
        <v>222.54</v>
      </c>
      <c r="G405" s="342">
        <v>2.4500000000000002</v>
      </c>
      <c r="H405" s="342">
        <v>20.239999999999998</v>
      </c>
      <c r="I405" s="342">
        <f>H405^2</f>
        <v>409.65759999999995</v>
      </c>
      <c r="J405" s="343">
        <f t="shared" si="208"/>
        <v>4</v>
      </c>
      <c r="K405" s="344">
        <f t="shared" si="208"/>
        <v>432.6225</v>
      </c>
      <c r="L405" s="344">
        <f t="shared" si="208"/>
        <v>240.33288890966762</v>
      </c>
      <c r="M405" s="345">
        <f t="shared" si="208"/>
        <v>0.55552563472696781</v>
      </c>
      <c r="N405" s="346">
        <f t="shared" si="204"/>
        <v>7352.7125041649297</v>
      </c>
      <c r="O405" s="347"/>
      <c r="P405" s="348"/>
      <c r="Q405" s="349">
        <f>ABS(F405-AVERAGE(F402:F404))/SQRT(STDEV(F402:F404)^2+G405^2)</f>
        <v>1.1709659670698602</v>
      </c>
      <c r="R405" s="350">
        <f t="shared" si="205"/>
        <v>1</v>
      </c>
      <c r="S405" s="351">
        <f t="shared" si="209"/>
        <v>3</v>
      </c>
      <c r="T405" s="346">
        <f t="shared" si="209"/>
        <v>320.75</v>
      </c>
      <c r="U405" s="346"/>
      <c r="V405" s="352"/>
      <c r="W405" s="346"/>
      <c r="X405" s="346"/>
      <c r="Y405" s="353">
        <f t="shared" si="201"/>
        <v>1606.8644897959182</v>
      </c>
      <c r="Z405" s="346"/>
      <c r="AA405" s="354"/>
      <c r="AC405" s="759"/>
      <c r="AD405" s="757"/>
    </row>
    <row r="406" spans="1:30" s="280" customFormat="1" ht="13.95" customHeight="1">
      <c r="A406" s="961"/>
      <c r="B406" s="309" t="s">
        <v>1515</v>
      </c>
      <c r="C406" s="310" t="s">
        <v>891</v>
      </c>
      <c r="D406" s="311" t="s">
        <v>1653</v>
      </c>
      <c r="E406" s="310" t="s">
        <v>1654</v>
      </c>
      <c r="F406" s="312">
        <v>45.5</v>
      </c>
      <c r="G406" s="312">
        <v>0.69</v>
      </c>
      <c r="H406" s="312">
        <v>3.99</v>
      </c>
      <c r="I406" s="312">
        <f t="shared" si="206"/>
        <v>15.920100000000001</v>
      </c>
      <c r="J406" s="313">
        <f>COUNT(F406:F410)</f>
        <v>5</v>
      </c>
      <c r="K406" s="314">
        <f>AVERAGE(F406:F410)</f>
        <v>46.12</v>
      </c>
      <c r="L406" s="314">
        <f>STDEV(F406:F410)</f>
        <v>2.9096821132213067</v>
      </c>
      <c r="M406" s="315">
        <f>L406/K406</f>
        <v>6.3089377996992782E-2</v>
      </c>
      <c r="N406" s="316">
        <f t="shared" si="204"/>
        <v>0.80739340474689547</v>
      </c>
      <c r="O406" s="317">
        <f>SUM(N406:N410)</f>
        <v>85.00780944923973</v>
      </c>
      <c r="P406" s="318">
        <f>O406/(J406-1)</f>
        <v>21.251952362309932</v>
      </c>
      <c r="Q406" s="319">
        <f>ABS(F406-AVERAGE(F407:F410))/SQRT(STDEV(F407:F410)^2+G406^2)</f>
        <v>0.22750599872493935</v>
      </c>
      <c r="R406" s="320">
        <f t="shared" si="205"/>
        <v>1</v>
      </c>
      <c r="S406" s="321">
        <f>IF(SUM(R406:R410)=1,"One sample left!",SUM(R406:R410))</f>
        <v>4</v>
      </c>
      <c r="T406" s="316">
        <f>IF(S406=J406,K406,AVERAGE(F406:F408,F410))</f>
        <v>47.217500000000001</v>
      </c>
      <c r="U406" s="316">
        <f>IF(S406=J406,L406,STDEV(F406:F408,F410))</f>
        <v>1.8050738673712692</v>
      </c>
      <c r="V406" s="322">
        <f>U406/T406</f>
        <v>3.8228916553635181E-2</v>
      </c>
      <c r="W406" s="316">
        <f>SQRT((STDEV(F406:F408,F410))^2+SUM(I406:I408,I410))</f>
        <v>8.4547851342696259</v>
      </c>
      <c r="X406" s="322">
        <f>W406/T406</f>
        <v>0.17906041476718643</v>
      </c>
      <c r="Y406" s="323">
        <f t="shared" si="201"/>
        <v>6.195770321361068</v>
      </c>
      <c r="Z406" s="317">
        <f>IF(S406=J406,O406,SUM(Y406:Y410))</f>
        <v>22.379966189718044</v>
      </c>
      <c r="AA406" s="324">
        <f>Z406/(S406-1)</f>
        <v>7.4599887299060148</v>
      </c>
      <c r="AC406" s="759"/>
      <c r="AD406" s="757"/>
    </row>
    <row r="407" spans="1:30" s="280" customFormat="1" ht="13.95" customHeight="1">
      <c r="A407" s="961"/>
      <c r="B407" s="326" t="s">
        <v>1515</v>
      </c>
      <c r="C407" s="327" t="s">
        <v>891</v>
      </c>
      <c r="D407" s="328" t="s">
        <v>1655</v>
      </c>
      <c r="E407" s="327" t="s">
        <v>1656</v>
      </c>
      <c r="F407" s="329">
        <v>45.94</v>
      </c>
      <c r="G407" s="329">
        <v>0.55000000000000004</v>
      </c>
      <c r="H407" s="329">
        <v>4</v>
      </c>
      <c r="I407" s="329">
        <f t="shared" si="206"/>
        <v>16</v>
      </c>
      <c r="J407" s="330">
        <f t="shared" ref="J407:M410" si="210">J406</f>
        <v>5</v>
      </c>
      <c r="K407" s="291">
        <f t="shared" si="210"/>
        <v>46.12</v>
      </c>
      <c r="L407" s="291">
        <f t="shared" si="210"/>
        <v>2.9096821132213067</v>
      </c>
      <c r="M407" s="331">
        <f t="shared" si="210"/>
        <v>6.3089377996992782E-2</v>
      </c>
      <c r="N407" s="291">
        <f t="shared" si="204"/>
        <v>0.10710743801652858</v>
      </c>
      <c r="O407" s="283"/>
      <c r="P407" s="290"/>
      <c r="Q407" s="333">
        <f>ABS(F407-AVERAGE(F406,F408:F410))/SQRT(STDEV(F406,F408:F410)^2+G407^2)</f>
        <v>6.6126913041168842E-2</v>
      </c>
      <c r="R407" s="334">
        <f t="shared" si="205"/>
        <v>1</v>
      </c>
      <c r="S407" s="335">
        <f t="shared" ref="S407:T410" si="211">S406</f>
        <v>4</v>
      </c>
      <c r="T407" s="332">
        <f t="shared" si="211"/>
        <v>47.217500000000001</v>
      </c>
      <c r="U407" s="332"/>
      <c r="V407" s="336"/>
      <c r="W407" s="332"/>
      <c r="X407" s="332"/>
      <c r="Y407" s="337">
        <f t="shared" si="201"/>
        <v>5.3950619834711029</v>
      </c>
      <c r="Z407" s="332"/>
      <c r="AA407" s="338"/>
      <c r="AC407" s="759"/>
      <c r="AD407" s="757"/>
    </row>
    <row r="408" spans="1:30" s="280" customFormat="1" ht="13.95" customHeight="1">
      <c r="A408" s="961"/>
      <c r="B408" s="326" t="s">
        <v>1515</v>
      </c>
      <c r="C408" s="327" t="s">
        <v>891</v>
      </c>
      <c r="D408" s="328" t="s">
        <v>1657</v>
      </c>
      <c r="E408" s="327" t="s">
        <v>1658</v>
      </c>
      <c r="F408" s="329">
        <v>49.31</v>
      </c>
      <c r="G408" s="329">
        <v>0.74</v>
      </c>
      <c r="H408" s="329">
        <v>4.33</v>
      </c>
      <c r="I408" s="329">
        <f t="shared" si="206"/>
        <v>18.748899999999999</v>
      </c>
      <c r="J408" s="330">
        <f t="shared" si="210"/>
        <v>5</v>
      </c>
      <c r="K408" s="291">
        <f t="shared" si="210"/>
        <v>46.12</v>
      </c>
      <c r="L408" s="291">
        <f t="shared" si="210"/>
        <v>2.9096821132213067</v>
      </c>
      <c r="M408" s="331">
        <f t="shared" si="210"/>
        <v>6.3089377996992782E-2</v>
      </c>
      <c r="N408" s="291">
        <f t="shared" si="204"/>
        <v>18.583089846603414</v>
      </c>
      <c r="O408" s="283"/>
      <c r="P408" s="290"/>
      <c r="Q408" s="333">
        <f>ABS(F408-AVERAGE(F406:F407,F409:F410))/SQRT(STDEV(F406:F407,F409:F410)^2+G408^2)</f>
        <v>1.4468093775182684</v>
      </c>
      <c r="R408" s="334">
        <f t="shared" si="205"/>
        <v>1</v>
      </c>
      <c r="S408" s="335">
        <f t="shared" si="211"/>
        <v>4</v>
      </c>
      <c r="T408" s="332">
        <f t="shared" si="211"/>
        <v>47.217500000000001</v>
      </c>
      <c r="U408" s="332"/>
      <c r="V408" s="336"/>
      <c r="W408" s="332"/>
      <c r="X408" s="332"/>
      <c r="Y408" s="337">
        <f t="shared" si="201"/>
        <v>7.9959025748721775</v>
      </c>
      <c r="Z408" s="332"/>
      <c r="AA408" s="338"/>
      <c r="AC408" s="759"/>
      <c r="AD408" s="757"/>
    </row>
    <row r="409" spans="1:30" s="280" customFormat="1" ht="13.95" customHeight="1">
      <c r="A409" s="961"/>
      <c r="B409" s="326" t="s">
        <v>1515</v>
      </c>
      <c r="C409" s="327" t="s">
        <v>891</v>
      </c>
      <c r="D409" s="328" t="s">
        <v>1659</v>
      </c>
      <c r="E409" s="327" t="s">
        <v>1660</v>
      </c>
      <c r="F409" s="329">
        <v>41.73</v>
      </c>
      <c r="G409" s="329">
        <v>0.61</v>
      </c>
      <c r="H409" s="329">
        <v>3.65</v>
      </c>
      <c r="I409" s="329">
        <f t="shared" si="206"/>
        <v>13.3225</v>
      </c>
      <c r="J409" s="330">
        <f t="shared" si="210"/>
        <v>5</v>
      </c>
      <c r="K409" s="291">
        <f t="shared" si="210"/>
        <v>46.12</v>
      </c>
      <c r="L409" s="291">
        <f t="shared" si="210"/>
        <v>2.9096821132213067</v>
      </c>
      <c r="M409" s="331">
        <f t="shared" si="210"/>
        <v>6.3089377996992782E-2</v>
      </c>
      <c r="N409" s="291">
        <f t="shared" si="204"/>
        <v>51.792797635044359</v>
      </c>
      <c r="O409" s="283"/>
      <c r="P409" s="290"/>
      <c r="Q409" s="333">
        <f>ABS(F409-AVERAGE(F406:F408,F410))/SQRT(STDEV(F406:F408,F410)^2+G409^2)</f>
        <v>2.8800351778268625</v>
      </c>
      <c r="R409" s="334">
        <f t="shared" si="205"/>
        <v>0</v>
      </c>
      <c r="S409" s="335">
        <f t="shared" si="211"/>
        <v>4</v>
      </c>
      <c r="T409" s="332">
        <f t="shared" si="211"/>
        <v>47.217500000000001</v>
      </c>
      <c r="U409" s="332"/>
      <c r="V409" s="336"/>
      <c r="W409" s="332"/>
      <c r="X409" s="332"/>
      <c r="Y409" s="337">
        <f t="shared" si="201"/>
        <v>0</v>
      </c>
      <c r="Z409" s="332"/>
      <c r="AA409" s="338"/>
      <c r="AC409" s="759"/>
      <c r="AD409" s="757"/>
    </row>
    <row r="410" spans="1:30" s="280" customFormat="1" ht="13.95" customHeight="1">
      <c r="A410" s="961"/>
      <c r="B410" s="339" t="s">
        <v>1515</v>
      </c>
      <c r="C410" s="340" t="s">
        <v>891</v>
      </c>
      <c r="D410" s="341" t="s">
        <v>1661</v>
      </c>
      <c r="E410" s="340" t="s">
        <v>1662</v>
      </c>
      <c r="F410" s="342">
        <v>48.12</v>
      </c>
      <c r="G410" s="342">
        <v>0.54</v>
      </c>
      <c r="H410" s="342">
        <v>4.1900000000000004</v>
      </c>
      <c r="I410" s="342">
        <f t="shared" si="206"/>
        <v>17.556100000000004</v>
      </c>
      <c r="J410" s="343">
        <f t="shared" si="210"/>
        <v>5</v>
      </c>
      <c r="K410" s="344">
        <f t="shared" si="210"/>
        <v>46.12</v>
      </c>
      <c r="L410" s="344">
        <f t="shared" si="210"/>
        <v>2.9096821132213067</v>
      </c>
      <c r="M410" s="345">
        <f t="shared" si="210"/>
        <v>6.3089377996992782E-2</v>
      </c>
      <c r="N410" s="344">
        <f t="shared" si="204"/>
        <v>13.717421124828531</v>
      </c>
      <c r="O410" s="347"/>
      <c r="P410" s="348"/>
      <c r="Q410" s="349">
        <f>ABS(F410-AVERAGE(F406:F409))/SQRT(STDEV(F406:F409)^2+G410^2)</f>
        <v>0.79402031547504914</v>
      </c>
      <c r="R410" s="350">
        <f t="shared" si="205"/>
        <v>1</v>
      </c>
      <c r="S410" s="351">
        <f t="shared" si="211"/>
        <v>4</v>
      </c>
      <c r="T410" s="346">
        <f t="shared" si="211"/>
        <v>47.217500000000001</v>
      </c>
      <c r="U410" s="346"/>
      <c r="V410" s="352"/>
      <c r="W410" s="346"/>
      <c r="X410" s="346"/>
      <c r="Y410" s="353">
        <f t="shared" si="201"/>
        <v>2.7932313100136943</v>
      </c>
      <c r="Z410" s="346"/>
      <c r="AA410" s="354"/>
      <c r="AC410" s="759"/>
      <c r="AD410" s="757"/>
    </row>
    <row r="411" spans="1:30" s="280" customFormat="1" ht="13.95" customHeight="1">
      <c r="A411" s="961"/>
      <c r="B411" s="309" t="s">
        <v>1515</v>
      </c>
      <c r="C411" s="310" t="s">
        <v>893</v>
      </c>
      <c r="D411" s="311" t="s">
        <v>1663</v>
      </c>
      <c r="E411" s="310" t="s">
        <v>1664</v>
      </c>
      <c r="F411" s="312">
        <v>17.54</v>
      </c>
      <c r="G411" s="312">
        <v>0.25</v>
      </c>
      <c r="H411" s="312">
        <v>1.52</v>
      </c>
      <c r="I411" s="312">
        <f t="shared" si="206"/>
        <v>2.3104</v>
      </c>
      <c r="J411" s="313">
        <f>COUNT(F411:F417)</f>
        <v>7</v>
      </c>
      <c r="K411" s="314">
        <f>AVERAGE(F411:F417)</f>
        <v>14.214285714285712</v>
      </c>
      <c r="L411" s="314">
        <f>STDEV(F411:F417)</f>
        <v>1.72139340015446</v>
      </c>
      <c r="M411" s="315">
        <f>L411/K411</f>
        <v>0.12110305327719821</v>
      </c>
      <c r="N411" s="314">
        <f t="shared" si="204"/>
        <v>176.96600816326549</v>
      </c>
      <c r="O411" s="317">
        <f>SUM(N411:N417)</f>
        <v>283.8269717980412</v>
      </c>
      <c r="P411" s="318">
        <f>O411/(J411-1)</f>
        <v>47.304495299673533</v>
      </c>
      <c r="Q411" s="319">
        <f>ABS(F411-AVERAGE(F412:F417))/SQRT(STDEV(F412:F417)^2+G411^2)</f>
        <v>3.809087329360707</v>
      </c>
      <c r="R411" s="320">
        <f t="shared" si="205"/>
        <v>0</v>
      </c>
      <c r="S411" s="321">
        <f>IF(SUM(R411:R417)=1,"One sample left!",SUM(R411:R417))</f>
        <v>6</v>
      </c>
      <c r="T411" s="316">
        <f>IF(S411=J411,K411,AVERAGE(F412:F417))</f>
        <v>13.659999999999998</v>
      </c>
      <c r="U411" s="316">
        <f>IF(S411=J411,L411,STDEV(F412:F417))</f>
        <v>0.98746139165032665</v>
      </c>
      <c r="V411" s="322">
        <f>U411/T411</f>
        <v>7.2288535259906792E-2</v>
      </c>
      <c r="W411" s="316">
        <f>SQRT(STDEV(F412:F417)^2+SUM(I412:I417))</f>
        <v>3.1108809041813221</v>
      </c>
      <c r="X411" s="322">
        <f>W411/T411</f>
        <v>0.22773652300009681</v>
      </c>
      <c r="Y411" s="323">
        <f t="shared" si="201"/>
        <v>0</v>
      </c>
      <c r="Z411" s="317">
        <f>IF(S411=J411,O411,SUM(Y411:Y417))</f>
        <v>71.589783569675006</v>
      </c>
      <c r="AA411" s="324">
        <f>Z411/(S411-1)</f>
        <v>14.317956713935001</v>
      </c>
      <c r="AC411" s="759"/>
      <c r="AD411" s="757"/>
    </row>
    <row r="412" spans="1:30" s="280" customFormat="1" ht="13.95" customHeight="1">
      <c r="A412" s="961"/>
      <c r="B412" s="326" t="s">
        <v>1515</v>
      </c>
      <c r="C412" s="327" t="s">
        <v>893</v>
      </c>
      <c r="D412" s="328" t="s">
        <v>1665</v>
      </c>
      <c r="E412" s="327" t="s">
        <v>1666</v>
      </c>
      <c r="F412" s="329">
        <v>12.57</v>
      </c>
      <c r="G412" s="329">
        <v>0.27</v>
      </c>
      <c r="H412" s="329">
        <v>1.1100000000000001</v>
      </c>
      <c r="I412" s="329">
        <f t="shared" si="206"/>
        <v>1.2321000000000002</v>
      </c>
      <c r="J412" s="330">
        <f t="shared" ref="J412:M417" si="212">J411</f>
        <v>7</v>
      </c>
      <c r="K412" s="291">
        <f t="shared" si="212"/>
        <v>14.214285714285712</v>
      </c>
      <c r="L412" s="291">
        <f t="shared" si="212"/>
        <v>1.72139340015446</v>
      </c>
      <c r="M412" s="331">
        <f t="shared" si="212"/>
        <v>0.12110305327719821</v>
      </c>
      <c r="N412" s="291">
        <f t="shared" si="204"/>
        <v>37.087455558354897</v>
      </c>
      <c r="O412" s="283"/>
      <c r="P412" s="290"/>
      <c r="Q412" s="333">
        <f>ABS(F412-AVERAGE(F411,F413:F417))/SQRT(STDEV(F411,F413:F417)^2+G412^2)</f>
        <v>1.1079424243113594</v>
      </c>
      <c r="R412" s="334">
        <f t="shared" si="205"/>
        <v>1</v>
      </c>
      <c r="S412" s="335">
        <f t="shared" ref="S412:T417" si="213">S411</f>
        <v>6</v>
      </c>
      <c r="T412" s="332">
        <f t="shared" si="213"/>
        <v>13.659999999999998</v>
      </c>
      <c r="U412" s="332"/>
      <c r="V412" s="336"/>
      <c r="W412" s="332"/>
      <c r="X412" s="332"/>
      <c r="Y412" s="337">
        <f t="shared" si="201"/>
        <v>16.29766803840872</v>
      </c>
      <c r="Z412" s="332"/>
      <c r="AA412" s="338"/>
      <c r="AC412" s="759"/>
      <c r="AD412" s="757"/>
    </row>
    <row r="413" spans="1:30" s="280" customFormat="1" ht="13.95" customHeight="1">
      <c r="A413" s="961"/>
      <c r="B413" s="326" t="s">
        <v>1515</v>
      </c>
      <c r="C413" s="327" t="s">
        <v>893</v>
      </c>
      <c r="D413" s="328" t="s">
        <v>1667</v>
      </c>
      <c r="E413" s="327" t="s">
        <v>1668</v>
      </c>
      <c r="F413" s="329">
        <v>12.76</v>
      </c>
      <c r="G413" s="329">
        <v>0.21</v>
      </c>
      <c r="H413" s="329">
        <v>1.1100000000000001</v>
      </c>
      <c r="I413" s="329">
        <f t="shared" si="206"/>
        <v>1.2321000000000002</v>
      </c>
      <c r="J413" s="330">
        <f t="shared" si="212"/>
        <v>7</v>
      </c>
      <c r="K413" s="291">
        <f t="shared" si="212"/>
        <v>14.214285714285712</v>
      </c>
      <c r="L413" s="291">
        <f t="shared" si="212"/>
        <v>1.72139340015446</v>
      </c>
      <c r="M413" s="331">
        <f t="shared" si="212"/>
        <v>0.12110305327719821</v>
      </c>
      <c r="N413" s="291">
        <f t="shared" si="204"/>
        <v>47.957980471099859</v>
      </c>
      <c r="O413" s="283"/>
      <c r="P413" s="290"/>
      <c r="Q413" s="333">
        <f>ABS(F413-AVERAGE(F411:F412,F414:F417))/SQRT(STDEV(F411:F412,F414:F417)^2+G413^2)</f>
        <v>0.96264149181489544</v>
      </c>
      <c r="R413" s="334">
        <f t="shared" si="205"/>
        <v>1</v>
      </c>
      <c r="S413" s="335">
        <f t="shared" si="213"/>
        <v>6</v>
      </c>
      <c r="T413" s="332">
        <f t="shared" si="213"/>
        <v>13.659999999999998</v>
      </c>
      <c r="U413" s="332"/>
      <c r="V413" s="336"/>
      <c r="W413" s="332"/>
      <c r="X413" s="332"/>
      <c r="Y413" s="337">
        <f t="shared" si="201"/>
        <v>18.367346938775455</v>
      </c>
      <c r="Z413" s="332"/>
      <c r="AA413" s="338"/>
      <c r="AC413" s="759"/>
      <c r="AD413" s="757"/>
    </row>
    <row r="414" spans="1:30" s="280" customFormat="1" ht="13.95" customHeight="1">
      <c r="A414" s="961"/>
      <c r="B414" s="326" t="s">
        <v>1515</v>
      </c>
      <c r="C414" s="327" t="s">
        <v>893</v>
      </c>
      <c r="D414" s="328" t="s">
        <v>1669</v>
      </c>
      <c r="E414" s="327" t="s">
        <v>1670</v>
      </c>
      <c r="F414" s="329">
        <v>14.4</v>
      </c>
      <c r="G414" s="329">
        <v>0.24</v>
      </c>
      <c r="H414" s="329">
        <v>1.26</v>
      </c>
      <c r="I414" s="329">
        <f t="shared" si="206"/>
        <v>1.5876000000000001</v>
      </c>
      <c r="J414" s="330">
        <f t="shared" si="212"/>
        <v>7</v>
      </c>
      <c r="K414" s="291">
        <f t="shared" si="212"/>
        <v>14.214285714285712</v>
      </c>
      <c r="L414" s="291">
        <f t="shared" si="212"/>
        <v>1.72139340015446</v>
      </c>
      <c r="M414" s="331">
        <f t="shared" si="212"/>
        <v>0.12110305327719821</v>
      </c>
      <c r="N414" s="291">
        <f t="shared" si="204"/>
        <v>0.59878117913834061</v>
      </c>
      <c r="O414" s="283"/>
      <c r="P414" s="290"/>
      <c r="Q414" s="357">
        <f>ABS(F414-AVERAGE(F411:F413,F415:F417))/SQRT(STDEV(F411:F413,F415:F417)^2+G414^2)</f>
        <v>0.11410802215578453</v>
      </c>
      <c r="R414" s="382">
        <f t="shared" si="205"/>
        <v>1</v>
      </c>
      <c r="S414" s="335">
        <f t="shared" si="213"/>
        <v>6</v>
      </c>
      <c r="T414" s="332">
        <f t="shared" si="213"/>
        <v>13.659999999999998</v>
      </c>
      <c r="U414" s="332"/>
      <c r="V414" s="336"/>
      <c r="W414" s="332"/>
      <c r="X414" s="332"/>
      <c r="Y414" s="337">
        <f t="shared" si="201"/>
        <v>9.5069444444444962</v>
      </c>
      <c r="Z414" s="332"/>
      <c r="AA414" s="338"/>
      <c r="AC414" s="759"/>
      <c r="AD414" s="757"/>
    </row>
    <row r="415" spans="1:30" s="280" customFormat="1" ht="13.95" customHeight="1">
      <c r="A415" s="961"/>
      <c r="B415" s="326" t="s">
        <v>1515</v>
      </c>
      <c r="C415" s="327" t="s">
        <v>893</v>
      </c>
      <c r="D415" s="328" t="s">
        <v>1671</v>
      </c>
      <c r="E415" s="327" t="s">
        <v>1672</v>
      </c>
      <c r="F415" s="329">
        <v>13.22</v>
      </c>
      <c r="G415" s="329">
        <v>0.3</v>
      </c>
      <c r="H415" s="329">
        <v>1.17</v>
      </c>
      <c r="I415" s="329">
        <f t="shared" si="206"/>
        <v>1.3688999999999998</v>
      </c>
      <c r="J415" s="330">
        <f t="shared" si="212"/>
        <v>7</v>
      </c>
      <c r="K415" s="291">
        <f t="shared" si="212"/>
        <v>14.214285714285712</v>
      </c>
      <c r="L415" s="291">
        <f t="shared" si="212"/>
        <v>1.72139340015446</v>
      </c>
      <c r="M415" s="331">
        <f t="shared" si="212"/>
        <v>0.12110305327719821</v>
      </c>
      <c r="N415" s="291">
        <f t="shared" si="204"/>
        <v>10.984489795918298</v>
      </c>
      <c r="O415" s="283"/>
      <c r="P415" s="290"/>
      <c r="Q415" s="357">
        <f>ABS(F415-AVERAGE(F411:F414,F416:F417))/SQRT(STDEV(F411:F414,F416:F417)^2+G415^2)</f>
        <v>0.62770048129091727</v>
      </c>
      <c r="R415" s="382">
        <f t="shared" si="205"/>
        <v>1</v>
      </c>
      <c r="S415" s="335">
        <f t="shared" si="213"/>
        <v>6</v>
      </c>
      <c r="T415" s="332">
        <f t="shared" si="213"/>
        <v>13.659999999999998</v>
      </c>
      <c r="U415" s="332"/>
      <c r="V415" s="336"/>
      <c r="W415" s="332"/>
      <c r="X415" s="332"/>
      <c r="Y415" s="337">
        <f t="shared" si="201"/>
        <v>2.151111111111089</v>
      </c>
      <c r="Z415" s="332"/>
      <c r="AA415" s="338"/>
      <c r="AC415" s="759"/>
      <c r="AD415" s="757"/>
    </row>
    <row r="416" spans="1:30" s="280" customFormat="1" ht="13.95" customHeight="1">
      <c r="A416" s="961"/>
      <c r="B416" s="326" t="s">
        <v>1515</v>
      </c>
      <c r="C416" s="327" t="s">
        <v>893</v>
      </c>
      <c r="D416" s="328" t="s">
        <v>1673</v>
      </c>
      <c r="E416" s="327" t="s">
        <v>1674</v>
      </c>
      <c r="F416" s="329">
        <v>13.91</v>
      </c>
      <c r="G416" s="329">
        <v>0.32</v>
      </c>
      <c r="H416" s="329">
        <v>1.23</v>
      </c>
      <c r="I416" s="329">
        <f t="shared" si="206"/>
        <v>1.5128999999999999</v>
      </c>
      <c r="J416" s="330">
        <f t="shared" si="212"/>
        <v>7</v>
      </c>
      <c r="K416" s="291">
        <f t="shared" si="212"/>
        <v>14.214285714285712</v>
      </c>
      <c r="L416" s="291">
        <f t="shared" si="212"/>
        <v>1.72139340015446</v>
      </c>
      <c r="M416" s="331">
        <f t="shared" si="212"/>
        <v>0.12110305327719821</v>
      </c>
      <c r="N416" s="291">
        <f t="shared" si="204"/>
        <v>0.90419722576529016</v>
      </c>
      <c r="O416" s="283"/>
      <c r="P416" s="290"/>
      <c r="Q416" s="333">
        <f>ABS(F416-AVERAGE(F411:F415,F417))/SQRT(STDEV(F411:F415,F417)^2+G416^2)</f>
        <v>0.18615675268398221</v>
      </c>
      <c r="R416" s="334">
        <f t="shared" si="205"/>
        <v>1</v>
      </c>
      <c r="S416" s="335">
        <f t="shared" si="213"/>
        <v>6</v>
      </c>
      <c r="T416" s="332">
        <f t="shared" si="213"/>
        <v>13.659999999999998</v>
      </c>
      <c r="U416" s="332"/>
      <c r="V416" s="336"/>
      <c r="W416" s="332"/>
      <c r="X416" s="332"/>
      <c r="Y416" s="337">
        <f t="shared" si="201"/>
        <v>0.61035156250000866</v>
      </c>
      <c r="Z416" s="332"/>
      <c r="AA416" s="338"/>
      <c r="AC416" s="759"/>
      <c r="AD416" s="757"/>
    </row>
    <row r="417" spans="1:30" s="280" customFormat="1" ht="13.95" customHeight="1">
      <c r="A417" s="961"/>
      <c r="B417" s="339" t="s">
        <v>1515</v>
      </c>
      <c r="C417" s="340" t="s">
        <v>893</v>
      </c>
      <c r="D417" s="341" t="s">
        <v>1675</v>
      </c>
      <c r="E417" s="340" t="s">
        <v>1676</v>
      </c>
      <c r="F417" s="342">
        <v>15.1</v>
      </c>
      <c r="G417" s="342">
        <v>0.28999999999999998</v>
      </c>
      <c r="H417" s="342">
        <v>1.33</v>
      </c>
      <c r="I417" s="342">
        <f t="shared" si="206"/>
        <v>1.7689000000000001</v>
      </c>
      <c r="J417" s="343">
        <f t="shared" si="212"/>
        <v>7</v>
      </c>
      <c r="K417" s="344">
        <f t="shared" si="212"/>
        <v>14.214285714285712</v>
      </c>
      <c r="L417" s="344">
        <f t="shared" si="212"/>
        <v>1.72139340015446</v>
      </c>
      <c r="M417" s="345">
        <f t="shared" si="212"/>
        <v>0.12110305327719821</v>
      </c>
      <c r="N417" s="344">
        <f t="shared" si="204"/>
        <v>9.3280594044990632</v>
      </c>
      <c r="O417" s="347"/>
      <c r="P417" s="348"/>
      <c r="Q417" s="349">
        <f>ABS(F417-AVERAGE(F411:F416))/SQRT(STDEV(F411:F416)^2+G417^2)</f>
        <v>0.55577354241413957</v>
      </c>
      <c r="R417" s="350">
        <f t="shared" si="205"/>
        <v>1</v>
      </c>
      <c r="S417" s="351">
        <f t="shared" si="213"/>
        <v>6</v>
      </c>
      <c r="T417" s="346">
        <f t="shared" si="213"/>
        <v>13.659999999999998</v>
      </c>
      <c r="U417" s="346"/>
      <c r="V417" s="352"/>
      <c r="W417" s="346"/>
      <c r="X417" s="346"/>
      <c r="Y417" s="353">
        <f t="shared" si="201"/>
        <v>24.656361474435244</v>
      </c>
      <c r="Z417" s="346"/>
      <c r="AA417" s="354"/>
      <c r="AC417" s="759"/>
      <c r="AD417" s="757"/>
    </row>
    <row r="418" spans="1:30" s="280" customFormat="1" ht="13.95" customHeight="1">
      <c r="A418" s="961"/>
      <c r="B418" s="309" t="s">
        <v>1515</v>
      </c>
      <c r="C418" s="310" t="s">
        <v>900</v>
      </c>
      <c r="D418" s="311" t="s">
        <v>1677</v>
      </c>
      <c r="E418" s="310" t="s">
        <v>1678</v>
      </c>
      <c r="F418" s="312">
        <v>54.57</v>
      </c>
      <c r="G418" s="312">
        <v>0.61</v>
      </c>
      <c r="H418" s="312">
        <v>4.76</v>
      </c>
      <c r="I418" s="312">
        <f t="shared" si="206"/>
        <v>22.657599999999999</v>
      </c>
      <c r="J418" s="313">
        <f>COUNT(F418:F428)</f>
        <v>11</v>
      </c>
      <c r="K418" s="314">
        <f>AVERAGE(F418:F428)</f>
        <v>38.060909090909092</v>
      </c>
      <c r="L418" s="314">
        <f>STDEV(F418:F428)</f>
        <v>14.241015030218495</v>
      </c>
      <c r="M418" s="315">
        <f>L418/K418</f>
        <v>0.37416381716483971</v>
      </c>
      <c r="N418" s="314">
        <f t="shared" si="204"/>
        <v>732.46461339593668</v>
      </c>
      <c r="O418" s="317">
        <f>SUM(N418:N428)</f>
        <v>18692.689926307849</v>
      </c>
      <c r="P418" s="318">
        <f>O418/(J418-1)</f>
        <v>1869.2689926307849</v>
      </c>
      <c r="Q418" s="319">
        <f>ABS(F418-AVERAGE(F419:F428))/SQRT(STDEV(F419:F428)^2+G418^2)</f>
        <v>1.3092186831262289</v>
      </c>
      <c r="R418" s="320">
        <f t="shared" si="205"/>
        <v>1</v>
      </c>
      <c r="S418" s="321">
        <f>IF(SUM(R418:R428)=1,"One sample left!",SUM(R418:R428))</f>
        <v>11</v>
      </c>
      <c r="T418" s="316">
        <f>IF(S418=J418,K418,AVERAGE(F418:F428))</f>
        <v>38.060909090909092</v>
      </c>
      <c r="U418" s="316">
        <f>IF(S418=J418,L418,STDEV(F418:F428))</f>
        <v>14.241015030218495</v>
      </c>
      <c r="V418" s="322">
        <f>U418/T418</f>
        <v>0.37416381716483971</v>
      </c>
      <c r="W418" s="316">
        <f>SQRT(STDEV(F418:F428)^2+SUM(I418:I428))</f>
        <v>18.428209600797064</v>
      </c>
      <c r="X418" s="322">
        <f>W418/T418</f>
        <v>0.48417681135206175</v>
      </c>
      <c r="Y418" s="323" t="str">
        <f t="shared" si="201"/>
        <v>No Rejection</v>
      </c>
      <c r="Z418" s="317">
        <f>IF(S418=J418,O418,SUM(Y418:Y429))</f>
        <v>18692.689926307849</v>
      </c>
      <c r="AA418" s="324">
        <f>Z418/(S418-1)</f>
        <v>1869.2689926307849</v>
      </c>
      <c r="AC418" s="759"/>
      <c r="AD418" s="757"/>
    </row>
    <row r="419" spans="1:30" s="280" customFormat="1" ht="13.95" customHeight="1">
      <c r="A419" s="961"/>
      <c r="B419" s="326" t="s">
        <v>1515</v>
      </c>
      <c r="C419" s="327" t="s">
        <v>900</v>
      </c>
      <c r="D419" s="328" t="s">
        <v>1679</v>
      </c>
      <c r="E419" s="327" t="s">
        <v>1680</v>
      </c>
      <c r="F419" s="329">
        <v>49</v>
      </c>
      <c r="G419" s="329">
        <v>0.63</v>
      </c>
      <c r="H419" s="329">
        <v>4.28</v>
      </c>
      <c r="I419" s="329">
        <f t="shared" si="206"/>
        <v>18.3184</v>
      </c>
      <c r="J419" s="330">
        <f t="shared" ref="J419:M428" si="214">J418</f>
        <v>11</v>
      </c>
      <c r="K419" s="291">
        <f t="shared" si="214"/>
        <v>38.060909090909092</v>
      </c>
      <c r="L419" s="291">
        <f t="shared" si="214"/>
        <v>14.241015030218495</v>
      </c>
      <c r="M419" s="331">
        <f t="shared" si="214"/>
        <v>0.37416381716483971</v>
      </c>
      <c r="N419" s="291">
        <f t="shared" si="204"/>
        <v>301.49586776859491</v>
      </c>
      <c r="O419" s="283"/>
      <c r="P419" s="290"/>
      <c r="Q419" s="333">
        <f>ABS(F419-AVERAGE(F418,F420:F428))/SQRT(STDEV(F418,F420:F428)^2+G419^2)</f>
        <v>0.82816630815804049</v>
      </c>
      <c r="R419" s="334">
        <f t="shared" si="205"/>
        <v>1</v>
      </c>
      <c r="S419" s="335">
        <f t="shared" ref="S419:T428" si="215">S418</f>
        <v>11</v>
      </c>
      <c r="T419" s="332">
        <f t="shared" si="215"/>
        <v>38.060909090909092</v>
      </c>
      <c r="U419" s="332"/>
      <c r="V419" s="336"/>
      <c r="W419" s="332"/>
      <c r="X419" s="332"/>
      <c r="Y419" s="337" t="str">
        <f t="shared" si="201"/>
        <v>No Rejection</v>
      </c>
      <c r="Z419" s="332"/>
      <c r="AA419" s="338"/>
      <c r="AC419" s="759"/>
      <c r="AD419" s="757"/>
    </row>
    <row r="420" spans="1:30" s="280" customFormat="1" ht="13.95" customHeight="1">
      <c r="A420" s="961"/>
      <c r="B420" s="326" t="s">
        <v>1515</v>
      </c>
      <c r="C420" s="327" t="s">
        <v>900</v>
      </c>
      <c r="D420" s="328" t="s">
        <v>1681</v>
      </c>
      <c r="E420" s="327" t="s">
        <v>1682</v>
      </c>
      <c r="F420" s="329">
        <v>37.409999999999997</v>
      </c>
      <c r="G420" s="329">
        <v>0.46</v>
      </c>
      <c r="H420" s="329">
        <v>3.26</v>
      </c>
      <c r="I420" s="329">
        <f t="shared" si="206"/>
        <v>10.627599999999999</v>
      </c>
      <c r="J420" s="330">
        <f t="shared" si="214"/>
        <v>11</v>
      </c>
      <c r="K420" s="291">
        <f t="shared" si="214"/>
        <v>38.060909090909092</v>
      </c>
      <c r="L420" s="291">
        <f t="shared" si="214"/>
        <v>14.241015030218495</v>
      </c>
      <c r="M420" s="331">
        <f t="shared" si="214"/>
        <v>0.37416381716483971</v>
      </c>
      <c r="N420" s="291">
        <f t="shared" si="204"/>
        <v>2.0022809292443551</v>
      </c>
      <c r="O420" s="283"/>
      <c r="P420" s="290"/>
      <c r="Q420" s="333">
        <f>ABS(F420-AVERAGE(F418:F419,F421:F428))/SQRT(STDEV(F418:F419,F421:F428)^2+G420^2)</f>
        <v>4.7680344118936548E-2</v>
      </c>
      <c r="R420" s="334">
        <f t="shared" si="205"/>
        <v>1</v>
      </c>
      <c r="S420" s="335">
        <f t="shared" si="215"/>
        <v>11</v>
      </c>
      <c r="T420" s="332">
        <f t="shared" si="215"/>
        <v>38.060909090909092</v>
      </c>
      <c r="U420" s="332"/>
      <c r="V420" s="336"/>
      <c r="W420" s="332"/>
      <c r="X420" s="332"/>
      <c r="Y420" s="337" t="str">
        <f t="shared" si="201"/>
        <v>No Rejection</v>
      </c>
      <c r="Z420" s="332"/>
      <c r="AA420" s="338"/>
      <c r="AC420" s="759"/>
      <c r="AD420" s="757"/>
    </row>
    <row r="421" spans="1:30" s="280" customFormat="1" ht="13.95" customHeight="1">
      <c r="A421" s="961"/>
      <c r="B421" s="326" t="s">
        <v>1515</v>
      </c>
      <c r="C421" s="327" t="s">
        <v>900</v>
      </c>
      <c r="D421" s="328" t="s">
        <v>1683</v>
      </c>
      <c r="E421" s="327" t="s">
        <v>1684</v>
      </c>
      <c r="F421" s="329">
        <v>16.93</v>
      </c>
      <c r="G421" s="329">
        <v>0.25</v>
      </c>
      <c r="H421" s="329">
        <v>1.47</v>
      </c>
      <c r="I421" s="329">
        <f t="shared" si="206"/>
        <v>2.1608999999999998</v>
      </c>
      <c r="J421" s="330">
        <f t="shared" si="214"/>
        <v>11</v>
      </c>
      <c r="K421" s="291">
        <f t="shared" si="214"/>
        <v>38.060909090909092</v>
      </c>
      <c r="L421" s="291">
        <f t="shared" si="214"/>
        <v>14.241015030218495</v>
      </c>
      <c r="M421" s="331">
        <f t="shared" si="214"/>
        <v>0.37416381716483971</v>
      </c>
      <c r="N421" s="291">
        <f t="shared" si="204"/>
        <v>7144.2451041322329</v>
      </c>
      <c r="O421" s="283"/>
      <c r="P421" s="290"/>
      <c r="Q421" s="333">
        <f>ABS(F421-AVERAGE(F418:F420,F422:F428))/SQRT(STDEV(F418:F420,F422:F428)^2+G421^2)</f>
        <v>1.7784026800783277</v>
      </c>
      <c r="R421" s="334">
        <f t="shared" si="205"/>
        <v>1</v>
      </c>
      <c r="S421" s="335">
        <f t="shared" si="215"/>
        <v>11</v>
      </c>
      <c r="T421" s="332">
        <f t="shared" si="215"/>
        <v>38.060909090909092</v>
      </c>
      <c r="U421" s="332"/>
      <c r="V421" s="336"/>
      <c r="W421" s="332"/>
      <c r="X421" s="332"/>
      <c r="Y421" s="337" t="str">
        <f t="shared" si="201"/>
        <v>No Rejection</v>
      </c>
      <c r="Z421" s="332"/>
      <c r="AA421" s="338"/>
      <c r="AC421" s="759"/>
      <c r="AD421" s="757"/>
    </row>
    <row r="422" spans="1:30" s="280" customFormat="1" ht="13.95" customHeight="1">
      <c r="A422" s="961"/>
      <c r="B422" s="326" t="s">
        <v>1515</v>
      </c>
      <c r="C422" s="327" t="s">
        <v>900</v>
      </c>
      <c r="D422" s="328" t="s">
        <v>1685</v>
      </c>
      <c r="E422" s="327" t="s">
        <v>1686</v>
      </c>
      <c r="F422" s="329">
        <v>47.18</v>
      </c>
      <c r="G422" s="329">
        <v>0.78</v>
      </c>
      <c r="H422" s="329">
        <v>4.1500000000000004</v>
      </c>
      <c r="I422" s="329">
        <f t="shared" si="206"/>
        <v>17.222500000000004</v>
      </c>
      <c r="J422" s="330">
        <f t="shared" si="214"/>
        <v>11</v>
      </c>
      <c r="K422" s="291">
        <f t="shared" si="214"/>
        <v>38.060909090909092</v>
      </c>
      <c r="L422" s="291">
        <f t="shared" si="214"/>
        <v>14.241015030218495</v>
      </c>
      <c r="M422" s="331">
        <f t="shared" si="214"/>
        <v>0.37416381716483971</v>
      </c>
      <c r="N422" s="291">
        <f t="shared" si="204"/>
        <v>136.68280573350495</v>
      </c>
      <c r="O422" s="283"/>
      <c r="P422" s="290"/>
      <c r="Q422" s="333">
        <f>ABS(F422-AVERAGE(F418:F421,F423:F428))/SQRT(STDEV(F418:F421,F423:F428)^2+G422^2)</f>
        <v>0.68286266826223729</v>
      </c>
      <c r="R422" s="334">
        <f t="shared" si="205"/>
        <v>1</v>
      </c>
      <c r="S422" s="335">
        <f t="shared" si="215"/>
        <v>11</v>
      </c>
      <c r="T422" s="332">
        <f t="shared" si="215"/>
        <v>38.060909090909092</v>
      </c>
      <c r="U422" s="332"/>
      <c r="V422" s="336"/>
      <c r="W422" s="332"/>
      <c r="X422" s="332"/>
      <c r="Y422" s="337" t="str">
        <f t="shared" si="201"/>
        <v>No Rejection</v>
      </c>
      <c r="Z422" s="332"/>
      <c r="AA422" s="338"/>
      <c r="AC422" s="759"/>
      <c r="AD422" s="757"/>
    </row>
    <row r="423" spans="1:30" s="280" customFormat="1" ht="13.95" customHeight="1">
      <c r="A423" s="961"/>
      <c r="B423" s="326" t="s">
        <v>1515</v>
      </c>
      <c r="C423" s="327" t="s">
        <v>900</v>
      </c>
      <c r="D423" s="328" t="s">
        <v>1687</v>
      </c>
      <c r="E423" s="327" t="s">
        <v>1688</v>
      </c>
      <c r="F423" s="329">
        <v>24.15</v>
      </c>
      <c r="G423" s="329">
        <v>0.31</v>
      </c>
      <c r="H423" s="329">
        <v>2.1</v>
      </c>
      <c r="I423" s="329">
        <f t="shared" si="206"/>
        <v>4.41</v>
      </c>
      <c r="J423" s="330">
        <f t="shared" si="214"/>
        <v>11</v>
      </c>
      <c r="K423" s="291">
        <f t="shared" si="214"/>
        <v>38.060909090909092</v>
      </c>
      <c r="L423" s="291">
        <f t="shared" si="214"/>
        <v>14.241015030218495</v>
      </c>
      <c r="M423" s="331">
        <f t="shared" si="214"/>
        <v>0.37416381716483971</v>
      </c>
      <c r="N423" s="291">
        <f t="shared" si="204"/>
        <v>2013.6669275290039</v>
      </c>
      <c r="O423" s="283"/>
      <c r="P423" s="290"/>
      <c r="Q423" s="333">
        <f>ABS(F423-AVERAGE(F418:F422,F424:F428))/SQRT(STDEV(F418:F422,F424:F428)^2+G423^2)</f>
        <v>1.07721831061991</v>
      </c>
      <c r="R423" s="334">
        <f t="shared" si="205"/>
        <v>1</v>
      </c>
      <c r="S423" s="375">
        <f t="shared" si="215"/>
        <v>11</v>
      </c>
      <c r="T423" s="332">
        <f t="shared" si="215"/>
        <v>38.060909090909092</v>
      </c>
      <c r="U423" s="332"/>
      <c r="V423" s="336"/>
      <c r="W423" s="332"/>
      <c r="X423" s="332"/>
      <c r="Y423" s="337" t="str">
        <f t="shared" si="201"/>
        <v>No Rejection</v>
      </c>
      <c r="Z423" s="332"/>
      <c r="AA423" s="338"/>
      <c r="AC423" s="759"/>
      <c r="AD423" s="757"/>
    </row>
    <row r="424" spans="1:30" s="280" customFormat="1" ht="13.95" customHeight="1">
      <c r="A424" s="961"/>
      <c r="B424" s="326" t="s">
        <v>1515</v>
      </c>
      <c r="C424" s="327" t="s">
        <v>900</v>
      </c>
      <c r="D424" s="328" t="s">
        <v>1689</v>
      </c>
      <c r="E424" s="327" t="s">
        <v>1690</v>
      </c>
      <c r="F424" s="329">
        <v>59.39</v>
      </c>
      <c r="G424" s="329">
        <v>0.6</v>
      </c>
      <c r="H424" s="329">
        <v>5.18</v>
      </c>
      <c r="I424" s="329">
        <f t="shared" si="206"/>
        <v>26.832399999999996</v>
      </c>
      <c r="J424" s="330">
        <f t="shared" si="214"/>
        <v>11</v>
      </c>
      <c r="K424" s="291">
        <f t="shared" si="214"/>
        <v>38.060909090909092</v>
      </c>
      <c r="L424" s="291">
        <f t="shared" si="214"/>
        <v>14.241015030218495</v>
      </c>
      <c r="M424" s="331">
        <f t="shared" si="214"/>
        <v>0.37416381716483971</v>
      </c>
      <c r="N424" s="291">
        <f t="shared" si="204"/>
        <v>1263.6947750229567</v>
      </c>
      <c r="O424" s="283"/>
      <c r="P424" s="290"/>
      <c r="Q424" s="333">
        <f>ABS(F424-AVERAGE(F418:F423,F425:F428))/SQRT(STDEV(F418:F423,F425:F428)^2+G424^2)</f>
        <v>1.7989348385359787</v>
      </c>
      <c r="R424" s="334">
        <f t="shared" si="205"/>
        <v>1</v>
      </c>
      <c r="S424" s="335">
        <f t="shared" si="215"/>
        <v>11</v>
      </c>
      <c r="T424" s="332">
        <f t="shared" si="215"/>
        <v>38.060909090909092</v>
      </c>
      <c r="U424" s="332"/>
      <c r="V424" s="336"/>
      <c r="W424" s="332"/>
      <c r="X424" s="332"/>
      <c r="Y424" s="337" t="str">
        <f t="shared" si="201"/>
        <v>No Rejection</v>
      </c>
      <c r="Z424" s="332"/>
      <c r="AA424" s="338"/>
      <c r="AC424" s="759"/>
      <c r="AD424" s="757"/>
    </row>
    <row r="425" spans="1:30" s="280" customFormat="1" ht="13.95" customHeight="1">
      <c r="A425" s="961"/>
      <c r="B425" s="326" t="s">
        <v>1515</v>
      </c>
      <c r="C425" s="327" t="s">
        <v>900</v>
      </c>
      <c r="D425" s="328" t="s">
        <v>1691</v>
      </c>
      <c r="E425" s="327" t="s">
        <v>1692</v>
      </c>
      <c r="F425" s="329">
        <v>39.79</v>
      </c>
      <c r="G425" s="329">
        <v>0.4</v>
      </c>
      <c r="H425" s="329">
        <v>3.45</v>
      </c>
      <c r="I425" s="329">
        <f t="shared" si="206"/>
        <v>11.902500000000002</v>
      </c>
      <c r="J425" s="330">
        <f t="shared" si="214"/>
        <v>11</v>
      </c>
      <c r="K425" s="291">
        <f t="shared" si="214"/>
        <v>38.060909090909092</v>
      </c>
      <c r="L425" s="291">
        <f t="shared" si="214"/>
        <v>14.241015030218495</v>
      </c>
      <c r="M425" s="331">
        <f t="shared" si="214"/>
        <v>0.37416381716483971</v>
      </c>
      <c r="N425" s="291">
        <f t="shared" si="204"/>
        <v>18.68597107438011</v>
      </c>
      <c r="O425" s="283"/>
      <c r="P425" s="290"/>
      <c r="Q425" s="333">
        <f>ABS(F425-AVERAGE(F418:F424,F426:F428))/SQRT(STDEV(F418:F424,F426:F428)^2+G425^2)</f>
        <v>0.12676193456800688</v>
      </c>
      <c r="R425" s="334">
        <f t="shared" si="205"/>
        <v>1</v>
      </c>
      <c r="S425" s="335">
        <f t="shared" si="215"/>
        <v>11</v>
      </c>
      <c r="T425" s="332">
        <f t="shared" si="215"/>
        <v>38.060909090909092</v>
      </c>
      <c r="U425" s="332"/>
      <c r="V425" s="336"/>
      <c r="W425" s="332"/>
      <c r="X425" s="332"/>
      <c r="Y425" s="337" t="str">
        <f t="shared" si="201"/>
        <v>No Rejection</v>
      </c>
      <c r="Z425" s="332"/>
      <c r="AA425" s="338"/>
      <c r="AC425" s="759"/>
      <c r="AD425" s="757"/>
    </row>
    <row r="426" spans="1:30" s="280" customFormat="1" ht="13.95" customHeight="1">
      <c r="A426" s="961"/>
      <c r="B426" s="326" t="s">
        <v>1515</v>
      </c>
      <c r="C426" s="327" t="s">
        <v>900</v>
      </c>
      <c r="D426" s="328" t="s">
        <v>1693</v>
      </c>
      <c r="E426" s="327" t="s">
        <v>1694</v>
      </c>
      <c r="F426" s="329">
        <v>17.13</v>
      </c>
      <c r="G426" s="329">
        <v>0.25</v>
      </c>
      <c r="H426" s="329">
        <v>1.49</v>
      </c>
      <c r="I426" s="329">
        <f t="shared" si="206"/>
        <v>2.2201</v>
      </c>
      <c r="J426" s="330">
        <f t="shared" si="214"/>
        <v>11</v>
      </c>
      <c r="K426" s="291">
        <f t="shared" si="214"/>
        <v>38.060909090909092</v>
      </c>
      <c r="L426" s="291">
        <f t="shared" si="214"/>
        <v>14.241015030218495</v>
      </c>
      <c r="M426" s="331">
        <f t="shared" si="214"/>
        <v>0.37416381716483971</v>
      </c>
      <c r="N426" s="291">
        <f t="shared" si="204"/>
        <v>7009.6472859504147</v>
      </c>
      <c r="O426" s="283"/>
      <c r="P426" s="290"/>
      <c r="Q426" s="333">
        <f>ABS(F426-AVERAGE(F418:F425,F427:F428))/SQRT(STDEV(F418:F425,F427:F428)^2+G426^2)</f>
        <v>1.756293019935073</v>
      </c>
      <c r="R426" s="334">
        <f t="shared" si="205"/>
        <v>1</v>
      </c>
      <c r="S426" s="375">
        <f t="shared" si="215"/>
        <v>11</v>
      </c>
      <c r="T426" s="332">
        <f t="shared" si="215"/>
        <v>38.060909090909092</v>
      </c>
      <c r="U426" s="332"/>
      <c r="V426" s="336"/>
      <c r="W426" s="332"/>
      <c r="X426" s="332"/>
      <c r="Y426" s="337" t="str">
        <f t="shared" si="201"/>
        <v>No Rejection</v>
      </c>
      <c r="Z426" s="332"/>
      <c r="AA426" s="338"/>
      <c r="AC426" s="759"/>
      <c r="AD426" s="757"/>
    </row>
    <row r="427" spans="1:30" s="280" customFormat="1" ht="13.95" customHeight="1">
      <c r="A427" s="961"/>
      <c r="B427" s="326" t="s">
        <v>1515</v>
      </c>
      <c r="C427" s="327" t="s">
        <v>900</v>
      </c>
      <c r="D427" s="328" t="s">
        <v>1695</v>
      </c>
      <c r="E427" s="327" t="s">
        <v>1696</v>
      </c>
      <c r="F427" s="329">
        <v>38.979999999999997</v>
      </c>
      <c r="G427" s="329">
        <v>0.5</v>
      </c>
      <c r="H427" s="329">
        <v>3.4</v>
      </c>
      <c r="I427" s="329">
        <f t="shared" si="206"/>
        <v>11.559999999999999</v>
      </c>
      <c r="J427" s="330">
        <f t="shared" si="214"/>
        <v>11</v>
      </c>
      <c r="K427" s="291">
        <f t="shared" si="214"/>
        <v>38.060909090909092</v>
      </c>
      <c r="L427" s="291">
        <f t="shared" si="214"/>
        <v>14.241015030218495</v>
      </c>
      <c r="M427" s="331">
        <f t="shared" si="214"/>
        <v>0.37416381716483971</v>
      </c>
      <c r="N427" s="291">
        <f t="shared" si="204"/>
        <v>3.3789123966941812</v>
      </c>
      <c r="O427" s="283"/>
      <c r="P427" s="290"/>
      <c r="Q427" s="333">
        <f>ABS(F427-AVERAGE(F418:F426,F428:F428))/SQRT(STDEV(F418:F426,F428:F428)^2+G427^2)</f>
        <v>6.7327128478341033E-2</v>
      </c>
      <c r="R427" s="334">
        <f t="shared" si="205"/>
        <v>1</v>
      </c>
      <c r="S427" s="335">
        <f t="shared" si="215"/>
        <v>11</v>
      </c>
      <c r="T427" s="332">
        <f t="shared" si="215"/>
        <v>38.060909090909092</v>
      </c>
      <c r="U427" s="332"/>
      <c r="V427" s="336"/>
      <c r="W427" s="332"/>
      <c r="X427" s="332"/>
      <c r="Y427" s="337" t="str">
        <f t="shared" si="201"/>
        <v>No Rejection</v>
      </c>
      <c r="Z427" s="332"/>
      <c r="AA427" s="338"/>
      <c r="AC427" s="759"/>
      <c r="AD427" s="757"/>
    </row>
    <row r="428" spans="1:30" s="280" customFormat="1" ht="13.95" customHeight="1">
      <c r="A428" s="961"/>
      <c r="B428" s="339" t="s">
        <v>1515</v>
      </c>
      <c r="C428" s="340" t="s">
        <v>900</v>
      </c>
      <c r="D428" s="341" t="s">
        <v>1697</v>
      </c>
      <c r="E428" s="340" t="s">
        <v>1698</v>
      </c>
      <c r="F428" s="342">
        <v>34.14</v>
      </c>
      <c r="G428" s="342">
        <v>0.48</v>
      </c>
      <c r="H428" s="342">
        <v>2.98</v>
      </c>
      <c r="I428" s="342">
        <f t="shared" si="206"/>
        <v>8.8803999999999998</v>
      </c>
      <c r="J428" s="343">
        <f t="shared" si="214"/>
        <v>11</v>
      </c>
      <c r="K428" s="344">
        <f t="shared" si="214"/>
        <v>38.060909090909092</v>
      </c>
      <c r="L428" s="344">
        <f t="shared" si="214"/>
        <v>14.241015030218495</v>
      </c>
      <c r="M428" s="345">
        <f t="shared" si="214"/>
        <v>0.37416381716483971</v>
      </c>
      <c r="N428" s="344">
        <f t="shared" si="204"/>
        <v>66.725382374885243</v>
      </c>
      <c r="O428" s="347"/>
      <c r="P428" s="348"/>
      <c r="Q428" s="349">
        <f>ABS(F428-AVERAGE(F418:F427))/SQRT(STDEV(F418:F427)^2+G428^2)</f>
        <v>0.28837277216877538</v>
      </c>
      <c r="R428" s="350">
        <f t="shared" si="205"/>
        <v>1</v>
      </c>
      <c r="S428" s="351">
        <f t="shared" si="215"/>
        <v>11</v>
      </c>
      <c r="T428" s="346">
        <f t="shared" si="215"/>
        <v>38.060909090909092</v>
      </c>
      <c r="U428" s="346"/>
      <c r="V428" s="352"/>
      <c r="W428" s="346"/>
      <c r="X428" s="346"/>
      <c r="Y428" s="353" t="str">
        <f t="shared" si="201"/>
        <v>No Rejection</v>
      </c>
      <c r="Z428" s="346"/>
      <c r="AA428" s="354"/>
      <c r="AC428" s="759"/>
      <c r="AD428" s="757"/>
    </row>
    <row r="429" spans="1:30" s="280" customFormat="1" ht="13.95" customHeight="1">
      <c r="A429" s="961"/>
      <c r="B429" s="309" t="s">
        <v>1515</v>
      </c>
      <c r="C429" s="310" t="s">
        <v>907</v>
      </c>
      <c r="D429" s="311" t="s">
        <v>1699</v>
      </c>
      <c r="E429" s="310" t="s">
        <v>1700</v>
      </c>
      <c r="F429" s="312">
        <v>30.44</v>
      </c>
      <c r="G429" s="312">
        <v>0.39</v>
      </c>
      <c r="H429" s="312">
        <v>2.65</v>
      </c>
      <c r="I429" s="312">
        <f t="shared" si="206"/>
        <v>7.0225</v>
      </c>
      <c r="J429" s="313">
        <f>COUNT(F429:F437)</f>
        <v>9</v>
      </c>
      <c r="K429" s="314">
        <f>AVERAGE(F429:F437)</f>
        <v>32.163333333333334</v>
      </c>
      <c r="L429" s="314">
        <f>STDEV(F429:F437)</f>
        <v>2.8230214310203174</v>
      </c>
      <c r="M429" s="315">
        <f>L429/K429</f>
        <v>8.7771419764337777E-2</v>
      </c>
      <c r="N429" s="314">
        <f t="shared" si="204"/>
        <v>19.525823654028766</v>
      </c>
      <c r="O429" s="317">
        <f>SUM(N429:N437)</f>
        <v>266.75567054406156</v>
      </c>
      <c r="P429" s="318">
        <f>O429/(J429-1)</f>
        <v>33.344458818007695</v>
      </c>
      <c r="Q429" s="319">
        <f>ABS(F429-AVERAGE(F430:F437))/SQRT(STDEV(F430:F437)^2+G429^2)</f>
        <v>0.6541943231796199</v>
      </c>
      <c r="R429" s="320">
        <f t="shared" si="205"/>
        <v>1</v>
      </c>
      <c r="S429" s="321">
        <f>IF(SUM(R429:R437)=1,"One sample left!",SUM(R429:R437))</f>
        <v>8</v>
      </c>
      <c r="T429" s="316">
        <f>IF(S429=J429,K429,AVERAGE(F429:F436))</f>
        <v>31.46125</v>
      </c>
      <c r="U429" s="316">
        <f>IF(S429=J429,L429,STDEV(F429:F436))</f>
        <v>2.0094522174676643</v>
      </c>
      <c r="V429" s="322">
        <f>U429/T429</f>
        <v>6.3870704993211153E-2</v>
      </c>
      <c r="W429" s="316">
        <f>SQRT(STDEV(F429:F436)^2+SUM(I429:I436))</f>
        <v>8.1209788950769806</v>
      </c>
      <c r="X429" s="322">
        <f>W429/T429</f>
        <v>0.25812639024441114</v>
      </c>
      <c r="Y429" s="323">
        <f t="shared" si="201"/>
        <v>6.8570122452333768</v>
      </c>
      <c r="Z429" s="317">
        <f>IF(S429=J429,O429,SUM(Y429:Y437))</f>
        <v>153.89121178840264</v>
      </c>
      <c r="AA429" s="324">
        <f>Z429/(S429-1)</f>
        <v>21.984458826914665</v>
      </c>
      <c r="AC429" s="759"/>
      <c r="AD429" s="757"/>
    </row>
    <row r="430" spans="1:30" s="280" customFormat="1" ht="13.95" customHeight="1">
      <c r="A430" s="961"/>
      <c r="B430" s="326" t="s">
        <v>1515</v>
      </c>
      <c r="C430" s="327" t="s">
        <v>907</v>
      </c>
      <c r="D430" s="328" t="s">
        <v>1701</v>
      </c>
      <c r="E430" s="327" t="s">
        <v>1702</v>
      </c>
      <c r="F430" s="329">
        <v>28.78</v>
      </c>
      <c r="G430" s="329">
        <v>0.39</v>
      </c>
      <c r="H430" s="329">
        <v>2.5</v>
      </c>
      <c r="I430" s="329">
        <f t="shared" si="206"/>
        <v>6.25</v>
      </c>
      <c r="J430" s="330">
        <f t="shared" ref="J430:M437" si="216">J429</f>
        <v>9</v>
      </c>
      <c r="K430" s="291">
        <f t="shared" si="216"/>
        <v>32.163333333333334</v>
      </c>
      <c r="L430" s="291">
        <f t="shared" si="216"/>
        <v>2.8230214310203174</v>
      </c>
      <c r="M430" s="331">
        <f t="shared" si="216"/>
        <v>8.7771419764337777E-2</v>
      </c>
      <c r="N430" s="291">
        <f t="shared" si="204"/>
        <v>75.259332310614326</v>
      </c>
      <c r="O430" s="283"/>
      <c r="P430" s="290"/>
      <c r="Q430" s="333">
        <f>ABS(F430-AVERAGE(F429,F431:F437))/SQRT(STDEV(F429,F431:F437)^2+G430^2)</f>
        <v>1.3972848749471354</v>
      </c>
      <c r="R430" s="334">
        <f t="shared" si="205"/>
        <v>1</v>
      </c>
      <c r="S430" s="335">
        <f t="shared" ref="S430:T437" si="217">S429</f>
        <v>8</v>
      </c>
      <c r="T430" s="332">
        <f t="shared" si="217"/>
        <v>31.46125</v>
      </c>
      <c r="U430" s="332"/>
      <c r="V430" s="336"/>
      <c r="W430" s="332"/>
      <c r="X430" s="332"/>
      <c r="Y430" s="337">
        <f t="shared" si="201"/>
        <v>47.265624999999943</v>
      </c>
      <c r="Z430" s="332"/>
      <c r="AA430" s="338"/>
      <c r="AC430" s="759"/>
      <c r="AD430" s="757"/>
    </row>
    <row r="431" spans="1:30" s="280" customFormat="1" ht="13.95" customHeight="1">
      <c r="A431" s="961"/>
      <c r="B431" s="326" t="s">
        <v>1515</v>
      </c>
      <c r="C431" s="327" t="s">
        <v>907</v>
      </c>
      <c r="D431" s="328" t="s">
        <v>1703</v>
      </c>
      <c r="E431" s="327" t="s">
        <v>1704</v>
      </c>
      <c r="F431" s="329">
        <v>32.42</v>
      </c>
      <c r="G431" s="329">
        <v>0.46</v>
      </c>
      <c r="H431" s="329">
        <v>2.83</v>
      </c>
      <c r="I431" s="329">
        <f t="shared" si="206"/>
        <v>8.0089000000000006</v>
      </c>
      <c r="J431" s="330">
        <f t="shared" si="216"/>
        <v>9</v>
      </c>
      <c r="K431" s="291">
        <f t="shared" si="216"/>
        <v>32.163333333333334</v>
      </c>
      <c r="L431" s="291">
        <f t="shared" si="216"/>
        <v>2.8230214310203174</v>
      </c>
      <c r="M431" s="331">
        <f t="shared" si="216"/>
        <v>8.7771419764337777E-2</v>
      </c>
      <c r="N431" s="291">
        <f t="shared" si="204"/>
        <v>0.31133165301407517</v>
      </c>
      <c r="O431" s="283"/>
      <c r="P431" s="290"/>
      <c r="Q431" s="333">
        <f>ABS(F431-AVERAGE(F429:F430,F432:F437))/SQRT(STDEV(F429:F430,F432:F437)^2+G431^2)</f>
        <v>9.4639299944603336E-2</v>
      </c>
      <c r="R431" s="334">
        <f t="shared" si="205"/>
        <v>1</v>
      </c>
      <c r="S431" s="335">
        <f t="shared" si="217"/>
        <v>8</v>
      </c>
      <c r="T431" s="332">
        <f t="shared" si="217"/>
        <v>31.46125</v>
      </c>
      <c r="U431" s="332"/>
      <c r="V431" s="336"/>
      <c r="W431" s="332"/>
      <c r="X431" s="332"/>
      <c r="Y431" s="337">
        <f t="shared" si="201"/>
        <v>4.344052752835557</v>
      </c>
      <c r="Z431" s="332"/>
      <c r="AA431" s="338"/>
      <c r="AC431" s="759"/>
      <c r="AD431" s="757"/>
    </row>
    <row r="432" spans="1:30" s="280" customFormat="1" ht="13.95" customHeight="1">
      <c r="A432" s="961"/>
      <c r="B432" s="326" t="s">
        <v>1515</v>
      </c>
      <c r="C432" s="327" t="s">
        <v>907</v>
      </c>
      <c r="D432" s="328" t="s">
        <v>1705</v>
      </c>
      <c r="E432" s="327" t="s">
        <v>1706</v>
      </c>
      <c r="F432" s="329">
        <v>31.3</v>
      </c>
      <c r="G432" s="329">
        <v>0.75</v>
      </c>
      <c r="H432" s="329">
        <v>2.8</v>
      </c>
      <c r="I432" s="329">
        <f t="shared" si="206"/>
        <v>7.839999999999999</v>
      </c>
      <c r="J432" s="330">
        <f t="shared" si="216"/>
        <v>9</v>
      </c>
      <c r="K432" s="291">
        <f t="shared" si="216"/>
        <v>32.163333333333334</v>
      </c>
      <c r="L432" s="291">
        <f t="shared" si="216"/>
        <v>2.8230214310203174</v>
      </c>
      <c r="M432" s="331">
        <f t="shared" si="216"/>
        <v>8.7771419764337777E-2</v>
      </c>
      <c r="N432" s="291">
        <f t="shared" si="204"/>
        <v>1.3250567901234567</v>
      </c>
      <c r="O432" s="283"/>
      <c r="P432" s="290"/>
      <c r="Q432" s="333">
        <f>ABS(F432-AVERAGE(F429:F431,F433:F437))/SQRT(STDEV(F429:F431,F433:F437)^2+G432^2)</f>
        <v>0.31427833602156086</v>
      </c>
      <c r="R432" s="334">
        <f t="shared" si="205"/>
        <v>1</v>
      </c>
      <c r="S432" s="335">
        <f t="shared" si="217"/>
        <v>8</v>
      </c>
      <c r="T432" s="332">
        <f t="shared" si="217"/>
        <v>31.46125</v>
      </c>
      <c r="U432" s="332"/>
      <c r="V432" s="336"/>
      <c r="W432" s="332"/>
      <c r="X432" s="332"/>
      <c r="Y432" s="337">
        <f t="shared" si="201"/>
        <v>4.6224999999999433E-2</v>
      </c>
      <c r="Z432" s="332"/>
      <c r="AA432" s="338"/>
      <c r="AC432" s="759"/>
      <c r="AD432" s="757"/>
    </row>
    <row r="433" spans="1:30" s="280" customFormat="1" ht="13.95" customHeight="1">
      <c r="A433" s="961"/>
      <c r="B433" s="326" t="s">
        <v>1515</v>
      </c>
      <c r="C433" s="327" t="s">
        <v>907</v>
      </c>
      <c r="D433" s="328" t="s">
        <v>1707</v>
      </c>
      <c r="E433" s="327" t="s">
        <v>1708</v>
      </c>
      <c r="F433" s="329">
        <v>33.36</v>
      </c>
      <c r="G433" s="329">
        <v>0.42</v>
      </c>
      <c r="H433" s="329">
        <v>2.9</v>
      </c>
      <c r="I433" s="329">
        <f t="shared" si="206"/>
        <v>8.41</v>
      </c>
      <c r="J433" s="330">
        <f t="shared" si="216"/>
        <v>9</v>
      </c>
      <c r="K433" s="291">
        <f t="shared" si="216"/>
        <v>32.163333333333334</v>
      </c>
      <c r="L433" s="291">
        <f t="shared" si="216"/>
        <v>2.8230214310203174</v>
      </c>
      <c r="M433" s="331">
        <f t="shared" si="216"/>
        <v>8.7771419764337777E-2</v>
      </c>
      <c r="N433" s="291">
        <f t="shared" si="204"/>
        <v>8.1179768203577574</v>
      </c>
      <c r="O433" s="283"/>
      <c r="P433" s="290"/>
      <c r="Q433" s="333">
        <f>ABS(F433-AVERAGE(F429:F432,F434:F437))/SQRT(STDEV(F429:F432,F434:F437)^2+G433^2)</f>
        <v>0.44740488062378764</v>
      </c>
      <c r="R433" s="334">
        <f t="shared" si="205"/>
        <v>1</v>
      </c>
      <c r="S433" s="335">
        <f t="shared" si="217"/>
        <v>8</v>
      </c>
      <c r="T433" s="332">
        <f t="shared" si="217"/>
        <v>31.46125</v>
      </c>
      <c r="U433" s="332"/>
      <c r="V433" s="336"/>
      <c r="W433" s="332"/>
      <c r="X433" s="332"/>
      <c r="Y433" s="337">
        <f t="shared" si="201"/>
        <v>20.437934027777775</v>
      </c>
      <c r="Z433" s="332"/>
      <c r="AA433" s="338"/>
      <c r="AC433" s="759"/>
      <c r="AD433" s="757"/>
    </row>
    <row r="434" spans="1:30" s="280" customFormat="1" ht="13.95" customHeight="1">
      <c r="A434" s="961"/>
      <c r="B434" s="326" t="s">
        <v>1515</v>
      </c>
      <c r="C434" s="327" t="s">
        <v>907</v>
      </c>
      <c r="D434" s="328" t="s">
        <v>1709</v>
      </c>
      <c r="E434" s="327" t="s">
        <v>1710</v>
      </c>
      <c r="F434" s="329">
        <v>33.450000000000003</v>
      </c>
      <c r="G434" s="329">
        <v>0.94</v>
      </c>
      <c r="H434" s="329">
        <v>3.03</v>
      </c>
      <c r="I434" s="329">
        <f t="shared" si="206"/>
        <v>9.1808999999999994</v>
      </c>
      <c r="J434" s="330">
        <f t="shared" si="216"/>
        <v>9</v>
      </c>
      <c r="K434" s="291">
        <f t="shared" si="216"/>
        <v>32.163333333333334</v>
      </c>
      <c r="L434" s="291">
        <f t="shared" si="216"/>
        <v>2.8230214310203174</v>
      </c>
      <c r="M434" s="331">
        <f t="shared" si="216"/>
        <v>8.7771419764337777E-2</v>
      </c>
      <c r="N434" s="291">
        <f t="shared" si="204"/>
        <v>1.8735979075499285</v>
      </c>
      <c r="O434" s="283"/>
      <c r="P434" s="290"/>
      <c r="Q434" s="333">
        <f>ABS(F434-AVERAGE(F429:F433,F435:F437))/SQRT(STDEV(F429:F433,F435:F437)^2+G434^2)</f>
        <v>0.46415505194726536</v>
      </c>
      <c r="R434" s="334">
        <f t="shared" si="205"/>
        <v>1</v>
      </c>
      <c r="S434" s="335">
        <f t="shared" si="217"/>
        <v>8</v>
      </c>
      <c r="T434" s="332">
        <f t="shared" si="217"/>
        <v>31.46125</v>
      </c>
      <c r="U434" s="332"/>
      <c r="V434" s="336"/>
      <c r="W434" s="332"/>
      <c r="X434" s="332"/>
      <c r="Y434" s="337">
        <f t="shared" si="201"/>
        <v>4.4761504781575514</v>
      </c>
      <c r="Z434" s="332"/>
      <c r="AA434" s="338"/>
      <c r="AC434" s="759"/>
      <c r="AD434" s="757"/>
    </row>
    <row r="435" spans="1:30" s="280" customFormat="1" ht="13.95" customHeight="1">
      <c r="A435" s="961"/>
      <c r="B435" s="326" t="s">
        <v>1515</v>
      </c>
      <c r="C435" s="327" t="s">
        <v>907</v>
      </c>
      <c r="D435" s="328" t="s">
        <v>1711</v>
      </c>
      <c r="E435" s="327" t="s">
        <v>1712</v>
      </c>
      <c r="F435" s="329">
        <v>28.62</v>
      </c>
      <c r="G435" s="329">
        <v>0.35</v>
      </c>
      <c r="H435" s="329">
        <v>2.4900000000000002</v>
      </c>
      <c r="I435" s="329">
        <f t="shared" si="206"/>
        <v>6.2001000000000008</v>
      </c>
      <c r="J435" s="330">
        <f t="shared" si="216"/>
        <v>9</v>
      </c>
      <c r="K435" s="291">
        <f t="shared" si="216"/>
        <v>32.163333333333334</v>
      </c>
      <c r="L435" s="291">
        <f t="shared" si="216"/>
        <v>2.8230214310203174</v>
      </c>
      <c r="M435" s="331">
        <f t="shared" si="216"/>
        <v>8.7771419764337777E-2</v>
      </c>
      <c r="N435" s="291">
        <f t="shared" si="204"/>
        <v>102.49151927437642</v>
      </c>
      <c r="O435" s="283"/>
      <c r="P435" s="290"/>
      <c r="Q435" s="333">
        <f>ABS(F435-AVERAGE(F429:F434,F436:F437))/SQRT(STDEV(F429:F434,F436:F437)^2+G435^2)</f>
        <v>1.4842852509161459</v>
      </c>
      <c r="R435" s="334">
        <f t="shared" si="205"/>
        <v>1</v>
      </c>
      <c r="S435" s="335">
        <f t="shared" si="217"/>
        <v>8</v>
      </c>
      <c r="T435" s="332">
        <f t="shared" si="217"/>
        <v>31.46125</v>
      </c>
      <c r="U435" s="332"/>
      <c r="V435" s="336"/>
      <c r="W435" s="332"/>
      <c r="X435" s="332"/>
      <c r="Y435" s="337">
        <f t="shared" si="201"/>
        <v>65.899604591836692</v>
      </c>
      <c r="Z435" s="332"/>
      <c r="AA435" s="338"/>
      <c r="AC435" s="759"/>
      <c r="AD435" s="757"/>
    </row>
    <row r="436" spans="1:30" s="280" customFormat="1" ht="13.95" customHeight="1">
      <c r="A436" s="961"/>
      <c r="B436" s="326" t="s">
        <v>1515</v>
      </c>
      <c r="C436" s="327" t="s">
        <v>907</v>
      </c>
      <c r="D436" s="328" t="s">
        <v>1713</v>
      </c>
      <c r="E436" s="327" t="s">
        <v>1714</v>
      </c>
      <c r="F436" s="329">
        <v>33.32</v>
      </c>
      <c r="G436" s="329">
        <v>0.87</v>
      </c>
      <c r="H436" s="329">
        <v>3</v>
      </c>
      <c r="I436" s="329">
        <f t="shared" si="206"/>
        <v>9</v>
      </c>
      <c r="J436" s="330">
        <f t="shared" si="216"/>
        <v>9</v>
      </c>
      <c r="K436" s="291">
        <f t="shared" si="216"/>
        <v>32.163333333333334</v>
      </c>
      <c r="L436" s="291">
        <f t="shared" si="216"/>
        <v>2.8230214310203174</v>
      </c>
      <c r="M436" s="331">
        <f t="shared" si="216"/>
        <v>8.7771419764337777E-2</v>
      </c>
      <c r="N436" s="291">
        <f t="shared" si="204"/>
        <v>1.7675753438734005</v>
      </c>
      <c r="O436" s="283"/>
      <c r="P436" s="290"/>
      <c r="Q436" s="333">
        <f>ABS(F436-AVERAGE(F429:F435,F437))/SQRT(STDEV(F429:F435,F437)^2+G436^2)</f>
        <v>0.41889095571769563</v>
      </c>
      <c r="R436" s="334">
        <f t="shared" si="205"/>
        <v>1</v>
      </c>
      <c r="S436" s="335">
        <f t="shared" si="217"/>
        <v>8</v>
      </c>
      <c r="T436" s="332">
        <f t="shared" si="217"/>
        <v>31.46125</v>
      </c>
      <c r="U436" s="332"/>
      <c r="V436" s="336"/>
      <c r="W436" s="332"/>
      <c r="X436" s="332"/>
      <c r="Y436" s="337">
        <f t="shared" si="201"/>
        <v>4.5646076925617676</v>
      </c>
      <c r="Z436" s="332"/>
      <c r="AA436" s="338"/>
      <c r="AC436" s="759"/>
      <c r="AD436" s="757"/>
    </row>
    <row r="437" spans="1:30" s="280" customFormat="1" ht="13.95" customHeight="1">
      <c r="A437" s="961"/>
      <c r="B437" s="339" t="s">
        <v>1515</v>
      </c>
      <c r="C437" s="340" t="s">
        <v>907</v>
      </c>
      <c r="D437" s="341" t="s">
        <v>1715</v>
      </c>
      <c r="E437" s="340" t="s">
        <v>1716</v>
      </c>
      <c r="F437" s="342">
        <v>37.78</v>
      </c>
      <c r="G437" s="342">
        <v>0.75</v>
      </c>
      <c r="H437" s="342">
        <v>3.34</v>
      </c>
      <c r="I437" s="342">
        <f t="shared" si="206"/>
        <v>11.1556</v>
      </c>
      <c r="J437" s="343">
        <f t="shared" si="216"/>
        <v>9</v>
      </c>
      <c r="K437" s="344">
        <f t="shared" si="216"/>
        <v>32.163333333333334</v>
      </c>
      <c r="L437" s="344">
        <f t="shared" si="216"/>
        <v>2.8230214310203174</v>
      </c>
      <c r="M437" s="345">
        <f t="shared" si="216"/>
        <v>8.7771419764337777E-2</v>
      </c>
      <c r="N437" s="344">
        <f t="shared" si="204"/>
        <v>56.083456790123464</v>
      </c>
      <c r="O437" s="347"/>
      <c r="P437" s="348"/>
      <c r="Q437" s="349">
        <f>ABS(F437-AVERAGE(F429:F436))/SQRT(STDEV(F429:F436)^2+G437^2)</f>
        <v>2.9460048659434506</v>
      </c>
      <c r="R437" s="350">
        <f t="shared" si="205"/>
        <v>0</v>
      </c>
      <c r="S437" s="351">
        <f t="shared" si="217"/>
        <v>8</v>
      </c>
      <c r="T437" s="346">
        <f t="shared" si="217"/>
        <v>31.46125</v>
      </c>
      <c r="U437" s="346"/>
      <c r="V437" s="352"/>
      <c r="W437" s="346"/>
      <c r="X437" s="346"/>
      <c r="Y437" s="353">
        <f t="shared" si="201"/>
        <v>0</v>
      </c>
      <c r="Z437" s="346"/>
      <c r="AA437" s="354"/>
      <c r="AC437" s="759"/>
      <c r="AD437" s="757"/>
    </row>
    <row r="438" spans="1:30" s="280" customFormat="1" ht="13.95" customHeight="1">
      <c r="A438" s="961"/>
      <c r="B438" s="309" t="s">
        <v>1515</v>
      </c>
      <c r="C438" s="310" t="s">
        <v>914</v>
      </c>
      <c r="D438" s="311" t="s">
        <v>1717</v>
      </c>
      <c r="E438" s="310" t="s">
        <v>1718</v>
      </c>
      <c r="F438" s="312">
        <v>13.34</v>
      </c>
      <c r="G438" s="312">
        <v>0.22</v>
      </c>
      <c r="H438" s="312">
        <v>1.1599999999999999</v>
      </c>
      <c r="I438" s="312">
        <f t="shared" si="206"/>
        <v>1.3455999999999999</v>
      </c>
      <c r="J438" s="313">
        <f>COUNT(F438:F445)</f>
        <v>8</v>
      </c>
      <c r="K438" s="314">
        <f>AVERAGE(F438:F445)</f>
        <v>29.046249999999997</v>
      </c>
      <c r="L438" s="314">
        <f>STDEV(F438:F445)</f>
        <v>22.277978195967421</v>
      </c>
      <c r="M438" s="315">
        <f>L438/K438</f>
        <v>0.76698293913904281</v>
      </c>
      <c r="N438" s="314">
        <f t="shared" si="204"/>
        <v>5096.8241541838825</v>
      </c>
      <c r="O438" s="317">
        <f>SUM(N438:N445)</f>
        <v>12320.925951780569</v>
      </c>
      <c r="P438" s="318">
        <f>O438/(J438-1)</f>
        <v>1760.1322788257955</v>
      </c>
      <c r="Q438" s="319">
        <f>ABS(F438-AVERAGE(F439:F445))/SQRT(STDEV(F439:F445)^2+G438^2)</f>
        <v>0.77816764500964408</v>
      </c>
      <c r="R438" s="320">
        <f t="shared" si="205"/>
        <v>1</v>
      </c>
      <c r="S438" s="321">
        <f>IF(SUM(R438:R445)=1,"One sample left!",SUM(R438:R445))</f>
        <v>7</v>
      </c>
      <c r="T438" s="316">
        <f>IF(S438=J438,K438,AVERAGE(F438:F444))</f>
        <v>21.677142857142854</v>
      </c>
      <c r="U438" s="316">
        <f>IF(S438=J438,L438,STDEV(F438:F444))</f>
        <v>8.4965556046469359</v>
      </c>
      <c r="V438" s="322">
        <f>U438/T438</f>
        <v>0.39195920147969265</v>
      </c>
      <c r="W438" s="316">
        <f>SQRT(STDEV(F438:F444)^2+SUM(I438:I444))</f>
        <v>10.03985842245085</v>
      </c>
      <c r="X438" s="322">
        <f>W438/T438</f>
        <v>0.46315413837587954</v>
      </c>
      <c r="Y438" s="323">
        <f t="shared" si="201"/>
        <v>1436.1146905042999</v>
      </c>
      <c r="Z438" s="317">
        <f>IF(S438=J438,O438,SUM(Y438:Y445))</f>
        <v>3427.4121132748082</v>
      </c>
      <c r="AA438" s="324">
        <f>Z438/(S438-1)</f>
        <v>571.235352212468</v>
      </c>
      <c r="AC438" s="759"/>
      <c r="AD438" s="757"/>
    </row>
    <row r="439" spans="1:30" s="280" customFormat="1" ht="13.95" customHeight="1">
      <c r="A439" s="961"/>
      <c r="B439" s="326" t="s">
        <v>1515</v>
      </c>
      <c r="C439" s="327" t="s">
        <v>914</v>
      </c>
      <c r="D439" s="328" t="s">
        <v>1719</v>
      </c>
      <c r="E439" s="327" t="s">
        <v>1720</v>
      </c>
      <c r="F439" s="329">
        <v>28.95</v>
      </c>
      <c r="G439" s="329">
        <v>0.55000000000000004</v>
      </c>
      <c r="H439" s="329">
        <v>2.5499999999999998</v>
      </c>
      <c r="I439" s="329">
        <f t="shared" si="206"/>
        <v>6.5024999999999995</v>
      </c>
      <c r="J439" s="330">
        <f t="shared" ref="J439:M445" si="218">J438</f>
        <v>8</v>
      </c>
      <c r="K439" s="291">
        <f t="shared" si="218"/>
        <v>29.046249999999997</v>
      </c>
      <c r="L439" s="291">
        <f t="shared" si="218"/>
        <v>22.277978195967421</v>
      </c>
      <c r="M439" s="331">
        <f t="shared" si="218"/>
        <v>0.76698293913904281</v>
      </c>
      <c r="N439" s="291">
        <f t="shared" si="204"/>
        <v>3.0624999999998549E-2</v>
      </c>
      <c r="O439" s="283"/>
      <c r="P439" s="290"/>
      <c r="Q439" s="333">
        <f>ABS(F439-AVERAGE(F438,F440:F445))/SQRT(STDEV(F438,F440:F445)^2+G439^2)</f>
        <v>4.5701532441907011E-3</v>
      </c>
      <c r="R439" s="334">
        <f t="shared" si="205"/>
        <v>1</v>
      </c>
      <c r="S439" s="335">
        <f t="shared" ref="S439:T445" si="219">S438</f>
        <v>7</v>
      </c>
      <c r="T439" s="332">
        <f t="shared" si="219"/>
        <v>21.677142857142854</v>
      </c>
      <c r="U439" s="332"/>
      <c r="V439" s="336"/>
      <c r="W439" s="332"/>
      <c r="X439" s="332"/>
      <c r="Y439" s="337">
        <f t="shared" si="201"/>
        <v>174.85768932366341</v>
      </c>
      <c r="Z439" s="332"/>
      <c r="AA439" s="338"/>
      <c r="AC439" s="759"/>
      <c r="AD439" s="757"/>
    </row>
    <row r="440" spans="1:30" s="280" customFormat="1" ht="13.95" customHeight="1">
      <c r="A440" s="961"/>
      <c r="B440" s="326" t="s">
        <v>1515</v>
      </c>
      <c r="C440" s="327" t="s">
        <v>914</v>
      </c>
      <c r="D440" s="328" t="s">
        <v>1721</v>
      </c>
      <c r="E440" s="327" t="s">
        <v>1722</v>
      </c>
      <c r="F440" s="329">
        <v>17.75</v>
      </c>
      <c r="G440" s="329">
        <v>0.31</v>
      </c>
      <c r="H440" s="329">
        <v>1.55</v>
      </c>
      <c r="I440" s="329">
        <f t="shared" si="206"/>
        <v>2.4025000000000003</v>
      </c>
      <c r="J440" s="330">
        <f t="shared" si="218"/>
        <v>8</v>
      </c>
      <c r="K440" s="291">
        <f t="shared" si="218"/>
        <v>29.046249999999997</v>
      </c>
      <c r="L440" s="291">
        <f t="shared" si="218"/>
        <v>22.277978195967421</v>
      </c>
      <c r="M440" s="331">
        <f t="shared" si="218"/>
        <v>0.76698293913904281</v>
      </c>
      <c r="N440" s="291">
        <f t="shared" si="204"/>
        <v>1327.8383357180012</v>
      </c>
      <c r="O440" s="283"/>
      <c r="P440" s="290"/>
      <c r="Q440" s="333">
        <f>ABS(F440-AVERAGE(F438:F439,F441:F445))/SQRT(STDEV(F438:F439,F441:F445)^2+G440^2)</f>
        <v>0.54808949703909748</v>
      </c>
      <c r="R440" s="334">
        <f t="shared" si="205"/>
        <v>1</v>
      </c>
      <c r="S440" s="335">
        <f t="shared" si="219"/>
        <v>7</v>
      </c>
      <c r="T440" s="332">
        <f t="shared" si="219"/>
        <v>21.677142857142854</v>
      </c>
      <c r="U440" s="332"/>
      <c r="V440" s="336"/>
      <c r="W440" s="332"/>
      <c r="X440" s="332"/>
      <c r="Y440" s="337">
        <f t="shared" si="201"/>
        <v>160.48336129456962</v>
      </c>
      <c r="Z440" s="332"/>
      <c r="AA440" s="338"/>
      <c r="AC440" s="759"/>
      <c r="AD440" s="757"/>
    </row>
    <row r="441" spans="1:30" s="280" customFormat="1" ht="13.95" customHeight="1">
      <c r="A441" s="961"/>
      <c r="B441" s="326" t="s">
        <v>1515</v>
      </c>
      <c r="C441" s="327" t="s">
        <v>914</v>
      </c>
      <c r="D441" s="328" t="s">
        <v>1723</v>
      </c>
      <c r="E441" s="327" t="s">
        <v>1724</v>
      </c>
      <c r="F441" s="329">
        <v>16.48</v>
      </c>
      <c r="G441" s="329">
        <v>0.38</v>
      </c>
      <c r="H441" s="329">
        <v>1.46</v>
      </c>
      <c r="I441" s="329">
        <f t="shared" si="206"/>
        <v>2.1315999999999997</v>
      </c>
      <c r="J441" s="330">
        <f t="shared" si="218"/>
        <v>8</v>
      </c>
      <c r="K441" s="291">
        <f t="shared" si="218"/>
        <v>29.046249999999997</v>
      </c>
      <c r="L441" s="291">
        <f t="shared" si="218"/>
        <v>22.277978195967421</v>
      </c>
      <c r="M441" s="331">
        <f t="shared" si="218"/>
        <v>0.76698293913904281</v>
      </c>
      <c r="N441" s="291">
        <f t="shared" si="204"/>
        <v>1093.5639824272846</v>
      </c>
      <c r="O441" s="283"/>
      <c r="P441" s="290"/>
      <c r="Q441" s="333">
        <f>ABS(F441-AVERAGE(F438:F440,F442:F445))/SQRT(STDEV(F438:F440,F442:F445)^2+G441^2)</f>
        <v>0.6128791793758982</v>
      </c>
      <c r="R441" s="334">
        <f t="shared" si="205"/>
        <v>1</v>
      </c>
      <c r="S441" s="335">
        <f t="shared" si="219"/>
        <v>7</v>
      </c>
      <c r="T441" s="332">
        <f t="shared" si="219"/>
        <v>21.677142857142854</v>
      </c>
      <c r="U441" s="332"/>
      <c r="V441" s="336"/>
      <c r="W441" s="332"/>
      <c r="X441" s="332"/>
      <c r="Y441" s="337">
        <f t="shared" si="201"/>
        <v>187.05189665894034</v>
      </c>
      <c r="Z441" s="332"/>
      <c r="AA441" s="338"/>
      <c r="AC441" s="759"/>
      <c r="AD441" s="757"/>
    </row>
    <row r="442" spans="1:30" s="280" customFormat="1" ht="13.95" customHeight="1">
      <c r="A442" s="961"/>
      <c r="B442" s="326" t="s">
        <v>1515</v>
      </c>
      <c r="C442" s="327" t="s">
        <v>914</v>
      </c>
      <c r="D442" s="328" t="s">
        <v>1725</v>
      </c>
      <c r="E442" s="327" t="s">
        <v>1726</v>
      </c>
      <c r="F442" s="329">
        <v>37.159999999999997</v>
      </c>
      <c r="G442" s="329">
        <v>0.42</v>
      </c>
      <c r="H442" s="329">
        <v>3.23</v>
      </c>
      <c r="I442" s="329">
        <f t="shared" si="206"/>
        <v>10.4329</v>
      </c>
      <c r="J442" s="330">
        <f t="shared" si="218"/>
        <v>8</v>
      </c>
      <c r="K442" s="291">
        <f t="shared" si="218"/>
        <v>29.046249999999997</v>
      </c>
      <c r="L442" s="291">
        <f t="shared" si="218"/>
        <v>22.277978195967421</v>
      </c>
      <c r="M442" s="331">
        <f t="shared" si="218"/>
        <v>0.76698293913904281</v>
      </c>
      <c r="N442" s="291">
        <f t="shared" si="204"/>
        <v>373.2026023951247</v>
      </c>
      <c r="O442" s="283"/>
      <c r="P442" s="290"/>
      <c r="Q442" s="333">
        <f>ABS(F442-AVERAGE(F438:F441,F443:F445))/SQRT(STDEV(F438:F441,F443:F445)^2+G442^2)</f>
        <v>0.38953912163916143</v>
      </c>
      <c r="R442" s="334">
        <f t="shared" si="205"/>
        <v>1</v>
      </c>
      <c r="S442" s="335">
        <f t="shared" si="219"/>
        <v>7</v>
      </c>
      <c r="T442" s="332">
        <f t="shared" si="219"/>
        <v>21.677142857142854</v>
      </c>
      <c r="U442" s="332"/>
      <c r="V442" s="336"/>
      <c r="W442" s="332"/>
      <c r="X442" s="332"/>
      <c r="Y442" s="337">
        <f t="shared" si="201"/>
        <v>1358.9504835947987</v>
      </c>
      <c r="Z442" s="332"/>
      <c r="AA442" s="338"/>
      <c r="AC442" s="759"/>
      <c r="AD442" s="757"/>
    </row>
    <row r="443" spans="1:30" s="280" customFormat="1" ht="13.95" customHeight="1">
      <c r="A443" s="961"/>
      <c r="B443" s="326" t="s">
        <v>1515</v>
      </c>
      <c r="C443" s="327" t="s">
        <v>914</v>
      </c>
      <c r="D443" s="328" t="s">
        <v>1727</v>
      </c>
      <c r="E443" s="327" t="s">
        <v>1728</v>
      </c>
      <c r="F443" s="329">
        <v>16.329999999999998</v>
      </c>
      <c r="G443" s="329">
        <v>0.51</v>
      </c>
      <c r="H443" s="329">
        <v>1.49</v>
      </c>
      <c r="I443" s="329">
        <f t="shared" si="206"/>
        <v>2.2201</v>
      </c>
      <c r="J443" s="330">
        <f t="shared" si="218"/>
        <v>8</v>
      </c>
      <c r="K443" s="291">
        <f t="shared" si="218"/>
        <v>29.046249999999997</v>
      </c>
      <c r="L443" s="291">
        <f t="shared" si="218"/>
        <v>22.277978195967421</v>
      </c>
      <c r="M443" s="331">
        <f t="shared" si="218"/>
        <v>0.76698293913904281</v>
      </c>
      <c r="N443" s="291">
        <f t="shared" si="204"/>
        <v>621.69555579584755</v>
      </c>
      <c r="O443" s="283"/>
      <c r="P443" s="290"/>
      <c r="Q443" s="333">
        <f>ABS(F443-AVERAGE(F438:F442,F444:F445))/SQRT(STDEV(F438:F442,F444:F445)^2+G443^2)</f>
        <v>0.62053784688463287</v>
      </c>
      <c r="R443" s="334">
        <f t="shared" si="205"/>
        <v>1</v>
      </c>
      <c r="S443" s="335">
        <f t="shared" si="219"/>
        <v>7</v>
      </c>
      <c r="T443" s="332">
        <f t="shared" si="219"/>
        <v>21.677142857142854</v>
      </c>
      <c r="U443" s="332"/>
      <c r="V443" s="336"/>
      <c r="W443" s="332"/>
      <c r="X443" s="332"/>
      <c r="Y443" s="337">
        <f t="shared" si="201"/>
        <v>109.92670793807716</v>
      </c>
      <c r="Z443" s="332"/>
      <c r="AA443" s="338"/>
      <c r="AC443" s="759"/>
      <c r="AD443" s="757"/>
    </row>
    <row r="444" spans="1:30" s="280" customFormat="1" ht="13.95" customHeight="1">
      <c r="A444" s="961"/>
      <c r="B444" s="326" t="s">
        <v>1515</v>
      </c>
      <c r="C444" s="327" t="s">
        <v>914</v>
      </c>
      <c r="D444" s="328" t="s">
        <v>1729</v>
      </c>
      <c r="E444" s="327" t="s">
        <v>1730</v>
      </c>
      <c r="F444" s="329">
        <v>21.73</v>
      </c>
      <c r="G444" s="329">
        <v>0.32</v>
      </c>
      <c r="H444" s="329">
        <v>1.89</v>
      </c>
      <c r="I444" s="329">
        <f t="shared" si="206"/>
        <v>3.5720999999999998</v>
      </c>
      <c r="J444" s="330">
        <f t="shared" si="218"/>
        <v>8</v>
      </c>
      <c r="K444" s="291">
        <f t="shared" si="218"/>
        <v>29.046249999999997</v>
      </c>
      <c r="L444" s="291">
        <f t="shared" si="218"/>
        <v>22.277978195967421</v>
      </c>
      <c r="M444" s="331">
        <f t="shared" si="218"/>
        <v>0.76698293913904281</v>
      </c>
      <c r="N444" s="291">
        <f t="shared" si="204"/>
        <v>522.72962951660099</v>
      </c>
      <c r="O444" s="283"/>
      <c r="P444" s="290"/>
      <c r="Q444" s="333">
        <f>ABS(F444-AVERAGE(F438:F443,F445))/SQRT(STDEV(F438:F443,F445)^2+G444^2)</f>
        <v>0.35054994508656634</v>
      </c>
      <c r="R444" s="334">
        <f t="shared" si="205"/>
        <v>1</v>
      </c>
      <c r="S444" s="335">
        <f t="shared" si="219"/>
        <v>7</v>
      </c>
      <c r="T444" s="332">
        <f t="shared" si="219"/>
        <v>21.677142857142854</v>
      </c>
      <c r="U444" s="332"/>
      <c r="V444" s="336"/>
      <c r="W444" s="332"/>
      <c r="X444" s="332"/>
      <c r="Y444" s="337">
        <f t="shared" si="201"/>
        <v>2.7283960459186966E-2</v>
      </c>
      <c r="Z444" s="332"/>
      <c r="AA444" s="338"/>
      <c r="AC444" s="759"/>
      <c r="AD444" s="757"/>
    </row>
    <row r="445" spans="1:30" s="280" customFormat="1" ht="13.95" customHeight="1">
      <c r="A445" s="961"/>
      <c r="B445" s="339" t="s">
        <v>1515</v>
      </c>
      <c r="C445" s="340" t="s">
        <v>914</v>
      </c>
      <c r="D445" s="341" t="s">
        <v>1731</v>
      </c>
      <c r="E445" s="340" t="s">
        <v>1732</v>
      </c>
      <c r="F445" s="342">
        <v>80.63</v>
      </c>
      <c r="G445" s="342">
        <v>0.9</v>
      </c>
      <c r="H445" s="342">
        <v>7.08</v>
      </c>
      <c r="I445" s="342">
        <f t="shared" si="206"/>
        <v>50.126400000000004</v>
      </c>
      <c r="J445" s="343">
        <f t="shared" si="218"/>
        <v>8</v>
      </c>
      <c r="K445" s="344">
        <f t="shared" si="218"/>
        <v>29.046249999999997</v>
      </c>
      <c r="L445" s="344">
        <f t="shared" si="218"/>
        <v>22.277978195967421</v>
      </c>
      <c r="M445" s="345">
        <f t="shared" si="218"/>
        <v>0.76698293913904281</v>
      </c>
      <c r="N445" s="344">
        <f t="shared" si="204"/>
        <v>3285.0410667438264</v>
      </c>
      <c r="O445" s="347"/>
      <c r="P445" s="348"/>
      <c r="Q445" s="349">
        <f>ABS(F445-AVERAGE(F438:F444))/SQRT(STDEV(F438:F444)^2+G445^2)</f>
        <v>6.8998411674478044</v>
      </c>
      <c r="R445" s="350">
        <f t="shared" si="205"/>
        <v>0</v>
      </c>
      <c r="S445" s="351">
        <f t="shared" si="219"/>
        <v>7</v>
      </c>
      <c r="T445" s="346">
        <f t="shared" si="219"/>
        <v>21.677142857142854</v>
      </c>
      <c r="U445" s="346"/>
      <c r="V445" s="352"/>
      <c r="W445" s="346"/>
      <c r="X445" s="346"/>
      <c r="Y445" s="353">
        <f t="shared" si="201"/>
        <v>0</v>
      </c>
      <c r="Z445" s="346"/>
      <c r="AA445" s="354"/>
      <c r="AC445" s="759"/>
      <c r="AD445" s="757"/>
    </row>
    <row r="446" spans="1:30" s="280" customFormat="1" ht="13.95" customHeight="1">
      <c r="A446" s="961" t="s">
        <v>648</v>
      </c>
      <c r="B446" s="309" t="s">
        <v>1515</v>
      </c>
      <c r="C446" s="310" t="s">
        <v>655</v>
      </c>
      <c r="D446" s="311" t="s">
        <v>1733</v>
      </c>
      <c r="E446" s="310" t="s">
        <v>1734</v>
      </c>
      <c r="F446" s="312">
        <v>16.309999999999999</v>
      </c>
      <c r="G446" s="312">
        <v>0.4</v>
      </c>
      <c r="H446" s="312">
        <v>1.45</v>
      </c>
      <c r="I446" s="312">
        <f t="shared" si="206"/>
        <v>2.1025</v>
      </c>
      <c r="J446" s="313">
        <f>COUNT(F446:F448)</f>
        <v>3</v>
      </c>
      <c r="K446" s="314">
        <f>AVERAGE(F446:F448)</f>
        <v>29.096666666666664</v>
      </c>
      <c r="L446" s="314">
        <f>STDEV(F446:F448)</f>
        <v>19.639565507753311</v>
      </c>
      <c r="M446" s="315">
        <f>L446/K446</f>
        <v>0.67497647523496318</v>
      </c>
      <c r="N446" s="316">
        <f t="shared" si="204"/>
        <v>1021.8677777777774</v>
      </c>
      <c r="O446" s="317">
        <f>SUM(N446:N448)</f>
        <v>1778.9814084245852</v>
      </c>
      <c r="P446" s="318">
        <f>O446/(J446-1)</f>
        <v>889.4907042122926</v>
      </c>
      <c r="Q446" s="319">
        <f>ABS(F446-AVERAGE(F447:F448))/SQRT(STDEV(F447:F448)^2+G446^2)</f>
        <v>0.8360201305758278</v>
      </c>
      <c r="R446" s="320">
        <f t="shared" si="205"/>
        <v>1</v>
      </c>
      <c r="S446" s="321">
        <f>IF(SUM(R446:R448)=1,"One sample left!",SUM(R446:R448))</f>
        <v>2</v>
      </c>
      <c r="T446" s="316">
        <f>IF(S446=J446,K446,AVERAGE(F446,F448))</f>
        <v>17.79</v>
      </c>
      <c r="U446" s="316">
        <f>IF(S446=J446,L446,STDEV(F446,F448))</f>
        <v>2.0930360723121813</v>
      </c>
      <c r="V446" s="322">
        <f>U446/T446</f>
        <v>0.11765239304734015</v>
      </c>
      <c r="W446" s="316">
        <f>SQRT((STDEV(F446,F448))^2+SUM(I446,I448))</f>
        <v>3.0727349381292233</v>
      </c>
      <c r="X446" s="322">
        <f>W446/T446</f>
        <v>0.17272259348674668</v>
      </c>
      <c r="Y446" s="323">
        <f t="shared" si="201"/>
        <v>13.690000000000005</v>
      </c>
      <c r="Z446" s="317">
        <f>IF(S446=J446,O446,SUM(Y446:Y448))</f>
        <v>23.196944444444455</v>
      </c>
      <c r="AA446" s="324">
        <f>Z446/(S446-1)</f>
        <v>23.196944444444455</v>
      </c>
      <c r="AC446" s="759"/>
      <c r="AD446" s="757"/>
    </row>
    <row r="447" spans="1:30" s="280" customFormat="1" ht="13.95" customHeight="1">
      <c r="A447" s="961"/>
      <c r="B447" s="326" t="s">
        <v>1515</v>
      </c>
      <c r="C447" s="327" t="s">
        <v>655</v>
      </c>
      <c r="D447" s="328" t="s">
        <v>1735</v>
      </c>
      <c r="E447" s="327" t="s">
        <v>1736</v>
      </c>
      <c r="F447" s="329">
        <v>51.71</v>
      </c>
      <c r="G447" s="329">
        <v>1.23</v>
      </c>
      <c r="H447" s="329">
        <v>4.6399999999999997</v>
      </c>
      <c r="I447" s="329">
        <f t="shared" si="206"/>
        <v>21.529599999999999</v>
      </c>
      <c r="J447" s="330">
        <f t="shared" ref="J447:M448" si="220">J446</f>
        <v>3</v>
      </c>
      <c r="K447" s="291">
        <f t="shared" si="220"/>
        <v>29.096666666666664</v>
      </c>
      <c r="L447" s="291">
        <f t="shared" si="220"/>
        <v>19.639565507753311</v>
      </c>
      <c r="M447" s="331">
        <f t="shared" si="220"/>
        <v>0.67497647523496318</v>
      </c>
      <c r="N447" s="332">
        <f t="shared" si="204"/>
        <v>338.00174793075854</v>
      </c>
      <c r="O447" s="283"/>
      <c r="P447" s="290"/>
      <c r="Q447" s="333">
        <f>ABS(F447-AVERAGE(F446,F448))/SQRT(STDEV(F446,F448)^2+G447^2)</f>
        <v>13.97210467971772</v>
      </c>
      <c r="R447" s="334">
        <f t="shared" si="205"/>
        <v>0</v>
      </c>
      <c r="S447" s="335">
        <f>S446</f>
        <v>2</v>
      </c>
      <c r="T447" s="332">
        <f>T446</f>
        <v>17.79</v>
      </c>
      <c r="U447" s="332"/>
      <c r="V447" s="336"/>
      <c r="W447" s="332"/>
      <c r="X447" s="332"/>
      <c r="Y447" s="337">
        <f t="shared" si="201"/>
        <v>0</v>
      </c>
      <c r="Z447" s="332"/>
      <c r="AA447" s="338"/>
      <c r="AC447" s="759"/>
      <c r="AD447" s="757"/>
    </row>
    <row r="448" spans="1:30" s="280" customFormat="1" ht="13.95" customHeight="1">
      <c r="A448" s="961"/>
      <c r="B448" s="339" t="s">
        <v>1515</v>
      </c>
      <c r="C448" s="340" t="s">
        <v>655</v>
      </c>
      <c r="D448" s="341" t="s">
        <v>1737</v>
      </c>
      <c r="E448" s="340" t="s">
        <v>1738</v>
      </c>
      <c r="F448" s="342">
        <v>19.27</v>
      </c>
      <c r="G448" s="342">
        <v>0.48</v>
      </c>
      <c r="H448" s="342">
        <v>1.72</v>
      </c>
      <c r="I448" s="342">
        <f t="shared" si="206"/>
        <v>2.9583999999999997</v>
      </c>
      <c r="J448" s="343">
        <f t="shared" si="220"/>
        <v>3</v>
      </c>
      <c r="K448" s="344">
        <f t="shared" si="220"/>
        <v>29.096666666666664</v>
      </c>
      <c r="L448" s="344">
        <f t="shared" si="220"/>
        <v>19.639565507753311</v>
      </c>
      <c r="M448" s="345">
        <f t="shared" si="220"/>
        <v>0.67497647523496318</v>
      </c>
      <c r="N448" s="346">
        <f t="shared" si="204"/>
        <v>419.11188271604919</v>
      </c>
      <c r="O448" s="347"/>
      <c r="P448" s="348"/>
      <c r="Q448" s="349">
        <f>ABS(F448-AVERAGE(F446:F447))/SQRT(STDEV(F446:F447)^2+G448^2)</f>
        <v>0.58874792120594754</v>
      </c>
      <c r="R448" s="350">
        <f t="shared" si="205"/>
        <v>1</v>
      </c>
      <c r="S448" s="351">
        <f>S447</f>
        <v>2</v>
      </c>
      <c r="T448" s="346">
        <f>T447</f>
        <v>17.79</v>
      </c>
      <c r="U448" s="346"/>
      <c r="V448" s="352"/>
      <c r="W448" s="346"/>
      <c r="X448" s="346"/>
      <c r="Y448" s="353">
        <f t="shared" si="201"/>
        <v>9.50694444444445</v>
      </c>
      <c r="Z448" s="346"/>
      <c r="AA448" s="354"/>
      <c r="AC448" s="759"/>
      <c r="AD448" s="757"/>
    </row>
    <row r="449" spans="1:30" s="280" customFormat="1" ht="13.95" customHeight="1">
      <c r="A449" s="961" t="s">
        <v>722</v>
      </c>
      <c r="B449" s="309" t="s">
        <v>1515</v>
      </c>
      <c r="C449" s="310" t="s">
        <v>726</v>
      </c>
      <c r="D449" s="311" t="s">
        <v>1739</v>
      </c>
      <c r="E449" s="310" t="s">
        <v>1740</v>
      </c>
      <c r="F449" s="312">
        <v>33.19</v>
      </c>
      <c r="G449" s="312">
        <v>0.85</v>
      </c>
      <c r="H449" s="312">
        <v>2.98</v>
      </c>
      <c r="I449" s="312">
        <f t="shared" si="206"/>
        <v>8.8803999999999998</v>
      </c>
      <c r="J449" s="313">
        <f>COUNT(F449:F452)</f>
        <v>4</v>
      </c>
      <c r="K449" s="314">
        <f>AVERAGE(F449:F452)</f>
        <v>34.489999999999995</v>
      </c>
      <c r="L449" s="314">
        <f>STDEV(F449:F452)</f>
        <v>2.5268293703110771</v>
      </c>
      <c r="M449" s="315">
        <f>L449/K449</f>
        <v>7.3262666579039654E-2</v>
      </c>
      <c r="N449" s="316">
        <f t="shared" si="204"/>
        <v>2.3391003460207513</v>
      </c>
      <c r="O449" s="317">
        <f>SUM(N449:N452)</f>
        <v>19.927556489551975</v>
      </c>
      <c r="P449" s="318">
        <f>O449/(J449-1)</f>
        <v>6.6425188298506583</v>
      </c>
      <c r="Q449" s="319">
        <f>ABS(F449-AVERAGE(F450:F452))/SQRT(STDEV(F450:F452)^2+G449^2)</f>
        <v>0.57229932787379623</v>
      </c>
      <c r="R449" s="320">
        <f t="shared" si="205"/>
        <v>1</v>
      </c>
      <c r="S449" s="321">
        <f>IF(SUM(R449:R452)=1,"One sample left!",SUM(R449:R452))</f>
        <v>3</v>
      </c>
      <c r="T449" s="316">
        <f>IF(S449=J449,K449,AVERAGE(F449:F450,F452))</f>
        <v>33.226666666666659</v>
      </c>
      <c r="U449" s="316">
        <f>IF(S449=J449,L449,STDEV(F449:F450,F452))</f>
        <v>3.5118845842842555E-2</v>
      </c>
      <c r="V449" s="322">
        <f>U449/T449</f>
        <v>1.0569476076296919E-3</v>
      </c>
      <c r="W449" s="316">
        <f>SQRT((STDEV(F449:F450,F452))^2+SUM(I449:I450,I452))</f>
        <v>5.1731840614203293</v>
      </c>
      <c r="X449" s="322">
        <f>W449/T449</f>
        <v>0.15569374181642245</v>
      </c>
      <c r="Y449" s="323">
        <f t="shared" si="201"/>
        <v>1.8608227604762397E-3</v>
      </c>
      <c r="Z449" s="317">
        <f>IF(S449=J449,O449,SUM(Y449:Y452))</f>
        <v>3.3431468875374658E-3</v>
      </c>
      <c r="AA449" s="324">
        <f>Z449/(S449-1)</f>
        <v>1.6715734437687329E-3</v>
      </c>
      <c r="AC449" s="759"/>
      <c r="AD449" s="757"/>
    </row>
    <row r="450" spans="1:30" s="280" customFormat="1" ht="13.95" customHeight="1">
      <c r="A450" s="961"/>
      <c r="B450" s="326" t="s">
        <v>1515</v>
      </c>
      <c r="C450" s="327" t="s">
        <v>726</v>
      </c>
      <c r="D450" s="328" t="s">
        <v>1741</v>
      </c>
      <c r="E450" s="327" t="s">
        <v>1742</v>
      </c>
      <c r="F450" s="329">
        <v>33.229999999999997</v>
      </c>
      <c r="G450" s="329">
        <v>0.88</v>
      </c>
      <c r="H450" s="329">
        <v>2.99</v>
      </c>
      <c r="I450" s="329">
        <f t="shared" si="206"/>
        <v>8.940100000000001</v>
      </c>
      <c r="J450" s="330">
        <f t="shared" ref="J450:M452" si="221">J449</f>
        <v>4</v>
      </c>
      <c r="K450" s="291">
        <f t="shared" si="221"/>
        <v>34.489999999999995</v>
      </c>
      <c r="L450" s="291">
        <f t="shared" si="221"/>
        <v>2.5268293703110771</v>
      </c>
      <c r="M450" s="331">
        <f t="shared" si="221"/>
        <v>7.3262666579039654E-2</v>
      </c>
      <c r="N450" s="332">
        <f t="shared" si="204"/>
        <v>2.0501033057851177</v>
      </c>
      <c r="O450" s="283"/>
      <c r="P450" s="290"/>
      <c r="Q450" s="333">
        <f>ABS(F450-AVERAGE(F449,F451,F452))/SQRT(STDEV(F449,F451,F452)^2+G450^2)</f>
        <v>0.55109224954916058</v>
      </c>
      <c r="R450" s="334">
        <f t="shared" si="205"/>
        <v>1</v>
      </c>
      <c r="S450" s="335">
        <f t="shared" ref="S450:T452" si="222">S449</f>
        <v>3</v>
      </c>
      <c r="T450" s="332">
        <f t="shared" si="222"/>
        <v>33.226666666666659</v>
      </c>
      <c r="U450" s="332"/>
      <c r="V450" s="336"/>
      <c r="W450" s="332"/>
      <c r="X450" s="332"/>
      <c r="Y450" s="337">
        <f t="shared" ref="Y450:Y495" si="223">IF(S450=J450,"No Rejection",(IF(R450=0,0,(F450-T450)^2/G450^2)))</f>
        <v>1.4348025711697146E-5</v>
      </c>
      <c r="Z450" s="332"/>
      <c r="AA450" s="338"/>
      <c r="AC450" s="759"/>
      <c r="AD450" s="757"/>
    </row>
    <row r="451" spans="1:30" s="280" customFormat="1" ht="13.95" customHeight="1">
      <c r="A451" s="961"/>
      <c r="B451" s="326" t="s">
        <v>1515</v>
      </c>
      <c r="C451" s="327" t="s">
        <v>726</v>
      </c>
      <c r="D451" s="328" t="s">
        <v>1743</v>
      </c>
      <c r="E451" s="327" t="s">
        <v>1744</v>
      </c>
      <c r="F451" s="329">
        <v>38.28</v>
      </c>
      <c r="G451" s="329">
        <v>1.03</v>
      </c>
      <c r="H451" s="329">
        <v>3.46</v>
      </c>
      <c r="I451" s="329">
        <f t="shared" si="206"/>
        <v>11.9716</v>
      </c>
      <c r="J451" s="330">
        <f t="shared" si="221"/>
        <v>4</v>
      </c>
      <c r="K451" s="291">
        <f t="shared" si="221"/>
        <v>34.489999999999995</v>
      </c>
      <c r="L451" s="291">
        <f t="shared" si="221"/>
        <v>2.5268293703110771</v>
      </c>
      <c r="M451" s="331">
        <f t="shared" si="221"/>
        <v>7.3262666579039654E-2</v>
      </c>
      <c r="N451" s="332">
        <f t="shared" si="204"/>
        <v>13.539541898388206</v>
      </c>
      <c r="O451" s="283"/>
      <c r="P451" s="290"/>
      <c r="Q451" s="333">
        <f>ABS(F451-AVERAGE(F449,F450,F452))/SQRT(STDEV(F449,F450,F452)^2+G451^2)</f>
        <v>4.9032995666067833</v>
      </c>
      <c r="R451" s="334">
        <f t="shared" si="205"/>
        <v>0</v>
      </c>
      <c r="S451" s="335">
        <f t="shared" si="222"/>
        <v>3</v>
      </c>
      <c r="T451" s="332">
        <f t="shared" si="222"/>
        <v>33.226666666666659</v>
      </c>
      <c r="U451" s="332"/>
      <c r="V451" s="336"/>
      <c r="W451" s="332"/>
      <c r="X451" s="332"/>
      <c r="Y451" s="337">
        <f t="shared" si="223"/>
        <v>0</v>
      </c>
      <c r="Z451" s="332"/>
      <c r="AA451" s="338"/>
      <c r="AC451" s="759"/>
      <c r="AD451" s="757"/>
    </row>
    <row r="452" spans="1:30" s="280" customFormat="1" ht="13.95" customHeight="1">
      <c r="A452" s="961"/>
      <c r="B452" s="339" t="s">
        <v>1515</v>
      </c>
      <c r="C452" s="340" t="s">
        <v>726</v>
      </c>
      <c r="D452" s="341" t="s">
        <v>1745</v>
      </c>
      <c r="E452" s="340" t="s">
        <v>1746</v>
      </c>
      <c r="F452" s="342">
        <v>33.26</v>
      </c>
      <c r="G452" s="342">
        <v>0.87</v>
      </c>
      <c r="H452" s="342">
        <v>2.99</v>
      </c>
      <c r="I452" s="342">
        <f t="shared" si="206"/>
        <v>8.940100000000001</v>
      </c>
      <c r="J452" s="343">
        <f t="shared" si="221"/>
        <v>4</v>
      </c>
      <c r="K452" s="344">
        <f t="shared" si="221"/>
        <v>34.489999999999995</v>
      </c>
      <c r="L452" s="344">
        <f t="shared" si="221"/>
        <v>2.5268293703110771</v>
      </c>
      <c r="M452" s="345">
        <f t="shared" si="221"/>
        <v>7.3262666579039654E-2</v>
      </c>
      <c r="N452" s="346">
        <f t="shared" si="204"/>
        <v>1.9988109393578972</v>
      </c>
      <c r="O452" s="347"/>
      <c r="P452" s="348"/>
      <c r="Q452" s="349">
        <f>ABS(F452-AVERAGE(F449:F451))/SQRT(STDEV(F449:F451)^2+G452^2)</f>
        <v>0.53703854348290481</v>
      </c>
      <c r="R452" s="350">
        <f t="shared" si="205"/>
        <v>1</v>
      </c>
      <c r="S452" s="351">
        <f t="shared" si="222"/>
        <v>3</v>
      </c>
      <c r="T452" s="346">
        <f t="shared" si="222"/>
        <v>33.226666666666659</v>
      </c>
      <c r="U452" s="346"/>
      <c r="V452" s="352"/>
      <c r="W452" s="346"/>
      <c r="X452" s="346"/>
      <c r="Y452" s="353">
        <f t="shared" si="223"/>
        <v>1.467976101349529E-3</v>
      </c>
      <c r="Z452" s="346"/>
      <c r="AA452" s="354"/>
      <c r="AC452" s="759"/>
      <c r="AD452" s="757"/>
    </row>
    <row r="453" spans="1:30" s="280" customFormat="1" ht="13.95" customHeight="1">
      <c r="A453" s="961" t="s">
        <v>1747</v>
      </c>
      <c r="B453" s="309" t="s">
        <v>1515</v>
      </c>
      <c r="C453" s="310" t="s">
        <v>1748</v>
      </c>
      <c r="D453" s="311" t="s">
        <v>1749</v>
      </c>
      <c r="E453" s="310" t="s">
        <v>1750</v>
      </c>
      <c r="F453" s="312">
        <v>59.14</v>
      </c>
      <c r="G453" s="312">
        <v>1.48</v>
      </c>
      <c r="H453" s="312">
        <v>5.33</v>
      </c>
      <c r="I453" s="312">
        <f t="shared" si="206"/>
        <v>28.408899999999999</v>
      </c>
      <c r="J453" s="313">
        <f>COUNT(F453:F456)</f>
        <v>4</v>
      </c>
      <c r="K453" s="314">
        <f>AVERAGE(F453:F456)</f>
        <v>41.942500000000003</v>
      </c>
      <c r="L453" s="314">
        <f>STDEV(F453:F456)</f>
        <v>16.270538559002894</v>
      </c>
      <c r="M453" s="315">
        <f>L453/K453</f>
        <v>0.38792486282417338</v>
      </c>
      <c r="N453" s="316">
        <f t="shared" si="204"/>
        <v>135.02282973429507</v>
      </c>
      <c r="O453" s="317">
        <f>SUM(N453:N456)</f>
        <v>1318.1755959743243</v>
      </c>
      <c r="P453" s="318">
        <f>O453/(J453-1)</f>
        <v>439.39186532477476</v>
      </c>
      <c r="Q453" s="319">
        <f>ABS(F453-AVERAGE(F454:F456))/SQRT(STDEV(F454:F456)^2+G453^2)</f>
        <v>1.6128833376207603</v>
      </c>
      <c r="R453" s="320">
        <f t="shared" si="205"/>
        <v>1</v>
      </c>
      <c r="S453" s="321">
        <f>IF(SUM(R453:R456)=1,"One sample left!",SUM(R453:R456))</f>
        <v>3</v>
      </c>
      <c r="T453" s="316">
        <f>IF(S453=J453,K453,AVERAGE(F453:F454,F456))</f>
        <v>48.35</v>
      </c>
      <c r="U453" s="316">
        <f>IF(S453=J453,L453,STDEV(F453:F454,F456))</f>
        <v>12.27840787724533</v>
      </c>
      <c r="V453" s="322">
        <f>U453/T453</f>
        <v>0.25394845661314025</v>
      </c>
      <c r="W453" s="316">
        <f>SQRT((STDEV(F453:F454,F456))^2+SUM(I453:I454,I456))</f>
        <v>14.562547853998632</v>
      </c>
      <c r="X453" s="322">
        <f>W453/T453</f>
        <v>0.30119023482934087</v>
      </c>
      <c r="Y453" s="323">
        <f t="shared" si="223"/>
        <v>53.151981373265151</v>
      </c>
      <c r="Z453" s="317">
        <f>IF(S453=J453,O453,SUM(Y453:Y456))</f>
        <v>285.46919686741592</v>
      </c>
      <c r="AA453" s="324">
        <f>Z453/(S453-1)</f>
        <v>142.73459843370796</v>
      </c>
      <c r="AC453" s="759"/>
      <c r="AD453" s="757"/>
    </row>
    <row r="454" spans="1:30" s="280" customFormat="1" ht="13.95" customHeight="1">
      <c r="A454" s="961"/>
      <c r="B454" s="326" t="s">
        <v>1515</v>
      </c>
      <c r="C454" s="327" t="s">
        <v>1748</v>
      </c>
      <c r="D454" s="328" t="s">
        <v>1751</v>
      </c>
      <c r="E454" s="327" t="s">
        <v>1752</v>
      </c>
      <c r="F454" s="329">
        <v>50.92</v>
      </c>
      <c r="G454" s="329">
        <v>1.9</v>
      </c>
      <c r="H454" s="329">
        <v>4.8</v>
      </c>
      <c r="I454" s="329">
        <f t="shared" si="206"/>
        <v>23.04</v>
      </c>
      <c r="J454" s="330">
        <f t="shared" ref="J454:M456" si="224">J453</f>
        <v>4</v>
      </c>
      <c r="K454" s="291">
        <f t="shared" si="224"/>
        <v>41.942500000000003</v>
      </c>
      <c r="L454" s="291">
        <f t="shared" si="224"/>
        <v>16.270538559002894</v>
      </c>
      <c r="M454" s="331">
        <f t="shared" si="224"/>
        <v>0.38792486282417338</v>
      </c>
      <c r="N454" s="332">
        <f t="shared" si="204"/>
        <v>22.325624999999995</v>
      </c>
      <c r="O454" s="283"/>
      <c r="P454" s="290"/>
      <c r="Q454" s="333">
        <f>ABS(F454-AVERAGE(F453,F455,F456))/SQRT(STDEV(F453,F455,F456)^2+G454^2)</f>
        <v>0.64260613939225941</v>
      </c>
      <c r="R454" s="334">
        <f t="shared" si="205"/>
        <v>1</v>
      </c>
      <c r="S454" s="335">
        <f t="shared" ref="S454:T456" si="225">S453</f>
        <v>3</v>
      </c>
      <c r="T454" s="332">
        <f t="shared" si="225"/>
        <v>48.35</v>
      </c>
      <c r="U454" s="332"/>
      <c r="V454" s="336"/>
      <c r="W454" s="332"/>
      <c r="X454" s="332"/>
      <c r="Y454" s="337">
        <f t="shared" si="223"/>
        <v>1.8296121883656515</v>
      </c>
      <c r="Z454" s="332"/>
      <c r="AA454" s="338"/>
      <c r="AC454" s="759"/>
      <c r="AD454" s="757"/>
    </row>
    <row r="455" spans="1:30" s="280" customFormat="1" ht="13.95" customHeight="1">
      <c r="A455" s="961"/>
      <c r="B455" s="326" t="s">
        <v>1515</v>
      </c>
      <c r="C455" s="327" t="s">
        <v>1748</v>
      </c>
      <c r="D455" s="328" t="s">
        <v>1753</v>
      </c>
      <c r="E455" s="327" t="s">
        <v>1754</v>
      </c>
      <c r="F455" s="329">
        <v>22.72</v>
      </c>
      <c r="G455" s="329">
        <v>0.57999999999999996</v>
      </c>
      <c r="H455" s="329">
        <v>2.04</v>
      </c>
      <c r="I455" s="329">
        <f t="shared" si="206"/>
        <v>4.1616</v>
      </c>
      <c r="J455" s="330">
        <f t="shared" si="224"/>
        <v>4</v>
      </c>
      <c r="K455" s="291">
        <f t="shared" si="224"/>
        <v>41.942500000000003</v>
      </c>
      <c r="L455" s="291">
        <f t="shared" si="224"/>
        <v>16.270538559002894</v>
      </c>
      <c r="M455" s="331">
        <f t="shared" si="224"/>
        <v>0.38792486282417338</v>
      </c>
      <c r="N455" s="332">
        <f t="shared" si="204"/>
        <v>1098.4081636444714</v>
      </c>
      <c r="O455" s="283"/>
      <c r="P455" s="290"/>
      <c r="Q455" s="333">
        <f>ABS(F455-AVERAGE(F453,F454,F456))/SQRT(STDEV(F453,F454,F456)^2+G455^2)</f>
        <v>2.0850791891277409</v>
      </c>
      <c r="R455" s="334">
        <f t="shared" si="205"/>
        <v>0</v>
      </c>
      <c r="S455" s="335">
        <f t="shared" si="225"/>
        <v>3</v>
      </c>
      <c r="T455" s="332">
        <f t="shared" si="225"/>
        <v>48.35</v>
      </c>
      <c r="U455" s="332"/>
      <c r="V455" s="336"/>
      <c r="W455" s="332"/>
      <c r="X455" s="332"/>
      <c r="Y455" s="337">
        <f t="shared" si="223"/>
        <v>0</v>
      </c>
      <c r="Z455" s="332"/>
      <c r="AA455" s="338"/>
      <c r="AC455" s="759"/>
      <c r="AD455" s="757"/>
    </row>
    <row r="456" spans="1:30" s="280" customFormat="1" ht="13.95" customHeight="1">
      <c r="A456" s="961"/>
      <c r="B456" s="339" t="s">
        <v>1515</v>
      </c>
      <c r="C456" s="340" t="s">
        <v>1748</v>
      </c>
      <c r="D456" s="341" t="s">
        <v>1755</v>
      </c>
      <c r="E456" s="340" t="s">
        <v>1756</v>
      </c>
      <c r="F456" s="342">
        <v>34.99</v>
      </c>
      <c r="G456" s="342">
        <v>0.88</v>
      </c>
      <c r="H456" s="342">
        <v>3.14</v>
      </c>
      <c r="I456" s="342">
        <f t="shared" si="206"/>
        <v>9.8596000000000004</v>
      </c>
      <c r="J456" s="343">
        <f t="shared" si="224"/>
        <v>4</v>
      </c>
      <c r="K456" s="344">
        <f t="shared" si="224"/>
        <v>41.942500000000003</v>
      </c>
      <c r="L456" s="344">
        <f t="shared" si="224"/>
        <v>16.270538559002894</v>
      </c>
      <c r="M456" s="345">
        <f t="shared" si="224"/>
        <v>0.38792486282417338</v>
      </c>
      <c r="N456" s="346">
        <f t="shared" si="204"/>
        <v>62.418977595557863</v>
      </c>
      <c r="O456" s="347"/>
      <c r="P456" s="348"/>
      <c r="Q456" s="349">
        <f>ABS(F456-AVERAGE(F453:F455))/SQRT(STDEV(F453:F455)^2+G456^2)</f>
        <v>0.48478569455967191</v>
      </c>
      <c r="R456" s="350">
        <f t="shared" si="205"/>
        <v>1</v>
      </c>
      <c r="S456" s="351">
        <f t="shared" si="225"/>
        <v>3</v>
      </c>
      <c r="T456" s="346">
        <f t="shared" si="225"/>
        <v>48.35</v>
      </c>
      <c r="U456" s="346"/>
      <c r="V456" s="352"/>
      <c r="W456" s="346"/>
      <c r="X456" s="346"/>
      <c r="Y456" s="353">
        <f t="shared" si="223"/>
        <v>230.48760330578511</v>
      </c>
      <c r="Z456" s="346"/>
      <c r="AA456" s="354"/>
      <c r="AC456" s="759"/>
      <c r="AD456" s="757"/>
    </row>
    <row r="457" spans="1:30" s="280" customFormat="1" ht="13.95" customHeight="1">
      <c r="A457" s="961" t="s">
        <v>772</v>
      </c>
      <c r="B457" s="309" t="s">
        <v>1515</v>
      </c>
      <c r="C457" s="310" t="s">
        <v>776</v>
      </c>
      <c r="D457" s="311" t="s">
        <v>1757</v>
      </c>
      <c r="E457" s="310" t="s">
        <v>1758</v>
      </c>
      <c r="F457" s="312">
        <v>14.81</v>
      </c>
      <c r="G457" s="312">
        <v>0.66</v>
      </c>
      <c r="H457" s="312">
        <v>1.43</v>
      </c>
      <c r="I457" s="312">
        <f t="shared" si="206"/>
        <v>2.0448999999999997</v>
      </c>
      <c r="J457" s="313">
        <f>COUNT(F457:F464)</f>
        <v>8</v>
      </c>
      <c r="K457" s="314">
        <f>AVERAGE(F457:F464)</f>
        <v>17.442499999999999</v>
      </c>
      <c r="L457" s="314">
        <f>STDEV(F457:F464)</f>
        <v>1.8517694240914551</v>
      </c>
      <c r="M457" s="315">
        <f>L457/K457</f>
        <v>0.10616422095980824</v>
      </c>
      <c r="N457" s="314">
        <f t="shared" si="204"/>
        <v>15.909220041322294</v>
      </c>
      <c r="O457" s="317">
        <f>SUM(N457:N464)</f>
        <v>86.614133479731123</v>
      </c>
      <c r="P457" s="318">
        <f>O457/(J457-1)</f>
        <v>12.373447639961588</v>
      </c>
      <c r="Q457" s="319">
        <f>ABS(F457-AVERAGE(F458:F464))/SQRT(STDEV(F458:F464)^2+G457^2)</f>
        <v>1.7043206863928817</v>
      </c>
      <c r="R457" s="320">
        <f t="shared" si="205"/>
        <v>1</v>
      </c>
      <c r="S457" s="321">
        <f>IF(SUM(R457:R464)=1,"One sample left!",SUM(R457:R464))</f>
        <v>8</v>
      </c>
      <c r="T457" s="316">
        <f>IF(S457=J457,K457,AVERAGE(F457:F464))</f>
        <v>17.442499999999999</v>
      </c>
      <c r="U457" s="316">
        <f>IF(S457=J457,L457,STDEV(F457:F463))</f>
        <v>1.8517694240914551</v>
      </c>
      <c r="V457" s="322">
        <f>U457/T457</f>
        <v>0.10616422095980824</v>
      </c>
      <c r="W457" s="316">
        <f>SQRT(STDEV(F457:F464)^2+SUM(I457:I464))</f>
        <v>4.8966366007699609</v>
      </c>
      <c r="X457" s="322">
        <f>W457/T457</f>
        <v>0.28073020500329432</v>
      </c>
      <c r="Y457" s="323" t="str">
        <f t="shared" si="223"/>
        <v>No Rejection</v>
      </c>
      <c r="Z457" s="317">
        <f>IF(S457=J457,O457,SUM(Y457:Y464))</f>
        <v>86.614133479731123</v>
      </c>
      <c r="AA457" s="324">
        <f>Z457/(S457-1)</f>
        <v>12.373447639961588</v>
      </c>
      <c r="AC457" s="759"/>
      <c r="AD457" s="757"/>
    </row>
    <row r="458" spans="1:30" s="280" customFormat="1" ht="13.95" customHeight="1">
      <c r="A458" s="961"/>
      <c r="B458" s="326" t="s">
        <v>1515</v>
      </c>
      <c r="C458" s="327" t="s">
        <v>776</v>
      </c>
      <c r="D458" s="328" t="s">
        <v>1759</v>
      </c>
      <c r="E458" s="327" t="s">
        <v>1760</v>
      </c>
      <c r="F458" s="329">
        <v>19.32</v>
      </c>
      <c r="G458" s="329">
        <v>0.8</v>
      </c>
      <c r="H458" s="329">
        <v>1.84</v>
      </c>
      <c r="I458" s="329">
        <f t="shared" si="206"/>
        <v>3.3856000000000002</v>
      </c>
      <c r="J458" s="330">
        <f t="shared" ref="J458:M464" si="226">J457</f>
        <v>8</v>
      </c>
      <c r="K458" s="291">
        <f t="shared" si="226"/>
        <v>17.442499999999999</v>
      </c>
      <c r="L458" s="291">
        <f t="shared" si="226"/>
        <v>1.8517694240914551</v>
      </c>
      <c r="M458" s="331">
        <f t="shared" si="226"/>
        <v>0.10616422095980824</v>
      </c>
      <c r="N458" s="291">
        <f t="shared" si="204"/>
        <v>5.5078222656250064</v>
      </c>
      <c r="O458" s="283"/>
      <c r="P458" s="290"/>
      <c r="Q458" s="333">
        <f>ABS(F458-AVERAGE(F457,F459:F464))/SQRT(STDEV(F457,F459:F464)^2+G458^2)</f>
        <v>1.077021341519296</v>
      </c>
      <c r="R458" s="334">
        <f t="shared" si="205"/>
        <v>1</v>
      </c>
      <c r="S458" s="335">
        <f t="shared" ref="S458:T464" si="227">S457</f>
        <v>8</v>
      </c>
      <c r="T458" s="332">
        <f t="shared" si="227"/>
        <v>17.442499999999999</v>
      </c>
      <c r="U458" s="332"/>
      <c r="V458" s="336"/>
      <c r="W458" s="332"/>
      <c r="X458" s="332"/>
      <c r="Y458" s="337" t="str">
        <f t="shared" si="223"/>
        <v>No Rejection</v>
      </c>
      <c r="Z458" s="332"/>
      <c r="AA458" s="338"/>
      <c r="AC458" s="759"/>
      <c r="AD458" s="757"/>
    </row>
    <row r="459" spans="1:30" s="280" customFormat="1" ht="13.95" customHeight="1">
      <c r="A459" s="961"/>
      <c r="B459" s="326" t="s">
        <v>1515</v>
      </c>
      <c r="C459" s="327" t="s">
        <v>776</v>
      </c>
      <c r="D459" s="328" t="s">
        <v>1761</v>
      </c>
      <c r="E459" s="327" t="s">
        <v>1762</v>
      </c>
      <c r="F459" s="329">
        <v>19.149999999999999</v>
      </c>
      <c r="G459" s="329">
        <v>0.55000000000000004</v>
      </c>
      <c r="H459" s="329">
        <v>1.73</v>
      </c>
      <c r="I459" s="329">
        <f t="shared" si="206"/>
        <v>2.9929000000000001</v>
      </c>
      <c r="J459" s="330">
        <f t="shared" si="226"/>
        <v>8</v>
      </c>
      <c r="K459" s="291">
        <f t="shared" si="226"/>
        <v>17.442499999999999</v>
      </c>
      <c r="L459" s="291">
        <f t="shared" si="226"/>
        <v>1.8517694240914551</v>
      </c>
      <c r="M459" s="331">
        <f t="shared" si="226"/>
        <v>0.10616422095980824</v>
      </c>
      <c r="N459" s="291">
        <f t="shared" si="204"/>
        <v>9.6382024793388368</v>
      </c>
      <c r="O459" s="283"/>
      <c r="P459" s="290"/>
      <c r="Q459" s="333">
        <f>ABS(F459-AVERAGE(F457:F458,F460:F464))/SQRT(STDEV(F457:F458,F460:F464)^2+G459^2)</f>
        <v>1.0080206342426803</v>
      </c>
      <c r="R459" s="334">
        <f t="shared" si="205"/>
        <v>1</v>
      </c>
      <c r="S459" s="335">
        <f t="shared" si="227"/>
        <v>8</v>
      </c>
      <c r="T459" s="332">
        <f t="shared" si="227"/>
        <v>17.442499999999999</v>
      </c>
      <c r="U459" s="332"/>
      <c r="V459" s="336"/>
      <c r="W459" s="332"/>
      <c r="X459" s="332"/>
      <c r="Y459" s="337" t="str">
        <f t="shared" si="223"/>
        <v>No Rejection</v>
      </c>
      <c r="Z459" s="332"/>
      <c r="AA459" s="338"/>
      <c r="AC459" s="759"/>
      <c r="AD459" s="757"/>
    </row>
    <row r="460" spans="1:30" s="280" customFormat="1" ht="13.95" customHeight="1">
      <c r="A460" s="961"/>
      <c r="B460" s="326" t="s">
        <v>1515</v>
      </c>
      <c r="C460" s="327" t="s">
        <v>776</v>
      </c>
      <c r="D460" s="328" t="s">
        <v>1763</v>
      </c>
      <c r="E460" s="327" t="s">
        <v>1764</v>
      </c>
      <c r="F460" s="329">
        <v>16.07</v>
      </c>
      <c r="G460" s="329">
        <v>0.41</v>
      </c>
      <c r="H460" s="329">
        <v>1.44</v>
      </c>
      <c r="I460" s="329">
        <f t="shared" si="206"/>
        <v>2.0735999999999999</v>
      </c>
      <c r="J460" s="330">
        <f t="shared" si="226"/>
        <v>8</v>
      </c>
      <c r="K460" s="291">
        <f t="shared" si="226"/>
        <v>17.442499999999999</v>
      </c>
      <c r="L460" s="291">
        <f t="shared" si="226"/>
        <v>1.8517694240914551</v>
      </c>
      <c r="M460" s="331">
        <f t="shared" si="226"/>
        <v>0.10616422095980824</v>
      </c>
      <c r="N460" s="291">
        <f t="shared" si="204"/>
        <v>11.206164485425322</v>
      </c>
      <c r="O460" s="283"/>
      <c r="P460" s="290"/>
      <c r="Q460" s="333">
        <f>ABS(F460-AVERAGE(F457:F459,F461:F464))/SQRT(STDEV(F457:F459,F461:F464)^2+G460^2)</f>
        <v>0.80361955696768361</v>
      </c>
      <c r="R460" s="334">
        <f t="shared" si="205"/>
        <v>1</v>
      </c>
      <c r="S460" s="335">
        <f t="shared" si="227"/>
        <v>8</v>
      </c>
      <c r="T460" s="332">
        <f t="shared" si="227"/>
        <v>17.442499999999999</v>
      </c>
      <c r="U460" s="332"/>
      <c r="V460" s="336"/>
      <c r="W460" s="332"/>
      <c r="X460" s="332"/>
      <c r="Y460" s="337" t="str">
        <f t="shared" si="223"/>
        <v>No Rejection</v>
      </c>
      <c r="Z460" s="332"/>
      <c r="AA460" s="338"/>
      <c r="AC460" s="759"/>
      <c r="AD460" s="757"/>
    </row>
    <row r="461" spans="1:30" s="280" customFormat="1" ht="13.95" customHeight="1">
      <c r="A461" s="961"/>
      <c r="B461" s="326" t="s">
        <v>1515</v>
      </c>
      <c r="C461" s="327" t="s">
        <v>776</v>
      </c>
      <c r="D461" s="328" t="s">
        <v>1765</v>
      </c>
      <c r="E461" s="327" t="s">
        <v>1766</v>
      </c>
      <c r="F461" s="329">
        <v>15.33</v>
      </c>
      <c r="G461" s="329">
        <v>0.43</v>
      </c>
      <c r="H461" s="329">
        <v>1.38</v>
      </c>
      <c r="I461" s="329">
        <f t="shared" si="206"/>
        <v>1.9043999999999996</v>
      </c>
      <c r="J461" s="330">
        <f t="shared" si="226"/>
        <v>8</v>
      </c>
      <c r="K461" s="291">
        <f t="shared" si="226"/>
        <v>17.442499999999999</v>
      </c>
      <c r="L461" s="291">
        <f t="shared" si="226"/>
        <v>1.8517694240914551</v>
      </c>
      <c r="M461" s="331">
        <f t="shared" si="226"/>
        <v>0.10616422095980824</v>
      </c>
      <c r="N461" s="291">
        <f t="shared" si="204"/>
        <v>24.13551243915628</v>
      </c>
      <c r="O461" s="283"/>
      <c r="P461" s="290"/>
      <c r="Q461" s="333">
        <f>ABS(F461-AVERAGE(F457:F460,F462:F464))/SQRT(STDEV(F457:F460,F462:F464)^2+G461^2)</f>
        <v>1.3219433433361572</v>
      </c>
      <c r="R461" s="334">
        <f t="shared" si="205"/>
        <v>1</v>
      </c>
      <c r="S461" s="335">
        <f t="shared" si="227"/>
        <v>8</v>
      </c>
      <c r="T461" s="332">
        <f t="shared" si="227"/>
        <v>17.442499999999999</v>
      </c>
      <c r="U461" s="332"/>
      <c r="V461" s="336"/>
      <c r="W461" s="332"/>
      <c r="X461" s="332"/>
      <c r="Y461" s="337" t="str">
        <f t="shared" si="223"/>
        <v>No Rejection</v>
      </c>
      <c r="Z461" s="332"/>
      <c r="AA461" s="338"/>
      <c r="AC461" s="759"/>
      <c r="AD461" s="757"/>
    </row>
    <row r="462" spans="1:30" s="280" customFormat="1" ht="13.95" customHeight="1">
      <c r="A462" s="961"/>
      <c r="B462" s="326" t="s">
        <v>1515</v>
      </c>
      <c r="C462" s="327" t="s">
        <v>776</v>
      </c>
      <c r="D462" s="328" t="s">
        <v>1767</v>
      </c>
      <c r="E462" s="327" t="s">
        <v>1768</v>
      </c>
      <c r="F462" s="329">
        <v>18.87</v>
      </c>
      <c r="G462" s="329">
        <v>0.56000000000000005</v>
      </c>
      <c r="H462" s="329">
        <v>1.71</v>
      </c>
      <c r="I462" s="329">
        <f t="shared" si="206"/>
        <v>2.9240999999999997</v>
      </c>
      <c r="J462" s="330">
        <f t="shared" si="226"/>
        <v>8</v>
      </c>
      <c r="K462" s="291">
        <f t="shared" si="226"/>
        <v>17.442499999999999</v>
      </c>
      <c r="L462" s="291">
        <f t="shared" si="226"/>
        <v>1.8517694240914551</v>
      </c>
      <c r="M462" s="331">
        <f t="shared" si="226"/>
        <v>0.10616422095980824</v>
      </c>
      <c r="N462" s="291">
        <f t="shared" ref="N462:N525" si="228">(F462-K462)^2/G462^2</f>
        <v>6.4979472257653228</v>
      </c>
      <c r="O462" s="283"/>
      <c r="P462" s="290"/>
      <c r="Q462" s="333">
        <f>ABS(F462-AVERAGE(F457:F461,F463:F464))/SQRT(STDEV(F457:F461,F463:F464)^2+G462^2)</f>
        <v>0.82336447725019501</v>
      </c>
      <c r="R462" s="334">
        <f t="shared" ref="R462:R525" si="229">IF(Q462&gt;2,0,1)</f>
        <v>1</v>
      </c>
      <c r="S462" s="335">
        <f t="shared" si="227"/>
        <v>8</v>
      </c>
      <c r="T462" s="332">
        <f t="shared" si="227"/>
        <v>17.442499999999999</v>
      </c>
      <c r="U462" s="332"/>
      <c r="V462" s="336"/>
      <c r="W462" s="332"/>
      <c r="X462" s="332"/>
      <c r="Y462" s="337" t="str">
        <f t="shared" si="223"/>
        <v>No Rejection</v>
      </c>
      <c r="Z462" s="332"/>
      <c r="AA462" s="338"/>
      <c r="AC462" s="759"/>
      <c r="AD462" s="757"/>
    </row>
    <row r="463" spans="1:30" s="280" customFormat="1" ht="13.95" customHeight="1">
      <c r="A463" s="961"/>
      <c r="B463" s="326" t="s">
        <v>1515</v>
      </c>
      <c r="C463" s="327" t="s">
        <v>776</v>
      </c>
      <c r="D463" s="328" t="s">
        <v>1769</v>
      </c>
      <c r="E463" s="327" t="s">
        <v>1770</v>
      </c>
      <c r="F463" s="329">
        <v>18.899999999999999</v>
      </c>
      <c r="G463" s="329">
        <v>0.4</v>
      </c>
      <c r="H463" s="329">
        <v>1.67</v>
      </c>
      <c r="I463" s="329">
        <f t="shared" ref="I463:I526" si="230">H463^2</f>
        <v>2.7888999999999999</v>
      </c>
      <c r="J463" s="330">
        <f t="shared" si="226"/>
        <v>8</v>
      </c>
      <c r="K463" s="291">
        <f t="shared" si="226"/>
        <v>17.442499999999999</v>
      </c>
      <c r="L463" s="291">
        <f t="shared" si="226"/>
        <v>1.8517694240914551</v>
      </c>
      <c r="M463" s="331">
        <f t="shared" si="226"/>
        <v>0.10616422095980824</v>
      </c>
      <c r="N463" s="291">
        <f t="shared" si="228"/>
        <v>13.276914062499989</v>
      </c>
      <c r="O463" s="283"/>
      <c r="P463" s="290"/>
      <c r="Q463" s="333">
        <f>ABS(F463-AVERAGE(F457:F462,F464))/SQRT(STDEV(F457:F462,F464)^2+G463^2)</f>
        <v>0.8594920187539471</v>
      </c>
      <c r="R463" s="334">
        <f t="shared" si="229"/>
        <v>1</v>
      </c>
      <c r="S463" s="335">
        <f t="shared" si="227"/>
        <v>8</v>
      </c>
      <c r="T463" s="332">
        <f t="shared" si="227"/>
        <v>17.442499999999999</v>
      </c>
      <c r="U463" s="332"/>
      <c r="V463" s="336"/>
      <c r="W463" s="332"/>
      <c r="X463" s="332"/>
      <c r="Y463" s="337" t="str">
        <f t="shared" si="223"/>
        <v>No Rejection</v>
      </c>
      <c r="Z463" s="332"/>
      <c r="AA463" s="338"/>
      <c r="AC463" s="759"/>
      <c r="AD463" s="757"/>
    </row>
    <row r="464" spans="1:30" s="280" customFormat="1" ht="13.95" customHeight="1">
      <c r="A464" s="961"/>
      <c r="B464" s="339" t="s">
        <v>1515</v>
      </c>
      <c r="C464" s="340" t="s">
        <v>776</v>
      </c>
      <c r="D464" s="341" t="s">
        <v>1771</v>
      </c>
      <c r="E464" s="340" t="s">
        <v>1772</v>
      </c>
      <c r="F464" s="342">
        <v>17.09</v>
      </c>
      <c r="G464" s="342">
        <v>0.53</v>
      </c>
      <c r="H464" s="342">
        <v>1.56</v>
      </c>
      <c r="I464" s="342">
        <f t="shared" si="230"/>
        <v>2.4336000000000002</v>
      </c>
      <c r="J464" s="343">
        <f t="shared" si="226"/>
        <v>8</v>
      </c>
      <c r="K464" s="344">
        <f t="shared" si="226"/>
        <v>17.442499999999999</v>
      </c>
      <c r="L464" s="344">
        <f t="shared" si="226"/>
        <v>1.8517694240914551</v>
      </c>
      <c r="M464" s="345">
        <f t="shared" si="226"/>
        <v>0.10616422095980824</v>
      </c>
      <c r="N464" s="344">
        <f t="shared" si="228"/>
        <v>0.44235048059807541</v>
      </c>
      <c r="O464" s="347"/>
      <c r="P464" s="348"/>
      <c r="Q464" s="349">
        <f>ABS(F464-AVERAGE(F457:F463))/SQRT(STDEV(F457:F463)^2+G464^2)</f>
        <v>0.19523556122512492</v>
      </c>
      <c r="R464" s="350">
        <f t="shared" si="229"/>
        <v>1</v>
      </c>
      <c r="S464" s="351">
        <f t="shared" si="227"/>
        <v>8</v>
      </c>
      <c r="T464" s="346">
        <f t="shared" si="227"/>
        <v>17.442499999999999</v>
      </c>
      <c r="U464" s="346"/>
      <c r="V464" s="352"/>
      <c r="W464" s="346"/>
      <c r="X464" s="346"/>
      <c r="Y464" s="353" t="str">
        <f t="shared" si="223"/>
        <v>No Rejection</v>
      </c>
      <c r="Z464" s="346"/>
      <c r="AA464" s="354"/>
      <c r="AC464" s="759"/>
      <c r="AD464" s="757"/>
    </row>
    <row r="465" spans="1:30" s="280" customFormat="1" ht="13.95" customHeight="1">
      <c r="A465" s="961"/>
      <c r="B465" s="309" t="s">
        <v>1515</v>
      </c>
      <c r="C465" s="310" t="s">
        <v>774</v>
      </c>
      <c r="D465" s="311" t="s">
        <v>1773</v>
      </c>
      <c r="E465" s="310" t="s">
        <v>1774</v>
      </c>
      <c r="F465" s="312">
        <v>49.69</v>
      </c>
      <c r="G465" s="312">
        <v>0.86</v>
      </c>
      <c r="H465" s="312">
        <v>4.38</v>
      </c>
      <c r="I465" s="312">
        <f t="shared" si="230"/>
        <v>19.1844</v>
      </c>
      <c r="J465" s="313">
        <f>COUNT(F465:F478)</f>
        <v>14</v>
      </c>
      <c r="K465" s="314">
        <f>AVERAGE(F465:F478)</f>
        <v>44.599285714285713</v>
      </c>
      <c r="L465" s="314">
        <f>STDEV(F465:F478)</f>
        <v>12.921941068934286</v>
      </c>
      <c r="M465" s="315">
        <f>L465/K465</f>
        <v>0.28973426058245649</v>
      </c>
      <c r="N465" s="314">
        <f t="shared" si="228"/>
        <v>35.039713275791641</v>
      </c>
      <c r="O465" s="317">
        <f>SUM(N465:N478)</f>
        <v>5324.2409294481986</v>
      </c>
      <c r="P465" s="318">
        <f>O465/(J465-1)</f>
        <v>409.55699457293838</v>
      </c>
      <c r="Q465" s="319">
        <f>ABS(F465-AVERAGE(F466:F478))/SQRT(STDEV(F466:F478)^2+G465^2)</f>
        <v>0.4094181030971486</v>
      </c>
      <c r="R465" s="320">
        <f t="shared" si="229"/>
        <v>1</v>
      </c>
      <c r="S465" s="321">
        <f>IF(SUM(R465:R478)=1,"One sample left!",SUM(R465:R478))</f>
        <v>13</v>
      </c>
      <c r="T465" s="316">
        <f>IF(S465=J465,K465,AVERAGE(F465:F477))</f>
        <v>46.53153846153846</v>
      </c>
      <c r="U465" s="316">
        <f>IF(S465=J465,L465,STDEV(F465:F477))</f>
        <v>11.147421111445345</v>
      </c>
      <c r="V465" s="322">
        <f>U465/T465</f>
        <v>0.23956700079150534</v>
      </c>
      <c r="W465" s="316">
        <f>SQRT(STDEV(F465:F477)^2+SUM(I465:I476))</f>
        <v>19.228101763718055</v>
      </c>
      <c r="X465" s="322">
        <f>W465/T465</f>
        <v>0.41322729485102694</v>
      </c>
      <c r="Y465" s="323">
        <f t="shared" si="223"/>
        <v>13.488208883100086</v>
      </c>
      <c r="Z465" s="317">
        <f>IF(S465=J465,O465,SUM(Y465:Y478))</f>
        <v>2403.6946403428219</v>
      </c>
      <c r="AA465" s="324">
        <f>Z465/(S465-1)</f>
        <v>200.30788669523517</v>
      </c>
      <c r="AC465" s="759"/>
      <c r="AD465" s="757"/>
    </row>
    <row r="466" spans="1:30" s="280" customFormat="1" ht="13.95" customHeight="1">
      <c r="A466" s="961"/>
      <c r="B466" s="326" t="s">
        <v>1515</v>
      </c>
      <c r="C466" s="327" t="s">
        <v>774</v>
      </c>
      <c r="D466" s="328" t="s">
        <v>1775</v>
      </c>
      <c r="E466" s="327" t="s">
        <v>1776</v>
      </c>
      <c r="F466" s="329">
        <v>47.15</v>
      </c>
      <c r="G466" s="329">
        <v>0.82</v>
      </c>
      <c r="H466" s="329">
        <v>4.16</v>
      </c>
      <c r="I466" s="329">
        <f t="shared" si="230"/>
        <v>17.305600000000002</v>
      </c>
      <c r="J466" s="330">
        <f t="shared" ref="J466:M478" si="231">J465</f>
        <v>14</v>
      </c>
      <c r="K466" s="291">
        <f t="shared" si="231"/>
        <v>44.599285714285713</v>
      </c>
      <c r="L466" s="291">
        <f t="shared" si="231"/>
        <v>12.921941068934286</v>
      </c>
      <c r="M466" s="331">
        <f t="shared" si="231"/>
        <v>0.28973426058245649</v>
      </c>
      <c r="N466" s="291">
        <f t="shared" si="228"/>
        <v>9.6760014386480329</v>
      </c>
      <c r="O466" s="283"/>
      <c r="P466" s="290"/>
      <c r="Q466" s="333">
        <f>ABS(F466-AVERAGE(F465,F467:F478))/SQRT(STDEV(F465,F467:F478)^2+G466^2)</f>
        <v>0.20418858437888573</v>
      </c>
      <c r="R466" s="334">
        <f t="shared" si="229"/>
        <v>1</v>
      </c>
      <c r="S466" s="335">
        <f t="shared" ref="S466:T478" si="232">S465</f>
        <v>13</v>
      </c>
      <c r="T466" s="332">
        <f t="shared" si="232"/>
        <v>46.53153846153846</v>
      </c>
      <c r="U466" s="332"/>
      <c r="V466" s="336"/>
      <c r="W466" s="332"/>
      <c r="X466" s="332"/>
      <c r="Y466" s="337">
        <f t="shared" si="223"/>
        <v>0.56884990267134594</v>
      </c>
      <c r="Z466" s="332"/>
      <c r="AA466" s="338"/>
      <c r="AC466" s="759"/>
      <c r="AD466" s="757"/>
    </row>
    <row r="467" spans="1:30" s="280" customFormat="1" ht="13.95" customHeight="1">
      <c r="A467" s="961"/>
      <c r="B467" s="326" t="s">
        <v>1515</v>
      </c>
      <c r="C467" s="327" t="s">
        <v>774</v>
      </c>
      <c r="D467" s="328" t="s">
        <v>1777</v>
      </c>
      <c r="E467" s="327" t="s">
        <v>1778</v>
      </c>
      <c r="F467" s="329">
        <v>43.13</v>
      </c>
      <c r="G467" s="329">
        <v>1.37</v>
      </c>
      <c r="H467" s="329">
        <v>3.97</v>
      </c>
      <c r="I467" s="329">
        <f t="shared" si="230"/>
        <v>15.760900000000001</v>
      </c>
      <c r="J467" s="330">
        <f t="shared" si="231"/>
        <v>14</v>
      </c>
      <c r="K467" s="291">
        <f t="shared" si="231"/>
        <v>44.599285714285713</v>
      </c>
      <c r="L467" s="291">
        <f t="shared" si="231"/>
        <v>12.921941068934286</v>
      </c>
      <c r="M467" s="331">
        <f t="shared" si="231"/>
        <v>0.28973426058245649</v>
      </c>
      <c r="N467" s="291">
        <f t="shared" si="228"/>
        <v>1.1501947414375144</v>
      </c>
      <c r="O467" s="283"/>
      <c r="P467" s="290"/>
      <c r="Q467" s="333">
        <f>ABS(F467-AVERAGE(F465:F466,F468:F478))/SQRT(STDEV(F465:F466,F468:F478)^2+G467^2)</f>
        <v>0.11710379125381591</v>
      </c>
      <c r="R467" s="334">
        <f t="shared" si="229"/>
        <v>1</v>
      </c>
      <c r="S467" s="335">
        <f t="shared" si="232"/>
        <v>13</v>
      </c>
      <c r="T467" s="332">
        <f t="shared" si="232"/>
        <v>46.53153846153846</v>
      </c>
      <c r="U467" s="332"/>
      <c r="V467" s="336"/>
      <c r="W467" s="332"/>
      <c r="X467" s="332"/>
      <c r="Y467" s="337">
        <f t="shared" si="223"/>
        <v>6.1646672200572299</v>
      </c>
      <c r="Z467" s="332"/>
      <c r="AA467" s="338"/>
      <c r="AC467" s="759"/>
      <c r="AD467" s="757"/>
    </row>
    <row r="468" spans="1:30" s="280" customFormat="1" ht="13.95" customHeight="1">
      <c r="A468" s="961"/>
      <c r="B468" s="326" t="s">
        <v>1515</v>
      </c>
      <c r="C468" s="327" t="s">
        <v>774</v>
      </c>
      <c r="D468" s="328" t="s">
        <v>1779</v>
      </c>
      <c r="E468" s="327" t="s">
        <v>1780</v>
      </c>
      <c r="F468" s="329">
        <v>63.06</v>
      </c>
      <c r="G468" s="329">
        <v>1.1000000000000001</v>
      </c>
      <c r="H468" s="329">
        <v>5.58</v>
      </c>
      <c r="I468" s="329">
        <f t="shared" si="230"/>
        <v>31.136400000000002</v>
      </c>
      <c r="J468" s="330">
        <f t="shared" si="231"/>
        <v>14</v>
      </c>
      <c r="K468" s="291">
        <f t="shared" si="231"/>
        <v>44.599285714285713</v>
      </c>
      <c r="L468" s="291">
        <f t="shared" si="231"/>
        <v>12.921941068934286</v>
      </c>
      <c r="M468" s="331">
        <f t="shared" si="231"/>
        <v>0.28973426058245649</v>
      </c>
      <c r="N468" s="291">
        <f t="shared" si="228"/>
        <v>281.65121647832689</v>
      </c>
      <c r="O468" s="283"/>
      <c r="P468" s="290"/>
      <c r="Q468" s="333">
        <f>ABS(F468-AVERAGE(F465:F467,F469:F478))/SQRT(STDEV(F465:F467,F469:F478)^2+G468^2)</f>
        <v>1.6151123225974509</v>
      </c>
      <c r="R468" s="334">
        <f t="shared" si="229"/>
        <v>1</v>
      </c>
      <c r="S468" s="335">
        <f t="shared" si="232"/>
        <v>13</v>
      </c>
      <c r="T468" s="332">
        <f t="shared" si="232"/>
        <v>46.53153846153846</v>
      </c>
      <c r="U468" s="332"/>
      <c r="V468" s="336"/>
      <c r="W468" s="332"/>
      <c r="X468" s="332"/>
      <c r="Y468" s="337">
        <f t="shared" si="223"/>
        <v>225.77689324661355</v>
      </c>
      <c r="Z468" s="332"/>
      <c r="AA468" s="338"/>
      <c r="AC468" s="759"/>
      <c r="AD468" s="757"/>
    </row>
    <row r="469" spans="1:30" s="280" customFormat="1" ht="13.95" customHeight="1">
      <c r="A469" s="961"/>
      <c r="B469" s="326" t="s">
        <v>1515</v>
      </c>
      <c r="C469" s="327" t="s">
        <v>774</v>
      </c>
      <c r="D469" s="328" t="s">
        <v>1781</v>
      </c>
      <c r="E469" s="327" t="s">
        <v>1782</v>
      </c>
      <c r="F469" s="329">
        <v>48.8</v>
      </c>
      <c r="G469" s="329">
        <v>1.04</v>
      </c>
      <c r="H469" s="329">
        <v>4.34</v>
      </c>
      <c r="I469" s="329">
        <f t="shared" si="230"/>
        <v>18.835599999999999</v>
      </c>
      <c r="J469" s="330">
        <f t="shared" si="231"/>
        <v>14</v>
      </c>
      <c r="K469" s="291">
        <f t="shared" si="231"/>
        <v>44.599285714285713</v>
      </c>
      <c r="L469" s="291">
        <f t="shared" si="231"/>
        <v>12.921941068934286</v>
      </c>
      <c r="M469" s="331">
        <f t="shared" si="231"/>
        <v>0.28973426058245649</v>
      </c>
      <c r="N469" s="291">
        <f t="shared" si="228"/>
        <v>16.314719406623578</v>
      </c>
      <c r="O469" s="283"/>
      <c r="P469" s="290"/>
      <c r="Q469" s="333">
        <f>ABS(F469-AVERAGE(F465:F468,F470:F478))/SQRT(STDEV(F465:F468,F470:F478)^2+G469^2)</f>
        <v>0.33682358178424771</v>
      </c>
      <c r="R469" s="334">
        <f t="shared" si="229"/>
        <v>1</v>
      </c>
      <c r="S469" s="335">
        <f t="shared" si="232"/>
        <v>13</v>
      </c>
      <c r="T469" s="332">
        <f t="shared" si="232"/>
        <v>46.53153846153846</v>
      </c>
      <c r="U469" s="332"/>
      <c r="V469" s="336"/>
      <c r="W469" s="332"/>
      <c r="X469" s="332"/>
      <c r="Y469" s="337">
        <f t="shared" si="223"/>
        <v>4.7576902288085083</v>
      </c>
      <c r="Z469" s="332"/>
      <c r="AA469" s="338"/>
      <c r="AC469" s="759"/>
      <c r="AD469" s="757"/>
    </row>
    <row r="470" spans="1:30" s="280" customFormat="1" ht="13.95" customHeight="1">
      <c r="A470" s="961"/>
      <c r="B470" s="326" t="s">
        <v>1515</v>
      </c>
      <c r="C470" s="327" t="s">
        <v>774</v>
      </c>
      <c r="D470" s="328" t="s">
        <v>1783</v>
      </c>
      <c r="E470" s="327" t="s">
        <v>1784</v>
      </c>
      <c r="F470" s="329">
        <v>41.57</v>
      </c>
      <c r="G470" s="329">
        <v>1.44</v>
      </c>
      <c r="H470" s="329">
        <v>3.86</v>
      </c>
      <c r="I470" s="329">
        <f t="shared" si="230"/>
        <v>14.8996</v>
      </c>
      <c r="J470" s="330">
        <f t="shared" si="231"/>
        <v>14</v>
      </c>
      <c r="K470" s="291">
        <f t="shared" si="231"/>
        <v>44.599285714285713</v>
      </c>
      <c r="L470" s="291">
        <f t="shared" si="231"/>
        <v>12.921941068934286</v>
      </c>
      <c r="M470" s="331">
        <f t="shared" si="231"/>
        <v>0.28973426058245649</v>
      </c>
      <c r="N470" s="291">
        <f t="shared" si="228"/>
        <v>4.4254301402273839</v>
      </c>
      <c r="O470" s="283"/>
      <c r="P470" s="290"/>
      <c r="Q470" s="333">
        <f>ABS(F470-AVERAGE(F465:F469,F471:F478))/SQRT(STDEV(F465:F469,F471:F478)^2+G470^2)</f>
        <v>0.24172449488088268</v>
      </c>
      <c r="R470" s="334">
        <f t="shared" si="229"/>
        <v>1</v>
      </c>
      <c r="S470" s="375">
        <f t="shared" si="232"/>
        <v>13</v>
      </c>
      <c r="T470" s="332">
        <f t="shared" si="232"/>
        <v>46.53153846153846</v>
      </c>
      <c r="U470" s="332"/>
      <c r="V470" s="336"/>
      <c r="W470" s="332"/>
      <c r="X470" s="332"/>
      <c r="Y470" s="337">
        <f t="shared" si="223"/>
        <v>11.871558596318204</v>
      </c>
      <c r="Z470" s="332"/>
      <c r="AA470" s="338"/>
      <c r="AC470" s="759"/>
      <c r="AD470" s="757"/>
    </row>
    <row r="471" spans="1:30" s="280" customFormat="1" ht="13.95" customHeight="1">
      <c r="A471" s="961"/>
      <c r="B471" s="326" t="s">
        <v>1515</v>
      </c>
      <c r="C471" s="327" t="s">
        <v>774</v>
      </c>
      <c r="D471" s="328" t="s">
        <v>1785</v>
      </c>
      <c r="E471" s="327" t="s">
        <v>1786</v>
      </c>
      <c r="F471" s="329">
        <v>47.9</v>
      </c>
      <c r="G471" s="329">
        <v>1.05</v>
      </c>
      <c r="H471" s="329">
        <v>4.2699999999999996</v>
      </c>
      <c r="I471" s="329">
        <f t="shared" si="230"/>
        <v>18.232899999999997</v>
      </c>
      <c r="J471" s="330">
        <f t="shared" si="231"/>
        <v>14</v>
      </c>
      <c r="K471" s="291">
        <f t="shared" si="231"/>
        <v>44.599285714285713</v>
      </c>
      <c r="L471" s="291">
        <f t="shared" si="231"/>
        <v>12.921941068934286</v>
      </c>
      <c r="M471" s="331">
        <f t="shared" si="231"/>
        <v>0.28973426058245649</v>
      </c>
      <c r="N471" s="291">
        <f t="shared" si="228"/>
        <v>9.881827479291033</v>
      </c>
      <c r="O471" s="283"/>
      <c r="P471" s="290"/>
      <c r="Q471" s="333">
        <f>ABS(F471-AVERAGE(F465:F470,F472:F478))/SQRT(STDEV(F465:F470,F472:F478)^2+G471^2)</f>
        <v>0.26420077181837315</v>
      </c>
      <c r="R471" s="334">
        <f t="shared" si="229"/>
        <v>1</v>
      </c>
      <c r="S471" s="335">
        <f t="shared" si="232"/>
        <v>13</v>
      </c>
      <c r="T471" s="332">
        <f t="shared" si="232"/>
        <v>46.53153846153846</v>
      </c>
      <c r="U471" s="332"/>
      <c r="V471" s="336"/>
      <c r="W471" s="332"/>
      <c r="X471" s="332"/>
      <c r="Y471" s="337">
        <f t="shared" si="223"/>
        <v>1.6985822968240549</v>
      </c>
      <c r="Z471" s="332"/>
      <c r="AA471" s="338"/>
      <c r="AC471" s="759"/>
      <c r="AD471" s="757"/>
    </row>
    <row r="472" spans="1:30" s="280" customFormat="1" ht="13.95" customHeight="1">
      <c r="A472" s="961"/>
      <c r="B472" s="326" t="s">
        <v>1515</v>
      </c>
      <c r="C472" s="327" t="s">
        <v>774</v>
      </c>
      <c r="D472" s="328" t="s">
        <v>1787</v>
      </c>
      <c r="E472" s="327" t="s">
        <v>1788</v>
      </c>
      <c r="F472" s="329">
        <v>44.7</v>
      </c>
      <c r="G472" s="329">
        <v>1.94</v>
      </c>
      <c r="H472" s="329">
        <v>4.32</v>
      </c>
      <c r="I472" s="329">
        <f t="shared" si="230"/>
        <v>18.662400000000002</v>
      </c>
      <c r="J472" s="330">
        <f t="shared" si="231"/>
        <v>14</v>
      </c>
      <c r="K472" s="291">
        <f t="shared" si="231"/>
        <v>44.599285714285713</v>
      </c>
      <c r="L472" s="291">
        <f t="shared" si="231"/>
        <v>12.921941068934286</v>
      </c>
      <c r="M472" s="331">
        <f t="shared" si="231"/>
        <v>0.28973426058245649</v>
      </c>
      <c r="N472" s="291">
        <f t="shared" si="228"/>
        <v>2.6951236441012712E-3</v>
      </c>
      <c r="O472" s="283"/>
      <c r="P472" s="290"/>
      <c r="Q472" s="333">
        <f>ABS(F472-AVERAGE(F465:F471,F473:F478))/SQRT(STDEV(F465:F471,F473:F478)^2+G472^2)</f>
        <v>7.9817191554905787E-3</v>
      </c>
      <c r="R472" s="334">
        <f t="shared" si="229"/>
        <v>1</v>
      </c>
      <c r="S472" s="335">
        <f t="shared" si="232"/>
        <v>13</v>
      </c>
      <c r="T472" s="332">
        <f t="shared" si="232"/>
        <v>46.53153846153846</v>
      </c>
      <c r="U472" s="332"/>
      <c r="V472" s="336"/>
      <c r="W472" s="332"/>
      <c r="X472" s="332"/>
      <c r="Y472" s="337">
        <f t="shared" si="223"/>
        <v>0.89130968649555198</v>
      </c>
      <c r="Z472" s="332"/>
      <c r="AA472" s="338"/>
      <c r="AC472" s="759"/>
      <c r="AD472" s="757"/>
    </row>
    <row r="473" spans="1:30" s="280" customFormat="1" ht="13.95" customHeight="1">
      <c r="A473" s="961"/>
      <c r="B473" s="326" t="s">
        <v>1515</v>
      </c>
      <c r="C473" s="327" t="s">
        <v>774</v>
      </c>
      <c r="D473" s="328" t="s">
        <v>1789</v>
      </c>
      <c r="E473" s="327" t="s">
        <v>1790</v>
      </c>
      <c r="F473" s="329">
        <v>24.88</v>
      </c>
      <c r="G473" s="329">
        <v>0.52</v>
      </c>
      <c r="H473" s="329">
        <v>2.2000000000000002</v>
      </c>
      <c r="I473" s="329">
        <f t="shared" si="230"/>
        <v>4.8400000000000007</v>
      </c>
      <c r="J473" s="330">
        <f t="shared" si="231"/>
        <v>14</v>
      </c>
      <c r="K473" s="291">
        <f t="shared" si="231"/>
        <v>44.599285714285713</v>
      </c>
      <c r="L473" s="291">
        <f t="shared" si="231"/>
        <v>12.921941068934286</v>
      </c>
      <c r="M473" s="331">
        <f t="shared" si="231"/>
        <v>0.28973426058245649</v>
      </c>
      <c r="N473" s="291">
        <f t="shared" si="228"/>
        <v>1438.0555809231976</v>
      </c>
      <c r="O473" s="283"/>
      <c r="P473" s="290"/>
      <c r="Q473" s="333">
        <f>ABS(F473-AVERAGE(F465:F472,F474:F478))/SQRT(STDEV(F465:F472,F474:F478)^2+G473^2)</f>
        <v>1.7559246054517486</v>
      </c>
      <c r="R473" s="334">
        <f t="shared" si="229"/>
        <v>1</v>
      </c>
      <c r="S473" s="375">
        <f t="shared" si="232"/>
        <v>13</v>
      </c>
      <c r="T473" s="332">
        <f t="shared" si="232"/>
        <v>46.53153846153846</v>
      </c>
      <c r="U473" s="332"/>
      <c r="V473" s="336"/>
      <c r="W473" s="332"/>
      <c r="X473" s="332"/>
      <c r="Y473" s="337">
        <f t="shared" si="223"/>
        <v>1733.6875656489617</v>
      </c>
      <c r="Z473" s="332"/>
      <c r="AA473" s="338"/>
      <c r="AC473" s="759"/>
      <c r="AD473" s="757"/>
    </row>
    <row r="474" spans="1:30" s="280" customFormat="1" ht="13.95" customHeight="1">
      <c r="A474" s="961"/>
      <c r="B474" s="326" t="s">
        <v>1515</v>
      </c>
      <c r="C474" s="327" t="s">
        <v>774</v>
      </c>
      <c r="D474" s="328" t="s">
        <v>1791</v>
      </c>
      <c r="E474" s="327" t="s">
        <v>1792</v>
      </c>
      <c r="F474" s="329">
        <v>52.62</v>
      </c>
      <c r="G474" s="329">
        <v>2.62</v>
      </c>
      <c r="H474" s="329">
        <v>5.25</v>
      </c>
      <c r="I474" s="329">
        <f t="shared" si="230"/>
        <v>27.5625</v>
      </c>
      <c r="J474" s="330">
        <f t="shared" si="231"/>
        <v>14</v>
      </c>
      <c r="K474" s="291">
        <f t="shared" si="231"/>
        <v>44.599285714285713</v>
      </c>
      <c r="L474" s="291">
        <f t="shared" si="231"/>
        <v>12.921941068934286</v>
      </c>
      <c r="M474" s="331">
        <f t="shared" si="231"/>
        <v>0.28973426058245649</v>
      </c>
      <c r="N474" s="291">
        <f t="shared" si="228"/>
        <v>9.3718107413701386</v>
      </c>
      <c r="O474" s="283"/>
      <c r="P474" s="290"/>
      <c r="Q474" s="333">
        <f>ABS(F474-AVERAGE(F465:F473,F475:F478))/SQRT(STDEV(F465:F473,F475:F478)^2+G474^2)</f>
        <v>0.64029948374890422</v>
      </c>
      <c r="R474" s="334">
        <f t="shared" si="229"/>
        <v>1</v>
      </c>
      <c r="S474" s="335">
        <f t="shared" si="232"/>
        <v>13</v>
      </c>
      <c r="T474" s="332">
        <f t="shared" si="232"/>
        <v>46.53153846153846</v>
      </c>
      <c r="U474" s="332"/>
      <c r="V474" s="336"/>
      <c r="W474" s="332"/>
      <c r="X474" s="332"/>
      <c r="Y474" s="337">
        <f t="shared" si="223"/>
        <v>5.4002336555744757</v>
      </c>
      <c r="Z474" s="332"/>
      <c r="AA474" s="338"/>
      <c r="AC474" s="759"/>
      <c r="AD474" s="757"/>
    </row>
    <row r="475" spans="1:30" s="280" customFormat="1" ht="13.95" customHeight="1">
      <c r="A475" s="961"/>
      <c r="B475" s="326" t="s">
        <v>1515</v>
      </c>
      <c r="C475" s="327" t="s">
        <v>774</v>
      </c>
      <c r="D475" s="328" t="s">
        <v>1793</v>
      </c>
      <c r="E475" s="327" t="s">
        <v>1794</v>
      </c>
      <c r="F475" s="329">
        <v>59.26</v>
      </c>
      <c r="G475" s="329">
        <v>1.0900000000000001</v>
      </c>
      <c r="H475" s="329">
        <v>5.25</v>
      </c>
      <c r="I475" s="329">
        <f t="shared" si="230"/>
        <v>27.5625</v>
      </c>
      <c r="J475" s="330">
        <f t="shared" si="231"/>
        <v>14</v>
      </c>
      <c r="K475" s="291">
        <f t="shared" si="231"/>
        <v>44.599285714285713</v>
      </c>
      <c r="L475" s="291">
        <f t="shared" si="231"/>
        <v>12.921941068934286</v>
      </c>
      <c r="M475" s="331">
        <f t="shared" si="231"/>
        <v>0.28973426058245649</v>
      </c>
      <c r="N475" s="291">
        <f t="shared" si="228"/>
        <v>180.90778837416622</v>
      </c>
      <c r="O475" s="283"/>
      <c r="P475" s="290"/>
      <c r="Q475" s="333">
        <f>ABS(F475-AVERAGE(F465:F474,F476:F478))/SQRT(STDEV(F465:F474,F476:F478)^2+G475^2)</f>
        <v>1.2374443826632531</v>
      </c>
      <c r="R475" s="334">
        <f t="shared" si="229"/>
        <v>1</v>
      </c>
      <c r="S475" s="335">
        <f t="shared" si="232"/>
        <v>13</v>
      </c>
      <c r="T475" s="332">
        <f t="shared" si="232"/>
        <v>46.53153846153846</v>
      </c>
      <c r="U475" s="332"/>
      <c r="V475" s="336"/>
      <c r="W475" s="332"/>
      <c r="X475" s="332"/>
      <c r="Y475" s="337">
        <f t="shared" si="223"/>
        <v>136.36371781507839</v>
      </c>
      <c r="Z475" s="332"/>
      <c r="AA475" s="338"/>
      <c r="AC475" s="759"/>
      <c r="AD475" s="757"/>
    </row>
    <row r="476" spans="1:30" s="280" customFormat="1" ht="13.95" customHeight="1">
      <c r="A476" s="961"/>
      <c r="B476" s="326" t="s">
        <v>1515</v>
      </c>
      <c r="C476" s="327" t="s">
        <v>774</v>
      </c>
      <c r="D476" s="328" t="s">
        <v>1795</v>
      </c>
      <c r="E476" s="327" t="s">
        <v>1796</v>
      </c>
      <c r="F476" s="329">
        <v>55.8</v>
      </c>
      <c r="G476" s="329">
        <v>2.86</v>
      </c>
      <c r="H476" s="329">
        <v>5.61</v>
      </c>
      <c r="I476" s="329">
        <f t="shared" si="230"/>
        <v>31.472100000000005</v>
      </c>
      <c r="J476" s="330">
        <f t="shared" si="231"/>
        <v>14</v>
      </c>
      <c r="K476" s="291">
        <f t="shared" si="231"/>
        <v>44.599285714285713</v>
      </c>
      <c r="L476" s="291">
        <f t="shared" si="231"/>
        <v>12.921941068934286</v>
      </c>
      <c r="M476" s="331">
        <f t="shared" si="231"/>
        <v>0.28973426058245649</v>
      </c>
      <c r="N476" s="291">
        <f t="shared" si="228"/>
        <v>15.337669386058494</v>
      </c>
      <c r="O476" s="283"/>
      <c r="P476" s="290"/>
      <c r="Q476" s="333">
        <f>ABS(F476-AVERAGE(F465:F475,F477:F478))/SQRT(STDEV(F465:F475,F477:F478)^2+G476^2)</f>
        <v>0.90458600818662849</v>
      </c>
      <c r="R476" s="334">
        <f t="shared" si="229"/>
        <v>1</v>
      </c>
      <c r="S476" s="335">
        <f t="shared" si="232"/>
        <v>13</v>
      </c>
      <c r="T476" s="332">
        <f t="shared" si="232"/>
        <v>46.53153846153846</v>
      </c>
      <c r="U476" s="332"/>
      <c r="V476" s="336"/>
      <c r="W476" s="332"/>
      <c r="X476" s="332"/>
      <c r="Y476" s="337">
        <f t="shared" si="223"/>
        <v>10.502271417910512</v>
      </c>
      <c r="Z476" s="332"/>
      <c r="AA476" s="338"/>
      <c r="AC476" s="759"/>
      <c r="AD476" s="757"/>
    </row>
    <row r="477" spans="1:30" s="280" customFormat="1" ht="13.95" customHeight="1">
      <c r="A477" s="961"/>
      <c r="B477" s="326" t="s">
        <v>1515</v>
      </c>
      <c r="C477" s="327" t="s">
        <v>774</v>
      </c>
      <c r="D477" s="328" t="s">
        <v>1797</v>
      </c>
      <c r="E477" s="327" t="s">
        <v>1798</v>
      </c>
      <c r="F477" s="329">
        <v>26.35</v>
      </c>
      <c r="G477" s="329">
        <v>1.27</v>
      </c>
      <c r="H477" s="329">
        <v>2.6</v>
      </c>
      <c r="I477" s="329">
        <f t="shared" si="230"/>
        <v>6.7600000000000007</v>
      </c>
      <c r="J477" s="330">
        <f t="shared" si="231"/>
        <v>14</v>
      </c>
      <c r="K477" s="291">
        <f t="shared" si="231"/>
        <v>44.599285714285713</v>
      </c>
      <c r="L477" s="291">
        <f t="shared" si="231"/>
        <v>12.921941068934286</v>
      </c>
      <c r="M477" s="331">
        <f t="shared" si="231"/>
        <v>0.28973426058245649</v>
      </c>
      <c r="N477" s="291">
        <f t="shared" si="228"/>
        <v>206.48299899661018</v>
      </c>
      <c r="O477" s="283"/>
      <c r="P477" s="290"/>
      <c r="Q477" s="333">
        <f>ABS(F477-AVERAGE(F465:F476,F478))/SQRT(STDEV(F465:F476,F478)^2+G477^2)</f>
        <v>1.590853209250797</v>
      </c>
      <c r="R477" s="334">
        <f t="shared" si="229"/>
        <v>1</v>
      </c>
      <c r="S477" s="335">
        <f t="shared" si="232"/>
        <v>13</v>
      </c>
      <c r="T477" s="332">
        <f t="shared" si="232"/>
        <v>46.53153846153846</v>
      </c>
      <c r="U477" s="332"/>
      <c r="V477" s="336"/>
      <c r="W477" s="332"/>
      <c r="X477" s="332"/>
      <c r="Y477" s="337">
        <f t="shared" si="223"/>
        <v>252.52309174440828</v>
      </c>
      <c r="Z477" s="332"/>
      <c r="AA477" s="338"/>
      <c r="AC477" s="759"/>
      <c r="AD477" s="757"/>
    </row>
    <row r="478" spans="1:30" s="280" customFormat="1" ht="13.95" customHeight="1">
      <c r="A478" s="961"/>
      <c r="B478" s="339" t="s">
        <v>1515</v>
      </c>
      <c r="C478" s="340" t="s">
        <v>774</v>
      </c>
      <c r="D478" s="341" t="s">
        <v>1799</v>
      </c>
      <c r="E478" s="340" t="s">
        <v>1800</v>
      </c>
      <c r="F478" s="342">
        <v>19.48</v>
      </c>
      <c r="G478" s="342">
        <v>0.45</v>
      </c>
      <c r="H478" s="342">
        <v>1.73</v>
      </c>
      <c r="I478" s="342">
        <f t="shared" si="230"/>
        <v>2.9929000000000001</v>
      </c>
      <c r="J478" s="343">
        <f t="shared" si="231"/>
        <v>14</v>
      </c>
      <c r="K478" s="344">
        <f t="shared" si="231"/>
        <v>44.599285714285713</v>
      </c>
      <c r="L478" s="344">
        <f t="shared" si="231"/>
        <v>12.921941068934286</v>
      </c>
      <c r="M478" s="345">
        <f t="shared" si="231"/>
        <v>0.28973426058245649</v>
      </c>
      <c r="N478" s="344">
        <f t="shared" si="228"/>
        <v>3115.943282942806</v>
      </c>
      <c r="O478" s="347"/>
      <c r="P478" s="348"/>
      <c r="Q478" s="349">
        <f>ABS(F478-AVERAGE(F465:F477))/SQRT(STDEV(F465:F477)^2+G478^2)</f>
        <v>2.424733374982452</v>
      </c>
      <c r="R478" s="350">
        <f t="shared" si="229"/>
        <v>0</v>
      </c>
      <c r="S478" s="351">
        <f t="shared" si="232"/>
        <v>13</v>
      </c>
      <c r="T478" s="346">
        <f t="shared" si="232"/>
        <v>46.53153846153846</v>
      </c>
      <c r="U478" s="346"/>
      <c r="V478" s="352"/>
      <c r="W478" s="346"/>
      <c r="X478" s="346"/>
      <c r="Y478" s="353">
        <f t="shared" si="223"/>
        <v>0</v>
      </c>
      <c r="Z478" s="346"/>
      <c r="AA478" s="354"/>
      <c r="AC478" s="759"/>
      <c r="AD478" s="757"/>
    </row>
    <row r="479" spans="1:30" s="280" customFormat="1" ht="13.95" customHeight="1">
      <c r="A479" s="961"/>
      <c r="B479" s="309" t="s">
        <v>1515</v>
      </c>
      <c r="C479" s="310" t="s">
        <v>1801</v>
      </c>
      <c r="D479" s="311" t="s">
        <v>1802</v>
      </c>
      <c r="E479" s="310" t="s">
        <v>1803</v>
      </c>
      <c r="F479" s="312">
        <v>37.950000000000003</v>
      </c>
      <c r="G479" s="312">
        <v>0.85</v>
      </c>
      <c r="H479" s="312">
        <v>3.38</v>
      </c>
      <c r="I479" s="312">
        <f t="shared" si="230"/>
        <v>11.424399999999999</v>
      </c>
      <c r="J479" s="313">
        <f>COUNT(F479:F485)</f>
        <v>7</v>
      </c>
      <c r="K479" s="314">
        <f>AVERAGE(F479:F485)</f>
        <v>68.388571428571424</v>
      </c>
      <c r="L479" s="314">
        <f>STDEV(F479:F485)</f>
        <v>91.156406691753588</v>
      </c>
      <c r="M479" s="315">
        <f>L479/K479</f>
        <v>1.3329187141591643</v>
      </c>
      <c r="N479" s="314">
        <f t="shared" si="228"/>
        <v>1282.3621184944561</v>
      </c>
      <c r="O479" s="317">
        <f>SUM(N479:N485)</f>
        <v>15749.12620312292</v>
      </c>
      <c r="P479" s="318">
        <f>O479/(J479-1)</f>
        <v>2624.8543671871535</v>
      </c>
      <c r="Q479" s="319">
        <f>ABS(F479-AVERAGE(F480:F485))/SQRT(STDEV(F480:F485)^2+G479^2)</f>
        <v>0.35953138054822109</v>
      </c>
      <c r="R479" s="320">
        <f t="shared" si="229"/>
        <v>1</v>
      </c>
      <c r="S479" s="321">
        <f>IF(SUM(R479:R485)=1,"One sample left!",SUM(R479:R485))</f>
        <v>6</v>
      </c>
      <c r="T479" s="316">
        <f>IF(S479=J479,K479,AVERAGE(F479:F481,F483:F485))</f>
        <v>34.053333333333335</v>
      </c>
      <c r="U479" s="316">
        <f>IF(S479=J479,L479,STDEV(F479:F481,F483:F485))</f>
        <v>8.2798880829795127</v>
      </c>
      <c r="V479" s="322">
        <f>U479/T479</f>
        <v>0.2431447166105965</v>
      </c>
      <c r="W479" s="316">
        <f>SQRT((STDEV(F479:F481,F483:F485))^2+SUM(I479:I481,I483:I485))</f>
        <v>11.247788523379436</v>
      </c>
      <c r="X479" s="322">
        <f>W479/T479</f>
        <v>0.33029919312977979</v>
      </c>
      <c r="Y479" s="323">
        <f t="shared" si="223"/>
        <v>21.015932333717821</v>
      </c>
      <c r="Z479" s="317">
        <f>IF(S479=J479,O479,SUM(Y479:Y485))</f>
        <v>537.52324889133695</v>
      </c>
      <c r="AA479" s="324">
        <f>Z479/(S479-1)</f>
        <v>107.50464977826739</v>
      </c>
      <c r="AC479" s="759"/>
      <c r="AD479" s="757"/>
    </row>
    <row r="480" spans="1:30" s="280" customFormat="1" ht="13.95" customHeight="1">
      <c r="A480" s="961"/>
      <c r="B480" s="326" t="s">
        <v>1515</v>
      </c>
      <c r="C480" s="327" t="s">
        <v>1801</v>
      </c>
      <c r="D480" s="328" t="s">
        <v>1804</v>
      </c>
      <c r="E480" s="327" t="s">
        <v>1805</v>
      </c>
      <c r="F480" s="329">
        <v>46.07</v>
      </c>
      <c r="G480" s="329">
        <v>0.81</v>
      </c>
      <c r="H480" s="329">
        <v>4.0599999999999996</v>
      </c>
      <c r="I480" s="329">
        <f t="shared" si="230"/>
        <v>16.483599999999996</v>
      </c>
      <c r="J480" s="330">
        <f t="shared" ref="J480:M485" si="233">J479</f>
        <v>7</v>
      </c>
      <c r="K480" s="291">
        <f t="shared" si="233"/>
        <v>68.388571428571424</v>
      </c>
      <c r="L480" s="291">
        <f t="shared" si="233"/>
        <v>91.156406691753588</v>
      </c>
      <c r="M480" s="331">
        <f t="shared" si="233"/>
        <v>1.3329187141591643</v>
      </c>
      <c r="N480" s="291">
        <f t="shared" si="228"/>
        <v>759.21144735900714</v>
      </c>
      <c r="O480" s="283"/>
      <c r="P480" s="290"/>
      <c r="Q480" s="333">
        <f>ABS(F480-AVERAGE(F479,F481:F485))/SQRT(STDEV(F479,F481:F485)^2+G480^2)</f>
        <v>0.26228102180190427</v>
      </c>
      <c r="R480" s="334">
        <f t="shared" si="229"/>
        <v>1</v>
      </c>
      <c r="S480" s="335">
        <f t="shared" ref="S480:T485" si="234">S479</f>
        <v>6</v>
      </c>
      <c r="T480" s="332">
        <f t="shared" si="234"/>
        <v>34.053333333333335</v>
      </c>
      <c r="U480" s="332"/>
      <c r="V480" s="336"/>
      <c r="W480" s="332"/>
      <c r="X480" s="332"/>
      <c r="Y480" s="337">
        <f t="shared" si="223"/>
        <v>220.08882453555512</v>
      </c>
      <c r="Z480" s="332"/>
      <c r="AA480" s="338"/>
      <c r="AC480" s="759"/>
      <c r="AD480" s="757"/>
    </row>
    <row r="481" spans="1:30" s="280" customFormat="1" ht="13.95" customHeight="1">
      <c r="A481" s="961"/>
      <c r="B481" s="326" t="s">
        <v>1515</v>
      </c>
      <c r="C481" s="327" t="s">
        <v>1801</v>
      </c>
      <c r="D481" s="328" t="s">
        <v>1806</v>
      </c>
      <c r="E481" s="327" t="s">
        <v>1807</v>
      </c>
      <c r="F481" s="329">
        <v>26.15</v>
      </c>
      <c r="G481" s="329">
        <v>0.74</v>
      </c>
      <c r="H481" s="329">
        <v>2.37</v>
      </c>
      <c r="I481" s="329">
        <f t="shared" si="230"/>
        <v>5.6169000000000002</v>
      </c>
      <c r="J481" s="330">
        <f t="shared" si="233"/>
        <v>7</v>
      </c>
      <c r="K481" s="291">
        <f t="shared" si="233"/>
        <v>68.388571428571424</v>
      </c>
      <c r="L481" s="291">
        <f t="shared" si="233"/>
        <v>91.156406691753588</v>
      </c>
      <c r="M481" s="331">
        <f t="shared" si="233"/>
        <v>1.3329187141591643</v>
      </c>
      <c r="N481" s="291">
        <f t="shared" si="228"/>
        <v>3258.0294308373454</v>
      </c>
      <c r="O481" s="283"/>
      <c r="P481" s="290"/>
      <c r="Q481" s="333">
        <f>ABS(F481-AVERAGE(F479:F480,F482:F485))/SQRT(STDEV(F479:F480,F482:F485)^2+G481^2)</f>
        <v>0.5041107564982078</v>
      </c>
      <c r="R481" s="334">
        <f t="shared" si="229"/>
        <v>1</v>
      </c>
      <c r="S481" s="335">
        <f t="shared" si="234"/>
        <v>6</v>
      </c>
      <c r="T481" s="332">
        <f t="shared" si="234"/>
        <v>34.053333333333335</v>
      </c>
      <c r="U481" s="332"/>
      <c r="V481" s="336"/>
      <c r="W481" s="332"/>
      <c r="X481" s="332"/>
      <c r="Y481" s="337">
        <f t="shared" si="223"/>
        <v>114.06624868111363</v>
      </c>
      <c r="Z481" s="332"/>
      <c r="AA481" s="338"/>
      <c r="AC481" s="759"/>
      <c r="AD481" s="757"/>
    </row>
    <row r="482" spans="1:30" s="280" customFormat="1" ht="13.95" customHeight="1">
      <c r="A482" s="961"/>
      <c r="B482" s="326" t="s">
        <v>1515</v>
      </c>
      <c r="C482" s="327" t="s">
        <v>1801</v>
      </c>
      <c r="D482" s="328" t="s">
        <v>1808</v>
      </c>
      <c r="E482" s="327" t="s">
        <v>1809</v>
      </c>
      <c r="F482" s="329">
        <v>274.39999999999998</v>
      </c>
      <c r="G482" s="329">
        <v>3.43</v>
      </c>
      <c r="H482" s="329">
        <v>25.34</v>
      </c>
      <c r="I482" s="329">
        <f t="shared" si="230"/>
        <v>642.11559999999997</v>
      </c>
      <c r="J482" s="330">
        <f t="shared" si="233"/>
        <v>7</v>
      </c>
      <c r="K482" s="291">
        <f t="shared" si="233"/>
        <v>68.388571428571424</v>
      </c>
      <c r="L482" s="291">
        <f t="shared" si="233"/>
        <v>91.156406691753588</v>
      </c>
      <c r="M482" s="331">
        <f t="shared" si="233"/>
        <v>1.3329187141591643</v>
      </c>
      <c r="N482" s="291">
        <f t="shared" si="228"/>
        <v>3607.4007175616284</v>
      </c>
      <c r="O482" s="283"/>
      <c r="P482" s="290"/>
      <c r="Q482" s="357">
        <f>ABS(F482-AVERAGE(F479:F481,F483:F485))/SQRT(STDEV(F479:F481,F483:F485)^2+G482^2)</f>
        <v>26.817750276985741</v>
      </c>
      <c r="R482" s="382">
        <f t="shared" si="229"/>
        <v>0</v>
      </c>
      <c r="S482" s="335">
        <f t="shared" si="234"/>
        <v>6</v>
      </c>
      <c r="T482" s="332">
        <f t="shared" si="234"/>
        <v>34.053333333333335</v>
      </c>
      <c r="U482" s="332"/>
      <c r="V482" s="336"/>
      <c r="W482" s="332"/>
      <c r="X482" s="332"/>
      <c r="Y482" s="337">
        <f t="shared" si="223"/>
        <v>0</v>
      </c>
      <c r="Z482" s="332"/>
      <c r="AA482" s="338"/>
      <c r="AC482" s="759"/>
      <c r="AD482" s="757"/>
    </row>
    <row r="483" spans="1:30" s="280" customFormat="1" ht="13.95" customHeight="1">
      <c r="A483" s="961"/>
      <c r="B483" s="326" t="s">
        <v>1515</v>
      </c>
      <c r="C483" s="327" t="s">
        <v>1801</v>
      </c>
      <c r="D483" s="328" t="s">
        <v>1810</v>
      </c>
      <c r="E483" s="327" t="s">
        <v>1811</v>
      </c>
      <c r="F483" s="329">
        <v>39.229999999999997</v>
      </c>
      <c r="G483" s="329">
        <v>0.7</v>
      </c>
      <c r="H483" s="329">
        <v>3.45</v>
      </c>
      <c r="I483" s="329">
        <f t="shared" si="230"/>
        <v>11.902500000000002</v>
      </c>
      <c r="J483" s="330">
        <f t="shared" si="233"/>
        <v>7</v>
      </c>
      <c r="K483" s="291">
        <f t="shared" si="233"/>
        <v>68.388571428571424</v>
      </c>
      <c r="L483" s="291">
        <f t="shared" si="233"/>
        <v>91.156406691753588</v>
      </c>
      <c r="M483" s="331">
        <f t="shared" si="233"/>
        <v>1.3329187141591643</v>
      </c>
      <c r="N483" s="291">
        <f t="shared" si="228"/>
        <v>1735.1475260308207</v>
      </c>
      <c r="O483" s="283"/>
      <c r="P483" s="290"/>
      <c r="Q483" s="357">
        <f>ABS(F483-AVERAGE(F479:F482,F484:F485))/SQRT(STDEV(F479:F482,F484:F485)^2+G483^2)</f>
        <v>0.34410273209657666</v>
      </c>
      <c r="R483" s="382">
        <f t="shared" si="229"/>
        <v>1</v>
      </c>
      <c r="S483" s="335">
        <f t="shared" si="234"/>
        <v>6</v>
      </c>
      <c r="T483" s="332">
        <f t="shared" si="234"/>
        <v>34.053333333333335</v>
      </c>
      <c r="U483" s="332"/>
      <c r="V483" s="336"/>
      <c r="W483" s="332"/>
      <c r="X483" s="332"/>
      <c r="Y483" s="337">
        <f t="shared" si="223"/>
        <v>54.689546485260685</v>
      </c>
      <c r="Z483" s="332"/>
      <c r="AA483" s="338"/>
      <c r="AC483" s="759"/>
      <c r="AD483" s="757"/>
    </row>
    <row r="484" spans="1:30" s="280" customFormat="1" ht="13.95" customHeight="1">
      <c r="A484" s="961"/>
      <c r="B484" s="326" t="s">
        <v>1515</v>
      </c>
      <c r="C484" s="327" t="s">
        <v>1801</v>
      </c>
      <c r="D484" s="328" t="s">
        <v>1812</v>
      </c>
      <c r="E484" s="327" t="s">
        <v>1813</v>
      </c>
      <c r="F484" s="329">
        <v>29.33</v>
      </c>
      <c r="G484" s="329">
        <v>0.72</v>
      </c>
      <c r="H484" s="329">
        <v>2.62</v>
      </c>
      <c r="I484" s="329">
        <f t="shared" si="230"/>
        <v>6.8644000000000007</v>
      </c>
      <c r="J484" s="330">
        <f t="shared" si="233"/>
        <v>7</v>
      </c>
      <c r="K484" s="291">
        <f t="shared" si="233"/>
        <v>68.388571428571424</v>
      </c>
      <c r="L484" s="291">
        <f t="shared" si="233"/>
        <v>91.156406691753588</v>
      </c>
      <c r="M484" s="331">
        <f t="shared" si="233"/>
        <v>1.3329187141591643</v>
      </c>
      <c r="N484" s="291">
        <f t="shared" si="228"/>
        <v>2942.8472261589818</v>
      </c>
      <c r="O484" s="283"/>
      <c r="P484" s="290"/>
      <c r="Q484" s="333">
        <f>ABS(F484-AVERAGE(F479:F483,F485))/SQRT(STDEV(F479:F483,F485)^2+G484^2)</f>
        <v>0.46469421729305593</v>
      </c>
      <c r="R484" s="334">
        <f t="shared" si="229"/>
        <v>1</v>
      </c>
      <c r="S484" s="335">
        <f t="shared" si="234"/>
        <v>6</v>
      </c>
      <c r="T484" s="332">
        <f t="shared" si="234"/>
        <v>34.053333333333335</v>
      </c>
      <c r="U484" s="332"/>
      <c r="V484" s="336"/>
      <c r="W484" s="332"/>
      <c r="X484" s="332"/>
      <c r="Y484" s="337">
        <f t="shared" si="223"/>
        <v>43.036029663923237</v>
      </c>
      <c r="Z484" s="332"/>
      <c r="AA484" s="338"/>
      <c r="AC484" s="759"/>
      <c r="AD484" s="757"/>
    </row>
    <row r="485" spans="1:30" s="280" customFormat="1" ht="13.95" customHeight="1">
      <c r="A485" s="961"/>
      <c r="B485" s="339" t="s">
        <v>1515</v>
      </c>
      <c r="C485" s="340" t="s">
        <v>1801</v>
      </c>
      <c r="D485" s="341" t="s">
        <v>1814</v>
      </c>
      <c r="E485" s="340" t="s">
        <v>1815</v>
      </c>
      <c r="F485" s="342">
        <v>25.59</v>
      </c>
      <c r="G485" s="342">
        <v>0.92</v>
      </c>
      <c r="H485" s="342">
        <v>2.38</v>
      </c>
      <c r="I485" s="342">
        <f t="shared" si="230"/>
        <v>5.6643999999999997</v>
      </c>
      <c r="J485" s="343">
        <f t="shared" si="233"/>
        <v>7</v>
      </c>
      <c r="K485" s="344">
        <f t="shared" si="233"/>
        <v>68.388571428571424</v>
      </c>
      <c r="L485" s="344">
        <f t="shared" si="233"/>
        <v>91.156406691753588</v>
      </c>
      <c r="M485" s="345">
        <f t="shared" si="233"/>
        <v>1.3329187141591643</v>
      </c>
      <c r="N485" s="344">
        <f t="shared" si="228"/>
        <v>2164.1277366806826</v>
      </c>
      <c r="O485" s="347"/>
      <c r="P485" s="348"/>
      <c r="Q485" s="349">
        <f>ABS(F485-AVERAGE(F479:F484))/SQRT(STDEV(F479:F484)^2+G485^2)</f>
        <v>0.51108350994244645</v>
      </c>
      <c r="R485" s="350">
        <f t="shared" si="229"/>
        <v>1</v>
      </c>
      <c r="S485" s="351">
        <f t="shared" si="234"/>
        <v>6</v>
      </c>
      <c r="T485" s="346">
        <f t="shared" si="234"/>
        <v>34.053333333333335</v>
      </c>
      <c r="U485" s="346"/>
      <c r="V485" s="352"/>
      <c r="W485" s="346"/>
      <c r="X485" s="346"/>
      <c r="Y485" s="353">
        <f t="shared" si="223"/>
        <v>84.626667191766458</v>
      </c>
      <c r="Z485" s="346"/>
      <c r="AA485" s="354"/>
      <c r="AC485" s="759"/>
      <c r="AD485" s="757"/>
    </row>
    <row r="486" spans="1:30" s="280" customFormat="1" ht="13.95" customHeight="1">
      <c r="A486" s="961" t="s">
        <v>815</v>
      </c>
      <c r="B486" s="309" t="s">
        <v>1816</v>
      </c>
      <c r="C486" s="310" t="s">
        <v>819</v>
      </c>
      <c r="D486" s="311" t="s">
        <v>1817</v>
      </c>
      <c r="E486" s="310" t="s">
        <v>1818</v>
      </c>
      <c r="F486" s="312">
        <v>20.95</v>
      </c>
      <c r="G486" s="312">
        <v>1.39</v>
      </c>
      <c r="H486" s="312">
        <v>2.27</v>
      </c>
      <c r="I486" s="312">
        <f t="shared" si="230"/>
        <v>5.1528999999999998</v>
      </c>
      <c r="J486" s="313">
        <f>COUNT(F486:F490)</f>
        <v>5</v>
      </c>
      <c r="K486" s="314">
        <f>AVERAGE(F486:F490)</f>
        <v>16.077999999999999</v>
      </c>
      <c r="L486" s="314">
        <f>STDEV(F486:F490)</f>
        <v>8.0091491433235262</v>
      </c>
      <c r="M486" s="315">
        <f>L486/K486</f>
        <v>0.49814337251670149</v>
      </c>
      <c r="N486" s="316">
        <f t="shared" si="228"/>
        <v>12.285277159567311</v>
      </c>
      <c r="O486" s="317">
        <f>SUM(N486:N490)</f>
        <v>5077.4131968715728</v>
      </c>
      <c r="P486" s="318">
        <f>O486/(J486-1)</f>
        <v>1269.3532992178932</v>
      </c>
      <c r="Q486" s="319">
        <f>ABS(F486-AVERAGE(F487:F490))/SQRT(STDEV(F487:F490)^2+G486^2)</f>
        <v>0.69146278429601216</v>
      </c>
      <c r="R486" s="320">
        <f t="shared" si="229"/>
        <v>1</v>
      </c>
      <c r="S486" s="321">
        <f>IF(SUM(R486:R490)=1,"One sample left!",SUM(R486:R490))</f>
        <v>4</v>
      </c>
      <c r="T486" s="316">
        <f>IF(S486=J486,K486,AVERAGE(F486,F488:F490))</f>
        <v>19.63</v>
      </c>
      <c r="U486" s="316">
        <f>IF(S486=J486,L486,STDEV(F486,F488:F490))</f>
        <v>1.1904900951568917</v>
      </c>
      <c r="V486" s="322">
        <f>U486/T486</f>
        <v>6.0646464348287916E-2</v>
      </c>
      <c r="W486" s="316">
        <f>SQRT((STDEV(F486,F488:F490))^2+SUM(I486,I488:I490))</f>
        <v>4.4117759084825092</v>
      </c>
      <c r="X486" s="322">
        <f>W486/T486</f>
        <v>0.22474660766594545</v>
      </c>
      <c r="Y486" s="323">
        <f t="shared" si="223"/>
        <v>0.90181667615547911</v>
      </c>
      <c r="Z486" s="317">
        <f>IF(S486=J486,O486,SUM(Y486:Y490))</f>
        <v>3.394957691358901</v>
      </c>
      <c r="AA486" s="324">
        <f>Z486/(S486-1)</f>
        <v>1.1316525637863004</v>
      </c>
      <c r="AC486" s="759"/>
      <c r="AD486" s="757"/>
    </row>
    <row r="487" spans="1:30" s="280" customFormat="1" ht="13.95" customHeight="1">
      <c r="A487" s="961"/>
      <c r="B487" s="326" t="s">
        <v>1816</v>
      </c>
      <c r="C487" s="327" t="s">
        <v>819</v>
      </c>
      <c r="D487" s="328" t="s">
        <v>1819</v>
      </c>
      <c r="E487" s="327" t="s">
        <v>1820</v>
      </c>
      <c r="F487" s="329">
        <v>1.87</v>
      </c>
      <c r="G487" s="329">
        <v>0.2</v>
      </c>
      <c r="H487" s="329">
        <v>0.26</v>
      </c>
      <c r="I487" s="329">
        <f t="shared" si="230"/>
        <v>6.7600000000000007E-2</v>
      </c>
      <c r="J487" s="330">
        <f t="shared" ref="J487:M490" si="235">J486</f>
        <v>5</v>
      </c>
      <c r="K487" s="291">
        <f t="shared" si="235"/>
        <v>16.077999999999999</v>
      </c>
      <c r="L487" s="291">
        <f t="shared" si="235"/>
        <v>8.0091491433235262</v>
      </c>
      <c r="M487" s="331">
        <f t="shared" si="235"/>
        <v>0.49814337251670149</v>
      </c>
      <c r="N487" s="291">
        <f t="shared" si="228"/>
        <v>5046.6815999999981</v>
      </c>
      <c r="O487" s="283"/>
      <c r="P487" s="290"/>
      <c r="Q487" s="333">
        <f>ABS(F487-AVERAGE(F486,F488:F490))/SQRT(STDEV(F486,F488:F490)^2+G487^2)</f>
        <v>14.712058594911056</v>
      </c>
      <c r="R487" s="334">
        <f t="shared" si="229"/>
        <v>0</v>
      </c>
      <c r="S487" s="335">
        <f t="shared" ref="S487:S495" si="236">S486</f>
        <v>4</v>
      </c>
      <c r="T487" s="332">
        <f>T486</f>
        <v>19.63</v>
      </c>
      <c r="U487" s="332"/>
      <c r="V487" s="336"/>
      <c r="W487" s="332"/>
      <c r="X487" s="332"/>
      <c r="Y487" s="337">
        <f t="shared" si="223"/>
        <v>0</v>
      </c>
      <c r="Z487" s="332"/>
      <c r="AA487" s="338"/>
      <c r="AC487" s="759"/>
      <c r="AD487" s="757"/>
    </row>
    <row r="488" spans="1:30" s="280" customFormat="1" ht="13.95" customHeight="1">
      <c r="A488" s="961"/>
      <c r="B488" s="326" t="s">
        <v>1816</v>
      </c>
      <c r="C488" s="327" t="s">
        <v>819</v>
      </c>
      <c r="D488" s="328" t="s">
        <v>1821</v>
      </c>
      <c r="E488" s="327" t="s">
        <v>1822</v>
      </c>
      <c r="F488" s="329">
        <v>19.399999999999999</v>
      </c>
      <c r="G488" s="329">
        <v>1.35</v>
      </c>
      <c r="H488" s="329">
        <v>2.14</v>
      </c>
      <c r="I488" s="329">
        <f t="shared" si="230"/>
        <v>4.5796000000000001</v>
      </c>
      <c r="J488" s="330">
        <f t="shared" si="235"/>
        <v>5</v>
      </c>
      <c r="K488" s="291">
        <f t="shared" si="235"/>
        <v>16.077999999999999</v>
      </c>
      <c r="L488" s="291">
        <f t="shared" si="235"/>
        <v>8.0091491433235262</v>
      </c>
      <c r="M488" s="331">
        <f t="shared" si="235"/>
        <v>0.49814337251670149</v>
      </c>
      <c r="N488" s="291">
        <f t="shared" si="228"/>
        <v>6.0552449931412857</v>
      </c>
      <c r="O488" s="283"/>
      <c r="P488" s="290"/>
      <c r="Q488" s="333">
        <f>ABS(F488-AVERAGE(F486:F487,F489:F490))/SQRT(STDEV(F486:F487,F489:F490)^2+G488^2)</f>
        <v>0.45647601654010261</v>
      </c>
      <c r="R488" s="334">
        <f t="shared" si="229"/>
        <v>1</v>
      </c>
      <c r="S488" s="335">
        <f t="shared" si="236"/>
        <v>4</v>
      </c>
      <c r="T488" s="332">
        <f>T487</f>
        <v>19.63</v>
      </c>
      <c r="U488" s="332"/>
      <c r="V488" s="336"/>
      <c r="W488" s="332"/>
      <c r="X488" s="332"/>
      <c r="Y488" s="337">
        <f t="shared" si="223"/>
        <v>2.9026063100137278E-2</v>
      </c>
      <c r="Z488" s="332"/>
      <c r="AA488" s="338"/>
      <c r="AC488" s="759"/>
      <c r="AD488" s="757"/>
    </row>
    <row r="489" spans="1:30" s="280" customFormat="1" ht="13.95" customHeight="1">
      <c r="A489" s="961"/>
      <c r="B489" s="326" t="s">
        <v>1816</v>
      </c>
      <c r="C489" s="327" t="s">
        <v>819</v>
      </c>
      <c r="D489" s="328" t="s">
        <v>1823</v>
      </c>
      <c r="E489" s="327" t="s">
        <v>1824</v>
      </c>
      <c r="F489" s="329">
        <v>18.12</v>
      </c>
      <c r="G489" s="329">
        <v>0.98</v>
      </c>
      <c r="H489" s="329">
        <v>1.84</v>
      </c>
      <c r="I489" s="329">
        <f t="shared" si="230"/>
        <v>3.3856000000000002</v>
      </c>
      <c r="J489" s="330">
        <f t="shared" si="235"/>
        <v>5</v>
      </c>
      <c r="K489" s="291">
        <f t="shared" si="235"/>
        <v>16.077999999999999</v>
      </c>
      <c r="L489" s="291">
        <f t="shared" si="235"/>
        <v>8.0091491433235262</v>
      </c>
      <c r="M489" s="331">
        <f t="shared" si="235"/>
        <v>0.49814337251670149</v>
      </c>
      <c r="N489" s="291">
        <f t="shared" si="228"/>
        <v>4.3416951270304116</v>
      </c>
      <c r="O489" s="283"/>
      <c r="P489" s="290"/>
      <c r="Q489" s="333">
        <f>ABS(F489-AVERAGE(F486:F488,F490))/SQRT(STDEV(F486:F488,F490)^2+G489^2)</f>
        <v>0.27726288237378</v>
      </c>
      <c r="R489" s="334">
        <f t="shared" si="229"/>
        <v>1</v>
      </c>
      <c r="S489" s="335">
        <f t="shared" si="236"/>
        <v>4</v>
      </c>
      <c r="T489" s="332">
        <f>T488</f>
        <v>19.63</v>
      </c>
      <c r="U489" s="332"/>
      <c r="V489" s="336"/>
      <c r="W489" s="332"/>
      <c r="X489" s="332"/>
      <c r="Y489" s="337">
        <f t="shared" si="223"/>
        <v>2.3741149521032838</v>
      </c>
      <c r="Z489" s="332"/>
      <c r="AA489" s="338"/>
      <c r="AC489" s="759"/>
      <c r="AD489" s="757"/>
    </row>
    <row r="490" spans="1:30" s="280" customFormat="1" ht="13.95" customHeight="1">
      <c r="A490" s="961"/>
      <c r="B490" s="339" t="s">
        <v>1816</v>
      </c>
      <c r="C490" s="340" t="s">
        <v>819</v>
      </c>
      <c r="D490" s="341" t="s">
        <v>1825</v>
      </c>
      <c r="E490" s="340" t="s">
        <v>1826</v>
      </c>
      <c r="F490" s="342">
        <v>20.05</v>
      </c>
      <c r="G490" s="342">
        <v>1.4</v>
      </c>
      <c r="H490" s="342">
        <v>2.2200000000000002</v>
      </c>
      <c r="I490" s="342">
        <f t="shared" si="230"/>
        <v>4.9284000000000008</v>
      </c>
      <c r="J490" s="343">
        <f t="shared" si="235"/>
        <v>5</v>
      </c>
      <c r="K490" s="344">
        <f t="shared" si="235"/>
        <v>16.077999999999999</v>
      </c>
      <c r="L490" s="344">
        <f t="shared" si="235"/>
        <v>8.0091491433235262</v>
      </c>
      <c r="M490" s="345">
        <f t="shared" si="235"/>
        <v>0.49814337251670149</v>
      </c>
      <c r="N490" s="344">
        <f t="shared" si="228"/>
        <v>8.0493795918367415</v>
      </c>
      <c r="O490" s="347"/>
      <c r="P490" s="348"/>
      <c r="Q490" s="349">
        <f>ABS(F490-AVERAGE(F486:F489))/SQRT(STDEV(F486:F489)^2+G490^2)</f>
        <v>0.5519564631007785</v>
      </c>
      <c r="R490" s="350">
        <f t="shared" si="229"/>
        <v>1</v>
      </c>
      <c r="S490" s="351">
        <f t="shared" si="236"/>
        <v>4</v>
      </c>
      <c r="T490" s="346">
        <f>T489</f>
        <v>19.63</v>
      </c>
      <c r="U490" s="346"/>
      <c r="V490" s="352"/>
      <c r="W490" s="346"/>
      <c r="X490" s="346"/>
      <c r="Y490" s="353">
        <f t="shared" si="223"/>
        <v>9.0000000000000746E-2</v>
      </c>
      <c r="Z490" s="346"/>
      <c r="AA490" s="354"/>
      <c r="AC490" s="759"/>
      <c r="AD490" s="757"/>
    </row>
    <row r="491" spans="1:30" s="280" customFormat="1" ht="13.95" customHeight="1">
      <c r="A491" s="961"/>
      <c r="B491" s="309" t="s">
        <v>1816</v>
      </c>
      <c r="C491" s="310" t="s">
        <v>821</v>
      </c>
      <c r="D491" s="311" t="s">
        <v>1827</v>
      </c>
      <c r="E491" s="310" t="s">
        <v>1828</v>
      </c>
      <c r="F491" s="312">
        <v>19.07</v>
      </c>
      <c r="G491" s="312">
        <v>0.86</v>
      </c>
      <c r="H491" s="312">
        <v>1.85</v>
      </c>
      <c r="I491" s="312">
        <f t="shared" si="230"/>
        <v>3.4225000000000003</v>
      </c>
      <c r="J491" s="313">
        <f>COUNT(F491:F495)</f>
        <v>5</v>
      </c>
      <c r="K491" s="314">
        <f>AVERAGE(F491:F495)</f>
        <v>20.308</v>
      </c>
      <c r="L491" s="314">
        <f>STDEV(F491:F495)</f>
        <v>0.8497176001472484</v>
      </c>
      <c r="M491" s="315">
        <f>L491/K491</f>
        <v>4.1841520590272227E-2</v>
      </c>
      <c r="N491" s="316">
        <f t="shared" si="228"/>
        <v>2.0722606814494307</v>
      </c>
      <c r="O491" s="317">
        <f>SUM(N491:N495)</f>
        <v>3.9725799541996816</v>
      </c>
      <c r="P491" s="318">
        <f>O491/(J491-1)</f>
        <v>0.99314498854992039</v>
      </c>
      <c r="Q491" s="319">
        <f>ABS(F491-AVERAGE(F492:F495))/SQRT(STDEV(F492:F495)^2+G491^2)</f>
        <v>1.5004543235253152</v>
      </c>
      <c r="R491" s="320">
        <f t="shared" si="229"/>
        <v>1</v>
      </c>
      <c r="S491" s="321">
        <f>IF(SUM(R491:R495)=1,"One sample left!",SUM(R491:R495))</f>
        <v>5</v>
      </c>
      <c r="T491" s="316">
        <f>IF(S491=J491,K491,AVERAGE(F491,F493:F495))</f>
        <v>20.308</v>
      </c>
      <c r="U491" s="316">
        <f>IF(S491=J491,L491,STDEV(F491,F493:F495))</f>
        <v>0.8497176001472484</v>
      </c>
      <c r="V491" s="322">
        <f>U491/T491</f>
        <v>4.1841520590272227E-2</v>
      </c>
      <c r="W491" s="316">
        <f>SQRT(STDEV(F491:F495)^2+SUM(I491:I495))</f>
        <v>4.4712101270237792</v>
      </c>
      <c r="X491" s="322">
        <f>W491/T491</f>
        <v>0.2201698900445036</v>
      </c>
      <c r="Y491" s="323" t="str">
        <f t="shared" si="223"/>
        <v>No Rejection</v>
      </c>
      <c r="Z491" s="317">
        <f>IF(S491=J491,O491,SUM(Y491:Y495))</f>
        <v>3.9725799541996816</v>
      </c>
      <c r="AA491" s="324">
        <f>Z491/(S491-1)</f>
        <v>0.99314498854992039</v>
      </c>
      <c r="AC491" s="759"/>
      <c r="AD491" s="757"/>
    </row>
    <row r="492" spans="1:30" s="280" customFormat="1" ht="13.95" customHeight="1">
      <c r="A492" s="961"/>
      <c r="B492" s="326" t="s">
        <v>1816</v>
      </c>
      <c r="C492" s="327" t="s">
        <v>821</v>
      </c>
      <c r="D492" s="328" t="s">
        <v>1829</v>
      </c>
      <c r="E492" s="327" t="s">
        <v>1830</v>
      </c>
      <c r="F492" s="329">
        <v>19.93</v>
      </c>
      <c r="G492" s="329">
        <v>1.07</v>
      </c>
      <c r="H492" s="329">
        <v>2.02</v>
      </c>
      <c r="I492" s="329">
        <f t="shared" si="230"/>
        <v>4.0804</v>
      </c>
      <c r="J492" s="330">
        <f t="shared" ref="J492:M495" si="237">J491</f>
        <v>5</v>
      </c>
      <c r="K492" s="291">
        <f t="shared" si="237"/>
        <v>20.308</v>
      </c>
      <c r="L492" s="291">
        <f t="shared" si="237"/>
        <v>0.8497176001472484</v>
      </c>
      <c r="M492" s="331">
        <f t="shared" si="237"/>
        <v>4.1841520590272227E-2</v>
      </c>
      <c r="N492" s="291">
        <f t="shared" si="228"/>
        <v>0.12480041925058966</v>
      </c>
      <c r="O492" s="283"/>
      <c r="P492" s="290"/>
      <c r="Q492" s="333">
        <f>ABS(F492-AVERAGE(F491,F493:F495))/SQRT(STDEV(F491,F493:F495)^2+G492^2)</f>
        <v>0.33016471028342648</v>
      </c>
      <c r="R492" s="334">
        <f t="shared" si="229"/>
        <v>1</v>
      </c>
      <c r="S492" s="335">
        <f t="shared" si="236"/>
        <v>5</v>
      </c>
      <c r="T492" s="332">
        <f>T491</f>
        <v>20.308</v>
      </c>
      <c r="U492" s="332"/>
      <c r="V492" s="336"/>
      <c r="W492" s="332"/>
      <c r="X492" s="332"/>
      <c r="Y492" s="337" t="str">
        <f t="shared" si="223"/>
        <v>No Rejection</v>
      </c>
      <c r="Z492" s="332"/>
      <c r="AA492" s="338"/>
      <c r="AC492" s="759"/>
      <c r="AD492" s="757"/>
    </row>
    <row r="493" spans="1:30" s="280" customFormat="1" ht="13.95" customHeight="1">
      <c r="A493" s="961"/>
      <c r="B493" s="326" t="s">
        <v>1816</v>
      </c>
      <c r="C493" s="327" t="s">
        <v>821</v>
      </c>
      <c r="D493" s="328" t="s">
        <v>1831</v>
      </c>
      <c r="E493" s="327" t="s">
        <v>1832</v>
      </c>
      <c r="F493" s="329">
        <v>21.11</v>
      </c>
      <c r="G493" s="329">
        <v>0.75</v>
      </c>
      <c r="H493" s="329">
        <v>1.96</v>
      </c>
      <c r="I493" s="329">
        <f t="shared" si="230"/>
        <v>3.8415999999999997</v>
      </c>
      <c r="J493" s="330">
        <f t="shared" si="237"/>
        <v>5</v>
      </c>
      <c r="K493" s="291">
        <f t="shared" si="237"/>
        <v>20.308</v>
      </c>
      <c r="L493" s="291">
        <f t="shared" si="237"/>
        <v>0.8497176001472484</v>
      </c>
      <c r="M493" s="331">
        <f t="shared" si="237"/>
        <v>4.1841520590272227E-2</v>
      </c>
      <c r="N493" s="291">
        <f t="shared" si="228"/>
        <v>1.1434737777777766</v>
      </c>
      <c r="O493" s="283"/>
      <c r="P493" s="290"/>
      <c r="Q493" s="333">
        <f>ABS(F493-AVERAGE(F491:F492,F494:F495))/SQRT(STDEV(F491:F492,F494:F495)^2+G493^2)</f>
        <v>0.89409493469026147</v>
      </c>
      <c r="R493" s="334">
        <f t="shared" si="229"/>
        <v>1</v>
      </c>
      <c r="S493" s="335">
        <f t="shared" si="236"/>
        <v>5</v>
      </c>
      <c r="T493" s="332">
        <f>T492</f>
        <v>20.308</v>
      </c>
      <c r="U493" s="332"/>
      <c r="V493" s="336"/>
      <c r="W493" s="332"/>
      <c r="X493" s="332"/>
      <c r="Y493" s="337" t="str">
        <f t="shared" si="223"/>
        <v>No Rejection</v>
      </c>
      <c r="Z493" s="332"/>
      <c r="AA493" s="338"/>
      <c r="AC493" s="759"/>
      <c r="AD493" s="757"/>
    </row>
    <row r="494" spans="1:30" s="280" customFormat="1" ht="13.95" customHeight="1">
      <c r="A494" s="961"/>
      <c r="B494" s="326" t="s">
        <v>1816</v>
      </c>
      <c r="C494" s="327" t="s">
        <v>821</v>
      </c>
      <c r="D494" s="328" t="s">
        <v>1833</v>
      </c>
      <c r="E494" s="327" t="s">
        <v>1834</v>
      </c>
      <c r="F494" s="329">
        <v>21.06</v>
      </c>
      <c r="G494" s="329">
        <v>0.95</v>
      </c>
      <c r="H494" s="329">
        <v>2.04</v>
      </c>
      <c r="I494" s="329">
        <f t="shared" si="230"/>
        <v>4.1616</v>
      </c>
      <c r="J494" s="330">
        <f t="shared" si="237"/>
        <v>5</v>
      </c>
      <c r="K494" s="291">
        <f t="shared" si="237"/>
        <v>20.308</v>
      </c>
      <c r="L494" s="291">
        <f t="shared" si="237"/>
        <v>0.8497176001472484</v>
      </c>
      <c r="M494" s="331">
        <f t="shared" si="237"/>
        <v>4.1841520590272227E-2</v>
      </c>
      <c r="N494" s="291">
        <f t="shared" si="228"/>
        <v>0.6265972299168957</v>
      </c>
      <c r="O494" s="283"/>
      <c r="P494" s="290"/>
      <c r="Q494" s="333">
        <f>ABS(F494-AVERAGE(F491:F493,F495))/SQRT(STDEV(F491:F493,F495)^2+G494^2)</f>
        <v>0.73636271001872156</v>
      </c>
      <c r="R494" s="334">
        <f t="shared" si="229"/>
        <v>1</v>
      </c>
      <c r="S494" s="335">
        <f t="shared" si="236"/>
        <v>5</v>
      </c>
      <c r="T494" s="332">
        <f>T493</f>
        <v>20.308</v>
      </c>
      <c r="U494" s="332"/>
      <c r="V494" s="336"/>
      <c r="W494" s="332"/>
      <c r="X494" s="332"/>
      <c r="Y494" s="337" t="str">
        <f t="shared" si="223"/>
        <v>No Rejection</v>
      </c>
      <c r="Z494" s="332"/>
      <c r="AA494" s="338"/>
      <c r="AC494" s="759"/>
      <c r="AD494" s="757"/>
    </row>
    <row r="495" spans="1:30" s="280" customFormat="1" ht="13.95" customHeight="1">
      <c r="A495" s="961"/>
      <c r="B495" s="339" t="s">
        <v>1816</v>
      </c>
      <c r="C495" s="340" t="s">
        <v>821</v>
      </c>
      <c r="D495" s="341" t="s">
        <v>1835</v>
      </c>
      <c r="E495" s="340" t="s">
        <v>1836</v>
      </c>
      <c r="F495" s="342">
        <v>20.37</v>
      </c>
      <c r="G495" s="342">
        <v>0.84</v>
      </c>
      <c r="H495" s="342">
        <v>1.94</v>
      </c>
      <c r="I495" s="342">
        <f t="shared" si="230"/>
        <v>3.7635999999999998</v>
      </c>
      <c r="J495" s="343">
        <f t="shared" si="237"/>
        <v>5</v>
      </c>
      <c r="K495" s="344">
        <f t="shared" si="237"/>
        <v>20.308</v>
      </c>
      <c r="L495" s="344">
        <f t="shared" si="237"/>
        <v>0.8497176001472484</v>
      </c>
      <c r="M495" s="345">
        <f t="shared" si="237"/>
        <v>4.1841520590272227E-2</v>
      </c>
      <c r="N495" s="344">
        <f t="shared" si="228"/>
        <v>5.4478458049888679E-3</v>
      </c>
      <c r="O495" s="347"/>
      <c r="P495" s="348"/>
      <c r="Q495" s="349">
        <f>ABS(F495-AVERAGE(F491:F494))/SQRT(STDEV(F491:F494)^2+G495^2)</f>
        <v>6.00307916369665E-2</v>
      </c>
      <c r="R495" s="350">
        <f t="shared" si="229"/>
        <v>1</v>
      </c>
      <c r="S495" s="351">
        <f t="shared" si="236"/>
        <v>5</v>
      </c>
      <c r="T495" s="346">
        <f>T494</f>
        <v>20.308</v>
      </c>
      <c r="U495" s="346"/>
      <c r="V495" s="352"/>
      <c r="W495" s="346"/>
      <c r="X495" s="346"/>
      <c r="Y495" s="353" t="str">
        <f t="shared" si="223"/>
        <v>No Rejection</v>
      </c>
      <c r="Z495" s="346"/>
      <c r="AA495" s="354"/>
      <c r="AC495" s="759"/>
      <c r="AD495" s="757"/>
    </row>
    <row r="496" spans="1:30" s="280" customFormat="1" ht="13.95" customHeight="1">
      <c r="A496" s="961" t="s">
        <v>1637</v>
      </c>
      <c r="B496" s="309" t="s">
        <v>1837</v>
      </c>
      <c r="C496" s="310" t="s">
        <v>1838</v>
      </c>
      <c r="D496" s="311" t="s">
        <v>1839</v>
      </c>
      <c r="E496" s="310" t="s">
        <v>1840</v>
      </c>
      <c r="F496" s="312">
        <v>0.53</v>
      </c>
      <c r="G496" s="312">
        <v>0.12</v>
      </c>
      <c r="H496" s="312">
        <v>0.13</v>
      </c>
      <c r="I496" s="312">
        <f t="shared" si="230"/>
        <v>1.6900000000000002E-2</v>
      </c>
      <c r="J496" s="313">
        <f>COUNT(F496:F499)</f>
        <v>4</v>
      </c>
      <c r="K496" s="314">
        <f>AVERAGE(F496:F499)</f>
        <v>0.32250000000000001</v>
      </c>
      <c r="L496" s="314">
        <f>STDEV(F496:F499)</f>
        <v>0.1422146265332789</v>
      </c>
      <c r="M496" s="315">
        <f>L496/K496</f>
        <v>0.440975586149702</v>
      </c>
      <c r="N496" s="316">
        <f t="shared" si="228"/>
        <v>2.9900173611111116</v>
      </c>
      <c r="O496" s="317">
        <f>SUM(N496:N499)</f>
        <v>9.0652724631519295</v>
      </c>
      <c r="P496" s="318">
        <f>O496/(J496-1)</f>
        <v>3.0217574877173097</v>
      </c>
      <c r="Q496" s="319">
        <f>ABS(F496-AVERAGE(F497:F499))/SQRT(STDEV(F497:F499)^2+G496^2)</f>
        <v>2.1849672249445251</v>
      </c>
      <c r="R496" s="320">
        <f t="shared" si="229"/>
        <v>0</v>
      </c>
      <c r="S496" s="321">
        <f>IF(SUM(R496:R499)=1,"One sample left!",SUM(R496:R499))</f>
        <v>3</v>
      </c>
      <c r="T496" s="316">
        <f>IF(S496=J496,K496,AVERAGE(F497:F499))</f>
        <v>0.25333333333333335</v>
      </c>
      <c r="U496" s="316">
        <f>IF(S496=J496,L496,STDEV(F497:F499))</f>
        <v>4.0414518843273635E-2</v>
      </c>
      <c r="V496" s="322">
        <f>U496/T496</f>
        <v>0.15953099543397486</v>
      </c>
      <c r="W496" s="316">
        <f>SQRT(STDEV(F497:F499)^2+SUM(I497:I499))</f>
        <v>0.12261049438499676</v>
      </c>
      <c r="X496" s="322">
        <f>W496/T496</f>
        <v>0.48398879362498715</v>
      </c>
      <c r="Y496" s="323">
        <f>IF(S496=J496,"No Rejection",(IF(R496=0,0,(F496-T496)^2/G496^2)))</f>
        <v>0</v>
      </c>
      <c r="Z496" s="317">
        <f>IF(S496=J496,O496,SUM(Y496:Y499))</f>
        <v>1.0345578231292518</v>
      </c>
      <c r="AA496" s="324">
        <f>Z496/(S496-1)</f>
        <v>0.51727891156462591</v>
      </c>
      <c r="AC496" s="759"/>
      <c r="AD496" s="757"/>
    </row>
    <row r="497" spans="1:30" s="280" customFormat="1" ht="13.95" customHeight="1">
      <c r="A497" s="961"/>
      <c r="B497" s="326" t="s">
        <v>1837</v>
      </c>
      <c r="C497" s="327" t="s">
        <v>1838</v>
      </c>
      <c r="D497" s="328" t="s">
        <v>1841</v>
      </c>
      <c r="E497" s="327" t="s">
        <v>1842</v>
      </c>
      <c r="F497" s="329">
        <v>0.26</v>
      </c>
      <c r="G497" s="329">
        <v>7.0000000000000007E-2</v>
      </c>
      <c r="H497" s="329">
        <v>7.0000000000000007E-2</v>
      </c>
      <c r="I497" s="329">
        <f t="shared" si="230"/>
        <v>4.9000000000000007E-3</v>
      </c>
      <c r="J497" s="330">
        <f t="shared" ref="J497:M499" si="238">J496</f>
        <v>4</v>
      </c>
      <c r="K497" s="291">
        <f t="shared" si="238"/>
        <v>0.32250000000000001</v>
      </c>
      <c r="L497" s="291">
        <f t="shared" si="238"/>
        <v>0.1422146265332789</v>
      </c>
      <c r="M497" s="331">
        <f t="shared" si="238"/>
        <v>0.440975586149702</v>
      </c>
      <c r="N497" s="332">
        <f t="shared" si="228"/>
        <v>0.79719387755102034</v>
      </c>
      <c r="O497" s="283"/>
      <c r="P497" s="290"/>
      <c r="Q497" s="333">
        <f>ABS(F497-AVERAGE(F496,F498:F499))/SQRT(STDEV(F496,F498:F499)^2+G497^2)</f>
        <v>0.4613048656737902</v>
      </c>
      <c r="R497" s="334">
        <f t="shared" si="229"/>
        <v>1</v>
      </c>
      <c r="S497" s="335">
        <f t="shared" ref="S497:S499" si="239">S496</f>
        <v>3</v>
      </c>
      <c r="T497" s="332">
        <f>T496</f>
        <v>0.25333333333333335</v>
      </c>
      <c r="U497" s="332"/>
      <c r="V497" s="336"/>
      <c r="W497" s="332"/>
      <c r="X497" s="332"/>
      <c r="Y497" s="337">
        <f>IF(S497=J497,"No Rejection",(IF(R497=0,0,(F497-T497)^2/G497^2)))</f>
        <v>9.0702947845804627E-3</v>
      </c>
      <c r="Z497" s="332"/>
      <c r="AA497" s="338"/>
      <c r="AC497" s="759"/>
      <c r="AD497" s="757"/>
    </row>
    <row r="498" spans="1:30" s="280" customFormat="1" ht="13.95" customHeight="1">
      <c r="A498" s="961"/>
      <c r="B498" s="326" t="s">
        <v>1837</v>
      </c>
      <c r="C498" s="327" t="s">
        <v>1838</v>
      </c>
      <c r="D498" s="328" t="s">
        <v>1843</v>
      </c>
      <c r="E498" s="327" t="s">
        <v>1844</v>
      </c>
      <c r="F498" s="329">
        <v>0.21</v>
      </c>
      <c r="G498" s="329">
        <v>0.05</v>
      </c>
      <c r="H498" s="329">
        <v>0.06</v>
      </c>
      <c r="I498" s="329">
        <f t="shared" si="230"/>
        <v>3.5999999999999999E-3</v>
      </c>
      <c r="J498" s="330">
        <f t="shared" si="238"/>
        <v>4</v>
      </c>
      <c r="K498" s="291">
        <f t="shared" si="238"/>
        <v>0.32250000000000001</v>
      </c>
      <c r="L498" s="291">
        <f t="shared" si="238"/>
        <v>0.1422146265332789</v>
      </c>
      <c r="M498" s="331">
        <f t="shared" si="238"/>
        <v>0.440975586149702</v>
      </c>
      <c r="N498" s="332">
        <f t="shared" si="228"/>
        <v>5.0625000000000009</v>
      </c>
      <c r="O498" s="283"/>
      <c r="P498" s="290"/>
      <c r="Q498" s="333">
        <f>ABS(F498-AVERAGE(F496:F497,F499))/SQRT(STDEV(F496:F497,F499)^2+G498^2)</f>
        <v>0.96027659949672006</v>
      </c>
      <c r="R498" s="334">
        <f t="shared" si="229"/>
        <v>1</v>
      </c>
      <c r="S498" s="335">
        <f t="shared" si="239"/>
        <v>3</v>
      </c>
      <c r="T498" s="332">
        <f>T497</f>
        <v>0.25333333333333335</v>
      </c>
      <c r="U498" s="332"/>
      <c r="V498" s="336"/>
      <c r="W498" s="332"/>
      <c r="X498" s="332"/>
      <c r="Y498" s="337">
        <f>IF(S498=J498,"No Rejection",(IF(R498=0,0,(F498-T498)^2/G498^2)))</f>
        <v>0.75111111111111195</v>
      </c>
      <c r="Z498" s="332"/>
      <c r="AA498" s="338"/>
      <c r="AC498" s="759"/>
      <c r="AD498" s="757"/>
    </row>
    <row r="499" spans="1:30" s="280" customFormat="1" ht="13.95" customHeight="1">
      <c r="A499" s="961"/>
      <c r="B499" s="339" t="s">
        <v>1837</v>
      </c>
      <c r="C499" s="340" t="s">
        <v>1838</v>
      </c>
      <c r="D499" s="341" t="s">
        <v>1845</v>
      </c>
      <c r="E499" s="340" t="s">
        <v>1846</v>
      </c>
      <c r="F499" s="342">
        <v>0.28999999999999998</v>
      </c>
      <c r="G499" s="342">
        <v>7.0000000000000007E-2</v>
      </c>
      <c r="H499" s="342">
        <v>7.0000000000000007E-2</v>
      </c>
      <c r="I499" s="342">
        <f t="shared" si="230"/>
        <v>4.9000000000000007E-3</v>
      </c>
      <c r="J499" s="343">
        <f t="shared" si="238"/>
        <v>4</v>
      </c>
      <c r="K499" s="344">
        <f t="shared" si="238"/>
        <v>0.32250000000000001</v>
      </c>
      <c r="L499" s="344">
        <f t="shared" si="238"/>
        <v>0.1422146265332789</v>
      </c>
      <c r="M499" s="345">
        <f t="shared" si="238"/>
        <v>0.440975586149702</v>
      </c>
      <c r="N499" s="346">
        <f t="shared" si="228"/>
        <v>0.21556122448979625</v>
      </c>
      <c r="O499" s="347"/>
      <c r="P499" s="348"/>
      <c r="Q499" s="349">
        <f>ABS(F499-AVERAGE(F496:F498))/SQRT(STDEV(F496:F498)^2+G499^2)</f>
        <v>0.23318620108360694</v>
      </c>
      <c r="R499" s="350">
        <f t="shared" si="229"/>
        <v>1</v>
      </c>
      <c r="S499" s="351">
        <f t="shared" si="239"/>
        <v>3</v>
      </c>
      <c r="T499" s="346">
        <f>T498</f>
        <v>0.25333333333333335</v>
      </c>
      <c r="U499" s="346"/>
      <c r="V499" s="352"/>
      <c r="W499" s="346"/>
      <c r="X499" s="346"/>
      <c r="Y499" s="353">
        <f>IF(S499=J499,"No Rejection",(IF(R499=0,0,(F499-T499)^2/G499^2)))</f>
        <v>0.27437641723355943</v>
      </c>
      <c r="Z499" s="346"/>
      <c r="AA499" s="354"/>
      <c r="AC499" s="759"/>
      <c r="AD499" s="757"/>
    </row>
    <row r="500" spans="1:30" s="280" customFormat="1" ht="13.95" customHeight="1">
      <c r="A500" s="961" t="s">
        <v>755</v>
      </c>
      <c r="B500" s="309" t="s">
        <v>1847</v>
      </c>
      <c r="C500" s="310" t="s">
        <v>757</v>
      </c>
      <c r="D500" s="311" t="s">
        <v>1848</v>
      </c>
      <c r="E500" s="310" t="s">
        <v>1849</v>
      </c>
      <c r="F500" s="312">
        <v>23.37</v>
      </c>
      <c r="G500" s="312">
        <v>0.56000000000000005</v>
      </c>
      <c r="H500" s="312">
        <v>2.08</v>
      </c>
      <c r="I500" s="312">
        <f t="shared" si="230"/>
        <v>4.3264000000000005</v>
      </c>
      <c r="J500" s="313">
        <f>COUNT(F500:F506)</f>
        <v>7</v>
      </c>
      <c r="K500" s="314">
        <f>AVERAGE(F500:F506)</f>
        <v>27.964285714285715</v>
      </c>
      <c r="L500" s="314">
        <f>STDEV(F500:F506)</f>
        <v>11.318271153527029</v>
      </c>
      <c r="M500" s="315">
        <f>L500/K500</f>
        <v>0.40474022004949783</v>
      </c>
      <c r="N500" s="314">
        <f t="shared" si="228"/>
        <v>67.306955435235309</v>
      </c>
      <c r="O500" s="317">
        <f>SUM(N500:N506)</f>
        <v>1585.9963620423505</v>
      </c>
      <c r="P500" s="318">
        <f>O500/(J500-1)</f>
        <v>264.33272700705839</v>
      </c>
      <c r="Q500" s="319">
        <f>ABS(F500-AVERAGE(F501:F506))/SQRT(STDEV(F501:F506)^2+G500^2)</f>
        <v>0.4389427207677159</v>
      </c>
      <c r="R500" s="320">
        <f t="shared" si="229"/>
        <v>1</v>
      </c>
      <c r="S500" s="321">
        <f>IF(SUM(R500:R506)=1,"One sample left!",SUM(R500:R506))</f>
        <v>6</v>
      </c>
      <c r="T500" s="316">
        <f>IF(S500=J500,K500,AVERAGE(F500:F502,F504:F506))</f>
        <v>25.173333333333336</v>
      </c>
      <c r="U500" s="316">
        <f>IF(S500=J500,L500,STDEV(F500:F502,F504:F506))</f>
        <v>9.3964262710174289</v>
      </c>
      <c r="V500" s="322">
        <f>U500/T500</f>
        <v>0.37326905207961181</v>
      </c>
      <c r="W500" s="316">
        <f>SQRT((STDEV(F500:F502,F504:F506))^2+SUM(I500:I502,I504:I506))</f>
        <v>11.377663497689959</v>
      </c>
      <c r="X500" s="322">
        <f>W500/T500</f>
        <v>0.45197286140187859</v>
      </c>
      <c r="Y500" s="323">
        <f t="shared" ref="Y500:Y518" si="240">IF(S500=J500,"No Rejection",(IF(R500=0,0,(F500-T500)^2/G500^2)))</f>
        <v>10.369933390022688</v>
      </c>
      <c r="Z500" s="317">
        <f>IF(S500=J500,O500,SUM(Y500:Y506))</f>
        <v>476.10394959467334</v>
      </c>
      <c r="AA500" s="324">
        <f>Z500/(S500-1)</f>
        <v>95.22078991893467</v>
      </c>
      <c r="AC500" s="759"/>
      <c r="AD500" s="757"/>
    </row>
    <row r="501" spans="1:30" s="280" customFormat="1" ht="13.95" customHeight="1">
      <c r="A501" s="961"/>
      <c r="B501" s="326" t="s">
        <v>1847</v>
      </c>
      <c r="C501" s="327" t="s">
        <v>757</v>
      </c>
      <c r="D501" s="328" t="s">
        <v>1850</v>
      </c>
      <c r="E501" s="327" t="s">
        <v>1851</v>
      </c>
      <c r="F501" s="329">
        <v>20.8</v>
      </c>
      <c r="G501" s="329">
        <v>0.51</v>
      </c>
      <c r="H501" s="329">
        <v>1.86</v>
      </c>
      <c r="I501" s="329">
        <f t="shared" si="230"/>
        <v>3.4596000000000005</v>
      </c>
      <c r="J501" s="330">
        <f t="shared" ref="J501:M506" si="241">J500</f>
        <v>7</v>
      </c>
      <c r="K501" s="291">
        <f t="shared" si="241"/>
        <v>27.964285714285715</v>
      </c>
      <c r="L501" s="291">
        <f t="shared" si="241"/>
        <v>11.318271153527029</v>
      </c>
      <c r="M501" s="331">
        <f t="shared" si="241"/>
        <v>0.40474022004949783</v>
      </c>
      <c r="N501" s="291">
        <f t="shared" si="228"/>
        <v>197.33560090702949</v>
      </c>
      <c r="O501" s="283"/>
      <c r="P501" s="290"/>
      <c r="Q501" s="333">
        <f>ABS(F501-AVERAGE(F500,F502:F506))/SQRT(STDEV(F500,F502:F506)^2+G501^2)</f>
        <v>0.70139669433208707</v>
      </c>
      <c r="R501" s="334">
        <f t="shared" si="229"/>
        <v>1</v>
      </c>
      <c r="S501" s="335">
        <f t="shared" ref="S501:T506" si="242">S500</f>
        <v>6</v>
      </c>
      <c r="T501" s="332">
        <f t="shared" si="242"/>
        <v>25.173333333333336</v>
      </c>
      <c r="U501" s="332"/>
      <c r="V501" s="336"/>
      <c r="W501" s="332"/>
      <c r="X501" s="332"/>
      <c r="Y501" s="337">
        <f t="shared" si="240"/>
        <v>73.533427314280885</v>
      </c>
      <c r="Z501" s="332"/>
      <c r="AA501" s="338"/>
      <c r="AC501" s="759"/>
      <c r="AD501" s="757"/>
    </row>
    <row r="502" spans="1:30" s="280" customFormat="1" ht="13.95" customHeight="1">
      <c r="A502" s="961"/>
      <c r="B502" s="326" t="s">
        <v>1847</v>
      </c>
      <c r="C502" s="327" t="s">
        <v>757</v>
      </c>
      <c r="D502" s="328" t="s">
        <v>1852</v>
      </c>
      <c r="E502" s="327" t="s">
        <v>1853</v>
      </c>
      <c r="F502" s="329">
        <v>23.72</v>
      </c>
      <c r="G502" s="329">
        <v>0.45</v>
      </c>
      <c r="H502" s="329">
        <v>2.09</v>
      </c>
      <c r="I502" s="329">
        <f t="shared" si="230"/>
        <v>4.3680999999999992</v>
      </c>
      <c r="J502" s="330">
        <f t="shared" si="241"/>
        <v>7</v>
      </c>
      <c r="K502" s="291">
        <f t="shared" si="241"/>
        <v>27.964285714285715</v>
      </c>
      <c r="L502" s="291">
        <f t="shared" si="241"/>
        <v>11.318271153527029</v>
      </c>
      <c r="M502" s="331">
        <f t="shared" si="241"/>
        <v>0.40474022004949783</v>
      </c>
      <c r="N502" s="291">
        <f t="shared" si="228"/>
        <v>88.957833207357112</v>
      </c>
      <c r="O502" s="283"/>
      <c r="P502" s="290"/>
      <c r="Q502" s="333">
        <f>ABS(F502-AVERAGE(F500:F501,F503:F506))/SQRT(STDEV(F500:F501,F503:F506)^2+G502^2)</f>
        <v>0.4046755018382463</v>
      </c>
      <c r="R502" s="334">
        <f t="shared" si="229"/>
        <v>1</v>
      </c>
      <c r="S502" s="335">
        <f t="shared" si="242"/>
        <v>6</v>
      </c>
      <c r="T502" s="332">
        <f t="shared" si="242"/>
        <v>25.173333333333336</v>
      </c>
      <c r="U502" s="332"/>
      <c r="V502" s="336"/>
      <c r="W502" s="332"/>
      <c r="X502" s="332"/>
      <c r="Y502" s="337">
        <f t="shared" si="240"/>
        <v>10.430507544581666</v>
      </c>
      <c r="Z502" s="332"/>
      <c r="AA502" s="338"/>
      <c r="AC502" s="759"/>
      <c r="AD502" s="757"/>
    </row>
    <row r="503" spans="1:30" s="280" customFormat="1" ht="13.95" customHeight="1">
      <c r="A503" s="961"/>
      <c r="B503" s="326" t="s">
        <v>1847</v>
      </c>
      <c r="C503" s="327" t="s">
        <v>757</v>
      </c>
      <c r="D503" s="328" t="s">
        <v>1854</v>
      </c>
      <c r="E503" s="327" t="s">
        <v>1855</v>
      </c>
      <c r="F503" s="329">
        <v>44.71</v>
      </c>
      <c r="G503" s="329">
        <v>0.79</v>
      </c>
      <c r="H503" s="329">
        <v>3.94</v>
      </c>
      <c r="I503" s="329">
        <f t="shared" si="230"/>
        <v>15.5236</v>
      </c>
      <c r="J503" s="330">
        <f t="shared" si="241"/>
        <v>7</v>
      </c>
      <c r="K503" s="291">
        <f t="shared" si="241"/>
        <v>27.964285714285715</v>
      </c>
      <c r="L503" s="291">
        <f t="shared" si="241"/>
        <v>11.318271153527029</v>
      </c>
      <c r="M503" s="331">
        <f t="shared" si="241"/>
        <v>0.40474022004949783</v>
      </c>
      <c r="N503" s="291">
        <f t="shared" si="228"/>
        <v>449.31733206020743</v>
      </c>
      <c r="O503" s="283"/>
      <c r="P503" s="290"/>
      <c r="Q503" s="357">
        <f>ABS(F503-AVERAGE(F500:F502,F504:F506))/SQRT(STDEV(F500:F502,F504:F506)^2+G503^2)</f>
        <v>2.0718496914354554</v>
      </c>
      <c r="R503" s="382">
        <f t="shared" si="229"/>
        <v>0</v>
      </c>
      <c r="S503" s="335">
        <f t="shared" si="242"/>
        <v>6</v>
      </c>
      <c r="T503" s="332">
        <f t="shared" si="242"/>
        <v>25.173333333333336</v>
      </c>
      <c r="U503" s="332"/>
      <c r="V503" s="336"/>
      <c r="W503" s="332"/>
      <c r="X503" s="332"/>
      <c r="Y503" s="337">
        <f t="shared" si="240"/>
        <v>0</v>
      </c>
      <c r="Z503" s="332"/>
      <c r="AA503" s="338"/>
      <c r="AC503" s="759"/>
      <c r="AD503" s="757"/>
    </row>
    <row r="504" spans="1:30" s="280" customFormat="1" ht="13.95" customHeight="1">
      <c r="A504" s="961"/>
      <c r="B504" s="326" t="s">
        <v>1847</v>
      </c>
      <c r="C504" s="327" t="s">
        <v>757</v>
      </c>
      <c r="D504" s="328" t="s">
        <v>1856</v>
      </c>
      <c r="E504" s="327" t="s">
        <v>1857</v>
      </c>
      <c r="F504" s="329">
        <v>43.99</v>
      </c>
      <c r="G504" s="329">
        <v>2.92</v>
      </c>
      <c r="H504" s="329">
        <v>4.79</v>
      </c>
      <c r="I504" s="329">
        <f t="shared" si="230"/>
        <v>22.944099999999999</v>
      </c>
      <c r="J504" s="330">
        <f t="shared" si="241"/>
        <v>7</v>
      </c>
      <c r="K504" s="291">
        <f t="shared" si="241"/>
        <v>27.964285714285715</v>
      </c>
      <c r="L504" s="291">
        <f t="shared" si="241"/>
        <v>11.318271153527029</v>
      </c>
      <c r="M504" s="331">
        <f t="shared" si="241"/>
        <v>0.40474022004949783</v>
      </c>
      <c r="N504" s="291">
        <f t="shared" si="228"/>
        <v>30.12097935439893</v>
      </c>
      <c r="O504" s="283"/>
      <c r="P504" s="290"/>
      <c r="Q504" s="357">
        <f>ABS(F504-AVERAGE(F500:F503,F505:F506))/SQRT(STDEV(F500:F503,F505:F506)^2+G504^2)</f>
        <v>1.8483051621827431</v>
      </c>
      <c r="R504" s="382">
        <f t="shared" si="229"/>
        <v>1</v>
      </c>
      <c r="S504" s="335">
        <f t="shared" si="242"/>
        <v>6</v>
      </c>
      <c r="T504" s="332">
        <f t="shared" si="242"/>
        <v>25.173333333333336</v>
      </c>
      <c r="U504" s="332"/>
      <c r="V504" s="336"/>
      <c r="W504" s="332"/>
      <c r="X504" s="332"/>
      <c r="Y504" s="337">
        <f t="shared" si="240"/>
        <v>41.525959894497618</v>
      </c>
      <c r="Z504" s="332"/>
      <c r="AA504" s="338"/>
      <c r="AC504" s="759"/>
      <c r="AD504" s="757"/>
    </row>
    <row r="505" spans="1:30" s="280" customFormat="1" ht="13.95" customHeight="1">
      <c r="A505" s="961"/>
      <c r="B505" s="326" t="s">
        <v>1847</v>
      </c>
      <c r="C505" s="327" t="s">
        <v>757</v>
      </c>
      <c r="D505" s="328" t="s">
        <v>1858</v>
      </c>
      <c r="E505" s="327" t="s">
        <v>1859</v>
      </c>
      <c r="F505" s="329">
        <v>19.170000000000002</v>
      </c>
      <c r="G505" s="329">
        <v>0.39</v>
      </c>
      <c r="H505" s="329">
        <v>1.69</v>
      </c>
      <c r="I505" s="329">
        <f t="shared" si="230"/>
        <v>2.8560999999999996</v>
      </c>
      <c r="J505" s="330">
        <f t="shared" si="241"/>
        <v>7</v>
      </c>
      <c r="K505" s="291">
        <f t="shared" si="241"/>
        <v>27.964285714285715</v>
      </c>
      <c r="L505" s="291">
        <f t="shared" si="241"/>
        <v>11.318271153527029</v>
      </c>
      <c r="M505" s="331">
        <f t="shared" si="241"/>
        <v>0.40474022004949783</v>
      </c>
      <c r="N505" s="291">
        <f t="shared" si="228"/>
        <v>508.47772008211552</v>
      </c>
      <c r="O505" s="283"/>
      <c r="P505" s="290"/>
      <c r="Q505" s="333">
        <f>ABS(F505-AVERAGE(F500:F504,F506))/SQRT(STDEV(F500:F504,F506)^2+G505^2)</f>
        <v>0.8803376714759179</v>
      </c>
      <c r="R505" s="334">
        <f t="shared" si="229"/>
        <v>1</v>
      </c>
      <c r="S505" s="335">
        <f t="shared" si="242"/>
        <v>6</v>
      </c>
      <c r="T505" s="332">
        <f t="shared" si="242"/>
        <v>25.173333333333336</v>
      </c>
      <c r="U505" s="332"/>
      <c r="V505" s="336"/>
      <c r="W505" s="332"/>
      <c r="X505" s="332"/>
      <c r="Y505" s="337">
        <f t="shared" si="240"/>
        <v>236.949448462269</v>
      </c>
      <c r="Z505" s="332"/>
      <c r="AA505" s="338"/>
      <c r="AC505" s="759"/>
      <c r="AD505" s="757"/>
    </row>
    <row r="506" spans="1:30" s="280" customFormat="1" ht="13.95" customHeight="1">
      <c r="A506" s="961"/>
      <c r="B506" s="339" t="s">
        <v>1847</v>
      </c>
      <c r="C506" s="340" t="s">
        <v>757</v>
      </c>
      <c r="D506" s="341" t="s">
        <v>1860</v>
      </c>
      <c r="E506" s="340" t="s">
        <v>1861</v>
      </c>
      <c r="F506" s="342">
        <v>19.989999999999998</v>
      </c>
      <c r="G506" s="342">
        <v>0.51</v>
      </c>
      <c r="H506" s="342">
        <v>1.79</v>
      </c>
      <c r="I506" s="342">
        <f t="shared" si="230"/>
        <v>3.2040999999999999</v>
      </c>
      <c r="J506" s="343">
        <f t="shared" si="241"/>
        <v>7</v>
      </c>
      <c r="K506" s="344">
        <f t="shared" si="241"/>
        <v>27.964285714285715</v>
      </c>
      <c r="L506" s="344">
        <f t="shared" si="241"/>
        <v>11.318271153527029</v>
      </c>
      <c r="M506" s="345">
        <f t="shared" si="241"/>
        <v>0.40474022004949783</v>
      </c>
      <c r="N506" s="344">
        <f t="shared" si="228"/>
        <v>244.47994099600641</v>
      </c>
      <c r="O506" s="347"/>
      <c r="P506" s="348"/>
      <c r="Q506" s="349">
        <f>ABS(F506-AVERAGE(F500:F505))/SQRT(STDEV(F500:F505)^2+G506^2)</f>
        <v>0.78868284924619403</v>
      </c>
      <c r="R506" s="350">
        <f t="shared" si="229"/>
        <v>1</v>
      </c>
      <c r="S506" s="351">
        <f t="shared" si="242"/>
        <v>6</v>
      </c>
      <c r="T506" s="346">
        <f t="shared" si="242"/>
        <v>25.173333333333336</v>
      </c>
      <c r="U506" s="346"/>
      <c r="V506" s="352"/>
      <c r="W506" s="346"/>
      <c r="X506" s="346"/>
      <c r="Y506" s="353">
        <f t="shared" si="240"/>
        <v>103.29467298902148</v>
      </c>
      <c r="Z506" s="346"/>
      <c r="AA506" s="354"/>
      <c r="AC506" s="759"/>
      <c r="AD506" s="757"/>
    </row>
    <row r="507" spans="1:30" s="280" customFormat="1" ht="13.95" customHeight="1">
      <c r="A507" s="961"/>
      <c r="B507" s="309" t="s">
        <v>1847</v>
      </c>
      <c r="C507" s="310" t="s">
        <v>759</v>
      </c>
      <c r="D507" s="311" t="s">
        <v>1862</v>
      </c>
      <c r="E507" s="310" t="s">
        <v>1863</v>
      </c>
      <c r="F507" s="312">
        <v>29.93</v>
      </c>
      <c r="G507" s="312">
        <v>0.75</v>
      </c>
      <c r="H507" s="312">
        <v>2.68</v>
      </c>
      <c r="I507" s="312">
        <f t="shared" si="230"/>
        <v>7.1824000000000012</v>
      </c>
      <c r="J507" s="313">
        <f>COUNT(F507:F509)</f>
        <v>3</v>
      </c>
      <c r="K507" s="314">
        <f>AVERAGE(F507:F509)</f>
        <v>23.09</v>
      </c>
      <c r="L507" s="314">
        <f>STDEV(F507:F509)</f>
        <v>6.0845131276051987</v>
      </c>
      <c r="M507" s="315">
        <f>L507/K507</f>
        <v>0.26351291154634904</v>
      </c>
      <c r="N507" s="316">
        <f t="shared" si="228"/>
        <v>83.174399999999991</v>
      </c>
      <c r="O507" s="317">
        <f>SUM(N507:N509)</f>
        <v>231.21713740298983</v>
      </c>
      <c r="P507" s="318">
        <f>O507/(J507-1)</f>
        <v>115.60856870149492</v>
      </c>
      <c r="Q507" s="319">
        <f>ABS(F507-AVERAGE(F508:F509))/SQRT(STDEV(F508:F509)^2+G507^2)</f>
        <v>4.8764897475427604</v>
      </c>
      <c r="R507" s="320">
        <f t="shared" si="229"/>
        <v>0</v>
      </c>
      <c r="S507" s="321">
        <f>IF(SUM(R507:R509)=1,"One sample left!",SUM(R507:R509))</f>
        <v>2</v>
      </c>
      <c r="T507" s="316">
        <f>IF(S507=J507,K507,AVERAGE(F508:F509))</f>
        <v>19.670000000000002</v>
      </c>
      <c r="U507" s="316">
        <f>IF(S507=J507,L507,STDEV(F508:F509))</f>
        <v>1.9657568516986004</v>
      </c>
      <c r="V507" s="322">
        <f>U507/T507</f>
        <v>9.993679978132182E-2</v>
      </c>
      <c r="W507" s="316">
        <f>SQRT(STDEV(F508:F509)^2+SUM(I508:I509))</f>
        <v>3.1533474277345324</v>
      </c>
      <c r="X507" s="322">
        <f>W507/T507</f>
        <v>0.16031252810038293</v>
      </c>
      <c r="Y507" s="323">
        <f t="shared" si="240"/>
        <v>0</v>
      </c>
      <c r="Z507" s="317">
        <f>IF(S507=J507,O507,SUM(Y507:Y509))</f>
        <v>23.360049277717952</v>
      </c>
      <c r="AA507" s="324">
        <f>Z507/(S507-1)</f>
        <v>23.360049277717952</v>
      </c>
      <c r="AC507" s="759"/>
      <c r="AD507" s="757"/>
    </row>
    <row r="508" spans="1:30" s="280" customFormat="1" ht="13.95" customHeight="1">
      <c r="A508" s="961"/>
      <c r="B508" s="326" t="s">
        <v>1847</v>
      </c>
      <c r="C508" s="327" t="s">
        <v>759</v>
      </c>
      <c r="D508" s="328" t="s">
        <v>1864</v>
      </c>
      <c r="E508" s="327" t="s">
        <v>1865</v>
      </c>
      <c r="F508" s="329">
        <v>18.28</v>
      </c>
      <c r="G508" s="329">
        <v>0.44</v>
      </c>
      <c r="H508" s="329">
        <v>1.63</v>
      </c>
      <c r="I508" s="329">
        <f t="shared" si="230"/>
        <v>2.6568999999999998</v>
      </c>
      <c r="J508" s="330">
        <f t="shared" ref="J508:M509" si="243">J507</f>
        <v>3</v>
      </c>
      <c r="K508" s="291">
        <f t="shared" si="243"/>
        <v>23.09</v>
      </c>
      <c r="L508" s="291">
        <f t="shared" si="243"/>
        <v>6.0845131276051987</v>
      </c>
      <c r="M508" s="331">
        <f t="shared" si="243"/>
        <v>0.26351291154634904</v>
      </c>
      <c r="N508" s="332">
        <f t="shared" si="228"/>
        <v>119.50464876033053</v>
      </c>
      <c r="O508" s="283"/>
      <c r="P508" s="290"/>
      <c r="Q508" s="333">
        <f>ABS(F508-AVERAGE(F507,F509))/SQRT(STDEV(F507,F509)^2+G508^2)</f>
        <v>1.1475237094511677</v>
      </c>
      <c r="R508" s="334">
        <f t="shared" si="229"/>
        <v>1</v>
      </c>
      <c r="S508" s="335">
        <f t="shared" ref="S508:S509" si="244">S507</f>
        <v>2</v>
      </c>
      <c r="T508" s="332">
        <f>T507</f>
        <v>19.670000000000002</v>
      </c>
      <c r="U508" s="332"/>
      <c r="V508" s="336"/>
      <c r="W508" s="332"/>
      <c r="X508" s="332"/>
      <c r="Y508" s="337">
        <f t="shared" si="240"/>
        <v>9.9798553719008343</v>
      </c>
      <c r="Z508" s="332"/>
      <c r="AA508" s="338"/>
      <c r="AC508" s="759"/>
      <c r="AD508" s="757"/>
    </row>
    <row r="509" spans="1:30" s="280" customFormat="1" ht="13.95" customHeight="1">
      <c r="A509" s="961"/>
      <c r="B509" s="339" t="s">
        <v>1847</v>
      </c>
      <c r="C509" s="340" t="s">
        <v>759</v>
      </c>
      <c r="D509" s="341" t="s">
        <v>1866</v>
      </c>
      <c r="E509" s="340" t="s">
        <v>1867</v>
      </c>
      <c r="F509" s="342">
        <v>21.06</v>
      </c>
      <c r="G509" s="342">
        <v>0.38</v>
      </c>
      <c r="H509" s="342">
        <v>1.85</v>
      </c>
      <c r="I509" s="342">
        <f t="shared" si="230"/>
        <v>3.4225000000000003</v>
      </c>
      <c r="J509" s="343">
        <f t="shared" si="243"/>
        <v>3</v>
      </c>
      <c r="K509" s="344">
        <f t="shared" si="243"/>
        <v>23.09</v>
      </c>
      <c r="L509" s="344">
        <f t="shared" si="243"/>
        <v>6.0845131276051987</v>
      </c>
      <c r="M509" s="345">
        <f t="shared" si="243"/>
        <v>0.26351291154634904</v>
      </c>
      <c r="N509" s="346">
        <f t="shared" si="228"/>
        <v>28.538088642659307</v>
      </c>
      <c r="O509" s="347"/>
      <c r="P509" s="348"/>
      <c r="Q509" s="349">
        <f>ABS(F509-AVERAGE(F507:F508))/SQRT(STDEV(F507:F508)^2+G509^2)</f>
        <v>0.36924514947251641</v>
      </c>
      <c r="R509" s="350">
        <f t="shared" si="229"/>
        <v>1</v>
      </c>
      <c r="S509" s="351">
        <f t="shared" si="244"/>
        <v>2</v>
      </c>
      <c r="T509" s="346">
        <f>T508</f>
        <v>19.670000000000002</v>
      </c>
      <c r="U509" s="346"/>
      <c r="V509" s="352"/>
      <c r="W509" s="346"/>
      <c r="X509" s="346"/>
      <c r="Y509" s="353">
        <f t="shared" si="240"/>
        <v>13.380193905817118</v>
      </c>
      <c r="Z509" s="346"/>
      <c r="AA509" s="354"/>
      <c r="AC509" s="759"/>
      <c r="AD509" s="757"/>
    </row>
    <row r="510" spans="1:30" s="280" customFormat="1" ht="13.95" customHeight="1">
      <c r="A510" s="961" t="s">
        <v>739</v>
      </c>
      <c r="B510" s="309" t="s">
        <v>1847</v>
      </c>
      <c r="C510" s="310" t="s">
        <v>741</v>
      </c>
      <c r="D510" s="311" t="s">
        <v>1868</v>
      </c>
      <c r="E510" s="310" t="s">
        <v>1869</v>
      </c>
      <c r="F510" s="312">
        <v>242.77</v>
      </c>
      <c r="G510" s="312">
        <v>11.19</v>
      </c>
      <c r="H510" s="312">
        <v>24.71</v>
      </c>
      <c r="I510" s="312">
        <f t="shared" si="230"/>
        <v>610.58410000000003</v>
      </c>
      <c r="J510" s="313">
        <f>COUNT(F510:F512)</f>
        <v>3</v>
      </c>
      <c r="K510" s="314">
        <f>AVERAGE(F510:F512)</f>
        <v>164.41666666666666</v>
      </c>
      <c r="L510" s="314">
        <f>STDEV(F510:F512)</f>
        <v>69.52883742256401</v>
      </c>
      <c r="M510" s="315">
        <f>L510/K510</f>
        <v>0.42288193059846335</v>
      </c>
      <c r="N510" s="316">
        <f t="shared" si="228"/>
        <v>49.029197079644298</v>
      </c>
      <c r="O510" s="317">
        <f>SUM(N510:N512)</f>
        <v>892.24669659172605</v>
      </c>
      <c r="P510" s="318">
        <f>O510/(J510-1)</f>
        <v>446.12334829586302</v>
      </c>
      <c r="Q510" s="319">
        <f>ABS(F510-AVERAGE(F511:F512))/SQRT(STDEV(F511:F512)^2+G510^2)</f>
        <v>4.8598186781706891</v>
      </c>
      <c r="R510" s="320">
        <f t="shared" si="229"/>
        <v>0</v>
      </c>
      <c r="S510" s="321">
        <f>IF(SUM(R510:R512)=1,"One sample left!",SUM(R510:R512))</f>
        <v>2</v>
      </c>
      <c r="T510" s="316">
        <f>IF(S510=J510,K510,AVERAGE(F511:F512))</f>
        <v>125.24000000000001</v>
      </c>
      <c r="U510" s="316">
        <f>IF(S510=J510,L510,STDEV(F511:F512))</f>
        <v>21.439477605576041</v>
      </c>
      <c r="V510" s="322">
        <f>U510/T510</f>
        <v>0.17118714153286521</v>
      </c>
      <c r="W510" s="316">
        <f>SQRT(STDEV(F511:F512)^2+SUM(I511:I512))</f>
        <v>26.78431817313998</v>
      </c>
      <c r="X510" s="322">
        <f>W510/T510</f>
        <v>0.21386392664595957</v>
      </c>
      <c r="Y510" s="323">
        <f t="shared" si="240"/>
        <v>0</v>
      </c>
      <c r="Z510" s="317">
        <f>IF(S510=J510,O510,SUM(Y510:Y512))</f>
        <v>94.528198484433872</v>
      </c>
      <c r="AA510" s="324">
        <f>Z510/(S510-1)</f>
        <v>94.528198484433872</v>
      </c>
      <c r="AC510" s="759"/>
      <c r="AD510" s="757"/>
    </row>
    <row r="511" spans="1:30" s="280" customFormat="1" ht="13.95" customHeight="1">
      <c r="A511" s="961"/>
      <c r="B511" s="326" t="s">
        <v>1847</v>
      </c>
      <c r="C511" s="327" t="s">
        <v>741</v>
      </c>
      <c r="D511" s="328" t="s">
        <v>1870</v>
      </c>
      <c r="E511" s="327" t="s">
        <v>1871</v>
      </c>
      <c r="F511" s="329">
        <v>110.08</v>
      </c>
      <c r="G511" s="329">
        <v>1.98</v>
      </c>
      <c r="H511" s="329">
        <v>9.86</v>
      </c>
      <c r="I511" s="329">
        <f t="shared" si="230"/>
        <v>97.219599999999986</v>
      </c>
      <c r="J511" s="330">
        <f t="shared" ref="J511:M512" si="245">J510</f>
        <v>3</v>
      </c>
      <c r="K511" s="291">
        <f t="shared" si="245"/>
        <v>164.41666666666666</v>
      </c>
      <c r="L511" s="291">
        <f t="shared" si="245"/>
        <v>69.52883742256401</v>
      </c>
      <c r="M511" s="331">
        <f t="shared" si="245"/>
        <v>0.42288193059846335</v>
      </c>
      <c r="N511" s="332">
        <f t="shared" si="228"/>
        <v>753.10512816152527</v>
      </c>
      <c r="O511" s="283"/>
      <c r="P511" s="290"/>
      <c r="Q511" s="333">
        <f>ABS(F511-AVERAGE(F510,F512))/SQRT(STDEV(F510,F512)^2+G511^2)</f>
        <v>1.1255483055567261</v>
      </c>
      <c r="R511" s="334">
        <f t="shared" si="229"/>
        <v>1</v>
      </c>
      <c r="S511" s="335">
        <f t="shared" ref="S511:S512" si="246">S510</f>
        <v>2</v>
      </c>
      <c r="T511" s="332">
        <f>T510</f>
        <v>125.24000000000001</v>
      </c>
      <c r="U511" s="332"/>
      <c r="V511" s="336"/>
      <c r="W511" s="332"/>
      <c r="X511" s="332"/>
      <c r="Y511" s="337">
        <f t="shared" si="240"/>
        <v>58.622997653300764</v>
      </c>
      <c r="Z511" s="332"/>
      <c r="AA511" s="338"/>
      <c r="AC511" s="759"/>
      <c r="AD511" s="757"/>
    </row>
    <row r="512" spans="1:30" s="280" customFormat="1" ht="13.95" customHeight="1">
      <c r="A512" s="961"/>
      <c r="B512" s="339" t="s">
        <v>1847</v>
      </c>
      <c r="C512" s="340" t="s">
        <v>741</v>
      </c>
      <c r="D512" s="341" t="s">
        <v>1872</v>
      </c>
      <c r="E512" s="340" t="s">
        <v>1873</v>
      </c>
      <c r="F512" s="342">
        <v>140.4</v>
      </c>
      <c r="G512" s="342">
        <v>2.5299999999999998</v>
      </c>
      <c r="H512" s="342">
        <v>12.67</v>
      </c>
      <c r="I512" s="342">
        <f t="shared" si="230"/>
        <v>160.52889999999999</v>
      </c>
      <c r="J512" s="343">
        <f t="shared" si="245"/>
        <v>3</v>
      </c>
      <c r="K512" s="344">
        <f t="shared" si="245"/>
        <v>164.41666666666666</v>
      </c>
      <c r="L512" s="344">
        <f t="shared" si="245"/>
        <v>69.52883742256401</v>
      </c>
      <c r="M512" s="345">
        <f t="shared" si="245"/>
        <v>0.42288193059846335</v>
      </c>
      <c r="N512" s="346">
        <f t="shared" si="228"/>
        <v>90.112371350556501</v>
      </c>
      <c r="O512" s="347"/>
      <c r="P512" s="348"/>
      <c r="Q512" s="349">
        <f>ABS(F512-AVERAGE(F510:F511))/SQRT(STDEV(F510:F511)^2+G512^2)</f>
        <v>0.38381590066739635</v>
      </c>
      <c r="R512" s="350">
        <f t="shared" si="229"/>
        <v>1</v>
      </c>
      <c r="S512" s="351">
        <f t="shared" si="246"/>
        <v>2</v>
      </c>
      <c r="T512" s="346">
        <f>T511</f>
        <v>125.24000000000001</v>
      </c>
      <c r="U512" s="346"/>
      <c r="V512" s="352"/>
      <c r="W512" s="346"/>
      <c r="X512" s="346"/>
      <c r="Y512" s="353">
        <f t="shared" si="240"/>
        <v>35.905200831133108</v>
      </c>
      <c r="Z512" s="346"/>
      <c r="AA512" s="354"/>
      <c r="AC512" s="759"/>
      <c r="AD512" s="757"/>
    </row>
    <row r="513" spans="1:30" s="280" customFormat="1" ht="13.95" customHeight="1">
      <c r="A513" s="961"/>
      <c r="B513" s="309" t="s">
        <v>1847</v>
      </c>
      <c r="C513" s="310" t="s">
        <v>743</v>
      </c>
      <c r="D513" s="311" t="s">
        <v>1874</v>
      </c>
      <c r="E513" s="310" t="s">
        <v>1875</v>
      </c>
      <c r="F513" s="312">
        <v>16.22</v>
      </c>
      <c r="G513" s="312">
        <v>0.54</v>
      </c>
      <c r="H513" s="312">
        <v>1.49</v>
      </c>
      <c r="I513" s="312">
        <f t="shared" si="230"/>
        <v>2.2201</v>
      </c>
      <c r="J513" s="313">
        <f>COUNT(F513:F515)</f>
        <v>3</v>
      </c>
      <c r="K513" s="314">
        <f>AVERAGE(F513:F515)</f>
        <v>29.84</v>
      </c>
      <c r="L513" s="314">
        <f>STDEV(F513:F515)</f>
        <v>14.252308584927569</v>
      </c>
      <c r="M513" s="315">
        <f>L513/K513</f>
        <v>0.47762428233671478</v>
      </c>
      <c r="N513" s="316">
        <f t="shared" si="228"/>
        <v>636.16049382716051</v>
      </c>
      <c r="O513" s="317">
        <f>SUM(N513:N515)</f>
        <v>819.17826956433009</v>
      </c>
      <c r="P513" s="318">
        <f>O513/(J513-1)</f>
        <v>409.58913478216505</v>
      </c>
      <c r="Q513" s="319">
        <f>ABS(F513-AVERAGE(F514:F515))/SQRT(STDEV(F514:F515)^2+G513^2)</f>
        <v>1.8037205608035847</v>
      </c>
      <c r="R513" s="320">
        <f t="shared" si="229"/>
        <v>1</v>
      </c>
      <c r="S513" s="321">
        <f>IF(SUM(R513:R515)=1,"One sample left!",SUM(R513:R515))</f>
        <v>2</v>
      </c>
      <c r="T513" s="316">
        <f>IF(S513=J513,K513,AVERAGE(F513,F515))</f>
        <v>22.434999999999999</v>
      </c>
      <c r="U513" s="316">
        <f>IF(S513=J513,L513,STDEV(F513,F515))</f>
        <v>8.789337290148783</v>
      </c>
      <c r="V513" s="322">
        <f>U513/T513</f>
        <v>0.39176898997765919</v>
      </c>
      <c r="W513" s="316">
        <f>SQRT((STDEV(F513,F515))^2+SUM(I513,I515))</f>
        <v>9.2917678619302553</v>
      </c>
      <c r="X513" s="322">
        <f>W513/T513</f>
        <v>0.41416393411768471</v>
      </c>
      <c r="Y513" s="323">
        <f t="shared" si="240"/>
        <v>132.46304869684496</v>
      </c>
      <c r="Z513" s="317">
        <f>IF(S513=J513,O513,SUM(Y513:Y515))</f>
        <v>180.14974622770916</v>
      </c>
      <c r="AA513" s="324">
        <f>Z513/(S513-1)</f>
        <v>180.14974622770916</v>
      </c>
      <c r="AC513" s="759"/>
      <c r="AD513" s="757"/>
    </row>
    <row r="514" spans="1:30" s="280" customFormat="1" ht="13.95" customHeight="1">
      <c r="A514" s="961"/>
      <c r="B514" s="326" t="s">
        <v>1847</v>
      </c>
      <c r="C514" s="327" t="s">
        <v>743</v>
      </c>
      <c r="D514" s="328" t="s">
        <v>1876</v>
      </c>
      <c r="E514" s="327" t="s">
        <v>1877</v>
      </c>
      <c r="F514" s="329">
        <v>44.65</v>
      </c>
      <c r="G514" s="329">
        <v>1.1000000000000001</v>
      </c>
      <c r="H514" s="329">
        <v>4.01</v>
      </c>
      <c r="I514" s="329">
        <f t="shared" si="230"/>
        <v>16.080099999999998</v>
      </c>
      <c r="J514" s="330">
        <f t="shared" ref="J514:M515" si="247">J513</f>
        <v>3</v>
      </c>
      <c r="K514" s="291">
        <f t="shared" si="247"/>
        <v>29.84</v>
      </c>
      <c r="L514" s="291">
        <f t="shared" si="247"/>
        <v>14.252308584927569</v>
      </c>
      <c r="M514" s="331">
        <f t="shared" si="247"/>
        <v>0.47762428233671478</v>
      </c>
      <c r="N514" s="332">
        <f t="shared" si="228"/>
        <v>181.26950413223133</v>
      </c>
      <c r="O514" s="283"/>
      <c r="P514" s="290"/>
      <c r="Q514" s="333">
        <f>ABS(F514-AVERAGE(F513,F515))/SQRT(STDEV(F513,F515)^2+G514^2)</f>
        <v>2.5079298532718957</v>
      </c>
      <c r="R514" s="334">
        <f t="shared" si="229"/>
        <v>0</v>
      </c>
      <c r="S514" s="335">
        <f t="shared" ref="S514:S515" si="248">S513</f>
        <v>2</v>
      </c>
      <c r="T514" s="332">
        <f>T513</f>
        <v>22.434999999999999</v>
      </c>
      <c r="U514" s="332"/>
      <c r="V514" s="336"/>
      <c r="W514" s="332"/>
      <c r="X514" s="332"/>
      <c r="Y514" s="337">
        <f t="shared" si="240"/>
        <v>0</v>
      </c>
      <c r="Z514" s="332"/>
      <c r="AA514" s="338"/>
      <c r="AC514" s="759"/>
      <c r="AD514" s="757"/>
    </row>
    <row r="515" spans="1:30" s="280" customFormat="1" ht="13.95" customHeight="1">
      <c r="A515" s="961"/>
      <c r="B515" s="339" t="s">
        <v>1847</v>
      </c>
      <c r="C515" s="340" t="s">
        <v>743</v>
      </c>
      <c r="D515" s="341" t="s">
        <v>1878</v>
      </c>
      <c r="E515" s="340" t="s">
        <v>1879</v>
      </c>
      <c r="F515" s="342">
        <v>28.65</v>
      </c>
      <c r="G515" s="342">
        <v>0.9</v>
      </c>
      <c r="H515" s="342">
        <v>2.62</v>
      </c>
      <c r="I515" s="342">
        <f t="shared" si="230"/>
        <v>6.8644000000000007</v>
      </c>
      <c r="J515" s="343">
        <f t="shared" si="247"/>
        <v>3</v>
      </c>
      <c r="K515" s="344">
        <f t="shared" si="247"/>
        <v>29.84</v>
      </c>
      <c r="L515" s="344">
        <f t="shared" si="247"/>
        <v>14.252308584927569</v>
      </c>
      <c r="M515" s="345">
        <f t="shared" si="247"/>
        <v>0.47762428233671478</v>
      </c>
      <c r="N515" s="346">
        <f t="shared" si="228"/>
        <v>1.7482716049382752</v>
      </c>
      <c r="O515" s="347"/>
      <c r="P515" s="348"/>
      <c r="Q515" s="349">
        <f>ABS(F515-AVERAGE(F513:F514))/SQRT(STDEV(F513:F514)^2+G515^2)</f>
        <v>8.8703665672086901E-2</v>
      </c>
      <c r="R515" s="350">
        <f t="shared" si="229"/>
        <v>1</v>
      </c>
      <c r="S515" s="351">
        <f t="shared" si="248"/>
        <v>2</v>
      </c>
      <c r="T515" s="346">
        <f>T514</f>
        <v>22.434999999999999</v>
      </c>
      <c r="U515" s="346"/>
      <c r="V515" s="352"/>
      <c r="W515" s="346"/>
      <c r="X515" s="346"/>
      <c r="Y515" s="353">
        <f t="shared" si="240"/>
        <v>47.686697530864194</v>
      </c>
      <c r="Z515" s="346"/>
      <c r="AA515" s="354"/>
      <c r="AC515" s="759"/>
      <c r="AD515" s="757"/>
    </row>
    <row r="516" spans="1:30" s="280" customFormat="1" ht="13.95" customHeight="1">
      <c r="A516" s="961" t="s">
        <v>1880</v>
      </c>
      <c r="B516" s="309" t="s">
        <v>1881</v>
      </c>
      <c r="C516" s="310" t="s">
        <v>668</v>
      </c>
      <c r="D516" s="311" t="s">
        <v>1882</v>
      </c>
      <c r="E516" s="310" t="s">
        <v>1883</v>
      </c>
      <c r="F516" s="312">
        <v>15.01</v>
      </c>
      <c r="G516" s="312">
        <v>0.84</v>
      </c>
      <c r="H516" s="312">
        <v>1.54</v>
      </c>
      <c r="I516" s="312">
        <f t="shared" si="230"/>
        <v>2.3715999999999999</v>
      </c>
      <c r="J516" s="313">
        <f>COUNT(F516:F518)</f>
        <v>3</v>
      </c>
      <c r="K516" s="314">
        <f>AVERAGE(F516:F518)</f>
        <v>16.2</v>
      </c>
      <c r="L516" s="314">
        <f>STDEV(F516:F518)</f>
        <v>4.2129918110530502</v>
      </c>
      <c r="M516" s="315">
        <f>L516/K516</f>
        <v>0.26006122290450928</v>
      </c>
      <c r="N516" s="316">
        <f t="shared" si="228"/>
        <v>2.0069444444444429</v>
      </c>
      <c r="O516" s="317">
        <f>SUM(N516:N518)</f>
        <v>122.0185423633782</v>
      </c>
      <c r="P516" s="318">
        <f>O516/(J516-1)</f>
        <v>61.009271181689101</v>
      </c>
      <c r="Q516" s="319">
        <f>ABS(F516-AVERAGE(F517:F518))/SQRT(STDEV(F517:F518)^2+G516^2)</f>
        <v>0.30576523746100287</v>
      </c>
      <c r="R516" s="320">
        <f t="shared" si="229"/>
        <v>1</v>
      </c>
      <c r="S516" s="321">
        <f>IF(SUM(R516:R518)=1,"One sample left!",SUM(R516:R518))</f>
        <v>2</v>
      </c>
      <c r="T516" s="316">
        <f>IF(S516=J516,K516,AVERAGE(F516:F517))</f>
        <v>13.86</v>
      </c>
      <c r="U516" s="316">
        <f>IF(S516=J516,L516,STDEV(F516:F517))</f>
        <v>1.6263455967290585</v>
      </c>
      <c r="V516" s="322">
        <f>U516/T516</f>
        <v>0.11734095214495373</v>
      </c>
      <c r="W516" s="316">
        <f>SQRT(STDEV(F516:F517)^2+SUM(I516:I517))</f>
        <v>2.517756938228946</v>
      </c>
      <c r="X516" s="322">
        <f>W516/T516</f>
        <v>0.18165634474956321</v>
      </c>
      <c r="Y516" s="323">
        <f t="shared" si="240"/>
        <v>1.8742913832199561</v>
      </c>
      <c r="Z516" s="317">
        <f>IF(S516=J516,O516,SUM(Y516:Y518))</f>
        <v>11.534627394907297</v>
      </c>
      <c r="AA516" s="324">
        <f>Z516/(S516-1)</f>
        <v>11.534627394907297</v>
      </c>
      <c r="AC516" s="759"/>
      <c r="AD516" s="757"/>
    </row>
    <row r="517" spans="1:30" s="280" customFormat="1" ht="13.95" customHeight="1">
      <c r="A517" s="961"/>
      <c r="B517" s="326" t="s">
        <v>1881</v>
      </c>
      <c r="C517" s="327" t="s">
        <v>668</v>
      </c>
      <c r="D517" s="328" t="s">
        <v>1884</v>
      </c>
      <c r="E517" s="327" t="s">
        <v>1885</v>
      </c>
      <c r="F517" s="329">
        <v>12.71</v>
      </c>
      <c r="G517" s="329">
        <v>0.37</v>
      </c>
      <c r="H517" s="329">
        <v>1.1499999999999999</v>
      </c>
      <c r="I517" s="329">
        <f t="shared" si="230"/>
        <v>1.3224999999999998</v>
      </c>
      <c r="J517" s="330">
        <f t="shared" ref="J517:M518" si="249">J516</f>
        <v>3</v>
      </c>
      <c r="K517" s="291">
        <f t="shared" si="249"/>
        <v>16.2</v>
      </c>
      <c r="L517" s="291">
        <f t="shared" si="249"/>
        <v>4.2129918110530502</v>
      </c>
      <c r="M517" s="331">
        <f t="shared" si="249"/>
        <v>0.26006122290450928</v>
      </c>
      <c r="N517" s="332">
        <f t="shared" si="228"/>
        <v>88.970781592403142</v>
      </c>
      <c r="O517" s="283"/>
      <c r="P517" s="290"/>
      <c r="Q517" s="333">
        <f>ABS(F517-AVERAGE(F516,F518))/SQRT(STDEV(F516,F518)^2+G517^2)</f>
        <v>1.256246646769474</v>
      </c>
      <c r="R517" s="334">
        <f t="shared" si="229"/>
        <v>1</v>
      </c>
      <c r="S517" s="335">
        <f t="shared" ref="S517:S518" si="250">S516</f>
        <v>2</v>
      </c>
      <c r="T517" s="332">
        <f>T516</f>
        <v>13.86</v>
      </c>
      <c r="U517" s="332"/>
      <c r="V517" s="336"/>
      <c r="W517" s="332"/>
      <c r="X517" s="332"/>
      <c r="Y517" s="337">
        <f t="shared" si="240"/>
        <v>9.66033601168734</v>
      </c>
      <c r="Z517" s="332"/>
      <c r="AA517" s="338"/>
      <c r="AC517" s="759"/>
      <c r="AD517" s="757"/>
    </row>
    <row r="518" spans="1:30" s="280" customFormat="1" ht="13.95" customHeight="1">
      <c r="A518" s="961"/>
      <c r="B518" s="339" t="s">
        <v>1881</v>
      </c>
      <c r="C518" s="340" t="s">
        <v>668</v>
      </c>
      <c r="D518" s="341" t="s">
        <v>1886</v>
      </c>
      <c r="E518" s="340" t="s">
        <v>1887</v>
      </c>
      <c r="F518" s="342">
        <v>20.88</v>
      </c>
      <c r="G518" s="342">
        <v>0.84</v>
      </c>
      <c r="H518" s="342">
        <v>1.98</v>
      </c>
      <c r="I518" s="342">
        <f t="shared" si="230"/>
        <v>3.9203999999999999</v>
      </c>
      <c r="J518" s="343">
        <f t="shared" si="249"/>
        <v>3</v>
      </c>
      <c r="K518" s="344">
        <f t="shared" si="249"/>
        <v>16.2</v>
      </c>
      <c r="L518" s="344">
        <f t="shared" si="249"/>
        <v>4.2129918110530502</v>
      </c>
      <c r="M518" s="345">
        <f t="shared" si="249"/>
        <v>0.26006122290450928</v>
      </c>
      <c r="N518" s="346">
        <f t="shared" si="228"/>
        <v>31.040816326530614</v>
      </c>
      <c r="O518" s="347"/>
      <c r="P518" s="348"/>
      <c r="Q518" s="349">
        <f>ABS(F518-AVERAGE(F516:F517))/SQRT(STDEV(F516:F517)^2+G518^2)</f>
        <v>3.8350922945268158</v>
      </c>
      <c r="R518" s="350">
        <f t="shared" si="229"/>
        <v>0</v>
      </c>
      <c r="S518" s="351">
        <f t="shared" si="250"/>
        <v>2</v>
      </c>
      <c r="T518" s="346">
        <f>T517</f>
        <v>13.86</v>
      </c>
      <c r="U518" s="346"/>
      <c r="V518" s="352"/>
      <c r="W518" s="346"/>
      <c r="X518" s="346"/>
      <c r="Y518" s="353">
        <f t="shared" si="240"/>
        <v>0</v>
      </c>
      <c r="Z518" s="346"/>
      <c r="AA518" s="354"/>
      <c r="AC518" s="759"/>
      <c r="AD518" s="757"/>
    </row>
    <row r="519" spans="1:30" s="383" customFormat="1" ht="13.95" customHeight="1">
      <c r="A519" s="961"/>
      <c r="B519" s="309" t="s">
        <v>1881</v>
      </c>
      <c r="C519" s="310" t="s">
        <v>684</v>
      </c>
      <c r="D519" s="310" t="s">
        <v>1888</v>
      </c>
      <c r="E519" s="310" t="s">
        <v>1889</v>
      </c>
      <c r="F519" s="312">
        <v>59.61</v>
      </c>
      <c r="G519" s="312">
        <v>2.19</v>
      </c>
      <c r="H519" s="312">
        <v>5.61</v>
      </c>
      <c r="I519" s="312">
        <f t="shared" si="230"/>
        <v>31.472100000000005</v>
      </c>
      <c r="J519" s="313">
        <f>COUNT(F519:F522)</f>
        <v>4</v>
      </c>
      <c r="K519" s="314">
        <f>AVERAGE(F519:F522)</f>
        <v>62.432500000000005</v>
      </c>
      <c r="L519" s="314">
        <f>STDEV(F519:F522)</f>
        <v>15.374026527447718</v>
      </c>
      <c r="M519" s="315">
        <f>L519/K519</f>
        <v>0.24625037484399498</v>
      </c>
      <c r="N519" s="316">
        <f t="shared" si="228"/>
        <v>1.6610383957799104</v>
      </c>
      <c r="O519" s="317">
        <f>SUM(N519:N522)</f>
        <v>193.60113363131822</v>
      </c>
      <c r="P519" s="318">
        <f>O519/(J519-1)</f>
        <v>64.533711210439407</v>
      </c>
      <c r="Q519" s="319">
        <f>ABS(F519-AVERAGE(F520:F522))/SQRT(STDEV(F520:F522)^2+G519^2)</f>
        <v>0.20001152737924976</v>
      </c>
      <c r="R519" s="320">
        <f t="shared" si="229"/>
        <v>1</v>
      </c>
      <c r="S519" s="321">
        <f>IF(SUM(R519:R522)=1,"One sample left!",SUM(R519:R522))</f>
        <v>3</v>
      </c>
      <c r="T519" s="316">
        <f>IF(S519=J519,K519,AVERAGE(F519:F520,F522))</f>
        <v>69.306666666666672</v>
      </c>
      <c r="U519" s="316">
        <f>IF(S519=J519,L519,STDEV(F519:F520,F522))</f>
        <v>8.4271011227665564</v>
      </c>
      <c r="V519" s="322">
        <f>U519/T519</f>
        <v>0.12159149369132198</v>
      </c>
      <c r="W519" s="316">
        <f>SQRT((STDEV(F519:F520,F522))^2+SUM(I519:I520,I522))</f>
        <v>14.036503600730965</v>
      </c>
      <c r="X519" s="322">
        <f>W519/T519</f>
        <v>0.20252746634375188</v>
      </c>
      <c r="Y519" s="323">
        <f>IF(S519=J519,"No Rejection",(IF(R519=0,0,(F519-T519)^2/G519^2)))</f>
        <v>19.604542116395521</v>
      </c>
      <c r="Z519" s="317">
        <f>IF(S519=J519,O519,SUM(Y519:Y522))</f>
        <v>29.209910532757775</v>
      </c>
      <c r="AA519" s="324">
        <f>Z519/(S519-1)</f>
        <v>14.604955266378887</v>
      </c>
      <c r="AB519" s="280"/>
      <c r="AC519" s="760"/>
      <c r="AD519" s="758"/>
    </row>
    <row r="520" spans="1:30" s="383" customFormat="1">
      <c r="A520" s="961"/>
      <c r="B520" s="326" t="s">
        <v>1881</v>
      </c>
      <c r="C520" s="327" t="s">
        <v>684</v>
      </c>
      <c r="D520" s="327" t="s">
        <v>1890</v>
      </c>
      <c r="E520" s="327" t="s">
        <v>1891</v>
      </c>
      <c r="F520" s="329">
        <v>74.86</v>
      </c>
      <c r="G520" s="329">
        <v>2.0699999999999998</v>
      </c>
      <c r="H520" s="329">
        <v>6.83</v>
      </c>
      <c r="I520" s="329">
        <f t="shared" si="230"/>
        <v>46.648899999999998</v>
      </c>
      <c r="J520" s="330">
        <f t="shared" ref="J520:M522" si="251">J519</f>
        <v>4</v>
      </c>
      <c r="K520" s="291">
        <f t="shared" si="251"/>
        <v>62.432500000000005</v>
      </c>
      <c r="L520" s="291">
        <f t="shared" si="251"/>
        <v>15.374026527447718</v>
      </c>
      <c r="M520" s="331">
        <f t="shared" si="251"/>
        <v>0.24625037484399498</v>
      </c>
      <c r="N520" s="332">
        <f t="shared" si="228"/>
        <v>36.043491388363762</v>
      </c>
      <c r="O520" s="283"/>
      <c r="P520" s="290"/>
      <c r="Q520" s="333">
        <f>ABS(F520-AVERAGE(F519,F521,F522))/SQRT(STDEV(F519,F521,F522)^2+G520^2)</f>
        <v>1.0358999951127621</v>
      </c>
      <c r="R520" s="334">
        <f t="shared" si="229"/>
        <v>1</v>
      </c>
      <c r="S520" s="335">
        <f t="shared" ref="S520:S522" si="252">S519</f>
        <v>3</v>
      </c>
      <c r="T520" s="332">
        <f>T519</f>
        <v>69.306666666666672</v>
      </c>
      <c r="U520" s="332"/>
      <c r="V520" s="336"/>
      <c r="W520" s="332"/>
      <c r="X520" s="332"/>
      <c r="Y520" s="337">
        <f>IF(S520=J520,"No Rejection",(IF(R520=0,0,(F520-T520)^2/G520^2)))</f>
        <v>7.1972534040726854</v>
      </c>
      <c r="Z520" s="332"/>
      <c r="AA520" s="338"/>
      <c r="AB520" s="280"/>
      <c r="AC520" s="760"/>
      <c r="AD520" s="758"/>
    </row>
    <row r="521" spans="1:30" s="383" customFormat="1" ht="13.95" customHeight="1">
      <c r="A521" s="961"/>
      <c r="B521" s="326" t="s">
        <v>1881</v>
      </c>
      <c r="C521" s="327" t="s">
        <v>684</v>
      </c>
      <c r="D521" s="327" t="s">
        <v>1892</v>
      </c>
      <c r="E521" s="327" t="s">
        <v>1893</v>
      </c>
      <c r="F521" s="329">
        <v>41.81</v>
      </c>
      <c r="G521" s="329">
        <v>1.75</v>
      </c>
      <c r="H521" s="329">
        <v>4.01</v>
      </c>
      <c r="I521" s="329">
        <f t="shared" si="230"/>
        <v>16.080099999999998</v>
      </c>
      <c r="J521" s="330">
        <f t="shared" si="251"/>
        <v>4</v>
      </c>
      <c r="K521" s="291">
        <f t="shared" si="251"/>
        <v>62.432500000000005</v>
      </c>
      <c r="L521" s="291">
        <f t="shared" si="251"/>
        <v>15.374026527447718</v>
      </c>
      <c r="M521" s="331">
        <f t="shared" si="251"/>
        <v>0.24625037484399498</v>
      </c>
      <c r="N521" s="332">
        <f t="shared" si="228"/>
        <v>138.86938979591841</v>
      </c>
      <c r="O521" s="283"/>
      <c r="P521" s="290"/>
      <c r="Q521" s="333">
        <f>ABS(F521-AVERAGE(F519,F520,F522))/SQRT(STDEV(F519,F520,F522)^2+G521^2)</f>
        <v>3.1947278024268293</v>
      </c>
      <c r="R521" s="334">
        <f t="shared" si="229"/>
        <v>0</v>
      </c>
      <c r="S521" s="335">
        <f t="shared" si="252"/>
        <v>3</v>
      </c>
      <c r="T521" s="332">
        <f>T520</f>
        <v>69.306666666666672</v>
      </c>
      <c r="U521" s="332"/>
      <c r="V521" s="336"/>
      <c r="W521" s="332"/>
      <c r="X521" s="332"/>
      <c r="Y521" s="337">
        <f>IF(S521=J521,"No Rejection",(IF(R521=0,0,(F521-T521)^2/G521^2)))</f>
        <v>0</v>
      </c>
      <c r="Z521" s="332"/>
      <c r="AA521" s="338"/>
      <c r="AB521" s="280"/>
      <c r="AC521" s="760"/>
      <c r="AD521" s="758"/>
    </row>
    <row r="522" spans="1:30" s="383" customFormat="1" ht="13.95" customHeight="1">
      <c r="A522" s="961"/>
      <c r="B522" s="339" t="s">
        <v>1881</v>
      </c>
      <c r="C522" s="340" t="s">
        <v>684</v>
      </c>
      <c r="D522" s="340" t="s">
        <v>1894</v>
      </c>
      <c r="E522" s="340" t="s">
        <v>1895</v>
      </c>
      <c r="F522" s="342">
        <v>73.45</v>
      </c>
      <c r="G522" s="342">
        <v>2.67</v>
      </c>
      <c r="H522" s="342">
        <v>6.92</v>
      </c>
      <c r="I522" s="342">
        <f t="shared" si="230"/>
        <v>47.886400000000002</v>
      </c>
      <c r="J522" s="343">
        <f t="shared" si="251"/>
        <v>4</v>
      </c>
      <c r="K522" s="344">
        <f t="shared" si="251"/>
        <v>62.432500000000005</v>
      </c>
      <c r="L522" s="344">
        <f t="shared" si="251"/>
        <v>15.374026527447718</v>
      </c>
      <c r="M522" s="345">
        <f t="shared" si="251"/>
        <v>0.24625037484399498</v>
      </c>
      <c r="N522" s="346">
        <f t="shared" si="228"/>
        <v>17.027214051256149</v>
      </c>
      <c r="O522" s="347"/>
      <c r="P522" s="348"/>
      <c r="Q522" s="349">
        <f>ABS(F522-AVERAGE(F519:F521))/SQRT(STDEV(F519:F521)^2+G522^2)</f>
        <v>0.87672763858134639</v>
      </c>
      <c r="R522" s="350">
        <f t="shared" si="229"/>
        <v>1</v>
      </c>
      <c r="S522" s="351">
        <f t="shared" si="252"/>
        <v>3</v>
      </c>
      <c r="T522" s="346">
        <f>T521</f>
        <v>69.306666666666672</v>
      </c>
      <c r="U522" s="346"/>
      <c r="V522" s="352"/>
      <c r="W522" s="346"/>
      <c r="X522" s="346"/>
      <c r="Y522" s="353">
        <f>IF(S522=J522,"No Rejection",(IF(R522=0,0,(F522-T522)^2/G522^2)))</f>
        <v>2.4081150122895667</v>
      </c>
      <c r="Z522" s="346"/>
      <c r="AA522" s="354"/>
      <c r="AB522" s="280"/>
      <c r="AC522" s="760"/>
      <c r="AD522" s="758"/>
    </row>
    <row r="523" spans="1:30" s="383" customFormat="1" ht="13.95" customHeight="1">
      <c r="A523" s="961"/>
      <c r="B523" s="309" t="s">
        <v>1881</v>
      </c>
      <c r="C523" s="310" t="s">
        <v>674</v>
      </c>
      <c r="D523" s="310" t="s">
        <v>1896</v>
      </c>
      <c r="E523" s="310" t="s">
        <v>1897</v>
      </c>
      <c r="F523" s="312">
        <v>52.41</v>
      </c>
      <c r="G523" s="312">
        <v>1.21</v>
      </c>
      <c r="H523" s="312">
        <v>4.6900000000000004</v>
      </c>
      <c r="I523" s="312">
        <f t="shared" si="230"/>
        <v>21.996100000000002</v>
      </c>
      <c r="J523" s="313">
        <f>COUNT(F523:F525)</f>
        <v>3</v>
      </c>
      <c r="K523" s="314">
        <f>AVERAGE(F523:F525)</f>
        <v>71.34</v>
      </c>
      <c r="L523" s="314">
        <f>STDEV(F523:F525)</f>
        <v>24.955217891254701</v>
      </c>
      <c r="M523" s="315">
        <f>L523/K523</f>
        <v>0.34980681092311044</v>
      </c>
      <c r="N523" s="316">
        <f t="shared" si="228"/>
        <v>244.75438836145091</v>
      </c>
      <c r="O523" s="317">
        <f>SUM(N523:N525)</f>
        <v>367.38092548984218</v>
      </c>
      <c r="P523" s="318">
        <f>O523/(J523-1)</f>
        <v>183.69046274492109</v>
      </c>
      <c r="Q523" s="319">
        <f>ABS(F523-AVERAGE(F524:F525))/SQRT(STDEV(F524:F525)^2+G523^2)</f>
        <v>1.0660414087947823</v>
      </c>
      <c r="R523" s="320">
        <f t="shared" si="229"/>
        <v>1</v>
      </c>
      <c r="S523" s="321">
        <f>IF(SUM(R523:R525)=1,"One sample left!",SUM(R523:R525))</f>
        <v>2</v>
      </c>
      <c r="T523" s="316">
        <f>IF(S523=J523,K523,AVERAGE(F523:F524))</f>
        <v>57.2</v>
      </c>
      <c r="U523" s="316">
        <f>IF(S523=J523,L523,STDEV(F523:F524))</f>
        <v>6.7740829637671292</v>
      </c>
      <c r="V523" s="322">
        <f>U523/T523</f>
        <v>0.11842802384208267</v>
      </c>
      <c r="W523" s="316">
        <f>SQRT(STDEV(F523:F524)^2+SUM(I523:I524))</f>
        <v>9.9790380297902495</v>
      </c>
      <c r="X523" s="322">
        <f>W523/T523</f>
        <v>0.17445870681451484</v>
      </c>
      <c r="Y523" s="323">
        <f t="shared" ref="Y523:Y586" si="253">IF(S523=J523,"No Rejection",(IF(R523=0,0,(F523-T523)^2/G523^2)))</f>
        <v>15.671129021241759</v>
      </c>
      <c r="Z523" s="317">
        <f>IF(S523=J523,O523,SUM(Y523:Y525))</f>
        <v>23.898064372096933</v>
      </c>
      <c r="AA523" s="324">
        <f>Z523/(S523-1)</f>
        <v>23.898064372096933</v>
      </c>
      <c r="AB523" s="280"/>
      <c r="AC523" s="760"/>
      <c r="AD523" s="758"/>
    </row>
    <row r="524" spans="1:30" s="383" customFormat="1" ht="13.95" customHeight="1">
      <c r="A524" s="961"/>
      <c r="B524" s="326" t="s">
        <v>1881</v>
      </c>
      <c r="C524" s="327" t="s">
        <v>674</v>
      </c>
      <c r="D524" s="327" t="s">
        <v>1898</v>
      </c>
      <c r="E524" s="327" t="s">
        <v>1899</v>
      </c>
      <c r="F524" s="329">
        <v>61.99</v>
      </c>
      <c r="G524" s="329">
        <v>1.67</v>
      </c>
      <c r="H524" s="329">
        <v>5.63</v>
      </c>
      <c r="I524" s="329">
        <f t="shared" si="230"/>
        <v>31.696899999999999</v>
      </c>
      <c r="J524" s="330">
        <f t="shared" ref="J524:M525" si="254">J523</f>
        <v>3</v>
      </c>
      <c r="K524" s="291">
        <f t="shared" si="254"/>
        <v>71.34</v>
      </c>
      <c r="L524" s="291">
        <f t="shared" si="254"/>
        <v>24.955217891254701</v>
      </c>
      <c r="M524" s="331">
        <f t="shared" si="254"/>
        <v>0.34980681092311044</v>
      </c>
      <c r="N524" s="332">
        <f t="shared" si="228"/>
        <v>31.346588260604552</v>
      </c>
      <c r="O524" s="283"/>
      <c r="P524" s="290"/>
      <c r="Q524" s="333">
        <f>ABS(F524-AVERAGE(F523,F525))/SQRT(STDEV(F523,F525)^2+G524^2)</f>
        <v>0.41960543917773896</v>
      </c>
      <c r="R524" s="334">
        <f t="shared" si="229"/>
        <v>1</v>
      </c>
      <c r="S524" s="335">
        <f t="shared" ref="S524:S525" si="255">S523</f>
        <v>2</v>
      </c>
      <c r="T524" s="332">
        <f>T523</f>
        <v>57.2</v>
      </c>
      <c r="U524" s="332"/>
      <c r="V524" s="336"/>
      <c r="W524" s="332"/>
      <c r="X524" s="332"/>
      <c r="Y524" s="337">
        <f t="shared" si="253"/>
        <v>8.2269353508551735</v>
      </c>
      <c r="Z524" s="332"/>
      <c r="AA524" s="338"/>
      <c r="AB524" s="280"/>
      <c r="AC524" s="760"/>
      <c r="AD524" s="758"/>
    </row>
    <row r="525" spans="1:30" s="383" customFormat="1" ht="13.95" customHeight="1">
      <c r="A525" s="961"/>
      <c r="B525" s="339" t="s">
        <v>1881</v>
      </c>
      <c r="C525" s="340" t="s">
        <v>674</v>
      </c>
      <c r="D525" s="340" t="s">
        <v>1900</v>
      </c>
      <c r="E525" s="340" t="s">
        <v>1901</v>
      </c>
      <c r="F525" s="342">
        <v>99.62</v>
      </c>
      <c r="G525" s="342">
        <v>2.96</v>
      </c>
      <c r="H525" s="342">
        <v>9.2100000000000009</v>
      </c>
      <c r="I525" s="342">
        <f t="shared" si="230"/>
        <v>84.824100000000016</v>
      </c>
      <c r="J525" s="343">
        <f t="shared" si="254"/>
        <v>3</v>
      </c>
      <c r="K525" s="344">
        <f t="shared" si="254"/>
        <v>71.34</v>
      </c>
      <c r="L525" s="344">
        <f t="shared" si="254"/>
        <v>24.955217891254701</v>
      </c>
      <c r="M525" s="345">
        <f t="shared" si="254"/>
        <v>0.34980681092311044</v>
      </c>
      <c r="N525" s="346">
        <f t="shared" si="228"/>
        <v>91.279948867786715</v>
      </c>
      <c r="O525" s="347"/>
      <c r="P525" s="348"/>
      <c r="Q525" s="349">
        <f>ABS(F525-AVERAGE(F523:F524))/SQRT(STDEV(F523:F524)^2+G525^2)</f>
        <v>5.7382091774132382</v>
      </c>
      <c r="R525" s="350">
        <f t="shared" si="229"/>
        <v>0</v>
      </c>
      <c r="S525" s="351">
        <f t="shared" si="255"/>
        <v>2</v>
      </c>
      <c r="T525" s="346">
        <f>T524</f>
        <v>57.2</v>
      </c>
      <c r="U525" s="346"/>
      <c r="V525" s="352"/>
      <c r="W525" s="346"/>
      <c r="X525" s="346"/>
      <c r="Y525" s="353">
        <f t="shared" si="253"/>
        <v>0</v>
      </c>
      <c r="Z525" s="346"/>
      <c r="AA525" s="354"/>
      <c r="AB525" s="280"/>
      <c r="AC525" s="760"/>
      <c r="AD525" s="758"/>
    </row>
    <row r="526" spans="1:30" s="383" customFormat="1" ht="13.95" customHeight="1">
      <c r="A526" s="961"/>
      <c r="B526" s="309" t="s">
        <v>1881</v>
      </c>
      <c r="C526" s="310" t="s">
        <v>1902</v>
      </c>
      <c r="D526" s="310" t="s">
        <v>1903</v>
      </c>
      <c r="E526" s="310" t="s">
        <v>1904</v>
      </c>
      <c r="F526" s="312">
        <v>57.42</v>
      </c>
      <c r="G526" s="312">
        <v>1.1499999999999999</v>
      </c>
      <c r="H526" s="312">
        <v>5.0999999999999996</v>
      </c>
      <c r="I526" s="312">
        <f t="shared" si="230"/>
        <v>26.009999999999998</v>
      </c>
      <c r="J526" s="313">
        <f>COUNT(F526:F528)</f>
        <v>3</v>
      </c>
      <c r="K526" s="314">
        <f>AVERAGE(F526:F528)</f>
        <v>65.98</v>
      </c>
      <c r="L526" s="314">
        <f>STDEV(F526:F528)</f>
        <v>48.430721654751324</v>
      </c>
      <c r="M526" s="315">
        <f>L526/K526</f>
        <v>0.73402124363066568</v>
      </c>
      <c r="N526" s="316">
        <f t="shared" ref="N526:N556" si="256">(F526-K526)^2/G526^2</f>
        <v>55.405368620037848</v>
      </c>
      <c r="O526" s="317">
        <f>SUM(N526:N528)</f>
        <v>2201.9966600577613</v>
      </c>
      <c r="P526" s="318">
        <f>O526/(J526-1)</f>
        <v>1100.9983300288807</v>
      </c>
      <c r="Q526" s="319">
        <f>ABS(F526-AVERAGE(F527:F528))/SQRT(STDEV(F527:F528)^2+G526^2)</f>
        <v>0.18967699214679543</v>
      </c>
      <c r="R526" s="320">
        <f t="shared" ref="R526:R556" si="257">IF(Q526&gt;2,0,1)</f>
        <v>1</v>
      </c>
      <c r="S526" s="321">
        <f>IF(SUM(R526:R528)=1,"One sample left!",SUM(R526:R528))</f>
        <v>2</v>
      </c>
      <c r="T526" s="316">
        <f>IF(S526=J526,K526,AVERAGE(F526,F528))</f>
        <v>39.909999999999997</v>
      </c>
      <c r="U526" s="316">
        <f>IF(S526=J526,L526,STDEV(F526,F528))</f>
        <v>24.762879477152907</v>
      </c>
      <c r="V526" s="322">
        <f>U526/T526</f>
        <v>0.62046804001886513</v>
      </c>
      <c r="W526" s="316">
        <f>SQRT((STDEV(F526,F528))^2+SUM(I526,I528))</f>
        <v>25.374707880091954</v>
      </c>
      <c r="X526" s="322">
        <f>W526/T526</f>
        <v>0.63579824304915955</v>
      </c>
      <c r="Y526" s="323">
        <f t="shared" si="253"/>
        <v>231.83372400756161</v>
      </c>
      <c r="Z526" s="317">
        <f>IF(S526=J526,O526,SUM(Y526:Y528))</f>
        <v>551.07581063813222</v>
      </c>
      <c r="AA526" s="324">
        <f>Z526/(S526-1)</f>
        <v>551.07581063813222</v>
      </c>
      <c r="AB526" s="280"/>
      <c r="AC526" s="760"/>
      <c r="AD526" s="758"/>
    </row>
    <row r="527" spans="1:30" s="383" customFormat="1" ht="13.95" customHeight="1">
      <c r="A527" s="961"/>
      <c r="B527" s="326" t="s">
        <v>1881</v>
      </c>
      <c r="C527" s="327" t="s">
        <v>1902</v>
      </c>
      <c r="D527" s="327" t="s">
        <v>1905</v>
      </c>
      <c r="E527" s="327" t="s">
        <v>1906</v>
      </c>
      <c r="F527" s="329">
        <v>118.12</v>
      </c>
      <c r="G527" s="329">
        <v>4.01</v>
      </c>
      <c r="H527" s="329">
        <v>11.13</v>
      </c>
      <c r="I527" s="329">
        <f t="shared" ref="I527:I590" si="258">H527^2</f>
        <v>123.87690000000002</v>
      </c>
      <c r="J527" s="330">
        <f t="shared" ref="J527:M528" si="259">J526</f>
        <v>3</v>
      </c>
      <c r="K527" s="291">
        <f t="shared" si="259"/>
        <v>65.98</v>
      </c>
      <c r="L527" s="291">
        <f t="shared" si="259"/>
        <v>48.430721654751324</v>
      </c>
      <c r="M527" s="331">
        <f t="shared" si="259"/>
        <v>0.73402124363066568</v>
      </c>
      <c r="N527" s="332">
        <f t="shared" si="256"/>
        <v>169.06484412410373</v>
      </c>
      <c r="O527" s="283"/>
      <c r="P527" s="290"/>
      <c r="Q527" s="333">
        <f>ABS(F527-AVERAGE(F526,F528))/SQRT(STDEV(F526,F528)^2+G527^2)</f>
        <v>3.117742318139872</v>
      </c>
      <c r="R527" s="334">
        <f t="shared" si="257"/>
        <v>0</v>
      </c>
      <c r="S527" s="335">
        <f t="shared" ref="S527:S528" si="260">S526</f>
        <v>2</v>
      </c>
      <c r="T527" s="332">
        <f>T526</f>
        <v>39.909999999999997</v>
      </c>
      <c r="U527" s="332"/>
      <c r="V527" s="336"/>
      <c r="W527" s="332"/>
      <c r="X527" s="332"/>
      <c r="Y527" s="337">
        <f t="shared" si="253"/>
        <v>0</v>
      </c>
      <c r="Z527" s="332"/>
      <c r="AA527" s="338"/>
      <c r="AB527" s="280"/>
      <c r="AC527" s="760"/>
      <c r="AD527" s="758"/>
    </row>
    <row r="528" spans="1:30" s="383" customFormat="1" ht="13.95" customHeight="1">
      <c r="A528" s="961"/>
      <c r="B528" s="339" t="s">
        <v>1881</v>
      </c>
      <c r="C528" s="340" t="s">
        <v>1902</v>
      </c>
      <c r="D528" s="340" t="s">
        <v>1907</v>
      </c>
      <c r="E528" s="340" t="s">
        <v>1908</v>
      </c>
      <c r="F528" s="342">
        <v>22.4</v>
      </c>
      <c r="G528" s="342">
        <v>0.98</v>
      </c>
      <c r="H528" s="342">
        <v>2.16</v>
      </c>
      <c r="I528" s="342">
        <f t="shared" si="258"/>
        <v>4.6656000000000004</v>
      </c>
      <c r="J528" s="343">
        <f t="shared" si="259"/>
        <v>3</v>
      </c>
      <c r="K528" s="344">
        <f t="shared" si="259"/>
        <v>65.98</v>
      </c>
      <c r="L528" s="344">
        <f t="shared" si="259"/>
        <v>48.430721654751324</v>
      </c>
      <c r="M528" s="345">
        <f t="shared" si="259"/>
        <v>0.73402124363066568</v>
      </c>
      <c r="N528" s="346">
        <f t="shared" si="256"/>
        <v>1977.5264473136199</v>
      </c>
      <c r="O528" s="347"/>
      <c r="P528" s="348"/>
      <c r="Q528" s="349">
        <f>ABS(F528-AVERAGE(F526:F527))/SQRT(STDEV(F526:F527)^2+G528^2)</f>
        <v>1.5226203080295562</v>
      </c>
      <c r="R528" s="350">
        <f t="shared" si="257"/>
        <v>1</v>
      </c>
      <c r="S528" s="351">
        <f t="shared" si="260"/>
        <v>2</v>
      </c>
      <c r="T528" s="346">
        <f>T527</f>
        <v>39.909999999999997</v>
      </c>
      <c r="U528" s="346"/>
      <c r="V528" s="352"/>
      <c r="W528" s="346"/>
      <c r="X528" s="346"/>
      <c r="Y528" s="353">
        <f t="shared" si="253"/>
        <v>319.24208663057055</v>
      </c>
      <c r="Z528" s="346"/>
      <c r="AA528" s="354"/>
      <c r="AB528" s="280"/>
      <c r="AC528" s="760"/>
      <c r="AD528" s="758"/>
    </row>
    <row r="529" spans="1:30" s="383" customFormat="1" ht="13.95" customHeight="1">
      <c r="A529" s="961"/>
      <c r="B529" s="309" t="s">
        <v>1881</v>
      </c>
      <c r="C529" s="310" t="s">
        <v>688</v>
      </c>
      <c r="D529" s="310" t="s">
        <v>1909</v>
      </c>
      <c r="E529" s="310" t="s">
        <v>1910</v>
      </c>
      <c r="F529" s="312">
        <v>71.14</v>
      </c>
      <c r="G529" s="312">
        <v>3.4</v>
      </c>
      <c r="H529" s="312">
        <v>7.06</v>
      </c>
      <c r="I529" s="312">
        <f t="shared" si="258"/>
        <v>49.843599999999995</v>
      </c>
      <c r="J529" s="313">
        <f>COUNT(F529:F531)</f>
        <v>3</v>
      </c>
      <c r="K529" s="314">
        <f>AVERAGE(F529:F531)</f>
        <v>56.6</v>
      </c>
      <c r="L529" s="314">
        <f>STDEV(F529:F531)</f>
        <v>25.487728419770928</v>
      </c>
      <c r="M529" s="315">
        <f>L529/K529</f>
        <v>0.45031322296415066</v>
      </c>
      <c r="N529" s="316">
        <f t="shared" si="256"/>
        <v>18.288200692041521</v>
      </c>
      <c r="O529" s="317">
        <f>SUM(N529:N531)</f>
        <v>461.21287234706597</v>
      </c>
      <c r="P529" s="318">
        <f>O529/(J529-1)</f>
        <v>230.60643617353298</v>
      </c>
      <c r="Q529" s="319">
        <f>ABS(F529-AVERAGE(F530:F531))/SQRT(STDEV(F530:F531)^2+G529^2)</f>
        <v>0.69187867284857218</v>
      </c>
      <c r="R529" s="320">
        <f t="shared" si="257"/>
        <v>1</v>
      </c>
      <c r="S529" s="321">
        <f>IF(SUM(R529:R531)=1,"One sample left!",SUM(R529:R531))</f>
        <v>2</v>
      </c>
      <c r="T529" s="316">
        <f>IF(S529=J529,K529,AVERAGE(F529,F531))</f>
        <v>71.314999999999998</v>
      </c>
      <c r="U529" s="316">
        <f>IF(S529=J529,L529,STDEV(F529,F531))</f>
        <v>0.24748737341528762</v>
      </c>
      <c r="V529" s="322">
        <f>U529/T529</f>
        <v>3.4703410701155107E-3</v>
      </c>
      <c r="W529" s="316">
        <f>SQRT((STDEV(F529,F531))^2+SUM(I529,I531))</f>
        <v>10.252304618962508</v>
      </c>
      <c r="X529" s="322">
        <f>W529/T529</f>
        <v>0.14376084440808398</v>
      </c>
      <c r="Y529" s="323">
        <f t="shared" si="253"/>
        <v>2.6492214532871112E-3</v>
      </c>
      <c r="Z529" s="317">
        <f>IF(S529=J529,O529,SUM(Y529:Y531))</f>
        <v>4.4980101571126096E-3</v>
      </c>
      <c r="AA529" s="324">
        <f>Z529/(S529-1)</f>
        <v>4.4980101571126096E-3</v>
      </c>
      <c r="AB529" s="280"/>
      <c r="AC529" s="760"/>
      <c r="AD529" s="758"/>
    </row>
    <row r="530" spans="1:30" s="383" customFormat="1" ht="13.95" customHeight="1">
      <c r="A530" s="961"/>
      <c r="B530" s="326" t="s">
        <v>1881</v>
      </c>
      <c r="C530" s="327" t="s">
        <v>688</v>
      </c>
      <c r="D530" s="327" t="s">
        <v>1911</v>
      </c>
      <c r="E530" s="327" t="s">
        <v>1912</v>
      </c>
      <c r="F530" s="329">
        <v>27.17</v>
      </c>
      <c r="G530" s="329">
        <v>1.42</v>
      </c>
      <c r="H530" s="329">
        <v>2.73</v>
      </c>
      <c r="I530" s="329">
        <f t="shared" si="258"/>
        <v>7.4528999999999996</v>
      </c>
      <c r="J530" s="330">
        <f t="shared" ref="J530:M531" si="261">J529</f>
        <v>3</v>
      </c>
      <c r="K530" s="291">
        <f t="shared" si="261"/>
        <v>56.6</v>
      </c>
      <c r="L530" s="291">
        <f t="shared" si="261"/>
        <v>25.487728419770928</v>
      </c>
      <c r="M530" s="331">
        <f t="shared" si="261"/>
        <v>0.45031322296415066</v>
      </c>
      <c r="N530" s="332">
        <f t="shared" si="256"/>
        <v>429.54022019440589</v>
      </c>
      <c r="O530" s="283"/>
      <c r="P530" s="290"/>
      <c r="Q530" s="333">
        <f>ABS(F530-AVERAGE(F529,F531))/SQRT(STDEV(F529,F531)^2+G530^2)</f>
        <v>30.626356038721404</v>
      </c>
      <c r="R530" s="334">
        <f t="shared" si="257"/>
        <v>0</v>
      </c>
      <c r="S530" s="335">
        <f t="shared" ref="S530:S531" si="262">S529</f>
        <v>2</v>
      </c>
      <c r="T530" s="332">
        <f>T529</f>
        <v>71.314999999999998</v>
      </c>
      <c r="U530" s="332"/>
      <c r="V530" s="336"/>
      <c r="W530" s="332"/>
      <c r="X530" s="332"/>
      <c r="Y530" s="337">
        <f t="shared" si="253"/>
        <v>0</v>
      </c>
      <c r="Z530" s="332"/>
      <c r="AA530" s="338"/>
      <c r="AB530" s="280"/>
      <c r="AC530" s="760"/>
      <c r="AD530" s="758"/>
    </row>
    <row r="531" spans="1:30" s="383" customFormat="1" ht="13.95" customHeight="1">
      <c r="A531" s="961"/>
      <c r="B531" s="339" t="s">
        <v>1881</v>
      </c>
      <c r="C531" s="340" t="s">
        <v>688</v>
      </c>
      <c r="D531" s="340" t="s">
        <v>1913</v>
      </c>
      <c r="E531" s="340" t="s">
        <v>1914</v>
      </c>
      <c r="F531" s="342">
        <v>71.489999999999995</v>
      </c>
      <c r="G531" s="342">
        <v>4.07</v>
      </c>
      <c r="H531" s="342">
        <v>7.43</v>
      </c>
      <c r="I531" s="342">
        <f t="shared" si="258"/>
        <v>55.204899999999995</v>
      </c>
      <c r="J531" s="343">
        <f t="shared" si="261"/>
        <v>3</v>
      </c>
      <c r="K531" s="344">
        <f t="shared" si="261"/>
        <v>56.6</v>
      </c>
      <c r="L531" s="344">
        <f t="shared" si="261"/>
        <v>25.487728419770928</v>
      </c>
      <c r="M531" s="345">
        <f t="shared" si="261"/>
        <v>0.45031322296415066</v>
      </c>
      <c r="N531" s="346">
        <f t="shared" si="256"/>
        <v>13.384451460618523</v>
      </c>
      <c r="O531" s="347"/>
      <c r="P531" s="348"/>
      <c r="Q531" s="349">
        <f>ABS(F531-AVERAGE(F529:F530))/SQRT(STDEV(F529:F530)^2+G531^2)</f>
        <v>0.71228698052771788</v>
      </c>
      <c r="R531" s="350">
        <f t="shared" si="257"/>
        <v>1</v>
      </c>
      <c r="S531" s="351">
        <f t="shared" si="262"/>
        <v>2</v>
      </c>
      <c r="T531" s="346">
        <f>T530</f>
        <v>71.314999999999998</v>
      </c>
      <c r="U531" s="346"/>
      <c r="V531" s="352"/>
      <c r="W531" s="346"/>
      <c r="X531" s="346"/>
      <c r="Y531" s="353">
        <f t="shared" si="253"/>
        <v>1.8487887038254986E-3</v>
      </c>
      <c r="Z531" s="346"/>
      <c r="AA531" s="354"/>
      <c r="AB531" s="280"/>
      <c r="AC531" s="760"/>
      <c r="AD531" s="758"/>
    </row>
    <row r="532" spans="1:30" s="383" customFormat="1" ht="13.95" customHeight="1">
      <c r="A532" s="961"/>
      <c r="B532" s="309" t="s">
        <v>1881</v>
      </c>
      <c r="C532" s="310" t="s">
        <v>664</v>
      </c>
      <c r="D532" s="310" t="s">
        <v>1915</v>
      </c>
      <c r="E532" s="310" t="s">
        <v>1916</v>
      </c>
      <c r="F532" s="312">
        <v>54.79</v>
      </c>
      <c r="G532" s="312">
        <v>1.18</v>
      </c>
      <c r="H532" s="312">
        <v>4.8899999999999997</v>
      </c>
      <c r="I532" s="312">
        <f t="shared" si="258"/>
        <v>23.912099999999995</v>
      </c>
      <c r="J532" s="313">
        <f>COUNT(F532:F534)</f>
        <v>3</v>
      </c>
      <c r="K532" s="314">
        <f>AVERAGE(F532:F534)</f>
        <v>38.896666666666668</v>
      </c>
      <c r="L532" s="314">
        <f>STDEV(F532:F534)</f>
        <v>23.316108880628711</v>
      </c>
      <c r="M532" s="315">
        <f>L532/K532</f>
        <v>0.59943719806226869</v>
      </c>
      <c r="N532" s="316">
        <f t="shared" si="256"/>
        <v>181.41198250821918</v>
      </c>
      <c r="O532" s="317">
        <f>SUM(N532:N534)</f>
        <v>2095.8475246366538</v>
      </c>
      <c r="P532" s="318">
        <f>O532/(J532-1)</f>
        <v>1047.9237623183269</v>
      </c>
      <c r="Q532" s="319">
        <f>ABS(F532-AVERAGE(F533:F534))/SQRT(STDEV(F533:F534)^2+G532^2)</f>
        <v>0.89483966966947748</v>
      </c>
      <c r="R532" s="320">
        <f t="shared" si="257"/>
        <v>1</v>
      </c>
      <c r="S532" s="321">
        <f>IF(SUM(R532:R534)=1,"One sample left!",SUM(R532:R534))</f>
        <v>2</v>
      </c>
      <c r="T532" s="316">
        <f>IF(S532=J532,K532,AVERAGE(F532:F533))</f>
        <v>52.28</v>
      </c>
      <c r="U532" s="316">
        <f>IF(S532=J532,L532,STDEV(F532:F533))</f>
        <v>3.5496760415564657</v>
      </c>
      <c r="V532" s="322">
        <f>U532/T532</f>
        <v>6.7897399417682969E-2</v>
      </c>
      <c r="W532" s="316">
        <f>SQRT(STDEV(F532:F533)^2+SUM(I532:I533))</f>
        <v>7.4924762261885069</v>
      </c>
      <c r="X532" s="322">
        <f>W532/T532</f>
        <v>0.14331438841217495</v>
      </c>
      <c r="Y532" s="323">
        <f t="shared" si="253"/>
        <v>4.5246337259408147</v>
      </c>
      <c r="Z532" s="317">
        <f>IF(S532=J532,O532,SUM(Y532:Y534))</f>
        <v>10.349430323573941</v>
      </c>
      <c r="AA532" s="324">
        <f>Z532/(S532-1)</f>
        <v>10.349430323573941</v>
      </c>
      <c r="AB532" s="280"/>
      <c r="AC532" s="760"/>
      <c r="AD532" s="758"/>
    </row>
    <row r="533" spans="1:30" s="383" customFormat="1" ht="13.95" customHeight="1">
      <c r="A533" s="961"/>
      <c r="B533" s="326" t="s">
        <v>1881</v>
      </c>
      <c r="C533" s="327" t="s">
        <v>664</v>
      </c>
      <c r="D533" s="327" t="s">
        <v>1917</v>
      </c>
      <c r="E533" s="327" t="s">
        <v>1918</v>
      </c>
      <c r="F533" s="329">
        <v>49.77</v>
      </c>
      <c r="G533" s="329">
        <v>1.04</v>
      </c>
      <c r="H533" s="329">
        <v>4.43</v>
      </c>
      <c r="I533" s="329">
        <f t="shared" si="258"/>
        <v>19.624899999999997</v>
      </c>
      <c r="J533" s="330">
        <f t="shared" ref="J533:M534" si="263">J532</f>
        <v>3</v>
      </c>
      <c r="K533" s="291">
        <f t="shared" si="263"/>
        <v>38.896666666666668</v>
      </c>
      <c r="L533" s="291">
        <f t="shared" si="263"/>
        <v>23.316108880628711</v>
      </c>
      <c r="M533" s="331">
        <f t="shared" si="263"/>
        <v>0.59943719806226869</v>
      </c>
      <c r="N533" s="332">
        <f t="shared" si="256"/>
        <v>109.30970578566735</v>
      </c>
      <c r="O533" s="283"/>
      <c r="P533" s="290"/>
      <c r="Q533" s="333">
        <f>ABS(F533-AVERAGE(F532,F534))/SQRT(STDEV(F532,F534)^2+G533^2)</f>
        <v>0.5403686541276157</v>
      </c>
      <c r="R533" s="334">
        <f t="shared" si="257"/>
        <v>1</v>
      </c>
      <c r="S533" s="335">
        <f t="shared" ref="S533:S534" si="264">S532</f>
        <v>2</v>
      </c>
      <c r="T533" s="332">
        <f>T532</f>
        <v>52.28</v>
      </c>
      <c r="U533" s="332"/>
      <c r="V533" s="336"/>
      <c r="W533" s="332"/>
      <c r="X533" s="332"/>
      <c r="Y533" s="337">
        <f t="shared" si="253"/>
        <v>5.8247965976331262</v>
      </c>
      <c r="Z533" s="332"/>
      <c r="AA533" s="338"/>
      <c r="AB533" s="280"/>
      <c r="AC533" s="760"/>
      <c r="AD533" s="758"/>
    </row>
    <row r="534" spans="1:30" s="383" customFormat="1" ht="13.95" customHeight="1">
      <c r="A534" s="961"/>
      <c r="B534" s="339" t="s">
        <v>1881</v>
      </c>
      <c r="C534" s="340" t="s">
        <v>664</v>
      </c>
      <c r="D534" s="340" t="s">
        <v>1919</v>
      </c>
      <c r="E534" s="340" t="s">
        <v>1920</v>
      </c>
      <c r="F534" s="342">
        <v>12.13</v>
      </c>
      <c r="G534" s="342">
        <v>0.63</v>
      </c>
      <c r="H534" s="342">
        <v>1.21</v>
      </c>
      <c r="I534" s="342">
        <f t="shared" si="258"/>
        <v>1.4641</v>
      </c>
      <c r="J534" s="343">
        <f t="shared" si="263"/>
        <v>3</v>
      </c>
      <c r="K534" s="344">
        <f t="shared" si="263"/>
        <v>38.896666666666668</v>
      </c>
      <c r="L534" s="344">
        <f t="shared" si="263"/>
        <v>23.316108880628711</v>
      </c>
      <c r="M534" s="345">
        <f t="shared" si="263"/>
        <v>0.59943719806226869</v>
      </c>
      <c r="N534" s="346">
        <f t="shared" si="256"/>
        <v>1805.1258363427673</v>
      </c>
      <c r="O534" s="347"/>
      <c r="P534" s="348"/>
      <c r="Q534" s="349">
        <f>ABS(F534-AVERAGE(F532:F533))/SQRT(STDEV(F532:F533)^2+G534^2)</f>
        <v>11.136848695474903</v>
      </c>
      <c r="R534" s="350">
        <f t="shared" si="257"/>
        <v>0</v>
      </c>
      <c r="S534" s="351">
        <f t="shared" si="264"/>
        <v>2</v>
      </c>
      <c r="T534" s="346">
        <f>T533</f>
        <v>52.28</v>
      </c>
      <c r="U534" s="346"/>
      <c r="V534" s="352"/>
      <c r="W534" s="346"/>
      <c r="X534" s="346"/>
      <c r="Y534" s="353">
        <f t="shared" si="253"/>
        <v>0</v>
      </c>
      <c r="Z534" s="346"/>
      <c r="AA534" s="354"/>
      <c r="AB534" s="280"/>
      <c r="AC534" s="760"/>
      <c r="AD534" s="758"/>
    </row>
    <row r="535" spans="1:30" s="383" customFormat="1" ht="13.95" customHeight="1">
      <c r="A535" s="961"/>
      <c r="B535" s="309" t="s">
        <v>1881</v>
      </c>
      <c r="C535" s="310" t="s">
        <v>678</v>
      </c>
      <c r="D535" s="310" t="s">
        <v>1921</v>
      </c>
      <c r="E535" s="310" t="s">
        <v>1922</v>
      </c>
      <c r="F535" s="312">
        <v>54.98</v>
      </c>
      <c r="G535" s="312">
        <v>1.04</v>
      </c>
      <c r="H535" s="312">
        <v>4.87</v>
      </c>
      <c r="I535" s="312">
        <f t="shared" si="258"/>
        <v>23.716900000000003</v>
      </c>
      <c r="J535" s="313">
        <f>COUNT(F535:F537)</f>
        <v>3</v>
      </c>
      <c r="K535" s="314">
        <f>AVERAGE(F535:F537)</f>
        <v>34.006666666666668</v>
      </c>
      <c r="L535" s="314">
        <f>STDEV(F535:F537)</f>
        <v>18.177310948909167</v>
      </c>
      <c r="M535" s="315">
        <f>L535/K535</f>
        <v>0.53452198438274356</v>
      </c>
      <c r="N535" s="316">
        <f t="shared" si="256"/>
        <v>406.69444444444423</v>
      </c>
      <c r="O535" s="317">
        <f>SUM(N535:N537)</f>
        <v>714.94628070820295</v>
      </c>
      <c r="P535" s="318">
        <f>O535/(J535-1)</f>
        <v>357.47314035410147</v>
      </c>
      <c r="Q535" s="319">
        <f>ABS(F535-AVERAGE(F536:F537))/SQRT(STDEV(F536:F537)^2+G535^2)</f>
        <v>21.76237832025905</v>
      </c>
      <c r="R535" s="320">
        <f t="shared" si="257"/>
        <v>0</v>
      </c>
      <c r="S535" s="321">
        <f>IF(SUM(R535:R537)=1,"One sample left!",SUM(R535:R537))</f>
        <v>2</v>
      </c>
      <c r="T535" s="316">
        <f>IF(S535=J535,K535,AVERAGE(F536:F537))</f>
        <v>23.52</v>
      </c>
      <c r="U535" s="316">
        <f>IF(S535=J535,L535,STDEV(F536:F537))</f>
        <v>1.0040916292848987</v>
      </c>
      <c r="V535" s="322">
        <f>U535/T535</f>
        <v>4.2690970632861341E-2</v>
      </c>
      <c r="W535" s="316">
        <f>SQRT(STDEV(F536:F537)^2+SUM(I536:I537))</f>
        <v>3.2565933120363684</v>
      </c>
      <c r="X535" s="322">
        <f>W535/T535</f>
        <v>0.13846060000154628</v>
      </c>
      <c r="Y535" s="323">
        <f t="shared" si="253"/>
        <v>0</v>
      </c>
      <c r="Z535" s="317">
        <f>IF(S535=J535,O535,SUM(Y535:Y537))</f>
        <v>1.4133309025031986</v>
      </c>
      <c r="AA535" s="324">
        <f>Z535/(S535-1)</f>
        <v>1.4133309025031986</v>
      </c>
      <c r="AB535" s="280"/>
      <c r="AC535" s="760"/>
      <c r="AD535" s="758"/>
    </row>
    <row r="536" spans="1:30" s="383" customFormat="1" ht="13.95" customHeight="1">
      <c r="A536" s="961"/>
      <c r="B536" s="326" t="s">
        <v>1881</v>
      </c>
      <c r="C536" s="327" t="s">
        <v>678</v>
      </c>
      <c r="D536" s="327" t="s">
        <v>1923</v>
      </c>
      <c r="E536" s="327" t="s">
        <v>1924</v>
      </c>
      <c r="F536" s="329">
        <v>22.81</v>
      </c>
      <c r="G536" s="329">
        <v>0.86</v>
      </c>
      <c r="H536" s="329">
        <v>2.14</v>
      </c>
      <c r="I536" s="329">
        <f t="shared" si="258"/>
        <v>4.5796000000000001</v>
      </c>
      <c r="J536" s="330">
        <f t="shared" ref="J536:M537" si="265">J535</f>
        <v>3</v>
      </c>
      <c r="K536" s="291">
        <f t="shared" si="265"/>
        <v>34.006666666666668</v>
      </c>
      <c r="L536" s="291">
        <f t="shared" si="265"/>
        <v>18.177310948909167</v>
      </c>
      <c r="M536" s="331">
        <f t="shared" si="265"/>
        <v>0.53452198438274356</v>
      </c>
      <c r="N536" s="332">
        <f t="shared" si="256"/>
        <v>169.50425154738306</v>
      </c>
      <c r="O536" s="283"/>
      <c r="P536" s="290"/>
      <c r="Q536" s="333">
        <f>ABS(F536-AVERAGE(F535,F537))/SQRT(STDEV(F535,F537)^2+G536^2)</f>
        <v>0.77181009537910927</v>
      </c>
      <c r="R536" s="334">
        <f t="shared" si="257"/>
        <v>1</v>
      </c>
      <c r="S536" s="335">
        <f>S535</f>
        <v>2</v>
      </c>
      <c r="T536" s="332">
        <f>T535</f>
        <v>23.52</v>
      </c>
      <c r="U536" s="332"/>
      <c r="V536" s="336"/>
      <c r="W536" s="332"/>
      <c r="X536" s="332"/>
      <c r="Y536" s="337">
        <f t="shared" si="253"/>
        <v>0.68158464034613475</v>
      </c>
      <c r="Z536" s="332"/>
      <c r="AA536" s="338"/>
      <c r="AB536" s="280"/>
      <c r="AC536" s="760"/>
      <c r="AD536" s="758"/>
    </row>
    <row r="537" spans="1:30" s="383" customFormat="1" ht="13.95" customHeight="1">
      <c r="A537" s="961"/>
      <c r="B537" s="339" t="s">
        <v>1881</v>
      </c>
      <c r="C537" s="340" t="s">
        <v>678</v>
      </c>
      <c r="D537" s="340" t="s">
        <v>1925</v>
      </c>
      <c r="E537" s="340" t="s">
        <v>1926</v>
      </c>
      <c r="F537" s="342">
        <v>24.23</v>
      </c>
      <c r="G537" s="342">
        <v>0.83</v>
      </c>
      <c r="H537" s="342">
        <v>2.2400000000000002</v>
      </c>
      <c r="I537" s="342">
        <f t="shared" si="258"/>
        <v>5.0176000000000007</v>
      </c>
      <c r="J537" s="343">
        <f t="shared" si="265"/>
        <v>3</v>
      </c>
      <c r="K537" s="344">
        <f t="shared" si="265"/>
        <v>34.006666666666668</v>
      </c>
      <c r="L537" s="344">
        <f t="shared" si="265"/>
        <v>18.177310948909167</v>
      </c>
      <c r="M537" s="345">
        <f t="shared" si="265"/>
        <v>0.53452198438274356</v>
      </c>
      <c r="N537" s="346">
        <f t="shared" si="256"/>
        <v>138.74758471637557</v>
      </c>
      <c r="O537" s="347"/>
      <c r="P537" s="348"/>
      <c r="Q537" s="349">
        <f>ABS(F537-AVERAGE(F535:F536))/SQRT(STDEV(F535:F536)^2+G537^2)</f>
        <v>0.64425396934331969</v>
      </c>
      <c r="R537" s="350">
        <f t="shared" si="257"/>
        <v>1</v>
      </c>
      <c r="S537" s="351">
        <f>S536</f>
        <v>2</v>
      </c>
      <c r="T537" s="346">
        <f>T536</f>
        <v>23.52</v>
      </c>
      <c r="U537" s="346"/>
      <c r="V537" s="352"/>
      <c r="W537" s="346"/>
      <c r="X537" s="346"/>
      <c r="Y537" s="353">
        <f t="shared" si="253"/>
        <v>0.73174626215706384</v>
      </c>
      <c r="Z537" s="346"/>
      <c r="AA537" s="354"/>
      <c r="AB537" s="280"/>
      <c r="AC537" s="760"/>
      <c r="AD537" s="758"/>
    </row>
    <row r="538" spans="1:30" s="383" customFormat="1" ht="13.95" customHeight="1">
      <c r="A538" s="961"/>
      <c r="B538" s="309" t="s">
        <v>1881</v>
      </c>
      <c r="C538" s="310" t="s">
        <v>666</v>
      </c>
      <c r="D538" s="310" t="s">
        <v>1927</v>
      </c>
      <c r="E538" s="310" t="s">
        <v>1928</v>
      </c>
      <c r="F538" s="312">
        <v>16.04</v>
      </c>
      <c r="G538" s="312">
        <v>0.63</v>
      </c>
      <c r="H538" s="312">
        <v>1.51</v>
      </c>
      <c r="I538" s="312">
        <f t="shared" si="258"/>
        <v>2.2801</v>
      </c>
      <c r="J538" s="313">
        <f>COUNT(F538:F540)</f>
        <v>3</v>
      </c>
      <c r="K538" s="314">
        <f>AVERAGE(F538:F540)</f>
        <v>108.22333333333334</v>
      </c>
      <c r="L538" s="314">
        <f>STDEV(F538:F540)</f>
        <v>80.851946379375036</v>
      </c>
      <c r="M538" s="315">
        <f>L538/K538</f>
        <v>0.7470842367269076</v>
      </c>
      <c r="N538" s="316">
        <f t="shared" si="256"/>
        <v>21410.347554659726</v>
      </c>
      <c r="O538" s="317">
        <f>SUM(N538:N540)</f>
        <v>21660.772447035506</v>
      </c>
      <c r="P538" s="318">
        <f>O538/(J538-1)</f>
        <v>10830.386223517753</v>
      </c>
      <c r="Q538" s="319">
        <f>ABS(F538-AVERAGE(F539:F540))/SQRT(STDEV(F539:F540)^2+G538^2)</f>
        <v>7.6370443892757605</v>
      </c>
      <c r="R538" s="320">
        <f t="shared" si="257"/>
        <v>0</v>
      </c>
      <c r="S538" s="321">
        <f>IF(SUM(R538:R540)=1,"One sample left!",SUM(R538:R540))</f>
        <v>2</v>
      </c>
      <c r="T538" s="316">
        <f>IF(S538=J538,K538,AVERAGE(F539:F540))</f>
        <v>154.315</v>
      </c>
      <c r="U538" s="316">
        <f>IF(S538=J538,L538,STDEV(F539:F540))</f>
        <v>18.094862530563752</v>
      </c>
      <c r="V538" s="322">
        <f>U538/T538</f>
        <v>0.11725925885729678</v>
      </c>
      <c r="W538" s="316">
        <f>SQRT(STDEV(F539:F540)^2+SUM(I539:I540))</f>
        <v>27.198171813561292</v>
      </c>
      <c r="X538" s="322">
        <f>W538/T538</f>
        <v>0.17625099189036253</v>
      </c>
      <c r="Y538" s="323">
        <f t="shared" si="253"/>
        <v>0</v>
      </c>
      <c r="Z538" s="317">
        <f>IF(S538=J538,O538,SUM(Y538:Y540))</f>
        <v>19.700498055739011</v>
      </c>
      <c r="AA538" s="324">
        <f>Z538/(S538-1)</f>
        <v>19.700498055739011</v>
      </c>
      <c r="AB538" s="280"/>
      <c r="AC538" s="760"/>
      <c r="AD538" s="758"/>
    </row>
    <row r="539" spans="1:30" s="383" customFormat="1" ht="13.95" customHeight="1">
      <c r="A539" s="961"/>
      <c r="B539" s="326" t="s">
        <v>1881</v>
      </c>
      <c r="C539" s="327" t="s">
        <v>666</v>
      </c>
      <c r="D539" s="327" t="s">
        <v>1929</v>
      </c>
      <c r="E539" s="327" t="s">
        <v>1930</v>
      </c>
      <c r="F539" s="329">
        <v>141.52000000000001</v>
      </c>
      <c r="G539" s="329">
        <v>3.76</v>
      </c>
      <c r="H539" s="329">
        <v>13.07</v>
      </c>
      <c r="I539" s="329">
        <f t="shared" si="258"/>
        <v>170.82490000000001</v>
      </c>
      <c r="J539" s="330">
        <f t="shared" ref="J539:M540" si="266">J538</f>
        <v>3</v>
      </c>
      <c r="K539" s="291">
        <f t="shared" si="266"/>
        <v>108.22333333333334</v>
      </c>
      <c r="L539" s="291">
        <f t="shared" si="266"/>
        <v>80.851946379375036</v>
      </c>
      <c r="M539" s="331">
        <f t="shared" si="266"/>
        <v>0.7470842367269076</v>
      </c>
      <c r="N539" s="332">
        <f t="shared" si="256"/>
        <v>78.419817445048039</v>
      </c>
      <c r="O539" s="283"/>
      <c r="P539" s="290"/>
      <c r="Q539" s="333">
        <f>ABS(F539-AVERAGE(F538,F540))/SQRT(STDEV(F538,F540)^2+G539^2)</f>
        <v>0.46726141611934768</v>
      </c>
      <c r="R539" s="334">
        <f t="shared" si="257"/>
        <v>1</v>
      </c>
      <c r="S539" s="335">
        <f>S538</f>
        <v>2</v>
      </c>
      <c r="T539" s="332">
        <f>T538</f>
        <v>154.315</v>
      </c>
      <c r="U539" s="332"/>
      <c r="V539" s="336"/>
      <c r="W539" s="332"/>
      <c r="X539" s="332"/>
      <c r="Y539" s="337">
        <f t="shared" si="253"/>
        <v>11.579902175758239</v>
      </c>
      <c r="Z539" s="332"/>
      <c r="AA539" s="338"/>
      <c r="AB539" s="280"/>
      <c r="AC539" s="760"/>
      <c r="AD539" s="758"/>
    </row>
    <row r="540" spans="1:30" s="383" customFormat="1" ht="13.95" customHeight="1">
      <c r="A540" s="961"/>
      <c r="B540" s="339" t="s">
        <v>1881</v>
      </c>
      <c r="C540" s="340" t="s">
        <v>666</v>
      </c>
      <c r="D540" s="340" t="s">
        <v>1931</v>
      </c>
      <c r="E540" s="340" t="s">
        <v>1932</v>
      </c>
      <c r="F540" s="342">
        <v>167.11</v>
      </c>
      <c r="G540" s="342">
        <v>4.49</v>
      </c>
      <c r="H540" s="342">
        <v>15.54</v>
      </c>
      <c r="I540" s="342">
        <f t="shared" si="258"/>
        <v>241.49159999999998</v>
      </c>
      <c r="J540" s="343">
        <f t="shared" si="266"/>
        <v>3</v>
      </c>
      <c r="K540" s="344">
        <f t="shared" si="266"/>
        <v>108.22333333333334</v>
      </c>
      <c r="L540" s="344">
        <f t="shared" si="266"/>
        <v>80.851946379375036</v>
      </c>
      <c r="M540" s="345">
        <f t="shared" si="266"/>
        <v>0.7470842367269076</v>
      </c>
      <c r="N540" s="346">
        <f t="shared" si="256"/>
        <v>172.00507493073502</v>
      </c>
      <c r="O540" s="347"/>
      <c r="P540" s="348"/>
      <c r="Q540" s="349">
        <f>ABS(F540-AVERAGE(F538:F539))/SQRT(STDEV(F538:F539)^2+G540^2)</f>
        <v>0.9942448747850049</v>
      </c>
      <c r="R540" s="350">
        <f t="shared" si="257"/>
        <v>1</v>
      </c>
      <c r="S540" s="351">
        <f>S539</f>
        <v>2</v>
      </c>
      <c r="T540" s="346">
        <f>T539</f>
        <v>154.315</v>
      </c>
      <c r="U540" s="346"/>
      <c r="V540" s="352"/>
      <c r="W540" s="346"/>
      <c r="X540" s="346"/>
      <c r="Y540" s="353">
        <f t="shared" si="253"/>
        <v>8.1205958799807725</v>
      </c>
      <c r="Z540" s="346"/>
      <c r="AA540" s="354"/>
      <c r="AB540" s="280"/>
      <c r="AC540" s="760"/>
      <c r="AD540" s="758"/>
    </row>
    <row r="541" spans="1:30" s="383" customFormat="1" ht="13.95" customHeight="1">
      <c r="A541" s="961"/>
      <c r="B541" s="309" t="s">
        <v>1881</v>
      </c>
      <c r="C541" s="310" t="s">
        <v>690</v>
      </c>
      <c r="D541" s="310" t="s">
        <v>1933</v>
      </c>
      <c r="E541" s="310" t="s">
        <v>1934</v>
      </c>
      <c r="F541" s="312">
        <v>65.28</v>
      </c>
      <c r="G541" s="312">
        <v>0.94</v>
      </c>
      <c r="H541" s="312">
        <v>5.74</v>
      </c>
      <c r="I541" s="312">
        <f t="shared" si="258"/>
        <v>32.947600000000001</v>
      </c>
      <c r="J541" s="313">
        <f>COUNT(F541:F543)</f>
        <v>3</v>
      </c>
      <c r="K541" s="314">
        <f>AVERAGE(F541:F543)</f>
        <v>60.28</v>
      </c>
      <c r="L541" s="314">
        <f>STDEV(F541:F543)</f>
        <v>4.523947391382884</v>
      </c>
      <c r="M541" s="315">
        <f>L541/K541</f>
        <v>7.5048895012987463E-2</v>
      </c>
      <c r="N541" s="316">
        <f t="shared" si="256"/>
        <v>28.293345405160707</v>
      </c>
      <c r="O541" s="317">
        <f>SUM(N541:N543)</f>
        <v>40.744092289925959</v>
      </c>
      <c r="P541" s="318">
        <f>O541/(J541-1)</f>
        <v>20.372046144962979</v>
      </c>
      <c r="Q541" s="319">
        <f>ABS(F541-AVERAGE(F542:F543))/SQRT(STDEV(F542:F543)^2+G541^2)</f>
        <v>3.6101945648856284</v>
      </c>
      <c r="R541" s="320">
        <f t="shared" si="257"/>
        <v>0</v>
      </c>
      <c r="S541" s="321">
        <f>IF(SUM(R541:R543)=1,"One sample left!",SUM(R541:R543))</f>
        <v>2</v>
      </c>
      <c r="T541" s="316">
        <f>IF(S541=J541,K541,AVERAGE(F542:F543))</f>
        <v>57.78</v>
      </c>
      <c r="U541" s="316">
        <f>IF(S541=J541,L541,STDEV(F542:F543))</f>
        <v>1.8526197667087578</v>
      </c>
      <c r="V541" s="322">
        <f>U541/T541</f>
        <v>3.2063339679971575E-2</v>
      </c>
      <c r="W541" s="316">
        <f>SQRT(STDEV(F542:F543)^2+SUM(I542:I543))</f>
        <v>7.4683800117562313</v>
      </c>
      <c r="X541" s="322">
        <f>W541/T541</f>
        <v>0.12925545191686105</v>
      </c>
      <c r="Y541" s="323">
        <f t="shared" si="253"/>
        <v>0</v>
      </c>
      <c r="Z541" s="317">
        <f>IF(S541=J541,O541,SUM(Y541:Y543))</f>
        <v>3.0844777892639361</v>
      </c>
      <c r="AA541" s="324">
        <f>Z541/(S541-1)</f>
        <v>3.0844777892639361</v>
      </c>
      <c r="AB541" s="280"/>
      <c r="AC541" s="760"/>
      <c r="AD541" s="758"/>
    </row>
    <row r="542" spans="1:30" s="383" customFormat="1" ht="13.95" customHeight="1">
      <c r="A542" s="961"/>
      <c r="B542" s="326" t="s">
        <v>1881</v>
      </c>
      <c r="C542" s="327" t="s">
        <v>690</v>
      </c>
      <c r="D542" s="327" t="s">
        <v>1935</v>
      </c>
      <c r="E542" s="327" t="s">
        <v>1936</v>
      </c>
      <c r="F542" s="329">
        <v>56.47</v>
      </c>
      <c r="G542" s="329">
        <v>1.1499999999999999</v>
      </c>
      <c r="H542" s="329">
        <v>5.0199999999999996</v>
      </c>
      <c r="I542" s="329">
        <f t="shared" si="258"/>
        <v>25.200399999999995</v>
      </c>
      <c r="J542" s="330">
        <f t="shared" ref="J542:M543" si="267">J541</f>
        <v>3</v>
      </c>
      <c r="K542" s="291">
        <f t="shared" si="267"/>
        <v>60.28</v>
      </c>
      <c r="L542" s="291">
        <f t="shared" si="267"/>
        <v>4.523947391382884</v>
      </c>
      <c r="M542" s="331">
        <f t="shared" si="267"/>
        <v>7.5048895012987463E-2</v>
      </c>
      <c r="N542" s="332">
        <f t="shared" si="256"/>
        <v>10.976257088846896</v>
      </c>
      <c r="O542" s="283"/>
      <c r="P542" s="290"/>
      <c r="Q542" s="333">
        <f>ABS(F542-AVERAGE(F541,F543))/SQRT(STDEV(F541,F543)^2+G542^2)</f>
        <v>1.2628315601724458</v>
      </c>
      <c r="R542" s="334">
        <f t="shared" si="257"/>
        <v>1</v>
      </c>
      <c r="S542" s="335">
        <f>S541</f>
        <v>2</v>
      </c>
      <c r="T542" s="332">
        <f>T541</f>
        <v>57.78</v>
      </c>
      <c r="U542" s="332"/>
      <c r="V542" s="336"/>
      <c r="W542" s="332"/>
      <c r="X542" s="332"/>
      <c r="Y542" s="337">
        <f t="shared" si="253"/>
        <v>1.2976181474480197</v>
      </c>
      <c r="Z542" s="332"/>
      <c r="AA542" s="338"/>
      <c r="AB542" s="280"/>
      <c r="AC542" s="760"/>
      <c r="AD542" s="758"/>
    </row>
    <row r="543" spans="1:30" s="383" customFormat="1" ht="13.95" customHeight="1">
      <c r="A543" s="961"/>
      <c r="B543" s="339" t="s">
        <v>1881</v>
      </c>
      <c r="C543" s="340" t="s">
        <v>690</v>
      </c>
      <c r="D543" s="340" t="s">
        <v>1937</v>
      </c>
      <c r="E543" s="340" t="s">
        <v>1938</v>
      </c>
      <c r="F543" s="342">
        <v>59.09</v>
      </c>
      <c r="G543" s="342">
        <v>0.98</v>
      </c>
      <c r="H543" s="342">
        <v>5.21</v>
      </c>
      <c r="I543" s="342">
        <f t="shared" si="258"/>
        <v>27.144099999999998</v>
      </c>
      <c r="J543" s="343">
        <f t="shared" si="267"/>
        <v>3</v>
      </c>
      <c r="K543" s="344">
        <f t="shared" si="267"/>
        <v>60.28</v>
      </c>
      <c r="L543" s="344">
        <f t="shared" si="267"/>
        <v>4.523947391382884</v>
      </c>
      <c r="M543" s="345">
        <f t="shared" si="267"/>
        <v>7.5048895012987463E-2</v>
      </c>
      <c r="N543" s="346">
        <f t="shared" si="256"/>
        <v>1.4744897959183618</v>
      </c>
      <c r="O543" s="347"/>
      <c r="P543" s="348"/>
      <c r="Q543" s="349">
        <f>ABS(F543-AVERAGE(F541:F542))/SQRT(STDEV(F541:F542)^2+G543^2)</f>
        <v>0.28305373389329813</v>
      </c>
      <c r="R543" s="350">
        <f t="shared" si="257"/>
        <v>1</v>
      </c>
      <c r="S543" s="351">
        <f>S542</f>
        <v>2</v>
      </c>
      <c r="T543" s="346">
        <f>T542</f>
        <v>57.78</v>
      </c>
      <c r="U543" s="346"/>
      <c r="V543" s="352"/>
      <c r="W543" s="346"/>
      <c r="X543" s="346"/>
      <c r="Y543" s="353">
        <f t="shared" si="253"/>
        <v>1.7868596418159164</v>
      </c>
      <c r="Z543" s="346"/>
      <c r="AA543" s="354"/>
      <c r="AB543" s="280"/>
      <c r="AC543" s="760"/>
      <c r="AD543" s="758"/>
    </row>
    <row r="544" spans="1:30" s="383" customFormat="1" ht="13.95" customHeight="1">
      <c r="A544" s="961"/>
      <c r="B544" s="309" t="s">
        <v>1881</v>
      </c>
      <c r="C544" s="310" t="s">
        <v>676</v>
      </c>
      <c r="D544" s="310" t="s">
        <v>1939</v>
      </c>
      <c r="E544" s="310" t="s">
        <v>1940</v>
      </c>
      <c r="F544" s="312">
        <v>39</v>
      </c>
      <c r="G544" s="312">
        <v>0.78</v>
      </c>
      <c r="H544" s="312">
        <v>3.45</v>
      </c>
      <c r="I544" s="312">
        <f t="shared" si="258"/>
        <v>11.902500000000002</v>
      </c>
      <c r="J544" s="313">
        <f>COUNT(F544:F546)</f>
        <v>3</v>
      </c>
      <c r="K544" s="314">
        <f>AVERAGE(F544:F546)</f>
        <v>47.56</v>
      </c>
      <c r="L544" s="314">
        <f>STDEV(F544:F546)</f>
        <v>23.471431571167514</v>
      </c>
      <c r="M544" s="315">
        <f>L544/K544</f>
        <v>0.49351201789670968</v>
      </c>
      <c r="N544" s="316">
        <f t="shared" si="256"/>
        <v>120.43655489809342</v>
      </c>
      <c r="O544" s="317">
        <f>SUM(N544:N546)</f>
        <v>1595.1509235754581</v>
      </c>
      <c r="P544" s="318">
        <f>O544/(J544-1)</f>
        <v>797.57546178772907</v>
      </c>
      <c r="Q544" s="319">
        <f>ABS(F544-AVERAGE(F545:F546))/SQRT(STDEV(F545:F546)^2+G544^2)</f>
        <v>0.40756479140785046</v>
      </c>
      <c r="R544" s="320">
        <f t="shared" si="257"/>
        <v>1</v>
      </c>
      <c r="S544" s="321">
        <f>IF(SUM(R544:R546)=1,"One sample left!",SUM(R544:R546))</f>
        <v>2</v>
      </c>
      <c r="T544" s="316">
        <f>IF(S544=J544,K544,AVERAGE(F544:F545))</f>
        <v>34.284999999999997</v>
      </c>
      <c r="U544" s="316">
        <f>IF(S544=J544,L544,STDEV(F544:F545))</f>
        <v>6.6680169465891765</v>
      </c>
      <c r="V544" s="322">
        <f>U544/T544</f>
        <v>0.19448787943967266</v>
      </c>
      <c r="W544" s="316">
        <f>SQRT(STDEV(F544:F545)^2+SUM(I544:I545))</f>
        <v>7.9451211444508791</v>
      </c>
      <c r="X544" s="322">
        <f>W544/T544</f>
        <v>0.23173752791164881</v>
      </c>
      <c r="Y544" s="323">
        <f t="shared" si="253"/>
        <v>36.540475016436602</v>
      </c>
      <c r="Z544" s="317">
        <f>IF(S544=J544,O544,SUM(Y544:Y546))</f>
        <v>112.77924387789052</v>
      </c>
      <c r="AA544" s="324">
        <f>Z544/(S544-1)</f>
        <v>112.77924387789052</v>
      </c>
      <c r="AB544" s="280"/>
      <c r="AC544" s="760"/>
      <c r="AD544" s="758"/>
    </row>
    <row r="545" spans="1:30" s="383" customFormat="1" ht="13.95" customHeight="1">
      <c r="A545" s="961"/>
      <c r="B545" s="326" t="s">
        <v>1881</v>
      </c>
      <c r="C545" s="327" t="s">
        <v>676</v>
      </c>
      <c r="D545" s="327" t="s">
        <v>1941</v>
      </c>
      <c r="E545" s="327" t="s">
        <v>1942</v>
      </c>
      <c r="F545" s="329">
        <v>29.57</v>
      </c>
      <c r="G545" s="329">
        <v>0.54</v>
      </c>
      <c r="H545" s="329">
        <v>2.6</v>
      </c>
      <c r="I545" s="329">
        <f t="shared" si="258"/>
        <v>6.7600000000000007</v>
      </c>
      <c r="J545" s="330">
        <f t="shared" ref="J545:M546" si="268">J544</f>
        <v>3</v>
      </c>
      <c r="K545" s="291">
        <f t="shared" si="268"/>
        <v>47.56</v>
      </c>
      <c r="L545" s="291">
        <f t="shared" si="268"/>
        <v>23.471431571167514</v>
      </c>
      <c r="M545" s="331">
        <f t="shared" si="268"/>
        <v>0.49351201789670968</v>
      </c>
      <c r="N545" s="332">
        <f t="shared" si="256"/>
        <v>1109.8768861454048</v>
      </c>
      <c r="O545" s="283"/>
      <c r="P545" s="290"/>
      <c r="Q545" s="333">
        <f>ABS(F545-AVERAGE(F544,F546))/SQRT(STDEV(F544,F546)^2+G545^2)</f>
        <v>1.0866855246422</v>
      </c>
      <c r="R545" s="334">
        <f t="shared" si="257"/>
        <v>1</v>
      </c>
      <c r="S545" s="335">
        <f>S544</f>
        <v>2</v>
      </c>
      <c r="T545" s="332">
        <f>T544</f>
        <v>34.284999999999997</v>
      </c>
      <c r="U545" s="332"/>
      <c r="V545" s="336"/>
      <c r="W545" s="332"/>
      <c r="X545" s="332"/>
      <c r="Y545" s="337">
        <f t="shared" si="253"/>
        <v>76.23876886145392</v>
      </c>
      <c r="Z545" s="332"/>
      <c r="AA545" s="338"/>
      <c r="AB545" s="280"/>
      <c r="AC545" s="760"/>
      <c r="AD545" s="758"/>
    </row>
    <row r="546" spans="1:30" s="383" customFormat="1" ht="13.95" customHeight="1">
      <c r="A546" s="961"/>
      <c r="B546" s="339" t="s">
        <v>1881</v>
      </c>
      <c r="C546" s="340" t="s">
        <v>676</v>
      </c>
      <c r="D546" s="340" t="s">
        <v>1943</v>
      </c>
      <c r="E546" s="340" t="s">
        <v>1944</v>
      </c>
      <c r="F546" s="342">
        <v>74.11</v>
      </c>
      <c r="G546" s="342">
        <v>1.39</v>
      </c>
      <c r="H546" s="342">
        <v>6.59</v>
      </c>
      <c r="I546" s="342">
        <f t="shared" si="258"/>
        <v>43.428100000000001</v>
      </c>
      <c r="J546" s="343">
        <f t="shared" si="268"/>
        <v>3</v>
      </c>
      <c r="K546" s="344">
        <f t="shared" si="268"/>
        <v>47.56</v>
      </c>
      <c r="L546" s="344">
        <f t="shared" si="268"/>
        <v>23.471431571167514</v>
      </c>
      <c r="M546" s="345">
        <f t="shared" si="268"/>
        <v>0.49351201789670968</v>
      </c>
      <c r="N546" s="346">
        <f t="shared" si="256"/>
        <v>364.83748253196001</v>
      </c>
      <c r="O546" s="347"/>
      <c r="P546" s="348"/>
      <c r="Q546" s="349">
        <f>ABS(F546-AVERAGE(F544:F545))/SQRT(STDEV(F544:F545)^2+G546^2)</f>
        <v>5.8468546973304907</v>
      </c>
      <c r="R546" s="350">
        <f t="shared" si="257"/>
        <v>0</v>
      </c>
      <c r="S546" s="351">
        <f>S545</f>
        <v>2</v>
      </c>
      <c r="T546" s="346">
        <f>T545</f>
        <v>34.284999999999997</v>
      </c>
      <c r="U546" s="346"/>
      <c r="V546" s="352"/>
      <c r="W546" s="346"/>
      <c r="X546" s="346"/>
      <c r="Y546" s="353">
        <f t="shared" si="253"/>
        <v>0</v>
      </c>
      <c r="Z546" s="346"/>
      <c r="AA546" s="354"/>
      <c r="AB546" s="280"/>
      <c r="AC546" s="760"/>
      <c r="AD546" s="758"/>
    </row>
    <row r="547" spans="1:30" s="280" customFormat="1" ht="13.95" customHeight="1">
      <c r="A547" s="961" t="s">
        <v>641</v>
      </c>
      <c r="B547" s="326" t="s">
        <v>1945</v>
      </c>
      <c r="C547" s="327" t="s">
        <v>643</v>
      </c>
      <c r="D547" s="328" t="s">
        <v>1946</v>
      </c>
      <c r="E547" s="327" t="s">
        <v>1947</v>
      </c>
      <c r="F547" s="329">
        <v>15.95</v>
      </c>
      <c r="G547" s="329">
        <v>3.38</v>
      </c>
      <c r="H547" s="329">
        <v>3.64</v>
      </c>
      <c r="I547" s="329">
        <f t="shared" si="258"/>
        <v>13.249600000000001</v>
      </c>
      <c r="J547" s="313">
        <f>COUNT(F547:F549)</f>
        <v>3</v>
      </c>
      <c r="K547" s="291">
        <f>AVERAGE(F547:F549)</f>
        <v>15.08</v>
      </c>
      <c r="L547" s="291">
        <f>STDEV(F547:F549)</f>
        <v>0.76216796049164892</v>
      </c>
      <c r="M547" s="331">
        <f>L547/K547</f>
        <v>5.0541641942417039E-2</v>
      </c>
      <c r="N547" s="332">
        <f t="shared" si="256"/>
        <v>6.6252932320296803E-2</v>
      </c>
      <c r="O547" s="283">
        <f>SUM(N547:N549)</f>
        <v>0.32267612669172496</v>
      </c>
      <c r="P547" s="290">
        <f>O547/(J547-1)</f>
        <v>0.16133806334586248</v>
      </c>
      <c r="Q547" s="333">
        <f>ABS(F547-AVERAGE(F548:F549))/SQRT(STDEV(F548:F549)^2+G547^2)</f>
        <v>0.38564850208061641</v>
      </c>
      <c r="R547" s="335">
        <f t="shared" si="257"/>
        <v>1</v>
      </c>
      <c r="S547" s="384">
        <f>IF(SUM(R547:R549)=1,"One sample left!",SUM(R547:R549))</f>
        <v>3</v>
      </c>
      <c r="T547" s="332">
        <f>IF(S547=J547,K547,AVERAGE(F547:F549))</f>
        <v>15.08</v>
      </c>
      <c r="U547" s="332">
        <f>IF(S547=J547,L547,STDEV(F547:F549))</f>
        <v>0.76216796049164892</v>
      </c>
      <c r="V547" s="336">
        <f>U547/T547</f>
        <v>5.0541641942417039E-2</v>
      </c>
      <c r="W547" s="316">
        <f>SQRT(STDEV(F547:F549)^2+SUM(I547:I549))</f>
        <v>4.4715321758878126</v>
      </c>
      <c r="X547" s="322">
        <f>W547/T547</f>
        <v>0.29652070131882047</v>
      </c>
      <c r="Y547" s="337" t="str">
        <f t="shared" si="253"/>
        <v>No Rejection</v>
      </c>
      <c r="Z547" s="283">
        <f>IF(S547=J547,O547,SUM(Y547:Y549))</f>
        <v>0.32267612669172496</v>
      </c>
      <c r="AA547" s="338">
        <f>Z547/(S547-1)</f>
        <v>0.16133806334586248</v>
      </c>
      <c r="AC547" s="759"/>
      <c r="AD547" s="757"/>
    </row>
    <row r="548" spans="1:30" s="280" customFormat="1" ht="13.95" customHeight="1">
      <c r="A548" s="961"/>
      <c r="B548" s="326" t="s">
        <v>1945</v>
      </c>
      <c r="C548" s="327" t="s">
        <v>643</v>
      </c>
      <c r="D548" s="328" t="s">
        <v>1948</v>
      </c>
      <c r="E548" s="327" t="s">
        <v>1949</v>
      </c>
      <c r="F548" s="329">
        <v>14.76</v>
      </c>
      <c r="G548" s="329">
        <v>1.1499999999999999</v>
      </c>
      <c r="H548" s="329">
        <v>1.71</v>
      </c>
      <c r="I548" s="329">
        <f t="shared" si="258"/>
        <v>2.9240999999999997</v>
      </c>
      <c r="J548" s="330">
        <f t="shared" ref="J548:M549" si="269">J547</f>
        <v>3</v>
      </c>
      <c r="K548" s="291">
        <f t="shared" si="269"/>
        <v>15.08</v>
      </c>
      <c r="L548" s="291">
        <f t="shared" si="269"/>
        <v>0.76216796049164892</v>
      </c>
      <c r="M548" s="331">
        <f t="shared" si="269"/>
        <v>5.0541641942417039E-2</v>
      </c>
      <c r="N548" s="332">
        <f t="shared" si="256"/>
        <v>7.7429111531191072E-2</v>
      </c>
      <c r="O548" s="283"/>
      <c r="P548" s="290"/>
      <c r="Q548" s="333">
        <f>ABS(F548-AVERAGE(F547,F549))/SQRT(STDEV(F547,F549)^2+G548^2)</f>
        <v>0.31441122979063174</v>
      </c>
      <c r="R548" s="335">
        <f t="shared" si="257"/>
        <v>1</v>
      </c>
      <c r="S548" s="385">
        <f t="shared" ref="S548:S549" si="270">S547</f>
        <v>3</v>
      </c>
      <c r="T548" s="332">
        <f>T547</f>
        <v>15.08</v>
      </c>
      <c r="U548" s="332"/>
      <c r="V548" s="336"/>
      <c r="W548" s="332"/>
      <c r="X548" s="332"/>
      <c r="Y548" s="337" t="str">
        <f t="shared" si="253"/>
        <v>No Rejection</v>
      </c>
      <c r="Z548" s="332"/>
      <c r="AA548" s="338"/>
      <c r="AC548" s="759"/>
      <c r="AD548" s="757"/>
    </row>
    <row r="549" spans="1:30" s="280" customFormat="1" ht="13.95" customHeight="1">
      <c r="A549" s="961"/>
      <c r="B549" s="326" t="s">
        <v>1945</v>
      </c>
      <c r="C549" s="327" t="s">
        <v>643</v>
      </c>
      <c r="D549" s="328" t="s">
        <v>1950</v>
      </c>
      <c r="E549" s="327" t="s">
        <v>1951</v>
      </c>
      <c r="F549" s="329">
        <v>14.53</v>
      </c>
      <c r="G549" s="329">
        <v>1.3</v>
      </c>
      <c r="H549" s="329">
        <v>1.8</v>
      </c>
      <c r="I549" s="329">
        <f t="shared" si="258"/>
        <v>3.24</v>
      </c>
      <c r="J549" s="330">
        <f t="shared" si="269"/>
        <v>3</v>
      </c>
      <c r="K549" s="291">
        <f t="shared" si="269"/>
        <v>15.08</v>
      </c>
      <c r="L549" s="291">
        <f t="shared" si="269"/>
        <v>0.76216796049164892</v>
      </c>
      <c r="M549" s="331">
        <f t="shared" si="269"/>
        <v>5.0541641942417039E-2</v>
      </c>
      <c r="N549" s="332">
        <f t="shared" si="256"/>
        <v>0.17899408284023713</v>
      </c>
      <c r="O549" s="283"/>
      <c r="P549" s="290"/>
      <c r="Q549" s="333">
        <f>ABS(F549-AVERAGE(F547:F548))/SQRT(STDEV(F547:F548)^2+G549^2)</f>
        <v>0.53275168445561871</v>
      </c>
      <c r="R549" s="335">
        <f t="shared" si="257"/>
        <v>1</v>
      </c>
      <c r="S549" s="385">
        <f t="shared" si="270"/>
        <v>3</v>
      </c>
      <c r="T549" s="332">
        <f>T548</f>
        <v>15.08</v>
      </c>
      <c r="U549" s="332"/>
      <c r="V549" s="336"/>
      <c r="W549" s="332"/>
      <c r="X549" s="332"/>
      <c r="Y549" s="337" t="str">
        <f t="shared" si="253"/>
        <v>No Rejection</v>
      </c>
      <c r="Z549" s="332"/>
      <c r="AA549" s="338"/>
      <c r="AC549" s="759"/>
      <c r="AD549" s="757"/>
    </row>
    <row r="550" spans="1:30" s="280" customFormat="1" ht="13.95" customHeight="1">
      <c r="A550" s="961" t="s">
        <v>402</v>
      </c>
      <c r="B550" s="309" t="s">
        <v>1952</v>
      </c>
      <c r="C550" s="310" t="s">
        <v>410</v>
      </c>
      <c r="D550" s="311" t="s">
        <v>1953</v>
      </c>
      <c r="E550" s="310" t="s">
        <v>1954</v>
      </c>
      <c r="F550" s="312">
        <v>129.94999999999999</v>
      </c>
      <c r="G550" s="312">
        <v>5.92</v>
      </c>
      <c r="H550" s="312">
        <v>12.9</v>
      </c>
      <c r="I550" s="312">
        <f t="shared" si="258"/>
        <v>166.41</v>
      </c>
      <c r="J550" s="313">
        <f>COUNT(F550:F552)</f>
        <v>3</v>
      </c>
      <c r="K550" s="314">
        <f>AVERAGE(F550:F552)</f>
        <v>118.51333333333332</v>
      </c>
      <c r="L550" s="314">
        <f>STDEV(F550:F552)</f>
        <v>42.592588948470059</v>
      </c>
      <c r="M550" s="315">
        <f>L550/K550</f>
        <v>0.3593906925955172</v>
      </c>
      <c r="N550" s="316">
        <f t="shared" si="256"/>
        <v>3.7321192603076057</v>
      </c>
      <c r="O550" s="317">
        <f>SUM(N550:N552)</f>
        <v>820.59414167936063</v>
      </c>
      <c r="P550" s="318">
        <f>O550/(J550-1)</f>
        <v>410.29707083968032</v>
      </c>
      <c r="Q550" s="319">
        <f>ABS(F550-AVERAGE(F551:F552))/SQRT(STDEV(F551:F552)^2+G550^2)</f>
        <v>0.29134465789979225</v>
      </c>
      <c r="R550" s="321">
        <f t="shared" si="257"/>
        <v>1</v>
      </c>
      <c r="S550" s="384">
        <f>IF(SUM(R550:R552)=1,"One sample left!",SUM(R550:R552))</f>
        <v>2</v>
      </c>
      <c r="T550" s="316">
        <f>IF(S550=J550,K550,AVERAGE(F550:F551))</f>
        <v>142.08499999999998</v>
      </c>
      <c r="U550" s="316">
        <f>IF(S550=J550,L550,STDEV(F550:F551))</f>
        <v>17.161481579397517</v>
      </c>
      <c r="V550" s="322">
        <f>U550/T550</f>
        <v>0.12078320427488841</v>
      </c>
      <c r="W550" s="316">
        <f>SQRT(STDEV(F550:F551)^2+SUM(I550:I551))</f>
        <v>25.734850883578098</v>
      </c>
      <c r="X550" s="322">
        <f>W550/T550</f>
        <v>0.18112292559790338</v>
      </c>
      <c r="Y550" s="323">
        <f t="shared" si="253"/>
        <v>4.2018074609660276</v>
      </c>
      <c r="Z550" s="317">
        <f>IF(S550=J550,O550,SUM(Y550:Y552))</f>
        <v>14.729576699434418</v>
      </c>
      <c r="AA550" s="324">
        <f>Z550/(S550-1)</f>
        <v>14.729576699434418</v>
      </c>
      <c r="AC550" s="759"/>
      <c r="AD550" s="757"/>
    </row>
    <row r="551" spans="1:30" s="280" customFormat="1" ht="13.95" customHeight="1">
      <c r="A551" s="961"/>
      <c r="B551" s="326" t="s">
        <v>1952</v>
      </c>
      <c r="C551" s="327" t="s">
        <v>410</v>
      </c>
      <c r="D551" s="328" t="s">
        <v>1955</v>
      </c>
      <c r="E551" s="327" t="s">
        <v>1956</v>
      </c>
      <c r="F551" s="329">
        <v>154.22</v>
      </c>
      <c r="G551" s="329">
        <v>3.74</v>
      </c>
      <c r="H551" s="329">
        <v>14.19</v>
      </c>
      <c r="I551" s="329">
        <f t="shared" si="258"/>
        <v>201.3561</v>
      </c>
      <c r="J551" s="330">
        <f t="shared" ref="J551:M552" si="271">J550</f>
        <v>3</v>
      </c>
      <c r="K551" s="291">
        <f t="shared" si="271"/>
        <v>118.51333333333332</v>
      </c>
      <c r="L551" s="291">
        <f t="shared" si="271"/>
        <v>42.592588948470059</v>
      </c>
      <c r="M551" s="331">
        <f t="shared" si="271"/>
        <v>0.3593906925955172</v>
      </c>
      <c r="N551" s="332">
        <f t="shared" si="256"/>
        <v>91.149735797738359</v>
      </c>
      <c r="O551" s="283"/>
      <c r="P551" s="290"/>
      <c r="Q551" s="333">
        <f>ABS(F551-AVERAGE(F550,F552))/SQRT(STDEV(F550,F552)^2+G551^2)</f>
        <v>1.2877843684944756</v>
      </c>
      <c r="R551" s="335">
        <f t="shared" si="257"/>
        <v>1</v>
      </c>
      <c r="S551" s="385">
        <f t="shared" ref="S551:S552" si="272">S550</f>
        <v>2</v>
      </c>
      <c r="T551" s="332">
        <f>T550</f>
        <v>142.08499999999998</v>
      </c>
      <c r="U551" s="332"/>
      <c r="V551" s="336"/>
      <c r="W551" s="332"/>
      <c r="X551" s="332"/>
      <c r="Y551" s="337">
        <f t="shared" si="253"/>
        <v>10.527769238468389</v>
      </c>
      <c r="Z551" s="332"/>
      <c r="AA551" s="338"/>
      <c r="AC551" s="759"/>
      <c r="AD551" s="757"/>
    </row>
    <row r="552" spans="1:30" s="280" customFormat="1" ht="13.95" customHeight="1">
      <c r="A552" s="961"/>
      <c r="B552" s="339" t="s">
        <v>1952</v>
      </c>
      <c r="C552" s="340" t="s">
        <v>410</v>
      </c>
      <c r="D552" s="341" t="s">
        <v>1957</v>
      </c>
      <c r="E552" s="340" t="s">
        <v>1958</v>
      </c>
      <c r="F552" s="342">
        <v>71.37</v>
      </c>
      <c r="G552" s="342">
        <v>1.75</v>
      </c>
      <c r="H552" s="342">
        <v>6.45</v>
      </c>
      <c r="I552" s="342">
        <f t="shared" si="258"/>
        <v>41.602499999999999</v>
      </c>
      <c r="J552" s="343">
        <f t="shared" si="271"/>
        <v>3</v>
      </c>
      <c r="K552" s="344">
        <f t="shared" si="271"/>
        <v>118.51333333333332</v>
      </c>
      <c r="L552" s="344">
        <f t="shared" si="271"/>
        <v>42.592588948470059</v>
      </c>
      <c r="M552" s="345">
        <f t="shared" si="271"/>
        <v>0.3593906925955172</v>
      </c>
      <c r="N552" s="346">
        <f t="shared" si="256"/>
        <v>725.71228662131466</v>
      </c>
      <c r="O552" s="347"/>
      <c r="P552" s="348"/>
      <c r="Q552" s="349">
        <f>ABS(F552-AVERAGE(F550,F551))/SQRT(STDEV(F550,F551)^2+G552^2)</f>
        <v>4.0993069814444052</v>
      </c>
      <c r="R552" s="351">
        <f t="shared" si="257"/>
        <v>0</v>
      </c>
      <c r="S552" s="386">
        <f t="shared" si="272"/>
        <v>2</v>
      </c>
      <c r="T552" s="346">
        <f>T551</f>
        <v>142.08499999999998</v>
      </c>
      <c r="U552" s="346"/>
      <c r="V552" s="352"/>
      <c r="W552" s="346"/>
      <c r="X552" s="346"/>
      <c r="Y552" s="353">
        <f t="shared" si="253"/>
        <v>0</v>
      </c>
      <c r="Z552" s="346"/>
      <c r="AA552" s="354"/>
      <c r="AC552" s="759"/>
      <c r="AD552" s="757"/>
    </row>
    <row r="553" spans="1:30" s="280" customFormat="1" ht="13.95" customHeight="1">
      <c r="A553" s="961"/>
      <c r="B553" s="309" t="s">
        <v>1952</v>
      </c>
      <c r="C553" s="310" t="s">
        <v>404</v>
      </c>
      <c r="D553" s="311" t="s">
        <v>1959</v>
      </c>
      <c r="E553" s="310" t="s">
        <v>1960</v>
      </c>
      <c r="F553" s="312">
        <v>97.25</v>
      </c>
      <c r="G553" s="312">
        <v>2.69</v>
      </c>
      <c r="H553" s="312">
        <v>8.92</v>
      </c>
      <c r="I553" s="312">
        <f t="shared" si="258"/>
        <v>79.566400000000002</v>
      </c>
      <c r="J553" s="313">
        <f>COUNT(F553:F556)</f>
        <v>4</v>
      </c>
      <c r="K553" s="314">
        <f>AVERAGE(F553:F556)</f>
        <v>102.84750000000001</v>
      </c>
      <c r="L553" s="314">
        <f>STDEV(F553:F556)</f>
        <v>25.046812671475731</v>
      </c>
      <c r="M553" s="315">
        <f>L553/K553</f>
        <v>0.24353351001702256</v>
      </c>
      <c r="N553" s="316">
        <f t="shared" si="256"/>
        <v>4.329957608380222</v>
      </c>
      <c r="O553" s="317">
        <f>SUM(N553:N556)</f>
        <v>414.29897791460201</v>
      </c>
      <c r="P553" s="318">
        <f>O553/(J553-1)</f>
        <v>138.09965930486734</v>
      </c>
      <c r="Q553" s="319">
        <f>ABS(F553-AVERAGE(F554:F556))/SQRT(STDEV(F554:F556)^2+G553^2)</f>
        <v>0.2450801360613851</v>
      </c>
      <c r="R553" s="321">
        <f t="shared" si="257"/>
        <v>1</v>
      </c>
      <c r="S553" s="384">
        <f>IF(SUM(R553:R556)=1,"One sample left!",SUM(R553:R556))</f>
        <v>2</v>
      </c>
      <c r="T553" s="316">
        <f>IF(S553=J553,K553,AVERAGE(F553:F554))</f>
        <v>102.11500000000001</v>
      </c>
      <c r="U553" s="316">
        <f>IF(S553=J553,L553,STDEV(F553:F554))</f>
        <v>6.8801489809451102</v>
      </c>
      <c r="V553" s="322">
        <f>U553/T553</f>
        <v>6.7376477314254613E-2</v>
      </c>
      <c r="W553" s="316">
        <f>SQRT(STDEV(F553:F554)^2+SUM(I553:I554))</f>
        <v>14.983899692670132</v>
      </c>
      <c r="X553" s="322">
        <f>W553/T553</f>
        <v>0.14673554025040525</v>
      </c>
      <c r="Y553" s="323">
        <f t="shared" si="253"/>
        <v>3.270853774823467</v>
      </c>
      <c r="Z553" s="317">
        <f>IF(S553=J553,O553,SUM(Y553:Y556))</f>
        <v>5.7337283846049392</v>
      </c>
      <c r="AA553" s="324">
        <f>Z553/(S553-1)</f>
        <v>5.7337283846049392</v>
      </c>
      <c r="AC553" s="759"/>
      <c r="AD553" s="757"/>
    </row>
    <row r="554" spans="1:30" s="280" customFormat="1" ht="13.95" customHeight="1">
      <c r="A554" s="961"/>
      <c r="B554" s="326" t="s">
        <v>1952</v>
      </c>
      <c r="C554" s="327" t="s">
        <v>404</v>
      </c>
      <c r="D554" s="328" t="s">
        <v>1961</v>
      </c>
      <c r="E554" s="327" t="s">
        <v>1962</v>
      </c>
      <c r="F554" s="329">
        <v>106.98</v>
      </c>
      <c r="G554" s="329">
        <v>3.1</v>
      </c>
      <c r="H554" s="329">
        <v>9.8800000000000008</v>
      </c>
      <c r="I554" s="329">
        <f t="shared" si="258"/>
        <v>97.614400000000018</v>
      </c>
      <c r="J554" s="330">
        <f t="shared" ref="J554:M556" si="273">J553</f>
        <v>4</v>
      </c>
      <c r="K554" s="291">
        <f t="shared" si="273"/>
        <v>102.84750000000001</v>
      </c>
      <c r="L554" s="291">
        <f t="shared" si="273"/>
        <v>25.046812671475731</v>
      </c>
      <c r="M554" s="331">
        <f t="shared" si="273"/>
        <v>0.24353351001702256</v>
      </c>
      <c r="N554" s="332">
        <f t="shared" si="256"/>
        <v>1.7770610041623249</v>
      </c>
      <c r="O554" s="283"/>
      <c r="P554" s="290"/>
      <c r="Q554" s="333">
        <f>ABS(F554-AVERAGE(F553,F555,F556))/SQRT(STDEV(F553,F555,F556)^2+G554^2)</f>
        <v>0.17978915608260848</v>
      </c>
      <c r="R554" s="335">
        <f t="shared" si="257"/>
        <v>1</v>
      </c>
      <c r="S554" s="385">
        <f t="shared" ref="S554:S556" si="274">S553</f>
        <v>2</v>
      </c>
      <c r="T554" s="332">
        <f>T553</f>
        <v>102.11500000000001</v>
      </c>
      <c r="U554" s="332"/>
      <c r="V554" s="336"/>
      <c r="W554" s="332"/>
      <c r="X554" s="332"/>
      <c r="Y554" s="337">
        <f t="shared" si="253"/>
        <v>2.4628746097814722</v>
      </c>
      <c r="Z554" s="332"/>
      <c r="AA554" s="338"/>
      <c r="AC554" s="759"/>
      <c r="AD554" s="757"/>
    </row>
    <row r="555" spans="1:30" s="280" customFormat="1" ht="13.95" customHeight="1">
      <c r="A555" s="961"/>
      <c r="B555" s="326" t="s">
        <v>1952</v>
      </c>
      <c r="C555" s="327" t="s">
        <v>404</v>
      </c>
      <c r="D555" s="328" t="s">
        <v>1963</v>
      </c>
      <c r="E555" s="327" t="s">
        <v>1964</v>
      </c>
      <c r="F555" s="329">
        <v>133.85</v>
      </c>
      <c r="G555" s="329">
        <v>2.69</v>
      </c>
      <c r="H555" s="329">
        <v>12.12</v>
      </c>
      <c r="I555" s="329">
        <f t="shared" si="258"/>
        <v>146.89439999999999</v>
      </c>
      <c r="J555" s="330">
        <f t="shared" si="273"/>
        <v>4</v>
      </c>
      <c r="K555" s="291">
        <f t="shared" si="273"/>
        <v>102.84750000000001</v>
      </c>
      <c r="L555" s="291">
        <f t="shared" si="273"/>
        <v>25.046812671475731</v>
      </c>
      <c r="M555" s="331">
        <f t="shared" si="273"/>
        <v>0.24353351001702256</v>
      </c>
      <c r="N555" s="332">
        <f t="shared" si="256"/>
        <v>132.82776720194568</v>
      </c>
      <c r="O555" s="283"/>
      <c r="P555" s="290"/>
      <c r="Q555" s="333">
        <f>ABS(F555-AVERAGE(F553,F554,F556))/SQRT(STDEV(F553,F554,F556)^2+G555^2)</f>
        <v>2.3573647282684438</v>
      </c>
      <c r="R555" s="335">
        <f t="shared" si="257"/>
        <v>0</v>
      </c>
      <c r="S555" s="385">
        <f t="shared" si="274"/>
        <v>2</v>
      </c>
      <c r="T555" s="332">
        <f>T554</f>
        <v>102.11500000000001</v>
      </c>
      <c r="U555" s="332"/>
      <c r="V555" s="336"/>
      <c r="W555" s="332"/>
      <c r="X555" s="332"/>
      <c r="Y555" s="337">
        <f t="shared" si="253"/>
        <v>0</v>
      </c>
      <c r="Z555" s="332"/>
      <c r="AA555" s="338"/>
      <c r="AC555" s="759"/>
      <c r="AD555" s="757"/>
    </row>
    <row r="556" spans="1:30" s="280" customFormat="1" ht="13.95" customHeight="1">
      <c r="A556" s="961"/>
      <c r="B556" s="339" t="s">
        <v>1952</v>
      </c>
      <c r="C556" s="340" t="s">
        <v>404</v>
      </c>
      <c r="D556" s="341" t="s">
        <v>1965</v>
      </c>
      <c r="E556" s="340" t="s">
        <v>1966</v>
      </c>
      <c r="F556" s="342">
        <v>73.31</v>
      </c>
      <c r="G556" s="342">
        <v>1.78</v>
      </c>
      <c r="H556" s="342">
        <v>6.62</v>
      </c>
      <c r="I556" s="342">
        <f t="shared" si="258"/>
        <v>43.824400000000004</v>
      </c>
      <c r="J556" s="343">
        <f t="shared" si="273"/>
        <v>4</v>
      </c>
      <c r="K556" s="344">
        <f t="shared" si="273"/>
        <v>102.84750000000001</v>
      </c>
      <c r="L556" s="344">
        <f t="shared" si="273"/>
        <v>25.046812671475731</v>
      </c>
      <c r="M556" s="345">
        <f t="shared" si="273"/>
        <v>0.24353351001702256</v>
      </c>
      <c r="N556" s="346">
        <f t="shared" si="256"/>
        <v>275.36419210011377</v>
      </c>
      <c r="O556" s="347"/>
      <c r="P556" s="348"/>
      <c r="Q556" s="349">
        <f>ABS(F556-AVERAGE(F553:F555))/SQRT(STDEV(F553:F555)^2+G556^2)</f>
        <v>2.0683997950951252</v>
      </c>
      <c r="R556" s="351">
        <f t="shared" si="257"/>
        <v>0</v>
      </c>
      <c r="S556" s="386">
        <f t="shared" si="274"/>
        <v>2</v>
      </c>
      <c r="T556" s="346">
        <f>T555</f>
        <v>102.11500000000001</v>
      </c>
      <c r="U556" s="346"/>
      <c r="V556" s="352"/>
      <c r="W556" s="346"/>
      <c r="X556" s="346"/>
      <c r="Y556" s="353">
        <f t="shared" si="253"/>
        <v>0</v>
      </c>
      <c r="Z556" s="346"/>
      <c r="AA556" s="354"/>
      <c r="AC556" s="759"/>
      <c r="AD556" s="757"/>
    </row>
    <row r="557" spans="1:30" s="280" customFormat="1" ht="13.95" customHeight="1">
      <c r="A557" s="961" t="s">
        <v>1967</v>
      </c>
      <c r="B557" s="309" t="s">
        <v>1118</v>
      </c>
      <c r="C557" s="310" t="s">
        <v>696</v>
      </c>
      <c r="D557" s="311" t="s">
        <v>1968</v>
      </c>
      <c r="E557" s="310" t="s">
        <v>1969</v>
      </c>
      <c r="F557" s="312">
        <v>0.2</v>
      </c>
      <c r="G557" s="312">
        <v>0.03</v>
      </c>
      <c r="H557" s="312">
        <v>0.04</v>
      </c>
      <c r="I557" s="312">
        <f t="shared" si="258"/>
        <v>1.6000000000000001E-3</v>
      </c>
      <c r="J557" s="313">
        <f>COUNT(F557:F559)</f>
        <v>3</v>
      </c>
      <c r="K557" s="314">
        <f>AVERAGE(F557:F559)</f>
        <v>2.1133333333333333</v>
      </c>
      <c r="L557" s="314">
        <f>STDEV(F557:F559)</f>
        <v>3.1593881264151973</v>
      </c>
      <c r="M557" s="315">
        <f>L557/K557</f>
        <v>1.4949786087138157</v>
      </c>
      <c r="N557" s="316">
        <f>(F557-K557)^2/G557^2</f>
        <v>4067.6049382716051</v>
      </c>
      <c r="O557" s="317">
        <f>SUM(N557:N559)</f>
        <v>6536.4128395061725</v>
      </c>
      <c r="P557" s="318">
        <f>O557/(J557-1)</f>
        <v>3268.2064197530863</v>
      </c>
      <c r="Q557" s="319">
        <f>ABS(F557-AVERAGE(F558:F559))/SQRT(STDEV(F558:F559)^2+G557^2)</f>
        <v>0.75439901958982969</v>
      </c>
      <c r="R557" s="321">
        <f>IF(Q557&gt;2,0,1)</f>
        <v>1</v>
      </c>
      <c r="S557" s="384">
        <f>IF(SUM(R557:R559)=1,"One sample left!",SUM(R557:R559))</f>
        <v>2</v>
      </c>
      <c r="T557" s="316">
        <f>IF(S557=J557,K557,AVERAGE(F557,F558))</f>
        <v>0.29000000000000004</v>
      </c>
      <c r="U557" s="316">
        <f>IF(S557=J557,L557,STDEV(F557,F558))</f>
        <v>0.12727922061357841</v>
      </c>
      <c r="V557" s="322">
        <f>U557/T557</f>
        <v>0.43889386418475307</v>
      </c>
      <c r="W557" s="316">
        <f>SQRT(STDEV(F557:F558)^2+SUM(I557:I558))</f>
        <v>0.14247806848774994</v>
      </c>
      <c r="X557" s="322">
        <f>W557/T557</f>
        <v>0.49130368444051697</v>
      </c>
      <c r="Y557" s="323">
        <f t="shared" si="253"/>
        <v>9.0000000000000053</v>
      </c>
      <c r="Z557" s="317">
        <f>IF(S557=J557,O557,SUM(Y557:Y559))</f>
        <v>14.062500000000002</v>
      </c>
      <c r="AA557" s="324">
        <f>Z557/(S557-1)</f>
        <v>14.062500000000002</v>
      </c>
      <c r="AC557" s="759"/>
      <c r="AD557" s="757"/>
    </row>
    <row r="558" spans="1:30" s="280" customFormat="1" ht="13.95" customHeight="1">
      <c r="A558" s="961"/>
      <c r="B558" s="326" t="s">
        <v>1118</v>
      </c>
      <c r="C558" s="327" t="s">
        <v>696</v>
      </c>
      <c r="D558" s="328" t="s">
        <v>1970</v>
      </c>
      <c r="E558" s="327" t="s">
        <v>1971</v>
      </c>
      <c r="F558" s="329">
        <v>0.38</v>
      </c>
      <c r="G558" s="329">
        <v>0.04</v>
      </c>
      <c r="H558" s="329">
        <v>0.05</v>
      </c>
      <c r="I558" s="329">
        <f t="shared" si="258"/>
        <v>2.5000000000000005E-3</v>
      </c>
      <c r="J558" s="330">
        <f t="shared" ref="J558:M559" si="275">J557</f>
        <v>3</v>
      </c>
      <c r="K558" s="291">
        <f t="shared" si="275"/>
        <v>2.1133333333333333</v>
      </c>
      <c r="L558" s="291">
        <f t="shared" si="275"/>
        <v>3.1593881264151973</v>
      </c>
      <c r="M558" s="331">
        <f t="shared" si="275"/>
        <v>1.4949786087138157</v>
      </c>
      <c r="N558" s="332">
        <f>(F558-K558)^2/G558^2</f>
        <v>1877.7777777777778</v>
      </c>
      <c r="O558" s="283"/>
      <c r="P558" s="290"/>
      <c r="Q558" s="333">
        <f>ABS(F558-AVERAGE(F557,F559))/SQRT(STDEV(F557,F559)^2+G558^2)</f>
        <v>0.66128866334505954</v>
      </c>
      <c r="R558" s="335">
        <f>IF(Q558&gt;2,0,1)</f>
        <v>1</v>
      </c>
      <c r="S558" s="385">
        <f t="shared" ref="S558:S559" si="276">S557</f>
        <v>2</v>
      </c>
      <c r="T558" s="332">
        <f>T557</f>
        <v>0.29000000000000004</v>
      </c>
      <c r="U558" s="332"/>
      <c r="V558" s="336"/>
      <c r="W558" s="332"/>
      <c r="X558" s="332"/>
      <c r="Y558" s="337">
        <f t="shared" si="253"/>
        <v>5.0624999999999964</v>
      </c>
      <c r="Z558" s="332"/>
      <c r="AA558" s="338"/>
      <c r="AC558" s="759"/>
      <c r="AD558" s="757"/>
    </row>
    <row r="559" spans="1:30" s="280" customFormat="1" ht="13.95" customHeight="1">
      <c r="A559" s="961"/>
      <c r="B559" s="339" t="s">
        <v>1118</v>
      </c>
      <c r="C559" s="340" t="s">
        <v>696</v>
      </c>
      <c r="D559" s="341" t="s">
        <v>1972</v>
      </c>
      <c r="E559" s="340" t="s">
        <v>1973</v>
      </c>
      <c r="F559" s="342">
        <v>5.76</v>
      </c>
      <c r="G559" s="342">
        <v>0.15</v>
      </c>
      <c r="H559" s="342">
        <v>0.51</v>
      </c>
      <c r="I559" s="342">
        <f t="shared" si="258"/>
        <v>0.2601</v>
      </c>
      <c r="J559" s="343">
        <f t="shared" si="275"/>
        <v>3</v>
      </c>
      <c r="K559" s="344">
        <f t="shared" si="275"/>
        <v>2.1133333333333333</v>
      </c>
      <c r="L559" s="344">
        <f t="shared" si="275"/>
        <v>3.1593881264151973</v>
      </c>
      <c r="M559" s="345">
        <f t="shared" si="275"/>
        <v>1.4949786087138157</v>
      </c>
      <c r="N559" s="346">
        <f>(F559-K559)^2/G559^2</f>
        <v>591.03012345679008</v>
      </c>
      <c r="O559" s="347"/>
      <c r="P559" s="348"/>
      <c r="Q559" s="349">
        <f>ABS(F559-AVERAGE(F557,F558))/SQRT(STDEV(F557,F558)^2+G559^2)</f>
        <v>27.805572657311593</v>
      </c>
      <c r="R559" s="351">
        <f>IF(Q559&gt;2,0,1)</f>
        <v>0</v>
      </c>
      <c r="S559" s="386">
        <f t="shared" si="276"/>
        <v>2</v>
      </c>
      <c r="T559" s="346">
        <f>T558</f>
        <v>0.29000000000000004</v>
      </c>
      <c r="U559" s="346"/>
      <c r="V559" s="352"/>
      <c r="W559" s="346"/>
      <c r="X559" s="346"/>
      <c r="Y559" s="353">
        <f t="shared" si="253"/>
        <v>0</v>
      </c>
      <c r="Z559" s="346"/>
      <c r="AA559" s="354"/>
      <c r="AC559" s="759"/>
      <c r="AD559" s="757"/>
    </row>
    <row r="560" spans="1:30" s="280" customFormat="1" ht="13.95" customHeight="1">
      <c r="A560" s="961" t="s">
        <v>781</v>
      </c>
      <c r="B560" s="309" t="s">
        <v>1974</v>
      </c>
      <c r="C560" s="310" t="s">
        <v>1975</v>
      </c>
      <c r="D560" s="311" t="s">
        <v>1976</v>
      </c>
      <c r="E560" s="310" t="s">
        <v>1977</v>
      </c>
      <c r="F560" s="312">
        <v>2.38</v>
      </c>
      <c r="G560" s="312">
        <v>0.09</v>
      </c>
      <c r="H560" s="312">
        <v>0.22</v>
      </c>
      <c r="I560" s="312">
        <f t="shared" si="258"/>
        <v>4.8399999999999999E-2</v>
      </c>
      <c r="J560" s="313">
        <f>COUNT(F560:F563)</f>
        <v>4</v>
      </c>
      <c r="K560" s="314">
        <f>AVERAGE(F560:F563)</f>
        <v>10.6675</v>
      </c>
      <c r="L560" s="314">
        <f>STDEV(F560:F563)</f>
        <v>9.920710240031541</v>
      </c>
      <c r="M560" s="315">
        <f>L560/K560</f>
        <v>0.929993929227236</v>
      </c>
      <c r="N560" s="316">
        <f t="shared" ref="N560:N577" si="277">(F560-K560)^2/G560^2</f>
        <v>8479.340277777781</v>
      </c>
      <c r="O560" s="317">
        <f>SUM(N560:N563)</f>
        <v>15999.044722581662</v>
      </c>
      <c r="P560" s="318">
        <f>O560/(J560-1)</f>
        <v>5333.0149075272211</v>
      </c>
      <c r="Q560" s="319">
        <f>ABS(F560-AVERAGE(F561:F563))/SQRT(STDEV(F561:F563)^2+G560^2)</f>
        <v>1.0949162682128326</v>
      </c>
      <c r="R560" s="321">
        <f t="shared" ref="R560:R577" si="278">IF(Q560&gt;2,0,1)</f>
        <v>1</v>
      </c>
      <c r="S560" s="384">
        <f>IF(SUM(R560:R563)=1,"One sample left!",SUM(R560:R563))</f>
        <v>4</v>
      </c>
      <c r="T560" s="316">
        <f>IF(S560=J560,K560,AVERAGE(F560:F561,F563))</f>
        <v>10.6675</v>
      </c>
      <c r="U560" s="316">
        <f>IF(S560=J560,L560,STDEV(F560:F561,F563))</f>
        <v>9.920710240031541</v>
      </c>
      <c r="V560" s="322">
        <f>U560/T560</f>
        <v>0.929993929227236</v>
      </c>
      <c r="W560" s="316">
        <f>SQRT(STDEV(F560:F563)^2+SUM(I560:I563))</f>
        <v>10.226431032704747</v>
      </c>
      <c r="X560" s="322">
        <f>W560/T560</f>
        <v>0.95865301454930829</v>
      </c>
      <c r="Y560" s="323" t="str">
        <f t="shared" si="253"/>
        <v>No Rejection</v>
      </c>
      <c r="Z560" s="317">
        <f>IF(S560=J560,O560,SUM(Y560:Y563))</f>
        <v>15999.044722581662</v>
      </c>
      <c r="AA560" s="324">
        <f>Z560/(S560-1)</f>
        <v>5333.0149075272211</v>
      </c>
      <c r="AC560" s="759"/>
      <c r="AD560" s="757"/>
    </row>
    <row r="561" spans="1:30" s="280" customFormat="1" ht="13.95" customHeight="1">
      <c r="A561" s="961"/>
      <c r="B561" s="326" t="s">
        <v>1974</v>
      </c>
      <c r="C561" s="327" t="s">
        <v>1975</v>
      </c>
      <c r="D561" s="328" t="s">
        <v>1978</v>
      </c>
      <c r="E561" s="327" t="s">
        <v>1979</v>
      </c>
      <c r="F561" s="329">
        <v>2.2599999999999998</v>
      </c>
      <c r="G561" s="329">
        <v>0.1</v>
      </c>
      <c r="H561" s="329">
        <v>0.22</v>
      </c>
      <c r="I561" s="329">
        <f t="shared" si="258"/>
        <v>4.8399999999999999E-2</v>
      </c>
      <c r="J561" s="330">
        <f t="shared" ref="J561:M563" si="279">J560</f>
        <v>4</v>
      </c>
      <c r="K561" s="291">
        <f t="shared" si="279"/>
        <v>10.6675</v>
      </c>
      <c r="L561" s="291">
        <f t="shared" si="279"/>
        <v>9.920710240031541</v>
      </c>
      <c r="M561" s="331">
        <f t="shared" si="279"/>
        <v>0.929993929227236</v>
      </c>
      <c r="N561" s="332">
        <f t="shared" si="277"/>
        <v>7068.6056249999992</v>
      </c>
      <c r="O561" s="283"/>
      <c r="P561" s="290"/>
      <c r="Q561" s="333">
        <f>ABS(F561-AVERAGE(F560,F562:F563))/SQRT(STDEV(F560,F562:F563)^2+G561^2)</f>
        <v>1.1181150715176538</v>
      </c>
      <c r="R561" s="335">
        <f t="shared" si="278"/>
        <v>1</v>
      </c>
      <c r="S561" s="385">
        <f t="shared" ref="S561:S563" si="280">S560</f>
        <v>4</v>
      </c>
      <c r="T561" s="332">
        <f>T560</f>
        <v>10.6675</v>
      </c>
      <c r="U561" s="332"/>
      <c r="V561" s="336"/>
      <c r="W561" s="332"/>
      <c r="X561" s="332"/>
      <c r="Y561" s="337" t="str">
        <f t="shared" si="253"/>
        <v>No Rejection</v>
      </c>
      <c r="Z561" s="332"/>
      <c r="AA561" s="338"/>
      <c r="AC561" s="759"/>
      <c r="AD561" s="757"/>
    </row>
    <row r="562" spans="1:30" s="280" customFormat="1" ht="13.95" customHeight="1">
      <c r="A562" s="961"/>
      <c r="B562" s="326" t="s">
        <v>1974</v>
      </c>
      <c r="C562" s="327" t="s">
        <v>1975</v>
      </c>
      <c r="D562" s="328" t="s">
        <v>1980</v>
      </c>
      <c r="E562" s="327" t="s">
        <v>1981</v>
      </c>
      <c r="F562" s="329">
        <v>16.14</v>
      </c>
      <c r="G562" s="329">
        <v>0.43</v>
      </c>
      <c r="H562" s="329">
        <v>1.45</v>
      </c>
      <c r="I562" s="329">
        <f t="shared" si="258"/>
        <v>2.1025</v>
      </c>
      <c r="J562" s="330">
        <f t="shared" si="279"/>
        <v>4</v>
      </c>
      <c r="K562" s="291">
        <f t="shared" si="279"/>
        <v>10.6675</v>
      </c>
      <c r="L562" s="291">
        <f t="shared" si="279"/>
        <v>9.920710240031541</v>
      </c>
      <c r="M562" s="331">
        <f t="shared" si="279"/>
        <v>0.929993929227236</v>
      </c>
      <c r="N562" s="332">
        <f t="shared" si="277"/>
        <v>161.97001757706869</v>
      </c>
      <c r="O562" s="283"/>
      <c r="P562" s="290"/>
      <c r="Q562" s="333">
        <f>ABS(F562-AVERAGE(F560:F561,F563))/SQRT(STDEV(F560:F561,F563)^2+G562^2)</f>
        <v>0.64531820068135792</v>
      </c>
      <c r="R562" s="335">
        <f t="shared" si="278"/>
        <v>1</v>
      </c>
      <c r="S562" s="385">
        <f t="shared" si="280"/>
        <v>4</v>
      </c>
      <c r="T562" s="332">
        <f>T561</f>
        <v>10.6675</v>
      </c>
      <c r="U562" s="332"/>
      <c r="V562" s="336"/>
      <c r="W562" s="332"/>
      <c r="X562" s="332"/>
      <c r="Y562" s="337" t="str">
        <f t="shared" si="253"/>
        <v>No Rejection</v>
      </c>
      <c r="Z562" s="332"/>
      <c r="AA562" s="338"/>
      <c r="AC562" s="759"/>
      <c r="AD562" s="757"/>
    </row>
    <row r="563" spans="1:30" s="280" customFormat="1" ht="13.95" customHeight="1">
      <c r="A563" s="961"/>
      <c r="B563" s="339" t="s">
        <v>1974</v>
      </c>
      <c r="C563" s="340" t="s">
        <v>1975</v>
      </c>
      <c r="D563" s="341" t="s">
        <v>1982</v>
      </c>
      <c r="E563" s="340" t="s">
        <v>1983</v>
      </c>
      <c r="F563" s="342">
        <v>21.89</v>
      </c>
      <c r="G563" s="342">
        <v>0.66</v>
      </c>
      <c r="H563" s="342">
        <v>1.99</v>
      </c>
      <c r="I563" s="342">
        <f t="shared" si="258"/>
        <v>3.9601000000000002</v>
      </c>
      <c r="J563" s="343">
        <f t="shared" si="279"/>
        <v>4</v>
      </c>
      <c r="K563" s="344">
        <f t="shared" si="279"/>
        <v>10.6675</v>
      </c>
      <c r="L563" s="344">
        <f t="shared" si="279"/>
        <v>9.920710240031541</v>
      </c>
      <c r="M563" s="345">
        <f t="shared" si="279"/>
        <v>0.929993929227236</v>
      </c>
      <c r="N563" s="346">
        <f t="shared" si="277"/>
        <v>289.12880222681355</v>
      </c>
      <c r="O563" s="347"/>
      <c r="P563" s="348"/>
      <c r="Q563" s="349">
        <f>ABS(F563-AVERAGE(F560:F562))/SQRT(STDEV(F560:F562)^2+G563^2)</f>
        <v>1.8689085209032088</v>
      </c>
      <c r="R563" s="351">
        <f t="shared" si="278"/>
        <v>1</v>
      </c>
      <c r="S563" s="386">
        <f t="shared" si="280"/>
        <v>4</v>
      </c>
      <c r="T563" s="346">
        <f>T562</f>
        <v>10.6675</v>
      </c>
      <c r="U563" s="346"/>
      <c r="V563" s="352"/>
      <c r="W563" s="346"/>
      <c r="X563" s="346"/>
      <c r="Y563" s="353" t="str">
        <f t="shared" si="253"/>
        <v>No Rejection</v>
      </c>
      <c r="Z563" s="346"/>
      <c r="AA563" s="354"/>
      <c r="AC563" s="759"/>
      <c r="AD563" s="757"/>
    </row>
    <row r="564" spans="1:30" s="280" customFormat="1" ht="13.95" customHeight="1">
      <c r="A564" s="961"/>
      <c r="B564" s="309" t="s">
        <v>1974</v>
      </c>
      <c r="C564" s="310" t="s">
        <v>785</v>
      </c>
      <c r="D564" s="311" t="s">
        <v>1984</v>
      </c>
      <c r="E564" s="310" t="s">
        <v>1985</v>
      </c>
      <c r="F564" s="312">
        <v>8.0399999999999991</v>
      </c>
      <c r="G564" s="312">
        <v>0.31</v>
      </c>
      <c r="H564" s="312">
        <v>0.76</v>
      </c>
      <c r="I564" s="312">
        <f t="shared" si="258"/>
        <v>0.5776</v>
      </c>
      <c r="J564" s="313">
        <f>COUNT(F564:F566)</f>
        <v>3</v>
      </c>
      <c r="K564" s="314">
        <f>AVERAGE(F564:F566)</f>
        <v>17.069999999999997</v>
      </c>
      <c r="L564" s="314">
        <f>STDEV(F564:F566)</f>
        <v>7.8459479988080503</v>
      </c>
      <c r="M564" s="315">
        <f>L564/K564</f>
        <v>0.45963374333966328</v>
      </c>
      <c r="N564" s="316">
        <f t="shared" si="277"/>
        <v>848.50052029136259</v>
      </c>
      <c r="O564" s="317">
        <f>SUM(N564:N566)</f>
        <v>946.8274831575709</v>
      </c>
      <c r="P564" s="318">
        <f>O564/(J564-1)</f>
        <v>473.41374157878545</v>
      </c>
      <c r="Q564" s="319">
        <f>ABS(F564-AVERAGE(F565:F566))/SQRT(STDEV(F565:F566)^2+G564^2)</f>
        <v>14.257499797719372</v>
      </c>
      <c r="R564" s="320">
        <f t="shared" si="278"/>
        <v>0</v>
      </c>
      <c r="S564" s="321">
        <f>IF(SUM(R564:R566)=1,"One sample left!",SUM(R564:R566))</f>
        <v>2</v>
      </c>
      <c r="T564" s="316">
        <f>IF(S564=J564,K564,AVERAGE(F565:F566))</f>
        <v>21.585000000000001</v>
      </c>
      <c r="U564" s="316">
        <f>IF(S564=J564,L564,STDEV(F565:F566))</f>
        <v>0.89802561210691501</v>
      </c>
      <c r="V564" s="322">
        <f>U564/T564</f>
        <v>4.1604151591703262E-2</v>
      </c>
      <c r="W564" s="316">
        <f>SQRT(STDEV(F565:F566)^2+SUM(I565:I566))</f>
        <v>2.9235167179272294</v>
      </c>
      <c r="X564" s="322">
        <f>W564/T564</f>
        <v>0.13544205318171088</v>
      </c>
      <c r="Y564" s="323">
        <f t="shared" si="253"/>
        <v>0</v>
      </c>
      <c r="Z564" s="317">
        <f>IF(S564=J564,O564,SUM(Y564:Y566))</f>
        <v>2.1155646492273226</v>
      </c>
      <c r="AA564" s="324">
        <f>Z564/(S564-1)</f>
        <v>2.1155646492273226</v>
      </c>
      <c r="AC564" s="759"/>
      <c r="AD564" s="757"/>
    </row>
    <row r="565" spans="1:30" s="280" customFormat="1" ht="13.95" customHeight="1">
      <c r="A565" s="961"/>
      <c r="B565" s="326" t="s">
        <v>1974</v>
      </c>
      <c r="C565" s="327" t="s">
        <v>785</v>
      </c>
      <c r="D565" s="328" t="s">
        <v>1986</v>
      </c>
      <c r="E565" s="327" t="s">
        <v>1987</v>
      </c>
      <c r="F565" s="329">
        <v>22.22</v>
      </c>
      <c r="G565" s="329">
        <v>0.77</v>
      </c>
      <c r="H565" s="329">
        <v>2.06</v>
      </c>
      <c r="I565" s="329">
        <f t="shared" si="258"/>
        <v>4.2435999999999998</v>
      </c>
      <c r="J565" s="330">
        <f t="shared" ref="J565:M566" si="281">J564</f>
        <v>3</v>
      </c>
      <c r="K565" s="291">
        <f t="shared" si="281"/>
        <v>17.069999999999997</v>
      </c>
      <c r="L565" s="291">
        <f t="shared" si="281"/>
        <v>7.8459479988080503</v>
      </c>
      <c r="M565" s="331">
        <f t="shared" si="281"/>
        <v>0.45963374333966328</v>
      </c>
      <c r="N565" s="332">
        <f t="shared" si="277"/>
        <v>44.733513240006786</v>
      </c>
      <c r="O565" s="283"/>
      <c r="P565" s="290"/>
      <c r="Q565" s="333">
        <f>ABS(F565-AVERAGE(F564,F566))/SQRT(STDEV(F564,F566)^2+G565^2)</f>
        <v>0.84323333671021505</v>
      </c>
      <c r="R565" s="334">
        <f t="shared" si="278"/>
        <v>1</v>
      </c>
      <c r="S565" s="335">
        <f t="shared" ref="S565:S566" si="282">S564</f>
        <v>2</v>
      </c>
      <c r="T565" s="332">
        <f>T564</f>
        <v>21.585000000000001</v>
      </c>
      <c r="U565" s="332"/>
      <c r="V565" s="336"/>
      <c r="W565" s="332"/>
      <c r="X565" s="332"/>
      <c r="Y565" s="337">
        <f t="shared" si="253"/>
        <v>0.68008939112834788</v>
      </c>
      <c r="Z565" s="332"/>
      <c r="AA565" s="338"/>
      <c r="AC565" s="759"/>
      <c r="AD565" s="757"/>
    </row>
    <row r="566" spans="1:30" s="280" customFormat="1" ht="13.95" customHeight="1">
      <c r="A566" s="961"/>
      <c r="B566" s="339" t="s">
        <v>1974</v>
      </c>
      <c r="C566" s="340" t="s">
        <v>785</v>
      </c>
      <c r="D566" s="341" t="s">
        <v>1988</v>
      </c>
      <c r="E566" s="340" t="s">
        <v>1989</v>
      </c>
      <c r="F566" s="342">
        <v>20.95</v>
      </c>
      <c r="G566" s="342">
        <v>0.53</v>
      </c>
      <c r="H566" s="342">
        <v>1.87</v>
      </c>
      <c r="I566" s="342">
        <f t="shared" si="258"/>
        <v>3.4969000000000006</v>
      </c>
      <c r="J566" s="343">
        <f t="shared" si="281"/>
        <v>3</v>
      </c>
      <c r="K566" s="344">
        <f t="shared" si="281"/>
        <v>17.069999999999997</v>
      </c>
      <c r="L566" s="344">
        <f t="shared" si="281"/>
        <v>7.8459479988080503</v>
      </c>
      <c r="M566" s="345">
        <f t="shared" si="281"/>
        <v>0.45963374333966328</v>
      </c>
      <c r="N566" s="346">
        <f t="shared" si="277"/>
        <v>53.593449626201561</v>
      </c>
      <c r="O566" s="347"/>
      <c r="P566" s="348"/>
      <c r="Q566" s="349">
        <f>ABS(F566-AVERAGE(F564:F565))/SQRT(STDEV(F564:F565)^2+G566^2)</f>
        <v>0.57963671199818889</v>
      </c>
      <c r="R566" s="350">
        <f t="shared" si="278"/>
        <v>1</v>
      </c>
      <c r="S566" s="351">
        <f t="shared" si="282"/>
        <v>2</v>
      </c>
      <c r="T566" s="346">
        <f>T565</f>
        <v>21.585000000000001</v>
      </c>
      <c r="U566" s="346"/>
      <c r="V566" s="352"/>
      <c r="W566" s="346"/>
      <c r="X566" s="346"/>
      <c r="Y566" s="353">
        <f t="shared" si="253"/>
        <v>1.4354752580989745</v>
      </c>
      <c r="Z566" s="346"/>
      <c r="AA566" s="354"/>
      <c r="AC566" s="759"/>
      <c r="AD566" s="757"/>
    </row>
    <row r="567" spans="1:30" s="280" customFormat="1" ht="13.95" customHeight="1">
      <c r="A567" s="961"/>
      <c r="B567" s="309" t="s">
        <v>1974</v>
      </c>
      <c r="C567" s="310" t="s">
        <v>787</v>
      </c>
      <c r="D567" s="311" t="s">
        <v>1990</v>
      </c>
      <c r="E567" s="310" t="s">
        <v>1991</v>
      </c>
      <c r="F567" s="312">
        <v>6.54</v>
      </c>
      <c r="G567" s="312">
        <v>0.61</v>
      </c>
      <c r="H567" s="312">
        <v>0.83</v>
      </c>
      <c r="I567" s="312">
        <f t="shared" si="258"/>
        <v>0.68889999999999996</v>
      </c>
      <c r="J567" s="313">
        <f>COUNT(F567:F569)</f>
        <v>3</v>
      </c>
      <c r="K567" s="314">
        <f>AVERAGE(F567:F569)</f>
        <v>13.303333333333333</v>
      </c>
      <c r="L567" s="314">
        <f>STDEV(F567:F569)</f>
        <v>5.9109249135252417</v>
      </c>
      <c r="M567" s="315">
        <f>L567/K567</f>
        <v>0.4443190864589257</v>
      </c>
      <c r="N567" s="316">
        <f t="shared" si="277"/>
        <v>122.93114156887334</v>
      </c>
      <c r="O567" s="317">
        <f>SUM(N567:N569)</f>
        <v>321.15492821629181</v>
      </c>
      <c r="P567" s="318">
        <f>O567/(J567-1)</f>
        <v>160.5774641081459</v>
      </c>
      <c r="Q567" s="319">
        <f>ABS(F567-AVERAGE(F568:F569))/SQRT(STDEV(F568:F569)^2+G567^2)</f>
        <v>7.9312290638091172</v>
      </c>
      <c r="R567" s="320">
        <f t="shared" si="278"/>
        <v>0</v>
      </c>
      <c r="S567" s="321">
        <f>IF(SUM(R567:R569)=1,"One sample left!",SUM(R567:R569))</f>
        <v>2</v>
      </c>
      <c r="T567" s="316">
        <f>IF(S567=J567,K567,AVERAGE(F568:F569))</f>
        <v>16.685000000000002</v>
      </c>
      <c r="U567" s="316">
        <f>IF(S567=J567,L567,STDEV(F568:F569))</f>
        <v>1.1242997820866105</v>
      </c>
      <c r="V567" s="322">
        <f>U567/T567</f>
        <v>6.7383864674055161E-2</v>
      </c>
      <c r="W567" s="316">
        <f>SQRT(STDEV(F568:F569)^2+SUM(I568:I569))</f>
        <v>2.3890269985916861</v>
      </c>
      <c r="X567" s="322">
        <f>W567/T567</f>
        <v>0.14318411738637613</v>
      </c>
      <c r="Y567" s="323">
        <f t="shared" si="253"/>
        <v>0</v>
      </c>
      <c r="Z567" s="317">
        <f>IF(S567=J567,O567,SUM(Y567:Y569))</f>
        <v>8.804459832003575</v>
      </c>
      <c r="AA567" s="324">
        <f>Z567/(S567-1)</f>
        <v>8.804459832003575</v>
      </c>
      <c r="AC567" s="759"/>
      <c r="AD567" s="757"/>
    </row>
    <row r="568" spans="1:30" s="280" customFormat="1" ht="13.95" customHeight="1">
      <c r="A568" s="961"/>
      <c r="B568" s="326" t="s">
        <v>1974</v>
      </c>
      <c r="C568" s="327" t="s">
        <v>787</v>
      </c>
      <c r="D568" s="328" t="s">
        <v>1992</v>
      </c>
      <c r="E568" s="327" t="s">
        <v>1993</v>
      </c>
      <c r="F568" s="329">
        <v>17.48</v>
      </c>
      <c r="G568" s="329">
        <v>0.32</v>
      </c>
      <c r="H568" s="329">
        <v>1.53</v>
      </c>
      <c r="I568" s="329">
        <f t="shared" si="258"/>
        <v>2.3409</v>
      </c>
      <c r="J568" s="330">
        <f t="shared" ref="J568:M569" si="283">J567</f>
        <v>3</v>
      </c>
      <c r="K568" s="291">
        <f t="shared" si="283"/>
        <v>13.303333333333333</v>
      </c>
      <c r="L568" s="291">
        <f t="shared" si="283"/>
        <v>5.9109249135252417</v>
      </c>
      <c r="M568" s="331">
        <f t="shared" si="283"/>
        <v>0.4443190864589257</v>
      </c>
      <c r="N568" s="332">
        <f t="shared" si="277"/>
        <v>170.35687934027786</v>
      </c>
      <c r="O568" s="283"/>
      <c r="P568" s="290"/>
      <c r="Q568" s="333">
        <f>ABS(F568-AVERAGE(F567,F569))/SQRT(STDEV(F567,F569)^2+G568^2)</f>
        <v>0.94649071520917361</v>
      </c>
      <c r="R568" s="334">
        <f t="shared" si="278"/>
        <v>1</v>
      </c>
      <c r="S568" s="335">
        <f t="shared" ref="S568:S569" si="284">S567</f>
        <v>2</v>
      </c>
      <c r="T568" s="332">
        <f>T567</f>
        <v>16.685000000000002</v>
      </c>
      <c r="U568" s="332"/>
      <c r="V568" s="336"/>
      <c r="W568" s="332"/>
      <c r="X568" s="332"/>
      <c r="Y568" s="337">
        <f t="shared" si="253"/>
        <v>6.1721191406249707</v>
      </c>
      <c r="Z568" s="332"/>
      <c r="AA568" s="338"/>
      <c r="AC568" s="759"/>
      <c r="AD568" s="757"/>
    </row>
    <row r="569" spans="1:30" s="280" customFormat="1" ht="13.95" customHeight="1">
      <c r="A569" s="961"/>
      <c r="B569" s="339" t="s">
        <v>1974</v>
      </c>
      <c r="C569" s="340" t="s">
        <v>787</v>
      </c>
      <c r="D569" s="341" t="s">
        <v>1994</v>
      </c>
      <c r="E569" s="340" t="s">
        <v>1995</v>
      </c>
      <c r="F569" s="342">
        <v>15.89</v>
      </c>
      <c r="G569" s="342">
        <v>0.49</v>
      </c>
      <c r="H569" s="342">
        <v>1.45</v>
      </c>
      <c r="I569" s="342">
        <f t="shared" si="258"/>
        <v>2.1025</v>
      </c>
      <c r="J569" s="343">
        <f t="shared" si="283"/>
        <v>3</v>
      </c>
      <c r="K569" s="344">
        <f t="shared" si="283"/>
        <v>13.303333333333333</v>
      </c>
      <c r="L569" s="344">
        <f t="shared" si="283"/>
        <v>5.9109249135252417</v>
      </c>
      <c r="M569" s="345">
        <f t="shared" si="283"/>
        <v>0.4443190864589257</v>
      </c>
      <c r="N569" s="346">
        <f t="shared" si="277"/>
        <v>27.866907307140572</v>
      </c>
      <c r="O569" s="347"/>
      <c r="P569" s="348"/>
      <c r="Q569" s="349">
        <f>ABS(F569-AVERAGE(F567:F568))/SQRT(STDEV(F567:F568)^2+G569^2)</f>
        <v>0.50056432745949742</v>
      </c>
      <c r="R569" s="350">
        <f t="shared" si="278"/>
        <v>1</v>
      </c>
      <c r="S569" s="351">
        <f t="shared" si="284"/>
        <v>2</v>
      </c>
      <c r="T569" s="346">
        <f>T568</f>
        <v>16.685000000000002</v>
      </c>
      <c r="U569" s="346"/>
      <c r="V569" s="352"/>
      <c r="W569" s="346"/>
      <c r="X569" s="346"/>
      <c r="Y569" s="353">
        <f t="shared" si="253"/>
        <v>2.6323406913786038</v>
      </c>
      <c r="Z569" s="346"/>
      <c r="AA569" s="354"/>
      <c r="AC569" s="759"/>
      <c r="AD569" s="757"/>
    </row>
    <row r="570" spans="1:30" s="280" customFormat="1" ht="13.95" customHeight="1">
      <c r="A570" s="961" t="s">
        <v>2219</v>
      </c>
      <c r="B570" s="309" t="s">
        <v>1974</v>
      </c>
      <c r="C570" s="310" t="s">
        <v>1996</v>
      </c>
      <c r="D570" s="311" t="s">
        <v>1997</v>
      </c>
      <c r="E570" s="310" t="s">
        <v>1998</v>
      </c>
      <c r="F570" s="312">
        <v>16.07</v>
      </c>
      <c r="G570" s="312">
        <v>0.39</v>
      </c>
      <c r="H570" s="312">
        <v>1.43</v>
      </c>
      <c r="I570" s="312">
        <f t="shared" si="258"/>
        <v>2.0448999999999997</v>
      </c>
      <c r="J570" s="313">
        <f>COUNT(F570:F573)</f>
        <v>4</v>
      </c>
      <c r="K570" s="314">
        <f>AVERAGE(F570:F573)</f>
        <v>5.49</v>
      </c>
      <c r="L570" s="314">
        <f>STDEV(F570:F573)</f>
        <v>7.5245730775905155</v>
      </c>
      <c r="M570" s="315">
        <f>L570/K570</f>
        <v>1.3705961889964509</v>
      </c>
      <c r="N570" s="316">
        <f t="shared" si="277"/>
        <v>735.93951347797497</v>
      </c>
      <c r="O570" s="317">
        <f>SUM(N570:N573)</f>
        <v>301759.61667324125</v>
      </c>
      <c r="P570" s="318">
        <f>O570/(J570-1)</f>
        <v>100586.53889108042</v>
      </c>
      <c r="Q570" s="319">
        <f>ABS(F570-AVERAGE(F571:F573))/SQRT(STDEV(F571:F573)^2+G570^2)</f>
        <v>4.3624299321301949</v>
      </c>
      <c r="R570" s="320">
        <f t="shared" si="278"/>
        <v>0</v>
      </c>
      <c r="S570" s="321">
        <f>IF(SUM(R570:R573)=1,"One sample left!",SUM(R570:R573))</f>
        <v>3</v>
      </c>
      <c r="T570" s="316">
        <f>IF(S570=J570,K570,AVERAGE(F571:F573))</f>
        <v>1.9633333333333336</v>
      </c>
      <c r="U570" s="316">
        <f>IF(S570=J570,L570,STDEV(F571:F573))</f>
        <v>3.2100674966943186</v>
      </c>
      <c r="V570" s="322">
        <f>U570/T570</f>
        <v>1.6350089117288547</v>
      </c>
      <c r="W570" s="316">
        <f>SQRT(STDEV(F571:F573)^2+SUM(I571:I573))</f>
        <v>3.249220419321122</v>
      </c>
      <c r="X570" s="322">
        <f>W570/T570</f>
        <v>1.6549509775829143</v>
      </c>
      <c r="Y570" s="323">
        <f t="shared" si="253"/>
        <v>0</v>
      </c>
      <c r="Z570" s="317">
        <f>IF(S570=J570,O570,SUM(Y570:Y573))</f>
        <v>36535.363155818552</v>
      </c>
      <c r="AA570" s="324">
        <f>Z570/(S570-1)</f>
        <v>18267.681577909276</v>
      </c>
      <c r="AC570" s="759"/>
      <c r="AD570" s="757"/>
    </row>
    <row r="571" spans="1:30" s="280" customFormat="1" ht="13.95" customHeight="1">
      <c r="A571" s="961"/>
      <c r="B571" s="326" t="s">
        <v>1974</v>
      </c>
      <c r="C571" s="327" t="s">
        <v>1996</v>
      </c>
      <c r="D571" s="328" t="s">
        <v>1999</v>
      </c>
      <c r="E571" s="327" t="s">
        <v>2000</v>
      </c>
      <c r="F571" s="329">
        <v>5.67</v>
      </c>
      <c r="G571" s="329">
        <v>0.13</v>
      </c>
      <c r="H571" s="329">
        <v>0.5</v>
      </c>
      <c r="I571" s="329">
        <f t="shared" si="258"/>
        <v>0.25</v>
      </c>
      <c r="J571" s="330">
        <f t="shared" ref="J571:M573" si="285">J570</f>
        <v>4</v>
      </c>
      <c r="K571" s="291">
        <f t="shared" si="285"/>
        <v>5.49</v>
      </c>
      <c r="L571" s="291">
        <f t="shared" si="285"/>
        <v>7.5245730775905155</v>
      </c>
      <c r="M571" s="331">
        <f t="shared" si="285"/>
        <v>1.3705961889964509</v>
      </c>
      <c r="N571" s="332">
        <f t="shared" si="277"/>
        <v>1.9171597633136035</v>
      </c>
      <c r="O571" s="283"/>
      <c r="P571" s="290"/>
      <c r="Q571" s="333">
        <f>ABS(F571-AVERAGE(F570,F572:F573))/SQRT(STDEV(F570,F572:F573)^2+G571^2)</f>
        <v>2.6043285095896609E-2</v>
      </c>
      <c r="R571" s="334">
        <f t="shared" si="278"/>
        <v>1</v>
      </c>
      <c r="S571" s="335">
        <f t="shared" ref="S571:S577" si="286">S570</f>
        <v>3</v>
      </c>
      <c r="T571" s="332">
        <f>T570</f>
        <v>1.9633333333333336</v>
      </c>
      <c r="U571" s="332"/>
      <c r="V571" s="336"/>
      <c r="W571" s="332"/>
      <c r="X571" s="332"/>
      <c r="Y571" s="337">
        <f t="shared" si="253"/>
        <v>812.98093359631787</v>
      </c>
      <c r="Z571" s="332"/>
      <c r="AA571" s="338"/>
      <c r="AC571" s="759"/>
      <c r="AD571" s="757"/>
    </row>
    <row r="572" spans="1:30" s="280" customFormat="1" ht="13.95" customHeight="1">
      <c r="A572" s="961"/>
      <c r="B572" s="326" t="s">
        <v>1974</v>
      </c>
      <c r="C572" s="327" t="s">
        <v>1996</v>
      </c>
      <c r="D572" s="328" t="s">
        <v>2001</v>
      </c>
      <c r="E572" s="327" t="s">
        <v>2002</v>
      </c>
      <c r="F572" s="329">
        <v>0.11</v>
      </c>
      <c r="G572" s="329">
        <v>0.05</v>
      </c>
      <c r="H572" s="329">
        <v>0.05</v>
      </c>
      <c r="I572" s="329">
        <f t="shared" si="258"/>
        <v>2.5000000000000005E-3</v>
      </c>
      <c r="J572" s="330">
        <f t="shared" si="285"/>
        <v>4</v>
      </c>
      <c r="K572" s="291">
        <f t="shared" si="285"/>
        <v>5.49</v>
      </c>
      <c r="L572" s="291">
        <f t="shared" si="285"/>
        <v>7.5245730775905155</v>
      </c>
      <c r="M572" s="331">
        <f t="shared" si="285"/>
        <v>1.3705961889964509</v>
      </c>
      <c r="N572" s="332">
        <f t="shared" si="277"/>
        <v>11577.759999999997</v>
      </c>
      <c r="O572" s="283"/>
      <c r="P572" s="290"/>
      <c r="Q572" s="333">
        <f>ABS(F572-AVERAGE(F570:F571,F573))/SQRT(STDEV(F570:F571,F573)^2+G572^2)</f>
        <v>0.88542780753252859</v>
      </c>
      <c r="R572" s="334">
        <f t="shared" si="278"/>
        <v>1</v>
      </c>
      <c r="S572" s="335">
        <f t="shared" si="286"/>
        <v>3</v>
      </c>
      <c r="T572" s="332">
        <f>T571</f>
        <v>1.9633333333333336</v>
      </c>
      <c r="U572" s="332"/>
      <c r="V572" s="336"/>
      <c r="W572" s="332"/>
      <c r="X572" s="332"/>
      <c r="Y572" s="337">
        <f t="shared" si="253"/>
        <v>1373.9377777777779</v>
      </c>
      <c r="Z572" s="332"/>
      <c r="AA572" s="338"/>
      <c r="AC572" s="759"/>
      <c r="AD572" s="757"/>
    </row>
    <row r="573" spans="1:30" s="280" customFormat="1" ht="13.95" customHeight="1">
      <c r="A573" s="961"/>
      <c r="B573" s="339" t="s">
        <v>1974</v>
      </c>
      <c r="C573" s="340" t="s">
        <v>1996</v>
      </c>
      <c r="D573" s="341" t="s">
        <v>2003</v>
      </c>
      <c r="E573" s="340" t="s">
        <v>2004</v>
      </c>
      <c r="F573" s="342">
        <v>0.11</v>
      </c>
      <c r="G573" s="342">
        <v>0.01</v>
      </c>
      <c r="H573" s="342">
        <v>0.02</v>
      </c>
      <c r="I573" s="342">
        <f t="shared" si="258"/>
        <v>4.0000000000000002E-4</v>
      </c>
      <c r="J573" s="343">
        <f t="shared" si="285"/>
        <v>4</v>
      </c>
      <c r="K573" s="344">
        <f t="shared" si="285"/>
        <v>5.49</v>
      </c>
      <c r="L573" s="344">
        <f t="shared" si="285"/>
        <v>7.5245730775905155</v>
      </c>
      <c r="M573" s="345">
        <f t="shared" si="285"/>
        <v>1.3705961889964509</v>
      </c>
      <c r="N573" s="346">
        <f t="shared" si="277"/>
        <v>289443.99999999994</v>
      </c>
      <c r="O573" s="347"/>
      <c r="P573" s="348"/>
      <c r="Q573" s="349">
        <f>ABS(F573-AVERAGE(F570:F572))/SQRT(STDEV(F570:F572)^2+G573^2)</f>
        <v>0.8854439961814059</v>
      </c>
      <c r="R573" s="350">
        <f t="shared" si="278"/>
        <v>1</v>
      </c>
      <c r="S573" s="351">
        <f t="shared" si="286"/>
        <v>3</v>
      </c>
      <c r="T573" s="346">
        <f>T572</f>
        <v>1.9633333333333336</v>
      </c>
      <c r="U573" s="346"/>
      <c r="V573" s="352"/>
      <c r="W573" s="346"/>
      <c r="X573" s="346"/>
      <c r="Y573" s="353">
        <f t="shared" si="253"/>
        <v>34348.444444444453</v>
      </c>
      <c r="Z573" s="346"/>
      <c r="AA573" s="354"/>
      <c r="AC573" s="759"/>
      <c r="AD573" s="757"/>
    </row>
    <row r="574" spans="1:30" s="280" customFormat="1" ht="13.95" customHeight="1">
      <c r="A574" s="961"/>
      <c r="B574" s="309" t="s">
        <v>1974</v>
      </c>
      <c r="C574" s="310" t="s">
        <v>2005</v>
      </c>
      <c r="D574" s="311" t="s">
        <v>2006</v>
      </c>
      <c r="E574" s="310" t="s">
        <v>2007</v>
      </c>
      <c r="F574" s="312">
        <v>0.2</v>
      </c>
      <c r="G574" s="312">
        <v>0.01</v>
      </c>
      <c r="H574" s="312">
        <v>0.02</v>
      </c>
      <c r="I574" s="312">
        <f t="shared" si="258"/>
        <v>4.0000000000000002E-4</v>
      </c>
      <c r="J574" s="313">
        <f>COUNT(F574:F577)</f>
        <v>4</v>
      </c>
      <c r="K574" s="314">
        <f>AVERAGE(F574:F577)</f>
        <v>0.23499999999999999</v>
      </c>
      <c r="L574" s="314">
        <f>STDEV(F574:F577)</f>
        <v>6.1913918736689062E-2</v>
      </c>
      <c r="M574" s="315">
        <f>L574/K574</f>
        <v>0.26346348398591091</v>
      </c>
      <c r="N574" s="316">
        <f t="shared" si="277"/>
        <v>12.249999999999982</v>
      </c>
      <c r="O574" s="317">
        <f>SUM(N574:N577)</f>
        <v>43.691406249999972</v>
      </c>
      <c r="P574" s="318">
        <f>O574/(J574-1)</f>
        <v>14.563802083333323</v>
      </c>
      <c r="Q574" s="319">
        <f>ABS(F574-AVERAGE(F575:F577))/SQRT(STDEV(F575:F577)^2+G574^2)</f>
        <v>0.65777738002891439</v>
      </c>
      <c r="R574" s="320">
        <f t="shared" si="278"/>
        <v>1</v>
      </c>
      <c r="S574" s="321">
        <f>IF(SUM(R574:R577)=1,"One sample left!",SUM(R574:R577))</f>
        <v>4</v>
      </c>
      <c r="T574" s="316">
        <f>IF(S574=J574,K574,AVERAGE(F575:F577))</f>
        <v>0.23499999999999999</v>
      </c>
      <c r="U574" s="316">
        <f>IF(S574=J574,L574,STDEV(F575:F577))</f>
        <v>6.1913918736689062E-2</v>
      </c>
      <c r="V574" s="322">
        <f>U574/T574</f>
        <v>0.26346348398591091</v>
      </c>
      <c r="W574" s="316">
        <f>SQRT(STDEV(F574:F577)^2+SUM(I574:I577))</f>
        <v>0.10923979738782628</v>
      </c>
      <c r="X574" s="322">
        <f>W574/T574</f>
        <v>0.46485020165032465</v>
      </c>
      <c r="Y574" s="323" t="str">
        <f t="shared" si="253"/>
        <v>No Rejection</v>
      </c>
      <c r="Z574" s="317">
        <f>IF(S574=J574,O574,SUM(Y574:Y577))</f>
        <v>43.691406249999972</v>
      </c>
      <c r="AA574" s="324">
        <f>Z574/(S574-1)</f>
        <v>14.563802083333323</v>
      </c>
      <c r="AC574" s="759"/>
      <c r="AD574" s="757"/>
    </row>
    <row r="575" spans="1:30" s="280" customFormat="1" ht="13.95" customHeight="1">
      <c r="A575" s="961"/>
      <c r="B575" s="326" t="s">
        <v>1974</v>
      </c>
      <c r="C575" s="327" t="s">
        <v>2005</v>
      </c>
      <c r="D575" s="328" t="s">
        <v>2008</v>
      </c>
      <c r="E575" s="327" t="s">
        <v>2009</v>
      </c>
      <c r="F575" s="329">
        <v>0.24</v>
      </c>
      <c r="G575" s="329">
        <v>0.02</v>
      </c>
      <c r="H575" s="329">
        <v>0.03</v>
      </c>
      <c r="I575" s="329">
        <f t="shared" si="258"/>
        <v>8.9999999999999998E-4</v>
      </c>
      <c r="J575" s="330">
        <f t="shared" ref="J575:M577" si="287">J574</f>
        <v>4</v>
      </c>
      <c r="K575" s="291">
        <f t="shared" si="287"/>
        <v>0.23499999999999999</v>
      </c>
      <c r="L575" s="291">
        <f t="shared" si="287"/>
        <v>6.1913918736689062E-2</v>
      </c>
      <c r="M575" s="331">
        <f t="shared" si="287"/>
        <v>0.26346348398591091</v>
      </c>
      <c r="N575" s="332">
        <f t="shared" si="277"/>
        <v>6.2500000000000111E-2</v>
      </c>
      <c r="O575" s="283"/>
      <c r="P575" s="290"/>
      <c r="Q575" s="333">
        <f>ABS(F575-AVERAGE(F574,F576:F577))/SQRT(STDEV(F574,F576:F577)^2+G575^2)</f>
        <v>8.5125653075874913E-2</v>
      </c>
      <c r="R575" s="334">
        <f t="shared" si="278"/>
        <v>1</v>
      </c>
      <c r="S575" s="335">
        <f t="shared" si="286"/>
        <v>4</v>
      </c>
      <c r="T575" s="332">
        <f>T574</f>
        <v>0.23499999999999999</v>
      </c>
      <c r="U575" s="332"/>
      <c r="V575" s="336"/>
      <c r="W575" s="332"/>
      <c r="X575" s="332"/>
      <c r="Y575" s="337" t="str">
        <f t="shared" si="253"/>
        <v>No Rejection</v>
      </c>
      <c r="Z575" s="332"/>
      <c r="AA575" s="338"/>
      <c r="AC575" s="759"/>
      <c r="AD575" s="757"/>
    </row>
    <row r="576" spans="1:30" s="280" customFormat="1" ht="13.95" customHeight="1">
      <c r="A576" s="961"/>
      <c r="B576" s="326" t="s">
        <v>1974</v>
      </c>
      <c r="C576" s="327" t="s">
        <v>2005</v>
      </c>
      <c r="D576" s="328" t="s">
        <v>2010</v>
      </c>
      <c r="E576" s="327" t="s">
        <v>2011</v>
      </c>
      <c r="F576" s="329">
        <v>0.18</v>
      </c>
      <c r="G576" s="329">
        <v>0.01</v>
      </c>
      <c r="H576" s="329">
        <v>0.02</v>
      </c>
      <c r="I576" s="329">
        <f t="shared" si="258"/>
        <v>4.0000000000000002E-4</v>
      </c>
      <c r="J576" s="330">
        <f t="shared" si="287"/>
        <v>4</v>
      </c>
      <c r="K576" s="291">
        <f t="shared" si="287"/>
        <v>0.23499999999999999</v>
      </c>
      <c r="L576" s="291">
        <f t="shared" si="287"/>
        <v>6.1913918736689062E-2</v>
      </c>
      <c r="M576" s="331">
        <f t="shared" si="287"/>
        <v>0.26346348398591091</v>
      </c>
      <c r="N576" s="332">
        <f t="shared" si="277"/>
        <v>30.249999999999993</v>
      </c>
      <c r="O576" s="283"/>
      <c r="P576" s="290"/>
      <c r="Q576" s="333">
        <f>ABS(F576-AVERAGE(F574:F575,F577))/SQRT(STDEV(F574:F575,F577)^2+G576^2)</f>
        <v>1.1844401845279637</v>
      </c>
      <c r="R576" s="334">
        <f t="shared" si="278"/>
        <v>1</v>
      </c>
      <c r="S576" s="335">
        <f t="shared" si="286"/>
        <v>4</v>
      </c>
      <c r="T576" s="332">
        <f>T575</f>
        <v>0.23499999999999999</v>
      </c>
      <c r="U576" s="332"/>
      <c r="V576" s="336"/>
      <c r="W576" s="332"/>
      <c r="X576" s="332"/>
      <c r="Y576" s="337" t="str">
        <f t="shared" si="253"/>
        <v>No Rejection</v>
      </c>
      <c r="Z576" s="332"/>
      <c r="AA576" s="338"/>
      <c r="AC576" s="759"/>
      <c r="AD576" s="757"/>
    </row>
    <row r="577" spans="1:30" s="280" customFormat="1" ht="13.95" customHeight="1">
      <c r="A577" s="961"/>
      <c r="B577" s="339" t="s">
        <v>1974</v>
      </c>
      <c r="C577" s="340" t="s">
        <v>2005</v>
      </c>
      <c r="D577" s="341" t="s">
        <v>2012</v>
      </c>
      <c r="E577" s="340" t="s">
        <v>2013</v>
      </c>
      <c r="F577" s="342">
        <v>0.32</v>
      </c>
      <c r="G577" s="342">
        <v>0.08</v>
      </c>
      <c r="H577" s="342">
        <v>0.08</v>
      </c>
      <c r="I577" s="342">
        <f t="shared" si="258"/>
        <v>6.4000000000000003E-3</v>
      </c>
      <c r="J577" s="343">
        <f t="shared" si="287"/>
        <v>4</v>
      </c>
      <c r="K577" s="344">
        <f t="shared" si="287"/>
        <v>0.23499999999999999</v>
      </c>
      <c r="L577" s="344">
        <f t="shared" si="287"/>
        <v>6.1913918736689062E-2</v>
      </c>
      <c r="M577" s="345">
        <f t="shared" si="287"/>
        <v>0.26346348398591091</v>
      </c>
      <c r="N577" s="346">
        <f t="shared" si="277"/>
        <v>1.1289062500000004</v>
      </c>
      <c r="O577" s="347"/>
      <c r="P577" s="348"/>
      <c r="Q577" s="349">
        <f>ABS(F577-AVERAGE(F574:F576))/SQRT(STDEV(F574:F576)^2+G577^2)</f>
        <v>1.3234482050745897</v>
      </c>
      <c r="R577" s="350">
        <f t="shared" si="278"/>
        <v>1</v>
      </c>
      <c r="S577" s="351">
        <f t="shared" si="286"/>
        <v>4</v>
      </c>
      <c r="T577" s="346">
        <f>T576</f>
        <v>0.23499999999999999</v>
      </c>
      <c r="U577" s="346"/>
      <c r="V577" s="352"/>
      <c r="W577" s="346"/>
      <c r="X577" s="346"/>
      <c r="Y577" s="353" t="str">
        <f t="shared" si="253"/>
        <v>No Rejection</v>
      </c>
      <c r="Z577" s="346"/>
      <c r="AA577" s="354"/>
      <c r="AC577" s="759"/>
      <c r="AD577" s="757"/>
    </row>
    <row r="578" spans="1:30" s="280" customFormat="1" ht="13.95" customHeight="1">
      <c r="A578" s="961" t="s">
        <v>2014</v>
      </c>
      <c r="B578" s="309" t="s">
        <v>2015</v>
      </c>
      <c r="C578" s="310" t="s">
        <v>843</v>
      </c>
      <c r="D578" s="311" t="s">
        <v>2016</v>
      </c>
      <c r="E578" s="310" t="s">
        <v>2017</v>
      </c>
      <c r="F578" s="312">
        <v>58.53</v>
      </c>
      <c r="G578" s="312">
        <v>1.53</v>
      </c>
      <c r="H578" s="312">
        <v>5.3</v>
      </c>
      <c r="I578" s="312">
        <f t="shared" si="258"/>
        <v>28.09</v>
      </c>
      <c r="J578" s="313">
        <f>COUNT(F578:F581)</f>
        <v>4</v>
      </c>
      <c r="K578" s="314">
        <f>AVERAGE(F578:F581)</f>
        <v>61.222500000000004</v>
      </c>
      <c r="L578" s="314">
        <f>STDEV(F578:F581)</f>
        <v>7.7496768749843028</v>
      </c>
      <c r="M578" s="315">
        <f>L578/K578</f>
        <v>0.12658216954525384</v>
      </c>
      <c r="N578" s="316">
        <f>(F578-K578)^2/G578^2</f>
        <v>3.0969098423683259</v>
      </c>
      <c r="O578" s="317">
        <f>SUM(N578:N581)</f>
        <v>147.58510862055425</v>
      </c>
      <c r="P578" s="318">
        <f>O578/(J578-1)</f>
        <v>49.19503620685142</v>
      </c>
      <c r="Q578" s="319">
        <f>ABS(F578-AVERAGE(F579:F581))/SQRT(STDEV(F579:F581)^2+G578^2)</f>
        <v>0.3835809418579354</v>
      </c>
      <c r="R578" s="320">
        <f>IF(Q578&gt;2,0,1)</f>
        <v>1</v>
      </c>
      <c r="S578" s="321">
        <f>IF(SUM(R578:R581)=1,"One sample left!",SUM(R578:R581))</f>
        <v>3</v>
      </c>
      <c r="T578" s="316">
        <f>IF(S578=J578,K578,AVERAGE(F578:F580))</f>
        <v>57.516666666666673</v>
      </c>
      <c r="U578" s="316">
        <f>IF(S578=J578,L578,STDEV(F578:F580))</f>
        <v>2.7725499694925837</v>
      </c>
      <c r="V578" s="322">
        <f>U578/T578</f>
        <v>4.8204288081586499E-2</v>
      </c>
      <c r="W578" s="316">
        <f>SQRT(STDEV(F578:F580)^2+SUM(I578:I580))</f>
        <v>9.4095660544646442</v>
      </c>
      <c r="X578" s="322">
        <f>W578/T578</f>
        <v>0.16359720755371734</v>
      </c>
      <c r="Y578" s="323">
        <f t="shared" si="253"/>
        <v>0.43865369919451247</v>
      </c>
      <c r="Z578" s="317">
        <f>IF(S578=J578,O578,SUM(Y578:Y581))</f>
        <v>9.2173874300530887</v>
      </c>
      <c r="AA578" s="324">
        <f>Z578/(S578-1)</f>
        <v>4.6086937150265443</v>
      </c>
      <c r="AC578" s="759"/>
      <c r="AD578" s="757"/>
    </row>
    <row r="579" spans="1:30" s="280" customFormat="1" ht="13.95" customHeight="1">
      <c r="A579" s="961"/>
      <c r="B579" s="326" t="s">
        <v>2015</v>
      </c>
      <c r="C579" s="327" t="s">
        <v>843</v>
      </c>
      <c r="D579" s="328" t="s">
        <v>2018</v>
      </c>
      <c r="E579" s="327" t="s">
        <v>2019</v>
      </c>
      <c r="F579" s="329">
        <v>59.64</v>
      </c>
      <c r="G579" s="329">
        <v>0.9</v>
      </c>
      <c r="H579" s="329">
        <v>5.25</v>
      </c>
      <c r="I579" s="329">
        <f t="shared" si="258"/>
        <v>27.5625</v>
      </c>
      <c r="J579" s="330">
        <f t="shared" ref="J579:M581" si="288">J578</f>
        <v>4</v>
      </c>
      <c r="K579" s="291">
        <f t="shared" si="288"/>
        <v>61.222500000000004</v>
      </c>
      <c r="L579" s="291">
        <f t="shared" si="288"/>
        <v>7.7496768749843028</v>
      </c>
      <c r="M579" s="331">
        <f t="shared" si="288"/>
        <v>0.12658216954525384</v>
      </c>
      <c r="N579" s="332">
        <f>(F579-K579)^2/G579^2</f>
        <v>3.091736111111123</v>
      </c>
      <c r="O579" s="283"/>
      <c r="P579" s="290"/>
      <c r="Q579" s="333">
        <f>ABS(F579-AVERAGE(F578,F580,F581))/SQRT(STDEV(F578,F580,F581)^2+G579^2)</f>
        <v>0.22337524390668129</v>
      </c>
      <c r="R579" s="334">
        <f>IF(Q579&gt;2,0,1)</f>
        <v>1</v>
      </c>
      <c r="S579" s="335">
        <f t="shared" ref="S579:S581" si="289">S578</f>
        <v>3</v>
      </c>
      <c r="T579" s="332">
        <f>T578</f>
        <v>57.516666666666673</v>
      </c>
      <c r="U579" s="332"/>
      <c r="V579" s="336"/>
      <c r="W579" s="332"/>
      <c r="X579" s="332"/>
      <c r="Y579" s="337">
        <f t="shared" si="253"/>
        <v>5.5661042524005184</v>
      </c>
      <c r="Z579" s="332"/>
      <c r="AA579" s="338"/>
      <c r="AC579" s="759"/>
      <c r="AD579" s="757"/>
    </row>
    <row r="580" spans="1:30" s="280" customFormat="1" ht="13.95" customHeight="1">
      <c r="A580" s="961"/>
      <c r="B580" s="326" t="s">
        <v>2015</v>
      </c>
      <c r="C580" s="327" t="s">
        <v>843</v>
      </c>
      <c r="D580" s="328" t="s">
        <v>2020</v>
      </c>
      <c r="E580" s="327" t="s">
        <v>2021</v>
      </c>
      <c r="F580" s="329">
        <v>54.38</v>
      </c>
      <c r="G580" s="329">
        <v>1.75</v>
      </c>
      <c r="H580" s="329">
        <v>5.0199999999999996</v>
      </c>
      <c r="I580" s="329">
        <f t="shared" si="258"/>
        <v>25.200399999999995</v>
      </c>
      <c r="J580" s="330">
        <f t="shared" si="288"/>
        <v>4</v>
      </c>
      <c r="K580" s="291">
        <f t="shared" si="288"/>
        <v>61.222500000000004</v>
      </c>
      <c r="L580" s="291">
        <f t="shared" si="288"/>
        <v>7.7496768749843028</v>
      </c>
      <c r="M580" s="331">
        <f t="shared" si="288"/>
        <v>0.12658216954525384</v>
      </c>
      <c r="N580" s="332">
        <f>(F580-K580)^2/G580^2</f>
        <v>15.288100000000004</v>
      </c>
      <c r="O580" s="283"/>
      <c r="P580" s="290"/>
      <c r="Q580" s="333">
        <f>ABS(F580-AVERAGE(F578,F579,F581))/SQRT(STDEV(F578,F579,F581)^2+G580^2)</f>
        <v>1.1592673431140563</v>
      </c>
      <c r="R580" s="334">
        <f>IF(Q580&gt;2,0,1)</f>
        <v>1</v>
      </c>
      <c r="S580" s="335">
        <f t="shared" si="289"/>
        <v>3</v>
      </c>
      <c r="T580" s="332">
        <f>T579</f>
        <v>57.516666666666673</v>
      </c>
      <c r="U580" s="332"/>
      <c r="V580" s="336"/>
      <c r="W580" s="332"/>
      <c r="X580" s="332"/>
      <c r="Y580" s="337">
        <f t="shared" si="253"/>
        <v>3.2126294784580574</v>
      </c>
      <c r="Z580" s="332"/>
      <c r="AA580" s="338"/>
      <c r="AC580" s="759"/>
      <c r="AD580" s="757"/>
    </row>
    <row r="581" spans="1:30" s="280" customFormat="1" ht="13.95" customHeight="1">
      <c r="A581" s="961"/>
      <c r="B581" s="339" t="s">
        <v>2015</v>
      </c>
      <c r="C581" s="340" t="s">
        <v>843</v>
      </c>
      <c r="D581" s="341" t="s">
        <v>2022</v>
      </c>
      <c r="E581" s="340" t="s">
        <v>2023</v>
      </c>
      <c r="F581" s="342">
        <v>72.34</v>
      </c>
      <c r="G581" s="342">
        <v>0.99</v>
      </c>
      <c r="H581" s="342">
        <v>6.37</v>
      </c>
      <c r="I581" s="342">
        <f t="shared" si="258"/>
        <v>40.576900000000002</v>
      </c>
      <c r="J581" s="343">
        <f t="shared" si="288"/>
        <v>4</v>
      </c>
      <c r="K581" s="344">
        <f t="shared" si="288"/>
        <v>61.222500000000004</v>
      </c>
      <c r="L581" s="344">
        <f t="shared" si="288"/>
        <v>7.7496768749843028</v>
      </c>
      <c r="M581" s="345">
        <f t="shared" si="288"/>
        <v>0.12658216954525384</v>
      </c>
      <c r="N581" s="346">
        <f>(F581-K581)^2/G581^2</f>
        <v>126.10836266707479</v>
      </c>
      <c r="O581" s="347"/>
      <c r="P581" s="348"/>
      <c r="Q581" s="349">
        <f>ABS(F581-AVERAGE(F578:F580))/SQRT(STDEV(F578:F580)^2+G581^2)</f>
        <v>5.035100412270106</v>
      </c>
      <c r="R581" s="350">
        <f>IF(Q581&gt;2,0,1)</f>
        <v>0</v>
      </c>
      <c r="S581" s="351">
        <f t="shared" si="289"/>
        <v>3</v>
      </c>
      <c r="T581" s="346">
        <f>T580</f>
        <v>57.516666666666673</v>
      </c>
      <c r="U581" s="346"/>
      <c r="V581" s="352"/>
      <c r="W581" s="346"/>
      <c r="X581" s="346"/>
      <c r="Y581" s="353">
        <f t="shared" si="253"/>
        <v>0</v>
      </c>
      <c r="Z581" s="346"/>
      <c r="AA581" s="354"/>
      <c r="AC581" s="759"/>
      <c r="AD581" s="757"/>
    </row>
    <row r="582" spans="1:30" s="280" customFormat="1" ht="13.95" customHeight="1">
      <c r="A582" s="961"/>
      <c r="B582" s="309" t="s">
        <v>2015</v>
      </c>
      <c r="C582" s="310" t="s">
        <v>841</v>
      </c>
      <c r="D582" s="311" t="s">
        <v>2024</v>
      </c>
      <c r="E582" s="310" t="s">
        <v>2025</v>
      </c>
      <c r="F582" s="312">
        <v>135.99</v>
      </c>
      <c r="G582" s="312">
        <v>4.03</v>
      </c>
      <c r="H582" s="312">
        <v>12.67</v>
      </c>
      <c r="I582" s="312">
        <f t="shared" si="258"/>
        <v>160.52889999999999</v>
      </c>
      <c r="J582" s="313">
        <f>COUNT(F582:F586)</f>
        <v>5</v>
      </c>
      <c r="K582" s="314">
        <f>AVERAGE(F582:F586)</f>
        <v>98.924000000000007</v>
      </c>
      <c r="L582" s="314">
        <f>STDEV(F582:F586)</f>
        <v>47.984751015296524</v>
      </c>
      <c r="M582" s="315">
        <f>L582/K582</f>
        <v>0.48506682923553962</v>
      </c>
      <c r="N582" s="316">
        <f t="shared" ref="N582:N586" si="290">(F582-K582)^2/G582^2</f>
        <v>84.594348589056011</v>
      </c>
      <c r="O582" s="317">
        <f>SUM(N582:N586)</f>
        <v>2290.1527819077792</v>
      </c>
      <c r="P582" s="318">
        <f>O582/(J582-1)</f>
        <v>572.53819547694479</v>
      </c>
      <c r="Q582" s="319">
        <f>ABS(F582-AVERAGE(F583:F586))/SQRT(STDEV(F583:F586)^2+G582^2)</f>
        <v>0.92409639489571149</v>
      </c>
      <c r="R582" s="320">
        <f t="shared" ref="R582:R586" si="291">IF(Q582&gt;2,0,1)</f>
        <v>1</v>
      </c>
      <c r="S582" s="321">
        <f>IF(SUM(R582:R586)=1,"One sample left!",SUM(R582:R586))</f>
        <v>5</v>
      </c>
      <c r="T582" s="316">
        <f>IF(S582=J582,K582,AVERAGE(F583:F586))</f>
        <v>98.924000000000007</v>
      </c>
      <c r="U582" s="316">
        <f>IF(S582=J582,L582,STDEV(F583:F586))</f>
        <v>47.984751015296524</v>
      </c>
      <c r="V582" s="322">
        <f>U582/T582</f>
        <v>0.48506682923553962</v>
      </c>
      <c r="W582" s="316">
        <f>SQRT(STDEV(F582:F586)^2+SUM(I582:I586))</f>
        <v>53.039637347930658</v>
      </c>
      <c r="X582" s="322">
        <f>W582/T582</f>
        <v>0.53616551441440552</v>
      </c>
      <c r="Y582" s="323" t="str">
        <f t="shared" si="253"/>
        <v>No Rejection</v>
      </c>
      <c r="Z582" s="317">
        <f>IF(S582=J582,O582,SUM(Y582:Y586))</f>
        <v>2290.1527819077792</v>
      </c>
      <c r="AA582" s="324">
        <f>Z582/(S582-1)</f>
        <v>572.53819547694479</v>
      </c>
      <c r="AC582" s="759"/>
      <c r="AD582" s="757"/>
    </row>
    <row r="583" spans="1:30" s="280" customFormat="1" ht="13.95" customHeight="1">
      <c r="A583" s="961"/>
      <c r="B583" s="326" t="s">
        <v>2015</v>
      </c>
      <c r="C583" s="327" t="s">
        <v>841</v>
      </c>
      <c r="D583" s="328" t="s">
        <v>2026</v>
      </c>
      <c r="E583" s="327" t="s">
        <v>2027</v>
      </c>
      <c r="F583" s="329">
        <v>139.34</v>
      </c>
      <c r="G583" s="329">
        <v>4.38</v>
      </c>
      <c r="H583" s="329">
        <v>13.07</v>
      </c>
      <c r="I583" s="329">
        <f t="shared" si="258"/>
        <v>170.82490000000001</v>
      </c>
      <c r="J583" s="330">
        <f t="shared" ref="J583:M586" si="292">J582</f>
        <v>5</v>
      </c>
      <c r="K583" s="291">
        <f t="shared" si="292"/>
        <v>98.924000000000007</v>
      </c>
      <c r="L583" s="291">
        <f t="shared" si="292"/>
        <v>47.984751015296524</v>
      </c>
      <c r="M583" s="331">
        <f t="shared" si="292"/>
        <v>0.48506682923553962</v>
      </c>
      <c r="N583" s="291">
        <f t="shared" si="290"/>
        <v>85.144860198911601</v>
      </c>
      <c r="O583" s="283"/>
      <c r="P583" s="290"/>
      <c r="Q583" s="333">
        <f>ABS(F583-AVERAGE(F582,F584:F586))/SQRT(STDEV(F582,F584:F586)^2+G583^2)</f>
        <v>1.0293866476500804</v>
      </c>
      <c r="R583" s="334">
        <f t="shared" si="291"/>
        <v>1</v>
      </c>
      <c r="S583" s="335">
        <f t="shared" ref="S583:S591" si="293">S582</f>
        <v>5</v>
      </c>
      <c r="T583" s="332">
        <f>T582</f>
        <v>98.924000000000007</v>
      </c>
      <c r="U583" s="332"/>
      <c r="V583" s="336"/>
      <c r="W583" s="332"/>
      <c r="X583" s="332"/>
      <c r="Y583" s="337" t="str">
        <f t="shared" si="253"/>
        <v>No Rejection</v>
      </c>
      <c r="Z583" s="332"/>
      <c r="AA583" s="338"/>
      <c r="AC583" s="759"/>
      <c r="AD583" s="757"/>
    </row>
    <row r="584" spans="1:30" s="280" customFormat="1" ht="13.95" customHeight="1">
      <c r="A584" s="961"/>
      <c r="B584" s="326" t="s">
        <v>2015</v>
      </c>
      <c r="C584" s="327" t="s">
        <v>841</v>
      </c>
      <c r="D584" s="328" t="s">
        <v>2028</v>
      </c>
      <c r="E584" s="327" t="s">
        <v>2029</v>
      </c>
      <c r="F584" s="329">
        <v>125.13</v>
      </c>
      <c r="G584" s="329">
        <v>4.13</v>
      </c>
      <c r="H584" s="329">
        <v>11.77</v>
      </c>
      <c r="I584" s="329">
        <f t="shared" si="258"/>
        <v>138.53289999999998</v>
      </c>
      <c r="J584" s="330">
        <f t="shared" si="292"/>
        <v>5</v>
      </c>
      <c r="K584" s="291">
        <f t="shared" si="292"/>
        <v>98.924000000000007</v>
      </c>
      <c r="L584" s="291">
        <f t="shared" si="292"/>
        <v>47.984751015296524</v>
      </c>
      <c r="M584" s="331">
        <f t="shared" si="292"/>
        <v>0.48506682923553962</v>
      </c>
      <c r="N584" s="291">
        <f t="shared" si="290"/>
        <v>40.262558612643531</v>
      </c>
      <c r="O584" s="283"/>
      <c r="P584" s="290"/>
      <c r="Q584" s="333">
        <f>ABS(F584-AVERAGE(F582:F583,F585:F586))/SQRT(STDEV(F582:F583,F585:F586)^2+G584^2)</f>
        <v>0.61895272291589842</v>
      </c>
      <c r="R584" s="334">
        <f t="shared" si="291"/>
        <v>1</v>
      </c>
      <c r="S584" s="335">
        <f t="shared" si="293"/>
        <v>5</v>
      </c>
      <c r="T584" s="332">
        <f>T583</f>
        <v>98.924000000000007</v>
      </c>
      <c r="U584" s="332"/>
      <c r="V584" s="336"/>
      <c r="W584" s="332"/>
      <c r="X584" s="332"/>
      <c r="Y584" s="337" t="str">
        <f t="shared" si="253"/>
        <v>No Rejection</v>
      </c>
      <c r="Z584" s="332"/>
      <c r="AA584" s="338"/>
      <c r="AC584" s="759"/>
      <c r="AD584" s="757"/>
    </row>
    <row r="585" spans="1:30" s="280" customFormat="1" ht="13.95" customHeight="1">
      <c r="A585" s="961"/>
      <c r="B585" s="326" t="s">
        <v>2015</v>
      </c>
      <c r="C585" s="327" t="s">
        <v>841</v>
      </c>
      <c r="D585" s="328" t="s">
        <v>2030</v>
      </c>
      <c r="E585" s="327" t="s">
        <v>2031</v>
      </c>
      <c r="F585" s="329">
        <v>38.700000000000003</v>
      </c>
      <c r="G585" s="329">
        <v>1.48</v>
      </c>
      <c r="H585" s="329">
        <v>3.65</v>
      </c>
      <c r="I585" s="329">
        <f t="shared" si="258"/>
        <v>13.3225</v>
      </c>
      <c r="J585" s="330">
        <f t="shared" si="292"/>
        <v>5</v>
      </c>
      <c r="K585" s="291">
        <f t="shared" si="292"/>
        <v>98.924000000000007</v>
      </c>
      <c r="L585" s="291">
        <f t="shared" si="292"/>
        <v>47.984751015296524</v>
      </c>
      <c r="M585" s="331">
        <f t="shared" si="292"/>
        <v>0.48506682923553962</v>
      </c>
      <c r="N585" s="291">
        <f t="shared" si="290"/>
        <v>1655.8300657414172</v>
      </c>
      <c r="O585" s="283"/>
      <c r="P585" s="290"/>
      <c r="Q585" s="333">
        <f>ABS(F585-AVERAGE(F582:F584,F586))/SQRT(STDEV(F582:F584,F586)^2+G585^2)</f>
        <v>1.9053539481451467</v>
      </c>
      <c r="R585" s="334">
        <f t="shared" si="291"/>
        <v>1</v>
      </c>
      <c r="S585" s="335">
        <f t="shared" si="293"/>
        <v>5</v>
      </c>
      <c r="T585" s="332">
        <f>T584</f>
        <v>98.924000000000007</v>
      </c>
      <c r="U585" s="332"/>
      <c r="V585" s="336"/>
      <c r="W585" s="332"/>
      <c r="X585" s="332"/>
      <c r="Y585" s="337" t="str">
        <f t="shared" si="253"/>
        <v>No Rejection</v>
      </c>
      <c r="Z585" s="332"/>
      <c r="AA585" s="338"/>
      <c r="AC585" s="759"/>
      <c r="AD585" s="757"/>
    </row>
    <row r="586" spans="1:30" s="280" customFormat="1" ht="13.95" customHeight="1">
      <c r="A586" s="961"/>
      <c r="B586" s="339" t="s">
        <v>2015</v>
      </c>
      <c r="C586" s="340" t="s">
        <v>841</v>
      </c>
      <c r="D586" s="341" t="s">
        <v>2032</v>
      </c>
      <c r="E586" s="340" t="s">
        <v>2033</v>
      </c>
      <c r="F586" s="342">
        <v>55.46</v>
      </c>
      <c r="G586" s="342">
        <v>2.11</v>
      </c>
      <c r="H586" s="342">
        <v>5.24</v>
      </c>
      <c r="I586" s="342">
        <f t="shared" si="258"/>
        <v>27.457600000000003</v>
      </c>
      <c r="J586" s="343">
        <f t="shared" si="292"/>
        <v>5</v>
      </c>
      <c r="K586" s="344">
        <f t="shared" si="292"/>
        <v>98.924000000000007</v>
      </c>
      <c r="L586" s="344">
        <f t="shared" si="292"/>
        <v>47.984751015296524</v>
      </c>
      <c r="M586" s="345">
        <f t="shared" si="292"/>
        <v>0.48506682923553962</v>
      </c>
      <c r="N586" s="344">
        <f t="shared" si="290"/>
        <v>424.32094876575115</v>
      </c>
      <c r="O586" s="347"/>
      <c r="P586" s="348"/>
      <c r="Q586" s="349">
        <f>ABS(F586-AVERAGE(F582:F585))/SQRT(STDEV(F582:F585)^2+G586^2)</f>
        <v>1.1359827377899232</v>
      </c>
      <c r="R586" s="350">
        <f t="shared" si="291"/>
        <v>1</v>
      </c>
      <c r="S586" s="351">
        <f t="shared" si="293"/>
        <v>5</v>
      </c>
      <c r="T586" s="346">
        <f>T585</f>
        <v>98.924000000000007</v>
      </c>
      <c r="U586" s="346"/>
      <c r="V586" s="352"/>
      <c r="W586" s="346"/>
      <c r="X586" s="346"/>
      <c r="Y586" s="353" t="str">
        <f t="shared" si="253"/>
        <v>No Rejection</v>
      </c>
      <c r="Z586" s="346"/>
      <c r="AA586" s="354"/>
      <c r="AC586" s="759"/>
      <c r="AD586" s="757"/>
    </row>
    <row r="587" spans="1:30" s="280" customFormat="1" ht="13.95" customHeight="1">
      <c r="A587" s="961"/>
      <c r="B587" s="309" t="s">
        <v>2015</v>
      </c>
      <c r="C587" s="310" t="s">
        <v>2034</v>
      </c>
      <c r="D587" s="311" t="s">
        <v>2035</v>
      </c>
      <c r="E587" s="310" t="s">
        <v>2036</v>
      </c>
      <c r="F587" s="312">
        <v>255.69</v>
      </c>
      <c r="G587" s="312">
        <v>35.520000000000003</v>
      </c>
      <c r="H587" s="312">
        <v>42.47</v>
      </c>
      <c r="I587" s="312">
        <f t="shared" si="258"/>
        <v>1803.7008999999998</v>
      </c>
      <c r="J587" s="313">
        <f>COUNT(F587:F591)</f>
        <v>5</v>
      </c>
      <c r="K587" s="314">
        <f>AVERAGE(F587:F591)</f>
        <v>140.90600000000001</v>
      </c>
      <c r="L587" s="314">
        <f>STDEV(F587:F591)</f>
        <v>86.413366037899507</v>
      </c>
      <c r="M587" s="315">
        <f>L587/K587</f>
        <v>0.61326959844080098</v>
      </c>
      <c r="N587" s="316">
        <f>(F587-K587)^2/G587^2</f>
        <v>10.442796039282523</v>
      </c>
      <c r="O587" s="317">
        <f>SUM(N587:N591)</f>
        <v>2023.0039899155688</v>
      </c>
      <c r="P587" s="318">
        <f>O587/(J587-1)</f>
        <v>505.7509974788922</v>
      </c>
      <c r="Q587" s="319">
        <f>ABS(F587-AVERAGE(F588:F591))/SQRT(STDEV(F588:F591)^2+G587^2)</f>
        <v>1.8957397462508301</v>
      </c>
      <c r="R587" s="320">
        <f>IF(Q587&gt;2,0,1)</f>
        <v>1</v>
      </c>
      <c r="S587" s="321">
        <f>IF(SUM(R587:R591)=1,"One sample left!",SUM(R587:R591))</f>
        <v>5</v>
      </c>
      <c r="T587" s="316">
        <f>IF(S587=J587,K587,AVERAGE(F588:F591))</f>
        <v>140.90600000000001</v>
      </c>
      <c r="U587" s="316">
        <f>IF(S587=J587,L587,STDEV(F588:F591))</f>
        <v>86.413366037899507</v>
      </c>
      <c r="V587" s="322">
        <f>U587/T587</f>
        <v>0.61326959844080098</v>
      </c>
      <c r="W587" s="316">
        <f>SQRT(STDEV(F587:F591)^2+SUM(I587:I591))</f>
        <v>99.500177035018396</v>
      </c>
      <c r="X587" s="322">
        <f>W587/T587</f>
        <v>0.70614577828494451</v>
      </c>
      <c r="Y587" s="323" t="str">
        <f>IF(S587=J587,"No Rejection",(IF(R587=0,0,(F587-T587)^2/G587^2)))</f>
        <v>No Rejection</v>
      </c>
      <c r="Z587" s="317">
        <f>IF(S587=J587,O587,SUM(Y587:Y591))</f>
        <v>2023.0039899155688</v>
      </c>
      <c r="AA587" s="324">
        <f>Z587/(S587-1)</f>
        <v>505.7509974788922</v>
      </c>
      <c r="AC587" s="759"/>
      <c r="AD587" s="757"/>
    </row>
    <row r="588" spans="1:30" s="280" customFormat="1" ht="13.95" customHeight="1">
      <c r="A588" s="961"/>
      <c r="B588" s="326" t="s">
        <v>2015</v>
      </c>
      <c r="C588" s="327" t="s">
        <v>2034</v>
      </c>
      <c r="D588" s="328" t="s">
        <v>2037</v>
      </c>
      <c r="E588" s="327" t="s">
        <v>2038</v>
      </c>
      <c r="F588" s="329">
        <v>150.30000000000001</v>
      </c>
      <c r="G588" s="329">
        <v>4.7300000000000004</v>
      </c>
      <c r="H588" s="329">
        <v>14.14</v>
      </c>
      <c r="I588" s="329">
        <f t="shared" si="258"/>
        <v>199.93960000000001</v>
      </c>
      <c r="J588" s="330">
        <f t="shared" ref="J588:M591" si="294">J587</f>
        <v>5</v>
      </c>
      <c r="K588" s="291">
        <f t="shared" si="294"/>
        <v>140.90600000000001</v>
      </c>
      <c r="L588" s="291">
        <f t="shared" si="294"/>
        <v>86.413366037899507</v>
      </c>
      <c r="M588" s="331">
        <f t="shared" si="294"/>
        <v>0.61326959844080098</v>
      </c>
      <c r="N588" s="291">
        <f>(F588-K588)^2/G588^2</f>
        <v>3.9443807463493816</v>
      </c>
      <c r="O588" s="283"/>
      <c r="P588" s="290"/>
      <c r="Q588" s="333">
        <f>ABS(F588-AVERAGE(F587,F589:F591))/SQRT(STDEV(F587,F589:F591)^2+G588^2)</f>
        <v>0.1177672402025657</v>
      </c>
      <c r="R588" s="334">
        <f>IF(Q588&gt;2,0,1)</f>
        <v>1</v>
      </c>
      <c r="S588" s="335">
        <f t="shared" si="293"/>
        <v>5</v>
      </c>
      <c r="T588" s="332">
        <f>T587</f>
        <v>140.90600000000001</v>
      </c>
      <c r="U588" s="332"/>
      <c r="V588" s="336"/>
      <c r="W588" s="332"/>
      <c r="X588" s="332"/>
      <c r="Y588" s="337" t="str">
        <f>IF(S588=J588,"No Rejection",(IF(R588=0,0,(F588-T588)^2/G588^2)))</f>
        <v>No Rejection</v>
      </c>
      <c r="Z588" s="332"/>
      <c r="AA588" s="338"/>
      <c r="AC588" s="759"/>
      <c r="AD588" s="757"/>
    </row>
    <row r="589" spans="1:30" s="280" customFormat="1" ht="13.95" customHeight="1">
      <c r="A589" s="961"/>
      <c r="B589" s="326" t="s">
        <v>2015</v>
      </c>
      <c r="C589" s="327" t="s">
        <v>2034</v>
      </c>
      <c r="D589" s="328" t="s">
        <v>2039</v>
      </c>
      <c r="E589" s="327" t="s">
        <v>2040</v>
      </c>
      <c r="F589" s="329">
        <v>55.43</v>
      </c>
      <c r="G589" s="329">
        <v>2.91</v>
      </c>
      <c r="H589" s="329">
        <v>5.61</v>
      </c>
      <c r="I589" s="329">
        <f t="shared" si="258"/>
        <v>31.472100000000005</v>
      </c>
      <c r="J589" s="330">
        <f t="shared" si="294"/>
        <v>5</v>
      </c>
      <c r="K589" s="291">
        <f t="shared" si="294"/>
        <v>140.90600000000001</v>
      </c>
      <c r="L589" s="291">
        <f t="shared" si="294"/>
        <v>86.413366037899507</v>
      </c>
      <c r="M589" s="331">
        <f t="shared" si="294"/>
        <v>0.61326959844080098</v>
      </c>
      <c r="N589" s="291">
        <f>(F589-K589)^2/G589^2</f>
        <v>862.78463598682094</v>
      </c>
      <c r="O589" s="283"/>
      <c r="P589" s="290"/>
      <c r="Q589" s="333">
        <f>ABS(F589-AVERAGE(F587:F588,F590:F591))/SQRT(STDEV(F587:F588,F590:F591)^2+G589^2)</f>
        <v>1.2843468503215243</v>
      </c>
      <c r="R589" s="334">
        <f>IF(Q589&gt;2,0,1)</f>
        <v>1</v>
      </c>
      <c r="S589" s="335">
        <f t="shared" si="293"/>
        <v>5</v>
      </c>
      <c r="T589" s="332">
        <f>T588</f>
        <v>140.90600000000001</v>
      </c>
      <c r="U589" s="332"/>
      <c r="V589" s="336"/>
      <c r="W589" s="332"/>
      <c r="X589" s="332"/>
      <c r="Y589" s="337" t="str">
        <f>IF(S589=J589,"No Rejection",(IF(R589=0,0,(F589-T589)^2/G589^2)))</f>
        <v>No Rejection</v>
      </c>
      <c r="Z589" s="332"/>
      <c r="AA589" s="338"/>
      <c r="AC589" s="759"/>
      <c r="AD589" s="757"/>
    </row>
    <row r="590" spans="1:30" s="280" customFormat="1" ht="13.95" customHeight="1">
      <c r="A590" s="961"/>
      <c r="B590" s="326" t="s">
        <v>2015</v>
      </c>
      <c r="C590" s="327" t="s">
        <v>2034</v>
      </c>
      <c r="D590" s="328" t="s">
        <v>2041</v>
      </c>
      <c r="E590" s="327" t="s">
        <v>2042</v>
      </c>
      <c r="F590" s="329">
        <v>56.17</v>
      </c>
      <c r="G590" s="329">
        <v>2.5299999999999998</v>
      </c>
      <c r="H590" s="329">
        <v>5.48</v>
      </c>
      <c r="I590" s="329">
        <f t="shared" si="258"/>
        <v>30.030400000000004</v>
      </c>
      <c r="J590" s="330">
        <f t="shared" si="294"/>
        <v>5</v>
      </c>
      <c r="K590" s="291">
        <f t="shared" si="294"/>
        <v>140.90600000000001</v>
      </c>
      <c r="L590" s="291">
        <f t="shared" si="294"/>
        <v>86.413366037899507</v>
      </c>
      <c r="M590" s="331">
        <f t="shared" si="294"/>
        <v>0.61326959844080098</v>
      </c>
      <c r="N590" s="291">
        <f>(F590-K590)^2/G590^2</f>
        <v>1121.7468943429833</v>
      </c>
      <c r="O590" s="283"/>
      <c r="P590" s="290"/>
      <c r="Q590" s="333">
        <f>ABS(F590-AVERAGE(F587:F589,F591))/SQRT(STDEV(F587:F589,F591)^2+G590^2)</f>
        <v>1.268615357427155</v>
      </c>
      <c r="R590" s="334">
        <f>IF(Q590&gt;2,0,1)</f>
        <v>1</v>
      </c>
      <c r="S590" s="335">
        <f t="shared" si="293"/>
        <v>5</v>
      </c>
      <c r="T590" s="332">
        <f>T589</f>
        <v>140.90600000000001</v>
      </c>
      <c r="U590" s="332"/>
      <c r="V590" s="336"/>
      <c r="W590" s="332"/>
      <c r="X590" s="332"/>
      <c r="Y590" s="337" t="str">
        <f>IF(S590=J590,"No Rejection",(IF(R590=0,0,(F590-T590)^2/G590^2)))</f>
        <v>No Rejection</v>
      </c>
      <c r="Z590" s="332"/>
      <c r="AA590" s="338"/>
      <c r="AC590" s="759"/>
      <c r="AD590" s="757"/>
    </row>
    <row r="591" spans="1:30" s="280" customFormat="1" ht="13.95" customHeight="1">
      <c r="A591" s="961"/>
      <c r="B591" s="339" t="s">
        <v>2015</v>
      </c>
      <c r="C591" s="340" t="s">
        <v>2034</v>
      </c>
      <c r="D591" s="341" t="s">
        <v>2043</v>
      </c>
      <c r="E591" s="340" t="s">
        <v>2044</v>
      </c>
      <c r="F591" s="342">
        <v>186.94</v>
      </c>
      <c r="G591" s="342">
        <v>9.3800000000000008</v>
      </c>
      <c r="H591" s="342">
        <v>19.18</v>
      </c>
      <c r="I591" s="342">
        <f t="shared" ref="I591:I654" si="295">H591^2</f>
        <v>367.87239999999997</v>
      </c>
      <c r="J591" s="343">
        <f t="shared" si="294"/>
        <v>5</v>
      </c>
      <c r="K591" s="344">
        <f t="shared" si="294"/>
        <v>140.90600000000001</v>
      </c>
      <c r="L591" s="344">
        <f t="shared" si="294"/>
        <v>86.413366037899507</v>
      </c>
      <c r="M591" s="345">
        <f t="shared" si="294"/>
        <v>0.61326959844080098</v>
      </c>
      <c r="N591" s="344">
        <f>(F591-K591)^2/G591^2</f>
        <v>24.085282800132738</v>
      </c>
      <c r="O591" s="347"/>
      <c r="P591" s="348"/>
      <c r="Q591" s="349">
        <f>ABS(F591-AVERAGE(F587:F590))/SQRT(STDEV(F587:F590)^2+G591^2)</f>
        <v>0.6011854030035001</v>
      </c>
      <c r="R591" s="350">
        <f>IF(Q591&gt;2,0,1)</f>
        <v>1</v>
      </c>
      <c r="S591" s="351">
        <f t="shared" si="293"/>
        <v>5</v>
      </c>
      <c r="T591" s="346">
        <f>T590</f>
        <v>140.90600000000001</v>
      </c>
      <c r="U591" s="346"/>
      <c r="V591" s="352"/>
      <c r="W591" s="346"/>
      <c r="X591" s="346"/>
      <c r="Y591" s="353" t="str">
        <f>IF(S591=J591,"No Rejection",(IF(R591=0,0,(F591-T591)^2/G591^2)))</f>
        <v>No Rejection</v>
      </c>
      <c r="Z591" s="346"/>
      <c r="AA591" s="354"/>
      <c r="AC591" s="759"/>
      <c r="AD591" s="757"/>
    </row>
    <row r="592" spans="1:30" s="280" customFormat="1" ht="13.95" customHeight="1">
      <c r="A592" s="961" t="s">
        <v>848</v>
      </c>
      <c r="B592" s="309" t="s">
        <v>2045</v>
      </c>
      <c r="C592" s="310" t="s">
        <v>851</v>
      </c>
      <c r="D592" s="311" t="s">
        <v>2046</v>
      </c>
      <c r="E592" s="310" t="s">
        <v>2047</v>
      </c>
      <c r="F592" s="312">
        <v>18.48</v>
      </c>
      <c r="G592" s="312">
        <v>0.56999999999999995</v>
      </c>
      <c r="H592" s="312">
        <v>1.68</v>
      </c>
      <c r="I592" s="312">
        <f t="shared" si="295"/>
        <v>2.8223999999999996</v>
      </c>
      <c r="J592" s="313">
        <f>COUNT(F592:F594)</f>
        <v>3</v>
      </c>
      <c r="K592" s="314">
        <f>AVERAGE(F592:F594)</f>
        <v>15.566666666666668</v>
      </c>
      <c r="L592" s="314">
        <f>STDEV(F592:F594)</f>
        <v>6.8328715291108226</v>
      </c>
      <c r="M592" s="315">
        <f>L592/K592</f>
        <v>0.43894249651675515</v>
      </c>
      <c r="N592" s="316">
        <f t="shared" ref="N592:N655" si="296">(F592-K592)^2/G592^2</f>
        <v>26.123456790123438</v>
      </c>
      <c r="O592" s="317">
        <f>SUM(N592:N594)</f>
        <v>986.12134315189235</v>
      </c>
      <c r="P592" s="318">
        <f>O592/(J592-1)</f>
        <v>493.06067157594617</v>
      </c>
      <c r="Q592" s="319">
        <f>ABS(F592-AVERAGE(F593:F594))/SQRT(STDEV(F593:F594)^2+G592^2)</f>
        <v>0.4856457981283987</v>
      </c>
      <c r="R592" s="320">
        <f t="shared" ref="R592:R655" si="297">IF(Q592&gt;2,0,1)</f>
        <v>1</v>
      </c>
      <c r="S592" s="321">
        <f>IF(SUM(R592:R594)=1,"One sample left!",SUM(R592:R594))</f>
        <v>2</v>
      </c>
      <c r="T592" s="316">
        <f>IF(S592=J592,K592,AVERAGE(F592,F594))</f>
        <v>19.47</v>
      </c>
      <c r="U592" s="316">
        <f>IF(S592=J592,L592,STDEV(F592,F594))</f>
        <v>1.4000714267493644</v>
      </c>
      <c r="V592" s="322">
        <f>U592/T592</f>
        <v>7.1909164188462479E-2</v>
      </c>
      <c r="W592" s="316">
        <f>SQRT((STDEV(F592,F594))^2+SUM(I592,I594))</f>
        <v>2.8774120316701257</v>
      </c>
      <c r="X592" s="322">
        <f>W592/T592</f>
        <v>0.1477869559152607</v>
      </c>
      <c r="Y592" s="323">
        <f t="shared" ref="Y592:Y655" si="298">IF(S592=J592,"No Rejection",(IF(R592=0,0,(F592-T592)^2/G592^2)))</f>
        <v>3.016620498614949</v>
      </c>
      <c r="Z592" s="317">
        <f>IF(S592=J592,O592,SUM(Y592:Y594))</f>
        <v>5.4094427642399587</v>
      </c>
      <c r="AA592" s="324">
        <f>Z592/(S592-1)</f>
        <v>5.4094427642399587</v>
      </c>
      <c r="AC592" s="759"/>
      <c r="AD592" s="757"/>
    </row>
    <row r="593" spans="1:30" s="280" customFormat="1" ht="13.95" customHeight="1">
      <c r="A593" s="961"/>
      <c r="B593" s="326" t="s">
        <v>2045</v>
      </c>
      <c r="C593" s="327" t="s">
        <v>851</v>
      </c>
      <c r="D593" s="328" t="s">
        <v>2048</v>
      </c>
      <c r="E593" s="327" t="s">
        <v>2049</v>
      </c>
      <c r="F593" s="329">
        <v>7.76</v>
      </c>
      <c r="G593" s="329">
        <v>0.26</v>
      </c>
      <c r="H593" s="329">
        <v>0.71</v>
      </c>
      <c r="I593" s="329">
        <f t="shared" si="295"/>
        <v>0.50409999999999999</v>
      </c>
      <c r="J593" s="330">
        <f t="shared" ref="J593:M594" si="299">J592</f>
        <v>3</v>
      </c>
      <c r="K593" s="291">
        <f t="shared" si="299"/>
        <v>15.566666666666668</v>
      </c>
      <c r="L593" s="291">
        <f t="shared" si="299"/>
        <v>6.8328715291108226</v>
      </c>
      <c r="M593" s="331">
        <f t="shared" si="299"/>
        <v>0.43894249651675515</v>
      </c>
      <c r="N593" s="332">
        <f t="shared" si="296"/>
        <v>901.53911900065782</v>
      </c>
      <c r="O593" s="283"/>
      <c r="P593" s="290"/>
      <c r="Q593" s="333">
        <f>ABS(F593-AVERAGE(F592,F594))/SQRT(STDEV(F592,F594)^2+G593^2)</f>
        <v>8.2232659431321107</v>
      </c>
      <c r="R593" s="334">
        <f t="shared" si="297"/>
        <v>0</v>
      </c>
      <c r="S593" s="335">
        <f t="shared" ref="S593:S594" si="300">S592</f>
        <v>2</v>
      </c>
      <c r="T593" s="332">
        <f>T592</f>
        <v>19.47</v>
      </c>
      <c r="U593" s="332"/>
      <c r="V593" s="336"/>
      <c r="W593" s="332"/>
      <c r="X593" s="332"/>
      <c r="Y593" s="337">
        <f t="shared" si="298"/>
        <v>0</v>
      </c>
      <c r="Z593" s="332"/>
      <c r="AA593" s="338"/>
      <c r="AC593" s="759"/>
      <c r="AD593" s="757"/>
    </row>
    <row r="594" spans="1:30" s="280" customFormat="1" ht="13.95" customHeight="1">
      <c r="A594" s="961"/>
      <c r="B594" s="339" t="s">
        <v>2045</v>
      </c>
      <c r="C594" s="340" t="s">
        <v>851</v>
      </c>
      <c r="D594" s="341" t="s">
        <v>2050</v>
      </c>
      <c r="E594" s="340" t="s">
        <v>2051</v>
      </c>
      <c r="F594" s="342">
        <v>20.46</v>
      </c>
      <c r="G594" s="342">
        <v>0.64</v>
      </c>
      <c r="H594" s="342">
        <v>1.87</v>
      </c>
      <c r="I594" s="342">
        <f t="shared" si="295"/>
        <v>3.4969000000000006</v>
      </c>
      <c r="J594" s="343">
        <f t="shared" si="299"/>
        <v>3</v>
      </c>
      <c r="K594" s="344">
        <f t="shared" si="299"/>
        <v>15.566666666666668</v>
      </c>
      <c r="L594" s="344">
        <f t="shared" si="299"/>
        <v>6.8328715291108226</v>
      </c>
      <c r="M594" s="345">
        <f t="shared" si="299"/>
        <v>0.43894249651675515</v>
      </c>
      <c r="N594" s="346">
        <f t="shared" si="296"/>
        <v>58.458767361111093</v>
      </c>
      <c r="O594" s="347"/>
      <c r="P594" s="348"/>
      <c r="Q594" s="349">
        <f>ABS(F594-AVERAGE(F592:F593))/SQRT(STDEV(F592:F593)^2+G594^2)</f>
        <v>0.96488114889734322</v>
      </c>
      <c r="R594" s="350">
        <f t="shared" si="297"/>
        <v>1</v>
      </c>
      <c r="S594" s="351">
        <f t="shared" si="300"/>
        <v>2</v>
      </c>
      <c r="T594" s="346">
        <f>T593</f>
        <v>19.47</v>
      </c>
      <c r="U594" s="346"/>
      <c r="V594" s="352"/>
      <c r="W594" s="346"/>
      <c r="X594" s="346"/>
      <c r="Y594" s="353">
        <f t="shared" si="298"/>
        <v>2.3928222656250098</v>
      </c>
      <c r="Z594" s="346"/>
      <c r="AA594" s="354"/>
      <c r="AC594" s="759"/>
      <c r="AD594" s="757"/>
    </row>
    <row r="595" spans="1:30" s="280" customFormat="1" ht="13.95" customHeight="1">
      <c r="A595" s="961" t="s">
        <v>607</v>
      </c>
      <c r="B595" s="309" t="s">
        <v>1349</v>
      </c>
      <c r="C595" s="310" t="s">
        <v>611</v>
      </c>
      <c r="D595" s="311" t="s">
        <v>2052</v>
      </c>
      <c r="E595" s="310" t="s">
        <v>2053</v>
      </c>
      <c r="F595" s="312">
        <v>22.26</v>
      </c>
      <c r="G595" s="312">
        <v>1.22</v>
      </c>
      <c r="H595" s="312">
        <v>2.27</v>
      </c>
      <c r="I595" s="312">
        <f t="shared" si="295"/>
        <v>5.1528999999999998</v>
      </c>
      <c r="J595" s="313">
        <f>COUNT(F595:F600)</f>
        <v>6</v>
      </c>
      <c r="K595" s="314">
        <f>AVERAGE(F595:F600)</f>
        <v>21.77333333333333</v>
      </c>
      <c r="L595" s="314">
        <f>STDEV(F595:F600)</f>
        <v>6.1721525148579035</v>
      </c>
      <c r="M595" s="315">
        <f>L595/K595</f>
        <v>0.28347301813493131</v>
      </c>
      <c r="N595" s="314">
        <f t="shared" si="296"/>
        <v>0.15912687748216162</v>
      </c>
      <c r="O595" s="317">
        <f>SUM(N595:N600)</f>
        <v>545.80865070956042</v>
      </c>
      <c r="P595" s="318">
        <f>O595/(J595-1)</f>
        <v>109.16173014191209</v>
      </c>
      <c r="Q595" s="319">
        <f>ABS(F595-AVERAGE(F596:F600))/SQRT(STDEV(F596:F600)^2+G595^2)</f>
        <v>8.3397362826431148E-2</v>
      </c>
      <c r="R595" s="320">
        <f t="shared" si="297"/>
        <v>1</v>
      </c>
      <c r="S595" s="321">
        <f>IF(SUM(R595:R600)=1,"One sample left!",SUM(R595:R600))</f>
        <v>5</v>
      </c>
      <c r="T595" s="316">
        <f>IF(S595=J595,K595,AVERAGE(F595:F599))</f>
        <v>19.55</v>
      </c>
      <c r="U595" s="316">
        <f>IF(S595=J595,L595,STDEV(F595:F599))</f>
        <v>3.2473450694374866</v>
      </c>
      <c r="V595" s="322">
        <f>U595/T595</f>
        <v>0.16610460713235226</v>
      </c>
      <c r="W595" s="316">
        <f>SQRT(STDEV(F595:F599)^2+SUM(I595:I599))</f>
        <v>5.4967945204455253</v>
      </c>
      <c r="X595" s="322">
        <f>W595/T595</f>
        <v>0.28116596012509082</v>
      </c>
      <c r="Y595" s="323">
        <f t="shared" si="298"/>
        <v>4.934224670787426</v>
      </c>
      <c r="Z595" s="317">
        <f>IF(S595=J595,O595,SUM(Y595:Y600))</f>
        <v>142.41093472618795</v>
      </c>
      <c r="AA595" s="324">
        <f>Z595/(S595-1)</f>
        <v>35.602733681546987</v>
      </c>
      <c r="AC595" s="759"/>
      <c r="AD595" s="757"/>
    </row>
    <row r="596" spans="1:30" s="280" customFormat="1" ht="13.95" customHeight="1">
      <c r="A596" s="961"/>
      <c r="B596" s="326" t="s">
        <v>1349</v>
      </c>
      <c r="C596" s="327" t="s">
        <v>611</v>
      </c>
      <c r="D596" s="328" t="s">
        <v>2054</v>
      </c>
      <c r="E596" s="327" t="s">
        <v>2055</v>
      </c>
      <c r="F596" s="329">
        <v>19.84</v>
      </c>
      <c r="G596" s="329">
        <v>1.34</v>
      </c>
      <c r="H596" s="329">
        <v>2.16</v>
      </c>
      <c r="I596" s="329">
        <f t="shared" si="295"/>
        <v>4.6656000000000004</v>
      </c>
      <c r="J596" s="330">
        <f t="shared" ref="J596:M600" si="301">J595</f>
        <v>6</v>
      </c>
      <c r="K596" s="291">
        <f t="shared" si="301"/>
        <v>21.77333333333333</v>
      </c>
      <c r="L596" s="291">
        <f t="shared" si="301"/>
        <v>6.1721525148579035</v>
      </c>
      <c r="M596" s="331">
        <f t="shared" si="301"/>
        <v>0.28347301813493131</v>
      </c>
      <c r="N596" s="291">
        <f t="shared" si="296"/>
        <v>2.0816316427811117</v>
      </c>
      <c r="O596" s="283"/>
      <c r="P596" s="290"/>
      <c r="Q596" s="333">
        <f>ABS(F596-AVERAGE(F595,F597:F600))/SQRT(STDEV(F595,F597:F600)^2+G596^2)</f>
        <v>0.33384370732232477</v>
      </c>
      <c r="R596" s="334">
        <f t="shared" si="297"/>
        <v>1</v>
      </c>
      <c r="S596" s="335">
        <f t="shared" ref="S596:S600" si="302">S595</f>
        <v>5</v>
      </c>
      <c r="T596" s="332">
        <f>T595</f>
        <v>19.55</v>
      </c>
      <c r="U596" s="332"/>
      <c r="V596" s="336"/>
      <c r="W596" s="332"/>
      <c r="X596" s="332"/>
      <c r="Y596" s="337">
        <f t="shared" si="298"/>
        <v>4.6836711962574905E-2</v>
      </c>
      <c r="Z596" s="332"/>
      <c r="AA596" s="338"/>
      <c r="AC596" s="759"/>
      <c r="AD596" s="757"/>
    </row>
    <row r="597" spans="1:30" s="280" customFormat="1" ht="13.95" customHeight="1">
      <c r="A597" s="961"/>
      <c r="B597" s="326" t="s">
        <v>1349</v>
      </c>
      <c r="C597" s="327" t="s">
        <v>611</v>
      </c>
      <c r="D597" s="328" t="s">
        <v>2056</v>
      </c>
      <c r="E597" s="327" t="s">
        <v>2057</v>
      </c>
      <c r="F597" s="329">
        <v>23.15</v>
      </c>
      <c r="G597" s="329">
        <v>1.29</v>
      </c>
      <c r="H597" s="329">
        <v>2.37</v>
      </c>
      <c r="I597" s="329">
        <f t="shared" si="295"/>
        <v>5.6169000000000002</v>
      </c>
      <c r="J597" s="330">
        <f t="shared" si="301"/>
        <v>6</v>
      </c>
      <c r="K597" s="291">
        <f t="shared" si="301"/>
        <v>21.77333333333333</v>
      </c>
      <c r="L597" s="291">
        <f t="shared" si="301"/>
        <v>6.1721525148579035</v>
      </c>
      <c r="M597" s="331">
        <f t="shared" si="301"/>
        <v>0.28347301813493131</v>
      </c>
      <c r="N597" s="291">
        <f t="shared" si="296"/>
        <v>1.1388805427024318</v>
      </c>
      <c r="O597" s="283"/>
      <c r="P597" s="290"/>
      <c r="Q597" s="333">
        <f>ABS(F597-AVERAGE(F595:F596,F598:F600))/SQRT(STDEV(F595:F596,F598:F600)^2+G597^2)</f>
        <v>0.23668965085377755</v>
      </c>
      <c r="R597" s="334">
        <f t="shared" si="297"/>
        <v>1</v>
      </c>
      <c r="S597" s="335">
        <f t="shared" si="302"/>
        <v>5</v>
      </c>
      <c r="T597" s="332">
        <f>T596</f>
        <v>19.55</v>
      </c>
      <c r="U597" s="332"/>
      <c r="V597" s="336"/>
      <c r="W597" s="332"/>
      <c r="X597" s="332"/>
      <c r="Y597" s="337">
        <f t="shared" si="298"/>
        <v>7.787993510005399</v>
      </c>
      <c r="Z597" s="332"/>
      <c r="AA597" s="338"/>
      <c r="AC597" s="759"/>
      <c r="AD597" s="757"/>
    </row>
    <row r="598" spans="1:30" s="280" customFormat="1" ht="13.95" customHeight="1">
      <c r="A598" s="961"/>
      <c r="B598" s="326" t="s">
        <v>2997</v>
      </c>
      <c r="C598" s="327" t="s">
        <v>611</v>
      </c>
      <c r="D598" s="328" t="s">
        <v>2058</v>
      </c>
      <c r="E598" s="327" t="s">
        <v>2059</v>
      </c>
      <c r="F598" s="329">
        <v>16.329999999999998</v>
      </c>
      <c r="G598" s="329">
        <v>0.41</v>
      </c>
      <c r="H598" s="329">
        <v>1.46</v>
      </c>
      <c r="I598" s="329">
        <f t="shared" si="295"/>
        <v>2.1315999999999997</v>
      </c>
      <c r="J598" s="330">
        <f t="shared" si="301"/>
        <v>6</v>
      </c>
      <c r="K598" s="291">
        <f t="shared" si="301"/>
        <v>21.77333333333333</v>
      </c>
      <c r="L598" s="291">
        <f t="shared" si="301"/>
        <v>6.1721525148579035</v>
      </c>
      <c r="M598" s="331">
        <f t="shared" si="301"/>
        <v>0.28347301813493131</v>
      </c>
      <c r="N598" s="291">
        <f t="shared" si="296"/>
        <v>176.26340141450186</v>
      </c>
      <c r="O598" s="283"/>
      <c r="P598" s="290"/>
      <c r="Q598" s="333">
        <f>ABS(F598-AVERAGE(F595:F597,F599:F600))/SQRT(STDEV(F595:F597,F599:F600)^2+G598^2)</f>
        <v>1.0473212522320576</v>
      </c>
      <c r="R598" s="334">
        <f t="shared" si="297"/>
        <v>1</v>
      </c>
      <c r="S598" s="335">
        <f t="shared" si="302"/>
        <v>5</v>
      </c>
      <c r="T598" s="332">
        <f>T597</f>
        <v>19.55</v>
      </c>
      <c r="U598" s="332"/>
      <c r="V598" s="336"/>
      <c r="W598" s="332"/>
      <c r="X598" s="332"/>
      <c r="Y598" s="337">
        <f t="shared" si="298"/>
        <v>61.67995240928029</v>
      </c>
      <c r="Z598" s="332"/>
      <c r="AA598" s="338"/>
      <c r="AC598" s="759"/>
      <c r="AD598" s="757"/>
    </row>
    <row r="599" spans="1:30" s="280" customFormat="1" ht="13.95" customHeight="1">
      <c r="A599" s="961"/>
      <c r="B599" s="326" t="s">
        <v>2997</v>
      </c>
      <c r="C599" s="327" t="s">
        <v>611</v>
      </c>
      <c r="D599" s="328" t="s">
        <v>2060</v>
      </c>
      <c r="E599" s="327" t="s">
        <v>2061</v>
      </c>
      <c r="F599" s="329">
        <v>16.170000000000002</v>
      </c>
      <c r="G599" s="329">
        <v>0.41</v>
      </c>
      <c r="H599" s="329">
        <v>1.45</v>
      </c>
      <c r="I599" s="329">
        <f t="shared" si="295"/>
        <v>2.1025</v>
      </c>
      <c r="J599" s="330">
        <f t="shared" si="301"/>
        <v>6</v>
      </c>
      <c r="K599" s="291">
        <f t="shared" si="301"/>
        <v>21.77333333333333</v>
      </c>
      <c r="L599" s="291">
        <f t="shared" si="301"/>
        <v>6.1721525148579035</v>
      </c>
      <c r="M599" s="331">
        <f t="shared" si="301"/>
        <v>0.28347301813493131</v>
      </c>
      <c r="N599" s="291">
        <f t="shared" si="296"/>
        <v>186.77777777777746</v>
      </c>
      <c r="O599" s="283"/>
      <c r="P599" s="290"/>
      <c r="Q599" s="333">
        <f>ABS(F599-AVERAGE(F595:F598,F600))/SQRT(STDEV(F595:F598,F600)^2+G599^2)</f>
        <v>1.0855299803035519</v>
      </c>
      <c r="R599" s="334">
        <f t="shared" si="297"/>
        <v>1</v>
      </c>
      <c r="S599" s="335">
        <f t="shared" si="302"/>
        <v>5</v>
      </c>
      <c r="T599" s="332">
        <f>T598</f>
        <v>19.55</v>
      </c>
      <c r="U599" s="332"/>
      <c r="V599" s="336"/>
      <c r="W599" s="332"/>
      <c r="X599" s="332"/>
      <c r="Y599" s="337">
        <f t="shared" si="298"/>
        <v>67.961927424152265</v>
      </c>
      <c r="Z599" s="332"/>
      <c r="AA599" s="338"/>
      <c r="AC599" s="759"/>
      <c r="AD599" s="757"/>
    </row>
    <row r="600" spans="1:30" s="280" customFormat="1" ht="13.95" customHeight="1">
      <c r="A600" s="961"/>
      <c r="B600" s="339" t="s">
        <v>2997</v>
      </c>
      <c r="C600" s="340" t="s">
        <v>611</v>
      </c>
      <c r="D600" s="341" t="s">
        <v>2062</v>
      </c>
      <c r="E600" s="340" t="s">
        <v>2063</v>
      </c>
      <c r="F600" s="342">
        <v>32.89</v>
      </c>
      <c r="G600" s="342">
        <v>0.83</v>
      </c>
      <c r="H600" s="342">
        <v>2.95</v>
      </c>
      <c r="I600" s="342">
        <f t="shared" si="295"/>
        <v>8.7025000000000006</v>
      </c>
      <c r="J600" s="343">
        <f t="shared" si="301"/>
        <v>6</v>
      </c>
      <c r="K600" s="344">
        <f t="shared" si="301"/>
        <v>21.77333333333333</v>
      </c>
      <c r="L600" s="344">
        <f t="shared" si="301"/>
        <v>6.1721525148579035</v>
      </c>
      <c r="M600" s="345">
        <f t="shared" si="301"/>
        <v>0.28347301813493131</v>
      </c>
      <c r="N600" s="344">
        <f t="shared" si="296"/>
        <v>179.3878324543154</v>
      </c>
      <c r="O600" s="347"/>
      <c r="P600" s="348"/>
      <c r="Q600" s="349">
        <f>ABS(F600-AVERAGE(F595:F599))/SQRT(STDEV(F595:F599)^2+G600^2)</f>
        <v>3.9800242701893471</v>
      </c>
      <c r="R600" s="350">
        <f t="shared" si="297"/>
        <v>0</v>
      </c>
      <c r="S600" s="351">
        <f t="shared" si="302"/>
        <v>5</v>
      </c>
      <c r="T600" s="346">
        <f>T599</f>
        <v>19.55</v>
      </c>
      <c r="U600" s="346"/>
      <c r="V600" s="352"/>
      <c r="W600" s="346"/>
      <c r="X600" s="346"/>
      <c r="Y600" s="353">
        <f t="shared" si="298"/>
        <v>0</v>
      </c>
      <c r="Z600" s="346"/>
      <c r="AA600" s="354"/>
      <c r="AC600" s="759"/>
      <c r="AD600" s="757"/>
    </row>
    <row r="601" spans="1:30" s="280" customFormat="1" ht="13.95" customHeight="1">
      <c r="A601" s="961"/>
      <c r="B601" s="309" t="s">
        <v>2997</v>
      </c>
      <c r="C601" s="310" t="s">
        <v>615</v>
      </c>
      <c r="D601" s="311" t="s">
        <v>2064</v>
      </c>
      <c r="E601" s="310" t="s">
        <v>2065</v>
      </c>
      <c r="F601" s="312">
        <v>21.22</v>
      </c>
      <c r="G601" s="312">
        <v>0.53</v>
      </c>
      <c r="H601" s="312">
        <v>1.9</v>
      </c>
      <c r="I601" s="312">
        <f t="shared" si="295"/>
        <v>3.61</v>
      </c>
      <c r="J601" s="313">
        <f>COUNT(F601:F603)</f>
        <v>3</v>
      </c>
      <c r="K601" s="314">
        <f>AVERAGE(F601:F603)</f>
        <v>18.103333333333335</v>
      </c>
      <c r="L601" s="314">
        <f>STDEV(F601:F603)</f>
        <v>3.2581947967138709</v>
      </c>
      <c r="M601" s="315">
        <f>L601/K601</f>
        <v>0.17997761720017696</v>
      </c>
      <c r="N601" s="316">
        <f t="shared" si="296"/>
        <v>34.580317234286547</v>
      </c>
      <c r="O601" s="317">
        <f>SUM(N601:N603)</f>
        <v>94.015738364783488</v>
      </c>
      <c r="P601" s="318">
        <f>O601/(J601-1)</f>
        <v>47.007869182391744</v>
      </c>
      <c r="Q601" s="319">
        <f>ABS(F601-AVERAGE(F602:F603))/SQRT(STDEV(F602:F603)^2+G601^2)</f>
        <v>1.7743309110366465</v>
      </c>
      <c r="R601" s="320">
        <f t="shared" si="297"/>
        <v>1</v>
      </c>
      <c r="S601" s="321">
        <f>IF(SUM(R601:R603)=1,"One sample left!",SUM(R601:R603))</f>
        <v>2</v>
      </c>
      <c r="T601" s="316">
        <f>IF(S601=J601,K601,AVERAGE(F601,F602))</f>
        <v>19.795000000000002</v>
      </c>
      <c r="U601" s="316">
        <f>IF(S601=J601,L601,STDEV(F601,F602))</f>
        <v>2.0152543263816591</v>
      </c>
      <c r="V601" s="322">
        <f>U601/T601</f>
        <v>0.10180623017841167</v>
      </c>
      <c r="W601" s="316">
        <f>SQRT(STDEV(F601:F602)^2+SUM(I601:I602))</f>
        <v>3.223933932325536</v>
      </c>
      <c r="X601" s="322">
        <f>W601/T601</f>
        <v>0.16286607387347996</v>
      </c>
      <c r="Y601" s="323">
        <f t="shared" si="298"/>
        <v>7.2289960840156331</v>
      </c>
      <c r="Z601" s="317">
        <f>IF(S601=J601,O601,SUM(Y601:Y603))</f>
        <v>16.042472646515641</v>
      </c>
      <c r="AA601" s="324">
        <f>Z601/(S601-1)</f>
        <v>16.042472646515641</v>
      </c>
      <c r="AC601" s="759"/>
      <c r="AD601" s="757"/>
    </row>
    <row r="602" spans="1:30" s="280" customFormat="1" ht="13.95" customHeight="1">
      <c r="A602" s="961"/>
      <c r="B602" s="326" t="s">
        <v>2997</v>
      </c>
      <c r="C602" s="327" t="s">
        <v>615</v>
      </c>
      <c r="D602" s="328" t="s">
        <v>2066</v>
      </c>
      <c r="E602" s="327" t="s">
        <v>2067</v>
      </c>
      <c r="F602" s="329">
        <v>18.37</v>
      </c>
      <c r="G602" s="329">
        <v>0.48</v>
      </c>
      <c r="H602" s="329">
        <v>1.65</v>
      </c>
      <c r="I602" s="329">
        <f t="shared" si="295"/>
        <v>2.7224999999999997</v>
      </c>
      <c r="J602" s="330">
        <f t="shared" ref="J602:M603" si="303">J601</f>
        <v>3</v>
      </c>
      <c r="K602" s="291">
        <f t="shared" si="303"/>
        <v>18.103333333333335</v>
      </c>
      <c r="L602" s="291">
        <f t="shared" si="303"/>
        <v>3.2581947967138709</v>
      </c>
      <c r="M602" s="331">
        <f t="shared" si="303"/>
        <v>0.17997761720017696</v>
      </c>
      <c r="N602" s="332">
        <f t="shared" si="296"/>
        <v>0.30864197530863979</v>
      </c>
      <c r="O602" s="283"/>
      <c r="P602" s="290"/>
      <c r="Q602" s="333">
        <f>ABS(F602-AVERAGE(F601,F603))/SQRT(STDEV(F601,F603)^2+G602^2)</f>
        <v>8.65577853442175E-2</v>
      </c>
      <c r="R602" s="334">
        <f t="shared" si="297"/>
        <v>1</v>
      </c>
      <c r="S602" s="335">
        <f t="shared" ref="S602:S603" si="304">S601</f>
        <v>2</v>
      </c>
      <c r="T602" s="332">
        <f>T601</f>
        <v>19.795000000000002</v>
      </c>
      <c r="U602" s="332"/>
      <c r="V602" s="336"/>
      <c r="W602" s="332"/>
      <c r="X602" s="332"/>
      <c r="Y602" s="337">
        <f t="shared" si="298"/>
        <v>8.8134765625000089</v>
      </c>
      <c r="Z602" s="332"/>
      <c r="AA602" s="338"/>
      <c r="AC602" s="759"/>
      <c r="AD602" s="757"/>
    </row>
    <row r="603" spans="1:30" s="280" customFormat="1" ht="13.95" customHeight="1">
      <c r="A603" s="961"/>
      <c r="B603" s="339" t="s">
        <v>2997</v>
      </c>
      <c r="C603" s="340" t="s">
        <v>615</v>
      </c>
      <c r="D603" s="341" t="s">
        <v>2068</v>
      </c>
      <c r="E603" s="340" t="s">
        <v>2069</v>
      </c>
      <c r="F603" s="342">
        <v>14.72</v>
      </c>
      <c r="G603" s="342">
        <v>0.44</v>
      </c>
      <c r="H603" s="342">
        <v>1.34</v>
      </c>
      <c r="I603" s="342">
        <f t="shared" si="295"/>
        <v>1.7956000000000003</v>
      </c>
      <c r="J603" s="343">
        <f t="shared" si="303"/>
        <v>3</v>
      </c>
      <c r="K603" s="344">
        <f t="shared" si="303"/>
        <v>18.103333333333335</v>
      </c>
      <c r="L603" s="344">
        <f t="shared" si="303"/>
        <v>3.2581947967138709</v>
      </c>
      <c r="M603" s="345">
        <f t="shared" si="303"/>
        <v>0.17997761720017696</v>
      </c>
      <c r="N603" s="346">
        <f t="shared" si="296"/>
        <v>59.126779155188295</v>
      </c>
      <c r="O603" s="347"/>
      <c r="P603" s="348"/>
      <c r="Q603" s="349">
        <f>ABS(F603-AVERAGE(F601,F602))/SQRT(STDEV(F601,F602)^2+G603^2)</f>
        <v>2.4603331572424763</v>
      </c>
      <c r="R603" s="350">
        <f t="shared" si="297"/>
        <v>0</v>
      </c>
      <c r="S603" s="351">
        <f t="shared" si="304"/>
        <v>2</v>
      </c>
      <c r="T603" s="346">
        <f>T602</f>
        <v>19.795000000000002</v>
      </c>
      <c r="U603" s="346"/>
      <c r="V603" s="352"/>
      <c r="W603" s="346"/>
      <c r="X603" s="346"/>
      <c r="Y603" s="353">
        <f t="shared" si="298"/>
        <v>0</v>
      </c>
      <c r="Z603" s="346"/>
      <c r="AA603" s="354"/>
      <c r="AC603" s="759"/>
      <c r="AD603" s="757"/>
    </row>
    <row r="604" spans="1:30" s="280" customFormat="1" ht="13.95" customHeight="1">
      <c r="A604" s="961"/>
      <c r="B604" s="309" t="s">
        <v>2997</v>
      </c>
      <c r="C604" s="310" t="s">
        <v>2070</v>
      </c>
      <c r="D604" s="311" t="s">
        <v>2071</v>
      </c>
      <c r="E604" s="310" t="s">
        <v>2072</v>
      </c>
      <c r="F604" s="312">
        <v>26.24</v>
      </c>
      <c r="G604" s="312">
        <v>0.71</v>
      </c>
      <c r="H604" s="312">
        <v>2.36</v>
      </c>
      <c r="I604" s="312">
        <f t="shared" si="295"/>
        <v>5.5695999999999994</v>
      </c>
      <c r="J604" s="313">
        <f>COUNT(F604:F606)</f>
        <v>3</v>
      </c>
      <c r="K604" s="314">
        <f>AVERAGE(F604:F606)</f>
        <v>25.703333333333333</v>
      </c>
      <c r="L604" s="314">
        <f>STDEV(F604:F606)</f>
        <v>2.5280888697459467</v>
      </c>
      <c r="M604" s="315">
        <f>L604/K604</f>
        <v>9.8356459722965112E-2</v>
      </c>
      <c r="N604" s="316">
        <f t="shared" si="296"/>
        <v>0.57133725671713875</v>
      </c>
      <c r="O604" s="317">
        <f>SUM(N604:N606)</f>
        <v>31.569627534234314</v>
      </c>
      <c r="P604" s="318">
        <f>O604/(J604-1)</f>
        <v>15.784813767117157</v>
      </c>
      <c r="Q604" s="319">
        <f>ABS(F604-AVERAGE(F605:F606))/SQRT(STDEV(F605:F606)^2+G604^2)</f>
        <v>0.22452641467499115</v>
      </c>
      <c r="R604" s="320">
        <f t="shared" si="297"/>
        <v>1</v>
      </c>
      <c r="S604" s="321">
        <f>IF(SUM(R604:R606)=1,"One sample left!",SUM(R604:R606))</f>
        <v>2</v>
      </c>
      <c r="T604" s="316">
        <f>IF(S604=J604,K604,AVERAGE(F604:F605))</f>
        <v>27.08</v>
      </c>
      <c r="U604" s="316">
        <f>IF(S604=J604,L604,STDEV(F604:F605))</f>
        <v>1.1879393923934021</v>
      </c>
      <c r="V604" s="322">
        <f>U604/T604</f>
        <v>4.3867776676270391E-2</v>
      </c>
      <c r="W604" s="316">
        <f>SQRT(STDEV(F604:F605)^2+SUM(I604:I605))</f>
        <v>3.6442969143581045</v>
      </c>
      <c r="X604" s="322">
        <f>W604/T604</f>
        <v>0.13457521840317965</v>
      </c>
      <c r="Y604" s="323">
        <f t="shared" si="298"/>
        <v>1.399722277325927</v>
      </c>
      <c r="Z604" s="317">
        <f>IF(S604=J604,O604,SUM(Y604:Y606))</f>
        <v>2.7237980889228606</v>
      </c>
      <c r="AA604" s="324">
        <f>Z604/(S604-1)</f>
        <v>2.7237980889228606</v>
      </c>
      <c r="AC604" s="759"/>
      <c r="AD604" s="757"/>
    </row>
    <row r="605" spans="1:30" s="280" customFormat="1" ht="13.95" customHeight="1">
      <c r="A605" s="961"/>
      <c r="B605" s="326" t="s">
        <v>2997</v>
      </c>
      <c r="C605" s="327" t="s">
        <v>2070</v>
      </c>
      <c r="D605" s="328" t="s">
        <v>2073</v>
      </c>
      <c r="E605" s="327" t="s">
        <v>2074</v>
      </c>
      <c r="F605" s="329">
        <v>27.92</v>
      </c>
      <c r="G605" s="329">
        <v>0.73</v>
      </c>
      <c r="H605" s="329">
        <v>2.5099999999999998</v>
      </c>
      <c r="I605" s="329">
        <f t="shared" si="295"/>
        <v>6.3000999999999987</v>
      </c>
      <c r="J605" s="330">
        <f t="shared" ref="J605:M606" si="305">J604</f>
        <v>3</v>
      </c>
      <c r="K605" s="291">
        <f t="shared" si="305"/>
        <v>25.703333333333333</v>
      </c>
      <c r="L605" s="291">
        <f t="shared" si="305"/>
        <v>2.5280888697459467</v>
      </c>
      <c r="M605" s="331">
        <f t="shared" si="305"/>
        <v>9.8356459722965112E-2</v>
      </c>
      <c r="N605" s="332">
        <f t="shared" si="296"/>
        <v>9.2205124997393888</v>
      </c>
      <c r="O605" s="283"/>
      <c r="P605" s="290"/>
      <c r="Q605" s="333">
        <f>ABS(F605-AVERAGE(F604,F606))/SQRT(STDEV(F604,F606)^2+G605^2)</f>
        <v>1.3636959367077299</v>
      </c>
      <c r="R605" s="334">
        <f t="shared" si="297"/>
        <v>1</v>
      </c>
      <c r="S605" s="335">
        <f t="shared" ref="S605:S606" si="306">S604</f>
        <v>2</v>
      </c>
      <c r="T605" s="332">
        <f>T604</f>
        <v>27.08</v>
      </c>
      <c r="U605" s="332"/>
      <c r="V605" s="336"/>
      <c r="W605" s="332"/>
      <c r="X605" s="332"/>
      <c r="Y605" s="337">
        <f t="shared" si="298"/>
        <v>1.3240758115969335</v>
      </c>
      <c r="Z605" s="332"/>
      <c r="AA605" s="338"/>
      <c r="AC605" s="759"/>
      <c r="AD605" s="757"/>
    </row>
    <row r="606" spans="1:30" s="280" customFormat="1" ht="13.95" customHeight="1">
      <c r="A606" s="961"/>
      <c r="B606" s="339" t="s">
        <v>2997</v>
      </c>
      <c r="C606" s="340" t="s">
        <v>2070</v>
      </c>
      <c r="D606" s="341" t="s">
        <v>2075</v>
      </c>
      <c r="E606" s="340" t="s">
        <v>2076</v>
      </c>
      <c r="F606" s="342">
        <v>22.95</v>
      </c>
      <c r="G606" s="342">
        <v>0.59</v>
      </c>
      <c r="H606" s="342">
        <v>2.06</v>
      </c>
      <c r="I606" s="342">
        <f t="shared" si="295"/>
        <v>4.2435999999999998</v>
      </c>
      <c r="J606" s="343">
        <f t="shared" si="305"/>
        <v>3</v>
      </c>
      <c r="K606" s="344">
        <f t="shared" si="305"/>
        <v>25.703333333333333</v>
      </c>
      <c r="L606" s="344">
        <f t="shared" si="305"/>
        <v>2.5280888697459467</v>
      </c>
      <c r="M606" s="345">
        <f t="shared" si="305"/>
        <v>9.8356459722965112E-2</v>
      </c>
      <c r="N606" s="346">
        <f t="shared" si="296"/>
        <v>21.777777777777789</v>
      </c>
      <c r="O606" s="347"/>
      <c r="P606" s="348"/>
      <c r="Q606" s="349">
        <f>ABS(F606-AVERAGE(F604:F605))/SQRT(STDEV(F604:F605)^2+G606^2)</f>
        <v>3.1137239008040209</v>
      </c>
      <c r="R606" s="350">
        <f t="shared" si="297"/>
        <v>0</v>
      </c>
      <c r="S606" s="351">
        <f t="shared" si="306"/>
        <v>2</v>
      </c>
      <c r="T606" s="346">
        <f>T605</f>
        <v>27.08</v>
      </c>
      <c r="U606" s="346"/>
      <c r="V606" s="352"/>
      <c r="W606" s="346"/>
      <c r="X606" s="346"/>
      <c r="Y606" s="353">
        <f t="shared" si="298"/>
        <v>0</v>
      </c>
      <c r="Z606" s="346"/>
      <c r="AA606" s="354"/>
      <c r="AC606" s="759"/>
      <c r="AD606" s="757"/>
    </row>
    <row r="607" spans="1:30" s="280" customFormat="1" ht="13.95" customHeight="1">
      <c r="A607" s="961"/>
      <c r="B607" s="309" t="s">
        <v>2997</v>
      </c>
      <c r="C607" s="310" t="s">
        <v>609</v>
      </c>
      <c r="D607" s="311" t="s">
        <v>2077</v>
      </c>
      <c r="E607" s="310" t="s">
        <v>2078</v>
      </c>
      <c r="F607" s="312">
        <v>44.27</v>
      </c>
      <c r="G607" s="312">
        <v>1.08</v>
      </c>
      <c r="H607" s="312">
        <v>3.97</v>
      </c>
      <c r="I607" s="312">
        <f t="shared" si="295"/>
        <v>15.760900000000001</v>
      </c>
      <c r="J607" s="313">
        <f>COUNT(F607:F609)</f>
        <v>3</v>
      </c>
      <c r="K607" s="314">
        <f>AVERAGE(F607:F609)</f>
        <v>35.793333333333337</v>
      </c>
      <c r="L607" s="314">
        <f>STDEV(F607:F609)</f>
        <v>12.07321967551874</v>
      </c>
      <c r="M607" s="315">
        <f>L607/K607</f>
        <v>0.33730358564496382</v>
      </c>
      <c r="N607" s="316">
        <f t="shared" si="296"/>
        <v>61.603118808108519</v>
      </c>
      <c r="O607" s="317">
        <f>SUM(N607:N609)</f>
        <v>768.80721862567873</v>
      </c>
      <c r="P607" s="318">
        <f>O607/(J607-1)</f>
        <v>384.40360931283936</v>
      </c>
      <c r="Q607" s="319">
        <f>ABS(F607-AVERAGE(F608:F609))/SQRT(STDEV(F608:F609)^2+G607^2)</f>
        <v>0.93505071582021038</v>
      </c>
      <c r="R607" s="320">
        <f t="shared" si="297"/>
        <v>1</v>
      </c>
      <c r="S607" s="321">
        <f>IF(SUM(R607:R609)=1,"One sample left!",SUM(R607:R609))</f>
        <v>2</v>
      </c>
      <c r="T607" s="316">
        <f>IF(S607=J607,K607,AVERAGE(F607,F609))</f>
        <v>42.704999999999998</v>
      </c>
      <c r="U607" s="316">
        <f>IF(S607=J607,L607,STDEV(F607,F609))</f>
        <v>2.2132442251138955</v>
      </c>
      <c r="V607" s="322">
        <f>U607/T607</f>
        <v>5.1826348790865139E-2</v>
      </c>
      <c r="W607" s="316">
        <f>SQRT((STDEV(F607,F609))^2+SUM(I607,I609))</f>
        <v>5.8545238918292926</v>
      </c>
      <c r="X607" s="322">
        <f>W607/T607</f>
        <v>0.13709223490994715</v>
      </c>
      <c r="Y607" s="323">
        <f t="shared" si="298"/>
        <v>2.0998156721536478</v>
      </c>
      <c r="Z607" s="317">
        <f>IF(S607=J607,O607,SUM(Y607:Y609))</f>
        <v>4.4084451377017615</v>
      </c>
      <c r="AA607" s="324">
        <f>Z607/(S607-1)</f>
        <v>4.4084451377017615</v>
      </c>
      <c r="AC607" s="759"/>
      <c r="AD607" s="757"/>
    </row>
    <row r="608" spans="1:30" s="280" customFormat="1" ht="13.95" customHeight="1">
      <c r="A608" s="961"/>
      <c r="B608" s="326" t="s">
        <v>2997</v>
      </c>
      <c r="C608" s="327" t="s">
        <v>609</v>
      </c>
      <c r="D608" s="328" t="s">
        <v>2079</v>
      </c>
      <c r="E608" s="327" t="s">
        <v>2080</v>
      </c>
      <c r="F608" s="329">
        <v>21.97</v>
      </c>
      <c r="G608" s="329">
        <v>0.53</v>
      </c>
      <c r="H608" s="329">
        <v>1.96</v>
      </c>
      <c r="I608" s="329">
        <f t="shared" si="295"/>
        <v>3.8415999999999997</v>
      </c>
      <c r="J608" s="330">
        <f t="shared" ref="J608:M609" si="307">J607</f>
        <v>3</v>
      </c>
      <c r="K608" s="291">
        <f t="shared" si="307"/>
        <v>35.793333333333337</v>
      </c>
      <c r="L608" s="291">
        <f t="shared" si="307"/>
        <v>12.07321967551874</v>
      </c>
      <c r="M608" s="331">
        <f t="shared" si="307"/>
        <v>0.33730358564496382</v>
      </c>
      <c r="N608" s="332">
        <f t="shared" si="296"/>
        <v>680.25825718919384</v>
      </c>
      <c r="O608" s="283"/>
      <c r="P608" s="290"/>
      <c r="Q608" s="333">
        <f>ABS(F608-AVERAGE(F607,F609))/SQRT(STDEV(F607,F609)^2+G608^2)</f>
        <v>9.1110076175323442</v>
      </c>
      <c r="R608" s="334">
        <f t="shared" si="297"/>
        <v>0</v>
      </c>
      <c r="S608" s="335">
        <f t="shared" ref="S608:S609" si="308">S607</f>
        <v>2</v>
      </c>
      <c r="T608" s="332">
        <f>T607</f>
        <v>42.704999999999998</v>
      </c>
      <c r="U608" s="332"/>
      <c r="V608" s="336"/>
      <c r="W608" s="332"/>
      <c r="X608" s="332"/>
      <c r="Y608" s="337">
        <f t="shared" si="298"/>
        <v>0</v>
      </c>
      <c r="Z608" s="332"/>
      <c r="AA608" s="338"/>
      <c r="AC608" s="759"/>
      <c r="AD608" s="757"/>
    </row>
    <row r="609" spans="1:30" s="280" customFormat="1" ht="13.95" customHeight="1">
      <c r="A609" s="961"/>
      <c r="B609" s="339" t="s">
        <v>2997</v>
      </c>
      <c r="C609" s="340" t="s">
        <v>609</v>
      </c>
      <c r="D609" s="341" t="s">
        <v>2081</v>
      </c>
      <c r="E609" s="340" t="s">
        <v>2082</v>
      </c>
      <c r="F609" s="342">
        <v>41.14</v>
      </c>
      <c r="G609" s="342">
        <v>1.03</v>
      </c>
      <c r="H609" s="342">
        <v>3.69</v>
      </c>
      <c r="I609" s="342">
        <f t="shared" si="295"/>
        <v>13.616099999999999</v>
      </c>
      <c r="J609" s="343">
        <f t="shared" si="307"/>
        <v>3</v>
      </c>
      <c r="K609" s="344">
        <f t="shared" si="307"/>
        <v>35.793333333333337</v>
      </c>
      <c r="L609" s="344">
        <f t="shared" si="307"/>
        <v>12.07321967551874</v>
      </c>
      <c r="M609" s="345">
        <f t="shared" si="307"/>
        <v>0.33730358564496382</v>
      </c>
      <c r="N609" s="346">
        <f t="shared" si="296"/>
        <v>26.945842628376301</v>
      </c>
      <c r="O609" s="347"/>
      <c r="P609" s="348"/>
      <c r="Q609" s="349">
        <f>ABS(F609-AVERAGE(F607:F608))/SQRT(STDEV(F607:F608)^2+G609^2)</f>
        <v>0.5075279524814057</v>
      </c>
      <c r="R609" s="350">
        <f t="shared" si="297"/>
        <v>1</v>
      </c>
      <c r="S609" s="351">
        <f t="shared" si="308"/>
        <v>2</v>
      </c>
      <c r="T609" s="346">
        <f>T608</f>
        <v>42.704999999999998</v>
      </c>
      <c r="U609" s="346"/>
      <c r="V609" s="352"/>
      <c r="W609" s="346"/>
      <c r="X609" s="346"/>
      <c r="Y609" s="353">
        <f t="shared" si="298"/>
        <v>2.3086294655481132</v>
      </c>
      <c r="Z609" s="346"/>
      <c r="AA609" s="354"/>
      <c r="AC609" s="759"/>
      <c r="AD609" s="757"/>
    </row>
    <row r="610" spans="1:30" s="280" customFormat="1" ht="13.95" customHeight="1">
      <c r="A610" s="961"/>
      <c r="B610" s="309" t="s">
        <v>2997</v>
      </c>
      <c r="C610" s="310" t="s">
        <v>2083</v>
      </c>
      <c r="D610" s="311" t="s">
        <v>2084</v>
      </c>
      <c r="E610" s="310" t="s">
        <v>2085</v>
      </c>
      <c r="F610" s="312">
        <v>42.03</v>
      </c>
      <c r="G610" s="312">
        <v>1.06</v>
      </c>
      <c r="H610" s="312">
        <v>3.78</v>
      </c>
      <c r="I610" s="312">
        <f t="shared" si="295"/>
        <v>14.288399999999999</v>
      </c>
      <c r="J610" s="313">
        <f>COUNT(F610:F612)</f>
        <v>3</v>
      </c>
      <c r="K610" s="314">
        <f>AVERAGE(F610:F612)</f>
        <v>43.849999999999994</v>
      </c>
      <c r="L610" s="314">
        <f>STDEV(F610:F612)</f>
        <v>13.591699672962191</v>
      </c>
      <c r="M610" s="315">
        <f>L610/K610</f>
        <v>0.30995894351111042</v>
      </c>
      <c r="N610" s="316">
        <f t="shared" si="296"/>
        <v>2.948024207903146</v>
      </c>
      <c r="O610" s="317">
        <f>SUM(N610:N612)</f>
        <v>165.78547008362116</v>
      </c>
      <c r="P610" s="318">
        <f>O610/(J610-1)</f>
        <v>82.892735041810582</v>
      </c>
      <c r="Q610" s="319">
        <f>ABS(F610-AVERAGE(F611:F612))/SQRT(STDEV(F611:F612)^2+G610^2)</f>
        <v>0.14277281972369379</v>
      </c>
      <c r="R610" s="320">
        <f t="shared" si="297"/>
        <v>1</v>
      </c>
      <c r="S610" s="321">
        <f>IF(SUM(R610:R612)=1,"One sample left!",SUM(R610:R612))</f>
        <v>2</v>
      </c>
      <c r="T610" s="316">
        <f>IF(S610=J610,K610,AVERAGE(F610,F612))</f>
        <v>36.645000000000003</v>
      </c>
      <c r="U610" s="316">
        <f>IF(S610=J610,L610,STDEV(F610,F612))</f>
        <v>7.6155400333790935</v>
      </c>
      <c r="V610" s="322">
        <f>U610/T610</f>
        <v>0.20781934870730229</v>
      </c>
      <c r="W610" s="316">
        <f>SQRT((STDEV(F610,F612))^2+SUM(I610,I612))</f>
        <v>9.0564479792024226</v>
      </c>
      <c r="X610" s="322">
        <f>W610/T610</f>
        <v>0.24714007311235972</v>
      </c>
      <c r="Y610" s="323">
        <f t="shared" si="298"/>
        <v>25.808317016731912</v>
      </c>
      <c r="Z610" s="317">
        <f>IF(S610=J610,O610,SUM(Y610:Y612))</f>
        <v>37.278680135279444</v>
      </c>
      <c r="AA610" s="324">
        <f>Z610/(S610-1)</f>
        <v>37.278680135279444</v>
      </c>
      <c r="AC610" s="759"/>
      <c r="AD610" s="757"/>
    </row>
    <row r="611" spans="1:30" s="280" customFormat="1" ht="13.95" customHeight="1">
      <c r="A611" s="961"/>
      <c r="B611" s="326" t="s">
        <v>2997</v>
      </c>
      <c r="C611" s="327" t="s">
        <v>2083</v>
      </c>
      <c r="D611" s="328" t="s">
        <v>2086</v>
      </c>
      <c r="E611" s="327" t="s">
        <v>2087</v>
      </c>
      <c r="F611" s="329">
        <v>58.26</v>
      </c>
      <c r="G611" s="329">
        <v>1.44</v>
      </c>
      <c r="H611" s="329">
        <v>5.25</v>
      </c>
      <c r="I611" s="329">
        <f t="shared" si="295"/>
        <v>27.5625</v>
      </c>
      <c r="J611" s="330">
        <f t="shared" ref="J611:M612" si="309">J610</f>
        <v>3</v>
      </c>
      <c r="K611" s="291">
        <f t="shared" si="309"/>
        <v>43.849999999999994</v>
      </c>
      <c r="L611" s="291">
        <f t="shared" si="309"/>
        <v>13.591699672962191</v>
      </c>
      <c r="M611" s="331">
        <f t="shared" si="309"/>
        <v>0.30995894351111042</v>
      </c>
      <c r="N611" s="332">
        <f t="shared" si="296"/>
        <v>100.13893711419759</v>
      </c>
      <c r="O611" s="283"/>
      <c r="P611" s="290"/>
      <c r="Q611" s="333">
        <f>ABS(F611-AVERAGE(F610,F612))/SQRT(STDEV(F610,F612)^2+G611^2)</f>
        <v>2.7888569805739798</v>
      </c>
      <c r="R611" s="334">
        <f t="shared" si="297"/>
        <v>0</v>
      </c>
      <c r="S611" s="335">
        <f t="shared" ref="S611:S612" si="310">S610</f>
        <v>2</v>
      </c>
      <c r="T611" s="332">
        <f>T610</f>
        <v>36.645000000000003</v>
      </c>
      <c r="U611" s="332"/>
      <c r="V611" s="336"/>
      <c r="W611" s="332"/>
      <c r="X611" s="332"/>
      <c r="Y611" s="337">
        <f t="shared" si="298"/>
        <v>0</v>
      </c>
      <c r="Z611" s="332"/>
      <c r="AA611" s="338"/>
      <c r="AC611" s="759"/>
      <c r="AD611" s="757"/>
    </row>
    <row r="612" spans="1:30" s="280" customFormat="1" ht="13.95" customHeight="1">
      <c r="A612" s="961"/>
      <c r="B612" s="339" t="s">
        <v>2997</v>
      </c>
      <c r="C612" s="340" t="s">
        <v>2083</v>
      </c>
      <c r="D612" s="341" t="s">
        <v>2088</v>
      </c>
      <c r="E612" s="340" t="s">
        <v>2089</v>
      </c>
      <c r="F612" s="342">
        <v>31.26</v>
      </c>
      <c r="G612" s="342">
        <v>1.59</v>
      </c>
      <c r="H612" s="342">
        <v>3.12</v>
      </c>
      <c r="I612" s="342">
        <f t="shared" si="295"/>
        <v>9.7344000000000008</v>
      </c>
      <c r="J612" s="343">
        <f t="shared" si="309"/>
        <v>3</v>
      </c>
      <c r="K612" s="344">
        <f t="shared" si="309"/>
        <v>43.849999999999994</v>
      </c>
      <c r="L612" s="344">
        <f t="shared" si="309"/>
        <v>13.591699672962191</v>
      </c>
      <c r="M612" s="345">
        <f t="shared" si="309"/>
        <v>0.30995894351111042</v>
      </c>
      <c r="N612" s="346">
        <f t="shared" si="296"/>
        <v>62.698508761520429</v>
      </c>
      <c r="O612" s="347"/>
      <c r="P612" s="348"/>
      <c r="Q612" s="349">
        <f>ABS(F612-AVERAGE(F610:F611))/SQRT(STDEV(F610:F611)^2+G612^2)</f>
        <v>1.6299896004082766</v>
      </c>
      <c r="R612" s="350">
        <f t="shared" si="297"/>
        <v>1</v>
      </c>
      <c r="S612" s="351">
        <f t="shared" si="310"/>
        <v>2</v>
      </c>
      <c r="T612" s="346">
        <f>T611</f>
        <v>36.645000000000003</v>
      </c>
      <c r="U612" s="346"/>
      <c r="V612" s="352"/>
      <c r="W612" s="346"/>
      <c r="X612" s="346"/>
      <c r="Y612" s="353">
        <f t="shared" si="298"/>
        <v>11.470363118547532</v>
      </c>
      <c r="Z612" s="346"/>
      <c r="AA612" s="354"/>
      <c r="AC612" s="759"/>
      <c r="AD612" s="757"/>
    </row>
    <row r="613" spans="1:30" s="280" customFormat="1" ht="13.95" customHeight="1">
      <c r="A613" s="961"/>
      <c r="B613" s="309" t="s">
        <v>2997</v>
      </c>
      <c r="C613" s="310" t="s">
        <v>2090</v>
      </c>
      <c r="D613" s="311" t="s">
        <v>2091</v>
      </c>
      <c r="E613" s="310" t="s">
        <v>2092</v>
      </c>
      <c r="F613" s="312">
        <v>62.21</v>
      </c>
      <c r="G613" s="312">
        <v>1.79</v>
      </c>
      <c r="H613" s="312">
        <v>5.68</v>
      </c>
      <c r="I613" s="312">
        <f t="shared" si="295"/>
        <v>32.2624</v>
      </c>
      <c r="J613" s="313">
        <f>COUNT(F613:F615)</f>
        <v>3</v>
      </c>
      <c r="K613" s="314">
        <f>AVERAGE(F613:F615)</f>
        <v>41.533333333333331</v>
      </c>
      <c r="L613" s="314">
        <f>STDEV(F613:F615)</f>
        <v>19.63072676528645</v>
      </c>
      <c r="M613" s="315">
        <f>L613/K613</f>
        <v>0.47264992211765133</v>
      </c>
      <c r="N613" s="316">
        <f t="shared" si="296"/>
        <v>133.43046235899146</v>
      </c>
      <c r="O613" s="317">
        <f>SUM(N613:N615)</f>
        <v>1046.9052242927607</v>
      </c>
      <c r="P613" s="318">
        <f>O613/(J613-1)</f>
        <v>523.45261214638037</v>
      </c>
      <c r="Q613" s="319">
        <f>ABS(F613-AVERAGE(F614:F615))/SQRT(STDEV(F614:F615)^2+G613^2)</f>
        <v>2.6929059555925865</v>
      </c>
      <c r="R613" s="320">
        <f t="shared" si="297"/>
        <v>0</v>
      </c>
      <c r="S613" s="321">
        <f>IF(SUM(R613:R615)=1,"One sample left!",SUM(R613:R615))</f>
        <v>2</v>
      </c>
      <c r="T613" s="316">
        <f>IF(S613=J613,K613,AVERAGE(F614:F615))</f>
        <v>31.195</v>
      </c>
      <c r="U613" s="316">
        <f>IF(S613=J613,L613,STDEV(F614:F615))</f>
        <v>11.377348109291553</v>
      </c>
      <c r="V613" s="322">
        <f>U613/T613</f>
        <v>0.36471704149035272</v>
      </c>
      <c r="W613" s="316">
        <f>SQRT(STDEV(F614:F615)^2+SUM(I614:I615))</f>
        <v>12.092615515263853</v>
      </c>
      <c r="X613" s="322">
        <f>W613/T613</f>
        <v>0.38764595336636809</v>
      </c>
      <c r="Y613" s="323">
        <f t="shared" si="298"/>
        <v>0</v>
      </c>
      <c r="Z613" s="317">
        <f>IF(S613=J613,O613,SUM(Y613:Y615))</f>
        <v>238.6592058653589</v>
      </c>
      <c r="AA613" s="324">
        <f>Z613/(S613-1)</f>
        <v>238.6592058653589</v>
      </c>
      <c r="AC613" s="759"/>
      <c r="AD613" s="757"/>
    </row>
    <row r="614" spans="1:30" s="280" customFormat="1" ht="13.95" customHeight="1">
      <c r="A614" s="961"/>
      <c r="B614" s="326" t="s">
        <v>2997</v>
      </c>
      <c r="C614" s="327" t="s">
        <v>2090</v>
      </c>
      <c r="D614" s="328" t="s">
        <v>2093</v>
      </c>
      <c r="E614" s="327" t="s">
        <v>2094</v>
      </c>
      <c r="F614" s="329">
        <v>23.15</v>
      </c>
      <c r="G614" s="329">
        <v>0.61</v>
      </c>
      <c r="H614" s="329">
        <v>2.08</v>
      </c>
      <c r="I614" s="329">
        <f t="shared" si="295"/>
        <v>4.3264000000000005</v>
      </c>
      <c r="J614" s="330">
        <f t="shared" ref="J614:M615" si="311">J613</f>
        <v>3</v>
      </c>
      <c r="K614" s="291">
        <f t="shared" si="311"/>
        <v>41.533333333333331</v>
      </c>
      <c r="L614" s="291">
        <f t="shared" si="311"/>
        <v>19.63072676528645</v>
      </c>
      <c r="M614" s="331">
        <f t="shared" si="311"/>
        <v>0.47264992211765133</v>
      </c>
      <c r="N614" s="332">
        <f t="shared" si="296"/>
        <v>908.21538415599161</v>
      </c>
      <c r="O614" s="283"/>
      <c r="P614" s="290"/>
      <c r="Q614" s="333">
        <f>ABS(F614-AVERAGE(F613,F615))/SQRT(STDEV(F613,F615)^2+G614^2)</f>
        <v>1.6965374746874471</v>
      </c>
      <c r="R614" s="334">
        <f t="shared" si="297"/>
        <v>1</v>
      </c>
      <c r="S614" s="335">
        <f t="shared" ref="S614:S615" si="312">S613</f>
        <v>2</v>
      </c>
      <c r="T614" s="332">
        <f>T613</f>
        <v>31.195</v>
      </c>
      <c r="U614" s="332"/>
      <c r="V614" s="336"/>
      <c r="W614" s="332"/>
      <c r="X614" s="332"/>
      <c r="Y614" s="337">
        <f t="shared" si="298"/>
        <v>173.93718086535887</v>
      </c>
      <c r="Z614" s="332"/>
      <c r="AA614" s="338"/>
      <c r="AC614" s="759"/>
      <c r="AD614" s="757"/>
    </row>
    <row r="615" spans="1:30" s="280" customFormat="1" ht="13.95" customHeight="1">
      <c r="A615" s="961"/>
      <c r="B615" s="339" t="s">
        <v>2997</v>
      </c>
      <c r="C615" s="340" t="s">
        <v>2090</v>
      </c>
      <c r="D615" s="341" t="s">
        <v>2095</v>
      </c>
      <c r="E615" s="340" t="s">
        <v>2096</v>
      </c>
      <c r="F615" s="342">
        <v>39.24</v>
      </c>
      <c r="G615" s="342">
        <v>1</v>
      </c>
      <c r="H615" s="342">
        <v>3.53</v>
      </c>
      <c r="I615" s="342">
        <f t="shared" si="295"/>
        <v>12.460899999999999</v>
      </c>
      <c r="J615" s="343">
        <f t="shared" si="311"/>
        <v>3</v>
      </c>
      <c r="K615" s="344">
        <f t="shared" si="311"/>
        <v>41.533333333333331</v>
      </c>
      <c r="L615" s="344">
        <f t="shared" si="311"/>
        <v>19.63072676528645</v>
      </c>
      <c r="M615" s="345">
        <f t="shared" si="311"/>
        <v>0.47264992211765133</v>
      </c>
      <c r="N615" s="346">
        <f t="shared" si="296"/>
        <v>5.2593777777777602</v>
      </c>
      <c r="O615" s="347"/>
      <c r="P615" s="348"/>
      <c r="Q615" s="349">
        <f>ABS(F615-AVERAGE(F613:F614))/SQRT(STDEV(F613:F614)^2+G615^2)</f>
        <v>0.12446771942224132</v>
      </c>
      <c r="R615" s="350">
        <f t="shared" si="297"/>
        <v>1</v>
      </c>
      <c r="S615" s="351">
        <f t="shared" si="312"/>
        <v>2</v>
      </c>
      <c r="T615" s="346">
        <f>T614</f>
        <v>31.195</v>
      </c>
      <c r="U615" s="346"/>
      <c r="V615" s="352"/>
      <c r="W615" s="346"/>
      <c r="X615" s="346"/>
      <c r="Y615" s="353">
        <f t="shared" si="298"/>
        <v>64.722025000000031</v>
      </c>
      <c r="Z615" s="346"/>
      <c r="AA615" s="354"/>
      <c r="AC615" s="759"/>
      <c r="AD615" s="757"/>
    </row>
    <row r="616" spans="1:30" s="280" customFormat="1" ht="13.95" customHeight="1">
      <c r="A616" s="961" t="s">
        <v>2014</v>
      </c>
      <c r="B616" s="309" t="s">
        <v>2097</v>
      </c>
      <c r="C616" s="310" t="s">
        <v>833</v>
      </c>
      <c r="D616" s="311" t="s">
        <v>2098</v>
      </c>
      <c r="E616" s="310" t="s">
        <v>2099</v>
      </c>
      <c r="F616" s="312">
        <v>53.56</v>
      </c>
      <c r="G616" s="312">
        <v>1.49</v>
      </c>
      <c r="H616" s="312">
        <v>4.87</v>
      </c>
      <c r="I616" s="312">
        <f t="shared" si="295"/>
        <v>23.716900000000003</v>
      </c>
      <c r="J616" s="313">
        <f>COUNT(F616:F622)</f>
        <v>7</v>
      </c>
      <c r="K616" s="314">
        <f>AVERAGE(F616:F622)</f>
        <v>75.222857142857137</v>
      </c>
      <c r="L616" s="314">
        <f>STDEV(F616:F622)</f>
        <v>14.940462637064654</v>
      </c>
      <c r="M616" s="315">
        <f>L616/K616</f>
        <v>0.19861599525116336</v>
      </c>
      <c r="N616" s="314">
        <f t="shared" si="296"/>
        <v>211.37758641134923</v>
      </c>
      <c r="O616" s="317">
        <f>SUM(N616:N622)</f>
        <v>291.56759998933001</v>
      </c>
      <c r="P616" s="318">
        <f>O616/(J616-1)</f>
        <v>48.594599998221668</v>
      </c>
      <c r="Q616" s="319">
        <f>ABS(F616-AVERAGE(F617:F622))/SQRT(STDEV(F617:F622)^2+G616^2)</f>
        <v>1.99440537513212</v>
      </c>
      <c r="R616" s="320">
        <f t="shared" si="297"/>
        <v>1</v>
      </c>
      <c r="S616" s="321">
        <f>IF(SUM(R616:R622)=1,"One sample left!",SUM(R616:R622))</f>
        <v>7</v>
      </c>
      <c r="T616" s="316">
        <f>IF(S616=J616,K616,AVERAGE(F616:F618,F620:F622))</f>
        <v>75.222857142857137</v>
      </c>
      <c r="U616" s="316">
        <f>IF(S616=J616,L616,STDEV(F616:F618,F620:F622))</f>
        <v>14.940462637064654</v>
      </c>
      <c r="V616" s="322">
        <f>U616/T616</f>
        <v>0.19861599525116336</v>
      </c>
      <c r="W616" s="316">
        <f>SQRT(STDEV(F616:F622)^2+SUM(I616:I622))</f>
        <v>24.851805242467297</v>
      </c>
      <c r="X616" s="322">
        <f>W616/T616</f>
        <v>0.3303757153928728</v>
      </c>
      <c r="Y616" s="323" t="str">
        <f t="shared" si="298"/>
        <v>No Rejection</v>
      </c>
      <c r="Z616" s="317">
        <f>IF(S616=J616,O616,SUM(Y616:Y622))</f>
        <v>291.56759998933001</v>
      </c>
      <c r="AA616" s="324">
        <f>Z616/(S616-1)</f>
        <v>48.594599998221668</v>
      </c>
      <c r="AC616" s="759"/>
      <c r="AD616" s="757"/>
    </row>
    <row r="617" spans="1:30" s="280" customFormat="1" ht="13.95" customHeight="1">
      <c r="A617" s="961"/>
      <c r="B617" s="326" t="s">
        <v>2015</v>
      </c>
      <c r="C617" s="327" t="s">
        <v>833</v>
      </c>
      <c r="D617" s="328" t="s">
        <v>2100</v>
      </c>
      <c r="E617" s="327" t="s">
        <v>2101</v>
      </c>
      <c r="F617" s="329">
        <v>57.47</v>
      </c>
      <c r="G617" s="329">
        <v>2.4500000000000002</v>
      </c>
      <c r="H617" s="329">
        <v>5.55</v>
      </c>
      <c r="I617" s="329">
        <f t="shared" si="295"/>
        <v>30.802499999999998</v>
      </c>
      <c r="J617" s="330">
        <f t="shared" ref="J617:M622" si="313">J616</f>
        <v>7</v>
      </c>
      <c r="K617" s="291">
        <f t="shared" si="313"/>
        <v>75.222857142857137</v>
      </c>
      <c r="L617" s="291">
        <f t="shared" si="313"/>
        <v>14.940462637064654</v>
      </c>
      <c r="M617" s="331">
        <f t="shared" si="313"/>
        <v>0.19861599525116336</v>
      </c>
      <c r="N617" s="291">
        <f t="shared" si="296"/>
        <v>52.505445520148882</v>
      </c>
      <c r="O617" s="283"/>
      <c r="P617" s="290"/>
      <c r="Q617" s="333">
        <f>ABS(F617-AVERAGE(F616,F618:F622))/SQRT(STDEV(F616,F618:F622)^2+G617^2)</f>
        <v>1.4633469355301809</v>
      </c>
      <c r="R617" s="334">
        <f t="shared" si="297"/>
        <v>1</v>
      </c>
      <c r="S617" s="335">
        <f t="shared" ref="S617:T622" si="314">S616</f>
        <v>7</v>
      </c>
      <c r="T617" s="332">
        <f t="shared" si="314"/>
        <v>75.222857142857137</v>
      </c>
      <c r="U617" s="332"/>
      <c r="V617" s="336"/>
      <c r="W617" s="332"/>
      <c r="X617" s="332"/>
      <c r="Y617" s="337" t="str">
        <f t="shared" si="298"/>
        <v>No Rejection</v>
      </c>
      <c r="Z617" s="332"/>
      <c r="AA617" s="338"/>
      <c r="AC617" s="759"/>
      <c r="AD617" s="757"/>
    </row>
    <row r="618" spans="1:30" s="280" customFormat="1" ht="13.95" customHeight="1">
      <c r="A618" s="961"/>
      <c r="B618" s="326" t="s">
        <v>2015</v>
      </c>
      <c r="C618" s="327" t="s">
        <v>833</v>
      </c>
      <c r="D618" s="328" t="s">
        <v>2102</v>
      </c>
      <c r="E618" s="327" t="s">
        <v>2103</v>
      </c>
      <c r="F618" s="329">
        <v>78.78</v>
      </c>
      <c r="G618" s="329">
        <v>2.62</v>
      </c>
      <c r="H618" s="329">
        <v>7.34</v>
      </c>
      <c r="I618" s="329">
        <f t="shared" si="295"/>
        <v>53.875599999999999</v>
      </c>
      <c r="J618" s="330">
        <f t="shared" si="313"/>
        <v>7</v>
      </c>
      <c r="K618" s="291">
        <f t="shared" si="313"/>
        <v>75.222857142857137</v>
      </c>
      <c r="L618" s="291">
        <f t="shared" si="313"/>
        <v>14.940462637064654</v>
      </c>
      <c r="M618" s="331">
        <f t="shared" si="313"/>
        <v>0.19861599525116336</v>
      </c>
      <c r="N618" s="291">
        <f t="shared" si="296"/>
        <v>1.8433170133037842</v>
      </c>
      <c r="O618" s="283"/>
      <c r="P618" s="290"/>
      <c r="Q618" s="333">
        <f>ABS(F618-AVERAGE(F616:F617,F619:F622))/SQRT(STDEV(F616:F617,F619:F622)^2+G618^2)</f>
        <v>0.25173583263404903</v>
      </c>
      <c r="R618" s="334">
        <f t="shared" si="297"/>
        <v>1</v>
      </c>
      <c r="S618" s="335">
        <f t="shared" si="314"/>
        <v>7</v>
      </c>
      <c r="T618" s="332">
        <f t="shared" si="314"/>
        <v>75.222857142857137</v>
      </c>
      <c r="U618" s="332"/>
      <c r="V618" s="336"/>
      <c r="W618" s="332"/>
      <c r="X618" s="332"/>
      <c r="Y618" s="337" t="str">
        <f t="shared" si="298"/>
        <v>No Rejection</v>
      </c>
      <c r="Z618" s="332"/>
      <c r="AA618" s="338"/>
      <c r="AC618" s="759"/>
      <c r="AD618" s="757"/>
    </row>
    <row r="619" spans="1:30" s="280" customFormat="1" ht="13.95" customHeight="1">
      <c r="A619" s="961"/>
      <c r="B619" s="326" t="s">
        <v>2015</v>
      </c>
      <c r="C619" s="327" t="s">
        <v>833</v>
      </c>
      <c r="D619" s="328" t="s">
        <v>2104</v>
      </c>
      <c r="E619" s="327" t="s">
        <v>2105</v>
      </c>
      <c r="F619" s="329">
        <v>80.3</v>
      </c>
      <c r="G619" s="329">
        <v>2.04</v>
      </c>
      <c r="H619" s="329">
        <v>7.29</v>
      </c>
      <c r="I619" s="329">
        <f t="shared" si="295"/>
        <v>53.144100000000002</v>
      </c>
      <c r="J619" s="330">
        <f t="shared" si="313"/>
        <v>7</v>
      </c>
      <c r="K619" s="291">
        <f t="shared" si="313"/>
        <v>75.222857142857137</v>
      </c>
      <c r="L619" s="291">
        <f t="shared" si="313"/>
        <v>14.940462637064654</v>
      </c>
      <c r="M619" s="331">
        <f t="shared" si="313"/>
        <v>0.19861599525116336</v>
      </c>
      <c r="N619" s="291">
        <f t="shared" si="296"/>
        <v>6.1941031314486654</v>
      </c>
      <c r="O619" s="283"/>
      <c r="P619" s="290"/>
      <c r="Q619" s="357">
        <f>ABS(F619-AVERAGE(F616:F618,F620:F622))/SQRT(STDEV(F616:F618,F620:F622)^2+G619^2)</f>
        <v>0.36317755311235023</v>
      </c>
      <c r="R619" s="382">
        <f t="shared" si="297"/>
        <v>1</v>
      </c>
      <c r="S619" s="335">
        <f t="shared" si="314"/>
        <v>7</v>
      </c>
      <c r="T619" s="332">
        <f t="shared" si="314"/>
        <v>75.222857142857137</v>
      </c>
      <c r="U619" s="332"/>
      <c r="V619" s="336"/>
      <c r="W619" s="332"/>
      <c r="X619" s="332"/>
      <c r="Y619" s="337" t="str">
        <f t="shared" si="298"/>
        <v>No Rejection</v>
      </c>
      <c r="Z619" s="332"/>
      <c r="AA619" s="338"/>
      <c r="AC619" s="759"/>
      <c r="AD619" s="757"/>
    </row>
    <row r="620" spans="1:30" s="280" customFormat="1" ht="13.95" customHeight="1">
      <c r="A620" s="961"/>
      <c r="B620" s="326" t="s">
        <v>2015</v>
      </c>
      <c r="C620" s="327" t="s">
        <v>833</v>
      </c>
      <c r="D620" s="328" t="s">
        <v>2106</v>
      </c>
      <c r="E620" s="327" t="s">
        <v>2107</v>
      </c>
      <c r="F620" s="329">
        <v>74.08</v>
      </c>
      <c r="G620" s="329">
        <v>3.46</v>
      </c>
      <c r="H620" s="329">
        <v>7.31</v>
      </c>
      <c r="I620" s="329">
        <f t="shared" si="295"/>
        <v>53.436099999999996</v>
      </c>
      <c r="J620" s="330">
        <f t="shared" si="313"/>
        <v>7</v>
      </c>
      <c r="K620" s="291">
        <f t="shared" si="313"/>
        <v>75.222857142857137</v>
      </c>
      <c r="L620" s="291">
        <f t="shared" si="313"/>
        <v>14.940462637064654</v>
      </c>
      <c r="M620" s="331">
        <f t="shared" si="313"/>
        <v>0.19861599525116336</v>
      </c>
      <c r="N620" s="291">
        <f t="shared" si="296"/>
        <v>0.10910174487784277</v>
      </c>
      <c r="O620" s="283"/>
      <c r="P620" s="290"/>
      <c r="Q620" s="357">
        <f>ABS(F620-AVERAGE(F616:F619,F621:F622))/SQRT(STDEV(F616:F619,F621:F622)^2+G620^2)</f>
        <v>7.9749188921086248E-2</v>
      </c>
      <c r="R620" s="382">
        <f t="shared" si="297"/>
        <v>1</v>
      </c>
      <c r="S620" s="335">
        <f t="shared" si="314"/>
        <v>7</v>
      </c>
      <c r="T620" s="332">
        <f t="shared" si="314"/>
        <v>75.222857142857137</v>
      </c>
      <c r="U620" s="332"/>
      <c r="V620" s="336"/>
      <c r="W620" s="332"/>
      <c r="X620" s="332"/>
      <c r="Y620" s="337" t="str">
        <f t="shared" si="298"/>
        <v>No Rejection</v>
      </c>
      <c r="Z620" s="332"/>
      <c r="AA620" s="338"/>
      <c r="AC620" s="759"/>
      <c r="AD620" s="757"/>
    </row>
    <row r="621" spans="1:30" s="280" customFormat="1" ht="13.95" customHeight="1">
      <c r="A621" s="961"/>
      <c r="B621" s="326" t="s">
        <v>2015</v>
      </c>
      <c r="C621" s="327" t="s">
        <v>833</v>
      </c>
      <c r="D621" s="328" t="s">
        <v>2108</v>
      </c>
      <c r="E621" s="327" t="s">
        <v>2109</v>
      </c>
      <c r="F621" s="329">
        <v>92.85</v>
      </c>
      <c r="G621" s="329">
        <v>5.2</v>
      </c>
      <c r="H621" s="329">
        <v>9.64</v>
      </c>
      <c r="I621" s="329">
        <f t="shared" si="295"/>
        <v>92.929600000000008</v>
      </c>
      <c r="J621" s="330">
        <f t="shared" si="313"/>
        <v>7</v>
      </c>
      <c r="K621" s="291">
        <f t="shared" si="313"/>
        <v>75.222857142857137</v>
      </c>
      <c r="L621" s="291">
        <f t="shared" si="313"/>
        <v>14.940462637064654</v>
      </c>
      <c r="M621" s="331">
        <f t="shared" si="313"/>
        <v>0.19861599525116336</v>
      </c>
      <c r="N621" s="291">
        <f t="shared" si="296"/>
        <v>11.490982444753048</v>
      </c>
      <c r="O621" s="283"/>
      <c r="P621" s="290"/>
      <c r="Q621" s="333">
        <f>ABS(F621-AVERAGE(F616:F620,F622))/SQRT(STDEV(F616:F620,F622)^2+G621^2)</f>
        <v>1.3789891956179354</v>
      </c>
      <c r="R621" s="334">
        <f t="shared" si="297"/>
        <v>1</v>
      </c>
      <c r="S621" s="335">
        <f t="shared" si="314"/>
        <v>7</v>
      </c>
      <c r="T621" s="332">
        <f t="shared" si="314"/>
        <v>75.222857142857137</v>
      </c>
      <c r="U621" s="332"/>
      <c r="V621" s="336"/>
      <c r="W621" s="332"/>
      <c r="X621" s="332"/>
      <c r="Y621" s="337" t="str">
        <f t="shared" si="298"/>
        <v>No Rejection</v>
      </c>
      <c r="Z621" s="332"/>
      <c r="AA621" s="338"/>
      <c r="AC621" s="759"/>
      <c r="AD621" s="757"/>
    </row>
    <row r="622" spans="1:30" s="280" customFormat="1" ht="13.95" customHeight="1">
      <c r="A622" s="961"/>
      <c r="B622" s="339" t="s">
        <v>2110</v>
      </c>
      <c r="C622" s="340" t="s">
        <v>833</v>
      </c>
      <c r="D622" s="341" t="s">
        <v>2111</v>
      </c>
      <c r="E622" s="340" t="s">
        <v>2112</v>
      </c>
      <c r="F622" s="342">
        <v>89.52</v>
      </c>
      <c r="G622" s="342">
        <v>5.04</v>
      </c>
      <c r="H622" s="342">
        <v>9.3000000000000007</v>
      </c>
      <c r="I622" s="342">
        <f t="shared" si="295"/>
        <v>86.490000000000009</v>
      </c>
      <c r="J622" s="343">
        <f t="shared" si="313"/>
        <v>7</v>
      </c>
      <c r="K622" s="344">
        <f t="shared" si="313"/>
        <v>75.222857142857137</v>
      </c>
      <c r="L622" s="344">
        <f t="shared" si="313"/>
        <v>14.940462637064654</v>
      </c>
      <c r="M622" s="345">
        <f t="shared" si="313"/>
        <v>0.19861599525116336</v>
      </c>
      <c r="N622" s="344">
        <f t="shared" si="296"/>
        <v>8.0470637234485647</v>
      </c>
      <c r="O622" s="347"/>
      <c r="P622" s="348"/>
      <c r="Q622" s="349">
        <f>ABS(F622-AVERAGE(F616:F621))/SQRT(STDEV(F616:F621)^2+G622^2)</f>
        <v>1.0644146216911103</v>
      </c>
      <c r="R622" s="350">
        <f t="shared" si="297"/>
        <v>1</v>
      </c>
      <c r="S622" s="351">
        <f t="shared" si="314"/>
        <v>7</v>
      </c>
      <c r="T622" s="346">
        <f t="shared" si="314"/>
        <v>75.222857142857137</v>
      </c>
      <c r="U622" s="346"/>
      <c r="V622" s="352"/>
      <c r="W622" s="346"/>
      <c r="X622" s="346"/>
      <c r="Y622" s="353" t="str">
        <f t="shared" si="298"/>
        <v>No Rejection</v>
      </c>
      <c r="Z622" s="346"/>
      <c r="AA622" s="354"/>
      <c r="AC622" s="759"/>
      <c r="AD622" s="757"/>
    </row>
    <row r="623" spans="1:30" s="280" customFormat="1" ht="13.95" customHeight="1">
      <c r="A623" s="961" t="s">
        <v>745</v>
      </c>
      <c r="B623" s="309" t="s">
        <v>2113</v>
      </c>
      <c r="C623" s="310" t="s">
        <v>749</v>
      </c>
      <c r="D623" s="311" t="s">
        <v>2114</v>
      </c>
      <c r="E623" s="310" t="s">
        <v>2115</v>
      </c>
      <c r="F623" s="312">
        <v>38.119999999999997</v>
      </c>
      <c r="G623" s="312">
        <v>1.05</v>
      </c>
      <c r="H623" s="312">
        <v>3.45</v>
      </c>
      <c r="I623" s="312">
        <f t="shared" si="295"/>
        <v>11.902500000000002</v>
      </c>
      <c r="J623" s="313">
        <f>COUNT(F623:F625)</f>
        <v>3</v>
      </c>
      <c r="K623" s="314">
        <f>AVERAGE(F623:F625)</f>
        <v>34.086666666666666</v>
      </c>
      <c r="L623" s="314">
        <f>STDEV(F623:F625)</f>
        <v>17.25719656645694</v>
      </c>
      <c r="M623" s="315">
        <f>L623/K623</f>
        <v>0.50627410228213199</v>
      </c>
      <c r="N623" s="316">
        <f t="shared" si="296"/>
        <v>14.755353993449217</v>
      </c>
      <c r="O623" s="317">
        <f>SUM(N623:N625)</f>
        <v>2164.8721768085379</v>
      </c>
      <c r="P623" s="318">
        <f>O623/(J623-1)</f>
        <v>1082.436088404269</v>
      </c>
      <c r="Q623" s="319">
        <f>ABS(F623-AVERAGE(F624:F625))/SQRT(STDEV(F624:F625)^2+G623^2)</f>
        <v>0.25289192642423131</v>
      </c>
      <c r="R623" s="320">
        <f t="shared" si="297"/>
        <v>1</v>
      </c>
      <c r="S623" s="321">
        <f>IF(SUM(R623:R625)=1,"One sample left!",SUM(R623:R625))</f>
        <v>2</v>
      </c>
      <c r="T623" s="316">
        <f>IF(S623=J623,K623,AVERAGE(F623:F624))</f>
        <v>43.545000000000002</v>
      </c>
      <c r="U623" s="316">
        <f>IF(S623=J623,L623,STDEV(F623:F624))</f>
        <v>7.672108575874006</v>
      </c>
      <c r="V623" s="322">
        <f>U623/T623</f>
        <v>0.17618804859051568</v>
      </c>
      <c r="W623" s="316">
        <f>SQRT(STDEV(F623:F624)^2+SUM(I623:I624))</f>
        <v>9.5119582631548312</v>
      </c>
      <c r="X623" s="322">
        <f>W623/T623</f>
        <v>0.21843973505924516</v>
      </c>
      <c r="Y623" s="323">
        <f t="shared" si="298"/>
        <v>26.694444444444485</v>
      </c>
      <c r="Z623" s="317">
        <f>IF(S623=J623,O623,SUM(Y623:Y625))</f>
        <v>42.842935528120734</v>
      </c>
      <c r="AA623" s="324">
        <f>Z623/(S623-1)</f>
        <v>42.842935528120734</v>
      </c>
      <c r="AC623" s="759"/>
      <c r="AD623" s="757"/>
    </row>
    <row r="624" spans="1:30" s="280" customFormat="1" ht="13.95" customHeight="1">
      <c r="A624" s="961"/>
      <c r="B624" s="326" t="s">
        <v>2113</v>
      </c>
      <c r="C624" s="327" t="s">
        <v>749</v>
      </c>
      <c r="D624" s="328" t="s">
        <v>2116</v>
      </c>
      <c r="E624" s="327" t="s">
        <v>2117</v>
      </c>
      <c r="F624" s="329">
        <v>48.97</v>
      </c>
      <c r="G624" s="329">
        <v>1.35</v>
      </c>
      <c r="H624" s="329">
        <v>4.4400000000000004</v>
      </c>
      <c r="I624" s="329">
        <f t="shared" si="295"/>
        <v>19.713600000000003</v>
      </c>
      <c r="J624" s="330">
        <f t="shared" ref="J624:M625" si="315">J623</f>
        <v>3</v>
      </c>
      <c r="K624" s="291">
        <f t="shared" si="315"/>
        <v>34.086666666666666</v>
      </c>
      <c r="L624" s="291">
        <f t="shared" si="315"/>
        <v>17.25719656645694</v>
      </c>
      <c r="M624" s="331">
        <f t="shared" si="315"/>
        <v>0.50627410228213199</v>
      </c>
      <c r="N624" s="332">
        <f t="shared" si="296"/>
        <v>121.54381953970429</v>
      </c>
      <c r="O624" s="283"/>
      <c r="P624" s="290"/>
      <c r="Q624" s="333">
        <f>ABS(F624-AVERAGE(F623,F625))/SQRT(STDEV(F623,F625)^2+G624^2)</f>
        <v>1.3709644784345978</v>
      </c>
      <c r="R624" s="334">
        <f t="shared" si="297"/>
        <v>1</v>
      </c>
      <c r="S624" s="335">
        <f t="shared" ref="S624:S625" si="316">S623</f>
        <v>2</v>
      </c>
      <c r="T624" s="332">
        <f>T623</f>
        <v>43.545000000000002</v>
      </c>
      <c r="U624" s="332"/>
      <c r="V624" s="336"/>
      <c r="W624" s="332"/>
      <c r="X624" s="332"/>
      <c r="Y624" s="337">
        <f t="shared" si="298"/>
        <v>16.148491083676252</v>
      </c>
      <c r="Z624" s="332"/>
      <c r="AA624" s="338"/>
      <c r="AC624" s="759"/>
      <c r="AD624" s="757"/>
    </row>
    <row r="625" spans="1:30" s="280" customFormat="1" ht="13.95" customHeight="1">
      <c r="A625" s="961"/>
      <c r="B625" s="339" t="s">
        <v>2113</v>
      </c>
      <c r="C625" s="340" t="s">
        <v>749</v>
      </c>
      <c r="D625" s="341" t="s">
        <v>2118</v>
      </c>
      <c r="E625" s="340" t="s">
        <v>2119</v>
      </c>
      <c r="F625" s="342">
        <v>15.17</v>
      </c>
      <c r="G625" s="342">
        <v>0.42</v>
      </c>
      <c r="H625" s="342">
        <v>1.37</v>
      </c>
      <c r="I625" s="342">
        <f t="shared" si="295"/>
        <v>1.8769000000000002</v>
      </c>
      <c r="J625" s="343">
        <f t="shared" si="315"/>
        <v>3</v>
      </c>
      <c r="K625" s="344">
        <f t="shared" si="315"/>
        <v>34.086666666666666</v>
      </c>
      <c r="L625" s="344">
        <f t="shared" si="315"/>
        <v>17.25719656645694</v>
      </c>
      <c r="M625" s="345">
        <f t="shared" si="315"/>
        <v>0.50627410228213199</v>
      </c>
      <c r="N625" s="346">
        <f t="shared" si="296"/>
        <v>2028.5730032753843</v>
      </c>
      <c r="O625" s="347"/>
      <c r="P625" s="348"/>
      <c r="Q625" s="349">
        <f>ABS(F625-AVERAGE(F623:F624))/SQRT(STDEV(F623:F624)^2+G625^2)</f>
        <v>3.6929322412458099</v>
      </c>
      <c r="R625" s="350">
        <f t="shared" si="297"/>
        <v>0</v>
      </c>
      <c r="S625" s="351">
        <f t="shared" si="316"/>
        <v>2</v>
      </c>
      <c r="T625" s="346">
        <f>T624</f>
        <v>43.545000000000002</v>
      </c>
      <c r="U625" s="346"/>
      <c r="V625" s="352"/>
      <c r="W625" s="346"/>
      <c r="X625" s="346"/>
      <c r="Y625" s="353">
        <f t="shared" si="298"/>
        <v>0</v>
      </c>
      <c r="Z625" s="346"/>
      <c r="AA625" s="354"/>
      <c r="AC625" s="759"/>
      <c r="AD625" s="757"/>
    </row>
    <row r="626" spans="1:30" s="280" customFormat="1" ht="13.95" customHeight="1">
      <c r="A626" s="961" t="s">
        <v>1431</v>
      </c>
      <c r="B626" s="309" t="s">
        <v>2113</v>
      </c>
      <c r="C626" s="310" t="s">
        <v>720</v>
      </c>
      <c r="D626" s="311" t="s">
        <v>2120</v>
      </c>
      <c r="E626" s="310" t="s">
        <v>2121</v>
      </c>
      <c r="F626" s="312">
        <v>26.26</v>
      </c>
      <c r="G626" s="312">
        <v>0.9</v>
      </c>
      <c r="H626" s="312">
        <v>2.4300000000000002</v>
      </c>
      <c r="I626" s="312">
        <f t="shared" si="295"/>
        <v>5.9049000000000005</v>
      </c>
      <c r="J626" s="313">
        <f>COUNT(F626:F628)</f>
        <v>3</v>
      </c>
      <c r="K626" s="314">
        <f>AVERAGE(F626:F628)</f>
        <v>23.933333333333334</v>
      </c>
      <c r="L626" s="314">
        <f>STDEV(F626:F628)</f>
        <v>2.2406323512199271</v>
      </c>
      <c r="M626" s="315">
        <f>L626/K626</f>
        <v>9.3619736123395275E-2</v>
      </c>
      <c r="N626" s="316">
        <f t="shared" si="296"/>
        <v>6.6831824417009678</v>
      </c>
      <c r="O626" s="317">
        <f>SUM(N626:N628)</f>
        <v>13.567760745372732</v>
      </c>
      <c r="P626" s="318">
        <f>O626/(J626-1)</f>
        <v>6.7838803726863661</v>
      </c>
      <c r="Q626" s="319">
        <f>ABS(F626-AVERAGE(F627:F628))/SQRT(STDEV(F627:F628)^2+G626^2)</f>
        <v>2.1119346707030764</v>
      </c>
      <c r="R626" s="320">
        <f t="shared" si="297"/>
        <v>0</v>
      </c>
      <c r="S626" s="321">
        <f>IF(SUM(R626:R628)=1,"One sample left!",SUM(R626:R628))</f>
        <v>2</v>
      </c>
      <c r="T626" s="316">
        <f>IF(S626=J626,K626,AVERAGE(F627:F628))</f>
        <v>22.77</v>
      </c>
      <c r="U626" s="316">
        <f>IF(S626=J626,L626,STDEV(F627:F628))</f>
        <v>1.3859292911256338</v>
      </c>
      <c r="V626" s="322">
        <f>U626/T626</f>
        <v>6.0866459864981723E-2</v>
      </c>
      <c r="W626" s="316">
        <f>SQRT(STDEV(F627:F628)^2+SUM(I627:I628))</f>
        <v>3.2982571155081284</v>
      </c>
      <c r="X626" s="322">
        <f>W626/T626</f>
        <v>0.14485099321511324</v>
      </c>
      <c r="Y626" s="323">
        <f t="shared" si="298"/>
        <v>0</v>
      </c>
      <c r="Z626" s="317">
        <f>IF(S626=J626,O626,SUM(Y626:Y628))</f>
        <v>2.9289414782867365</v>
      </c>
      <c r="AA626" s="324">
        <f>Z626/(S626-1)</f>
        <v>2.9289414782867365</v>
      </c>
      <c r="AC626" s="759"/>
      <c r="AD626" s="757"/>
    </row>
    <row r="627" spans="1:30" s="280" customFormat="1" ht="13.95" customHeight="1">
      <c r="A627" s="961"/>
      <c r="B627" s="326" t="s">
        <v>2113</v>
      </c>
      <c r="C627" s="327" t="s">
        <v>720</v>
      </c>
      <c r="D627" s="328" t="s">
        <v>2122</v>
      </c>
      <c r="E627" s="327" t="s">
        <v>2123</v>
      </c>
      <c r="F627" s="329">
        <v>21.79</v>
      </c>
      <c r="G627" s="329">
        <v>0.82</v>
      </c>
      <c r="H627" s="329">
        <v>2.04</v>
      </c>
      <c r="I627" s="329">
        <f t="shared" si="295"/>
        <v>4.1616</v>
      </c>
      <c r="J627" s="330">
        <f t="shared" ref="J627:M628" si="317">J626</f>
        <v>3</v>
      </c>
      <c r="K627" s="291">
        <f t="shared" si="317"/>
        <v>23.933333333333334</v>
      </c>
      <c r="L627" s="291">
        <f t="shared" si="317"/>
        <v>2.2406323512199271</v>
      </c>
      <c r="M627" s="331">
        <f t="shared" si="317"/>
        <v>9.3619736123395275E-2</v>
      </c>
      <c r="N627" s="332">
        <f t="shared" si="296"/>
        <v>6.8320609425606538</v>
      </c>
      <c r="O627" s="283"/>
      <c r="P627" s="290"/>
      <c r="Q627" s="333">
        <f>ABS(F627-AVERAGE(F626,F628))/SQRT(STDEV(F626,F628)^2+G627^2)</f>
        <v>1.6444098541007997</v>
      </c>
      <c r="R627" s="334">
        <f t="shared" si="297"/>
        <v>1</v>
      </c>
      <c r="S627" s="335">
        <f t="shared" ref="S627:S628" si="318">S626</f>
        <v>2</v>
      </c>
      <c r="T627" s="332">
        <f>T626</f>
        <v>22.77</v>
      </c>
      <c r="U627" s="332"/>
      <c r="V627" s="336"/>
      <c r="W627" s="332"/>
      <c r="X627" s="332"/>
      <c r="Y627" s="337">
        <f t="shared" si="298"/>
        <v>1.4283164782867355</v>
      </c>
      <c r="Z627" s="332"/>
      <c r="AA627" s="338"/>
      <c r="AC627" s="759"/>
      <c r="AD627" s="757"/>
    </row>
    <row r="628" spans="1:30" s="280" customFormat="1" ht="13.95" customHeight="1">
      <c r="A628" s="961"/>
      <c r="B628" s="339" t="s">
        <v>2113</v>
      </c>
      <c r="C628" s="340" t="s">
        <v>720</v>
      </c>
      <c r="D628" s="341" t="s">
        <v>2124</v>
      </c>
      <c r="E628" s="340" t="s">
        <v>2125</v>
      </c>
      <c r="F628" s="342">
        <v>23.75</v>
      </c>
      <c r="G628" s="342">
        <v>0.8</v>
      </c>
      <c r="H628" s="342">
        <v>2.19</v>
      </c>
      <c r="I628" s="342">
        <f t="shared" si="295"/>
        <v>4.7961</v>
      </c>
      <c r="J628" s="343">
        <f t="shared" si="317"/>
        <v>3</v>
      </c>
      <c r="K628" s="344">
        <f t="shared" si="317"/>
        <v>23.933333333333334</v>
      </c>
      <c r="L628" s="344">
        <f t="shared" si="317"/>
        <v>2.2406323512199271</v>
      </c>
      <c r="M628" s="345">
        <f t="shared" si="317"/>
        <v>9.3619736123395275E-2</v>
      </c>
      <c r="N628" s="346">
        <f t="shared" si="296"/>
        <v>5.251736111111123E-2</v>
      </c>
      <c r="O628" s="347"/>
      <c r="P628" s="348"/>
      <c r="Q628" s="349">
        <f>ABS(F628-AVERAGE(F626:F627))/SQRT(STDEV(F626:F627)^2+G628^2)</f>
        <v>8.4344519657899575E-2</v>
      </c>
      <c r="R628" s="350">
        <f t="shared" si="297"/>
        <v>1</v>
      </c>
      <c r="S628" s="351">
        <f t="shared" si="318"/>
        <v>2</v>
      </c>
      <c r="T628" s="346">
        <f>T627</f>
        <v>22.77</v>
      </c>
      <c r="U628" s="346"/>
      <c r="V628" s="352"/>
      <c r="W628" s="346"/>
      <c r="X628" s="346"/>
      <c r="Y628" s="353">
        <f t="shared" si="298"/>
        <v>1.500625000000001</v>
      </c>
      <c r="Z628" s="346"/>
      <c r="AA628" s="354"/>
      <c r="AC628" s="759"/>
      <c r="AD628" s="757"/>
    </row>
    <row r="629" spans="1:30" s="280" customFormat="1" ht="13.95" customHeight="1">
      <c r="A629" s="961" t="s">
        <v>792</v>
      </c>
      <c r="B629" s="309" t="s">
        <v>2126</v>
      </c>
      <c r="C629" s="310" t="s">
        <v>794</v>
      </c>
      <c r="D629" s="311" t="s">
        <v>2127</v>
      </c>
      <c r="E629" s="310" t="s">
        <v>2128</v>
      </c>
      <c r="F629" s="312">
        <v>25.53</v>
      </c>
      <c r="G629" s="312">
        <v>0.76</v>
      </c>
      <c r="H629" s="312">
        <v>2.3199999999999998</v>
      </c>
      <c r="I629" s="312">
        <f t="shared" si="295"/>
        <v>5.3823999999999996</v>
      </c>
      <c r="J629" s="313">
        <f>COUNT(F629:F631)</f>
        <v>3</v>
      </c>
      <c r="K629" s="314">
        <f>AVERAGE(F629:F631)</f>
        <v>28.083333333333332</v>
      </c>
      <c r="L629" s="314">
        <f>STDEV(F629:F631)</f>
        <v>2.9548660432130136</v>
      </c>
      <c r="M629" s="315">
        <f>L629/K629</f>
        <v>0.1052177819541726</v>
      </c>
      <c r="N629" s="316">
        <f t="shared" si="296"/>
        <v>11.287242228377941</v>
      </c>
      <c r="O629" s="317">
        <f>SUM(N629:N631)</f>
        <v>21.185584553197664</v>
      </c>
      <c r="P629" s="318">
        <f>O629/(J629-1)</f>
        <v>10.592792276598832</v>
      </c>
      <c r="Q629" s="319">
        <f>ABS(F629-AVERAGE(F630:F631))/SQRT(STDEV(F630:F631)^2+G629^2)</f>
        <v>1.3325629068951477</v>
      </c>
      <c r="R629" s="320">
        <f t="shared" si="297"/>
        <v>1</v>
      </c>
      <c r="S629" s="321">
        <f>IF(SUM(R629:R631)=1,"One sample left!",SUM(R629:R631))</f>
        <v>2</v>
      </c>
      <c r="T629" s="316">
        <f>IF(S629=J629,K629,AVERAGE(F629:F630))</f>
        <v>26.465</v>
      </c>
      <c r="U629" s="316">
        <f>IF(S629=J629,L629,STDEV(F629:F630))</f>
        <v>1.322289680818842</v>
      </c>
      <c r="V629" s="322">
        <f>U629/T629</f>
        <v>4.9963713614919407E-2</v>
      </c>
      <c r="W629" s="316">
        <f>SQRT(STDEV(F629:F630)^2+SUM(I629:I630))</f>
        <v>3.6443449342783119</v>
      </c>
      <c r="X629" s="322">
        <f>W629/T629</f>
        <v>0.13770432398557764</v>
      </c>
      <c r="Y629" s="323">
        <f t="shared" si="298"/>
        <v>1.5135474376731259</v>
      </c>
      <c r="Z629" s="317">
        <f>IF(S629=J629,O629,SUM(Y629:Y631))</f>
        <v>2.9143245567245559</v>
      </c>
      <c r="AA629" s="324">
        <f>Z629/(S629-1)</f>
        <v>2.9143245567245559</v>
      </c>
      <c r="AC629" s="759"/>
      <c r="AD629" s="757"/>
    </row>
    <row r="630" spans="1:30" s="280" customFormat="1" ht="13.95" customHeight="1">
      <c r="A630" s="961"/>
      <c r="B630" s="326" t="s">
        <v>2126</v>
      </c>
      <c r="C630" s="327" t="s">
        <v>794</v>
      </c>
      <c r="D630" s="328" t="s">
        <v>2129</v>
      </c>
      <c r="E630" s="327" t="s">
        <v>2130</v>
      </c>
      <c r="F630" s="329">
        <v>27.4</v>
      </c>
      <c r="G630" s="329">
        <v>0.79</v>
      </c>
      <c r="H630" s="329">
        <v>2.48</v>
      </c>
      <c r="I630" s="329">
        <f t="shared" si="295"/>
        <v>6.1504000000000003</v>
      </c>
      <c r="J630" s="330">
        <f t="shared" ref="J630:M631" si="319">J629</f>
        <v>3</v>
      </c>
      <c r="K630" s="291">
        <f t="shared" si="319"/>
        <v>28.083333333333332</v>
      </c>
      <c r="L630" s="291">
        <f t="shared" si="319"/>
        <v>2.9548660432130136</v>
      </c>
      <c r="M630" s="331">
        <f t="shared" si="319"/>
        <v>0.1052177819541726</v>
      </c>
      <c r="N630" s="332">
        <f t="shared" si="296"/>
        <v>0.74818850255479041</v>
      </c>
      <c r="O630" s="283"/>
      <c r="P630" s="290"/>
      <c r="Q630" s="333">
        <f>ABS(F630-AVERAGE(F629,F631))/SQRT(STDEV(F629,F631)^2+G630^2)</f>
        <v>0.24582279613485652</v>
      </c>
      <c r="R630" s="334">
        <f t="shared" si="297"/>
        <v>1</v>
      </c>
      <c r="S630" s="335">
        <f t="shared" ref="S630:S631" si="320">S629</f>
        <v>2</v>
      </c>
      <c r="T630" s="332">
        <f>T629</f>
        <v>26.465</v>
      </c>
      <c r="U630" s="332"/>
      <c r="V630" s="336"/>
      <c r="W630" s="332"/>
      <c r="X630" s="332"/>
      <c r="Y630" s="337">
        <f t="shared" si="298"/>
        <v>1.40077711905143</v>
      </c>
      <c r="Z630" s="332"/>
      <c r="AA630" s="338"/>
      <c r="AC630" s="759"/>
      <c r="AD630" s="757"/>
    </row>
    <row r="631" spans="1:30" s="280" customFormat="1" ht="13.95" customHeight="1">
      <c r="A631" s="961"/>
      <c r="B631" s="339" t="s">
        <v>2126</v>
      </c>
      <c r="C631" s="340" t="s">
        <v>794</v>
      </c>
      <c r="D631" s="341" t="s">
        <v>2131</v>
      </c>
      <c r="E631" s="340" t="s">
        <v>2132</v>
      </c>
      <c r="F631" s="342">
        <v>31.32</v>
      </c>
      <c r="G631" s="342">
        <v>1.07</v>
      </c>
      <c r="H631" s="342">
        <v>2.9</v>
      </c>
      <c r="I631" s="342">
        <f t="shared" si="295"/>
        <v>8.41</v>
      </c>
      <c r="J631" s="343">
        <f t="shared" si="319"/>
        <v>3</v>
      </c>
      <c r="K631" s="344">
        <f t="shared" si="319"/>
        <v>28.083333333333332</v>
      </c>
      <c r="L631" s="344">
        <f t="shared" si="319"/>
        <v>2.9548660432130136</v>
      </c>
      <c r="M631" s="345">
        <f t="shared" si="319"/>
        <v>0.1052177819541726</v>
      </c>
      <c r="N631" s="346">
        <f t="shared" si="296"/>
        <v>9.1501538222649312</v>
      </c>
      <c r="O631" s="347"/>
      <c r="P631" s="348"/>
      <c r="Q631" s="349">
        <f>ABS(F631-AVERAGE(F629:F630))/SQRT(STDEV(F629:F630)^2+G631^2)</f>
        <v>2.8542285646369554</v>
      </c>
      <c r="R631" s="350">
        <f t="shared" si="297"/>
        <v>0</v>
      </c>
      <c r="S631" s="351">
        <f t="shared" si="320"/>
        <v>2</v>
      </c>
      <c r="T631" s="346">
        <f>T630</f>
        <v>26.465</v>
      </c>
      <c r="U631" s="346"/>
      <c r="V631" s="352"/>
      <c r="W631" s="346"/>
      <c r="X631" s="346"/>
      <c r="Y631" s="353">
        <f t="shared" si="298"/>
        <v>0</v>
      </c>
      <c r="Z631" s="346"/>
      <c r="AA631" s="354"/>
      <c r="AC631" s="759"/>
      <c r="AD631" s="757"/>
    </row>
    <row r="632" spans="1:30" s="280" customFormat="1" ht="13.95" customHeight="1">
      <c r="A632" s="961"/>
      <c r="B632" s="309" t="s">
        <v>2126</v>
      </c>
      <c r="C632" s="310" t="s">
        <v>796</v>
      </c>
      <c r="D632" s="311" t="s">
        <v>2133</v>
      </c>
      <c r="E632" s="310" t="s">
        <v>2134</v>
      </c>
      <c r="F632" s="312">
        <v>105.24</v>
      </c>
      <c r="G632" s="312">
        <v>4.71</v>
      </c>
      <c r="H632" s="312">
        <v>10.36</v>
      </c>
      <c r="I632" s="312">
        <f t="shared" si="295"/>
        <v>107.32959999999999</v>
      </c>
      <c r="J632" s="313">
        <f>COUNT(F632:F639)</f>
        <v>8</v>
      </c>
      <c r="K632" s="314">
        <f>AVERAGE(F632:F639)</f>
        <v>57.871249999999996</v>
      </c>
      <c r="L632" s="314">
        <f>STDEV(F632:F639)</f>
        <v>20.333234186916762</v>
      </c>
      <c r="M632" s="315">
        <f>L632/K632</f>
        <v>0.35135294618513968</v>
      </c>
      <c r="N632" s="314">
        <f t="shared" si="296"/>
        <v>101.1444447402644</v>
      </c>
      <c r="O632" s="317">
        <f>SUM(N632:N639)</f>
        <v>413.44511847554259</v>
      </c>
      <c r="P632" s="318">
        <f>O632/(J632-1)</f>
        <v>59.063588353648939</v>
      </c>
      <c r="Q632" s="319">
        <f>ABS(F632-AVERAGE(F633:F639))/SQRT(STDEV(F633:F639)^2+G632^2)</f>
        <v>6.1636939306730625</v>
      </c>
      <c r="R632" s="320">
        <f t="shared" si="297"/>
        <v>0</v>
      </c>
      <c r="S632" s="321">
        <f>IF(SUM(R632:R639)=1,"One sample left!",SUM(R632:R639))</f>
        <v>7</v>
      </c>
      <c r="T632" s="316">
        <f>IF(S632=J632,K632,AVERAGE(F633:F639))</f>
        <v>51.104285714285709</v>
      </c>
      <c r="U632" s="316">
        <f>IF(S632=J632,L632,STDEV(F633:F639))</f>
        <v>7.4132962914457137</v>
      </c>
      <c r="V632" s="322">
        <f>U632/T632</f>
        <v>0.14506212517854247</v>
      </c>
      <c r="W632" s="316">
        <f>SQRT(STDEV(F633:F639)^2+SUM(I633:I639))</f>
        <v>14.51890704925005</v>
      </c>
      <c r="X632" s="322">
        <f>W632/T632</f>
        <v>0.28410351199158684</v>
      </c>
      <c r="Y632" s="323">
        <f t="shared" si="298"/>
        <v>0</v>
      </c>
      <c r="Z632" s="317">
        <f>IF(S632=J632,O632,SUM(Y632:Y639))</f>
        <v>140.61975701393735</v>
      </c>
      <c r="AA632" s="324">
        <f>Z632/(S632-1)</f>
        <v>23.436626168989559</v>
      </c>
      <c r="AC632" s="759"/>
      <c r="AD632" s="757"/>
    </row>
    <row r="633" spans="1:30" s="280" customFormat="1" ht="13.95" customHeight="1">
      <c r="A633" s="961"/>
      <c r="B633" s="326" t="s">
        <v>2126</v>
      </c>
      <c r="C633" s="327" t="s">
        <v>796</v>
      </c>
      <c r="D633" s="328" t="s">
        <v>2135</v>
      </c>
      <c r="E633" s="327" t="s">
        <v>2136</v>
      </c>
      <c r="F633" s="329">
        <v>44.78</v>
      </c>
      <c r="G633" s="329">
        <v>2.34</v>
      </c>
      <c r="H633" s="329">
        <v>4.5199999999999996</v>
      </c>
      <c r="I633" s="329">
        <f t="shared" si="295"/>
        <v>20.430399999999995</v>
      </c>
      <c r="J633" s="330">
        <f t="shared" ref="J633:M639" si="321">J632</f>
        <v>8</v>
      </c>
      <c r="K633" s="291">
        <f t="shared" si="321"/>
        <v>57.871249999999996</v>
      </c>
      <c r="L633" s="291">
        <f t="shared" si="321"/>
        <v>20.333234186916762</v>
      </c>
      <c r="M633" s="331">
        <f t="shared" si="321"/>
        <v>0.35135294618513968</v>
      </c>
      <c r="N633" s="291">
        <f t="shared" si="296"/>
        <v>31.299004047501622</v>
      </c>
      <c r="O633" s="283"/>
      <c r="P633" s="290"/>
      <c r="Q633" s="333">
        <f>ABS(F633-AVERAGE(F632,F634:F639))/SQRT(STDEV(F632,F634:F639)^2+G633^2)</f>
        <v>0.70126483117491878</v>
      </c>
      <c r="R633" s="334">
        <f t="shared" si="297"/>
        <v>1</v>
      </c>
      <c r="S633" s="335">
        <f t="shared" ref="S633:T639" si="322">S632</f>
        <v>7</v>
      </c>
      <c r="T633" s="332">
        <f t="shared" si="322"/>
        <v>51.104285714285709</v>
      </c>
      <c r="U633" s="332"/>
      <c r="V633" s="336"/>
      <c r="W633" s="332"/>
      <c r="X633" s="332"/>
      <c r="Y633" s="337">
        <f t="shared" si="298"/>
        <v>7.3045127101903518</v>
      </c>
      <c r="Z633" s="332"/>
      <c r="AA633" s="338"/>
      <c r="AC633" s="759"/>
      <c r="AD633" s="757"/>
    </row>
    <row r="634" spans="1:30" s="280" customFormat="1" ht="13.95" customHeight="1">
      <c r="A634" s="961"/>
      <c r="B634" s="326" t="s">
        <v>2126</v>
      </c>
      <c r="C634" s="327" t="s">
        <v>796</v>
      </c>
      <c r="D634" s="328" t="s">
        <v>2137</v>
      </c>
      <c r="E634" s="327" t="s">
        <v>2138</v>
      </c>
      <c r="F634" s="329">
        <v>50</v>
      </c>
      <c r="G634" s="329">
        <v>1.23</v>
      </c>
      <c r="H634" s="329">
        <v>4.49</v>
      </c>
      <c r="I634" s="329">
        <f t="shared" si="295"/>
        <v>20.160100000000003</v>
      </c>
      <c r="J634" s="330">
        <f t="shared" si="321"/>
        <v>8</v>
      </c>
      <c r="K634" s="291">
        <f t="shared" si="321"/>
        <v>57.871249999999996</v>
      </c>
      <c r="L634" s="291">
        <f t="shared" si="321"/>
        <v>20.333234186916762</v>
      </c>
      <c r="M634" s="331">
        <f t="shared" si="321"/>
        <v>0.35135294618513968</v>
      </c>
      <c r="N634" s="291">
        <f t="shared" si="296"/>
        <v>40.952195493753678</v>
      </c>
      <c r="O634" s="283"/>
      <c r="P634" s="290"/>
      <c r="Q634" s="333">
        <f>ABS(F634-AVERAGE(F632:F633,F635:F639))/SQRT(STDEV(F632:F633,F635:F639)^2+G634^2)</f>
        <v>0.41403552545531208</v>
      </c>
      <c r="R634" s="334">
        <f t="shared" si="297"/>
        <v>1</v>
      </c>
      <c r="S634" s="335">
        <f t="shared" si="322"/>
        <v>7</v>
      </c>
      <c r="T634" s="332">
        <f t="shared" si="322"/>
        <v>51.104285714285709</v>
      </c>
      <c r="U634" s="332"/>
      <c r="V634" s="336"/>
      <c r="W634" s="332"/>
      <c r="X634" s="332"/>
      <c r="Y634" s="337">
        <f t="shared" si="298"/>
        <v>0.80603274424978388</v>
      </c>
      <c r="Z634" s="332"/>
      <c r="AA634" s="338"/>
      <c r="AC634" s="759"/>
      <c r="AD634" s="757"/>
    </row>
    <row r="635" spans="1:30" s="280" customFormat="1" ht="13.95" customHeight="1">
      <c r="A635" s="961"/>
      <c r="B635" s="326" t="s">
        <v>2126</v>
      </c>
      <c r="C635" s="327" t="s">
        <v>796</v>
      </c>
      <c r="D635" s="328" t="s">
        <v>2139</v>
      </c>
      <c r="E635" s="327" t="s">
        <v>2140</v>
      </c>
      <c r="F635" s="329">
        <v>44.87</v>
      </c>
      <c r="G635" s="329">
        <v>1.23</v>
      </c>
      <c r="H635" s="329">
        <v>4.07</v>
      </c>
      <c r="I635" s="329">
        <f t="shared" si="295"/>
        <v>16.564900000000002</v>
      </c>
      <c r="J635" s="330">
        <f t="shared" si="321"/>
        <v>8</v>
      </c>
      <c r="K635" s="291">
        <f t="shared" si="321"/>
        <v>57.871249999999996</v>
      </c>
      <c r="L635" s="291">
        <f t="shared" si="321"/>
        <v>20.333234186916762</v>
      </c>
      <c r="M635" s="331">
        <f t="shared" si="321"/>
        <v>0.35135294618513968</v>
      </c>
      <c r="N635" s="291">
        <f t="shared" si="296"/>
        <v>111.72747806365257</v>
      </c>
      <c r="O635" s="283"/>
      <c r="P635" s="290"/>
      <c r="Q635" s="333">
        <f>ABS(F635-AVERAGE(F632:F634,F636:F639))/SQRT(STDEV(F632:F634,F636:F639)^2+G635^2)</f>
        <v>0.69914879873372149</v>
      </c>
      <c r="R635" s="334">
        <f t="shared" si="297"/>
        <v>1</v>
      </c>
      <c r="S635" s="335">
        <f t="shared" si="322"/>
        <v>7</v>
      </c>
      <c r="T635" s="332">
        <f t="shared" si="322"/>
        <v>51.104285714285709</v>
      </c>
      <c r="U635" s="332"/>
      <c r="V635" s="336"/>
      <c r="W635" s="332"/>
      <c r="X635" s="332"/>
      <c r="Y635" s="337">
        <f t="shared" si="298"/>
        <v>25.689945381285547</v>
      </c>
      <c r="Z635" s="332"/>
      <c r="AA635" s="338"/>
      <c r="AC635" s="759"/>
      <c r="AD635" s="757"/>
    </row>
    <row r="636" spans="1:30" s="280" customFormat="1" ht="13.95" customHeight="1">
      <c r="A636" s="961"/>
      <c r="B636" s="326" t="s">
        <v>2126</v>
      </c>
      <c r="C636" s="327" t="s">
        <v>796</v>
      </c>
      <c r="D636" s="328" t="s">
        <v>2141</v>
      </c>
      <c r="E636" s="327" t="s">
        <v>2142</v>
      </c>
      <c r="F636" s="329">
        <v>65.489999999999995</v>
      </c>
      <c r="G636" s="329">
        <v>1.57</v>
      </c>
      <c r="H636" s="329">
        <v>5.9</v>
      </c>
      <c r="I636" s="329">
        <f t="shared" si="295"/>
        <v>34.81</v>
      </c>
      <c r="J636" s="330">
        <f t="shared" si="321"/>
        <v>8</v>
      </c>
      <c r="K636" s="291">
        <f t="shared" si="321"/>
        <v>57.871249999999996</v>
      </c>
      <c r="L636" s="291">
        <f t="shared" si="321"/>
        <v>20.333234186916762</v>
      </c>
      <c r="M636" s="331">
        <f t="shared" si="321"/>
        <v>0.35135294618513968</v>
      </c>
      <c r="N636" s="291">
        <f t="shared" si="296"/>
        <v>23.548765289666914</v>
      </c>
      <c r="O636" s="283"/>
      <c r="P636" s="290"/>
      <c r="Q636" s="333">
        <f>ABS(F636-AVERAGE(F632:F635,F637:F639))/SQRT(STDEV(F632:F635,F637:F639)^2+G636^2)</f>
        <v>0.40003538127055382</v>
      </c>
      <c r="R636" s="334">
        <f t="shared" si="297"/>
        <v>1</v>
      </c>
      <c r="S636" s="335">
        <f t="shared" si="322"/>
        <v>7</v>
      </c>
      <c r="T636" s="332">
        <f t="shared" si="322"/>
        <v>51.104285714285709</v>
      </c>
      <c r="U636" s="332"/>
      <c r="V636" s="336"/>
      <c r="W636" s="332"/>
      <c r="X636" s="332"/>
      <c r="Y636" s="337">
        <f t="shared" si="298"/>
        <v>83.958284518724525</v>
      </c>
      <c r="Z636" s="332"/>
      <c r="AA636" s="338"/>
      <c r="AC636" s="759"/>
      <c r="AD636" s="757"/>
    </row>
    <row r="637" spans="1:30" s="280" customFormat="1" ht="13.95" customHeight="1">
      <c r="A637" s="961"/>
      <c r="B637" s="326" t="s">
        <v>2126</v>
      </c>
      <c r="C637" s="327" t="s">
        <v>796</v>
      </c>
      <c r="D637" s="328" t="s">
        <v>2143</v>
      </c>
      <c r="E637" s="327" t="s">
        <v>2144</v>
      </c>
      <c r="F637" s="329">
        <v>55.4</v>
      </c>
      <c r="G637" s="329">
        <v>1.39</v>
      </c>
      <c r="H637" s="329">
        <v>4.99</v>
      </c>
      <c r="I637" s="329">
        <f t="shared" si="295"/>
        <v>24.900100000000002</v>
      </c>
      <c r="J637" s="330">
        <f t="shared" si="321"/>
        <v>8</v>
      </c>
      <c r="K637" s="291">
        <f t="shared" si="321"/>
        <v>57.871249999999996</v>
      </c>
      <c r="L637" s="291">
        <f t="shared" si="321"/>
        <v>20.333234186916762</v>
      </c>
      <c r="M637" s="331">
        <f t="shared" si="321"/>
        <v>0.35135294618513968</v>
      </c>
      <c r="N637" s="291">
        <f t="shared" si="296"/>
        <v>3.1608491084829926</v>
      </c>
      <c r="O637" s="283"/>
      <c r="P637" s="290"/>
      <c r="Q637" s="333">
        <f>ABS(F637-AVERAGE(F632:F636,F638:F639))/SQRT(STDEV(F632:F636,F638:F639)^2+G637^2)</f>
        <v>0.12849402135250373</v>
      </c>
      <c r="R637" s="334">
        <f t="shared" si="297"/>
        <v>1</v>
      </c>
      <c r="S637" s="335">
        <f t="shared" si="322"/>
        <v>7</v>
      </c>
      <c r="T637" s="332">
        <f t="shared" si="322"/>
        <v>51.104285714285709</v>
      </c>
      <c r="U637" s="332"/>
      <c r="V637" s="336"/>
      <c r="W637" s="332"/>
      <c r="X637" s="332"/>
      <c r="Y637" s="337">
        <f t="shared" si="298"/>
        <v>9.5508313361057073</v>
      </c>
      <c r="Z637" s="332"/>
      <c r="AA637" s="338"/>
      <c r="AC637" s="759"/>
      <c r="AD637" s="757"/>
    </row>
    <row r="638" spans="1:30" s="280" customFormat="1" ht="13.95" customHeight="1">
      <c r="A638" s="961"/>
      <c r="B638" s="326" t="s">
        <v>2126</v>
      </c>
      <c r="C638" s="327" t="s">
        <v>796</v>
      </c>
      <c r="D638" s="328" t="s">
        <v>2145</v>
      </c>
      <c r="E638" s="327" t="s">
        <v>2146</v>
      </c>
      <c r="F638" s="329">
        <v>51.01</v>
      </c>
      <c r="G638" s="329">
        <v>1.33</v>
      </c>
      <c r="H638" s="329">
        <v>4.6100000000000003</v>
      </c>
      <c r="I638" s="329">
        <f t="shared" si="295"/>
        <v>21.252100000000002</v>
      </c>
      <c r="J638" s="330">
        <f t="shared" si="321"/>
        <v>8</v>
      </c>
      <c r="K638" s="291">
        <f t="shared" si="321"/>
        <v>57.871249999999996</v>
      </c>
      <c r="L638" s="291">
        <f t="shared" si="321"/>
        <v>20.333234186916762</v>
      </c>
      <c r="M638" s="331">
        <f t="shared" si="321"/>
        <v>0.35135294618513968</v>
      </c>
      <c r="N638" s="291">
        <f t="shared" si="296"/>
        <v>26.613574290519519</v>
      </c>
      <c r="O638" s="283"/>
      <c r="P638" s="290"/>
      <c r="Q638" s="333">
        <f>ABS(F638-AVERAGE(F632:F637,F639))/SQRT(STDEV(F632:F637,F639)^2+G638^2)</f>
        <v>0.35973298317818259</v>
      </c>
      <c r="R638" s="334">
        <f t="shared" si="297"/>
        <v>1</v>
      </c>
      <c r="S638" s="335">
        <f t="shared" si="322"/>
        <v>7</v>
      </c>
      <c r="T638" s="332">
        <f t="shared" si="322"/>
        <v>51.104285714285709</v>
      </c>
      <c r="U638" s="332"/>
      <c r="V638" s="336"/>
      <c r="W638" s="332"/>
      <c r="X638" s="332"/>
      <c r="Y638" s="337">
        <f t="shared" si="298"/>
        <v>5.0256068281794783E-3</v>
      </c>
      <c r="Z638" s="332"/>
      <c r="AA638" s="338"/>
      <c r="AC638" s="759"/>
      <c r="AD638" s="757"/>
    </row>
    <row r="639" spans="1:30" s="280" customFormat="1" ht="13.95" customHeight="1">
      <c r="A639" s="961"/>
      <c r="B639" s="339" t="s">
        <v>2126</v>
      </c>
      <c r="C639" s="340" t="s">
        <v>796</v>
      </c>
      <c r="D639" s="341" t="s">
        <v>2147</v>
      </c>
      <c r="E639" s="340" t="s">
        <v>2148</v>
      </c>
      <c r="F639" s="342">
        <v>46.18</v>
      </c>
      <c r="G639" s="342">
        <v>1.35</v>
      </c>
      <c r="H639" s="342">
        <v>4.21</v>
      </c>
      <c r="I639" s="342">
        <f t="shared" si="295"/>
        <v>17.7241</v>
      </c>
      <c r="J639" s="343">
        <f t="shared" si="321"/>
        <v>8</v>
      </c>
      <c r="K639" s="344">
        <f t="shared" si="321"/>
        <v>57.871249999999996</v>
      </c>
      <c r="L639" s="344">
        <f t="shared" si="321"/>
        <v>20.333234186916762</v>
      </c>
      <c r="M639" s="345">
        <f t="shared" si="321"/>
        <v>0.35135294618513968</v>
      </c>
      <c r="N639" s="344">
        <f t="shared" si="296"/>
        <v>74.998807441700905</v>
      </c>
      <c r="O639" s="347"/>
      <c r="P639" s="348"/>
      <c r="Q639" s="349">
        <f>ABS(F639-AVERAGE(F632:F638))/SQRT(STDEV(F632:F638)^2+G639^2)</f>
        <v>0.6242470054531728</v>
      </c>
      <c r="R639" s="350">
        <f t="shared" si="297"/>
        <v>1</v>
      </c>
      <c r="S639" s="351">
        <f t="shared" si="322"/>
        <v>7</v>
      </c>
      <c r="T639" s="346">
        <f t="shared" si="322"/>
        <v>51.104285714285709</v>
      </c>
      <c r="U639" s="346"/>
      <c r="V639" s="352"/>
      <c r="W639" s="346"/>
      <c r="X639" s="346"/>
      <c r="Y639" s="353">
        <f t="shared" si="298"/>
        <v>13.305124716553259</v>
      </c>
      <c r="Z639" s="346"/>
      <c r="AA639" s="354"/>
      <c r="AC639" s="759"/>
      <c r="AD639" s="757"/>
    </row>
    <row r="640" spans="1:30" s="280" customFormat="1" ht="13.95" customHeight="1">
      <c r="A640" s="961"/>
      <c r="B640" s="309" t="s">
        <v>2126</v>
      </c>
      <c r="C640" s="310" t="s">
        <v>798</v>
      </c>
      <c r="D640" s="311" t="s">
        <v>2149</v>
      </c>
      <c r="E640" s="310" t="s">
        <v>2150</v>
      </c>
      <c r="F640" s="312">
        <v>30.29</v>
      </c>
      <c r="G640" s="312">
        <v>1.26</v>
      </c>
      <c r="H640" s="312">
        <v>2.9</v>
      </c>
      <c r="I640" s="312">
        <f t="shared" si="295"/>
        <v>8.41</v>
      </c>
      <c r="J640" s="313">
        <f>COUNT(F640:F644)</f>
        <v>5</v>
      </c>
      <c r="K640" s="314">
        <f>AVERAGE(F640:F644)</f>
        <v>25.954000000000001</v>
      </c>
      <c r="L640" s="314">
        <f>STDEV(F640:F644)</f>
        <v>2.8925991772106965</v>
      </c>
      <c r="M640" s="315">
        <f>L640/K640</f>
        <v>0.11145099704133067</v>
      </c>
      <c r="N640" s="316">
        <f t="shared" si="296"/>
        <v>11.84233812043335</v>
      </c>
      <c r="O640" s="317">
        <f>SUM(N640:N644)</f>
        <v>46.089920187123262</v>
      </c>
      <c r="P640" s="318">
        <f>O640/(J640-1)</f>
        <v>11.522480046780815</v>
      </c>
      <c r="Q640" s="319">
        <f>ABS(F640-AVERAGE(F641:F644))/SQRT(STDEV(F641:F644)^2+G640^2)</f>
        <v>2.44599515316576</v>
      </c>
      <c r="R640" s="320">
        <f t="shared" si="297"/>
        <v>0</v>
      </c>
      <c r="S640" s="321">
        <f>IF(SUM(R640:R644)=1,"One sample left!",SUM(R640:R644))</f>
        <v>4</v>
      </c>
      <c r="T640" s="316">
        <f>IF(S640=J640,K640,AVERAGE(F641:F644))</f>
        <v>24.87</v>
      </c>
      <c r="U640" s="316">
        <f>IF(S640=J640,L640,STDEV(F641:F644))</f>
        <v>1.8227634697531847</v>
      </c>
      <c r="V640" s="322">
        <f>U640/T640</f>
        <v>7.3291655398198013E-2</v>
      </c>
      <c r="W640" s="316">
        <f>SQRT(STDEV(F641:F644)^2+SUM(I641:I644))</f>
        <v>4.8675216144015909</v>
      </c>
      <c r="X640" s="322">
        <f>W640/T640</f>
        <v>0.19571860130283839</v>
      </c>
      <c r="Y640" s="323">
        <f t="shared" si="298"/>
        <v>0</v>
      </c>
      <c r="Z640" s="317">
        <f>IF(S640=J640,O640,SUM(Y640:Y644))</f>
        <v>22.561090284947191</v>
      </c>
      <c r="AA640" s="324">
        <f>Z640/(S640-1)</f>
        <v>7.5203634283157301</v>
      </c>
      <c r="AC640" s="759"/>
      <c r="AD640" s="757"/>
    </row>
    <row r="641" spans="1:30" s="280" customFormat="1" ht="13.95" customHeight="1">
      <c r="A641" s="961"/>
      <c r="B641" s="326" t="s">
        <v>2126</v>
      </c>
      <c r="C641" s="327" t="s">
        <v>798</v>
      </c>
      <c r="D641" s="328" t="s">
        <v>2151</v>
      </c>
      <c r="E641" s="327" t="s">
        <v>2152</v>
      </c>
      <c r="F641" s="329">
        <v>22.83</v>
      </c>
      <c r="G641" s="329">
        <v>0.62</v>
      </c>
      <c r="H641" s="329">
        <v>2.06</v>
      </c>
      <c r="I641" s="329">
        <f t="shared" si="295"/>
        <v>4.2435999999999998</v>
      </c>
      <c r="J641" s="330">
        <f t="shared" ref="J641:M644" si="323">J640</f>
        <v>5</v>
      </c>
      <c r="K641" s="291">
        <f t="shared" si="323"/>
        <v>25.954000000000001</v>
      </c>
      <c r="L641" s="291">
        <f t="shared" si="323"/>
        <v>2.8925991772106965</v>
      </c>
      <c r="M641" s="331">
        <f t="shared" si="323"/>
        <v>0.11145099704133067</v>
      </c>
      <c r="N641" s="291">
        <f t="shared" si="296"/>
        <v>25.388595213319494</v>
      </c>
      <c r="O641" s="283"/>
      <c r="P641" s="290"/>
      <c r="Q641" s="333">
        <f>ABS(F641-AVERAGE(F640,F642:F644))/SQRT(STDEV(F640,F642:F644)^2+G641^2)</f>
        <v>1.4283664778201783</v>
      </c>
      <c r="R641" s="334">
        <f t="shared" si="297"/>
        <v>1</v>
      </c>
      <c r="S641" s="335">
        <f t="shared" ref="S641:S644" si="324">S640</f>
        <v>4</v>
      </c>
      <c r="T641" s="332">
        <f>T640</f>
        <v>24.87</v>
      </c>
      <c r="U641" s="332"/>
      <c r="V641" s="336"/>
      <c r="W641" s="332"/>
      <c r="X641" s="332"/>
      <c r="Y641" s="337">
        <f t="shared" si="298"/>
        <v>10.826222684703461</v>
      </c>
      <c r="Z641" s="332"/>
      <c r="AA641" s="338"/>
      <c r="AC641" s="759"/>
      <c r="AD641" s="757"/>
    </row>
    <row r="642" spans="1:30" s="280" customFormat="1" ht="13.95" customHeight="1">
      <c r="A642" s="961"/>
      <c r="B642" s="326" t="s">
        <v>2126</v>
      </c>
      <c r="C642" s="327" t="s">
        <v>798</v>
      </c>
      <c r="D642" s="328" t="s">
        <v>2153</v>
      </c>
      <c r="E642" s="327" t="s">
        <v>2154</v>
      </c>
      <c r="F642" s="329">
        <v>26.87</v>
      </c>
      <c r="G642" s="329">
        <v>0.68</v>
      </c>
      <c r="H642" s="329">
        <v>2.41</v>
      </c>
      <c r="I642" s="329">
        <f t="shared" si="295"/>
        <v>5.8081000000000005</v>
      </c>
      <c r="J642" s="330">
        <f t="shared" si="323"/>
        <v>5</v>
      </c>
      <c r="K642" s="291">
        <f t="shared" si="323"/>
        <v>25.954000000000001</v>
      </c>
      <c r="L642" s="291">
        <f t="shared" si="323"/>
        <v>2.8925991772106965</v>
      </c>
      <c r="M642" s="331">
        <f t="shared" si="323"/>
        <v>0.11145099704133067</v>
      </c>
      <c r="N642" s="291">
        <f t="shared" si="296"/>
        <v>1.8145674740484441</v>
      </c>
      <c r="O642" s="283"/>
      <c r="P642" s="290"/>
      <c r="Q642" s="333">
        <f>ABS(F642-AVERAGE(F640:F641,F643:F644))/SQRT(STDEV(F640:F641,F643:F644)^2+G642^2)</f>
        <v>0.34108564308403999</v>
      </c>
      <c r="R642" s="334">
        <f t="shared" si="297"/>
        <v>1</v>
      </c>
      <c r="S642" s="335">
        <f t="shared" si="324"/>
        <v>4</v>
      </c>
      <c r="T642" s="332">
        <f>T641</f>
        <v>24.87</v>
      </c>
      <c r="U642" s="332"/>
      <c r="V642" s="336"/>
      <c r="W642" s="332"/>
      <c r="X642" s="332"/>
      <c r="Y642" s="337">
        <f t="shared" si="298"/>
        <v>8.6505190311418669</v>
      </c>
      <c r="Z642" s="332"/>
      <c r="AA642" s="338"/>
      <c r="AC642" s="759"/>
      <c r="AD642" s="757"/>
    </row>
    <row r="643" spans="1:30" s="280" customFormat="1" ht="13.95" customHeight="1">
      <c r="A643" s="961"/>
      <c r="B643" s="326" t="s">
        <v>2126</v>
      </c>
      <c r="C643" s="327" t="s">
        <v>798</v>
      </c>
      <c r="D643" s="328" t="s">
        <v>2155</v>
      </c>
      <c r="E643" s="327" t="s">
        <v>2156</v>
      </c>
      <c r="F643" s="329">
        <v>25.84</v>
      </c>
      <c r="G643" s="329">
        <v>0.77</v>
      </c>
      <c r="H643" s="329">
        <v>2.35</v>
      </c>
      <c r="I643" s="329">
        <f t="shared" si="295"/>
        <v>5.5225000000000009</v>
      </c>
      <c r="J643" s="330">
        <f t="shared" si="323"/>
        <v>5</v>
      </c>
      <c r="K643" s="291">
        <f t="shared" si="323"/>
        <v>25.954000000000001</v>
      </c>
      <c r="L643" s="291">
        <f t="shared" si="323"/>
        <v>2.8925991772106965</v>
      </c>
      <c r="M643" s="331">
        <f t="shared" si="323"/>
        <v>0.11145099704133067</v>
      </c>
      <c r="N643" s="291">
        <f t="shared" si="296"/>
        <v>2.1919379321977021E-2</v>
      </c>
      <c r="O643" s="283"/>
      <c r="P643" s="290"/>
      <c r="Q643" s="333">
        <f>ABS(F643-AVERAGE(F640:F642,F644))/SQRT(STDEV(F640:F642,F644)^2+G643^2)</f>
        <v>4.1582745534439601E-2</v>
      </c>
      <c r="R643" s="334">
        <f t="shared" si="297"/>
        <v>1</v>
      </c>
      <c r="S643" s="335">
        <f t="shared" si="324"/>
        <v>4</v>
      </c>
      <c r="T643" s="332">
        <f>T642</f>
        <v>24.87</v>
      </c>
      <c r="U643" s="332"/>
      <c r="V643" s="336"/>
      <c r="W643" s="332"/>
      <c r="X643" s="332"/>
      <c r="Y643" s="337">
        <f t="shared" si="298"/>
        <v>1.5869455220104536</v>
      </c>
      <c r="Z643" s="332"/>
      <c r="AA643" s="338"/>
      <c r="AC643" s="759"/>
      <c r="AD643" s="757"/>
    </row>
    <row r="644" spans="1:30" s="280" customFormat="1" ht="13.95" customHeight="1">
      <c r="A644" s="961"/>
      <c r="B644" s="339" t="s">
        <v>2126</v>
      </c>
      <c r="C644" s="340" t="s">
        <v>798</v>
      </c>
      <c r="D644" s="341" t="s">
        <v>2157</v>
      </c>
      <c r="E644" s="340" t="s">
        <v>2158</v>
      </c>
      <c r="F644" s="342">
        <v>23.94</v>
      </c>
      <c r="G644" s="342">
        <v>0.76</v>
      </c>
      <c r="H644" s="342">
        <v>2.19</v>
      </c>
      <c r="I644" s="342">
        <f t="shared" si="295"/>
        <v>4.7961</v>
      </c>
      <c r="J644" s="343">
        <f t="shared" si="323"/>
        <v>5</v>
      </c>
      <c r="K644" s="344">
        <f t="shared" si="323"/>
        <v>25.954000000000001</v>
      </c>
      <c r="L644" s="344">
        <f t="shared" si="323"/>
        <v>2.8925991772106965</v>
      </c>
      <c r="M644" s="345">
        <f t="shared" si="323"/>
        <v>0.11145099704133067</v>
      </c>
      <c r="N644" s="344">
        <f t="shared" si="296"/>
        <v>7.0224999999999955</v>
      </c>
      <c r="O644" s="347"/>
      <c r="P644" s="348"/>
      <c r="Q644" s="349">
        <f>ABS(F644-AVERAGE(F640:F643))/SQRT(STDEV(F640:F643)^2+G644^2)</f>
        <v>0.79436992504621273</v>
      </c>
      <c r="R644" s="350">
        <f t="shared" si="297"/>
        <v>1</v>
      </c>
      <c r="S644" s="351">
        <f t="shared" si="324"/>
        <v>4</v>
      </c>
      <c r="T644" s="346">
        <f>T643</f>
        <v>24.87</v>
      </c>
      <c r="U644" s="346"/>
      <c r="V644" s="352"/>
      <c r="W644" s="346"/>
      <c r="X644" s="346"/>
      <c r="Y644" s="353">
        <f t="shared" si="298"/>
        <v>1.4974030470914117</v>
      </c>
      <c r="Z644" s="346"/>
      <c r="AA644" s="354"/>
      <c r="AC644" s="759"/>
      <c r="AD644" s="757"/>
    </row>
    <row r="645" spans="1:30" s="280" customFormat="1" ht="13.95" customHeight="1">
      <c r="A645" s="961"/>
      <c r="B645" s="309" t="s">
        <v>2126</v>
      </c>
      <c r="C645" s="310" t="s">
        <v>800</v>
      </c>
      <c r="D645" s="311" t="s">
        <v>2159</v>
      </c>
      <c r="E645" s="310" t="s">
        <v>2160</v>
      </c>
      <c r="F645" s="312">
        <v>21.15</v>
      </c>
      <c r="G645" s="312">
        <v>1.1299999999999999</v>
      </c>
      <c r="H645" s="312">
        <v>2.14</v>
      </c>
      <c r="I645" s="312">
        <f t="shared" si="295"/>
        <v>4.5796000000000001</v>
      </c>
      <c r="J645" s="313">
        <f>COUNT(F645:F648)</f>
        <v>4</v>
      </c>
      <c r="K645" s="314">
        <f>AVERAGE(F645:F648)</f>
        <v>19.68</v>
      </c>
      <c r="L645" s="314">
        <f>STDEV(F645:F648)</f>
        <v>0.99589156036186899</v>
      </c>
      <c r="M645" s="315">
        <f>L645/K645</f>
        <v>5.0604245953347005E-2</v>
      </c>
      <c r="N645" s="316">
        <f t="shared" si="296"/>
        <v>1.6923016681024334</v>
      </c>
      <c r="O645" s="317">
        <f>SUM(N645:N648)</f>
        <v>5.3063471602753474</v>
      </c>
      <c r="P645" s="318">
        <f>O645/(J645-1)</f>
        <v>1.7687823867584491</v>
      </c>
      <c r="Q645" s="319">
        <f>ABS(F645-AVERAGE(F646:F648))/SQRT(STDEV(F646:F648)^2+G645^2)</f>
        <v>1.7033820986549468</v>
      </c>
      <c r="R645" s="320">
        <f t="shared" si="297"/>
        <v>1</v>
      </c>
      <c r="S645" s="321">
        <f>IF(SUM(R645:R648)=1,"One sample left!",SUM(R645:R648))</f>
        <v>4</v>
      </c>
      <c r="T645" s="316">
        <f>IF(S645=J645,K645,AVERAGE(F646:F648))</f>
        <v>19.68</v>
      </c>
      <c r="U645" s="316">
        <f>IF(S645=J645,L645,STDEV(F646:F648))</f>
        <v>0.99589156036186899</v>
      </c>
      <c r="V645" s="322">
        <f>U645/T645</f>
        <v>5.0604245953347005E-2</v>
      </c>
      <c r="W645" s="316">
        <f>SQRT(STDEV(F645:F648)^2+SUM(I645:I648))</f>
        <v>3.8010524858254717</v>
      </c>
      <c r="X645" s="322">
        <f>W645/T645</f>
        <v>0.19314291086511542</v>
      </c>
      <c r="Y645" s="323" t="str">
        <f t="shared" si="298"/>
        <v>No Rejection</v>
      </c>
      <c r="Z645" s="317">
        <f>IF(S645=J645,O645,SUM(Y645:Y648))</f>
        <v>5.3063471602753474</v>
      </c>
      <c r="AA645" s="324">
        <f>Z645/(S645-1)</f>
        <v>1.7687823867584491</v>
      </c>
      <c r="AC645" s="759"/>
      <c r="AD645" s="757"/>
    </row>
    <row r="646" spans="1:30" s="280" customFormat="1" ht="13.95" customHeight="1">
      <c r="A646" s="961"/>
      <c r="B646" s="326" t="s">
        <v>2126</v>
      </c>
      <c r="C646" s="327" t="s">
        <v>800</v>
      </c>
      <c r="D646" s="328" t="s">
        <v>2161</v>
      </c>
      <c r="E646" s="327" t="s">
        <v>2162</v>
      </c>
      <c r="F646" s="329">
        <v>19.3</v>
      </c>
      <c r="G646" s="329">
        <v>0.51</v>
      </c>
      <c r="H646" s="329">
        <v>1.73</v>
      </c>
      <c r="I646" s="329">
        <f t="shared" si="295"/>
        <v>2.9929000000000001</v>
      </c>
      <c r="J646" s="330">
        <f t="shared" ref="J646:M648" si="325">J645</f>
        <v>4</v>
      </c>
      <c r="K646" s="291">
        <f t="shared" si="325"/>
        <v>19.68</v>
      </c>
      <c r="L646" s="291">
        <f t="shared" si="325"/>
        <v>0.99589156036186899</v>
      </c>
      <c r="M646" s="331">
        <f t="shared" si="325"/>
        <v>5.0604245953347005E-2</v>
      </c>
      <c r="N646" s="332">
        <f t="shared" si="296"/>
        <v>0.55517108804305748</v>
      </c>
      <c r="O646" s="283"/>
      <c r="P646" s="290"/>
      <c r="Q646" s="333">
        <f>ABS(F646-AVERAGE(F645,F647,F648))/SQRT(STDEV(F645,F647,F648)^2+G646^2)</f>
        <v>0.39425631777710357</v>
      </c>
      <c r="R646" s="334">
        <f t="shared" si="297"/>
        <v>1</v>
      </c>
      <c r="S646" s="335">
        <f t="shared" ref="S646:S648" si="326">S645</f>
        <v>4</v>
      </c>
      <c r="T646" s="332">
        <f>T645</f>
        <v>19.68</v>
      </c>
      <c r="U646" s="332"/>
      <c r="V646" s="336"/>
      <c r="W646" s="332"/>
      <c r="X646" s="332"/>
      <c r="Y646" s="337" t="str">
        <f t="shared" si="298"/>
        <v>No Rejection</v>
      </c>
      <c r="Z646" s="332"/>
      <c r="AA646" s="338"/>
      <c r="AC646" s="759"/>
      <c r="AD646" s="757"/>
    </row>
    <row r="647" spans="1:30" s="280" customFormat="1" ht="13.95" customHeight="1">
      <c r="A647" s="961"/>
      <c r="B647" s="326" t="s">
        <v>2126</v>
      </c>
      <c r="C647" s="327" t="s">
        <v>800</v>
      </c>
      <c r="D647" s="328" t="s">
        <v>2163</v>
      </c>
      <c r="E647" s="327" t="s">
        <v>2164</v>
      </c>
      <c r="F647" s="329">
        <v>19.329999999999998</v>
      </c>
      <c r="G647" s="329">
        <v>0.51</v>
      </c>
      <c r="H647" s="329">
        <v>1.74</v>
      </c>
      <c r="I647" s="329">
        <f t="shared" si="295"/>
        <v>3.0276000000000001</v>
      </c>
      <c r="J647" s="330">
        <f t="shared" si="325"/>
        <v>4</v>
      </c>
      <c r="K647" s="291">
        <f t="shared" si="325"/>
        <v>19.68</v>
      </c>
      <c r="L647" s="291">
        <f t="shared" si="325"/>
        <v>0.99589156036186899</v>
      </c>
      <c r="M647" s="331">
        <f t="shared" si="325"/>
        <v>5.0604245953347005E-2</v>
      </c>
      <c r="N647" s="332">
        <f t="shared" si="296"/>
        <v>0.47097270280661668</v>
      </c>
      <c r="O647" s="283"/>
      <c r="P647" s="290"/>
      <c r="Q647" s="333">
        <f>ABS(F647-AVERAGE(F645,F646,F648))/SQRT(STDEV(F645,F646,F648)^2+G647^2)</f>
        <v>0.36153629608180565</v>
      </c>
      <c r="R647" s="334">
        <f t="shared" si="297"/>
        <v>1</v>
      </c>
      <c r="S647" s="335">
        <f t="shared" si="326"/>
        <v>4</v>
      </c>
      <c r="T647" s="332">
        <f>T646</f>
        <v>19.68</v>
      </c>
      <c r="U647" s="332"/>
      <c r="V647" s="336"/>
      <c r="W647" s="332"/>
      <c r="X647" s="332"/>
      <c r="Y647" s="337" t="str">
        <f t="shared" si="298"/>
        <v>No Rejection</v>
      </c>
      <c r="Z647" s="332"/>
      <c r="AA647" s="338"/>
      <c r="AC647" s="759"/>
      <c r="AD647" s="757"/>
    </row>
    <row r="648" spans="1:30" s="280" customFormat="1" ht="13.95" customHeight="1">
      <c r="A648" s="961"/>
      <c r="B648" s="339" t="s">
        <v>2126</v>
      </c>
      <c r="C648" s="340" t="s">
        <v>800</v>
      </c>
      <c r="D648" s="341" t="s">
        <v>2165</v>
      </c>
      <c r="E648" s="340" t="s">
        <v>2166</v>
      </c>
      <c r="F648" s="342">
        <v>18.940000000000001</v>
      </c>
      <c r="G648" s="342">
        <v>0.46</v>
      </c>
      <c r="H648" s="342">
        <v>1.69</v>
      </c>
      <c r="I648" s="342">
        <f t="shared" si="295"/>
        <v>2.8560999999999996</v>
      </c>
      <c r="J648" s="343">
        <f t="shared" si="325"/>
        <v>4</v>
      </c>
      <c r="K648" s="344">
        <f t="shared" si="325"/>
        <v>19.68</v>
      </c>
      <c r="L648" s="344">
        <f t="shared" si="325"/>
        <v>0.99589156036186899</v>
      </c>
      <c r="M648" s="345">
        <f t="shared" si="325"/>
        <v>5.0604245953347005E-2</v>
      </c>
      <c r="N648" s="346">
        <f t="shared" si="296"/>
        <v>2.5879017013232404</v>
      </c>
      <c r="O648" s="347"/>
      <c r="P648" s="348"/>
      <c r="Q648" s="349">
        <f>ABS(F648-AVERAGE(F645:F647))/SQRT(STDEV(F645:F647)^2+G648^2)</f>
        <v>0.85419015785475561</v>
      </c>
      <c r="R648" s="350">
        <f t="shared" si="297"/>
        <v>1</v>
      </c>
      <c r="S648" s="351">
        <f t="shared" si="326"/>
        <v>4</v>
      </c>
      <c r="T648" s="346">
        <f>T647</f>
        <v>19.68</v>
      </c>
      <c r="U648" s="346"/>
      <c r="V648" s="352"/>
      <c r="W648" s="346"/>
      <c r="X648" s="346"/>
      <c r="Y648" s="353" t="str">
        <f t="shared" si="298"/>
        <v>No Rejection</v>
      </c>
      <c r="Z648" s="346"/>
      <c r="AA648" s="354"/>
      <c r="AC648" s="759"/>
      <c r="AD648" s="757"/>
    </row>
    <row r="649" spans="1:30" s="280" customFormat="1" ht="13.95" customHeight="1">
      <c r="A649" s="961" t="s">
        <v>1967</v>
      </c>
      <c r="B649" s="309" t="s">
        <v>2994</v>
      </c>
      <c r="C649" s="310" t="s">
        <v>703</v>
      </c>
      <c r="D649" s="311" t="s">
        <v>2167</v>
      </c>
      <c r="E649" s="310" t="s">
        <v>2168</v>
      </c>
      <c r="F649" s="312">
        <v>54.12</v>
      </c>
      <c r="G649" s="312">
        <v>2.0299999999999998</v>
      </c>
      <c r="H649" s="312">
        <v>5.1100000000000003</v>
      </c>
      <c r="I649" s="312">
        <f t="shared" si="295"/>
        <v>26.112100000000002</v>
      </c>
      <c r="J649" s="313">
        <f>COUNT(F649:F652)</f>
        <v>4</v>
      </c>
      <c r="K649" s="314">
        <f>AVERAGE(F649:F652)</f>
        <v>63.724999999999994</v>
      </c>
      <c r="L649" s="314">
        <f>STDEV(F649:F652)</f>
        <v>10.61122832977725</v>
      </c>
      <c r="M649" s="315">
        <f>L649/K649</f>
        <v>0.16651594083604945</v>
      </c>
      <c r="N649" s="316">
        <f t="shared" si="296"/>
        <v>22.387348637433561</v>
      </c>
      <c r="O649" s="317">
        <f>SUM(N649:N652)</f>
        <v>96.798653049895236</v>
      </c>
      <c r="P649" s="318">
        <f>O649/(J649-1)</f>
        <v>32.266217683298414</v>
      </c>
      <c r="Q649" s="319">
        <f>ABS(F649-AVERAGE(F650:F652))/SQRT(STDEV(F650:F652)^2+G649^2)</f>
        <v>1.2127496251621828</v>
      </c>
      <c r="R649" s="320">
        <f t="shared" si="297"/>
        <v>1</v>
      </c>
      <c r="S649" s="321">
        <f>IF(SUM(R649:R652)=1,"One sample left!",SUM(R649:R652))</f>
        <v>3</v>
      </c>
      <c r="T649" s="316">
        <f>IF(S649=J649,K649,AVERAGE(F649:F651))</f>
        <v>58.73</v>
      </c>
      <c r="U649" s="316">
        <f>IF(S649=J649,L649,STDEV(F649:F651))</f>
        <v>4.3814495318330469</v>
      </c>
      <c r="V649" s="322">
        <f>U649/T649</f>
        <v>7.4603261226511952E-2</v>
      </c>
      <c r="W649" s="316">
        <f>SQRT(STDEV(F649:F651)^2+SUM(I649:I651))</f>
        <v>10.622080775441317</v>
      </c>
      <c r="X649" s="322">
        <f>W649/T649</f>
        <v>0.1808629452654745</v>
      </c>
      <c r="Y649" s="323">
        <f t="shared" si="298"/>
        <v>5.1571501371059725</v>
      </c>
      <c r="Z649" s="317">
        <f>IF(S649=J649,O649,SUM(Y649:Y652))</f>
        <v>10.17754223780652</v>
      </c>
      <c r="AA649" s="324">
        <f>Z649/(S649-1)</f>
        <v>5.0887711189032601</v>
      </c>
      <c r="AC649" s="759"/>
      <c r="AD649" s="757"/>
    </row>
    <row r="650" spans="1:30" s="280" customFormat="1" ht="13.95" customHeight="1">
      <c r="A650" s="961"/>
      <c r="B650" s="326" t="s">
        <v>2994</v>
      </c>
      <c r="C650" s="327" t="s">
        <v>703</v>
      </c>
      <c r="D650" s="328" t="s">
        <v>2169</v>
      </c>
      <c r="E650" s="327" t="s">
        <v>2170</v>
      </c>
      <c r="F650" s="329">
        <v>62.84</v>
      </c>
      <c r="G650" s="329">
        <v>1.84</v>
      </c>
      <c r="H650" s="329">
        <v>5.75</v>
      </c>
      <c r="I650" s="329">
        <f t="shared" si="295"/>
        <v>33.0625</v>
      </c>
      <c r="J650" s="330">
        <f t="shared" ref="J650:M652" si="327">J649</f>
        <v>4</v>
      </c>
      <c r="K650" s="291">
        <f t="shared" si="327"/>
        <v>63.724999999999994</v>
      </c>
      <c r="L650" s="291">
        <f t="shared" si="327"/>
        <v>10.61122832977725</v>
      </c>
      <c r="M650" s="331">
        <f t="shared" si="327"/>
        <v>0.16651594083604945</v>
      </c>
      <c r="N650" s="332">
        <f t="shared" si="296"/>
        <v>0.23134008742910675</v>
      </c>
      <c r="O650" s="283"/>
      <c r="P650" s="290"/>
      <c r="Q650" s="333">
        <f>ABS(F650-AVERAGE(F649,F651,F652))/SQRT(STDEV(F649,F651,F652)^2+G650^2)</f>
        <v>9.0036811462105126E-2</v>
      </c>
      <c r="R650" s="334">
        <f t="shared" si="297"/>
        <v>1</v>
      </c>
      <c r="S650" s="335">
        <f t="shared" ref="S650:S656" si="328">S649</f>
        <v>3</v>
      </c>
      <c r="T650" s="332">
        <f>T649</f>
        <v>58.73</v>
      </c>
      <c r="U650" s="332"/>
      <c r="V650" s="336"/>
      <c r="W650" s="332"/>
      <c r="X650" s="332"/>
      <c r="Y650" s="337">
        <f t="shared" si="298"/>
        <v>4.9893962665406582</v>
      </c>
      <c r="Z650" s="332"/>
      <c r="AA650" s="338"/>
      <c r="AC650" s="759"/>
      <c r="AD650" s="757"/>
    </row>
    <row r="651" spans="1:30" s="280" customFormat="1" ht="13.95" customHeight="1">
      <c r="A651" s="961"/>
      <c r="B651" s="326" t="s">
        <v>2994</v>
      </c>
      <c r="C651" s="327" t="s">
        <v>703</v>
      </c>
      <c r="D651" s="328" t="s">
        <v>2171</v>
      </c>
      <c r="E651" s="327" t="s">
        <v>2172</v>
      </c>
      <c r="F651" s="329">
        <v>59.23</v>
      </c>
      <c r="G651" s="329">
        <v>2.84</v>
      </c>
      <c r="H651" s="329">
        <v>5.87</v>
      </c>
      <c r="I651" s="329">
        <f t="shared" si="295"/>
        <v>34.456900000000005</v>
      </c>
      <c r="J651" s="330">
        <f t="shared" si="327"/>
        <v>4</v>
      </c>
      <c r="K651" s="291">
        <f t="shared" si="327"/>
        <v>63.724999999999994</v>
      </c>
      <c r="L651" s="291">
        <f t="shared" si="327"/>
        <v>10.61122832977725</v>
      </c>
      <c r="M651" s="331">
        <f t="shared" si="327"/>
        <v>0.16651594083604945</v>
      </c>
      <c r="N651" s="332">
        <f t="shared" si="296"/>
        <v>2.5050864163856352</v>
      </c>
      <c r="O651" s="283"/>
      <c r="P651" s="290"/>
      <c r="Q651" s="333">
        <f>ABS(F651-AVERAGE(F649,F650,F652))/SQRT(STDEV(F649,F650,F652)^2+G651^2)</f>
        <v>0.46872603051742112</v>
      </c>
      <c r="R651" s="334">
        <f t="shared" si="297"/>
        <v>1</v>
      </c>
      <c r="S651" s="335">
        <f t="shared" si="328"/>
        <v>3</v>
      </c>
      <c r="T651" s="332">
        <f>T650</f>
        <v>58.73</v>
      </c>
      <c r="U651" s="332"/>
      <c r="V651" s="336"/>
      <c r="W651" s="332"/>
      <c r="X651" s="332"/>
      <c r="Y651" s="337">
        <f t="shared" si="298"/>
        <v>3.0995834159888911E-2</v>
      </c>
      <c r="Z651" s="332"/>
      <c r="AA651" s="338"/>
      <c r="AC651" s="759"/>
      <c r="AD651" s="757"/>
    </row>
    <row r="652" spans="1:30" s="280" customFormat="1" ht="13.95" customHeight="1">
      <c r="A652" s="961"/>
      <c r="B652" s="339" t="s">
        <v>2994</v>
      </c>
      <c r="C652" s="340" t="s">
        <v>703</v>
      </c>
      <c r="D652" s="341" t="s">
        <v>2173</v>
      </c>
      <c r="E652" s="340" t="s">
        <v>2174</v>
      </c>
      <c r="F652" s="342">
        <v>78.709999999999994</v>
      </c>
      <c r="G652" s="342">
        <v>1.77</v>
      </c>
      <c r="H652" s="342">
        <v>7.08</v>
      </c>
      <c r="I652" s="342">
        <f t="shared" si="295"/>
        <v>50.126400000000004</v>
      </c>
      <c r="J652" s="343">
        <f t="shared" si="327"/>
        <v>4</v>
      </c>
      <c r="K652" s="344">
        <f t="shared" si="327"/>
        <v>63.724999999999994</v>
      </c>
      <c r="L652" s="344">
        <f t="shared" si="327"/>
        <v>10.61122832977725</v>
      </c>
      <c r="M652" s="345">
        <f t="shared" si="327"/>
        <v>0.16651594083604945</v>
      </c>
      <c r="N652" s="346">
        <f t="shared" si="296"/>
        <v>71.674877908646934</v>
      </c>
      <c r="O652" s="347"/>
      <c r="P652" s="348"/>
      <c r="Q652" s="349">
        <f>ABS(F652-AVERAGE(F649:F651))/SQRT(STDEV(F649:F651)^2+G652^2)</f>
        <v>4.2281571673479412</v>
      </c>
      <c r="R652" s="350">
        <f t="shared" si="297"/>
        <v>0</v>
      </c>
      <c r="S652" s="351">
        <f t="shared" si="328"/>
        <v>3</v>
      </c>
      <c r="T652" s="346">
        <f>T651</f>
        <v>58.73</v>
      </c>
      <c r="U652" s="346"/>
      <c r="V652" s="352"/>
      <c r="W652" s="346"/>
      <c r="X652" s="346"/>
      <c r="Y652" s="353">
        <f t="shared" si="298"/>
        <v>0</v>
      </c>
      <c r="Z652" s="346"/>
      <c r="AA652" s="354"/>
      <c r="AC652" s="759"/>
      <c r="AD652" s="757"/>
    </row>
    <row r="653" spans="1:30" s="280" customFormat="1" ht="13.95" customHeight="1">
      <c r="A653" s="961"/>
      <c r="B653" s="309" t="s">
        <v>2994</v>
      </c>
      <c r="C653" s="310" t="s">
        <v>713</v>
      </c>
      <c r="D653" s="311" t="s">
        <v>2175</v>
      </c>
      <c r="E653" s="310" t="s">
        <v>2176</v>
      </c>
      <c r="F653" s="312">
        <v>32</v>
      </c>
      <c r="G653" s="312">
        <v>0.77</v>
      </c>
      <c r="H653" s="312">
        <v>2.86</v>
      </c>
      <c r="I653" s="312">
        <f t="shared" si="295"/>
        <v>8.1795999999999989</v>
      </c>
      <c r="J653" s="313">
        <f>COUNT(F653:F656)</f>
        <v>4</v>
      </c>
      <c r="K653" s="314">
        <f>AVERAGE(F653:F656)</f>
        <v>21.7</v>
      </c>
      <c r="L653" s="314">
        <f>STDEV(F653:F656)</f>
        <v>7.6968608319669283</v>
      </c>
      <c r="M653" s="315">
        <f>L653/K653</f>
        <v>0.35469404755607964</v>
      </c>
      <c r="N653" s="316">
        <f t="shared" si="296"/>
        <v>178.93405296002703</v>
      </c>
      <c r="O653" s="317">
        <f>SUM(N653:N656)</f>
        <v>476.63597403457931</v>
      </c>
      <c r="P653" s="318">
        <f>O653/(J653-1)</f>
        <v>158.87865801152643</v>
      </c>
      <c r="Q653" s="319">
        <f>ABS(F653-AVERAGE(F654:F656))/SQRT(STDEV(F654:F656)^2+G653^2)</f>
        <v>3.1733776470642874</v>
      </c>
      <c r="R653" s="320">
        <f t="shared" si="297"/>
        <v>0</v>
      </c>
      <c r="S653" s="321">
        <f>IF(SUM(R653:R656)=1,"One sample left!",SUM(R653:R656))</f>
        <v>3</v>
      </c>
      <c r="T653" s="316">
        <f>IF(S653=J653,K653,AVERAGE(F654:F656))</f>
        <v>18.266666666666666</v>
      </c>
      <c r="U653" s="316">
        <f>IF(S653=J653,L653,STDEV(F654:F656))</f>
        <v>4.2586187118986638</v>
      </c>
      <c r="V653" s="322">
        <f>U653/T653</f>
        <v>0.23313606087036481</v>
      </c>
      <c r="W653" s="316">
        <f>SQRT(STDEV(F654:F656)^2+SUM(I654:I656))</f>
        <v>5.1606524135358542</v>
      </c>
      <c r="X653" s="322">
        <f>W653/T653</f>
        <v>0.2825174678942986</v>
      </c>
      <c r="Y653" s="323">
        <f t="shared" si="298"/>
        <v>0</v>
      </c>
      <c r="Z653" s="317">
        <f>IF(S653=J653,O653,SUM(Y653:Y656))</f>
        <v>152.38494377342775</v>
      </c>
      <c r="AA653" s="324">
        <f>Z653/(S653-1)</f>
        <v>76.192471886713875</v>
      </c>
      <c r="AC653" s="759"/>
      <c r="AD653" s="757"/>
    </row>
    <row r="654" spans="1:30" s="280" customFormat="1" ht="13.95" customHeight="1">
      <c r="A654" s="961"/>
      <c r="B654" s="326" t="s">
        <v>2994</v>
      </c>
      <c r="C654" s="327" t="s">
        <v>713</v>
      </c>
      <c r="D654" s="328" t="s">
        <v>2177</v>
      </c>
      <c r="E654" s="327" t="s">
        <v>2178</v>
      </c>
      <c r="F654" s="329">
        <v>20.65</v>
      </c>
      <c r="G654" s="329">
        <v>0.7</v>
      </c>
      <c r="H654" s="329">
        <v>1.9</v>
      </c>
      <c r="I654" s="329">
        <f t="shared" si="295"/>
        <v>3.61</v>
      </c>
      <c r="J654" s="330">
        <f t="shared" ref="J654:M656" si="329">J653</f>
        <v>4</v>
      </c>
      <c r="K654" s="291">
        <f t="shared" si="329"/>
        <v>21.7</v>
      </c>
      <c r="L654" s="291">
        <f t="shared" si="329"/>
        <v>7.6968608319669283</v>
      </c>
      <c r="M654" s="331">
        <f t="shared" si="329"/>
        <v>0.35469404755607964</v>
      </c>
      <c r="N654" s="332">
        <f t="shared" si="296"/>
        <v>2.2500000000000036</v>
      </c>
      <c r="O654" s="283"/>
      <c r="P654" s="290"/>
      <c r="Q654" s="333">
        <f>ABS(F654-AVERAGE(F653,F655,F656))/SQRT(STDEV(F653,F655,F656)^2+G654^2)</f>
        <v>0.1487196274080248</v>
      </c>
      <c r="R654" s="334">
        <f t="shared" si="297"/>
        <v>1</v>
      </c>
      <c r="S654" s="335">
        <f t="shared" si="328"/>
        <v>3</v>
      </c>
      <c r="T654" s="332">
        <f>T653</f>
        <v>18.266666666666666</v>
      </c>
      <c r="U654" s="332"/>
      <c r="V654" s="336"/>
      <c r="W654" s="332"/>
      <c r="X654" s="332"/>
      <c r="Y654" s="337">
        <f t="shared" si="298"/>
        <v>11.592403628117911</v>
      </c>
      <c r="Z654" s="332"/>
      <c r="AA654" s="338"/>
      <c r="AC654" s="759"/>
      <c r="AD654" s="757"/>
    </row>
    <row r="655" spans="1:30" s="280" customFormat="1" ht="13.95" customHeight="1">
      <c r="A655" s="961"/>
      <c r="B655" s="326" t="s">
        <v>2994</v>
      </c>
      <c r="C655" s="327" t="s">
        <v>713</v>
      </c>
      <c r="D655" s="328" t="s">
        <v>2179</v>
      </c>
      <c r="E655" s="327" t="s">
        <v>2180</v>
      </c>
      <c r="F655" s="329">
        <v>13.35</v>
      </c>
      <c r="G655" s="329">
        <v>0.49</v>
      </c>
      <c r="H655" s="329">
        <v>1.24</v>
      </c>
      <c r="I655" s="329">
        <f t="shared" ref="I655:I656" si="330">H655^2</f>
        <v>1.5376000000000001</v>
      </c>
      <c r="J655" s="330">
        <f t="shared" si="329"/>
        <v>4</v>
      </c>
      <c r="K655" s="291">
        <f t="shared" si="329"/>
        <v>21.7</v>
      </c>
      <c r="L655" s="291">
        <f t="shared" si="329"/>
        <v>7.6968608319669283</v>
      </c>
      <c r="M655" s="331">
        <f t="shared" si="329"/>
        <v>0.35469404755607964</v>
      </c>
      <c r="N655" s="332">
        <f t="shared" si="296"/>
        <v>290.38942107455227</v>
      </c>
      <c r="O655" s="283"/>
      <c r="P655" s="290"/>
      <c r="Q655" s="333">
        <f>ABS(F655-AVERAGE(F653,F654,F656))/SQRT(STDEV(F653,F654,F656)^2+G655^2)</f>
        <v>1.7053508191857418</v>
      </c>
      <c r="R655" s="334">
        <f t="shared" si="297"/>
        <v>1</v>
      </c>
      <c r="S655" s="335">
        <f t="shared" si="328"/>
        <v>3</v>
      </c>
      <c r="T655" s="332">
        <f>T654</f>
        <v>18.266666666666666</v>
      </c>
      <c r="U655" s="332"/>
      <c r="V655" s="336"/>
      <c r="W655" s="332"/>
      <c r="X655" s="332"/>
      <c r="Y655" s="337">
        <f t="shared" si="298"/>
        <v>100.68142903419869</v>
      </c>
      <c r="Z655" s="332"/>
      <c r="AA655" s="338"/>
      <c r="AC655" s="759"/>
      <c r="AD655" s="757"/>
    </row>
    <row r="656" spans="1:30" s="280" customFormat="1" ht="13.95" customHeight="1">
      <c r="A656" s="961"/>
      <c r="B656" s="339" t="s">
        <v>2994</v>
      </c>
      <c r="C656" s="340" t="s">
        <v>713</v>
      </c>
      <c r="D656" s="341" t="s">
        <v>2181</v>
      </c>
      <c r="E656" s="340" t="s">
        <v>2182</v>
      </c>
      <c r="F656" s="342">
        <v>20.8</v>
      </c>
      <c r="G656" s="342">
        <v>0.4</v>
      </c>
      <c r="H656" s="342">
        <v>1.83</v>
      </c>
      <c r="I656" s="342">
        <f t="shared" si="330"/>
        <v>3.3489000000000004</v>
      </c>
      <c r="J656" s="343">
        <f t="shared" si="329"/>
        <v>4</v>
      </c>
      <c r="K656" s="344">
        <f t="shared" si="329"/>
        <v>21.7</v>
      </c>
      <c r="L656" s="344">
        <f t="shared" si="329"/>
        <v>7.6968608319669283</v>
      </c>
      <c r="M656" s="345">
        <f t="shared" si="329"/>
        <v>0.35469404755607964</v>
      </c>
      <c r="N656" s="346">
        <f t="shared" ref="N656" si="331">(F656-K656)^2/G656^2</f>
        <v>5.0624999999999831</v>
      </c>
      <c r="O656" s="347"/>
      <c r="P656" s="348"/>
      <c r="Q656" s="349">
        <f>ABS(F656-AVERAGE(F653:F655))/SQRT(STDEV(F653:F655)^2+G656^2)</f>
        <v>0.12757117442146268</v>
      </c>
      <c r="R656" s="350">
        <f t="shared" ref="R656" si="332">IF(Q656&gt;2,0,1)</f>
        <v>1</v>
      </c>
      <c r="S656" s="351">
        <f t="shared" si="328"/>
        <v>3</v>
      </c>
      <c r="T656" s="346">
        <f>T655</f>
        <v>18.266666666666666</v>
      </c>
      <c r="U656" s="346"/>
      <c r="V656" s="352"/>
      <c r="W656" s="346"/>
      <c r="X656" s="346"/>
      <c r="Y656" s="353">
        <f t="shared" ref="Y656" si="333">IF(S656=J656,"No Rejection",(IF(R656=0,0,(F656-T656)^2/G656^2)))</f>
        <v>40.111111111111157</v>
      </c>
      <c r="Z656" s="346"/>
      <c r="AA656" s="354"/>
      <c r="AC656" s="759"/>
      <c r="AD656" s="757"/>
    </row>
  </sheetData>
  <mergeCells count="63">
    <mergeCell ref="A623:A625"/>
    <mergeCell ref="A626:A628"/>
    <mergeCell ref="A629:A648"/>
    <mergeCell ref="A649:A656"/>
    <mergeCell ref="A560:A569"/>
    <mergeCell ref="A570:A577"/>
    <mergeCell ref="A578:A591"/>
    <mergeCell ref="A592:A594"/>
    <mergeCell ref="A595:A615"/>
    <mergeCell ref="A616:A622"/>
    <mergeCell ref="A557:A559"/>
    <mergeCell ref="A446:A448"/>
    <mergeCell ref="A449:A452"/>
    <mergeCell ref="A453:A456"/>
    <mergeCell ref="A457:A485"/>
    <mergeCell ref="A486:A495"/>
    <mergeCell ref="A496:A499"/>
    <mergeCell ref="A500:A509"/>
    <mergeCell ref="A510:A515"/>
    <mergeCell ref="A516:A546"/>
    <mergeCell ref="A547:A549"/>
    <mergeCell ref="A550:A556"/>
    <mergeCell ref="A399:A445"/>
    <mergeCell ref="A297:A302"/>
    <mergeCell ref="A303:A311"/>
    <mergeCell ref="A312:A317"/>
    <mergeCell ref="A318:A321"/>
    <mergeCell ref="A322:A327"/>
    <mergeCell ref="A328:A337"/>
    <mergeCell ref="A338:A340"/>
    <mergeCell ref="A341:A347"/>
    <mergeCell ref="A348:A365"/>
    <mergeCell ref="A366:A373"/>
    <mergeCell ref="A374:A398"/>
    <mergeCell ref="A112:A121"/>
    <mergeCell ref="A291:A296"/>
    <mergeCell ref="A206:A211"/>
    <mergeCell ref="A212:A223"/>
    <mergeCell ref="A224:A227"/>
    <mergeCell ref="A228:A234"/>
    <mergeCell ref="A235:A237"/>
    <mergeCell ref="A238:A241"/>
    <mergeCell ref="A242:A245"/>
    <mergeCell ref="A246:A251"/>
    <mergeCell ref="A252:A263"/>
    <mergeCell ref="A264:A278"/>
    <mergeCell ref="A279:A290"/>
    <mergeCell ref="S6:AA6"/>
    <mergeCell ref="A8:A19"/>
    <mergeCell ref="A190:A192"/>
    <mergeCell ref="A193:A205"/>
    <mergeCell ref="A20:A41"/>
    <mergeCell ref="J6:P6"/>
    <mergeCell ref="Q6:R6"/>
    <mergeCell ref="A122:A134"/>
    <mergeCell ref="A135:A143"/>
    <mergeCell ref="A144:A168"/>
    <mergeCell ref="A169:A177"/>
    <mergeCell ref="A178:A189"/>
    <mergeCell ref="A42:A45"/>
    <mergeCell ref="A46:A68"/>
    <mergeCell ref="A69:A103"/>
    <mergeCell ref="A104:A111"/>
  </mergeCells>
  <conditionalFormatting sqref="Q8:Q10 Q118:Q121 Q104:Q112 Q212:Q215 Q221:Q224 Q228:Q234 Q535:Q546 Q768:Q1048576 Q241:Q515 Q56:Q60">
    <cfRule type="cellIs" dxfId="2024" priority="1703" operator="greaterThan">
      <formula>2</formula>
    </cfRule>
  </conditionalFormatting>
  <conditionalFormatting sqref="R8:R10 Y104:Y105 R104:R121 R212:R234 R182:R186 R535:R546 R238:R515 R54:R65">
    <cfRule type="cellIs" dxfId="2023" priority="1702" operator="equal">
      <formula>0</formula>
    </cfRule>
  </conditionalFormatting>
  <conditionalFormatting sqref="Q113:Q117">
    <cfRule type="cellIs" dxfId="2022" priority="1701" operator="greaterThan">
      <formula>2</formula>
    </cfRule>
  </conditionalFormatting>
  <conditionalFormatting sqref="Q216:Q220">
    <cfRule type="cellIs" dxfId="2021" priority="1700" operator="greaterThan">
      <formula>2</formula>
    </cfRule>
  </conditionalFormatting>
  <conditionalFormatting sqref="Q61:Q65">
    <cfRule type="cellIs" dxfId="2020" priority="1699" operator="greaterThan">
      <formula>2</formula>
    </cfRule>
  </conditionalFormatting>
  <conditionalFormatting sqref="Q225">
    <cfRule type="cellIs" dxfId="2019" priority="1698" operator="greaterThan">
      <formula>2</formula>
    </cfRule>
  </conditionalFormatting>
  <conditionalFormatting sqref="Q226">
    <cfRule type="cellIs" dxfId="2018" priority="1697" operator="greaterThan">
      <formula>2</formula>
    </cfRule>
  </conditionalFormatting>
  <conditionalFormatting sqref="Q227">
    <cfRule type="cellIs" dxfId="2017" priority="1696" operator="greaterThan">
      <formula>2</formula>
    </cfRule>
  </conditionalFormatting>
  <conditionalFormatting sqref="Q182:Q183">
    <cfRule type="cellIs" dxfId="2016" priority="1695" operator="greaterThan">
      <formula>2</formula>
    </cfRule>
  </conditionalFormatting>
  <conditionalFormatting sqref="Q184">
    <cfRule type="cellIs" dxfId="2015" priority="1694" operator="greaterThan">
      <formula>2</formula>
    </cfRule>
  </conditionalFormatting>
  <conditionalFormatting sqref="Q185">
    <cfRule type="cellIs" dxfId="2014" priority="1693" operator="greaterThan">
      <formula>2</formula>
    </cfRule>
  </conditionalFormatting>
  <conditionalFormatting sqref="Q186">
    <cfRule type="cellIs" dxfId="2013" priority="1692" operator="greaterThan">
      <formula>2</formula>
    </cfRule>
  </conditionalFormatting>
  <conditionalFormatting sqref="Y8:Y9 Y212:Y213 Y227:Y229 Y233:Y234 Y535:Y546 Y241:Y515">
    <cfRule type="containsText" dxfId="2012" priority="1690" operator="containsText" text="No Rejection">
      <formula>NOT(ISERROR(SEARCH("No Rejection",Y8)))</formula>
    </cfRule>
    <cfRule type="cellIs" dxfId="2011" priority="1691" operator="equal">
      <formula>0</formula>
    </cfRule>
  </conditionalFormatting>
  <conditionalFormatting sqref="Y230:Y232">
    <cfRule type="containsText" dxfId="2010" priority="1688" operator="containsText" text="No Rejection">
      <formula>NOT(ISERROR(SEARCH("No Rejection",Y230)))</formula>
    </cfRule>
    <cfRule type="cellIs" dxfId="2009" priority="1689" operator="equal">
      <formula>0</formula>
    </cfRule>
  </conditionalFormatting>
  <conditionalFormatting sqref="Y243:Y245">
    <cfRule type="containsText" dxfId="2008" priority="1686" operator="containsText" text="No Rejection">
      <formula>NOT(ISERROR(SEARCH("No Rejection",Y243)))</formula>
    </cfRule>
    <cfRule type="cellIs" dxfId="2007" priority="1687" operator="equal">
      <formula>0</formula>
    </cfRule>
  </conditionalFormatting>
  <conditionalFormatting sqref="Y246:Y248">
    <cfRule type="containsText" dxfId="2006" priority="1684" operator="containsText" text="No Rejection">
      <formula>NOT(ISERROR(SEARCH("No Rejection",Y246)))</formula>
    </cfRule>
    <cfRule type="cellIs" dxfId="2005" priority="1685" operator="equal">
      <formula>0</formula>
    </cfRule>
  </conditionalFormatting>
  <conditionalFormatting sqref="S535:S546 S241:S515">
    <cfRule type="containsText" dxfId="2004" priority="1683" operator="containsText" text="One sample left!">
      <formula>NOT(ISERROR(SEARCH("One sample left!",S241)))</formula>
    </cfRule>
  </conditionalFormatting>
  <conditionalFormatting sqref="S471">
    <cfRule type="containsText" dxfId="2003" priority="1671" operator="containsText" text="One sample left!">
      <formula>NOT(ISERROR(SEARCH("One sample left!",S471)))</formula>
    </cfRule>
  </conditionalFormatting>
  <conditionalFormatting sqref="S233 S243 S246">
    <cfRule type="containsText" dxfId="2002" priority="1682" operator="containsText" text="One sample left!">
      <formula>NOT(ISERROR(SEARCH("One sample left!",S233)))</formula>
    </cfRule>
  </conditionalFormatting>
  <conditionalFormatting sqref="Y318:Y319">
    <cfRule type="containsText" dxfId="2001" priority="1680" operator="containsText" text="No Rejection">
      <formula>NOT(ISERROR(SEARCH("No Rejection",Y318)))</formula>
    </cfRule>
    <cfRule type="cellIs" dxfId="2000" priority="1681" operator="equal">
      <formula>0</formula>
    </cfRule>
  </conditionalFormatting>
  <conditionalFormatting sqref="S320">
    <cfRule type="containsText" dxfId="1999" priority="1679" operator="containsText" text="One sample left!">
      <formula>NOT(ISERROR(SEARCH("One sample left!",S320)))</formula>
    </cfRule>
  </conditionalFormatting>
  <conditionalFormatting sqref="Y467:Y469">
    <cfRule type="containsText" dxfId="1998" priority="1677" operator="containsText" text="No Rejection">
      <formula>NOT(ISERROR(SEARCH("No Rejection",Y467)))</formula>
    </cfRule>
    <cfRule type="cellIs" dxfId="1997" priority="1678" operator="equal">
      <formula>0</formula>
    </cfRule>
  </conditionalFormatting>
  <conditionalFormatting sqref="S467">
    <cfRule type="containsText" dxfId="1996" priority="1676" operator="containsText" text="One sample left!">
      <formula>NOT(ISERROR(SEARCH("One sample left!",S467)))</formula>
    </cfRule>
  </conditionalFormatting>
  <conditionalFormatting sqref="Y59">
    <cfRule type="containsText" dxfId="1995" priority="1646" operator="containsText" text="No Rejection">
      <formula>NOT(ISERROR(SEARCH("No Rejection",Y59)))</formula>
    </cfRule>
    <cfRule type="cellIs" dxfId="1994" priority="1647" operator="equal">
      <formula>0</formula>
    </cfRule>
  </conditionalFormatting>
  <conditionalFormatting sqref="Y470">
    <cfRule type="containsText" dxfId="1993" priority="1674" operator="containsText" text="No Rejection">
      <formula>NOT(ISERROR(SEARCH("No Rejection",Y470)))</formula>
    </cfRule>
    <cfRule type="cellIs" dxfId="1992" priority="1675" operator="equal">
      <formula>0</formula>
    </cfRule>
  </conditionalFormatting>
  <conditionalFormatting sqref="Y471:Y473">
    <cfRule type="containsText" dxfId="1991" priority="1672" operator="containsText" text="No Rejection">
      <formula>NOT(ISERROR(SEARCH("No Rejection",Y471)))</formula>
    </cfRule>
    <cfRule type="cellIs" dxfId="1990" priority="1673" operator="equal">
      <formula>0</formula>
    </cfRule>
  </conditionalFormatting>
  <conditionalFormatting sqref="Y474">
    <cfRule type="containsText" dxfId="1989" priority="1669" operator="containsText" text="No Rejection">
      <formula>NOT(ISERROR(SEARCH("No Rejection",Y474)))</formula>
    </cfRule>
    <cfRule type="cellIs" dxfId="1988" priority="1670" operator="equal">
      <formula>0</formula>
    </cfRule>
  </conditionalFormatting>
  <conditionalFormatting sqref="Y475:Y477">
    <cfRule type="containsText" dxfId="1987" priority="1667" operator="containsText" text="No Rejection">
      <formula>NOT(ISERROR(SEARCH("No Rejection",Y475)))</formula>
    </cfRule>
    <cfRule type="cellIs" dxfId="1986" priority="1668" operator="equal">
      <formula>0</formula>
    </cfRule>
  </conditionalFormatting>
  <conditionalFormatting sqref="S475">
    <cfRule type="containsText" dxfId="1985" priority="1666" operator="containsText" text="One sample left!">
      <formula>NOT(ISERROR(SEARCH("One sample left!",S475)))</formula>
    </cfRule>
  </conditionalFormatting>
  <conditionalFormatting sqref="Y478">
    <cfRule type="containsText" dxfId="1984" priority="1664" operator="containsText" text="No Rejection">
      <formula>NOT(ISERROR(SEARCH("No Rejection",Y478)))</formula>
    </cfRule>
    <cfRule type="cellIs" dxfId="1983" priority="1665" operator="equal">
      <formula>0</formula>
    </cfRule>
  </conditionalFormatting>
  <conditionalFormatting sqref="Y10">
    <cfRule type="containsText" dxfId="1982" priority="1662" operator="containsText" text="No Rejection">
      <formula>NOT(ISERROR(SEARCH("No Rejection",Y10)))</formula>
    </cfRule>
    <cfRule type="cellIs" dxfId="1981" priority="1663" operator="equal">
      <formula>0</formula>
    </cfRule>
  </conditionalFormatting>
  <conditionalFormatting sqref="Y465">
    <cfRule type="containsText" dxfId="1980" priority="1660" operator="containsText" text="No Rejection">
      <formula>NOT(ISERROR(SEARCH("No Rejection",Y465)))</formula>
    </cfRule>
    <cfRule type="cellIs" dxfId="1979" priority="1661" operator="equal">
      <formula>0</formula>
    </cfRule>
  </conditionalFormatting>
  <conditionalFormatting sqref="Y466">
    <cfRule type="containsText" dxfId="1978" priority="1658" operator="containsText" text="No Rejection">
      <formula>NOT(ISERROR(SEARCH("No Rejection",Y466)))</formula>
    </cfRule>
    <cfRule type="cellIs" dxfId="1977" priority="1659" operator="equal">
      <formula>0</formula>
    </cfRule>
  </conditionalFormatting>
  <conditionalFormatting sqref="Y64">
    <cfRule type="containsText" dxfId="1976" priority="1639" operator="containsText" text="No Rejection">
      <formula>NOT(ISERROR(SEARCH("No Rejection",Y64)))</formula>
    </cfRule>
    <cfRule type="cellIs" dxfId="1975" priority="1640" operator="equal">
      <formula>0</formula>
    </cfRule>
  </conditionalFormatting>
  <conditionalFormatting sqref="Y216:Y218">
    <cfRule type="containsText" dxfId="1974" priority="1656" operator="containsText" text="No Rejection">
      <formula>NOT(ISERROR(SEARCH("No Rejection",Y216)))</formula>
    </cfRule>
    <cfRule type="cellIs" dxfId="1973" priority="1657" operator="equal">
      <formula>0</formula>
    </cfRule>
  </conditionalFormatting>
  <conditionalFormatting sqref="S216">
    <cfRule type="containsText" dxfId="1972" priority="1655" operator="containsText" text="One sample left!">
      <formula>NOT(ISERROR(SEARCH("One sample left!",S216)))</formula>
    </cfRule>
  </conditionalFormatting>
  <conditionalFormatting sqref="Y219">
    <cfRule type="containsText" dxfId="1971" priority="1653" operator="containsText" text="No Rejection">
      <formula>NOT(ISERROR(SEARCH("No Rejection",Y219)))</formula>
    </cfRule>
    <cfRule type="cellIs" dxfId="1970" priority="1654" operator="equal">
      <formula>0</formula>
    </cfRule>
  </conditionalFormatting>
  <conditionalFormatting sqref="Y220">
    <cfRule type="containsText" dxfId="1969" priority="1651" operator="containsText" text="No Rejection">
      <formula>NOT(ISERROR(SEARCH("No Rejection",Y220)))</formula>
    </cfRule>
    <cfRule type="cellIs" dxfId="1968" priority="1652" operator="equal">
      <formula>0</formula>
    </cfRule>
  </conditionalFormatting>
  <conditionalFormatting sqref="Y221:Y223">
    <cfRule type="containsText" dxfId="1967" priority="1649" operator="containsText" text="No Rejection">
      <formula>NOT(ISERROR(SEARCH("No Rejection",Y221)))</formula>
    </cfRule>
    <cfRule type="cellIs" dxfId="1966" priority="1650" operator="equal">
      <formula>0</formula>
    </cfRule>
  </conditionalFormatting>
  <conditionalFormatting sqref="S221">
    <cfRule type="containsText" dxfId="1965" priority="1648" operator="containsText" text="One sample left!">
      <formula>NOT(ISERROR(SEARCH("One sample left!",S221)))</formula>
    </cfRule>
  </conditionalFormatting>
  <conditionalFormatting sqref="Y60">
    <cfRule type="containsText" dxfId="1964" priority="1644" operator="containsText" text="No Rejection">
      <formula>NOT(ISERROR(SEARCH("No Rejection",Y60)))</formula>
    </cfRule>
    <cfRule type="cellIs" dxfId="1963" priority="1645" operator="equal">
      <formula>0</formula>
    </cfRule>
  </conditionalFormatting>
  <conditionalFormatting sqref="Y61:Y63">
    <cfRule type="containsText" dxfId="1962" priority="1642" operator="containsText" text="No Rejection">
      <formula>NOT(ISERROR(SEARCH("No Rejection",Y61)))</formula>
    </cfRule>
    <cfRule type="cellIs" dxfId="1961" priority="1643" operator="equal">
      <formula>0</formula>
    </cfRule>
  </conditionalFormatting>
  <conditionalFormatting sqref="S61">
    <cfRule type="containsText" dxfId="1960" priority="1641" operator="containsText" text="One sample left!">
      <formula>NOT(ISERROR(SEARCH("One sample left!",S61)))</formula>
    </cfRule>
  </conditionalFormatting>
  <conditionalFormatting sqref="Y65">
    <cfRule type="containsText" dxfId="1959" priority="1637" operator="containsText" text="No Rejection">
      <formula>NOT(ISERROR(SEARCH("No Rejection",Y65)))</formula>
    </cfRule>
    <cfRule type="cellIs" dxfId="1958" priority="1638" operator="equal">
      <formula>0</formula>
    </cfRule>
  </conditionalFormatting>
  <conditionalFormatting sqref="Y118:Y120">
    <cfRule type="containsText" dxfId="1957" priority="1635" operator="containsText" text="No Rejection">
      <formula>NOT(ISERROR(SEARCH("No Rejection",Y118)))</formula>
    </cfRule>
    <cfRule type="cellIs" dxfId="1956" priority="1636" operator="equal">
      <formula>0</formula>
    </cfRule>
  </conditionalFormatting>
  <conditionalFormatting sqref="S118">
    <cfRule type="containsText" dxfId="1955" priority="1634" operator="containsText" text="One sample left!">
      <formula>NOT(ISERROR(SEARCH("One sample left!",S118)))</formula>
    </cfRule>
  </conditionalFormatting>
  <conditionalFormatting sqref="Y121">
    <cfRule type="containsText" dxfId="1954" priority="1632" operator="containsText" text="No Rejection">
      <formula>NOT(ISERROR(SEARCH("No Rejection",Y121)))</formula>
    </cfRule>
    <cfRule type="cellIs" dxfId="1953" priority="1633" operator="equal">
      <formula>0</formula>
    </cfRule>
  </conditionalFormatting>
  <conditionalFormatting sqref="Y214">
    <cfRule type="containsText" dxfId="1952" priority="1630" operator="containsText" text="No Rejection">
      <formula>NOT(ISERROR(SEARCH("No Rejection",Y214)))</formula>
    </cfRule>
    <cfRule type="cellIs" dxfId="1951" priority="1631" operator="equal">
      <formula>0</formula>
    </cfRule>
  </conditionalFormatting>
  <conditionalFormatting sqref="Y215">
    <cfRule type="containsText" dxfId="1950" priority="1628" operator="containsText" text="No Rejection">
      <formula>NOT(ISERROR(SEARCH("No Rejection",Y215)))</formula>
    </cfRule>
    <cfRule type="cellIs" dxfId="1949" priority="1629" operator="equal">
      <formula>0</formula>
    </cfRule>
  </conditionalFormatting>
  <conditionalFormatting sqref="Y112">
    <cfRule type="containsText" dxfId="1948" priority="1626" operator="containsText" text="No Rejection">
      <formula>NOT(ISERROR(SEARCH("No Rejection",Y112)))</formula>
    </cfRule>
    <cfRule type="cellIs" dxfId="1947" priority="1627" operator="equal">
      <formula>0</formula>
    </cfRule>
  </conditionalFormatting>
  <conditionalFormatting sqref="Y113:Y115">
    <cfRule type="containsText" dxfId="1946" priority="1624" operator="containsText" text="No Rejection">
      <formula>NOT(ISERROR(SEARCH("No Rejection",Y113)))</formula>
    </cfRule>
    <cfRule type="cellIs" dxfId="1945" priority="1625" operator="equal">
      <formula>0</formula>
    </cfRule>
  </conditionalFormatting>
  <conditionalFormatting sqref="S113">
    <cfRule type="containsText" dxfId="1944" priority="1623" operator="containsText" text="One sample left!">
      <formula>NOT(ISERROR(SEARCH("One sample left!",S113)))</formula>
    </cfRule>
  </conditionalFormatting>
  <conditionalFormatting sqref="Y116">
    <cfRule type="containsText" dxfId="1943" priority="1621" operator="containsText" text="No Rejection">
      <formula>NOT(ISERROR(SEARCH("No Rejection",Y116)))</formula>
    </cfRule>
    <cfRule type="cellIs" dxfId="1942" priority="1622" operator="equal">
      <formula>0</formula>
    </cfRule>
  </conditionalFormatting>
  <conditionalFormatting sqref="Y117">
    <cfRule type="containsText" dxfId="1941" priority="1619" operator="containsText" text="No Rejection">
      <formula>NOT(ISERROR(SEARCH("No Rejection",Y117)))</formula>
    </cfRule>
    <cfRule type="cellIs" dxfId="1940" priority="1620" operator="equal">
      <formula>0</formula>
    </cfRule>
  </conditionalFormatting>
  <conditionalFormatting sqref="Y224">
    <cfRule type="containsText" dxfId="1939" priority="1617" operator="containsText" text="No Rejection">
      <formula>NOT(ISERROR(SEARCH("No Rejection",Y224)))</formula>
    </cfRule>
    <cfRule type="cellIs" dxfId="1938" priority="1618" operator="equal">
      <formula>0</formula>
    </cfRule>
  </conditionalFormatting>
  <conditionalFormatting sqref="Y225">
    <cfRule type="containsText" dxfId="1937" priority="1615" operator="containsText" text="No Rejection">
      <formula>NOT(ISERROR(SEARCH("No Rejection",Y225)))</formula>
    </cfRule>
    <cfRule type="cellIs" dxfId="1936" priority="1616" operator="equal">
      <formula>0</formula>
    </cfRule>
  </conditionalFormatting>
  <conditionalFormatting sqref="Y226">
    <cfRule type="containsText" dxfId="1935" priority="1613" operator="containsText" text="No Rejection">
      <formula>NOT(ISERROR(SEARCH("No Rejection",Y226)))</formula>
    </cfRule>
    <cfRule type="cellIs" dxfId="1934" priority="1614" operator="equal">
      <formula>0</formula>
    </cfRule>
  </conditionalFormatting>
  <conditionalFormatting sqref="S227">
    <cfRule type="containsText" dxfId="1933" priority="1612" operator="containsText" text="One sample left!">
      <formula>NOT(ISERROR(SEARCH("One sample left!",S227)))</formula>
    </cfRule>
  </conditionalFormatting>
  <conditionalFormatting sqref="Y141:Y142">
    <cfRule type="containsText" dxfId="1932" priority="1232" operator="containsText" text="No Rejection">
      <formula>NOT(ISERROR(SEARCH("No Rejection",Y141)))</formula>
    </cfRule>
    <cfRule type="cellIs" dxfId="1931" priority="1233" operator="equal">
      <formula>0</formula>
    </cfRule>
  </conditionalFormatting>
  <conditionalFormatting sqref="Y185">
    <cfRule type="containsText" dxfId="1930" priority="1604" operator="containsText" text="No Rejection">
      <formula>NOT(ISERROR(SEARCH("No Rejection",Y185)))</formula>
    </cfRule>
    <cfRule type="cellIs" dxfId="1929" priority="1605" operator="equal">
      <formula>0</formula>
    </cfRule>
  </conditionalFormatting>
  <conditionalFormatting sqref="Y186">
    <cfRule type="containsText" dxfId="1928" priority="1601" operator="containsText" text="No Rejection">
      <formula>NOT(ISERROR(SEARCH("No Rejection",Y186)))</formula>
    </cfRule>
    <cfRule type="cellIs" dxfId="1927" priority="1602" operator="equal">
      <formula>0</formula>
    </cfRule>
  </conditionalFormatting>
  <conditionalFormatting sqref="Y184">
    <cfRule type="containsText" dxfId="1926" priority="1606" operator="containsText" text="No Rejection">
      <formula>NOT(ISERROR(SEARCH("No Rejection",Y184)))</formula>
    </cfRule>
    <cfRule type="cellIs" dxfId="1925" priority="1607" operator="equal">
      <formula>0</formula>
    </cfRule>
  </conditionalFormatting>
  <conditionalFormatting sqref="Y182">
    <cfRule type="containsText" dxfId="1924" priority="1610" operator="containsText" text="No Rejection">
      <formula>NOT(ISERROR(SEARCH("No Rejection",Y182)))</formula>
    </cfRule>
    <cfRule type="cellIs" dxfId="1923" priority="1611" operator="equal">
      <formula>0</formula>
    </cfRule>
  </conditionalFormatting>
  <conditionalFormatting sqref="Y183">
    <cfRule type="containsText" dxfId="1922" priority="1608" operator="containsText" text="No Rejection">
      <formula>NOT(ISERROR(SEARCH("No Rejection",Y183)))</formula>
    </cfRule>
    <cfRule type="cellIs" dxfId="1921" priority="1609" operator="equal">
      <formula>0</formula>
    </cfRule>
  </conditionalFormatting>
  <conditionalFormatting sqref="Y182:Y186">
    <cfRule type="cellIs" dxfId="1920" priority="1603" operator="equal">
      <formula>0</formula>
    </cfRule>
  </conditionalFormatting>
  <conditionalFormatting sqref="Y104">
    <cfRule type="containsText" dxfId="1919" priority="1599" operator="containsText" text="No Rejection">
      <formula>NOT(ISERROR(SEARCH("No Rejection",Y104)))</formula>
    </cfRule>
    <cfRule type="cellIs" dxfId="1918" priority="1600" operator="equal">
      <formula>0</formula>
    </cfRule>
  </conditionalFormatting>
  <conditionalFormatting sqref="Y105">
    <cfRule type="containsText" dxfId="1917" priority="1597" operator="containsText" text="No Rejection">
      <formula>NOT(ISERROR(SEARCH("No Rejection",Y105)))</formula>
    </cfRule>
    <cfRule type="cellIs" dxfId="1916" priority="1598" operator="equal">
      <formula>0</formula>
    </cfRule>
  </conditionalFormatting>
  <conditionalFormatting sqref="Y106">
    <cfRule type="containsText" dxfId="1915" priority="1594" operator="containsText" text="No Rejection">
      <formula>NOT(ISERROR(SEARCH("No Rejection",Y106)))</formula>
    </cfRule>
    <cfRule type="cellIs" dxfId="1914" priority="1595" operator="equal">
      <formula>0</formula>
    </cfRule>
  </conditionalFormatting>
  <conditionalFormatting sqref="Y106">
    <cfRule type="cellIs" dxfId="1913" priority="1596" operator="equal">
      <formula>0</formula>
    </cfRule>
  </conditionalFormatting>
  <conditionalFormatting sqref="Y107">
    <cfRule type="containsText" dxfId="1912" priority="1591" operator="containsText" text="No Rejection">
      <formula>NOT(ISERROR(SEARCH("No Rejection",Y107)))</formula>
    </cfRule>
    <cfRule type="cellIs" dxfId="1911" priority="1592" operator="equal">
      <formula>0</formula>
    </cfRule>
  </conditionalFormatting>
  <conditionalFormatting sqref="Y107">
    <cfRule type="cellIs" dxfId="1910" priority="1593" operator="equal">
      <formula>0</formula>
    </cfRule>
  </conditionalFormatting>
  <conditionalFormatting sqref="Y108">
    <cfRule type="containsText" dxfId="1909" priority="1588" operator="containsText" text="No Rejection">
      <formula>NOT(ISERROR(SEARCH("No Rejection",Y108)))</formula>
    </cfRule>
    <cfRule type="cellIs" dxfId="1908" priority="1589" operator="equal">
      <formula>0</formula>
    </cfRule>
  </conditionalFormatting>
  <conditionalFormatting sqref="Y108">
    <cfRule type="cellIs" dxfId="1907" priority="1590" operator="equal">
      <formula>0</formula>
    </cfRule>
  </conditionalFormatting>
  <conditionalFormatting sqref="Y109">
    <cfRule type="containsText" dxfId="1906" priority="1585" operator="containsText" text="No Rejection">
      <formula>NOT(ISERROR(SEARCH("No Rejection",Y109)))</formula>
    </cfRule>
    <cfRule type="cellIs" dxfId="1905" priority="1586" operator="equal">
      <formula>0</formula>
    </cfRule>
  </conditionalFormatting>
  <conditionalFormatting sqref="Y109">
    <cfRule type="cellIs" dxfId="1904" priority="1587" operator="equal">
      <formula>0</formula>
    </cfRule>
  </conditionalFormatting>
  <conditionalFormatting sqref="Y110">
    <cfRule type="containsText" dxfId="1903" priority="1582" operator="containsText" text="No Rejection">
      <formula>NOT(ISERROR(SEARCH("No Rejection",Y110)))</formula>
    </cfRule>
    <cfRule type="cellIs" dxfId="1902" priority="1583" operator="equal">
      <formula>0</formula>
    </cfRule>
  </conditionalFormatting>
  <conditionalFormatting sqref="Y110">
    <cfRule type="cellIs" dxfId="1901" priority="1584" operator="equal">
      <formula>0</formula>
    </cfRule>
  </conditionalFormatting>
  <conditionalFormatting sqref="Y111">
    <cfRule type="containsText" dxfId="1900" priority="1579" operator="containsText" text="No Rejection">
      <formula>NOT(ISERROR(SEARCH("No Rejection",Y111)))</formula>
    </cfRule>
    <cfRule type="cellIs" dxfId="1899" priority="1580" operator="equal">
      <formula>0</formula>
    </cfRule>
  </conditionalFormatting>
  <conditionalFormatting sqref="Y111">
    <cfRule type="cellIs" dxfId="1898" priority="1581" operator="equal">
      <formula>0</formula>
    </cfRule>
  </conditionalFormatting>
  <conditionalFormatting sqref="Y89">
    <cfRule type="containsText" dxfId="1897" priority="1262" operator="containsText" text="No Rejection">
      <formula>NOT(ISERROR(SEARCH("No Rejection",Y89)))</formula>
    </cfRule>
    <cfRule type="cellIs" dxfId="1896" priority="1263" operator="equal">
      <formula>0</formula>
    </cfRule>
  </conditionalFormatting>
  <conditionalFormatting sqref="Y8:Y10 Y104:Y121 Y212:Y234 Y182:Y186 Y535:Y546 Y238:Y515 Y54:Y65">
    <cfRule type="containsText" dxfId="1895" priority="1578" operator="containsText" text="No Rejection">
      <formula>NOT(ISERROR(SEARCH("No Rejection",Y8)))</formula>
    </cfRule>
  </conditionalFormatting>
  <conditionalFormatting sqref="Q199:Q205">
    <cfRule type="cellIs" dxfId="1894" priority="1577" operator="greaterThan">
      <formula>2</formula>
    </cfRule>
  </conditionalFormatting>
  <conditionalFormatting sqref="R199:R205">
    <cfRule type="cellIs" dxfId="1893" priority="1576" operator="equal">
      <formula>0</formula>
    </cfRule>
  </conditionalFormatting>
  <conditionalFormatting sqref="Y199:Y200">
    <cfRule type="containsText" dxfId="1892" priority="1574" operator="containsText" text="No Rejection">
      <formula>NOT(ISERROR(SEARCH("No Rejection",Y199)))</formula>
    </cfRule>
    <cfRule type="cellIs" dxfId="1891" priority="1575" operator="equal">
      <formula>0</formula>
    </cfRule>
  </conditionalFormatting>
  <conditionalFormatting sqref="Y201:Y203">
    <cfRule type="containsText" dxfId="1890" priority="1572" operator="containsText" text="No Rejection">
      <formula>NOT(ISERROR(SEARCH("No Rejection",Y201)))</formula>
    </cfRule>
    <cfRule type="cellIs" dxfId="1889" priority="1573" operator="equal">
      <formula>0</formula>
    </cfRule>
  </conditionalFormatting>
  <conditionalFormatting sqref="Y204:Y205">
    <cfRule type="containsText" dxfId="1888" priority="1570" operator="containsText" text="No Rejection">
      <formula>NOT(ISERROR(SEARCH("No Rejection",Y204)))</formula>
    </cfRule>
    <cfRule type="cellIs" dxfId="1887" priority="1571" operator="equal">
      <formula>0</formula>
    </cfRule>
  </conditionalFormatting>
  <conditionalFormatting sqref="S204">
    <cfRule type="containsText" dxfId="1886" priority="1569" operator="containsText" text="One sample left!">
      <formula>NOT(ISERROR(SEARCH("One sample left!",S204)))</formula>
    </cfRule>
  </conditionalFormatting>
  <conditionalFormatting sqref="Y199:Y205">
    <cfRule type="containsText" dxfId="1885" priority="1568" operator="containsText" text="No Rejection">
      <formula>NOT(ISERROR(SEARCH("No Rejection",Y199)))</formula>
    </cfRule>
  </conditionalFormatting>
  <conditionalFormatting sqref="Y181">
    <cfRule type="containsText" dxfId="1884" priority="1354" operator="containsText" text="No Rejection">
      <formula>NOT(ISERROR(SEARCH("No Rejection",Y181)))</formula>
    </cfRule>
    <cfRule type="cellIs" dxfId="1883" priority="1355" operator="equal">
      <formula>0</formula>
    </cfRule>
  </conditionalFormatting>
  <conditionalFormatting sqref="Q83">
    <cfRule type="cellIs" dxfId="1882" priority="1475" operator="greaterThan">
      <formula>2</formula>
    </cfRule>
  </conditionalFormatting>
  <conditionalFormatting sqref="Y80">
    <cfRule type="containsText" dxfId="1881" priority="1471" operator="containsText" text="No Rejection">
      <formula>NOT(ISERROR(SEARCH("No Rejection",Y80)))</formula>
    </cfRule>
    <cfRule type="cellIs" dxfId="1880" priority="1472" operator="equal">
      <formula>0</formula>
    </cfRule>
  </conditionalFormatting>
  <conditionalFormatting sqref="Y178:Y181">
    <cfRule type="containsText" dxfId="1879" priority="1353" operator="containsText" text="No Rejection">
      <formula>NOT(ISERROR(SEARCH("No Rejection",Y178)))</formula>
    </cfRule>
  </conditionalFormatting>
  <conditionalFormatting sqref="Y178:Y180">
    <cfRule type="containsText" dxfId="1878" priority="1351" operator="containsText" text="No Rejection">
      <formula>NOT(ISERROR(SEARCH("No Rejection",Y178)))</formula>
    </cfRule>
    <cfRule type="cellIs" dxfId="1877" priority="1352" operator="equal">
      <formula>0</formula>
    </cfRule>
  </conditionalFormatting>
  <conditionalFormatting sqref="R144:R148">
    <cfRule type="cellIs" dxfId="1876" priority="1547" operator="equal">
      <formula>0</formula>
    </cfRule>
  </conditionalFormatting>
  <conditionalFormatting sqref="Q73:Q78">
    <cfRule type="cellIs" dxfId="1875" priority="1567" operator="greaterThan">
      <formula>2</formula>
    </cfRule>
  </conditionalFormatting>
  <conditionalFormatting sqref="R73:R78">
    <cfRule type="cellIs" dxfId="1874" priority="1566" operator="equal">
      <formula>0</formula>
    </cfRule>
  </conditionalFormatting>
  <conditionalFormatting sqref="Y73:Y75">
    <cfRule type="containsText" dxfId="1873" priority="1564" operator="containsText" text="No Rejection">
      <formula>NOT(ISERROR(SEARCH("No Rejection",Y73)))</formula>
    </cfRule>
    <cfRule type="cellIs" dxfId="1872" priority="1565" operator="equal">
      <formula>0</formula>
    </cfRule>
  </conditionalFormatting>
  <conditionalFormatting sqref="Y76:Y78">
    <cfRule type="containsText" dxfId="1871" priority="1562" operator="containsText" text="No Rejection">
      <formula>NOT(ISERROR(SEARCH("No Rejection",Y76)))</formula>
    </cfRule>
    <cfRule type="cellIs" dxfId="1870" priority="1563" operator="equal">
      <formula>0</formula>
    </cfRule>
  </conditionalFormatting>
  <conditionalFormatting sqref="S73">
    <cfRule type="containsText" dxfId="1869" priority="1561" operator="containsText" text="One sample left!">
      <formula>NOT(ISERROR(SEARCH("One sample left!",S73)))</formula>
    </cfRule>
  </conditionalFormatting>
  <conditionalFormatting sqref="S76">
    <cfRule type="containsText" dxfId="1868" priority="1560" operator="containsText" text="One sample left!">
      <formula>NOT(ISERROR(SEARCH("One sample left!",S76)))</formula>
    </cfRule>
  </conditionalFormatting>
  <conditionalFormatting sqref="Y73:Y78">
    <cfRule type="containsText" dxfId="1867" priority="1559" operator="containsText" text="No Rejection">
      <formula>NOT(ISERROR(SEARCH("No Rejection",Y73)))</formula>
    </cfRule>
  </conditionalFormatting>
  <conditionalFormatting sqref="Y95:Y103">
    <cfRule type="containsText" dxfId="1866" priority="1549" operator="containsText" text="No Rejection">
      <formula>NOT(ISERROR(SEARCH("No Rejection",Y95)))</formula>
    </cfRule>
  </conditionalFormatting>
  <conditionalFormatting sqref="R95:R103">
    <cfRule type="cellIs" dxfId="1865" priority="1557" operator="equal">
      <formula>0</formula>
    </cfRule>
  </conditionalFormatting>
  <conditionalFormatting sqref="Q95:Q103">
    <cfRule type="cellIs" dxfId="1864" priority="1558" operator="greaterThan">
      <formula>2</formula>
    </cfRule>
  </conditionalFormatting>
  <conditionalFormatting sqref="Y95:Y96">
    <cfRule type="cellIs" dxfId="1863" priority="1556" operator="equal">
      <formula>0</formula>
    </cfRule>
  </conditionalFormatting>
  <conditionalFormatting sqref="Y97:Y99">
    <cfRule type="containsText" dxfId="1862" priority="1554" operator="containsText" text="No Rejection">
      <formula>NOT(ISERROR(SEARCH("No Rejection",Y97)))</formula>
    </cfRule>
    <cfRule type="cellIs" dxfId="1861" priority="1555" operator="equal">
      <formula>0</formula>
    </cfRule>
  </conditionalFormatting>
  <conditionalFormatting sqref="Y100:Y102">
    <cfRule type="containsText" dxfId="1860" priority="1552" operator="containsText" text="No Rejection">
      <formula>NOT(ISERROR(SEARCH("No Rejection",Y100)))</formula>
    </cfRule>
    <cfRule type="cellIs" dxfId="1859" priority="1553" operator="equal">
      <formula>0</formula>
    </cfRule>
  </conditionalFormatting>
  <conditionalFormatting sqref="Y103">
    <cfRule type="cellIs" dxfId="1858" priority="1551" operator="equal">
      <formula>0</formula>
    </cfRule>
  </conditionalFormatting>
  <conditionalFormatting sqref="S97 S100 S103">
    <cfRule type="containsText" dxfId="1857" priority="1550" operator="containsText" text="One sample left!">
      <formula>NOT(ISERROR(SEARCH("One sample left!",S97)))</formula>
    </cfRule>
  </conditionalFormatting>
  <conditionalFormatting sqref="B649:B656 B264:B549 B557:B628 B8:B50 B52:B260">
    <cfRule type="containsText" dxfId="1856" priority="1548" operator="containsText" text="This study">
      <formula>NOT(ISERROR(SEARCH("This study",B8)))</formula>
    </cfRule>
  </conditionalFormatting>
  <conditionalFormatting sqref="Q144:Q145">
    <cfRule type="cellIs" dxfId="1855" priority="1546" operator="greaterThan">
      <formula>2</formula>
    </cfRule>
  </conditionalFormatting>
  <conditionalFormatting sqref="Q146">
    <cfRule type="cellIs" dxfId="1854" priority="1545" operator="greaterThan">
      <formula>2</formula>
    </cfRule>
  </conditionalFormatting>
  <conditionalFormatting sqref="Q147">
    <cfRule type="cellIs" dxfId="1853" priority="1544" operator="greaterThan">
      <formula>2</formula>
    </cfRule>
  </conditionalFormatting>
  <conditionalFormatting sqref="Q148">
    <cfRule type="cellIs" dxfId="1852" priority="1543" operator="greaterThan">
      <formula>2</formula>
    </cfRule>
  </conditionalFormatting>
  <conditionalFormatting sqref="Y147">
    <cfRule type="containsText" dxfId="1851" priority="1535" operator="containsText" text="No Rejection">
      <formula>NOT(ISERROR(SEARCH("No Rejection",Y147)))</formula>
    </cfRule>
    <cfRule type="cellIs" dxfId="1850" priority="1536" operator="equal">
      <formula>0</formula>
    </cfRule>
  </conditionalFormatting>
  <conditionalFormatting sqref="Y148">
    <cfRule type="containsText" dxfId="1849" priority="1532" operator="containsText" text="No Rejection">
      <formula>NOT(ISERROR(SEARCH("No Rejection",Y148)))</formula>
    </cfRule>
    <cfRule type="cellIs" dxfId="1848" priority="1533" operator="equal">
      <formula>0</formula>
    </cfRule>
  </conditionalFormatting>
  <conditionalFormatting sqref="Y146">
    <cfRule type="containsText" dxfId="1847" priority="1537" operator="containsText" text="No Rejection">
      <formula>NOT(ISERROR(SEARCH("No Rejection",Y146)))</formula>
    </cfRule>
    <cfRule type="cellIs" dxfId="1846" priority="1538" operator="equal">
      <formula>0</formula>
    </cfRule>
  </conditionalFormatting>
  <conditionalFormatting sqref="Y144">
    <cfRule type="containsText" dxfId="1845" priority="1541" operator="containsText" text="No Rejection">
      <formula>NOT(ISERROR(SEARCH("No Rejection",Y144)))</formula>
    </cfRule>
    <cfRule type="cellIs" dxfId="1844" priority="1542" operator="equal">
      <formula>0</formula>
    </cfRule>
  </conditionalFormatting>
  <conditionalFormatting sqref="Y145">
    <cfRule type="containsText" dxfId="1843" priority="1539" operator="containsText" text="No Rejection">
      <formula>NOT(ISERROR(SEARCH("No Rejection",Y145)))</formula>
    </cfRule>
    <cfRule type="cellIs" dxfId="1842" priority="1540" operator="equal">
      <formula>0</formula>
    </cfRule>
  </conditionalFormatting>
  <conditionalFormatting sqref="Y144:Y148">
    <cfRule type="cellIs" dxfId="1841" priority="1534" operator="equal">
      <formula>0</formula>
    </cfRule>
  </conditionalFormatting>
  <conditionalFormatting sqref="Y144:Y148">
    <cfRule type="containsText" dxfId="1840" priority="1531" operator="containsText" text="No Rejection">
      <formula>NOT(ISERROR(SEARCH("No Rejection",Y144)))</formula>
    </cfRule>
  </conditionalFormatting>
  <conditionalFormatting sqref="R127:R131">
    <cfRule type="cellIs" dxfId="1839" priority="1530" operator="equal">
      <formula>0</formula>
    </cfRule>
  </conditionalFormatting>
  <conditionalFormatting sqref="Q127:Q128">
    <cfRule type="cellIs" dxfId="1838" priority="1529" operator="greaterThan">
      <formula>2</formula>
    </cfRule>
  </conditionalFormatting>
  <conditionalFormatting sqref="Q129">
    <cfRule type="cellIs" dxfId="1837" priority="1528" operator="greaterThan">
      <formula>2</formula>
    </cfRule>
  </conditionalFormatting>
  <conditionalFormatting sqref="Q130">
    <cfRule type="cellIs" dxfId="1836" priority="1527" operator="greaterThan">
      <formula>2</formula>
    </cfRule>
  </conditionalFormatting>
  <conditionalFormatting sqref="Q131">
    <cfRule type="cellIs" dxfId="1835" priority="1526" operator="greaterThan">
      <formula>2</formula>
    </cfRule>
  </conditionalFormatting>
  <conditionalFormatting sqref="Y130">
    <cfRule type="containsText" dxfId="1834" priority="1518" operator="containsText" text="No Rejection">
      <formula>NOT(ISERROR(SEARCH("No Rejection",Y130)))</formula>
    </cfRule>
    <cfRule type="cellIs" dxfId="1833" priority="1519" operator="equal">
      <formula>0</formula>
    </cfRule>
  </conditionalFormatting>
  <conditionalFormatting sqref="Y131">
    <cfRule type="containsText" dxfId="1832" priority="1515" operator="containsText" text="No Rejection">
      <formula>NOT(ISERROR(SEARCH("No Rejection",Y131)))</formula>
    </cfRule>
    <cfRule type="cellIs" dxfId="1831" priority="1516" operator="equal">
      <formula>0</formula>
    </cfRule>
  </conditionalFormatting>
  <conditionalFormatting sqref="Y129">
    <cfRule type="containsText" dxfId="1830" priority="1520" operator="containsText" text="No Rejection">
      <formula>NOT(ISERROR(SEARCH("No Rejection",Y129)))</formula>
    </cfRule>
    <cfRule type="cellIs" dxfId="1829" priority="1521" operator="equal">
      <formula>0</formula>
    </cfRule>
  </conditionalFormatting>
  <conditionalFormatting sqref="Y127">
    <cfRule type="containsText" dxfId="1828" priority="1524" operator="containsText" text="No Rejection">
      <formula>NOT(ISERROR(SEARCH("No Rejection",Y127)))</formula>
    </cfRule>
    <cfRule type="cellIs" dxfId="1827" priority="1525" operator="equal">
      <formula>0</formula>
    </cfRule>
  </conditionalFormatting>
  <conditionalFormatting sqref="Y128">
    <cfRule type="containsText" dxfId="1826" priority="1522" operator="containsText" text="No Rejection">
      <formula>NOT(ISERROR(SEARCH("No Rejection",Y128)))</formula>
    </cfRule>
    <cfRule type="cellIs" dxfId="1825" priority="1523" operator="equal">
      <formula>0</formula>
    </cfRule>
  </conditionalFormatting>
  <conditionalFormatting sqref="Y127:Y131">
    <cfRule type="cellIs" dxfId="1824" priority="1517" operator="equal">
      <formula>0</formula>
    </cfRule>
  </conditionalFormatting>
  <conditionalFormatting sqref="Y127:Y131">
    <cfRule type="containsText" dxfId="1823" priority="1514" operator="containsText" text="No Rejection">
      <formula>NOT(ISERROR(SEARCH("No Rejection",Y127)))</formula>
    </cfRule>
  </conditionalFormatting>
  <conditionalFormatting sqref="R122:R126">
    <cfRule type="cellIs" dxfId="1822" priority="1513" operator="equal">
      <formula>0</formula>
    </cfRule>
  </conditionalFormatting>
  <conditionalFormatting sqref="Q122:Q123">
    <cfRule type="cellIs" dxfId="1821" priority="1512" operator="greaterThan">
      <formula>2</formula>
    </cfRule>
  </conditionalFormatting>
  <conditionalFormatting sqref="Q124">
    <cfRule type="cellIs" dxfId="1820" priority="1511" operator="greaterThan">
      <formula>2</formula>
    </cfRule>
  </conditionalFormatting>
  <conditionalFormatting sqref="Q125">
    <cfRule type="cellIs" dxfId="1819" priority="1510" operator="greaterThan">
      <formula>2</formula>
    </cfRule>
  </conditionalFormatting>
  <conditionalFormatting sqref="Q126">
    <cfRule type="cellIs" dxfId="1818" priority="1509" operator="greaterThan">
      <formula>2</formula>
    </cfRule>
  </conditionalFormatting>
  <conditionalFormatting sqref="Y125">
    <cfRule type="containsText" dxfId="1817" priority="1501" operator="containsText" text="No Rejection">
      <formula>NOT(ISERROR(SEARCH("No Rejection",Y125)))</formula>
    </cfRule>
    <cfRule type="cellIs" dxfId="1816" priority="1502" operator="equal">
      <formula>0</formula>
    </cfRule>
  </conditionalFormatting>
  <conditionalFormatting sqref="Y126">
    <cfRule type="containsText" dxfId="1815" priority="1498" operator="containsText" text="No Rejection">
      <formula>NOT(ISERROR(SEARCH("No Rejection",Y126)))</formula>
    </cfRule>
    <cfRule type="cellIs" dxfId="1814" priority="1499" operator="equal">
      <formula>0</formula>
    </cfRule>
  </conditionalFormatting>
  <conditionalFormatting sqref="Y124">
    <cfRule type="containsText" dxfId="1813" priority="1503" operator="containsText" text="No Rejection">
      <formula>NOT(ISERROR(SEARCH("No Rejection",Y124)))</formula>
    </cfRule>
    <cfRule type="cellIs" dxfId="1812" priority="1504" operator="equal">
      <formula>0</formula>
    </cfRule>
  </conditionalFormatting>
  <conditionalFormatting sqref="Y122">
    <cfRule type="containsText" dxfId="1811" priority="1507" operator="containsText" text="No Rejection">
      <formula>NOT(ISERROR(SEARCH("No Rejection",Y122)))</formula>
    </cfRule>
    <cfRule type="cellIs" dxfId="1810" priority="1508" operator="equal">
      <formula>0</formula>
    </cfRule>
  </conditionalFormatting>
  <conditionalFormatting sqref="Y123">
    <cfRule type="containsText" dxfId="1809" priority="1505" operator="containsText" text="No Rejection">
      <formula>NOT(ISERROR(SEARCH("No Rejection",Y123)))</formula>
    </cfRule>
    <cfRule type="cellIs" dxfId="1808" priority="1506" operator="equal">
      <formula>0</formula>
    </cfRule>
  </conditionalFormatting>
  <conditionalFormatting sqref="Y122:Y126">
    <cfRule type="cellIs" dxfId="1807" priority="1500" operator="equal">
      <formula>0</formula>
    </cfRule>
  </conditionalFormatting>
  <conditionalFormatting sqref="Y122:Y126">
    <cfRule type="containsText" dxfId="1806" priority="1497" operator="containsText" text="No Rejection">
      <formula>NOT(ISERROR(SEARCH("No Rejection",Y122)))</formula>
    </cfRule>
  </conditionalFormatting>
  <conditionalFormatting sqref="R90:R94">
    <cfRule type="cellIs" dxfId="1805" priority="1496" operator="equal">
      <formula>0</formula>
    </cfRule>
  </conditionalFormatting>
  <conditionalFormatting sqref="Q90:Q91">
    <cfRule type="cellIs" dxfId="1804" priority="1495" operator="greaterThan">
      <formula>2</formula>
    </cfRule>
  </conditionalFormatting>
  <conditionalFormatting sqref="Q92">
    <cfRule type="cellIs" dxfId="1803" priority="1494" operator="greaterThan">
      <formula>2</formula>
    </cfRule>
  </conditionalFormatting>
  <conditionalFormatting sqref="Q93">
    <cfRule type="cellIs" dxfId="1802" priority="1493" operator="greaterThan">
      <formula>2</formula>
    </cfRule>
  </conditionalFormatting>
  <conditionalFormatting sqref="Q94">
    <cfRule type="cellIs" dxfId="1801" priority="1492" operator="greaterThan">
      <formula>2</formula>
    </cfRule>
  </conditionalFormatting>
  <conditionalFormatting sqref="Y93">
    <cfRule type="containsText" dxfId="1800" priority="1484" operator="containsText" text="No Rejection">
      <formula>NOT(ISERROR(SEARCH("No Rejection",Y93)))</formula>
    </cfRule>
    <cfRule type="cellIs" dxfId="1799" priority="1485" operator="equal">
      <formula>0</formula>
    </cfRule>
  </conditionalFormatting>
  <conditionalFormatting sqref="Y94">
    <cfRule type="containsText" dxfId="1798" priority="1481" operator="containsText" text="No Rejection">
      <formula>NOT(ISERROR(SEARCH("No Rejection",Y94)))</formula>
    </cfRule>
    <cfRule type="cellIs" dxfId="1797" priority="1482" operator="equal">
      <formula>0</formula>
    </cfRule>
  </conditionalFormatting>
  <conditionalFormatting sqref="Y92">
    <cfRule type="containsText" dxfId="1796" priority="1486" operator="containsText" text="No Rejection">
      <formula>NOT(ISERROR(SEARCH("No Rejection",Y92)))</formula>
    </cfRule>
    <cfRule type="cellIs" dxfId="1795" priority="1487" operator="equal">
      <formula>0</formula>
    </cfRule>
  </conditionalFormatting>
  <conditionalFormatting sqref="Y90">
    <cfRule type="containsText" dxfId="1794" priority="1490" operator="containsText" text="No Rejection">
      <formula>NOT(ISERROR(SEARCH("No Rejection",Y90)))</formula>
    </cfRule>
    <cfRule type="cellIs" dxfId="1793" priority="1491" operator="equal">
      <formula>0</formula>
    </cfRule>
  </conditionalFormatting>
  <conditionalFormatting sqref="Y91">
    <cfRule type="containsText" dxfId="1792" priority="1488" operator="containsText" text="No Rejection">
      <formula>NOT(ISERROR(SEARCH("No Rejection",Y91)))</formula>
    </cfRule>
    <cfRule type="cellIs" dxfId="1791" priority="1489" operator="equal">
      <formula>0</formula>
    </cfRule>
  </conditionalFormatting>
  <conditionalFormatting sqref="Y90:Y94">
    <cfRule type="cellIs" dxfId="1790" priority="1483" operator="equal">
      <formula>0</formula>
    </cfRule>
  </conditionalFormatting>
  <conditionalFormatting sqref="Y90:Y94">
    <cfRule type="containsText" dxfId="1789" priority="1480" operator="containsText" text="No Rejection">
      <formula>NOT(ISERROR(SEARCH("No Rejection",Y90)))</formula>
    </cfRule>
  </conditionalFormatting>
  <conditionalFormatting sqref="R79:R83">
    <cfRule type="cellIs" dxfId="1788" priority="1479" operator="equal">
      <formula>0</formula>
    </cfRule>
  </conditionalFormatting>
  <conditionalFormatting sqref="Q79:Q80">
    <cfRule type="cellIs" dxfId="1787" priority="1478" operator="greaterThan">
      <formula>2</formula>
    </cfRule>
  </conditionalFormatting>
  <conditionalFormatting sqref="Q81">
    <cfRule type="cellIs" dxfId="1786" priority="1477" operator="greaterThan">
      <formula>2</formula>
    </cfRule>
  </conditionalFormatting>
  <conditionalFormatting sqref="Q82">
    <cfRule type="cellIs" dxfId="1785" priority="1476" operator="greaterThan">
      <formula>2</formula>
    </cfRule>
  </conditionalFormatting>
  <conditionalFormatting sqref="Y82">
    <cfRule type="containsText" dxfId="1784" priority="1467" operator="containsText" text="No Rejection">
      <formula>NOT(ISERROR(SEARCH("No Rejection",Y82)))</formula>
    </cfRule>
    <cfRule type="cellIs" dxfId="1783" priority="1468" operator="equal">
      <formula>0</formula>
    </cfRule>
  </conditionalFormatting>
  <conditionalFormatting sqref="Y83">
    <cfRule type="containsText" dxfId="1782" priority="1464" operator="containsText" text="No Rejection">
      <formula>NOT(ISERROR(SEARCH("No Rejection",Y83)))</formula>
    </cfRule>
    <cfRule type="cellIs" dxfId="1781" priority="1465" operator="equal">
      <formula>0</formula>
    </cfRule>
  </conditionalFormatting>
  <conditionalFormatting sqref="Y81">
    <cfRule type="containsText" dxfId="1780" priority="1469" operator="containsText" text="No Rejection">
      <formula>NOT(ISERROR(SEARCH("No Rejection",Y81)))</formula>
    </cfRule>
    <cfRule type="cellIs" dxfId="1779" priority="1470" operator="equal">
      <formula>0</formula>
    </cfRule>
  </conditionalFormatting>
  <conditionalFormatting sqref="Y79">
    <cfRule type="containsText" dxfId="1778" priority="1473" operator="containsText" text="No Rejection">
      <formula>NOT(ISERROR(SEARCH("No Rejection",Y79)))</formula>
    </cfRule>
    <cfRule type="cellIs" dxfId="1777" priority="1474" operator="equal">
      <formula>0</formula>
    </cfRule>
  </conditionalFormatting>
  <conditionalFormatting sqref="Y79:Y83">
    <cfRule type="cellIs" dxfId="1776" priority="1466" operator="equal">
      <formula>0</formula>
    </cfRule>
  </conditionalFormatting>
  <conditionalFormatting sqref="Y79:Y83">
    <cfRule type="containsText" dxfId="1775" priority="1463" operator="containsText" text="No Rejection">
      <formula>NOT(ISERROR(SEARCH("No Rejection",Y79)))</formula>
    </cfRule>
  </conditionalFormatting>
  <conditionalFormatting sqref="R46:R50">
    <cfRule type="cellIs" dxfId="1774" priority="1445" operator="equal">
      <formula>0</formula>
    </cfRule>
  </conditionalFormatting>
  <conditionalFormatting sqref="Q46:Q47">
    <cfRule type="cellIs" dxfId="1773" priority="1444" operator="greaterThan">
      <formula>2</formula>
    </cfRule>
  </conditionalFormatting>
  <conditionalFormatting sqref="Q48">
    <cfRule type="cellIs" dxfId="1772" priority="1443" operator="greaterThan">
      <formula>2</formula>
    </cfRule>
  </conditionalFormatting>
  <conditionalFormatting sqref="Q49">
    <cfRule type="cellIs" dxfId="1771" priority="1442" operator="greaterThan">
      <formula>2</formula>
    </cfRule>
  </conditionalFormatting>
  <conditionalFormatting sqref="Q50">
    <cfRule type="cellIs" dxfId="1770" priority="1441" operator="greaterThan">
      <formula>2</formula>
    </cfRule>
  </conditionalFormatting>
  <conditionalFormatting sqref="Y49">
    <cfRule type="containsText" dxfId="1769" priority="1433" operator="containsText" text="No Rejection">
      <formula>NOT(ISERROR(SEARCH("No Rejection",Y49)))</formula>
    </cfRule>
    <cfRule type="cellIs" dxfId="1768" priority="1434" operator="equal">
      <formula>0</formula>
    </cfRule>
  </conditionalFormatting>
  <conditionalFormatting sqref="Y50">
    <cfRule type="containsText" dxfId="1767" priority="1430" operator="containsText" text="No Rejection">
      <formula>NOT(ISERROR(SEARCH("No Rejection",Y50)))</formula>
    </cfRule>
    <cfRule type="cellIs" dxfId="1766" priority="1431" operator="equal">
      <formula>0</formula>
    </cfRule>
  </conditionalFormatting>
  <conditionalFormatting sqref="Y48">
    <cfRule type="containsText" dxfId="1765" priority="1435" operator="containsText" text="No Rejection">
      <formula>NOT(ISERROR(SEARCH("No Rejection",Y48)))</formula>
    </cfRule>
    <cfRule type="cellIs" dxfId="1764" priority="1436" operator="equal">
      <formula>0</formula>
    </cfRule>
  </conditionalFormatting>
  <conditionalFormatting sqref="Y46">
    <cfRule type="containsText" dxfId="1763" priority="1439" operator="containsText" text="No Rejection">
      <formula>NOT(ISERROR(SEARCH("No Rejection",Y46)))</formula>
    </cfRule>
    <cfRule type="cellIs" dxfId="1762" priority="1440" operator="equal">
      <formula>0</formula>
    </cfRule>
  </conditionalFormatting>
  <conditionalFormatting sqref="Y47">
    <cfRule type="containsText" dxfId="1761" priority="1437" operator="containsText" text="No Rejection">
      <formula>NOT(ISERROR(SEARCH("No Rejection",Y47)))</formula>
    </cfRule>
    <cfRule type="cellIs" dxfId="1760" priority="1438" operator="equal">
      <formula>0</formula>
    </cfRule>
  </conditionalFormatting>
  <conditionalFormatting sqref="Y46:Y50">
    <cfRule type="cellIs" dxfId="1759" priority="1432" operator="equal">
      <formula>0</formula>
    </cfRule>
  </conditionalFormatting>
  <conditionalFormatting sqref="Y46:Y50">
    <cfRule type="containsText" dxfId="1758" priority="1429" operator="containsText" text="No Rejection">
      <formula>NOT(ISERROR(SEARCH("No Rejection",Y46)))</formula>
    </cfRule>
  </conditionalFormatting>
  <conditionalFormatting sqref="R37:R41">
    <cfRule type="cellIs" dxfId="1757" priority="1428" operator="equal">
      <formula>0</formula>
    </cfRule>
  </conditionalFormatting>
  <conditionalFormatting sqref="Q37:Q38">
    <cfRule type="cellIs" dxfId="1756" priority="1427" operator="greaterThan">
      <formula>2</formula>
    </cfRule>
  </conditionalFormatting>
  <conditionalFormatting sqref="Q39">
    <cfRule type="cellIs" dxfId="1755" priority="1426" operator="greaterThan">
      <formula>2</formula>
    </cfRule>
  </conditionalFormatting>
  <conditionalFormatting sqref="Q40">
    <cfRule type="cellIs" dxfId="1754" priority="1425" operator="greaterThan">
      <formula>2</formula>
    </cfRule>
  </conditionalFormatting>
  <conditionalFormatting sqref="Q41">
    <cfRule type="cellIs" dxfId="1753" priority="1424" operator="greaterThan">
      <formula>2</formula>
    </cfRule>
  </conditionalFormatting>
  <conditionalFormatting sqref="Y40">
    <cfRule type="containsText" dxfId="1752" priority="1416" operator="containsText" text="No Rejection">
      <formula>NOT(ISERROR(SEARCH("No Rejection",Y40)))</formula>
    </cfRule>
    <cfRule type="cellIs" dxfId="1751" priority="1417" operator="equal">
      <formula>0</formula>
    </cfRule>
  </conditionalFormatting>
  <conditionalFormatting sqref="Y41">
    <cfRule type="containsText" dxfId="1750" priority="1413" operator="containsText" text="No Rejection">
      <formula>NOT(ISERROR(SEARCH("No Rejection",Y41)))</formula>
    </cfRule>
    <cfRule type="cellIs" dxfId="1749" priority="1414" operator="equal">
      <formula>0</formula>
    </cfRule>
  </conditionalFormatting>
  <conditionalFormatting sqref="Y39">
    <cfRule type="containsText" dxfId="1748" priority="1418" operator="containsText" text="No Rejection">
      <formula>NOT(ISERROR(SEARCH("No Rejection",Y39)))</formula>
    </cfRule>
    <cfRule type="cellIs" dxfId="1747" priority="1419" operator="equal">
      <formula>0</formula>
    </cfRule>
  </conditionalFormatting>
  <conditionalFormatting sqref="Y37">
    <cfRule type="containsText" dxfId="1746" priority="1422" operator="containsText" text="No Rejection">
      <formula>NOT(ISERROR(SEARCH("No Rejection",Y37)))</formula>
    </cfRule>
    <cfRule type="cellIs" dxfId="1745" priority="1423" operator="equal">
      <formula>0</formula>
    </cfRule>
  </conditionalFormatting>
  <conditionalFormatting sqref="Y38">
    <cfRule type="containsText" dxfId="1744" priority="1420" operator="containsText" text="No Rejection">
      <formula>NOT(ISERROR(SEARCH("No Rejection",Y38)))</formula>
    </cfRule>
    <cfRule type="cellIs" dxfId="1743" priority="1421" operator="equal">
      <formula>0</formula>
    </cfRule>
  </conditionalFormatting>
  <conditionalFormatting sqref="Y37:Y41">
    <cfRule type="cellIs" dxfId="1742" priority="1415" operator="equal">
      <formula>0</formula>
    </cfRule>
  </conditionalFormatting>
  <conditionalFormatting sqref="Y37:Y41">
    <cfRule type="containsText" dxfId="1741" priority="1412" operator="containsText" text="No Rejection">
      <formula>NOT(ISERROR(SEARCH("No Rejection",Y37)))</formula>
    </cfRule>
  </conditionalFormatting>
  <conditionalFormatting sqref="Q29:Q32">
    <cfRule type="cellIs" dxfId="1740" priority="1411" operator="greaterThan">
      <formula>2</formula>
    </cfRule>
  </conditionalFormatting>
  <conditionalFormatting sqref="R29:R32">
    <cfRule type="cellIs" dxfId="1739" priority="1410" operator="equal">
      <formula>0</formula>
    </cfRule>
  </conditionalFormatting>
  <conditionalFormatting sqref="Y32">
    <cfRule type="containsText" dxfId="1738" priority="1408" operator="containsText" text="No Rejection">
      <formula>NOT(ISERROR(SEARCH("No Rejection",Y32)))</formula>
    </cfRule>
    <cfRule type="cellIs" dxfId="1737" priority="1409" operator="equal">
      <formula>0</formula>
    </cfRule>
  </conditionalFormatting>
  <conditionalFormatting sqref="Y29:Y32">
    <cfRule type="containsText" dxfId="1736" priority="1407" operator="containsText" text="No Rejection">
      <formula>NOT(ISERROR(SEARCH("No Rejection",Y29)))</formula>
    </cfRule>
  </conditionalFormatting>
  <conditionalFormatting sqref="Y29:Y31">
    <cfRule type="containsText" dxfId="1735" priority="1405" operator="containsText" text="No Rejection">
      <formula>NOT(ISERROR(SEARCH("No Rejection",Y29)))</formula>
    </cfRule>
    <cfRule type="cellIs" dxfId="1734" priority="1406" operator="equal">
      <formula>0</formula>
    </cfRule>
  </conditionalFormatting>
  <conditionalFormatting sqref="S29">
    <cfRule type="containsText" dxfId="1733" priority="1404" operator="containsText" text="One sample left!">
      <formula>NOT(ISERROR(SEARCH("One sample left!",S29)))</formula>
    </cfRule>
  </conditionalFormatting>
  <conditionalFormatting sqref="V8:V10 V37:V41 V73:V83 V182:V186 V29:V32 V90:V131 V144:V148 V199:V205 V212:V234 V535:V546 V238:V515 V46:V50 V54:V65">
    <cfRule type="cellIs" dxfId="1732" priority="1403" operator="greaterThan">
      <formula>0.5</formula>
    </cfRule>
  </conditionalFormatting>
  <conditionalFormatting sqref="Y161">
    <cfRule type="containsText" dxfId="1731" priority="1206" operator="containsText" text="No Rejection">
      <formula>NOT(ISERROR(SEARCH("No Rejection",Y161)))</formula>
    </cfRule>
    <cfRule type="cellIs" dxfId="1730" priority="1207" operator="equal">
      <formula>0</formula>
    </cfRule>
  </conditionalFormatting>
  <conditionalFormatting sqref="Y159:Y161">
    <cfRule type="containsText" dxfId="1729" priority="1205" operator="containsText" text="No Rejection">
      <formula>NOT(ISERROR(SEARCH("No Rejection",Y159)))</formula>
    </cfRule>
  </conditionalFormatting>
  <conditionalFormatting sqref="Q33:Q36">
    <cfRule type="cellIs" dxfId="1728" priority="1402" operator="greaterThan">
      <formula>2</formula>
    </cfRule>
  </conditionalFormatting>
  <conditionalFormatting sqref="R33:R36">
    <cfRule type="cellIs" dxfId="1727" priority="1401" operator="equal">
      <formula>0</formula>
    </cfRule>
  </conditionalFormatting>
  <conditionalFormatting sqref="Y36">
    <cfRule type="containsText" dxfId="1726" priority="1399" operator="containsText" text="No Rejection">
      <formula>NOT(ISERROR(SEARCH("No Rejection",Y36)))</formula>
    </cfRule>
    <cfRule type="cellIs" dxfId="1725" priority="1400" operator="equal">
      <formula>0</formula>
    </cfRule>
  </conditionalFormatting>
  <conditionalFormatting sqref="Y33:Y36">
    <cfRule type="containsText" dxfId="1724" priority="1398" operator="containsText" text="No Rejection">
      <formula>NOT(ISERROR(SEARCH("No Rejection",Y33)))</formula>
    </cfRule>
  </conditionalFormatting>
  <conditionalFormatting sqref="Y33:Y35">
    <cfRule type="containsText" dxfId="1723" priority="1396" operator="containsText" text="No Rejection">
      <formula>NOT(ISERROR(SEARCH("No Rejection",Y33)))</formula>
    </cfRule>
    <cfRule type="cellIs" dxfId="1722" priority="1397" operator="equal">
      <formula>0</formula>
    </cfRule>
  </conditionalFormatting>
  <conditionalFormatting sqref="S33">
    <cfRule type="containsText" dxfId="1721" priority="1395" operator="containsText" text="One sample left!">
      <formula>NOT(ISERROR(SEARCH("One sample left!",S33)))</formula>
    </cfRule>
  </conditionalFormatting>
  <conditionalFormatting sqref="V33:V36">
    <cfRule type="cellIs" dxfId="1720" priority="1394" operator="greaterThan">
      <formula>0.5</formula>
    </cfRule>
  </conditionalFormatting>
  <conditionalFormatting sqref="Q42:Q45">
    <cfRule type="cellIs" dxfId="1719" priority="1393" operator="greaterThan">
      <formula>2</formula>
    </cfRule>
  </conditionalFormatting>
  <conditionalFormatting sqref="R42:R45">
    <cfRule type="cellIs" dxfId="1718" priority="1392" operator="equal">
      <formula>0</formula>
    </cfRule>
  </conditionalFormatting>
  <conditionalFormatting sqref="Y45">
    <cfRule type="containsText" dxfId="1717" priority="1390" operator="containsText" text="No Rejection">
      <formula>NOT(ISERROR(SEARCH("No Rejection",Y45)))</formula>
    </cfRule>
    <cfRule type="cellIs" dxfId="1716" priority="1391" operator="equal">
      <formula>0</formula>
    </cfRule>
  </conditionalFormatting>
  <conditionalFormatting sqref="Y42:Y45">
    <cfRule type="containsText" dxfId="1715" priority="1389" operator="containsText" text="No Rejection">
      <formula>NOT(ISERROR(SEARCH("No Rejection",Y42)))</formula>
    </cfRule>
  </conditionalFormatting>
  <conditionalFormatting sqref="Y42:Y44">
    <cfRule type="containsText" dxfId="1714" priority="1387" operator="containsText" text="No Rejection">
      <formula>NOT(ISERROR(SEARCH("No Rejection",Y42)))</formula>
    </cfRule>
    <cfRule type="cellIs" dxfId="1713" priority="1388" operator="equal">
      <formula>0</formula>
    </cfRule>
  </conditionalFormatting>
  <conditionalFormatting sqref="S42">
    <cfRule type="containsText" dxfId="1712" priority="1386" operator="containsText" text="One sample left!">
      <formula>NOT(ISERROR(SEARCH("One sample left!",S42)))</formula>
    </cfRule>
  </conditionalFormatting>
  <conditionalFormatting sqref="V42:V45">
    <cfRule type="cellIs" dxfId="1711" priority="1385" operator="greaterThan">
      <formula>0.5</formula>
    </cfRule>
  </conditionalFormatting>
  <conditionalFormatting sqref="Q69:Q72">
    <cfRule type="cellIs" dxfId="1710" priority="1384" operator="greaterThan">
      <formula>2</formula>
    </cfRule>
  </conditionalFormatting>
  <conditionalFormatting sqref="R69:R72">
    <cfRule type="cellIs" dxfId="1709" priority="1383" operator="equal">
      <formula>0</formula>
    </cfRule>
  </conditionalFormatting>
  <conditionalFormatting sqref="Y72">
    <cfRule type="containsText" dxfId="1708" priority="1381" operator="containsText" text="No Rejection">
      <formula>NOT(ISERROR(SEARCH("No Rejection",Y72)))</formula>
    </cfRule>
    <cfRule type="cellIs" dxfId="1707" priority="1382" operator="equal">
      <formula>0</formula>
    </cfRule>
  </conditionalFormatting>
  <conditionalFormatting sqref="Y69:Y72">
    <cfRule type="containsText" dxfId="1706" priority="1380" operator="containsText" text="No Rejection">
      <formula>NOT(ISERROR(SEARCH("No Rejection",Y69)))</formula>
    </cfRule>
  </conditionalFormatting>
  <conditionalFormatting sqref="Y69:Y71">
    <cfRule type="containsText" dxfId="1705" priority="1378" operator="containsText" text="No Rejection">
      <formula>NOT(ISERROR(SEARCH("No Rejection",Y69)))</formula>
    </cfRule>
    <cfRule type="cellIs" dxfId="1704" priority="1379" operator="equal">
      <formula>0</formula>
    </cfRule>
  </conditionalFormatting>
  <conditionalFormatting sqref="S69">
    <cfRule type="containsText" dxfId="1703" priority="1377" operator="containsText" text="One sample left!">
      <formula>NOT(ISERROR(SEARCH("One sample left!",S69)))</formula>
    </cfRule>
  </conditionalFormatting>
  <conditionalFormatting sqref="V69:V72">
    <cfRule type="cellIs" dxfId="1702" priority="1376" operator="greaterThan">
      <formula>0.5</formula>
    </cfRule>
  </conditionalFormatting>
  <conditionalFormatting sqref="Q152:Q155">
    <cfRule type="cellIs" dxfId="1701" priority="1375" operator="greaterThan">
      <formula>2</formula>
    </cfRule>
  </conditionalFormatting>
  <conditionalFormatting sqref="R152:R155">
    <cfRule type="cellIs" dxfId="1700" priority="1374" operator="equal">
      <formula>0</formula>
    </cfRule>
  </conditionalFormatting>
  <conditionalFormatting sqref="Y155">
    <cfRule type="containsText" dxfId="1699" priority="1372" operator="containsText" text="No Rejection">
      <formula>NOT(ISERROR(SEARCH("No Rejection",Y155)))</formula>
    </cfRule>
    <cfRule type="cellIs" dxfId="1698" priority="1373" operator="equal">
      <formula>0</formula>
    </cfRule>
  </conditionalFormatting>
  <conditionalFormatting sqref="Y152:Y155">
    <cfRule type="containsText" dxfId="1697" priority="1371" operator="containsText" text="No Rejection">
      <formula>NOT(ISERROR(SEARCH("No Rejection",Y152)))</formula>
    </cfRule>
  </conditionalFormatting>
  <conditionalFormatting sqref="Y152:Y154">
    <cfRule type="containsText" dxfId="1696" priority="1369" operator="containsText" text="No Rejection">
      <formula>NOT(ISERROR(SEARCH("No Rejection",Y152)))</formula>
    </cfRule>
    <cfRule type="cellIs" dxfId="1695" priority="1370" operator="equal">
      <formula>0</formula>
    </cfRule>
  </conditionalFormatting>
  <conditionalFormatting sqref="S152">
    <cfRule type="containsText" dxfId="1694" priority="1368" operator="containsText" text="One sample left!">
      <formula>NOT(ISERROR(SEARCH("One sample left!",S152)))</formula>
    </cfRule>
  </conditionalFormatting>
  <conditionalFormatting sqref="V152:V155">
    <cfRule type="cellIs" dxfId="1693" priority="1367" operator="greaterThan">
      <formula>0.5</formula>
    </cfRule>
  </conditionalFormatting>
  <conditionalFormatting sqref="Q162:Q165">
    <cfRule type="cellIs" dxfId="1692" priority="1366" operator="greaterThan">
      <formula>2</formula>
    </cfRule>
  </conditionalFormatting>
  <conditionalFormatting sqref="R162:R165">
    <cfRule type="cellIs" dxfId="1691" priority="1365" operator="equal">
      <formula>0</formula>
    </cfRule>
  </conditionalFormatting>
  <conditionalFormatting sqref="Y165">
    <cfRule type="containsText" dxfId="1690" priority="1363" operator="containsText" text="No Rejection">
      <formula>NOT(ISERROR(SEARCH("No Rejection",Y165)))</formula>
    </cfRule>
    <cfRule type="cellIs" dxfId="1689" priority="1364" operator="equal">
      <formula>0</formula>
    </cfRule>
  </conditionalFormatting>
  <conditionalFormatting sqref="Y162:Y165">
    <cfRule type="containsText" dxfId="1688" priority="1362" operator="containsText" text="No Rejection">
      <formula>NOT(ISERROR(SEARCH("No Rejection",Y162)))</formula>
    </cfRule>
  </conditionalFormatting>
  <conditionalFormatting sqref="Y162:Y164">
    <cfRule type="containsText" dxfId="1687" priority="1360" operator="containsText" text="No Rejection">
      <formula>NOT(ISERROR(SEARCH("No Rejection",Y162)))</formula>
    </cfRule>
    <cfRule type="cellIs" dxfId="1686" priority="1361" operator="equal">
      <formula>0</formula>
    </cfRule>
  </conditionalFormatting>
  <conditionalFormatting sqref="S162">
    <cfRule type="containsText" dxfId="1685" priority="1359" operator="containsText" text="One sample left!">
      <formula>NOT(ISERROR(SEARCH("One sample left!",S162)))</formula>
    </cfRule>
  </conditionalFormatting>
  <conditionalFormatting sqref="V162:V165">
    <cfRule type="cellIs" dxfId="1684" priority="1358" operator="greaterThan">
      <formula>0.5</formula>
    </cfRule>
  </conditionalFormatting>
  <conditionalFormatting sqref="Q178:Q181">
    <cfRule type="cellIs" dxfId="1683" priority="1357" operator="greaterThan">
      <formula>2</formula>
    </cfRule>
  </conditionalFormatting>
  <conditionalFormatting sqref="R178:R181">
    <cfRule type="cellIs" dxfId="1682" priority="1356" operator="equal">
      <formula>0</formula>
    </cfRule>
  </conditionalFormatting>
  <conditionalFormatting sqref="S178">
    <cfRule type="containsText" dxfId="1681" priority="1350" operator="containsText" text="One sample left!">
      <formula>NOT(ISERROR(SEARCH("One sample left!",S178)))</formula>
    </cfRule>
  </conditionalFormatting>
  <conditionalFormatting sqref="V178:V181">
    <cfRule type="cellIs" dxfId="1680" priority="1349" operator="greaterThan">
      <formula>0.5</formula>
    </cfRule>
  </conditionalFormatting>
  <conditionalFormatting sqref="V235:V237">
    <cfRule type="cellIs" dxfId="1679" priority="1132" operator="greaterThan">
      <formula>0.5</formula>
    </cfRule>
  </conditionalFormatting>
  <conditionalFormatting sqref="Q238">
    <cfRule type="cellIs" dxfId="1678" priority="1348" operator="greaterThan">
      <formula>2</formula>
    </cfRule>
  </conditionalFormatting>
  <conditionalFormatting sqref="Q239">
    <cfRule type="cellIs" dxfId="1677" priority="1347" operator="greaterThan">
      <formula>2</formula>
    </cfRule>
  </conditionalFormatting>
  <conditionalFormatting sqref="Q240">
    <cfRule type="cellIs" dxfId="1676" priority="1346" operator="greaterThan">
      <formula>2</formula>
    </cfRule>
  </conditionalFormatting>
  <conditionalFormatting sqref="Y238">
    <cfRule type="containsText" dxfId="1675" priority="1344" operator="containsText" text="No Rejection">
      <formula>NOT(ISERROR(SEARCH("No Rejection",Y238)))</formula>
    </cfRule>
    <cfRule type="cellIs" dxfId="1674" priority="1345" operator="equal">
      <formula>0</formula>
    </cfRule>
  </conditionalFormatting>
  <conditionalFormatting sqref="Y239">
    <cfRule type="containsText" dxfId="1673" priority="1342" operator="containsText" text="No Rejection">
      <formula>NOT(ISERROR(SEARCH("No Rejection",Y239)))</formula>
    </cfRule>
    <cfRule type="cellIs" dxfId="1672" priority="1343" operator="equal">
      <formula>0</formula>
    </cfRule>
  </conditionalFormatting>
  <conditionalFormatting sqref="Y240">
    <cfRule type="containsText" dxfId="1671" priority="1340" operator="containsText" text="No Rejection">
      <formula>NOT(ISERROR(SEARCH("No Rejection",Y240)))</formula>
    </cfRule>
    <cfRule type="cellIs" dxfId="1670" priority="1341" operator="equal">
      <formula>0</formula>
    </cfRule>
  </conditionalFormatting>
  <conditionalFormatting sqref="Q11:Q13">
    <cfRule type="cellIs" dxfId="1669" priority="1339" operator="greaterThan">
      <formula>2</formula>
    </cfRule>
  </conditionalFormatting>
  <conditionalFormatting sqref="R11:R13">
    <cfRule type="cellIs" dxfId="1668" priority="1338" operator="equal">
      <formula>0</formula>
    </cfRule>
  </conditionalFormatting>
  <conditionalFormatting sqref="Y11:Y12">
    <cfRule type="containsText" dxfId="1667" priority="1336" operator="containsText" text="No Rejection">
      <formula>NOT(ISERROR(SEARCH("No Rejection",Y11)))</formula>
    </cfRule>
    <cfRule type="cellIs" dxfId="1666" priority="1337" operator="equal">
      <formula>0</formula>
    </cfRule>
  </conditionalFormatting>
  <conditionalFormatting sqref="Y13">
    <cfRule type="containsText" dxfId="1665" priority="1334" operator="containsText" text="No Rejection">
      <formula>NOT(ISERROR(SEARCH("No Rejection",Y13)))</formula>
    </cfRule>
    <cfRule type="cellIs" dxfId="1664" priority="1335" operator="equal">
      <formula>0</formula>
    </cfRule>
  </conditionalFormatting>
  <conditionalFormatting sqref="Y11:Y13">
    <cfRule type="containsText" dxfId="1663" priority="1333" operator="containsText" text="No Rejection">
      <formula>NOT(ISERROR(SEARCH("No Rejection",Y11)))</formula>
    </cfRule>
  </conditionalFormatting>
  <conditionalFormatting sqref="V11:V13">
    <cfRule type="cellIs" dxfId="1662" priority="1332" operator="greaterThan">
      <formula>0.5</formula>
    </cfRule>
  </conditionalFormatting>
  <conditionalFormatting sqref="Q14:Q16">
    <cfRule type="cellIs" dxfId="1661" priority="1331" operator="greaterThan">
      <formula>2</formula>
    </cfRule>
  </conditionalFormatting>
  <conditionalFormatting sqref="R14:R16">
    <cfRule type="cellIs" dxfId="1660" priority="1330" operator="equal">
      <formula>0</formula>
    </cfRule>
  </conditionalFormatting>
  <conditionalFormatting sqref="Y14:Y15">
    <cfRule type="containsText" dxfId="1659" priority="1328" operator="containsText" text="No Rejection">
      <formula>NOT(ISERROR(SEARCH("No Rejection",Y14)))</formula>
    </cfRule>
    <cfRule type="cellIs" dxfId="1658" priority="1329" operator="equal">
      <formula>0</formula>
    </cfRule>
  </conditionalFormatting>
  <conditionalFormatting sqref="Y16">
    <cfRule type="containsText" dxfId="1657" priority="1326" operator="containsText" text="No Rejection">
      <formula>NOT(ISERROR(SEARCH("No Rejection",Y16)))</formula>
    </cfRule>
    <cfRule type="cellIs" dxfId="1656" priority="1327" operator="equal">
      <formula>0</formula>
    </cfRule>
  </conditionalFormatting>
  <conditionalFormatting sqref="Y14:Y16">
    <cfRule type="containsText" dxfId="1655" priority="1325" operator="containsText" text="No Rejection">
      <formula>NOT(ISERROR(SEARCH("No Rejection",Y14)))</formula>
    </cfRule>
  </conditionalFormatting>
  <conditionalFormatting sqref="V14:V16">
    <cfRule type="cellIs" dxfId="1654" priority="1324" operator="greaterThan">
      <formula>0.5</formula>
    </cfRule>
  </conditionalFormatting>
  <conditionalFormatting sqref="Q17:Q19">
    <cfRule type="cellIs" dxfId="1653" priority="1323" operator="greaterThan">
      <formula>2</formula>
    </cfRule>
  </conditionalFormatting>
  <conditionalFormatting sqref="R17:R19">
    <cfRule type="cellIs" dxfId="1652" priority="1322" operator="equal">
      <formula>0</formula>
    </cfRule>
  </conditionalFormatting>
  <conditionalFormatting sqref="Y17:Y18">
    <cfRule type="containsText" dxfId="1651" priority="1320" operator="containsText" text="No Rejection">
      <formula>NOT(ISERROR(SEARCH("No Rejection",Y17)))</formula>
    </cfRule>
    <cfRule type="cellIs" dxfId="1650" priority="1321" operator="equal">
      <formula>0</formula>
    </cfRule>
  </conditionalFormatting>
  <conditionalFormatting sqref="Y19">
    <cfRule type="containsText" dxfId="1649" priority="1318" operator="containsText" text="No Rejection">
      <formula>NOT(ISERROR(SEARCH("No Rejection",Y19)))</formula>
    </cfRule>
    <cfRule type="cellIs" dxfId="1648" priority="1319" operator="equal">
      <formula>0</formula>
    </cfRule>
  </conditionalFormatting>
  <conditionalFormatting sqref="Y17:Y19">
    <cfRule type="containsText" dxfId="1647" priority="1317" operator="containsText" text="No Rejection">
      <formula>NOT(ISERROR(SEARCH("No Rejection",Y17)))</formula>
    </cfRule>
  </conditionalFormatting>
  <conditionalFormatting sqref="V17:V19">
    <cfRule type="cellIs" dxfId="1646" priority="1316" operator="greaterThan">
      <formula>0.5</formula>
    </cfRule>
  </conditionalFormatting>
  <conditionalFormatting sqref="Q20:Q22">
    <cfRule type="cellIs" dxfId="1645" priority="1315" operator="greaterThan">
      <formula>2</formula>
    </cfRule>
  </conditionalFormatting>
  <conditionalFormatting sqref="R20:R22">
    <cfRule type="cellIs" dxfId="1644" priority="1314" operator="equal">
      <formula>0</formula>
    </cfRule>
  </conditionalFormatting>
  <conditionalFormatting sqref="Y20:Y21">
    <cfRule type="containsText" dxfId="1643" priority="1312" operator="containsText" text="No Rejection">
      <formula>NOT(ISERROR(SEARCH("No Rejection",Y20)))</formula>
    </cfRule>
    <cfRule type="cellIs" dxfId="1642" priority="1313" operator="equal">
      <formula>0</formula>
    </cfRule>
  </conditionalFormatting>
  <conditionalFormatting sqref="Y22">
    <cfRule type="containsText" dxfId="1641" priority="1310" operator="containsText" text="No Rejection">
      <formula>NOT(ISERROR(SEARCH("No Rejection",Y22)))</formula>
    </cfRule>
    <cfRule type="cellIs" dxfId="1640" priority="1311" operator="equal">
      <formula>0</formula>
    </cfRule>
  </conditionalFormatting>
  <conditionalFormatting sqref="Y20:Y22">
    <cfRule type="containsText" dxfId="1639" priority="1309" operator="containsText" text="No Rejection">
      <formula>NOT(ISERROR(SEARCH("No Rejection",Y20)))</formula>
    </cfRule>
  </conditionalFormatting>
  <conditionalFormatting sqref="V20:V22">
    <cfRule type="cellIs" dxfId="1638" priority="1308" operator="greaterThan">
      <formula>0.5</formula>
    </cfRule>
  </conditionalFormatting>
  <conditionalFormatting sqref="Q23:Q25">
    <cfRule type="cellIs" dxfId="1637" priority="1307" operator="greaterThan">
      <formula>2</formula>
    </cfRule>
  </conditionalFormatting>
  <conditionalFormatting sqref="R23:R25">
    <cfRule type="cellIs" dxfId="1636" priority="1306" operator="equal">
      <formula>0</formula>
    </cfRule>
  </conditionalFormatting>
  <conditionalFormatting sqref="Y23:Y24">
    <cfRule type="containsText" dxfId="1635" priority="1304" operator="containsText" text="No Rejection">
      <formula>NOT(ISERROR(SEARCH("No Rejection",Y23)))</formula>
    </cfRule>
    <cfRule type="cellIs" dxfId="1634" priority="1305" operator="equal">
      <formula>0</formula>
    </cfRule>
  </conditionalFormatting>
  <conditionalFormatting sqref="Y25">
    <cfRule type="containsText" dxfId="1633" priority="1302" operator="containsText" text="No Rejection">
      <formula>NOT(ISERROR(SEARCH("No Rejection",Y25)))</formula>
    </cfRule>
    <cfRule type="cellIs" dxfId="1632" priority="1303" operator="equal">
      <formula>0</formula>
    </cfRule>
  </conditionalFormatting>
  <conditionalFormatting sqref="Y23:Y25">
    <cfRule type="containsText" dxfId="1631" priority="1301" operator="containsText" text="No Rejection">
      <formula>NOT(ISERROR(SEARCH("No Rejection",Y23)))</formula>
    </cfRule>
  </conditionalFormatting>
  <conditionalFormatting sqref="V23:V25">
    <cfRule type="cellIs" dxfId="1630" priority="1300" operator="greaterThan">
      <formula>0.5</formula>
    </cfRule>
  </conditionalFormatting>
  <conditionalFormatting sqref="Q26:Q28">
    <cfRule type="cellIs" dxfId="1629" priority="1299" operator="greaterThan">
      <formula>2</formula>
    </cfRule>
  </conditionalFormatting>
  <conditionalFormatting sqref="R26:R28">
    <cfRule type="cellIs" dxfId="1628" priority="1298" operator="equal">
      <formula>0</formula>
    </cfRule>
  </conditionalFormatting>
  <conditionalFormatting sqref="Y26:Y27">
    <cfRule type="containsText" dxfId="1627" priority="1296" operator="containsText" text="No Rejection">
      <formula>NOT(ISERROR(SEARCH("No Rejection",Y26)))</formula>
    </cfRule>
    <cfRule type="cellIs" dxfId="1626" priority="1297" operator="equal">
      <formula>0</formula>
    </cfRule>
  </conditionalFormatting>
  <conditionalFormatting sqref="Y28">
    <cfRule type="containsText" dxfId="1625" priority="1294" operator="containsText" text="No Rejection">
      <formula>NOT(ISERROR(SEARCH("No Rejection",Y28)))</formula>
    </cfRule>
    <cfRule type="cellIs" dxfId="1624" priority="1295" operator="equal">
      <formula>0</formula>
    </cfRule>
  </conditionalFormatting>
  <conditionalFormatting sqref="Y26:Y28">
    <cfRule type="containsText" dxfId="1623" priority="1293" operator="containsText" text="No Rejection">
      <formula>NOT(ISERROR(SEARCH("No Rejection",Y26)))</formula>
    </cfRule>
  </conditionalFormatting>
  <conditionalFormatting sqref="V26:V28">
    <cfRule type="cellIs" dxfId="1622" priority="1292" operator="greaterThan">
      <formula>0.5</formula>
    </cfRule>
  </conditionalFormatting>
  <conditionalFormatting sqref="Q66:Q68">
    <cfRule type="cellIs" dxfId="1621" priority="1283" operator="greaterThan">
      <formula>2</formula>
    </cfRule>
  </conditionalFormatting>
  <conditionalFormatting sqref="R66:R68">
    <cfRule type="cellIs" dxfId="1620" priority="1282" operator="equal">
      <formula>0</formula>
    </cfRule>
  </conditionalFormatting>
  <conditionalFormatting sqref="Y66:Y67">
    <cfRule type="containsText" dxfId="1619" priority="1280" operator="containsText" text="No Rejection">
      <formula>NOT(ISERROR(SEARCH("No Rejection",Y66)))</formula>
    </cfRule>
    <cfRule type="cellIs" dxfId="1618" priority="1281" operator="equal">
      <formula>0</formula>
    </cfRule>
  </conditionalFormatting>
  <conditionalFormatting sqref="Y68">
    <cfRule type="containsText" dxfId="1617" priority="1278" operator="containsText" text="No Rejection">
      <formula>NOT(ISERROR(SEARCH("No Rejection",Y68)))</formula>
    </cfRule>
    <cfRule type="cellIs" dxfId="1616" priority="1279" operator="equal">
      <formula>0</formula>
    </cfRule>
  </conditionalFormatting>
  <conditionalFormatting sqref="Y66:Y68">
    <cfRule type="containsText" dxfId="1615" priority="1277" operator="containsText" text="No Rejection">
      <formula>NOT(ISERROR(SEARCH("No Rejection",Y66)))</formula>
    </cfRule>
  </conditionalFormatting>
  <conditionalFormatting sqref="V66:V68">
    <cfRule type="cellIs" dxfId="1614" priority="1276" operator="greaterThan">
      <formula>0.5</formula>
    </cfRule>
  </conditionalFormatting>
  <conditionalFormatting sqref="Q84:Q86">
    <cfRule type="cellIs" dxfId="1613" priority="1275" operator="greaterThan">
      <formula>2</formula>
    </cfRule>
  </conditionalFormatting>
  <conditionalFormatting sqref="R84:R86">
    <cfRule type="cellIs" dxfId="1612" priority="1274" operator="equal">
      <formula>0</formula>
    </cfRule>
  </conditionalFormatting>
  <conditionalFormatting sqref="Y84:Y85">
    <cfRule type="containsText" dxfId="1611" priority="1272" operator="containsText" text="No Rejection">
      <formula>NOT(ISERROR(SEARCH("No Rejection",Y84)))</formula>
    </cfRule>
    <cfRule type="cellIs" dxfId="1610" priority="1273" operator="equal">
      <formula>0</formula>
    </cfRule>
  </conditionalFormatting>
  <conditionalFormatting sqref="Y86">
    <cfRule type="containsText" dxfId="1609" priority="1270" operator="containsText" text="No Rejection">
      <formula>NOT(ISERROR(SEARCH("No Rejection",Y86)))</formula>
    </cfRule>
    <cfRule type="cellIs" dxfId="1608" priority="1271" operator="equal">
      <formula>0</formula>
    </cfRule>
  </conditionalFormatting>
  <conditionalFormatting sqref="Y84:Y86">
    <cfRule type="containsText" dxfId="1607" priority="1269" operator="containsText" text="No Rejection">
      <formula>NOT(ISERROR(SEARCH("No Rejection",Y84)))</formula>
    </cfRule>
  </conditionalFormatting>
  <conditionalFormatting sqref="V84:V86">
    <cfRule type="cellIs" dxfId="1606" priority="1268" operator="greaterThan">
      <formula>0.5</formula>
    </cfRule>
  </conditionalFormatting>
  <conditionalFormatting sqref="Q87:Q89">
    <cfRule type="cellIs" dxfId="1605" priority="1267" operator="greaterThan">
      <formula>2</formula>
    </cfRule>
  </conditionalFormatting>
  <conditionalFormatting sqref="R87:R89">
    <cfRule type="cellIs" dxfId="1604" priority="1266" operator="equal">
      <formula>0</formula>
    </cfRule>
  </conditionalFormatting>
  <conditionalFormatting sqref="Y87:Y88">
    <cfRule type="containsText" dxfId="1603" priority="1264" operator="containsText" text="No Rejection">
      <formula>NOT(ISERROR(SEARCH("No Rejection",Y87)))</formula>
    </cfRule>
    <cfRule type="cellIs" dxfId="1602" priority="1265" operator="equal">
      <formula>0</formula>
    </cfRule>
  </conditionalFormatting>
  <conditionalFormatting sqref="Y87:Y89">
    <cfRule type="containsText" dxfId="1601" priority="1261" operator="containsText" text="No Rejection">
      <formula>NOT(ISERROR(SEARCH("No Rejection",Y87)))</formula>
    </cfRule>
  </conditionalFormatting>
  <conditionalFormatting sqref="V87:V89">
    <cfRule type="cellIs" dxfId="1600" priority="1260" operator="greaterThan">
      <formula>0.5</formula>
    </cfRule>
  </conditionalFormatting>
  <conditionalFormatting sqref="Q132:Q134">
    <cfRule type="cellIs" dxfId="1599" priority="1259" operator="greaterThan">
      <formula>2</formula>
    </cfRule>
  </conditionalFormatting>
  <conditionalFormatting sqref="R132:R134">
    <cfRule type="cellIs" dxfId="1598" priority="1258" operator="equal">
      <formula>0</formula>
    </cfRule>
  </conditionalFormatting>
  <conditionalFormatting sqref="Y132:Y133">
    <cfRule type="containsText" dxfId="1597" priority="1256" operator="containsText" text="No Rejection">
      <formula>NOT(ISERROR(SEARCH("No Rejection",Y132)))</formula>
    </cfRule>
    <cfRule type="cellIs" dxfId="1596" priority="1257" operator="equal">
      <formula>0</formula>
    </cfRule>
  </conditionalFormatting>
  <conditionalFormatting sqref="Y134">
    <cfRule type="containsText" dxfId="1595" priority="1254" operator="containsText" text="No Rejection">
      <formula>NOT(ISERROR(SEARCH("No Rejection",Y134)))</formula>
    </cfRule>
    <cfRule type="cellIs" dxfId="1594" priority="1255" operator="equal">
      <formula>0</formula>
    </cfRule>
  </conditionalFormatting>
  <conditionalFormatting sqref="Y132:Y134">
    <cfRule type="containsText" dxfId="1593" priority="1253" operator="containsText" text="No Rejection">
      <formula>NOT(ISERROR(SEARCH("No Rejection",Y132)))</formula>
    </cfRule>
  </conditionalFormatting>
  <conditionalFormatting sqref="V132:V134">
    <cfRule type="cellIs" dxfId="1592" priority="1252" operator="greaterThan">
      <formula>0.5</formula>
    </cfRule>
  </conditionalFormatting>
  <conditionalFormatting sqref="Q135:Q137">
    <cfRule type="cellIs" dxfId="1591" priority="1251" operator="greaterThan">
      <formula>2</formula>
    </cfRule>
  </conditionalFormatting>
  <conditionalFormatting sqref="R135:R137">
    <cfRule type="cellIs" dxfId="1590" priority="1250" operator="equal">
      <formula>0</formula>
    </cfRule>
  </conditionalFormatting>
  <conditionalFormatting sqref="Y135:Y136">
    <cfRule type="containsText" dxfId="1589" priority="1248" operator="containsText" text="No Rejection">
      <formula>NOT(ISERROR(SEARCH("No Rejection",Y135)))</formula>
    </cfRule>
    <cfRule type="cellIs" dxfId="1588" priority="1249" operator="equal">
      <formula>0</formula>
    </cfRule>
  </conditionalFormatting>
  <conditionalFormatting sqref="Y137">
    <cfRule type="containsText" dxfId="1587" priority="1246" operator="containsText" text="No Rejection">
      <formula>NOT(ISERROR(SEARCH("No Rejection",Y137)))</formula>
    </cfRule>
    <cfRule type="cellIs" dxfId="1586" priority="1247" operator="equal">
      <formula>0</formula>
    </cfRule>
  </conditionalFormatting>
  <conditionalFormatting sqref="Y135:Y137">
    <cfRule type="containsText" dxfId="1585" priority="1245" operator="containsText" text="No Rejection">
      <formula>NOT(ISERROR(SEARCH("No Rejection",Y135)))</formula>
    </cfRule>
  </conditionalFormatting>
  <conditionalFormatting sqref="V135:V137">
    <cfRule type="cellIs" dxfId="1584" priority="1244" operator="greaterThan">
      <formula>0.5</formula>
    </cfRule>
  </conditionalFormatting>
  <conditionalFormatting sqref="Q138:Q140">
    <cfRule type="cellIs" dxfId="1583" priority="1243" operator="greaterThan">
      <formula>2</formula>
    </cfRule>
  </conditionalFormatting>
  <conditionalFormatting sqref="R138:R140">
    <cfRule type="cellIs" dxfId="1582" priority="1242" operator="equal">
      <formula>0</formula>
    </cfRule>
  </conditionalFormatting>
  <conditionalFormatting sqref="Y138:Y139">
    <cfRule type="containsText" dxfId="1581" priority="1240" operator="containsText" text="No Rejection">
      <formula>NOT(ISERROR(SEARCH("No Rejection",Y138)))</formula>
    </cfRule>
    <cfRule type="cellIs" dxfId="1580" priority="1241" operator="equal">
      <formula>0</formula>
    </cfRule>
  </conditionalFormatting>
  <conditionalFormatting sqref="Y140">
    <cfRule type="containsText" dxfId="1579" priority="1238" operator="containsText" text="No Rejection">
      <formula>NOT(ISERROR(SEARCH("No Rejection",Y140)))</formula>
    </cfRule>
    <cfRule type="cellIs" dxfId="1578" priority="1239" operator="equal">
      <formula>0</formula>
    </cfRule>
  </conditionalFormatting>
  <conditionalFormatting sqref="Y138:Y140">
    <cfRule type="containsText" dxfId="1577" priority="1237" operator="containsText" text="No Rejection">
      <formula>NOT(ISERROR(SEARCH("No Rejection",Y138)))</formula>
    </cfRule>
  </conditionalFormatting>
  <conditionalFormatting sqref="V138:V140">
    <cfRule type="cellIs" dxfId="1576" priority="1236" operator="greaterThan">
      <formula>0.5</formula>
    </cfRule>
  </conditionalFormatting>
  <conditionalFormatting sqref="Q141:Q143">
    <cfRule type="cellIs" dxfId="1575" priority="1235" operator="greaterThan">
      <formula>2</formula>
    </cfRule>
  </conditionalFormatting>
  <conditionalFormatting sqref="R141:R143">
    <cfRule type="cellIs" dxfId="1574" priority="1234" operator="equal">
      <formula>0</formula>
    </cfRule>
  </conditionalFormatting>
  <conditionalFormatting sqref="Y143">
    <cfRule type="containsText" dxfId="1573" priority="1230" operator="containsText" text="No Rejection">
      <formula>NOT(ISERROR(SEARCH("No Rejection",Y143)))</formula>
    </cfRule>
    <cfRule type="cellIs" dxfId="1572" priority="1231" operator="equal">
      <formula>0</formula>
    </cfRule>
  </conditionalFormatting>
  <conditionalFormatting sqref="Y141:Y143">
    <cfRule type="containsText" dxfId="1571" priority="1229" operator="containsText" text="No Rejection">
      <formula>NOT(ISERROR(SEARCH("No Rejection",Y141)))</formula>
    </cfRule>
  </conditionalFormatting>
  <conditionalFormatting sqref="V141:V143">
    <cfRule type="cellIs" dxfId="1570" priority="1228" operator="greaterThan">
      <formula>0.5</formula>
    </cfRule>
  </conditionalFormatting>
  <conditionalFormatting sqref="Q149:Q151">
    <cfRule type="cellIs" dxfId="1569" priority="1227" operator="greaterThan">
      <formula>2</formula>
    </cfRule>
  </conditionalFormatting>
  <conditionalFormatting sqref="R149:R151">
    <cfRule type="cellIs" dxfId="1568" priority="1226" operator="equal">
      <formula>0</formula>
    </cfRule>
  </conditionalFormatting>
  <conditionalFormatting sqref="Y149:Y150">
    <cfRule type="containsText" dxfId="1567" priority="1224" operator="containsText" text="No Rejection">
      <formula>NOT(ISERROR(SEARCH("No Rejection",Y149)))</formula>
    </cfRule>
    <cfRule type="cellIs" dxfId="1566" priority="1225" operator="equal">
      <formula>0</formula>
    </cfRule>
  </conditionalFormatting>
  <conditionalFormatting sqref="Y151">
    <cfRule type="containsText" dxfId="1565" priority="1222" operator="containsText" text="No Rejection">
      <formula>NOT(ISERROR(SEARCH("No Rejection",Y151)))</formula>
    </cfRule>
    <cfRule type="cellIs" dxfId="1564" priority="1223" operator="equal">
      <formula>0</formula>
    </cfRule>
  </conditionalFormatting>
  <conditionalFormatting sqref="Y149:Y151">
    <cfRule type="containsText" dxfId="1563" priority="1221" operator="containsText" text="No Rejection">
      <formula>NOT(ISERROR(SEARCH("No Rejection",Y149)))</formula>
    </cfRule>
  </conditionalFormatting>
  <conditionalFormatting sqref="V149:V151">
    <cfRule type="cellIs" dxfId="1562" priority="1220" operator="greaterThan">
      <formula>0.5</formula>
    </cfRule>
  </conditionalFormatting>
  <conditionalFormatting sqref="Q156:Q158">
    <cfRule type="cellIs" dxfId="1561" priority="1219" operator="greaterThan">
      <formula>2</formula>
    </cfRule>
  </conditionalFormatting>
  <conditionalFormatting sqref="R156:R158">
    <cfRule type="cellIs" dxfId="1560" priority="1218" operator="equal">
      <formula>0</formula>
    </cfRule>
  </conditionalFormatting>
  <conditionalFormatting sqref="Y156:Y157">
    <cfRule type="containsText" dxfId="1559" priority="1216" operator="containsText" text="No Rejection">
      <formula>NOT(ISERROR(SEARCH("No Rejection",Y156)))</formula>
    </cfRule>
    <cfRule type="cellIs" dxfId="1558" priority="1217" operator="equal">
      <formula>0</formula>
    </cfRule>
  </conditionalFormatting>
  <conditionalFormatting sqref="Y158">
    <cfRule type="containsText" dxfId="1557" priority="1214" operator="containsText" text="No Rejection">
      <formula>NOT(ISERROR(SEARCH("No Rejection",Y158)))</formula>
    </cfRule>
    <cfRule type="cellIs" dxfId="1556" priority="1215" operator="equal">
      <formula>0</formula>
    </cfRule>
  </conditionalFormatting>
  <conditionalFormatting sqref="Y156:Y158">
    <cfRule type="containsText" dxfId="1555" priority="1213" operator="containsText" text="No Rejection">
      <formula>NOT(ISERROR(SEARCH("No Rejection",Y156)))</formula>
    </cfRule>
  </conditionalFormatting>
  <conditionalFormatting sqref="V156:V158">
    <cfRule type="cellIs" dxfId="1554" priority="1212" operator="greaterThan">
      <formula>0.5</formula>
    </cfRule>
  </conditionalFormatting>
  <conditionalFormatting sqref="Q159:Q161">
    <cfRule type="cellIs" dxfId="1553" priority="1211" operator="greaterThan">
      <formula>2</formula>
    </cfRule>
  </conditionalFormatting>
  <conditionalFormatting sqref="R159:R161">
    <cfRule type="cellIs" dxfId="1552" priority="1210" operator="equal">
      <formula>0</formula>
    </cfRule>
  </conditionalFormatting>
  <conditionalFormatting sqref="Y159:Y160">
    <cfRule type="containsText" dxfId="1551" priority="1208" operator="containsText" text="No Rejection">
      <formula>NOT(ISERROR(SEARCH("No Rejection",Y159)))</formula>
    </cfRule>
    <cfRule type="cellIs" dxfId="1550" priority="1209" operator="equal">
      <formula>0</formula>
    </cfRule>
  </conditionalFormatting>
  <conditionalFormatting sqref="V159:V161">
    <cfRule type="cellIs" dxfId="1549" priority="1204" operator="greaterThan">
      <formula>0.5</formula>
    </cfRule>
  </conditionalFormatting>
  <conditionalFormatting sqref="Q166:Q168">
    <cfRule type="cellIs" dxfId="1548" priority="1203" operator="greaterThan">
      <formula>2</formula>
    </cfRule>
  </conditionalFormatting>
  <conditionalFormatting sqref="R166:R168">
    <cfRule type="cellIs" dxfId="1547" priority="1202" operator="equal">
      <formula>0</formula>
    </cfRule>
  </conditionalFormatting>
  <conditionalFormatting sqref="Y166:Y167">
    <cfRule type="containsText" dxfId="1546" priority="1200" operator="containsText" text="No Rejection">
      <formula>NOT(ISERROR(SEARCH("No Rejection",Y166)))</formula>
    </cfRule>
    <cfRule type="cellIs" dxfId="1545" priority="1201" operator="equal">
      <formula>0</formula>
    </cfRule>
  </conditionalFormatting>
  <conditionalFormatting sqref="Y168">
    <cfRule type="containsText" dxfId="1544" priority="1198" operator="containsText" text="No Rejection">
      <formula>NOT(ISERROR(SEARCH("No Rejection",Y168)))</formula>
    </cfRule>
    <cfRule type="cellIs" dxfId="1543" priority="1199" operator="equal">
      <formula>0</formula>
    </cfRule>
  </conditionalFormatting>
  <conditionalFormatting sqref="Y166:Y168">
    <cfRule type="containsText" dxfId="1542" priority="1197" operator="containsText" text="No Rejection">
      <formula>NOT(ISERROR(SEARCH("No Rejection",Y166)))</formula>
    </cfRule>
  </conditionalFormatting>
  <conditionalFormatting sqref="V166:V168">
    <cfRule type="cellIs" dxfId="1541" priority="1196" operator="greaterThan">
      <formula>0.5</formula>
    </cfRule>
  </conditionalFormatting>
  <conditionalFormatting sqref="Q169:Q171">
    <cfRule type="cellIs" dxfId="1540" priority="1195" operator="greaterThan">
      <formula>2</formula>
    </cfRule>
  </conditionalFormatting>
  <conditionalFormatting sqref="R169:R171">
    <cfRule type="cellIs" dxfId="1539" priority="1194" operator="equal">
      <formula>0</formula>
    </cfRule>
  </conditionalFormatting>
  <conditionalFormatting sqref="Y169:Y170">
    <cfRule type="containsText" dxfId="1538" priority="1192" operator="containsText" text="No Rejection">
      <formula>NOT(ISERROR(SEARCH("No Rejection",Y169)))</formula>
    </cfRule>
    <cfRule type="cellIs" dxfId="1537" priority="1193" operator="equal">
      <formula>0</formula>
    </cfRule>
  </conditionalFormatting>
  <conditionalFormatting sqref="Y171">
    <cfRule type="containsText" dxfId="1536" priority="1190" operator="containsText" text="No Rejection">
      <formula>NOT(ISERROR(SEARCH("No Rejection",Y171)))</formula>
    </cfRule>
    <cfRule type="cellIs" dxfId="1535" priority="1191" operator="equal">
      <formula>0</formula>
    </cfRule>
  </conditionalFormatting>
  <conditionalFormatting sqref="Y169:Y171">
    <cfRule type="containsText" dxfId="1534" priority="1189" operator="containsText" text="No Rejection">
      <formula>NOT(ISERROR(SEARCH("No Rejection",Y169)))</formula>
    </cfRule>
  </conditionalFormatting>
  <conditionalFormatting sqref="V169:V171">
    <cfRule type="cellIs" dxfId="1533" priority="1188" operator="greaterThan">
      <formula>0.5</formula>
    </cfRule>
  </conditionalFormatting>
  <conditionalFormatting sqref="Q172:Q174">
    <cfRule type="cellIs" dxfId="1532" priority="1187" operator="greaterThan">
      <formula>2</formula>
    </cfRule>
  </conditionalFormatting>
  <conditionalFormatting sqref="R172:R174">
    <cfRule type="cellIs" dxfId="1531" priority="1186" operator="equal">
      <formula>0</formula>
    </cfRule>
  </conditionalFormatting>
  <conditionalFormatting sqref="Y172:Y173">
    <cfRule type="containsText" dxfId="1530" priority="1184" operator="containsText" text="No Rejection">
      <formula>NOT(ISERROR(SEARCH("No Rejection",Y172)))</formula>
    </cfRule>
    <cfRule type="cellIs" dxfId="1529" priority="1185" operator="equal">
      <formula>0</formula>
    </cfRule>
  </conditionalFormatting>
  <conditionalFormatting sqref="Y174">
    <cfRule type="containsText" dxfId="1528" priority="1182" operator="containsText" text="No Rejection">
      <formula>NOT(ISERROR(SEARCH("No Rejection",Y174)))</formula>
    </cfRule>
    <cfRule type="cellIs" dxfId="1527" priority="1183" operator="equal">
      <formula>0</formula>
    </cfRule>
  </conditionalFormatting>
  <conditionalFormatting sqref="Y172:Y174">
    <cfRule type="containsText" dxfId="1526" priority="1181" operator="containsText" text="No Rejection">
      <formula>NOT(ISERROR(SEARCH("No Rejection",Y172)))</formula>
    </cfRule>
  </conditionalFormatting>
  <conditionalFormatting sqref="V172:V174">
    <cfRule type="cellIs" dxfId="1525" priority="1180" operator="greaterThan">
      <formula>0.5</formula>
    </cfRule>
  </conditionalFormatting>
  <conditionalFormatting sqref="Q175:Q177">
    <cfRule type="cellIs" dxfId="1524" priority="1179" operator="greaterThan">
      <formula>2</formula>
    </cfRule>
  </conditionalFormatting>
  <conditionalFormatting sqref="R175:R177">
    <cfRule type="cellIs" dxfId="1523" priority="1178" operator="equal">
      <formula>0</formula>
    </cfRule>
  </conditionalFormatting>
  <conditionalFormatting sqref="Y175:Y176">
    <cfRule type="containsText" dxfId="1522" priority="1176" operator="containsText" text="No Rejection">
      <formula>NOT(ISERROR(SEARCH("No Rejection",Y175)))</formula>
    </cfRule>
    <cfRule type="cellIs" dxfId="1521" priority="1177" operator="equal">
      <formula>0</formula>
    </cfRule>
  </conditionalFormatting>
  <conditionalFormatting sqref="Y177">
    <cfRule type="containsText" dxfId="1520" priority="1174" operator="containsText" text="No Rejection">
      <formula>NOT(ISERROR(SEARCH("No Rejection",Y177)))</formula>
    </cfRule>
    <cfRule type="cellIs" dxfId="1519" priority="1175" operator="equal">
      <formula>0</formula>
    </cfRule>
  </conditionalFormatting>
  <conditionalFormatting sqref="Y175:Y177">
    <cfRule type="containsText" dxfId="1518" priority="1173" operator="containsText" text="No Rejection">
      <formula>NOT(ISERROR(SEARCH("No Rejection",Y175)))</formula>
    </cfRule>
  </conditionalFormatting>
  <conditionalFormatting sqref="V175:V177">
    <cfRule type="cellIs" dxfId="1517" priority="1172" operator="greaterThan">
      <formula>0.5</formula>
    </cfRule>
  </conditionalFormatting>
  <conditionalFormatting sqref="Q187:Q189">
    <cfRule type="cellIs" dxfId="1516" priority="1171" operator="greaterThan">
      <formula>2</formula>
    </cfRule>
  </conditionalFormatting>
  <conditionalFormatting sqref="R187:R189">
    <cfRule type="cellIs" dxfId="1515" priority="1170" operator="equal">
      <formula>0</formula>
    </cfRule>
  </conditionalFormatting>
  <conditionalFormatting sqref="Y187:Y188">
    <cfRule type="containsText" dxfId="1514" priority="1168" operator="containsText" text="No Rejection">
      <formula>NOT(ISERROR(SEARCH("No Rejection",Y187)))</formula>
    </cfRule>
    <cfRule type="cellIs" dxfId="1513" priority="1169" operator="equal">
      <formula>0</formula>
    </cfRule>
  </conditionalFormatting>
  <conditionalFormatting sqref="Y189">
    <cfRule type="containsText" dxfId="1512" priority="1166" operator="containsText" text="No Rejection">
      <formula>NOT(ISERROR(SEARCH("No Rejection",Y189)))</formula>
    </cfRule>
    <cfRule type="cellIs" dxfId="1511" priority="1167" operator="equal">
      <formula>0</formula>
    </cfRule>
  </conditionalFormatting>
  <conditionalFormatting sqref="Y187:Y189">
    <cfRule type="containsText" dxfId="1510" priority="1165" operator="containsText" text="No Rejection">
      <formula>NOT(ISERROR(SEARCH("No Rejection",Y187)))</formula>
    </cfRule>
  </conditionalFormatting>
  <conditionalFormatting sqref="V187:V189">
    <cfRule type="cellIs" dxfId="1509" priority="1164" operator="greaterThan">
      <formula>0.5</formula>
    </cfRule>
  </conditionalFormatting>
  <conditionalFormatting sqref="Q190:Q192">
    <cfRule type="cellIs" dxfId="1508" priority="1163" operator="greaterThan">
      <formula>2</formula>
    </cfRule>
  </conditionalFormatting>
  <conditionalFormatting sqref="R190:R192">
    <cfRule type="cellIs" dxfId="1507" priority="1162" operator="equal">
      <formula>0</formula>
    </cfRule>
  </conditionalFormatting>
  <conditionalFormatting sqref="Y190:Y191">
    <cfRule type="containsText" dxfId="1506" priority="1160" operator="containsText" text="No Rejection">
      <formula>NOT(ISERROR(SEARCH("No Rejection",Y190)))</formula>
    </cfRule>
    <cfRule type="cellIs" dxfId="1505" priority="1161" operator="equal">
      <formula>0</formula>
    </cfRule>
  </conditionalFormatting>
  <conditionalFormatting sqref="Y192">
    <cfRule type="containsText" dxfId="1504" priority="1158" operator="containsText" text="No Rejection">
      <formula>NOT(ISERROR(SEARCH("No Rejection",Y192)))</formula>
    </cfRule>
    <cfRule type="cellIs" dxfId="1503" priority="1159" operator="equal">
      <formula>0</formula>
    </cfRule>
  </conditionalFormatting>
  <conditionalFormatting sqref="Y190:Y192">
    <cfRule type="containsText" dxfId="1502" priority="1157" operator="containsText" text="No Rejection">
      <formula>NOT(ISERROR(SEARCH("No Rejection",Y190)))</formula>
    </cfRule>
  </conditionalFormatting>
  <conditionalFormatting sqref="V190:V192">
    <cfRule type="cellIs" dxfId="1501" priority="1156" operator="greaterThan">
      <formula>0.5</formula>
    </cfRule>
  </conditionalFormatting>
  <conditionalFormatting sqref="Q206:Q208">
    <cfRule type="cellIs" dxfId="1500" priority="1155" operator="greaterThan">
      <formula>2</formula>
    </cfRule>
  </conditionalFormatting>
  <conditionalFormatting sqref="R206:R208">
    <cfRule type="cellIs" dxfId="1499" priority="1154" operator="equal">
      <formula>0</formula>
    </cfRule>
  </conditionalFormatting>
  <conditionalFormatting sqref="Y206:Y207">
    <cfRule type="containsText" dxfId="1498" priority="1152" operator="containsText" text="No Rejection">
      <formula>NOT(ISERROR(SEARCH("No Rejection",Y206)))</formula>
    </cfRule>
    <cfRule type="cellIs" dxfId="1497" priority="1153" operator="equal">
      <formula>0</formula>
    </cfRule>
  </conditionalFormatting>
  <conditionalFormatting sqref="Y208">
    <cfRule type="containsText" dxfId="1496" priority="1150" operator="containsText" text="No Rejection">
      <formula>NOT(ISERROR(SEARCH("No Rejection",Y208)))</formula>
    </cfRule>
    <cfRule type="cellIs" dxfId="1495" priority="1151" operator="equal">
      <formula>0</formula>
    </cfRule>
  </conditionalFormatting>
  <conditionalFormatting sqref="Y206:Y208">
    <cfRule type="containsText" dxfId="1494" priority="1149" operator="containsText" text="No Rejection">
      <formula>NOT(ISERROR(SEARCH("No Rejection",Y206)))</formula>
    </cfRule>
  </conditionalFormatting>
  <conditionalFormatting sqref="V206:V208">
    <cfRule type="cellIs" dxfId="1493" priority="1148" operator="greaterThan">
      <formula>0.5</formula>
    </cfRule>
  </conditionalFormatting>
  <conditionalFormatting sqref="Q209:Q211">
    <cfRule type="cellIs" dxfId="1492" priority="1147" operator="greaterThan">
      <formula>2</formula>
    </cfRule>
  </conditionalFormatting>
  <conditionalFormatting sqref="R209:R211">
    <cfRule type="cellIs" dxfId="1491" priority="1146" operator="equal">
      <formula>0</formula>
    </cfRule>
  </conditionalFormatting>
  <conditionalFormatting sqref="Y209:Y210">
    <cfRule type="containsText" dxfId="1490" priority="1144" operator="containsText" text="No Rejection">
      <formula>NOT(ISERROR(SEARCH("No Rejection",Y209)))</formula>
    </cfRule>
    <cfRule type="cellIs" dxfId="1489" priority="1145" operator="equal">
      <formula>0</formula>
    </cfRule>
  </conditionalFormatting>
  <conditionalFormatting sqref="Y211">
    <cfRule type="containsText" dxfId="1488" priority="1142" operator="containsText" text="No Rejection">
      <formula>NOT(ISERROR(SEARCH("No Rejection",Y211)))</formula>
    </cfRule>
    <cfRule type="cellIs" dxfId="1487" priority="1143" operator="equal">
      <formula>0</formula>
    </cfRule>
  </conditionalFormatting>
  <conditionalFormatting sqref="Y209:Y211">
    <cfRule type="containsText" dxfId="1486" priority="1141" operator="containsText" text="No Rejection">
      <formula>NOT(ISERROR(SEARCH("No Rejection",Y209)))</formula>
    </cfRule>
  </conditionalFormatting>
  <conditionalFormatting sqref="V209:V211">
    <cfRule type="cellIs" dxfId="1485" priority="1140" operator="greaterThan">
      <formula>0.5</formula>
    </cfRule>
  </conditionalFormatting>
  <conditionalFormatting sqref="Q235:Q237">
    <cfRule type="cellIs" dxfId="1484" priority="1139" operator="greaterThan">
      <formula>2</formula>
    </cfRule>
  </conditionalFormatting>
  <conditionalFormatting sqref="R235:R237">
    <cfRule type="cellIs" dxfId="1483" priority="1138" operator="equal">
      <formula>0</formula>
    </cfRule>
  </conditionalFormatting>
  <conditionalFormatting sqref="Y235:Y236">
    <cfRule type="containsText" dxfId="1482" priority="1136" operator="containsText" text="No Rejection">
      <formula>NOT(ISERROR(SEARCH("No Rejection",Y235)))</formula>
    </cfRule>
    <cfRule type="cellIs" dxfId="1481" priority="1137" operator="equal">
      <formula>0</formula>
    </cfRule>
  </conditionalFormatting>
  <conditionalFormatting sqref="Y237">
    <cfRule type="containsText" dxfId="1480" priority="1134" operator="containsText" text="No Rejection">
      <formula>NOT(ISERROR(SEARCH("No Rejection",Y237)))</formula>
    </cfRule>
    <cfRule type="cellIs" dxfId="1479" priority="1135" operator="equal">
      <formula>0</formula>
    </cfRule>
  </conditionalFormatting>
  <conditionalFormatting sqref="Y235:Y237">
    <cfRule type="containsText" dxfId="1478" priority="1133" operator="containsText" text="No Rejection">
      <formula>NOT(ISERROR(SEARCH("No Rejection",Y235)))</formula>
    </cfRule>
  </conditionalFormatting>
  <conditionalFormatting sqref="Q291:Q296">
    <cfRule type="cellIs" dxfId="1477" priority="389" operator="greaterThan">
      <formula>2</formula>
    </cfRule>
  </conditionalFormatting>
  <conditionalFormatting sqref="Y516:Y517">
    <cfRule type="containsText" dxfId="1476" priority="846" operator="containsText" text="No Rejection">
      <formula>NOT(ISERROR(SEARCH("No Rejection",Y516)))</formula>
    </cfRule>
    <cfRule type="cellIs" dxfId="1475" priority="847" operator="equal">
      <formula>0</formula>
    </cfRule>
  </conditionalFormatting>
  <conditionalFormatting sqref="R532:R534">
    <cfRule type="cellIs" dxfId="1474" priority="832" operator="equal">
      <formula>0</formula>
    </cfRule>
  </conditionalFormatting>
  <conditionalFormatting sqref="Y532:Y533">
    <cfRule type="containsText" dxfId="1473" priority="830" operator="containsText" text="No Rejection">
      <formula>NOT(ISERROR(SEARCH("No Rejection",Y532)))</formula>
    </cfRule>
    <cfRule type="cellIs" dxfId="1472" priority="831" operator="equal">
      <formula>0</formula>
    </cfRule>
  </conditionalFormatting>
  <conditionalFormatting sqref="Y534">
    <cfRule type="containsText" dxfId="1471" priority="828" operator="containsText" text="No Rejection">
      <formula>NOT(ISERROR(SEARCH("No Rejection",Y534)))</formula>
    </cfRule>
    <cfRule type="cellIs" dxfId="1470" priority="829" operator="equal">
      <formula>0</formula>
    </cfRule>
  </conditionalFormatting>
  <conditionalFormatting sqref="R526:R528">
    <cfRule type="cellIs" dxfId="1469" priority="824" operator="equal">
      <formula>0</formula>
    </cfRule>
  </conditionalFormatting>
  <conditionalFormatting sqref="Y526:Y527">
    <cfRule type="containsText" dxfId="1468" priority="822" operator="containsText" text="No Rejection">
      <formula>NOT(ISERROR(SEARCH("No Rejection",Y526)))</formula>
    </cfRule>
    <cfRule type="cellIs" dxfId="1467" priority="823" operator="equal">
      <formula>0</formula>
    </cfRule>
  </conditionalFormatting>
  <conditionalFormatting sqref="R496:R499">
    <cfRule type="cellIs" dxfId="1466" priority="604" operator="equal">
      <formula>0</formula>
    </cfRule>
  </conditionalFormatting>
  <conditionalFormatting sqref="Y601:Y603">
    <cfRule type="containsText" dxfId="1465" priority="984" operator="containsText" text="No Rejection">
      <formula>NOT(ISERROR(SEARCH("No Rejection",Y601)))</formula>
    </cfRule>
  </conditionalFormatting>
  <conditionalFormatting sqref="Q535:Q537">
    <cfRule type="cellIs" dxfId="1464" priority="1131" operator="greaterThan">
      <formula>2</formula>
    </cfRule>
  </conditionalFormatting>
  <conditionalFormatting sqref="R541:R546">
    <cfRule type="cellIs" dxfId="1463" priority="1130" operator="equal">
      <formula>0</formula>
    </cfRule>
  </conditionalFormatting>
  <conditionalFormatting sqref="Q589">
    <cfRule type="cellIs" dxfId="1462" priority="487" operator="greaterThan">
      <formula>2</formula>
    </cfRule>
  </conditionalFormatting>
  <conditionalFormatting sqref="Y539:Y540 Y542:Y543">
    <cfRule type="containsText" dxfId="1461" priority="1128" operator="containsText" text="No Rejection">
      <formula>NOT(ISERROR(SEARCH("No Rejection",Y539)))</formula>
    </cfRule>
    <cfRule type="cellIs" dxfId="1460" priority="1129" operator="equal">
      <formula>0</formula>
    </cfRule>
  </conditionalFormatting>
  <conditionalFormatting sqref="S543">
    <cfRule type="containsText" dxfId="1459" priority="1127" operator="containsText" text="One sample left!">
      <formula>NOT(ISERROR(SEARCH("One sample left!",S543)))</formula>
    </cfRule>
  </conditionalFormatting>
  <conditionalFormatting sqref="Y545">
    <cfRule type="containsText" dxfId="1458" priority="1125" operator="containsText" text="No Rejection">
      <formula>NOT(ISERROR(SEARCH("No Rejection",Y545)))</formula>
    </cfRule>
    <cfRule type="cellIs" dxfId="1457" priority="1126" operator="equal">
      <formula>0</formula>
    </cfRule>
  </conditionalFormatting>
  <conditionalFormatting sqref="Y546">
    <cfRule type="containsText" dxfId="1456" priority="1123" operator="containsText" text="No Rejection">
      <formula>NOT(ISERROR(SEARCH("No Rejection",Y546)))</formula>
    </cfRule>
    <cfRule type="cellIs" dxfId="1455" priority="1124" operator="equal">
      <formula>0</formula>
    </cfRule>
  </conditionalFormatting>
  <conditionalFormatting sqref="Y586">
    <cfRule type="containsText" dxfId="1454" priority="492" operator="containsText" text="No Rejection">
      <formula>NOT(ISERROR(SEARCH("No Rejection",Y586)))</formula>
    </cfRule>
    <cfRule type="cellIs" dxfId="1453" priority="493" operator="equal">
      <formula>0</formula>
    </cfRule>
  </conditionalFormatting>
  <conditionalFormatting sqref="Y585">
    <cfRule type="containsText" dxfId="1452" priority="495" operator="containsText" text="No Rejection">
      <formula>NOT(ISERROR(SEARCH("No Rejection",Y585)))</formula>
    </cfRule>
    <cfRule type="cellIs" dxfId="1451" priority="496" operator="equal">
      <formula>0</formula>
    </cfRule>
  </conditionalFormatting>
  <conditionalFormatting sqref="Y535:Y537">
    <cfRule type="containsText" dxfId="1450" priority="1121" operator="containsText" text="No Rejection">
      <formula>NOT(ISERROR(SEARCH("No Rejection",Y535)))</formula>
    </cfRule>
    <cfRule type="cellIs" dxfId="1449" priority="1122" operator="equal">
      <formula>0</formula>
    </cfRule>
  </conditionalFormatting>
  <conditionalFormatting sqref="S535">
    <cfRule type="containsText" dxfId="1448" priority="1120" operator="containsText" text="One sample left!">
      <formula>NOT(ISERROR(SEARCH("One sample left!",S535)))</formula>
    </cfRule>
  </conditionalFormatting>
  <conditionalFormatting sqref="Y538">
    <cfRule type="containsText" dxfId="1447" priority="1118" operator="containsText" text="No Rejection">
      <formula>NOT(ISERROR(SEARCH("No Rejection",Y538)))</formula>
    </cfRule>
    <cfRule type="cellIs" dxfId="1446" priority="1119" operator="equal">
      <formula>0</formula>
    </cfRule>
  </conditionalFormatting>
  <conditionalFormatting sqref="S539">
    <cfRule type="containsText" dxfId="1445" priority="1117" operator="containsText" text="One sample left!">
      <formula>NOT(ISERROR(SEARCH("One sample left!",S539)))</formula>
    </cfRule>
  </conditionalFormatting>
  <conditionalFormatting sqref="Y541">
    <cfRule type="containsText" dxfId="1444" priority="1115" operator="containsText" text="No Rejection">
      <formula>NOT(ISERROR(SEARCH("No Rejection",Y541)))</formula>
    </cfRule>
    <cfRule type="cellIs" dxfId="1443" priority="1116" operator="equal">
      <formula>0</formula>
    </cfRule>
  </conditionalFormatting>
  <conditionalFormatting sqref="Y542">
    <cfRule type="containsText" dxfId="1442" priority="1113" operator="containsText" text="No Rejection">
      <formula>NOT(ISERROR(SEARCH("No Rejection",Y542)))</formula>
    </cfRule>
    <cfRule type="cellIs" dxfId="1441" priority="1114" operator="equal">
      <formula>0</formula>
    </cfRule>
  </conditionalFormatting>
  <conditionalFormatting sqref="S560:S563">
    <cfRule type="containsText" dxfId="1440" priority="660" operator="containsText" text="One sample left!">
      <formula>NOT(ISERROR(SEARCH("One sample left!",S560)))</formula>
    </cfRule>
  </conditionalFormatting>
  <conditionalFormatting sqref="Y545:Y546">
    <cfRule type="containsText" dxfId="1439" priority="1112" operator="containsText" text="No Rejection">
      <formula>NOT(ISERROR(SEARCH("No Rejection",Y545)))</formula>
    </cfRule>
  </conditionalFormatting>
  <conditionalFormatting sqref="Q538:Q540">
    <cfRule type="cellIs" dxfId="1438" priority="1111" operator="greaterThan">
      <formula>2</formula>
    </cfRule>
  </conditionalFormatting>
  <conditionalFormatting sqref="R538:R540">
    <cfRule type="cellIs" dxfId="1437" priority="1110" operator="equal">
      <formula>0</formula>
    </cfRule>
  </conditionalFormatting>
  <conditionalFormatting sqref="S538">
    <cfRule type="containsText" dxfId="1436" priority="1109" operator="containsText" text="One sample left!">
      <formula>NOT(ISERROR(SEARCH("One sample left!",S538)))</formula>
    </cfRule>
  </conditionalFormatting>
  <conditionalFormatting sqref="Y538:Y540">
    <cfRule type="containsText" dxfId="1435" priority="1107" operator="containsText" text="No Rejection">
      <formula>NOT(ISERROR(SEARCH("No Rejection",Y538)))</formula>
    </cfRule>
    <cfRule type="cellIs" dxfId="1434" priority="1108" operator="equal">
      <formula>0</formula>
    </cfRule>
  </conditionalFormatting>
  <conditionalFormatting sqref="Q541:Q543">
    <cfRule type="cellIs" dxfId="1433" priority="1106" operator="greaterThan">
      <formula>2</formula>
    </cfRule>
  </conditionalFormatting>
  <conditionalFormatting sqref="S541">
    <cfRule type="containsText" dxfId="1432" priority="1105" operator="containsText" text="One sample left!">
      <formula>NOT(ISERROR(SEARCH("One sample left!",S541)))</formula>
    </cfRule>
  </conditionalFormatting>
  <conditionalFormatting sqref="Y541">
    <cfRule type="containsText" dxfId="1431" priority="1103" operator="containsText" text="No Rejection">
      <formula>NOT(ISERROR(SEARCH("No Rejection",Y541)))</formula>
    </cfRule>
    <cfRule type="cellIs" dxfId="1430" priority="1104" operator="equal">
      <formula>0</formula>
    </cfRule>
  </conditionalFormatting>
  <conditionalFormatting sqref="Y541:Y543">
    <cfRule type="containsText" dxfId="1429" priority="1101" operator="containsText" text="No Rejection">
      <formula>NOT(ISERROR(SEARCH("No Rejection",Y541)))</formula>
    </cfRule>
    <cfRule type="cellIs" dxfId="1428" priority="1102" operator="equal">
      <formula>0</formula>
    </cfRule>
  </conditionalFormatting>
  <conditionalFormatting sqref="Q544:Q546">
    <cfRule type="cellIs" dxfId="1427" priority="1100" operator="greaterThan">
      <formula>2</formula>
    </cfRule>
  </conditionalFormatting>
  <conditionalFormatting sqref="S544">
    <cfRule type="containsText" dxfId="1426" priority="1099" operator="containsText" text="One sample left!">
      <formula>NOT(ISERROR(SEARCH("One sample left!",S544)))</formula>
    </cfRule>
  </conditionalFormatting>
  <conditionalFormatting sqref="Y544">
    <cfRule type="containsText" dxfId="1425" priority="1097" operator="containsText" text="No Rejection">
      <formula>NOT(ISERROR(SEARCH("No Rejection",Y544)))</formula>
    </cfRule>
    <cfRule type="cellIs" dxfId="1424" priority="1098" operator="equal">
      <formula>0</formula>
    </cfRule>
  </conditionalFormatting>
  <conditionalFormatting sqref="Y544">
    <cfRule type="containsText" dxfId="1423" priority="1096" operator="containsText" text="No Rejection">
      <formula>NOT(ISERROR(SEARCH("No Rejection",Y544)))</formula>
    </cfRule>
  </conditionalFormatting>
  <conditionalFormatting sqref="Y544">
    <cfRule type="containsText" dxfId="1422" priority="1094" operator="containsText" text="No Rejection">
      <formula>NOT(ISERROR(SEARCH("No Rejection",Y544)))</formula>
    </cfRule>
    <cfRule type="cellIs" dxfId="1421" priority="1095" operator="equal">
      <formula>0</formula>
    </cfRule>
  </conditionalFormatting>
  <conditionalFormatting sqref="Y544">
    <cfRule type="containsText" dxfId="1420" priority="1092" operator="containsText" text="No Rejection">
      <formula>NOT(ISERROR(SEARCH("No Rejection",Y544)))</formula>
    </cfRule>
    <cfRule type="cellIs" dxfId="1419" priority="1093" operator="equal">
      <formula>0</formula>
    </cfRule>
  </conditionalFormatting>
  <conditionalFormatting sqref="Q547:Q549">
    <cfRule type="cellIs" dxfId="1418" priority="1091" operator="greaterThan">
      <formula>2</formula>
    </cfRule>
  </conditionalFormatting>
  <conditionalFormatting sqref="R547:R549">
    <cfRule type="cellIs" dxfId="1417" priority="1090" operator="equal">
      <formula>0</formula>
    </cfRule>
  </conditionalFormatting>
  <conditionalFormatting sqref="Y547:Y548">
    <cfRule type="containsText" dxfId="1416" priority="1088" operator="containsText" text="No Rejection">
      <formula>NOT(ISERROR(SEARCH("No Rejection",Y547)))</formula>
    </cfRule>
    <cfRule type="cellIs" dxfId="1415" priority="1089" operator="equal">
      <formula>0</formula>
    </cfRule>
  </conditionalFormatting>
  <conditionalFormatting sqref="Y549">
    <cfRule type="containsText" dxfId="1414" priority="1086" operator="containsText" text="No Rejection">
      <formula>NOT(ISERROR(SEARCH("No Rejection",Y549)))</formula>
    </cfRule>
    <cfRule type="cellIs" dxfId="1413" priority="1087" operator="equal">
      <formula>0</formula>
    </cfRule>
  </conditionalFormatting>
  <conditionalFormatting sqref="Y547:Y549">
    <cfRule type="containsText" dxfId="1412" priority="1085" operator="containsText" text="No Rejection">
      <formula>NOT(ISERROR(SEARCH("No Rejection",Y547)))</formula>
    </cfRule>
  </conditionalFormatting>
  <conditionalFormatting sqref="V547:V549">
    <cfRule type="cellIs" dxfId="1411" priority="1084" operator="greaterThan">
      <formula>0.5</formula>
    </cfRule>
  </conditionalFormatting>
  <conditionalFormatting sqref="Q283:Q285">
    <cfRule type="cellIs" dxfId="1410" priority="1083" operator="greaterThan">
      <formula>2</formula>
    </cfRule>
  </conditionalFormatting>
  <conditionalFormatting sqref="R283:R285">
    <cfRule type="cellIs" dxfId="1409" priority="1082" operator="equal">
      <formula>0</formula>
    </cfRule>
  </conditionalFormatting>
  <conditionalFormatting sqref="Y283:Y284">
    <cfRule type="containsText" dxfId="1408" priority="1080" operator="containsText" text="No Rejection">
      <formula>NOT(ISERROR(SEARCH("No Rejection",Y283)))</formula>
    </cfRule>
    <cfRule type="cellIs" dxfId="1407" priority="1081" operator="equal">
      <formula>0</formula>
    </cfRule>
  </conditionalFormatting>
  <conditionalFormatting sqref="Y285">
    <cfRule type="containsText" dxfId="1406" priority="1078" operator="containsText" text="No Rejection">
      <formula>NOT(ISERROR(SEARCH("No Rejection",Y285)))</formula>
    </cfRule>
    <cfRule type="cellIs" dxfId="1405" priority="1079" operator="equal">
      <formula>0</formula>
    </cfRule>
  </conditionalFormatting>
  <conditionalFormatting sqref="Y283:Y285">
    <cfRule type="containsText" dxfId="1404" priority="1077" operator="containsText" text="No Rejection">
      <formula>NOT(ISERROR(SEARCH("No Rejection",Y283)))</formula>
    </cfRule>
  </conditionalFormatting>
  <conditionalFormatting sqref="V283:V285">
    <cfRule type="cellIs" dxfId="1403" priority="1076" operator="greaterThan">
      <formula>0.5</formula>
    </cfRule>
  </conditionalFormatting>
  <conditionalFormatting sqref="Q300:Q302">
    <cfRule type="cellIs" dxfId="1402" priority="1075" operator="greaterThan">
      <formula>2</formula>
    </cfRule>
  </conditionalFormatting>
  <conditionalFormatting sqref="R300:R302">
    <cfRule type="cellIs" dxfId="1401" priority="1074" operator="equal">
      <formula>0</formula>
    </cfRule>
  </conditionalFormatting>
  <conditionalFormatting sqref="Y300:Y301">
    <cfRule type="containsText" dxfId="1400" priority="1072" operator="containsText" text="No Rejection">
      <formula>NOT(ISERROR(SEARCH("No Rejection",Y300)))</formula>
    </cfRule>
    <cfRule type="cellIs" dxfId="1399" priority="1073" operator="equal">
      <formula>0</formula>
    </cfRule>
  </conditionalFormatting>
  <conditionalFormatting sqref="Y302">
    <cfRule type="containsText" dxfId="1398" priority="1070" operator="containsText" text="No Rejection">
      <formula>NOT(ISERROR(SEARCH("No Rejection",Y302)))</formula>
    </cfRule>
    <cfRule type="cellIs" dxfId="1397" priority="1071" operator="equal">
      <formula>0</formula>
    </cfRule>
  </conditionalFormatting>
  <conditionalFormatting sqref="Y300:Y302">
    <cfRule type="containsText" dxfId="1396" priority="1069" operator="containsText" text="No Rejection">
      <formula>NOT(ISERROR(SEARCH("No Rejection",Y300)))</formula>
    </cfRule>
  </conditionalFormatting>
  <conditionalFormatting sqref="V300:V302">
    <cfRule type="cellIs" dxfId="1395" priority="1068" operator="greaterThan">
      <formula>0.5</formula>
    </cfRule>
  </conditionalFormatting>
  <conditionalFormatting sqref="Q303:Q305">
    <cfRule type="cellIs" dxfId="1394" priority="1067" operator="greaterThan">
      <formula>2</formula>
    </cfRule>
  </conditionalFormatting>
  <conditionalFormatting sqref="R303:R305">
    <cfRule type="cellIs" dxfId="1393" priority="1066" operator="equal">
      <formula>0</formula>
    </cfRule>
  </conditionalFormatting>
  <conditionalFormatting sqref="Y303:Y304">
    <cfRule type="containsText" dxfId="1392" priority="1064" operator="containsText" text="No Rejection">
      <formula>NOT(ISERROR(SEARCH("No Rejection",Y303)))</formula>
    </cfRule>
    <cfRule type="cellIs" dxfId="1391" priority="1065" operator="equal">
      <formula>0</formula>
    </cfRule>
  </conditionalFormatting>
  <conditionalFormatting sqref="Y305">
    <cfRule type="containsText" dxfId="1390" priority="1062" operator="containsText" text="No Rejection">
      <formula>NOT(ISERROR(SEARCH("No Rejection",Y305)))</formula>
    </cfRule>
    <cfRule type="cellIs" dxfId="1389" priority="1063" operator="equal">
      <formula>0</formula>
    </cfRule>
  </conditionalFormatting>
  <conditionalFormatting sqref="Y303:Y305">
    <cfRule type="containsText" dxfId="1388" priority="1061" operator="containsText" text="No Rejection">
      <formula>NOT(ISERROR(SEARCH("No Rejection",Y303)))</formula>
    </cfRule>
  </conditionalFormatting>
  <conditionalFormatting sqref="V303:V305">
    <cfRule type="cellIs" dxfId="1387" priority="1060" operator="greaterThan">
      <formula>0.5</formula>
    </cfRule>
  </conditionalFormatting>
  <conditionalFormatting sqref="Y299">
    <cfRule type="containsText" dxfId="1386" priority="1054" operator="containsText" text="No Rejection">
      <formula>NOT(ISERROR(SEARCH("No Rejection",Y299)))</formula>
    </cfRule>
    <cfRule type="cellIs" dxfId="1385" priority="1055" operator="equal">
      <formula>0</formula>
    </cfRule>
  </conditionalFormatting>
  <conditionalFormatting sqref="Y297:Y299">
    <cfRule type="containsText" dxfId="1384" priority="1053" operator="containsText" text="No Rejection">
      <formula>NOT(ISERROR(SEARCH("No Rejection",Y297)))</formula>
    </cfRule>
  </conditionalFormatting>
  <conditionalFormatting sqref="Q297:Q299">
    <cfRule type="cellIs" dxfId="1383" priority="1059" operator="greaterThan">
      <formula>2</formula>
    </cfRule>
  </conditionalFormatting>
  <conditionalFormatting sqref="R297:R299">
    <cfRule type="cellIs" dxfId="1382" priority="1058" operator="equal">
      <formula>0</formula>
    </cfRule>
  </conditionalFormatting>
  <conditionalFormatting sqref="Y297:Y298">
    <cfRule type="containsText" dxfId="1381" priority="1056" operator="containsText" text="No Rejection">
      <formula>NOT(ISERROR(SEARCH("No Rejection",Y297)))</formula>
    </cfRule>
    <cfRule type="cellIs" dxfId="1380" priority="1057" operator="equal">
      <formula>0</formula>
    </cfRule>
  </conditionalFormatting>
  <conditionalFormatting sqref="V297:V299">
    <cfRule type="cellIs" dxfId="1379" priority="1052" operator="greaterThan">
      <formula>0.5</formula>
    </cfRule>
  </conditionalFormatting>
  <conditionalFormatting sqref="Q312:Q314">
    <cfRule type="cellIs" dxfId="1378" priority="1051" operator="greaterThan">
      <formula>2</formula>
    </cfRule>
  </conditionalFormatting>
  <conditionalFormatting sqref="R312:R314">
    <cfRule type="cellIs" dxfId="1377" priority="1050" operator="equal">
      <formula>0</formula>
    </cfRule>
  </conditionalFormatting>
  <conditionalFormatting sqref="Y312:Y313">
    <cfRule type="containsText" dxfId="1376" priority="1048" operator="containsText" text="No Rejection">
      <formula>NOT(ISERROR(SEARCH("No Rejection",Y312)))</formula>
    </cfRule>
    <cfRule type="cellIs" dxfId="1375" priority="1049" operator="equal">
      <formula>0</formula>
    </cfRule>
  </conditionalFormatting>
  <conditionalFormatting sqref="Y314">
    <cfRule type="containsText" dxfId="1374" priority="1046" operator="containsText" text="No Rejection">
      <formula>NOT(ISERROR(SEARCH("No Rejection",Y314)))</formula>
    </cfRule>
    <cfRule type="cellIs" dxfId="1373" priority="1047" operator="equal">
      <formula>0</formula>
    </cfRule>
  </conditionalFormatting>
  <conditionalFormatting sqref="Y312:Y314">
    <cfRule type="containsText" dxfId="1372" priority="1045" operator="containsText" text="No Rejection">
      <formula>NOT(ISERROR(SEARCH("No Rejection",Y312)))</formula>
    </cfRule>
  </conditionalFormatting>
  <conditionalFormatting sqref="V312:V314">
    <cfRule type="cellIs" dxfId="1371" priority="1044" operator="greaterThan">
      <formula>0.5</formula>
    </cfRule>
  </conditionalFormatting>
  <conditionalFormatting sqref="Q315:Q317">
    <cfRule type="cellIs" dxfId="1370" priority="1043" operator="greaterThan">
      <formula>2</formula>
    </cfRule>
  </conditionalFormatting>
  <conditionalFormatting sqref="R315:R317">
    <cfRule type="cellIs" dxfId="1369" priority="1042" operator="equal">
      <formula>0</formula>
    </cfRule>
  </conditionalFormatting>
  <conditionalFormatting sqref="Y315:Y316">
    <cfRule type="containsText" dxfId="1368" priority="1040" operator="containsText" text="No Rejection">
      <formula>NOT(ISERROR(SEARCH("No Rejection",Y315)))</formula>
    </cfRule>
    <cfRule type="cellIs" dxfId="1367" priority="1041" operator="equal">
      <formula>0</formula>
    </cfRule>
  </conditionalFormatting>
  <conditionalFormatting sqref="Y317">
    <cfRule type="containsText" dxfId="1366" priority="1038" operator="containsText" text="No Rejection">
      <formula>NOT(ISERROR(SEARCH("No Rejection",Y317)))</formula>
    </cfRule>
    <cfRule type="cellIs" dxfId="1365" priority="1039" operator="equal">
      <formula>0</formula>
    </cfRule>
  </conditionalFormatting>
  <conditionalFormatting sqref="Y315:Y317">
    <cfRule type="containsText" dxfId="1364" priority="1037" operator="containsText" text="No Rejection">
      <formula>NOT(ISERROR(SEARCH("No Rejection",Y315)))</formula>
    </cfRule>
  </conditionalFormatting>
  <conditionalFormatting sqref="V315:V317">
    <cfRule type="cellIs" dxfId="1363" priority="1036" operator="greaterThan">
      <formula>0.5</formula>
    </cfRule>
  </conditionalFormatting>
  <conditionalFormatting sqref="Y638">
    <cfRule type="cellIs" dxfId="1362" priority="275" operator="equal">
      <formula>0</formula>
    </cfRule>
  </conditionalFormatting>
  <conditionalFormatting sqref="Q325:Q327">
    <cfRule type="cellIs" dxfId="1361" priority="1035" operator="greaterThan">
      <formula>2</formula>
    </cfRule>
  </conditionalFormatting>
  <conditionalFormatting sqref="R325:R327">
    <cfRule type="cellIs" dxfId="1360" priority="1034" operator="equal">
      <formula>0</formula>
    </cfRule>
  </conditionalFormatting>
  <conditionalFormatting sqref="Y325:Y326">
    <cfRule type="containsText" dxfId="1359" priority="1032" operator="containsText" text="No Rejection">
      <formula>NOT(ISERROR(SEARCH("No Rejection",Y325)))</formula>
    </cfRule>
    <cfRule type="cellIs" dxfId="1358" priority="1033" operator="equal">
      <formula>0</formula>
    </cfRule>
  </conditionalFormatting>
  <conditionalFormatting sqref="Y327">
    <cfRule type="containsText" dxfId="1357" priority="1030" operator="containsText" text="No Rejection">
      <formula>NOT(ISERROR(SEARCH("No Rejection",Y327)))</formula>
    </cfRule>
    <cfRule type="cellIs" dxfId="1356" priority="1031" operator="equal">
      <formula>0</formula>
    </cfRule>
  </conditionalFormatting>
  <conditionalFormatting sqref="Y325:Y327">
    <cfRule type="containsText" dxfId="1355" priority="1029" operator="containsText" text="No Rejection">
      <formula>NOT(ISERROR(SEARCH("No Rejection",Y325)))</formula>
    </cfRule>
  </conditionalFormatting>
  <conditionalFormatting sqref="V325:V327">
    <cfRule type="cellIs" dxfId="1354" priority="1028" operator="greaterThan">
      <formula>0.5</formula>
    </cfRule>
  </conditionalFormatting>
  <conditionalFormatting sqref="Q507:Q509">
    <cfRule type="cellIs" dxfId="1353" priority="1027" operator="greaterThan">
      <formula>2</formula>
    </cfRule>
  </conditionalFormatting>
  <conditionalFormatting sqref="R507:R509">
    <cfRule type="cellIs" dxfId="1352" priority="1026" operator="equal">
      <formula>0</formula>
    </cfRule>
  </conditionalFormatting>
  <conditionalFormatting sqref="Y507:Y508">
    <cfRule type="containsText" dxfId="1351" priority="1024" operator="containsText" text="No Rejection">
      <formula>NOT(ISERROR(SEARCH("No Rejection",Y507)))</formula>
    </cfRule>
    <cfRule type="cellIs" dxfId="1350" priority="1025" operator="equal">
      <formula>0</formula>
    </cfRule>
  </conditionalFormatting>
  <conditionalFormatting sqref="Y509">
    <cfRule type="containsText" dxfId="1349" priority="1022" operator="containsText" text="No Rejection">
      <formula>NOT(ISERROR(SEARCH("No Rejection",Y509)))</formula>
    </cfRule>
    <cfRule type="cellIs" dxfId="1348" priority="1023" operator="equal">
      <formula>0</formula>
    </cfRule>
  </conditionalFormatting>
  <conditionalFormatting sqref="Y507:Y509">
    <cfRule type="containsText" dxfId="1347" priority="1021" operator="containsText" text="No Rejection">
      <formula>NOT(ISERROR(SEARCH("No Rejection",Y507)))</formula>
    </cfRule>
  </conditionalFormatting>
  <conditionalFormatting sqref="V507:V509">
    <cfRule type="cellIs" dxfId="1346" priority="1020" operator="greaterThan">
      <formula>0.5</formula>
    </cfRule>
  </conditionalFormatting>
  <conditionalFormatting sqref="Q510:Q512">
    <cfRule type="cellIs" dxfId="1345" priority="1019" operator="greaterThan">
      <formula>2</formula>
    </cfRule>
  </conditionalFormatting>
  <conditionalFormatting sqref="R510:R512">
    <cfRule type="cellIs" dxfId="1344" priority="1018" operator="equal">
      <formula>0</formula>
    </cfRule>
  </conditionalFormatting>
  <conditionalFormatting sqref="Y510:Y511">
    <cfRule type="containsText" dxfId="1343" priority="1016" operator="containsText" text="No Rejection">
      <formula>NOT(ISERROR(SEARCH("No Rejection",Y510)))</formula>
    </cfRule>
    <cfRule type="cellIs" dxfId="1342" priority="1017" operator="equal">
      <formula>0</formula>
    </cfRule>
  </conditionalFormatting>
  <conditionalFormatting sqref="Y512">
    <cfRule type="containsText" dxfId="1341" priority="1014" operator="containsText" text="No Rejection">
      <formula>NOT(ISERROR(SEARCH("No Rejection",Y512)))</formula>
    </cfRule>
    <cfRule type="cellIs" dxfId="1340" priority="1015" operator="equal">
      <formula>0</formula>
    </cfRule>
  </conditionalFormatting>
  <conditionalFormatting sqref="Y510:Y512">
    <cfRule type="containsText" dxfId="1339" priority="1013" operator="containsText" text="No Rejection">
      <formula>NOT(ISERROR(SEARCH("No Rejection",Y510)))</formula>
    </cfRule>
  </conditionalFormatting>
  <conditionalFormatting sqref="V510:V512">
    <cfRule type="cellIs" dxfId="1338" priority="1012" operator="greaterThan">
      <formula>0.5</formula>
    </cfRule>
  </conditionalFormatting>
  <conditionalFormatting sqref="Q513:Q515">
    <cfRule type="cellIs" dxfId="1337" priority="1011" operator="greaterThan">
      <formula>2</formula>
    </cfRule>
  </conditionalFormatting>
  <conditionalFormatting sqref="R513:R515">
    <cfRule type="cellIs" dxfId="1336" priority="1010" operator="equal">
      <formula>0</formula>
    </cfRule>
  </conditionalFormatting>
  <conditionalFormatting sqref="Y513:Y514">
    <cfRule type="containsText" dxfId="1335" priority="1008" operator="containsText" text="No Rejection">
      <formula>NOT(ISERROR(SEARCH("No Rejection",Y513)))</formula>
    </cfRule>
    <cfRule type="cellIs" dxfId="1334" priority="1009" operator="equal">
      <formula>0</formula>
    </cfRule>
  </conditionalFormatting>
  <conditionalFormatting sqref="Y515">
    <cfRule type="containsText" dxfId="1333" priority="1006" operator="containsText" text="No Rejection">
      <formula>NOT(ISERROR(SEARCH("No Rejection",Y515)))</formula>
    </cfRule>
    <cfRule type="cellIs" dxfId="1332" priority="1007" operator="equal">
      <formula>0</formula>
    </cfRule>
  </conditionalFormatting>
  <conditionalFormatting sqref="Y513:Y515">
    <cfRule type="containsText" dxfId="1331" priority="1005" operator="containsText" text="No Rejection">
      <formula>NOT(ISERROR(SEARCH("No Rejection",Y513)))</formula>
    </cfRule>
  </conditionalFormatting>
  <conditionalFormatting sqref="V513:V515">
    <cfRule type="cellIs" dxfId="1330" priority="1004" operator="greaterThan">
      <formula>0.5</formula>
    </cfRule>
  </conditionalFormatting>
  <conditionalFormatting sqref="Q626:Q628">
    <cfRule type="cellIs" dxfId="1329" priority="1003" operator="greaterThan">
      <formula>2</formula>
    </cfRule>
  </conditionalFormatting>
  <conditionalFormatting sqref="R626:R628">
    <cfRule type="cellIs" dxfId="1328" priority="1002" operator="equal">
      <formula>0</formula>
    </cfRule>
  </conditionalFormatting>
  <conditionalFormatting sqref="Y626:Y627">
    <cfRule type="containsText" dxfId="1327" priority="1000" operator="containsText" text="No Rejection">
      <formula>NOT(ISERROR(SEARCH("No Rejection",Y626)))</formula>
    </cfRule>
    <cfRule type="cellIs" dxfId="1326" priority="1001" operator="equal">
      <formula>0</formula>
    </cfRule>
  </conditionalFormatting>
  <conditionalFormatting sqref="Y628">
    <cfRule type="containsText" dxfId="1325" priority="998" operator="containsText" text="No Rejection">
      <formula>NOT(ISERROR(SEARCH("No Rejection",Y628)))</formula>
    </cfRule>
    <cfRule type="cellIs" dxfId="1324" priority="999" operator="equal">
      <formula>0</formula>
    </cfRule>
  </conditionalFormatting>
  <conditionalFormatting sqref="Y626:Y628">
    <cfRule type="containsText" dxfId="1323" priority="997" operator="containsText" text="No Rejection">
      <formula>NOT(ISERROR(SEARCH("No Rejection",Y626)))</formula>
    </cfRule>
  </conditionalFormatting>
  <conditionalFormatting sqref="V626:V628">
    <cfRule type="cellIs" dxfId="1322" priority="996" operator="greaterThan">
      <formula>0.5</formula>
    </cfRule>
  </conditionalFormatting>
  <conditionalFormatting sqref="Q601:Q603">
    <cfRule type="cellIs" dxfId="1321" priority="995" operator="greaterThan">
      <formula>2</formula>
    </cfRule>
  </conditionalFormatting>
  <conditionalFormatting sqref="R601:R603">
    <cfRule type="cellIs" dxfId="1320" priority="994" operator="equal">
      <formula>0</formula>
    </cfRule>
  </conditionalFormatting>
  <conditionalFormatting sqref="Y601:Y603">
    <cfRule type="containsText" dxfId="1319" priority="992" operator="containsText" text="No Rejection">
      <formula>NOT(ISERROR(SEARCH("No Rejection",Y601)))</formula>
    </cfRule>
    <cfRule type="cellIs" dxfId="1318" priority="993" operator="equal">
      <formula>0</formula>
    </cfRule>
  </conditionalFormatting>
  <conditionalFormatting sqref="S601">
    <cfRule type="containsText" dxfId="1317" priority="991" operator="containsText" text="One sample left!">
      <formula>NOT(ISERROR(SEARCH("One sample left!",S601)))</formula>
    </cfRule>
  </conditionalFormatting>
  <conditionalFormatting sqref="Y601:Y603">
    <cfRule type="containsText" dxfId="1316" priority="990" operator="containsText" text="No Rejection">
      <formula>NOT(ISERROR(SEARCH("No Rejection",Y601)))</formula>
    </cfRule>
  </conditionalFormatting>
  <conditionalFormatting sqref="R601:R603">
    <cfRule type="cellIs" dxfId="1315" priority="989" operator="equal">
      <formula>0</formula>
    </cfRule>
  </conditionalFormatting>
  <conditionalFormatting sqref="Q601:Q603">
    <cfRule type="cellIs" dxfId="1314" priority="988" operator="greaterThan">
      <formula>2</formula>
    </cfRule>
  </conditionalFormatting>
  <conditionalFormatting sqref="Y601:Y603">
    <cfRule type="containsText" dxfId="1313" priority="986" operator="containsText" text="No Rejection">
      <formula>NOT(ISERROR(SEARCH("No Rejection",Y601)))</formula>
    </cfRule>
    <cfRule type="cellIs" dxfId="1312" priority="987" operator="equal">
      <formula>0</formula>
    </cfRule>
  </conditionalFormatting>
  <conditionalFormatting sqref="S601:S603">
    <cfRule type="containsText" dxfId="1311" priority="985" operator="containsText" text="One sample left!">
      <formula>NOT(ISERROR(SEARCH("One sample left!",S601)))</formula>
    </cfRule>
  </conditionalFormatting>
  <conditionalFormatting sqref="V601:V603">
    <cfRule type="cellIs" dxfId="1310" priority="983" operator="greaterThan">
      <formula>0.5</formula>
    </cfRule>
  </conditionalFormatting>
  <conditionalFormatting sqref="Q607:Q609">
    <cfRule type="cellIs" dxfId="1309" priority="982" operator="greaterThan">
      <formula>2</formula>
    </cfRule>
  </conditionalFormatting>
  <conditionalFormatting sqref="R607:R609">
    <cfRule type="cellIs" dxfId="1308" priority="981" operator="equal">
      <formula>0</formula>
    </cfRule>
  </conditionalFormatting>
  <conditionalFormatting sqref="Y607:Y608">
    <cfRule type="containsText" dxfId="1307" priority="979" operator="containsText" text="No Rejection">
      <formula>NOT(ISERROR(SEARCH("No Rejection",Y607)))</formula>
    </cfRule>
    <cfRule type="cellIs" dxfId="1306" priority="980" operator="equal">
      <formula>0</formula>
    </cfRule>
  </conditionalFormatting>
  <conditionalFormatting sqref="Y609">
    <cfRule type="containsText" dxfId="1305" priority="977" operator="containsText" text="No Rejection">
      <formula>NOT(ISERROR(SEARCH("No Rejection",Y609)))</formula>
    </cfRule>
    <cfRule type="cellIs" dxfId="1304" priority="978" operator="equal">
      <formula>0</formula>
    </cfRule>
  </conditionalFormatting>
  <conditionalFormatting sqref="Y607:Y609">
    <cfRule type="containsText" dxfId="1303" priority="976" operator="containsText" text="No Rejection">
      <formula>NOT(ISERROR(SEARCH("No Rejection",Y607)))</formula>
    </cfRule>
  </conditionalFormatting>
  <conditionalFormatting sqref="V607:V609">
    <cfRule type="cellIs" dxfId="1302" priority="975" operator="greaterThan">
      <formula>0.5</formula>
    </cfRule>
  </conditionalFormatting>
  <conditionalFormatting sqref="Q610:Q612">
    <cfRule type="cellIs" dxfId="1301" priority="974" operator="greaterThan">
      <formula>2</formula>
    </cfRule>
  </conditionalFormatting>
  <conditionalFormatting sqref="R610:R612">
    <cfRule type="cellIs" dxfId="1300" priority="973" operator="equal">
      <formula>0</formula>
    </cfRule>
  </conditionalFormatting>
  <conditionalFormatting sqref="Y610:Y611">
    <cfRule type="containsText" dxfId="1299" priority="971" operator="containsText" text="No Rejection">
      <formula>NOT(ISERROR(SEARCH("No Rejection",Y610)))</formula>
    </cfRule>
    <cfRule type="cellIs" dxfId="1298" priority="972" operator="equal">
      <formula>0</formula>
    </cfRule>
  </conditionalFormatting>
  <conditionalFormatting sqref="Y612">
    <cfRule type="containsText" dxfId="1297" priority="969" operator="containsText" text="No Rejection">
      <formula>NOT(ISERROR(SEARCH("No Rejection",Y612)))</formula>
    </cfRule>
    <cfRule type="cellIs" dxfId="1296" priority="970" operator="equal">
      <formula>0</formula>
    </cfRule>
  </conditionalFormatting>
  <conditionalFormatting sqref="Y610:Y612">
    <cfRule type="containsText" dxfId="1295" priority="968" operator="containsText" text="No Rejection">
      <formula>NOT(ISERROR(SEARCH("No Rejection",Y610)))</formula>
    </cfRule>
  </conditionalFormatting>
  <conditionalFormatting sqref="V610:V612">
    <cfRule type="cellIs" dxfId="1294" priority="967" operator="greaterThan">
      <formula>0.5</formula>
    </cfRule>
  </conditionalFormatting>
  <conditionalFormatting sqref="Q613:Q615">
    <cfRule type="cellIs" dxfId="1293" priority="966" operator="greaterThan">
      <formula>2</formula>
    </cfRule>
  </conditionalFormatting>
  <conditionalFormatting sqref="R613:R615">
    <cfRule type="cellIs" dxfId="1292" priority="965" operator="equal">
      <formula>0</formula>
    </cfRule>
  </conditionalFormatting>
  <conditionalFormatting sqref="Y613:Y614">
    <cfRule type="containsText" dxfId="1291" priority="963" operator="containsText" text="No Rejection">
      <formula>NOT(ISERROR(SEARCH("No Rejection",Y613)))</formula>
    </cfRule>
    <cfRule type="cellIs" dxfId="1290" priority="964" operator="equal">
      <formula>0</formula>
    </cfRule>
  </conditionalFormatting>
  <conditionalFormatting sqref="Y615">
    <cfRule type="containsText" dxfId="1289" priority="961" operator="containsText" text="No Rejection">
      <formula>NOT(ISERROR(SEARCH("No Rejection",Y615)))</formula>
    </cfRule>
    <cfRule type="cellIs" dxfId="1288" priority="962" operator="equal">
      <formula>0</formula>
    </cfRule>
  </conditionalFormatting>
  <conditionalFormatting sqref="Y613:Y615">
    <cfRule type="containsText" dxfId="1287" priority="960" operator="containsText" text="No Rejection">
      <formula>NOT(ISERROR(SEARCH("No Rejection",Y613)))</formula>
    </cfRule>
  </conditionalFormatting>
  <conditionalFormatting sqref="V613:V615">
    <cfRule type="cellIs" dxfId="1286" priority="959" operator="greaterThan">
      <formula>0.5</formula>
    </cfRule>
  </conditionalFormatting>
  <conditionalFormatting sqref="Y383">
    <cfRule type="containsText" dxfId="1285" priority="138" operator="containsText" text="No Rejection">
      <formula>NOT(ISERROR(SEARCH("No Rejection",Y383)))</formula>
    </cfRule>
    <cfRule type="cellIs" dxfId="1284" priority="139" operator="equal">
      <formula>0</formula>
    </cfRule>
  </conditionalFormatting>
  <conditionalFormatting sqref="Q557:Q559">
    <cfRule type="cellIs" dxfId="1283" priority="958" operator="greaterThan">
      <formula>2</formula>
    </cfRule>
  </conditionalFormatting>
  <conditionalFormatting sqref="R557:R559">
    <cfRule type="cellIs" dxfId="1282" priority="957" operator="equal">
      <formula>0</formula>
    </cfRule>
  </conditionalFormatting>
  <conditionalFormatting sqref="Y557:Y559">
    <cfRule type="containsText" dxfId="1281" priority="955" operator="containsText" text="No Rejection">
      <formula>NOT(ISERROR(SEARCH("No Rejection",Y557)))</formula>
    </cfRule>
    <cfRule type="cellIs" dxfId="1280" priority="956" operator="equal">
      <formula>0</formula>
    </cfRule>
  </conditionalFormatting>
  <conditionalFormatting sqref="S557">
    <cfRule type="containsText" dxfId="1279" priority="954" operator="containsText" text="One sample left!">
      <formula>NOT(ISERROR(SEARCH("One sample left!",S557)))</formula>
    </cfRule>
  </conditionalFormatting>
  <conditionalFormatting sqref="Y557:Y559">
    <cfRule type="containsText" dxfId="1278" priority="953" operator="containsText" text="No Rejection">
      <formula>NOT(ISERROR(SEARCH("No Rejection",Y557)))</formula>
    </cfRule>
  </conditionalFormatting>
  <conditionalFormatting sqref="R557:R559">
    <cfRule type="cellIs" dxfId="1277" priority="952" operator="equal">
      <formula>0</formula>
    </cfRule>
  </conditionalFormatting>
  <conditionalFormatting sqref="Q557:Q559">
    <cfRule type="cellIs" dxfId="1276" priority="951" operator="greaterThan">
      <formula>2</formula>
    </cfRule>
  </conditionalFormatting>
  <conditionalFormatting sqref="Y557:Y559">
    <cfRule type="containsText" dxfId="1275" priority="949" operator="containsText" text="No Rejection">
      <formula>NOT(ISERROR(SEARCH("No Rejection",Y557)))</formula>
    </cfRule>
    <cfRule type="cellIs" dxfId="1274" priority="950" operator="equal">
      <formula>0</formula>
    </cfRule>
  </conditionalFormatting>
  <conditionalFormatting sqref="S557:S559">
    <cfRule type="containsText" dxfId="1273" priority="948" operator="containsText" text="One sample left!">
      <formula>NOT(ISERROR(SEARCH("One sample left!",S557)))</formula>
    </cfRule>
  </conditionalFormatting>
  <conditionalFormatting sqref="Y557:Y559">
    <cfRule type="containsText" dxfId="1272" priority="947" operator="containsText" text="No Rejection">
      <formula>NOT(ISERROR(SEARCH("No Rejection",Y557)))</formula>
    </cfRule>
  </conditionalFormatting>
  <conditionalFormatting sqref="V557:V559">
    <cfRule type="cellIs" dxfId="1271" priority="946" operator="greaterThan">
      <formula>0.5</formula>
    </cfRule>
  </conditionalFormatting>
  <conditionalFormatting sqref="Y385:Y387">
    <cfRule type="containsText" dxfId="1270" priority="148" operator="containsText" text="No Rejection">
      <formula>NOT(ISERROR(SEARCH("No Rejection",Y385)))</formula>
    </cfRule>
    <cfRule type="cellIs" dxfId="1269" priority="149" operator="equal">
      <formula>0</formula>
    </cfRule>
  </conditionalFormatting>
  <conditionalFormatting sqref="S385">
    <cfRule type="containsText" dxfId="1268" priority="147" operator="containsText" text="One sample left!">
      <formula>NOT(ISERROR(SEARCH("One sample left!",S385)))</formula>
    </cfRule>
  </conditionalFormatting>
  <conditionalFormatting sqref="Y379">
    <cfRule type="containsText" dxfId="1267" priority="143" operator="containsText" text="No Rejection">
      <formula>NOT(ISERROR(SEARCH("No Rejection",Y379)))</formula>
    </cfRule>
    <cfRule type="cellIs" dxfId="1266" priority="144" operator="equal">
      <formula>0</formula>
    </cfRule>
  </conditionalFormatting>
  <conditionalFormatting sqref="Y379:Y388">
    <cfRule type="containsText" dxfId="1265" priority="135" operator="containsText" text="No Rejection">
      <formula>NOT(ISERROR(SEARCH("No Rejection",Y379)))</formula>
    </cfRule>
  </conditionalFormatting>
  <conditionalFormatting sqref="V379:V388">
    <cfRule type="cellIs" dxfId="1264" priority="134" operator="greaterThan">
      <formula>0.5</formula>
    </cfRule>
  </conditionalFormatting>
  <conditionalFormatting sqref="Q249:Q251">
    <cfRule type="cellIs" dxfId="1263" priority="945" operator="greaterThan">
      <formula>2</formula>
    </cfRule>
  </conditionalFormatting>
  <conditionalFormatting sqref="R249:R251">
    <cfRule type="cellIs" dxfId="1262" priority="944" operator="equal">
      <formula>0</formula>
    </cfRule>
  </conditionalFormatting>
  <conditionalFormatting sqref="Y249:Y250">
    <cfRule type="containsText" dxfId="1261" priority="942" operator="containsText" text="No Rejection">
      <formula>NOT(ISERROR(SEARCH("No Rejection",Y249)))</formula>
    </cfRule>
    <cfRule type="cellIs" dxfId="1260" priority="943" operator="equal">
      <formula>0</formula>
    </cfRule>
  </conditionalFormatting>
  <conditionalFormatting sqref="Y251">
    <cfRule type="containsText" dxfId="1259" priority="940" operator="containsText" text="No Rejection">
      <formula>NOT(ISERROR(SEARCH("No Rejection",Y251)))</formula>
    </cfRule>
    <cfRule type="cellIs" dxfId="1258" priority="941" operator="equal">
      <formula>0</formula>
    </cfRule>
  </conditionalFormatting>
  <conditionalFormatting sqref="Y249:Y251">
    <cfRule type="containsText" dxfId="1257" priority="939" operator="containsText" text="No Rejection">
      <formula>NOT(ISERROR(SEARCH("No Rejection",Y249)))</formula>
    </cfRule>
  </conditionalFormatting>
  <conditionalFormatting sqref="V249:V251">
    <cfRule type="cellIs" dxfId="1256" priority="938" operator="greaterThan">
      <formula>0.5</formula>
    </cfRule>
  </conditionalFormatting>
  <conditionalFormatting sqref="Q322:Q324">
    <cfRule type="cellIs" dxfId="1255" priority="937" operator="greaterThan">
      <formula>2</formula>
    </cfRule>
  </conditionalFormatting>
  <conditionalFormatting sqref="R322:R324">
    <cfRule type="cellIs" dxfId="1254" priority="936" operator="equal">
      <formula>0</formula>
    </cfRule>
  </conditionalFormatting>
  <conditionalFormatting sqref="Y322:Y323">
    <cfRule type="containsText" dxfId="1253" priority="934" operator="containsText" text="No Rejection">
      <formula>NOT(ISERROR(SEARCH("No Rejection",Y322)))</formula>
    </cfRule>
    <cfRule type="cellIs" dxfId="1252" priority="935" operator="equal">
      <formula>0</formula>
    </cfRule>
  </conditionalFormatting>
  <conditionalFormatting sqref="Y324">
    <cfRule type="containsText" dxfId="1251" priority="932" operator="containsText" text="No Rejection">
      <formula>NOT(ISERROR(SEARCH("No Rejection",Y324)))</formula>
    </cfRule>
    <cfRule type="cellIs" dxfId="1250" priority="933" operator="equal">
      <formula>0</formula>
    </cfRule>
  </conditionalFormatting>
  <conditionalFormatting sqref="Y322:Y324">
    <cfRule type="containsText" dxfId="1249" priority="931" operator="containsText" text="No Rejection">
      <formula>NOT(ISERROR(SEARCH("No Rejection",Y322)))</formula>
    </cfRule>
  </conditionalFormatting>
  <conditionalFormatting sqref="V322:V324">
    <cfRule type="cellIs" dxfId="1248" priority="930" operator="greaterThan">
      <formula>0.5</formula>
    </cfRule>
  </conditionalFormatting>
  <conditionalFormatting sqref="Q623:Q625">
    <cfRule type="cellIs" dxfId="1247" priority="929" operator="greaterThan">
      <formula>2</formula>
    </cfRule>
  </conditionalFormatting>
  <conditionalFormatting sqref="R623:R625">
    <cfRule type="cellIs" dxfId="1246" priority="928" operator="equal">
      <formula>0</formula>
    </cfRule>
  </conditionalFormatting>
  <conditionalFormatting sqref="Y623:Y624">
    <cfRule type="containsText" dxfId="1245" priority="926" operator="containsText" text="No Rejection">
      <formula>NOT(ISERROR(SEARCH("No Rejection",Y623)))</formula>
    </cfRule>
    <cfRule type="cellIs" dxfId="1244" priority="927" operator="equal">
      <formula>0</formula>
    </cfRule>
  </conditionalFormatting>
  <conditionalFormatting sqref="Y625">
    <cfRule type="containsText" dxfId="1243" priority="924" operator="containsText" text="No Rejection">
      <formula>NOT(ISERROR(SEARCH("No Rejection",Y625)))</formula>
    </cfRule>
    <cfRule type="cellIs" dxfId="1242" priority="925" operator="equal">
      <formula>0</formula>
    </cfRule>
  </conditionalFormatting>
  <conditionalFormatting sqref="Y623:Y625">
    <cfRule type="containsText" dxfId="1241" priority="923" operator="containsText" text="No Rejection">
      <formula>NOT(ISERROR(SEARCH("No Rejection",Y623)))</formula>
    </cfRule>
  </conditionalFormatting>
  <conditionalFormatting sqref="V623:V625">
    <cfRule type="cellIs" dxfId="1240" priority="922" operator="greaterThan">
      <formula>0.5</formula>
    </cfRule>
  </conditionalFormatting>
  <conditionalFormatting sqref="Q604:Q606">
    <cfRule type="cellIs" dxfId="1239" priority="921" operator="greaterThan">
      <formula>2</formula>
    </cfRule>
  </conditionalFormatting>
  <conditionalFormatting sqref="R604:R606">
    <cfRule type="cellIs" dxfId="1238" priority="920" operator="equal">
      <formula>0</formula>
    </cfRule>
  </conditionalFormatting>
  <conditionalFormatting sqref="Y604:Y605">
    <cfRule type="containsText" dxfId="1237" priority="918" operator="containsText" text="No Rejection">
      <formula>NOT(ISERROR(SEARCH("No Rejection",Y604)))</formula>
    </cfRule>
    <cfRule type="cellIs" dxfId="1236" priority="919" operator="equal">
      <formula>0</formula>
    </cfRule>
  </conditionalFormatting>
  <conditionalFormatting sqref="Y606">
    <cfRule type="containsText" dxfId="1235" priority="916" operator="containsText" text="No Rejection">
      <formula>NOT(ISERROR(SEARCH("No Rejection",Y606)))</formula>
    </cfRule>
    <cfRule type="cellIs" dxfId="1234" priority="917" operator="equal">
      <formula>0</formula>
    </cfRule>
  </conditionalFormatting>
  <conditionalFormatting sqref="Y604:Y606">
    <cfRule type="containsText" dxfId="1233" priority="915" operator="containsText" text="No Rejection">
      <formula>NOT(ISERROR(SEARCH("No Rejection",Y604)))</formula>
    </cfRule>
  </conditionalFormatting>
  <conditionalFormatting sqref="V604:V606">
    <cfRule type="cellIs" dxfId="1232" priority="914" operator="greaterThan">
      <formula>0.5</formula>
    </cfRule>
  </conditionalFormatting>
  <conditionalFormatting sqref="Q338:Q340">
    <cfRule type="cellIs" dxfId="1231" priority="913" operator="greaterThan">
      <formula>2</formula>
    </cfRule>
  </conditionalFormatting>
  <conditionalFormatting sqref="R338:R340">
    <cfRule type="cellIs" dxfId="1230" priority="912" operator="equal">
      <formula>0</formula>
    </cfRule>
  </conditionalFormatting>
  <conditionalFormatting sqref="Y338:Y339">
    <cfRule type="containsText" dxfId="1229" priority="910" operator="containsText" text="No Rejection">
      <formula>NOT(ISERROR(SEARCH("No Rejection",Y338)))</formula>
    </cfRule>
    <cfRule type="cellIs" dxfId="1228" priority="911" operator="equal">
      <formula>0</formula>
    </cfRule>
  </conditionalFormatting>
  <conditionalFormatting sqref="Y340">
    <cfRule type="containsText" dxfId="1227" priority="908" operator="containsText" text="No Rejection">
      <formula>NOT(ISERROR(SEARCH("No Rejection",Y340)))</formula>
    </cfRule>
    <cfRule type="cellIs" dxfId="1226" priority="909" operator="equal">
      <formula>0</formula>
    </cfRule>
  </conditionalFormatting>
  <conditionalFormatting sqref="Y338:Y340">
    <cfRule type="containsText" dxfId="1225" priority="907" operator="containsText" text="No Rejection">
      <formula>NOT(ISERROR(SEARCH("No Rejection",Y338)))</formula>
    </cfRule>
  </conditionalFormatting>
  <conditionalFormatting sqref="V338:V340">
    <cfRule type="cellIs" dxfId="1224" priority="906" operator="greaterThan">
      <formula>0.5</formula>
    </cfRule>
  </conditionalFormatting>
  <conditionalFormatting sqref="Q629:Q631">
    <cfRule type="cellIs" dxfId="1223" priority="905" operator="greaterThan">
      <formula>2</formula>
    </cfRule>
  </conditionalFormatting>
  <conditionalFormatting sqref="R629:R631">
    <cfRule type="cellIs" dxfId="1222" priority="904" operator="equal">
      <formula>0</formula>
    </cfRule>
  </conditionalFormatting>
  <conditionalFormatting sqref="Y629:Y630">
    <cfRule type="containsText" dxfId="1221" priority="902" operator="containsText" text="No Rejection">
      <formula>NOT(ISERROR(SEARCH("No Rejection",Y629)))</formula>
    </cfRule>
    <cfRule type="cellIs" dxfId="1220" priority="903" operator="equal">
      <formula>0</formula>
    </cfRule>
  </conditionalFormatting>
  <conditionalFormatting sqref="Y631">
    <cfRule type="containsText" dxfId="1219" priority="900" operator="containsText" text="No Rejection">
      <formula>NOT(ISERROR(SEARCH("No Rejection",Y631)))</formula>
    </cfRule>
    <cfRule type="cellIs" dxfId="1218" priority="901" operator="equal">
      <formula>0</formula>
    </cfRule>
  </conditionalFormatting>
  <conditionalFormatting sqref="Y629:Y631">
    <cfRule type="containsText" dxfId="1217" priority="899" operator="containsText" text="No Rejection">
      <formula>NOT(ISERROR(SEARCH("No Rejection",Y629)))</formula>
    </cfRule>
  </conditionalFormatting>
  <conditionalFormatting sqref="V629:V631">
    <cfRule type="cellIs" dxfId="1216" priority="898" operator="greaterThan">
      <formula>0.5</formula>
    </cfRule>
  </conditionalFormatting>
  <conditionalFormatting sqref="Q592:Q594">
    <cfRule type="cellIs" dxfId="1215" priority="897" operator="greaterThan">
      <formula>2</formula>
    </cfRule>
  </conditionalFormatting>
  <conditionalFormatting sqref="R592:R594">
    <cfRule type="cellIs" dxfId="1214" priority="896" operator="equal">
      <formula>0</formula>
    </cfRule>
  </conditionalFormatting>
  <conditionalFormatting sqref="Y592:Y593">
    <cfRule type="containsText" dxfId="1213" priority="894" operator="containsText" text="No Rejection">
      <formula>NOT(ISERROR(SEARCH("No Rejection",Y592)))</formula>
    </cfRule>
    <cfRule type="cellIs" dxfId="1212" priority="895" operator="equal">
      <formula>0</formula>
    </cfRule>
  </conditionalFormatting>
  <conditionalFormatting sqref="Y594">
    <cfRule type="containsText" dxfId="1211" priority="892" operator="containsText" text="No Rejection">
      <formula>NOT(ISERROR(SEARCH("No Rejection",Y594)))</formula>
    </cfRule>
    <cfRule type="cellIs" dxfId="1210" priority="893" operator="equal">
      <formula>0</formula>
    </cfRule>
  </conditionalFormatting>
  <conditionalFormatting sqref="Y592:Y594">
    <cfRule type="containsText" dxfId="1209" priority="891" operator="containsText" text="No Rejection">
      <formula>NOT(ISERROR(SEARCH("No Rejection",Y592)))</formula>
    </cfRule>
  </conditionalFormatting>
  <conditionalFormatting sqref="V592:V594">
    <cfRule type="cellIs" dxfId="1208" priority="890" operator="greaterThan">
      <formula>0.5</formula>
    </cfRule>
  </conditionalFormatting>
  <conditionalFormatting sqref="Q355:Q357">
    <cfRule type="cellIs" dxfId="1207" priority="889" operator="greaterThan">
      <formula>2</formula>
    </cfRule>
  </conditionalFormatting>
  <conditionalFormatting sqref="R355:R357">
    <cfRule type="cellIs" dxfId="1206" priority="888" operator="equal">
      <formula>0</formula>
    </cfRule>
  </conditionalFormatting>
  <conditionalFormatting sqref="Y355:Y356">
    <cfRule type="containsText" dxfId="1205" priority="886" operator="containsText" text="No Rejection">
      <formula>NOT(ISERROR(SEARCH("No Rejection",Y355)))</formula>
    </cfRule>
    <cfRule type="cellIs" dxfId="1204" priority="887" operator="equal">
      <formula>0</formula>
    </cfRule>
  </conditionalFormatting>
  <conditionalFormatting sqref="Y357">
    <cfRule type="containsText" dxfId="1203" priority="884" operator="containsText" text="No Rejection">
      <formula>NOT(ISERROR(SEARCH("No Rejection",Y357)))</formula>
    </cfRule>
    <cfRule type="cellIs" dxfId="1202" priority="885" operator="equal">
      <formula>0</formula>
    </cfRule>
  </conditionalFormatting>
  <conditionalFormatting sqref="Y355:Y357">
    <cfRule type="containsText" dxfId="1201" priority="883" operator="containsText" text="No Rejection">
      <formula>NOT(ISERROR(SEARCH("No Rejection",Y355)))</formula>
    </cfRule>
  </conditionalFormatting>
  <conditionalFormatting sqref="V355:V357">
    <cfRule type="cellIs" dxfId="1200" priority="882" operator="greaterThan">
      <formula>0.5</formula>
    </cfRule>
  </conditionalFormatting>
  <conditionalFormatting sqref="Q399:Q401">
    <cfRule type="cellIs" dxfId="1199" priority="881" operator="greaterThan">
      <formula>2</formula>
    </cfRule>
  </conditionalFormatting>
  <conditionalFormatting sqref="R399:R401">
    <cfRule type="cellIs" dxfId="1198" priority="880" operator="equal">
      <formula>0</formula>
    </cfRule>
  </conditionalFormatting>
  <conditionalFormatting sqref="Y399:Y400">
    <cfRule type="containsText" dxfId="1197" priority="878" operator="containsText" text="No Rejection">
      <formula>NOT(ISERROR(SEARCH("No Rejection",Y399)))</formula>
    </cfRule>
    <cfRule type="cellIs" dxfId="1196" priority="879" operator="equal">
      <formula>0</formula>
    </cfRule>
  </conditionalFormatting>
  <conditionalFormatting sqref="Y401">
    <cfRule type="containsText" dxfId="1195" priority="876" operator="containsText" text="No Rejection">
      <formula>NOT(ISERROR(SEARCH("No Rejection",Y401)))</formula>
    </cfRule>
    <cfRule type="cellIs" dxfId="1194" priority="877" operator="equal">
      <formula>0</formula>
    </cfRule>
  </conditionalFormatting>
  <conditionalFormatting sqref="Y399:Y401">
    <cfRule type="containsText" dxfId="1193" priority="875" operator="containsText" text="No Rejection">
      <formula>NOT(ISERROR(SEARCH("No Rejection",Y399)))</formula>
    </cfRule>
  </conditionalFormatting>
  <conditionalFormatting sqref="V399:V401">
    <cfRule type="cellIs" dxfId="1192" priority="874" operator="greaterThan">
      <formula>0.5</formula>
    </cfRule>
  </conditionalFormatting>
  <conditionalFormatting sqref="Y420">
    <cfRule type="containsText" dxfId="1191" priority="98" operator="containsText" text="No Rejection">
      <formula>NOT(ISERROR(SEARCH("No Rejection",Y420)))</formula>
    </cfRule>
    <cfRule type="cellIs" dxfId="1190" priority="99" operator="equal">
      <formula>0</formula>
    </cfRule>
  </conditionalFormatting>
  <conditionalFormatting sqref="Y421">
    <cfRule type="containsText" dxfId="1189" priority="96" operator="containsText" text="No Rejection">
      <formula>NOT(ISERROR(SEARCH("No Rejection",Y421)))</formula>
    </cfRule>
    <cfRule type="cellIs" dxfId="1188" priority="97" operator="equal">
      <formula>0</formula>
    </cfRule>
  </conditionalFormatting>
  <conditionalFormatting sqref="Y418:Y428">
    <cfRule type="containsText" dxfId="1187" priority="95" operator="containsText" text="No Rejection">
      <formula>NOT(ISERROR(SEARCH("No Rejection",Y418)))</formula>
    </cfRule>
  </conditionalFormatting>
  <conditionalFormatting sqref="V418:V428">
    <cfRule type="cellIs" dxfId="1186" priority="94" operator="greaterThan">
      <formula>0.5</formula>
    </cfRule>
  </conditionalFormatting>
  <conditionalFormatting sqref="Q446:Q448">
    <cfRule type="cellIs" dxfId="1185" priority="873" operator="greaterThan">
      <formula>2</formula>
    </cfRule>
  </conditionalFormatting>
  <conditionalFormatting sqref="R446:R448">
    <cfRule type="cellIs" dxfId="1184" priority="872" operator="equal">
      <formula>0</formula>
    </cfRule>
  </conditionalFormatting>
  <conditionalFormatting sqref="Y446:Y447">
    <cfRule type="containsText" dxfId="1183" priority="870" operator="containsText" text="No Rejection">
      <formula>NOT(ISERROR(SEARCH("No Rejection",Y446)))</formula>
    </cfRule>
    <cfRule type="cellIs" dxfId="1182" priority="871" operator="equal">
      <formula>0</formula>
    </cfRule>
  </conditionalFormatting>
  <conditionalFormatting sqref="Y448">
    <cfRule type="containsText" dxfId="1181" priority="868" operator="containsText" text="No Rejection">
      <formula>NOT(ISERROR(SEARCH("No Rejection",Y448)))</formula>
    </cfRule>
    <cfRule type="cellIs" dxfId="1180" priority="869" operator="equal">
      <formula>0</formula>
    </cfRule>
  </conditionalFormatting>
  <conditionalFormatting sqref="Y446:Y448">
    <cfRule type="containsText" dxfId="1179" priority="867" operator="containsText" text="No Rejection">
      <formula>NOT(ISERROR(SEARCH("No Rejection",Y446)))</formula>
    </cfRule>
  </conditionalFormatting>
  <conditionalFormatting sqref="V446:V448">
    <cfRule type="cellIs" dxfId="1178" priority="866" operator="greaterThan">
      <formula>0.5</formula>
    </cfRule>
  </conditionalFormatting>
  <conditionalFormatting sqref="Q564:Q566">
    <cfRule type="cellIs" dxfId="1177" priority="865" operator="greaterThan">
      <formula>2</formula>
    </cfRule>
  </conditionalFormatting>
  <conditionalFormatting sqref="R564:R566">
    <cfRule type="cellIs" dxfId="1176" priority="864" operator="equal">
      <formula>0</formula>
    </cfRule>
  </conditionalFormatting>
  <conditionalFormatting sqref="Y564:Y565">
    <cfRule type="containsText" dxfId="1175" priority="862" operator="containsText" text="No Rejection">
      <formula>NOT(ISERROR(SEARCH("No Rejection",Y564)))</formula>
    </cfRule>
    <cfRule type="cellIs" dxfId="1174" priority="863" operator="equal">
      <formula>0</formula>
    </cfRule>
  </conditionalFormatting>
  <conditionalFormatting sqref="Y566">
    <cfRule type="containsText" dxfId="1173" priority="860" operator="containsText" text="No Rejection">
      <formula>NOT(ISERROR(SEARCH("No Rejection",Y566)))</formula>
    </cfRule>
    <cfRule type="cellIs" dxfId="1172" priority="861" operator="equal">
      <formula>0</formula>
    </cfRule>
  </conditionalFormatting>
  <conditionalFormatting sqref="Y564:Y566">
    <cfRule type="containsText" dxfId="1171" priority="859" operator="containsText" text="No Rejection">
      <formula>NOT(ISERROR(SEARCH("No Rejection",Y564)))</formula>
    </cfRule>
  </conditionalFormatting>
  <conditionalFormatting sqref="V564:V566">
    <cfRule type="cellIs" dxfId="1170" priority="858" operator="greaterThan">
      <formula>0.5</formula>
    </cfRule>
  </conditionalFormatting>
  <conditionalFormatting sqref="Q567:Q569">
    <cfRule type="cellIs" dxfId="1169" priority="857" operator="greaterThan">
      <formula>2</formula>
    </cfRule>
  </conditionalFormatting>
  <conditionalFormatting sqref="R567:R569">
    <cfRule type="cellIs" dxfId="1168" priority="856" operator="equal">
      <formula>0</formula>
    </cfRule>
  </conditionalFormatting>
  <conditionalFormatting sqref="Y567:Y568">
    <cfRule type="containsText" dxfId="1167" priority="854" operator="containsText" text="No Rejection">
      <formula>NOT(ISERROR(SEARCH("No Rejection",Y567)))</formula>
    </cfRule>
    <cfRule type="cellIs" dxfId="1166" priority="855" operator="equal">
      <formula>0</formula>
    </cfRule>
  </conditionalFormatting>
  <conditionalFormatting sqref="Y569">
    <cfRule type="containsText" dxfId="1165" priority="852" operator="containsText" text="No Rejection">
      <formula>NOT(ISERROR(SEARCH("No Rejection",Y569)))</formula>
    </cfRule>
    <cfRule type="cellIs" dxfId="1164" priority="853" operator="equal">
      <formula>0</formula>
    </cfRule>
  </conditionalFormatting>
  <conditionalFormatting sqref="Y567:Y569">
    <cfRule type="containsText" dxfId="1163" priority="851" operator="containsText" text="No Rejection">
      <formula>NOT(ISERROR(SEARCH("No Rejection",Y567)))</formula>
    </cfRule>
  </conditionalFormatting>
  <conditionalFormatting sqref="V567:V569">
    <cfRule type="cellIs" dxfId="1162" priority="850" operator="greaterThan">
      <formula>0.5</formula>
    </cfRule>
  </conditionalFormatting>
  <conditionalFormatting sqref="Q516:Q518">
    <cfRule type="cellIs" dxfId="1161" priority="849" operator="greaterThan">
      <formula>2</formula>
    </cfRule>
  </conditionalFormatting>
  <conditionalFormatting sqref="R516:R518">
    <cfRule type="cellIs" dxfId="1160" priority="848" operator="equal">
      <formula>0</formula>
    </cfRule>
  </conditionalFormatting>
  <conditionalFormatting sqref="Y518">
    <cfRule type="containsText" dxfId="1159" priority="844" operator="containsText" text="No Rejection">
      <formula>NOT(ISERROR(SEARCH("No Rejection",Y518)))</formula>
    </cfRule>
    <cfRule type="cellIs" dxfId="1158" priority="845" operator="equal">
      <formula>0</formula>
    </cfRule>
  </conditionalFormatting>
  <conditionalFormatting sqref="Y516:Y518">
    <cfRule type="containsText" dxfId="1157" priority="843" operator="containsText" text="No Rejection">
      <formula>NOT(ISERROR(SEARCH("No Rejection",Y516)))</formula>
    </cfRule>
  </conditionalFormatting>
  <conditionalFormatting sqref="V516:V518">
    <cfRule type="cellIs" dxfId="1156" priority="842" operator="greaterThan">
      <formula>0.5</formula>
    </cfRule>
  </conditionalFormatting>
  <conditionalFormatting sqref="Q523:Q525">
    <cfRule type="cellIs" dxfId="1155" priority="841" operator="greaterThan">
      <formula>2</formula>
    </cfRule>
  </conditionalFormatting>
  <conditionalFormatting sqref="R523:R525">
    <cfRule type="cellIs" dxfId="1154" priority="840" operator="equal">
      <formula>0</formula>
    </cfRule>
  </conditionalFormatting>
  <conditionalFormatting sqref="Y523:Y524">
    <cfRule type="containsText" dxfId="1153" priority="838" operator="containsText" text="No Rejection">
      <formula>NOT(ISERROR(SEARCH("No Rejection",Y523)))</formula>
    </cfRule>
    <cfRule type="cellIs" dxfId="1152" priority="839" operator="equal">
      <formula>0</formula>
    </cfRule>
  </conditionalFormatting>
  <conditionalFormatting sqref="Y525">
    <cfRule type="containsText" dxfId="1151" priority="836" operator="containsText" text="No Rejection">
      <formula>NOT(ISERROR(SEARCH("No Rejection",Y525)))</formula>
    </cfRule>
    <cfRule type="cellIs" dxfId="1150" priority="837" operator="equal">
      <formula>0</formula>
    </cfRule>
  </conditionalFormatting>
  <conditionalFormatting sqref="Y523:Y525">
    <cfRule type="containsText" dxfId="1149" priority="835" operator="containsText" text="No Rejection">
      <formula>NOT(ISERROR(SEARCH("No Rejection",Y523)))</formula>
    </cfRule>
  </conditionalFormatting>
  <conditionalFormatting sqref="V523:V525">
    <cfRule type="cellIs" dxfId="1148" priority="834" operator="greaterThan">
      <formula>0.5</formula>
    </cfRule>
  </conditionalFormatting>
  <conditionalFormatting sqref="Q532:Q534">
    <cfRule type="cellIs" dxfId="1147" priority="833" operator="greaterThan">
      <formula>2</formula>
    </cfRule>
  </conditionalFormatting>
  <conditionalFormatting sqref="Y532:Y534">
    <cfRule type="containsText" dxfId="1146" priority="827" operator="containsText" text="No Rejection">
      <formula>NOT(ISERROR(SEARCH("No Rejection",Y532)))</formula>
    </cfRule>
  </conditionalFormatting>
  <conditionalFormatting sqref="V532:V534">
    <cfRule type="cellIs" dxfId="1145" priority="826" operator="greaterThan">
      <formula>0.5</formula>
    </cfRule>
  </conditionalFormatting>
  <conditionalFormatting sqref="Q526:Q528">
    <cfRule type="cellIs" dxfId="1144" priority="825" operator="greaterThan">
      <formula>2</formula>
    </cfRule>
  </conditionalFormatting>
  <conditionalFormatting sqref="Y528">
    <cfRule type="containsText" dxfId="1143" priority="820" operator="containsText" text="No Rejection">
      <formula>NOT(ISERROR(SEARCH("No Rejection",Y528)))</formula>
    </cfRule>
    <cfRule type="cellIs" dxfId="1142" priority="821" operator="equal">
      <formula>0</formula>
    </cfRule>
  </conditionalFormatting>
  <conditionalFormatting sqref="Y526:Y528">
    <cfRule type="containsText" dxfId="1141" priority="819" operator="containsText" text="No Rejection">
      <formula>NOT(ISERROR(SEARCH("No Rejection",Y526)))</formula>
    </cfRule>
  </conditionalFormatting>
  <conditionalFormatting sqref="V526:V528">
    <cfRule type="cellIs" dxfId="1140" priority="818" operator="greaterThan">
      <formula>0.5</formula>
    </cfRule>
  </conditionalFormatting>
  <conditionalFormatting sqref="Q529:Q531">
    <cfRule type="cellIs" dxfId="1139" priority="817" operator="greaterThan">
      <formula>2</formula>
    </cfRule>
  </conditionalFormatting>
  <conditionalFormatting sqref="R529:R531">
    <cfRule type="cellIs" dxfId="1138" priority="816" operator="equal">
      <formula>0</formula>
    </cfRule>
  </conditionalFormatting>
  <conditionalFormatting sqref="Y529:Y530">
    <cfRule type="containsText" dxfId="1137" priority="814" operator="containsText" text="No Rejection">
      <formula>NOT(ISERROR(SEARCH("No Rejection",Y529)))</formula>
    </cfRule>
    <cfRule type="cellIs" dxfId="1136" priority="815" operator="equal">
      <formula>0</formula>
    </cfRule>
  </conditionalFormatting>
  <conditionalFormatting sqref="Y531">
    <cfRule type="containsText" dxfId="1135" priority="812" operator="containsText" text="No Rejection">
      <formula>NOT(ISERROR(SEARCH("No Rejection",Y531)))</formula>
    </cfRule>
    <cfRule type="cellIs" dxfId="1134" priority="813" operator="equal">
      <formula>0</formula>
    </cfRule>
  </conditionalFormatting>
  <conditionalFormatting sqref="Y529:Y531">
    <cfRule type="containsText" dxfId="1133" priority="811" operator="containsText" text="No Rejection">
      <formula>NOT(ISERROR(SEARCH("No Rejection",Y529)))</formula>
    </cfRule>
  </conditionalFormatting>
  <conditionalFormatting sqref="V529:V531">
    <cfRule type="cellIs" dxfId="1132" priority="810" operator="greaterThan">
      <formula>0.5</formula>
    </cfRule>
  </conditionalFormatting>
  <conditionalFormatting sqref="Q264">
    <cfRule type="cellIs" dxfId="1131" priority="809" operator="greaterThan">
      <formula>2</formula>
    </cfRule>
  </conditionalFormatting>
  <conditionalFormatting sqref="R264:R267">
    <cfRule type="cellIs" dxfId="1130" priority="808" operator="equal">
      <formula>0</formula>
    </cfRule>
  </conditionalFormatting>
  <conditionalFormatting sqref="Q265">
    <cfRule type="cellIs" dxfId="1129" priority="807" operator="greaterThan">
      <formula>2</formula>
    </cfRule>
  </conditionalFormatting>
  <conditionalFormatting sqref="Q266">
    <cfRule type="cellIs" dxfId="1128" priority="806" operator="greaterThan">
      <formula>2</formula>
    </cfRule>
  </conditionalFormatting>
  <conditionalFormatting sqref="Q267">
    <cfRule type="cellIs" dxfId="1127" priority="805" operator="greaterThan">
      <formula>2</formula>
    </cfRule>
  </conditionalFormatting>
  <conditionalFormatting sqref="Y267">
    <cfRule type="containsText" dxfId="1126" priority="803" operator="containsText" text="No Rejection">
      <formula>NOT(ISERROR(SEARCH("No Rejection",Y267)))</formula>
    </cfRule>
    <cfRule type="cellIs" dxfId="1125" priority="804" operator="equal">
      <formula>0</formula>
    </cfRule>
  </conditionalFormatting>
  <conditionalFormatting sqref="Y264">
    <cfRule type="containsText" dxfId="1124" priority="801" operator="containsText" text="No Rejection">
      <formula>NOT(ISERROR(SEARCH("No Rejection",Y264)))</formula>
    </cfRule>
    <cfRule type="cellIs" dxfId="1123" priority="802" operator="equal">
      <formula>0</formula>
    </cfRule>
  </conditionalFormatting>
  <conditionalFormatting sqref="Y265">
    <cfRule type="containsText" dxfId="1122" priority="799" operator="containsText" text="No Rejection">
      <formula>NOT(ISERROR(SEARCH("No Rejection",Y265)))</formula>
    </cfRule>
    <cfRule type="cellIs" dxfId="1121" priority="800" operator="equal">
      <formula>0</formula>
    </cfRule>
  </conditionalFormatting>
  <conditionalFormatting sqref="Y266">
    <cfRule type="containsText" dxfId="1120" priority="797" operator="containsText" text="No Rejection">
      <formula>NOT(ISERROR(SEARCH("No Rejection",Y266)))</formula>
    </cfRule>
    <cfRule type="cellIs" dxfId="1119" priority="798" operator="equal">
      <formula>0</formula>
    </cfRule>
  </conditionalFormatting>
  <conditionalFormatting sqref="S267">
    <cfRule type="containsText" dxfId="1118" priority="796" operator="containsText" text="One sample left!">
      <formula>NOT(ISERROR(SEARCH("One sample left!",S267)))</formula>
    </cfRule>
  </conditionalFormatting>
  <conditionalFormatting sqref="Y264:Y267">
    <cfRule type="containsText" dxfId="1117" priority="795" operator="containsText" text="No Rejection">
      <formula>NOT(ISERROR(SEARCH("No Rejection",Y264)))</formula>
    </cfRule>
  </conditionalFormatting>
  <conditionalFormatting sqref="V264:V267">
    <cfRule type="cellIs" dxfId="1116" priority="794" operator="greaterThan">
      <formula>0.5</formula>
    </cfRule>
  </conditionalFormatting>
  <conditionalFormatting sqref="Q279">
    <cfRule type="cellIs" dxfId="1115" priority="793" operator="greaterThan">
      <formula>2</formula>
    </cfRule>
  </conditionalFormatting>
  <conditionalFormatting sqref="R279:R282">
    <cfRule type="cellIs" dxfId="1114" priority="792" operator="equal">
      <formula>0</formula>
    </cfRule>
  </conditionalFormatting>
  <conditionalFormatting sqref="Q280">
    <cfRule type="cellIs" dxfId="1113" priority="791" operator="greaterThan">
      <formula>2</formula>
    </cfRule>
  </conditionalFormatting>
  <conditionalFormatting sqref="Q281">
    <cfRule type="cellIs" dxfId="1112" priority="790" operator="greaterThan">
      <formula>2</formula>
    </cfRule>
  </conditionalFormatting>
  <conditionalFormatting sqref="Q282">
    <cfRule type="cellIs" dxfId="1111" priority="789" operator="greaterThan">
      <formula>2</formula>
    </cfRule>
  </conditionalFormatting>
  <conditionalFormatting sqref="Y282">
    <cfRule type="containsText" dxfId="1110" priority="787" operator="containsText" text="No Rejection">
      <formula>NOT(ISERROR(SEARCH("No Rejection",Y282)))</formula>
    </cfRule>
    <cfRule type="cellIs" dxfId="1109" priority="788" operator="equal">
      <formula>0</formula>
    </cfRule>
  </conditionalFormatting>
  <conditionalFormatting sqref="Y279">
    <cfRule type="containsText" dxfId="1108" priority="785" operator="containsText" text="No Rejection">
      <formula>NOT(ISERROR(SEARCH("No Rejection",Y279)))</formula>
    </cfRule>
    <cfRule type="cellIs" dxfId="1107" priority="786" operator="equal">
      <formula>0</formula>
    </cfRule>
  </conditionalFormatting>
  <conditionalFormatting sqref="Y280">
    <cfRule type="containsText" dxfId="1106" priority="783" operator="containsText" text="No Rejection">
      <formula>NOT(ISERROR(SEARCH("No Rejection",Y280)))</formula>
    </cfRule>
    <cfRule type="cellIs" dxfId="1105" priority="784" operator="equal">
      <formula>0</formula>
    </cfRule>
  </conditionalFormatting>
  <conditionalFormatting sqref="Y281">
    <cfRule type="containsText" dxfId="1104" priority="781" operator="containsText" text="No Rejection">
      <formula>NOT(ISERROR(SEARCH("No Rejection",Y281)))</formula>
    </cfRule>
    <cfRule type="cellIs" dxfId="1103" priority="782" operator="equal">
      <formula>0</formula>
    </cfRule>
  </conditionalFormatting>
  <conditionalFormatting sqref="S282">
    <cfRule type="containsText" dxfId="1102" priority="780" operator="containsText" text="One sample left!">
      <formula>NOT(ISERROR(SEARCH("One sample left!",S282)))</formula>
    </cfRule>
  </conditionalFormatting>
  <conditionalFormatting sqref="Y279:Y282">
    <cfRule type="containsText" dxfId="1101" priority="779" operator="containsText" text="No Rejection">
      <formula>NOT(ISERROR(SEARCH("No Rejection",Y279)))</formula>
    </cfRule>
  </conditionalFormatting>
  <conditionalFormatting sqref="V279:V282">
    <cfRule type="cellIs" dxfId="1100" priority="778" operator="greaterThan">
      <formula>0.5</formula>
    </cfRule>
  </conditionalFormatting>
  <conditionalFormatting sqref="Q649:Q652">
    <cfRule type="cellIs" dxfId="1099" priority="777" operator="greaterThan">
      <formula>2</formula>
    </cfRule>
  </conditionalFormatting>
  <conditionalFormatting sqref="R649:R652">
    <cfRule type="cellIs" dxfId="1098" priority="776" operator="equal">
      <formula>0</formula>
    </cfRule>
  </conditionalFormatting>
  <conditionalFormatting sqref="Y651:Y652">
    <cfRule type="containsText" dxfId="1097" priority="774" operator="containsText" text="No Rejection">
      <formula>NOT(ISERROR(SEARCH("No Rejection",Y651)))</formula>
    </cfRule>
    <cfRule type="cellIs" dxfId="1096" priority="775" operator="equal">
      <formula>0</formula>
    </cfRule>
  </conditionalFormatting>
  <conditionalFormatting sqref="Y649:Y650">
    <cfRule type="containsText" dxfId="1095" priority="772" operator="containsText" text="No Rejection">
      <formula>NOT(ISERROR(SEARCH("No Rejection",Y649)))</formula>
    </cfRule>
    <cfRule type="cellIs" dxfId="1094" priority="773" operator="equal">
      <formula>0</formula>
    </cfRule>
  </conditionalFormatting>
  <conditionalFormatting sqref="S651">
    <cfRule type="containsText" dxfId="1093" priority="771" operator="containsText" text="One sample left!">
      <formula>NOT(ISERROR(SEARCH("One sample left!",S651)))</formula>
    </cfRule>
  </conditionalFormatting>
  <conditionalFormatting sqref="Y649:Y652">
    <cfRule type="containsText" dxfId="1092" priority="770" operator="containsText" text="No Rejection">
      <formula>NOT(ISERROR(SEARCH("No Rejection",Y649)))</formula>
    </cfRule>
  </conditionalFormatting>
  <conditionalFormatting sqref="R649:R652">
    <cfRule type="cellIs" dxfId="1091" priority="769" operator="equal">
      <formula>0</formula>
    </cfRule>
  </conditionalFormatting>
  <conditionalFormatting sqref="Q649:Q652">
    <cfRule type="cellIs" dxfId="1090" priority="768" operator="greaterThan">
      <formula>2</formula>
    </cfRule>
  </conditionalFormatting>
  <conditionalFormatting sqref="Y649:Y652">
    <cfRule type="containsText" dxfId="1089" priority="766" operator="containsText" text="No Rejection">
      <formula>NOT(ISERROR(SEARCH("No Rejection",Y649)))</formula>
    </cfRule>
    <cfRule type="cellIs" dxfId="1088" priority="767" operator="equal">
      <formula>0</formula>
    </cfRule>
  </conditionalFormatting>
  <conditionalFormatting sqref="S649:S652">
    <cfRule type="containsText" dxfId="1087" priority="765" operator="containsText" text="One sample left!">
      <formula>NOT(ISERROR(SEARCH("One sample left!",S649)))</formula>
    </cfRule>
  </conditionalFormatting>
  <conditionalFormatting sqref="Y649:Y652">
    <cfRule type="containsText" dxfId="1086" priority="764" operator="containsText" text="No Rejection">
      <formula>NOT(ISERROR(SEARCH("No Rejection",Y649)))</formula>
    </cfRule>
  </conditionalFormatting>
  <conditionalFormatting sqref="V649:V652">
    <cfRule type="cellIs" dxfId="1085" priority="763" operator="greaterThan">
      <formula>0.5</formula>
    </cfRule>
  </conditionalFormatting>
  <conditionalFormatting sqref="Q653:Q656">
    <cfRule type="cellIs" dxfId="1084" priority="762" operator="greaterThan">
      <formula>2</formula>
    </cfRule>
  </conditionalFormatting>
  <conditionalFormatting sqref="R653:R656">
    <cfRule type="cellIs" dxfId="1083" priority="761" operator="equal">
      <formula>0</formula>
    </cfRule>
  </conditionalFormatting>
  <conditionalFormatting sqref="Y655:Y656">
    <cfRule type="containsText" dxfId="1082" priority="759" operator="containsText" text="No Rejection">
      <formula>NOT(ISERROR(SEARCH("No Rejection",Y655)))</formula>
    </cfRule>
    <cfRule type="cellIs" dxfId="1081" priority="760" operator="equal">
      <formula>0</formula>
    </cfRule>
  </conditionalFormatting>
  <conditionalFormatting sqref="Y653:Y654">
    <cfRule type="containsText" dxfId="1080" priority="757" operator="containsText" text="No Rejection">
      <formula>NOT(ISERROR(SEARCH("No Rejection",Y653)))</formula>
    </cfRule>
    <cfRule type="cellIs" dxfId="1079" priority="758" operator="equal">
      <formula>0</formula>
    </cfRule>
  </conditionalFormatting>
  <conditionalFormatting sqref="S655">
    <cfRule type="containsText" dxfId="1078" priority="756" operator="containsText" text="One sample left!">
      <formula>NOT(ISERROR(SEARCH("One sample left!",S655)))</formula>
    </cfRule>
  </conditionalFormatting>
  <conditionalFormatting sqref="Y653:Y656">
    <cfRule type="containsText" dxfId="1077" priority="755" operator="containsText" text="No Rejection">
      <formula>NOT(ISERROR(SEARCH("No Rejection",Y653)))</formula>
    </cfRule>
  </conditionalFormatting>
  <conditionalFormatting sqref="R653:R656">
    <cfRule type="cellIs" dxfId="1076" priority="754" operator="equal">
      <formula>0</formula>
    </cfRule>
  </conditionalFormatting>
  <conditionalFormatting sqref="Q653:Q656">
    <cfRule type="cellIs" dxfId="1075" priority="753" operator="greaterThan">
      <formula>2</formula>
    </cfRule>
  </conditionalFormatting>
  <conditionalFormatting sqref="Y653:Y656">
    <cfRule type="containsText" dxfId="1074" priority="751" operator="containsText" text="No Rejection">
      <formula>NOT(ISERROR(SEARCH("No Rejection",Y653)))</formula>
    </cfRule>
    <cfRule type="cellIs" dxfId="1073" priority="752" operator="equal">
      <formula>0</formula>
    </cfRule>
  </conditionalFormatting>
  <conditionalFormatting sqref="S653:S656">
    <cfRule type="containsText" dxfId="1072" priority="750" operator="containsText" text="One sample left!">
      <formula>NOT(ISERROR(SEARCH("One sample left!",S653)))</formula>
    </cfRule>
  </conditionalFormatting>
  <conditionalFormatting sqref="Y653:Y656">
    <cfRule type="containsText" dxfId="1071" priority="749" operator="containsText" text="No Rejection">
      <formula>NOT(ISERROR(SEARCH("No Rejection",Y653)))</formula>
    </cfRule>
  </conditionalFormatting>
  <conditionalFormatting sqref="V653:V656">
    <cfRule type="cellIs" dxfId="1070" priority="748" operator="greaterThan">
      <formula>0.5</formula>
    </cfRule>
  </conditionalFormatting>
  <conditionalFormatting sqref="Q645:Q648">
    <cfRule type="cellIs" dxfId="1069" priority="747" operator="greaterThan">
      <formula>2</formula>
    </cfRule>
  </conditionalFormatting>
  <conditionalFormatting sqref="R645:R648">
    <cfRule type="cellIs" dxfId="1068" priority="746" operator="equal">
      <formula>0</formula>
    </cfRule>
  </conditionalFormatting>
  <conditionalFormatting sqref="Y647:Y648">
    <cfRule type="containsText" dxfId="1067" priority="744" operator="containsText" text="No Rejection">
      <formula>NOT(ISERROR(SEARCH("No Rejection",Y647)))</formula>
    </cfRule>
    <cfRule type="cellIs" dxfId="1066" priority="745" operator="equal">
      <formula>0</formula>
    </cfRule>
  </conditionalFormatting>
  <conditionalFormatting sqref="Y645:Y646">
    <cfRule type="containsText" dxfId="1065" priority="742" operator="containsText" text="No Rejection">
      <formula>NOT(ISERROR(SEARCH("No Rejection",Y645)))</formula>
    </cfRule>
    <cfRule type="cellIs" dxfId="1064" priority="743" operator="equal">
      <formula>0</formula>
    </cfRule>
  </conditionalFormatting>
  <conditionalFormatting sqref="S647">
    <cfRule type="containsText" dxfId="1063" priority="741" operator="containsText" text="One sample left!">
      <formula>NOT(ISERROR(SEARCH("One sample left!",S647)))</formula>
    </cfRule>
  </conditionalFormatting>
  <conditionalFormatting sqref="Y645:Y648">
    <cfRule type="containsText" dxfId="1062" priority="740" operator="containsText" text="No Rejection">
      <formula>NOT(ISERROR(SEARCH("No Rejection",Y645)))</formula>
    </cfRule>
  </conditionalFormatting>
  <conditionalFormatting sqref="R645:R648">
    <cfRule type="cellIs" dxfId="1061" priority="739" operator="equal">
      <formula>0</formula>
    </cfRule>
  </conditionalFormatting>
  <conditionalFormatting sqref="Q645:Q648">
    <cfRule type="cellIs" dxfId="1060" priority="738" operator="greaterThan">
      <formula>2</formula>
    </cfRule>
  </conditionalFormatting>
  <conditionalFormatting sqref="Y645:Y648">
    <cfRule type="containsText" dxfId="1059" priority="736" operator="containsText" text="No Rejection">
      <formula>NOT(ISERROR(SEARCH("No Rejection",Y645)))</formula>
    </cfRule>
    <cfRule type="cellIs" dxfId="1058" priority="737" operator="equal">
      <formula>0</formula>
    </cfRule>
  </conditionalFormatting>
  <conditionalFormatting sqref="S645:S648">
    <cfRule type="containsText" dxfId="1057" priority="735" operator="containsText" text="One sample left!">
      <formula>NOT(ISERROR(SEARCH("One sample left!",S645)))</formula>
    </cfRule>
  </conditionalFormatting>
  <conditionalFormatting sqref="Y645:Y648">
    <cfRule type="containsText" dxfId="1056" priority="734" operator="containsText" text="No Rejection">
      <formula>NOT(ISERROR(SEARCH("No Rejection",Y645)))</formula>
    </cfRule>
  </conditionalFormatting>
  <conditionalFormatting sqref="V645:V648">
    <cfRule type="cellIs" dxfId="1055" priority="733" operator="greaterThan">
      <formula>0.5</formula>
    </cfRule>
  </conditionalFormatting>
  <conditionalFormatting sqref="Q578:Q581">
    <cfRule type="cellIs" dxfId="1054" priority="732" operator="greaterThan">
      <formula>2</formula>
    </cfRule>
  </conditionalFormatting>
  <conditionalFormatting sqref="R578:R581">
    <cfRule type="cellIs" dxfId="1053" priority="731" operator="equal">
      <formula>0</formula>
    </cfRule>
  </conditionalFormatting>
  <conditionalFormatting sqref="Y580:Y581">
    <cfRule type="containsText" dxfId="1052" priority="729" operator="containsText" text="No Rejection">
      <formula>NOT(ISERROR(SEARCH("No Rejection",Y580)))</formula>
    </cfRule>
    <cfRule type="cellIs" dxfId="1051" priority="730" operator="equal">
      <formula>0</formula>
    </cfRule>
  </conditionalFormatting>
  <conditionalFormatting sqref="Y578:Y579">
    <cfRule type="containsText" dxfId="1050" priority="727" operator="containsText" text="No Rejection">
      <formula>NOT(ISERROR(SEARCH("No Rejection",Y578)))</formula>
    </cfRule>
    <cfRule type="cellIs" dxfId="1049" priority="728" operator="equal">
      <formula>0</formula>
    </cfRule>
  </conditionalFormatting>
  <conditionalFormatting sqref="S580">
    <cfRule type="containsText" dxfId="1048" priority="726" operator="containsText" text="One sample left!">
      <formula>NOT(ISERROR(SEARCH("One sample left!",S580)))</formula>
    </cfRule>
  </conditionalFormatting>
  <conditionalFormatting sqref="Y578:Y581">
    <cfRule type="containsText" dxfId="1047" priority="725" operator="containsText" text="No Rejection">
      <formula>NOT(ISERROR(SEARCH("No Rejection",Y578)))</formula>
    </cfRule>
  </conditionalFormatting>
  <conditionalFormatting sqref="R578:R581">
    <cfRule type="cellIs" dxfId="1046" priority="724" operator="equal">
      <formula>0</formula>
    </cfRule>
  </conditionalFormatting>
  <conditionalFormatting sqref="Q578:Q581">
    <cfRule type="cellIs" dxfId="1045" priority="723" operator="greaterThan">
      <formula>2</formula>
    </cfRule>
  </conditionalFormatting>
  <conditionalFormatting sqref="Y578:Y581">
    <cfRule type="containsText" dxfId="1044" priority="721" operator="containsText" text="No Rejection">
      <formula>NOT(ISERROR(SEARCH("No Rejection",Y578)))</formula>
    </cfRule>
    <cfRule type="cellIs" dxfId="1043" priority="722" operator="equal">
      <formula>0</formula>
    </cfRule>
  </conditionalFormatting>
  <conditionalFormatting sqref="S578:S581">
    <cfRule type="containsText" dxfId="1042" priority="720" operator="containsText" text="One sample left!">
      <formula>NOT(ISERROR(SEARCH("One sample left!",S578)))</formula>
    </cfRule>
  </conditionalFormatting>
  <conditionalFormatting sqref="Y578:Y581">
    <cfRule type="containsText" dxfId="1041" priority="719" operator="containsText" text="No Rejection">
      <formula>NOT(ISERROR(SEARCH("No Rejection",Y578)))</formula>
    </cfRule>
  </conditionalFormatting>
  <conditionalFormatting sqref="V578:V581">
    <cfRule type="cellIs" dxfId="1040" priority="718" operator="greaterThan">
      <formula>0.5</formula>
    </cfRule>
  </conditionalFormatting>
  <conditionalFormatting sqref="Q402:Q405">
    <cfRule type="cellIs" dxfId="1039" priority="717" operator="greaterThan">
      <formula>2</formula>
    </cfRule>
  </conditionalFormatting>
  <conditionalFormatting sqref="R402:R405">
    <cfRule type="cellIs" dxfId="1038" priority="716" operator="equal">
      <formula>0</formula>
    </cfRule>
  </conditionalFormatting>
  <conditionalFormatting sqref="Y404:Y405">
    <cfRule type="containsText" dxfId="1037" priority="714" operator="containsText" text="No Rejection">
      <formula>NOT(ISERROR(SEARCH("No Rejection",Y404)))</formula>
    </cfRule>
    <cfRule type="cellIs" dxfId="1036" priority="715" operator="equal">
      <formula>0</formula>
    </cfRule>
  </conditionalFormatting>
  <conditionalFormatting sqref="Y402:Y403">
    <cfRule type="containsText" dxfId="1035" priority="712" operator="containsText" text="No Rejection">
      <formula>NOT(ISERROR(SEARCH("No Rejection",Y402)))</formula>
    </cfRule>
    <cfRule type="cellIs" dxfId="1034" priority="713" operator="equal">
      <formula>0</formula>
    </cfRule>
  </conditionalFormatting>
  <conditionalFormatting sqref="S404">
    <cfRule type="containsText" dxfId="1033" priority="711" operator="containsText" text="One sample left!">
      <formula>NOT(ISERROR(SEARCH("One sample left!",S404)))</formula>
    </cfRule>
  </conditionalFormatting>
  <conditionalFormatting sqref="Y402:Y405">
    <cfRule type="containsText" dxfId="1032" priority="710" operator="containsText" text="No Rejection">
      <formula>NOT(ISERROR(SEARCH("No Rejection",Y402)))</formula>
    </cfRule>
  </conditionalFormatting>
  <conditionalFormatting sqref="R402:R405">
    <cfRule type="cellIs" dxfId="1031" priority="709" operator="equal">
      <formula>0</formula>
    </cfRule>
  </conditionalFormatting>
  <conditionalFormatting sqref="Q402:Q405">
    <cfRule type="cellIs" dxfId="1030" priority="708" operator="greaterThan">
      <formula>2</formula>
    </cfRule>
  </conditionalFormatting>
  <conditionalFormatting sqref="Y402:Y405">
    <cfRule type="containsText" dxfId="1029" priority="706" operator="containsText" text="No Rejection">
      <formula>NOT(ISERROR(SEARCH("No Rejection",Y402)))</formula>
    </cfRule>
    <cfRule type="cellIs" dxfId="1028" priority="707" operator="equal">
      <formula>0</formula>
    </cfRule>
  </conditionalFormatting>
  <conditionalFormatting sqref="S402:S405">
    <cfRule type="containsText" dxfId="1027" priority="705" operator="containsText" text="One sample left!">
      <formula>NOT(ISERROR(SEARCH("One sample left!",S402)))</formula>
    </cfRule>
  </conditionalFormatting>
  <conditionalFormatting sqref="Y402:Y405">
    <cfRule type="containsText" dxfId="1026" priority="704" operator="containsText" text="No Rejection">
      <formula>NOT(ISERROR(SEARCH("No Rejection",Y402)))</formula>
    </cfRule>
  </conditionalFormatting>
  <conditionalFormatting sqref="V402:V405">
    <cfRule type="cellIs" dxfId="1025" priority="703" operator="greaterThan">
      <formula>0.5</formula>
    </cfRule>
  </conditionalFormatting>
  <conditionalFormatting sqref="Q449:Q452">
    <cfRule type="cellIs" dxfId="1024" priority="702" operator="greaterThan">
      <formula>2</formula>
    </cfRule>
  </conditionalFormatting>
  <conditionalFormatting sqref="R449:R452">
    <cfRule type="cellIs" dxfId="1023" priority="701" operator="equal">
      <formula>0</formula>
    </cfRule>
  </conditionalFormatting>
  <conditionalFormatting sqref="Y451:Y452">
    <cfRule type="containsText" dxfId="1022" priority="699" operator="containsText" text="No Rejection">
      <formula>NOT(ISERROR(SEARCH("No Rejection",Y451)))</formula>
    </cfRule>
    <cfRule type="cellIs" dxfId="1021" priority="700" operator="equal">
      <formula>0</formula>
    </cfRule>
  </conditionalFormatting>
  <conditionalFormatting sqref="Y449:Y450">
    <cfRule type="containsText" dxfId="1020" priority="697" operator="containsText" text="No Rejection">
      <formula>NOT(ISERROR(SEARCH("No Rejection",Y449)))</formula>
    </cfRule>
    <cfRule type="cellIs" dxfId="1019" priority="698" operator="equal">
      <formula>0</formula>
    </cfRule>
  </conditionalFormatting>
  <conditionalFormatting sqref="S451">
    <cfRule type="containsText" dxfId="1018" priority="696" operator="containsText" text="One sample left!">
      <formula>NOT(ISERROR(SEARCH("One sample left!",S451)))</formula>
    </cfRule>
  </conditionalFormatting>
  <conditionalFormatting sqref="Y449:Y452">
    <cfRule type="containsText" dxfId="1017" priority="695" operator="containsText" text="No Rejection">
      <formula>NOT(ISERROR(SEARCH("No Rejection",Y449)))</formula>
    </cfRule>
  </conditionalFormatting>
  <conditionalFormatting sqref="R449:R452">
    <cfRule type="cellIs" dxfId="1016" priority="694" operator="equal">
      <formula>0</formula>
    </cfRule>
  </conditionalFormatting>
  <conditionalFormatting sqref="Q449:Q452">
    <cfRule type="cellIs" dxfId="1015" priority="693" operator="greaterThan">
      <formula>2</formula>
    </cfRule>
  </conditionalFormatting>
  <conditionalFormatting sqref="Y449:Y452">
    <cfRule type="containsText" dxfId="1014" priority="691" operator="containsText" text="No Rejection">
      <formula>NOT(ISERROR(SEARCH("No Rejection",Y449)))</formula>
    </cfRule>
    <cfRule type="cellIs" dxfId="1013" priority="692" operator="equal">
      <formula>0</formula>
    </cfRule>
  </conditionalFormatting>
  <conditionalFormatting sqref="S449:S452">
    <cfRule type="containsText" dxfId="1012" priority="690" operator="containsText" text="One sample left!">
      <formula>NOT(ISERROR(SEARCH("One sample left!",S449)))</formula>
    </cfRule>
  </conditionalFormatting>
  <conditionalFormatting sqref="Y449:Y452">
    <cfRule type="containsText" dxfId="1011" priority="689" operator="containsText" text="No Rejection">
      <formula>NOT(ISERROR(SEARCH("No Rejection",Y449)))</formula>
    </cfRule>
  </conditionalFormatting>
  <conditionalFormatting sqref="V449:V452">
    <cfRule type="cellIs" dxfId="1010" priority="688" operator="greaterThan">
      <formula>0.5</formula>
    </cfRule>
  </conditionalFormatting>
  <conditionalFormatting sqref="Q453:Q456">
    <cfRule type="cellIs" dxfId="1009" priority="687" operator="greaterThan">
      <formula>2</formula>
    </cfRule>
  </conditionalFormatting>
  <conditionalFormatting sqref="R453:R456">
    <cfRule type="cellIs" dxfId="1008" priority="686" operator="equal">
      <formula>0</formula>
    </cfRule>
  </conditionalFormatting>
  <conditionalFormatting sqref="Y455:Y456">
    <cfRule type="containsText" dxfId="1007" priority="684" operator="containsText" text="No Rejection">
      <formula>NOT(ISERROR(SEARCH("No Rejection",Y455)))</formula>
    </cfRule>
    <cfRule type="cellIs" dxfId="1006" priority="685" operator="equal">
      <formula>0</formula>
    </cfRule>
  </conditionalFormatting>
  <conditionalFormatting sqref="Y453:Y454">
    <cfRule type="containsText" dxfId="1005" priority="682" operator="containsText" text="No Rejection">
      <formula>NOT(ISERROR(SEARCH("No Rejection",Y453)))</formula>
    </cfRule>
    <cfRule type="cellIs" dxfId="1004" priority="683" operator="equal">
      <formula>0</formula>
    </cfRule>
  </conditionalFormatting>
  <conditionalFormatting sqref="S455">
    <cfRule type="containsText" dxfId="1003" priority="681" operator="containsText" text="One sample left!">
      <formula>NOT(ISERROR(SEARCH("One sample left!",S455)))</formula>
    </cfRule>
  </conditionalFormatting>
  <conditionalFormatting sqref="Y453:Y456">
    <cfRule type="containsText" dxfId="1002" priority="680" operator="containsText" text="No Rejection">
      <formula>NOT(ISERROR(SEARCH("No Rejection",Y453)))</formula>
    </cfRule>
  </conditionalFormatting>
  <conditionalFormatting sqref="R453:R456">
    <cfRule type="cellIs" dxfId="1001" priority="679" operator="equal">
      <formula>0</formula>
    </cfRule>
  </conditionalFormatting>
  <conditionalFormatting sqref="Q453:Q456">
    <cfRule type="cellIs" dxfId="1000" priority="678" operator="greaterThan">
      <formula>2</formula>
    </cfRule>
  </conditionalFormatting>
  <conditionalFormatting sqref="Y453:Y456">
    <cfRule type="containsText" dxfId="999" priority="676" operator="containsText" text="No Rejection">
      <formula>NOT(ISERROR(SEARCH("No Rejection",Y453)))</formula>
    </cfRule>
    <cfRule type="cellIs" dxfId="998" priority="677" operator="equal">
      <formula>0</formula>
    </cfRule>
  </conditionalFormatting>
  <conditionalFormatting sqref="S453:S456">
    <cfRule type="containsText" dxfId="997" priority="675" operator="containsText" text="One sample left!">
      <formula>NOT(ISERROR(SEARCH("One sample left!",S453)))</formula>
    </cfRule>
  </conditionalFormatting>
  <conditionalFormatting sqref="Y453:Y456">
    <cfRule type="containsText" dxfId="996" priority="674" operator="containsText" text="No Rejection">
      <formula>NOT(ISERROR(SEARCH("No Rejection",Y453)))</formula>
    </cfRule>
  </conditionalFormatting>
  <conditionalFormatting sqref="V453:V456">
    <cfRule type="cellIs" dxfId="995" priority="673" operator="greaterThan">
      <formula>0.5</formula>
    </cfRule>
  </conditionalFormatting>
  <conditionalFormatting sqref="Y425">
    <cfRule type="containsText" dxfId="994" priority="105" operator="containsText" text="No Rejection">
      <formula>NOT(ISERROR(SEARCH("No Rejection",Y425)))</formula>
    </cfRule>
    <cfRule type="cellIs" dxfId="993" priority="106" operator="equal">
      <formula>0</formula>
    </cfRule>
  </conditionalFormatting>
  <conditionalFormatting sqref="Y426">
    <cfRule type="containsText" dxfId="992" priority="103" operator="containsText" text="No Rejection">
      <formula>NOT(ISERROR(SEARCH("No Rejection",Y426)))</formula>
    </cfRule>
    <cfRule type="cellIs" dxfId="991" priority="104" operator="equal">
      <formula>0</formula>
    </cfRule>
  </conditionalFormatting>
  <conditionalFormatting sqref="Q560:Q563">
    <cfRule type="cellIs" dxfId="990" priority="672" operator="greaterThan">
      <formula>2</formula>
    </cfRule>
  </conditionalFormatting>
  <conditionalFormatting sqref="R560:R563">
    <cfRule type="cellIs" dxfId="989" priority="671" operator="equal">
      <formula>0</formula>
    </cfRule>
  </conditionalFormatting>
  <conditionalFormatting sqref="Y562:Y563">
    <cfRule type="containsText" dxfId="988" priority="669" operator="containsText" text="No Rejection">
      <formula>NOT(ISERROR(SEARCH("No Rejection",Y562)))</formula>
    </cfRule>
    <cfRule type="cellIs" dxfId="987" priority="670" operator="equal">
      <formula>0</formula>
    </cfRule>
  </conditionalFormatting>
  <conditionalFormatting sqref="Y560:Y561">
    <cfRule type="containsText" dxfId="986" priority="667" operator="containsText" text="No Rejection">
      <formula>NOT(ISERROR(SEARCH("No Rejection",Y560)))</formula>
    </cfRule>
    <cfRule type="cellIs" dxfId="985" priority="668" operator="equal">
      <formula>0</formula>
    </cfRule>
  </conditionalFormatting>
  <conditionalFormatting sqref="S562">
    <cfRule type="containsText" dxfId="984" priority="666" operator="containsText" text="One sample left!">
      <formula>NOT(ISERROR(SEARCH("One sample left!",S562)))</formula>
    </cfRule>
  </conditionalFormatting>
  <conditionalFormatting sqref="Y560:Y563">
    <cfRule type="containsText" dxfId="983" priority="665" operator="containsText" text="No Rejection">
      <formula>NOT(ISERROR(SEARCH("No Rejection",Y560)))</formula>
    </cfRule>
  </conditionalFormatting>
  <conditionalFormatting sqref="R560:R563">
    <cfRule type="cellIs" dxfId="982" priority="664" operator="equal">
      <formula>0</formula>
    </cfRule>
  </conditionalFormatting>
  <conditionalFormatting sqref="Q560:Q563">
    <cfRule type="cellIs" dxfId="981" priority="663" operator="greaterThan">
      <formula>2</formula>
    </cfRule>
  </conditionalFormatting>
  <conditionalFormatting sqref="Y560:Y563">
    <cfRule type="containsText" dxfId="980" priority="661" operator="containsText" text="No Rejection">
      <formula>NOT(ISERROR(SEARCH("No Rejection",Y560)))</formula>
    </cfRule>
    <cfRule type="cellIs" dxfId="979" priority="662" operator="equal">
      <formula>0</formula>
    </cfRule>
  </conditionalFormatting>
  <conditionalFormatting sqref="Y560:Y563">
    <cfRule type="containsText" dxfId="978" priority="659" operator="containsText" text="No Rejection">
      <formula>NOT(ISERROR(SEARCH("No Rejection",Y560)))</formula>
    </cfRule>
  </conditionalFormatting>
  <conditionalFormatting sqref="V560:V563">
    <cfRule type="cellIs" dxfId="977" priority="658" operator="greaterThan">
      <formula>0.5</formula>
    </cfRule>
  </conditionalFormatting>
  <conditionalFormatting sqref="Q570:Q573">
    <cfRule type="cellIs" dxfId="976" priority="657" operator="greaterThan">
      <formula>2</formula>
    </cfRule>
  </conditionalFormatting>
  <conditionalFormatting sqref="R570:R573">
    <cfRule type="cellIs" dxfId="975" priority="656" operator="equal">
      <formula>0</formula>
    </cfRule>
  </conditionalFormatting>
  <conditionalFormatting sqref="Y572:Y573">
    <cfRule type="containsText" dxfId="974" priority="654" operator="containsText" text="No Rejection">
      <formula>NOT(ISERROR(SEARCH("No Rejection",Y572)))</formula>
    </cfRule>
    <cfRule type="cellIs" dxfId="973" priority="655" operator="equal">
      <formula>0</formula>
    </cfRule>
  </conditionalFormatting>
  <conditionalFormatting sqref="Y570:Y571">
    <cfRule type="containsText" dxfId="972" priority="652" operator="containsText" text="No Rejection">
      <formula>NOT(ISERROR(SEARCH("No Rejection",Y570)))</formula>
    </cfRule>
    <cfRule type="cellIs" dxfId="971" priority="653" operator="equal">
      <formula>0</formula>
    </cfRule>
  </conditionalFormatting>
  <conditionalFormatting sqref="S572">
    <cfRule type="containsText" dxfId="970" priority="651" operator="containsText" text="One sample left!">
      <formula>NOT(ISERROR(SEARCH("One sample left!",S572)))</formula>
    </cfRule>
  </conditionalFormatting>
  <conditionalFormatting sqref="Y570:Y573">
    <cfRule type="containsText" dxfId="969" priority="650" operator="containsText" text="No Rejection">
      <formula>NOT(ISERROR(SEARCH("No Rejection",Y570)))</formula>
    </cfRule>
  </conditionalFormatting>
  <conditionalFormatting sqref="R570:R573">
    <cfRule type="cellIs" dxfId="968" priority="649" operator="equal">
      <formula>0</formula>
    </cfRule>
  </conditionalFormatting>
  <conditionalFormatting sqref="Q570:Q573">
    <cfRule type="cellIs" dxfId="967" priority="648" operator="greaterThan">
      <formula>2</formula>
    </cfRule>
  </conditionalFormatting>
  <conditionalFormatting sqref="Y570:Y573">
    <cfRule type="containsText" dxfId="966" priority="646" operator="containsText" text="No Rejection">
      <formula>NOT(ISERROR(SEARCH("No Rejection",Y570)))</formula>
    </cfRule>
    <cfRule type="cellIs" dxfId="965" priority="647" operator="equal">
      <formula>0</formula>
    </cfRule>
  </conditionalFormatting>
  <conditionalFormatting sqref="S570:S573">
    <cfRule type="containsText" dxfId="964" priority="645" operator="containsText" text="One sample left!">
      <formula>NOT(ISERROR(SEARCH("One sample left!",S570)))</formula>
    </cfRule>
  </conditionalFormatting>
  <conditionalFormatting sqref="Y570:Y573">
    <cfRule type="containsText" dxfId="963" priority="644" operator="containsText" text="No Rejection">
      <formula>NOT(ISERROR(SEARCH("No Rejection",Y570)))</formula>
    </cfRule>
  </conditionalFormatting>
  <conditionalFormatting sqref="V570:V573">
    <cfRule type="cellIs" dxfId="962" priority="643" operator="greaterThan">
      <formula>0.5</formula>
    </cfRule>
  </conditionalFormatting>
  <conditionalFormatting sqref="Q574:Q577">
    <cfRule type="cellIs" dxfId="961" priority="642" operator="greaterThan">
      <formula>2</formula>
    </cfRule>
  </conditionalFormatting>
  <conditionalFormatting sqref="R574:R577">
    <cfRule type="cellIs" dxfId="960" priority="641" operator="equal">
      <formula>0</formula>
    </cfRule>
  </conditionalFormatting>
  <conditionalFormatting sqref="Y576:Y577">
    <cfRule type="containsText" dxfId="959" priority="639" operator="containsText" text="No Rejection">
      <formula>NOT(ISERROR(SEARCH("No Rejection",Y576)))</formula>
    </cfRule>
    <cfRule type="cellIs" dxfId="958" priority="640" operator="equal">
      <formula>0</formula>
    </cfRule>
  </conditionalFormatting>
  <conditionalFormatting sqref="Y574:Y575">
    <cfRule type="containsText" dxfId="957" priority="637" operator="containsText" text="No Rejection">
      <formula>NOT(ISERROR(SEARCH("No Rejection",Y574)))</formula>
    </cfRule>
    <cfRule type="cellIs" dxfId="956" priority="638" operator="equal">
      <formula>0</formula>
    </cfRule>
  </conditionalFormatting>
  <conditionalFormatting sqref="S576">
    <cfRule type="containsText" dxfId="955" priority="636" operator="containsText" text="One sample left!">
      <formula>NOT(ISERROR(SEARCH("One sample left!",S576)))</formula>
    </cfRule>
  </conditionalFormatting>
  <conditionalFormatting sqref="Y574:Y577">
    <cfRule type="containsText" dxfId="954" priority="635" operator="containsText" text="No Rejection">
      <formula>NOT(ISERROR(SEARCH("No Rejection",Y574)))</formula>
    </cfRule>
  </conditionalFormatting>
  <conditionalFormatting sqref="R574:R577">
    <cfRule type="cellIs" dxfId="953" priority="634" operator="equal">
      <formula>0</formula>
    </cfRule>
  </conditionalFormatting>
  <conditionalFormatting sqref="Q574:Q577">
    <cfRule type="cellIs" dxfId="952" priority="633" operator="greaterThan">
      <formula>2</formula>
    </cfRule>
  </conditionalFormatting>
  <conditionalFormatting sqref="Y574:Y577">
    <cfRule type="containsText" dxfId="951" priority="631" operator="containsText" text="No Rejection">
      <formula>NOT(ISERROR(SEARCH("No Rejection",Y574)))</formula>
    </cfRule>
    <cfRule type="cellIs" dxfId="950" priority="632" operator="equal">
      <formula>0</formula>
    </cfRule>
  </conditionalFormatting>
  <conditionalFormatting sqref="S574:S577">
    <cfRule type="containsText" dxfId="949" priority="630" operator="containsText" text="One sample left!">
      <formula>NOT(ISERROR(SEARCH("One sample left!",S574)))</formula>
    </cfRule>
  </conditionalFormatting>
  <conditionalFormatting sqref="Y574:Y577">
    <cfRule type="containsText" dxfId="948" priority="629" operator="containsText" text="No Rejection">
      <formula>NOT(ISERROR(SEARCH("No Rejection",Y574)))</formula>
    </cfRule>
  </conditionalFormatting>
  <conditionalFormatting sqref="V574:V577">
    <cfRule type="cellIs" dxfId="947" priority="628" operator="greaterThan">
      <formula>0.5</formula>
    </cfRule>
  </conditionalFormatting>
  <conditionalFormatting sqref="Q519:Q522">
    <cfRule type="cellIs" dxfId="946" priority="627" operator="greaterThan">
      <formula>2</formula>
    </cfRule>
  </conditionalFormatting>
  <conditionalFormatting sqref="R519:R522">
    <cfRule type="cellIs" dxfId="945" priority="626" operator="equal">
      <formula>0</formula>
    </cfRule>
  </conditionalFormatting>
  <conditionalFormatting sqref="Y521:Y522">
    <cfRule type="containsText" dxfId="944" priority="624" operator="containsText" text="No Rejection">
      <formula>NOT(ISERROR(SEARCH("No Rejection",Y521)))</formula>
    </cfRule>
    <cfRule type="cellIs" dxfId="943" priority="625" operator="equal">
      <formula>0</formula>
    </cfRule>
  </conditionalFormatting>
  <conditionalFormatting sqref="Y519:Y520">
    <cfRule type="containsText" dxfId="942" priority="622" operator="containsText" text="No Rejection">
      <formula>NOT(ISERROR(SEARCH("No Rejection",Y519)))</formula>
    </cfRule>
    <cfRule type="cellIs" dxfId="941" priority="623" operator="equal">
      <formula>0</formula>
    </cfRule>
  </conditionalFormatting>
  <conditionalFormatting sqref="S521">
    <cfRule type="containsText" dxfId="940" priority="621" operator="containsText" text="One sample left!">
      <formula>NOT(ISERROR(SEARCH("One sample left!",S521)))</formula>
    </cfRule>
  </conditionalFormatting>
  <conditionalFormatting sqref="Y519:Y522">
    <cfRule type="containsText" dxfId="939" priority="620" operator="containsText" text="No Rejection">
      <formula>NOT(ISERROR(SEARCH("No Rejection",Y519)))</formula>
    </cfRule>
  </conditionalFormatting>
  <conditionalFormatting sqref="R519:R522">
    <cfRule type="cellIs" dxfId="938" priority="619" operator="equal">
      <formula>0</formula>
    </cfRule>
  </conditionalFormatting>
  <conditionalFormatting sqref="Q519:Q522">
    <cfRule type="cellIs" dxfId="937" priority="618" operator="greaterThan">
      <formula>2</formula>
    </cfRule>
  </conditionalFormatting>
  <conditionalFormatting sqref="Y519:Y522">
    <cfRule type="containsText" dxfId="936" priority="616" operator="containsText" text="No Rejection">
      <formula>NOT(ISERROR(SEARCH("No Rejection",Y519)))</formula>
    </cfRule>
    <cfRule type="cellIs" dxfId="935" priority="617" operator="equal">
      <formula>0</formula>
    </cfRule>
  </conditionalFormatting>
  <conditionalFormatting sqref="S519:S522">
    <cfRule type="containsText" dxfId="934" priority="615" operator="containsText" text="One sample left!">
      <formula>NOT(ISERROR(SEARCH("One sample left!",S519)))</formula>
    </cfRule>
  </conditionalFormatting>
  <conditionalFormatting sqref="Y519:Y522">
    <cfRule type="containsText" dxfId="933" priority="614" operator="containsText" text="No Rejection">
      <formula>NOT(ISERROR(SEARCH("No Rejection",Y519)))</formula>
    </cfRule>
  </conditionalFormatting>
  <conditionalFormatting sqref="V519:V522">
    <cfRule type="cellIs" dxfId="932" priority="613" operator="greaterThan">
      <formula>0.5</formula>
    </cfRule>
  </conditionalFormatting>
  <conditionalFormatting sqref="Q496:Q499">
    <cfRule type="cellIs" dxfId="931" priority="612" operator="greaterThan">
      <formula>2</formula>
    </cfRule>
  </conditionalFormatting>
  <conditionalFormatting sqref="R496:R499">
    <cfRule type="cellIs" dxfId="930" priority="611" operator="equal">
      <formula>0</formula>
    </cfRule>
  </conditionalFormatting>
  <conditionalFormatting sqref="Y498:Y499">
    <cfRule type="containsText" dxfId="929" priority="609" operator="containsText" text="No Rejection">
      <formula>NOT(ISERROR(SEARCH("No Rejection",Y498)))</formula>
    </cfRule>
    <cfRule type="cellIs" dxfId="928" priority="610" operator="equal">
      <formula>0</formula>
    </cfRule>
  </conditionalFormatting>
  <conditionalFormatting sqref="Y496:Y497">
    <cfRule type="containsText" dxfId="927" priority="607" operator="containsText" text="No Rejection">
      <formula>NOT(ISERROR(SEARCH("No Rejection",Y496)))</formula>
    </cfRule>
    <cfRule type="cellIs" dxfId="926" priority="608" operator="equal">
      <formula>0</formula>
    </cfRule>
  </conditionalFormatting>
  <conditionalFormatting sqref="S498">
    <cfRule type="containsText" dxfId="925" priority="606" operator="containsText" text="One sample left!">
      <formula>NOT(ISERROR(SEARCH("One sample left!",S498)))</formula>
    </cfRule>
  </conditionalFormatting>
  <conditionalFormatting sqref="Y496:Y499">
    <cfRule type="containsText" dxfId="924" priority="605" operator="containsText" text="No Rejection">
      <formula>NOT(ISERROR(SEARCH("No Rejection",Y496)))</formula>
    </cfRule>
  </conditionalFormatting>
  <conditionalFormatting sqref="Q496:Q499">
    <cfRule type="cellIs" dxfId="923" priority="603" operator="greaterThan">
      <formula>2</formula>
    </cfRule>
  </conditionalFormatting>
  <conditionalFormatting sqref="Y496:Y499">
    <cfRule type="containsText" dxfId="922" priority="601" operator="containsText" text="No Rejection">
      <formula>NOT(ISERROR(SEARCH("No Rejection",Y496)))</formula>
    </cfRule>
    <cfRule type="cellIs" dxfId="921" priority="602" operator="equal">
      <formula>0</formula>
    </cfRule>
  </conditionalFormatting>
  <conditionalFormatting sqref="S496:S499">
    <cfRule type="containsText" dxfId="920" priority="600" operator="containsText" text="One sample left!">
      <formula>NOT(ISERROR(SEARCH("One sample left!",S496)))</formula>
    </cfRule>
  </conditionalFormatting>
  <conditionalFormatting sqref="Y496:Y499">
    <cfRule type="containsText" dxfId="919" priority="599" operator="containsText" text="No Rejection">
      <formula>NOT(ISERROR(SEARCH("No Rejection",Y496)))</formula>
    </cfRule>
  </conditionalFormatting>
  <conditionalFormatting sqref="V496:V499">
    <cfRule type="cellIs" dxfId="918" priority="598" operator="greaterThan">
      <formula>0.5</formula>
    </cfRule>
  </conditionalFormatting>
  <conditionalFormatting sqref="R268:R272">
    <cfRule type="cellIs" dxfId="917" priority="597" operator="equal">
      <formula>0</formula>
    </cfRule>
  </conditionalFormatting>
  <conditionalFormatting sqref="Q268:Q269">
    <cfRule type="cellIs" dxfId="916" priority="596" operator="greaterThan">
      <formula>2</formula>
    </cfRule>
  </conditionalFormatting>
  <conditionalFormatting sqref="Q270">
    <cfRule type="cellIs" dxfId="915" priority="595" operator="greaterThan">
      <formula>2</formula>
    </cfRule>
  </conditionalFormatting>
  <conditionalFormatting sqref="Q271">
    <cfRule type="cellIs" dxfId="914" priority="594" operator="greaterThan">
      <formula>2</formula>
    </cfRule>
  </conditionalFormatting>
  <conditionalFormatting sqref="Q272">
    <cfRule type="cellIs" dxfId="913" priority="593" operator="greaterThan">
      <formula>2</formula>
    </cfRule>
  </conditionalFormatting>
  <conditionalFormatting sqref="Y271">
    <cfRule type="containsText" dxfId="912" priority="585" operator="containsText" text="No Rejection">
      <formula>NOT(ISERROR(SEARCH("No Rejection",Y271)))</formula>
    </cfRule>
    <cfRule type="cellIs" dxfId="911" priority="586" operator="equal">
      <formula>0</formula>
    </cfRule>
  </conditionalFormatting>
  <conditionalFormatting sqref="Y272">
    <cfRule type="containsText" dxfId="910" priority="582" operator="containsText" text="No Rejection">
      <formula>NOT(ISERROR(SEARCH("No Rejection",Y272)))</formula>
    </cfRule>
    <cfRule type="cellIs" dxfId="909" priority="583" operator="equal">
      <formula>0</formula>
    </cfRule>
  </conditionalFormatting>
  <conditionalFormatting sqref="Y270">
    <cfRule type="containsText" dxfId="908" priority="587" operator="containsText" text="No Rejection">
      <formula>NOT(ISERROR(SEARCH("No Rejection",Y270)))</formula>
    </cfRule>
    <cfRule type="cellIs" dxfId="907" priority="588" operator="equal">
      <formula>0</formula>
    </cfRule>
  </conditionalFormatting>
  <conditionalFormatting sqref="Y268">
    <cfRule type="containsText" dxfId="906" priority="591" operator="containsText" text="No Rejection">
      <formula>NOT(ISERROR(SEARCH("No Rejection",Y268)))</formula>
    </cfRule>
    <cfRule type="cellIs" dxfId="905" priority="592" operator="equal">
      <formula>0</formula>
    </cfRule>
  </conditionalFormatting>
  <conditionalFormatting sqref="Y269">
    <cfRule type="containsText" dxfId="904" priority="589" operator="containsText" text="No Rejection">
      <formula>NOT(ISERROR(SEARCH("No Rejection",Y269)))</formula>
    </cfRule>
    <cfRule type="cellIs" dxfId="903" priority="590" operator="equal">
      <formula>0</formula>
    </cfRule>
  </conditionalFormatting>
  <conditionalFormatting sqref="Y268:Y272">
    <cfRule type="cellIs" dxfId="902" priority="584" operator="equal">
      <formula>0</formula>
    </cfRule>
  </conditionalFormatting>
  <conditionalFormatting sqref="Y268:Y272">
    <cfRule type="containsText" dxfId="901" priority="581" operator="containsText" text="No Rejection">
      <formula>NOT(ISERROR(SEARCH("No Rejection",Y268)))</formula>
    </cfRule>
  </conditionalFormatting>
  <conditionalFormatting sqref="V268:V272">
    <cfRule type="cellIs" dxfId="900" priority="580" operator="greaterThan">
      <formula>0.5</formula>
    </cfRule>
  </conditionalFormatting>
  <conditionalFormatting sqref="R286:R290">
    <cfRule type="cellIs" dxfId="899" priority="579" operator="equal">
      <formula>0</formula>
    </cfRule>
  </conditionalFormatting>
  <conditionalFormatting sqref="Q286:Q287">
    <cfRule type="cellIs" dxfId="898" priority="578" operator="greaterThan">
      <formula>2</formula>
    </cfRule>
  </conditionalFormatting>
  <conditionalFormatting sqref="Q288">
    <cfRule type="cellIs" dxfId="897" priority="577" operator="greaterThan">
      <formula>2</formula>
    </cfRule>
  </conditionalFormatting>
  <conditionalFormatting sqref="Q289">
    <cfRule type="cellIs" dxfId="896" priority="576" operator="greaterThan">
      <formula>2</formula>
    </cfRule>
  </conditionalFormatting>
  <conditionalFormatting sqref="Q290">
    <cfRule type="cellIs" dxfId="895" priority="575" operator="greaterThan">
      <formula>2</formula>
    </cfRule>
  </conditionalFormatting>
  <conditionalFormatting sqref="Y289">
    <cfRule type="containsText" dxfId="894" priority="567" operator="containsText" text="No Rejection">
      <formula>NOT(ISERROR(SEARCH("No Rejection",Y289)))</formula>
    </cfRule>
    <cfRule type="cellIs" dxfId="893" priority="568" operator="equal">
      <formula>0</formula>
    </cfRule>
  </conditionalFormatting>
  <conditionalFormatting sqref="Y290">
    <cfRule type="containsText" dxfId="892" priority="564" operator="containsText" text="No Rejection">
      <formula>NOT(ISERROR(SEARCH("No Rejection",Y290)))</formula>
    </cfRule>
    <cfRule type="cellIs" dxfId="891" priority="565" operator="equal">
      <formula>0</formula>
    </cfRule>
  </conditionalFormatting>
  <conditionalFormatting sqref="Y288">
    <cfRule type="containsText" dxfId="890" priority="569" operator="containsText" text="No Rejection">
      <formula>NOT(ISERROR(SEARCH("No Rejection",Y288)))</formula>
    </cfRule>
    <cfRule type="cellIs" dxfId="889" priority="570" operator="equal">
      <formula>0</formula>
    </cfRule>
  </conditionalFormatting>
  <conditionalFormatting sqref="Y286">
    <cfRule type="containsText" dxfId="888" priority="573" operator="containsText" text="No Rejection">
      <formula>NOT(ISERROR(SEARCH("No Rejection",Y286)))</formula>
    </cfRule>
    <cfRule type="cellIs" dxfId="887" priority="574" operator="equal">
      <formula>0</formula>
    </cfRule>
  </conditionalFormatting>
  <conditionalFormatting sqref="Y287">
    <cfRule type="containsText" dxfId="886" priority="571" operator="containsText" text="No Rejection">
      <formula>NOT(ISERROR(SEARCH("No Rejection",Y287)))</formula>
    </cfRule>
    <cfRule type="cellIs" dxfId="885" priority="572" operator="equal">
      <formula>0</formula>
    </cfRule>
  </conditionalFormatting>
  <conditionalFormatting sqref="Y286:Y290">
    <cfRule type="cellIs" dxfId="884" priority="566" operator="equal">
      <formula>0</formula>
    </cfRule>
  </conditionalFormatting>
  <conditionalFormatting sqref="Y286:Y290">
    <cfRule type="containsText" dxfId="883" priority="563" operator="containsText" text="No Rejection">
      <formula>NOT(ISERROR(SEARCH("No Rejection",Y286)))</formula>
    </cfRule>
  </conditionalFormatting>
  <conditionalFormatting sqref="V286:V290">
    <cfRule type="cellIs" dxfId="882" priority="562" operator="greaterThan">
      <formula>0.5</formula>
    </cfRule>
  </conditionalFormatting>
  <conditionalFormatting sqref="R328:R332">
    <cfRule type="cellIs" dxfId="881" priority="561" operator="equal">
      <formula>0</formula>
    </cfRule>
  </conditionalFormatting>
  <conditionalFormatting sqref="Q328:Q329">
    <cfRule type="cellIs" dxfId="880" priority="560" operator="greaterThan">
      <formula>2</formula>
    </cfRule>
  </conditionalFormatting>
  <conditionalFormatting sqref="Q330">
    <cfRule type="cellIs" dxfId="879" priority="559" operator="greaterThan">
      <formula>2</formula>
    </cfRule>
  </conditionalFormatting>
  <conditionalFormatting sqref="Q331">
    <cfRule type="cellIs" dxfId="878" priority="558" operator="greaterThan">
      <formula>2</formula>
    </cfRule>
  </conditionalFormatting>
  <conditionalFormatting sqref="Q332">
    <cfRule type="cellIs" dxfId="877" priority="557" operator="greaterThan">
      <formula>2</formula>
    </cfRule>
  </conditionalFormatting>
  <conditionalFormatting sqref="Y331">
    <cfRule type="containsText" dxfId="876" priority="549" operator="containsText" text="No Rejection">
      <formula>NOT(ISERROR(SEARCH("No Rejection",Y331)))</formula>
    </cfRule>
    <cfRule type="cellIs" dxfId="875" priority="550" operator="equal">
      <formula>0</formula>
    </cfRule>
  </conditionalFormatting>
  <conditionalFormatting sqref="Y332">
    <cfRule type="containsText" dxfId="874" priority="546" operator="containsText" text="No Rejection">
      <formula>NOT(ISERROR(SEARCH("No Rejection",Y332)))</formula>
    </cfRule>
    <cfRule type="cellIs" dxfId="873" priority="547" operator="equal">
      <formula>0</formula>
    </cfRule>
  </conditionalFormatting>
  <conditionalFormatting sqref="Y330">
    <cfRule type="containsText" dxfId="872" priority="551" operator="containsText" text="No Rejection">
      <formula>NOT(ISERROR(SEARCH("No Rejection",Y330)))</formula>
    </cfRule>
    <cfRule type="cellIs" dxfId="871" priority="552" operator="equal">
      <formula>0</formula>
    </cfRule>
  </conditionalFormatting>
  <conditionalFormatting sqref="Y328">
    <cfRule type="containsText" dxfId="870" priority="555" operator="containsText" text="No Rejection">
      <formula>NOT(ISERROR(SEARCH("No Rejection",Y328)))</formula>
    </cfRule>
    <cfRule type="cellIs" dxfId="869" priority="556" operator="equal">
      <formula>0</formula>
    </cfRule>
  </conditionalFormatting>
  <conditionalFormatting sqref="Y329">
    <cfRule type="containsText" dxfId="868" priority="553" operator="containsText" text="No Rejection">
      <formula>NOT(ISERROR(SEARCH("No Rejection",Y329)))</formula>
    </cfRule>
    <cfRule type="cellIs" dxfId="867" priority="554" operator="equal">
      <formula>0</formula>
    </cfRule>
  </conditionalFormatting>
  <conditionalFormatting sqref="Y328:Y332">
    <cfRule type="cellIs" dxfId="866" priority="548" operator="equal">
      <formula>0</formula>
    </cfRule>
  </conditionalFormatting>
  <conditionalFormatting sqref="Y328:Y332">
    <cfRule type="containsText" dxfId="865" priority="545" operator="containsText" text="No Rejection">
      <formula>NOT(ISERROR(SEARCH("No Rejection",Y328)))</formula>
    </cfRule>
  </conditionalFormatting>
  <conditionalFormatting sqref="V328:V332">
    <cfRule type="cellIs" dxfId="864" priority="544" operator="greaterThan">
      <formula>0.5</formula>
    </cfRule>
  </conditionalFormatting>
  <conditionalFormatting sqref="R333:R499">
    <cfRule type="cellIs" dxfId="863" priority="543" operator="equal">
      <formula>0</formula>
    </cfRule>
  </conditionalFormatting>
  <conditionalFormatting sqref="Q333:Q334">
    <cfRule type="cellIs" dxfId="862" priority="542" operator="greaterThan">
      <formula>2</formula>
    </cfRule>
  </conditionalFormatting>
  <conditionalFormatting sqref="Q335">
    <cfRule type="cellIs" dxfId="861" priority="541" operator="greaterThan">
      <formula>2</formula>
    </cfRule>
  </conditionalFormatting>
  <conditionalFormatting sqref="Q336">
    <cfRule type="cellIs" dxfId="860" priority="540" operator="greaterThan">
      <formula>2</formula>
    </cfRule>
  </conditionalFormatting>
  <conditionalFormatting sqref="Q337:Q499">
    <cfRule type="cellIs" dxfId="859" priority="539" operator="greaterThan">
      <formula>2</formula>
    </cfRule>
  </conditionalFormatting>
  <conditionalFormatting sqref="Y336">
    <cfRule type="containsText" dxfId="858" priority="531" operator="containsText" text="No Rejection">
      <formula>NOT(ISERROR(SEARCH("No Rejection",Y336)))</formula>
    </cfRule>
    <cfRule type="cellIs" dxfId="857" priority="532" operator="equal">
      <formula>0</formula>
    </cfRule>
  </conditionalFormatting>
  <conditionalFormatting sqref="Y337:Y499">
    <cfRule type="containsText" dxfId="856" priority="528" operator="containsText" text="No Rejection">
      <formula>NOT(ISERROR(SEARCH("No Rejection",Y337)))</formula>
    </cfRule>
    <cfRule type="cellIs" dxfId="855" priority="529" operator="equal">
      <formula>0</formula>
    </cfRule>
  </conditionalFormatting>
  <conditionalFormatting sqref="Y335">
    <cfRule type="containsText" dxfId="854" priority="533" operator="containsText" text="No Rejection">
      <formula>NOT(ISERROR(SEARCH("No Rejection",Y335)))</formula>
    </cfRule>
    <cfRule type="cellIs" dxfId="853" priority="534" operator="equal">
      <formula>0</formula>
    </cfRule>
  </conditionalFormatting>
  <conditionalFormatting sqref="Y333">
    <cfRule type="containsText" dxfId="852" priority="537" operator="containsText" text="No Rejection">
      <formula>NOT(ISERROR(SEARCH("No Rejection",Y333)))</formula>
    </cfRule>
    <cfRule type="cellIs" dxfId="851" priority="538" operator="equal">
      <formula>0</formula>
    </cfRule>
  </conditionalFormatting>
  <conditionalFormatting sqref="Y334">
    <cfRule type="containsText" dxfId="850" priority="535" operator="containsText" text="No Rejection">
      <formula>NOT(ISERROR(SEARCH("No Rejection",Y334)))</formula>
    </cfRule>
    <cfRule type="cellIs" dxfId="849" priority="536" operator="equal">
      <formula>0</formula>
    </cfRule>
  </conditionalFormatting>
  <conditionalFormatting sqref="Y333:Y499">
    <cfRule type="cellIs" dxfId="848" priority="530" operator="equal">
      <formula>0</formula>
    </cfRule>
  </conditionalFormatting>
  <conditionalFormatting sqref="Y333:Y499">
    <cfRule type="containsText" dxfId="847" priority="527" operator="containsText" text="No Rejection">
      <formula>NOT(ISERROR(SEARCH("No Rejection",Y333)))</formula>
    </cfRule>
  </conditionalFormatting>
  <conditionalFormatting sqref="V333:V499">
    <cfRule type="cellIs" dxfId="846" priority="526" operator="greaterThan">
      <formula>0.5</formula>
    </cfRule>
  </conditionalFormatting>
  <conditionalFormatting sqref="R640:R644">
    <cfRule type="cellIs" dxfId="845" priority="525" operator="equal">
      <formula>0</formula>
    </cfRule>
  </conditionalFormatting>
  <conditionalFormatting sqref="Q640:Q641">
    <cfRule type="cellIs" dxfId="844" priority="524" operator="greaterThan">
      <formula>2</formula>
    </cfRule>
  </conditionalFormatting>
  <conditionalFormatting sqref="Q642">
    <cfRule type="cellIs" dxfId="843" priority="523" operator="greaterThan">
      <formula>2</formula>
    </cfRule>
  </conditionalFormatting>
  <conditionalFormatting sqref="Q643">
    <cfRule type="cellIs" dxfId="842" priority="522" operator="greaterThan">
      <formula>2</formula>
    </cfRule>
  </conditionalFormatting>
  <conditionalFormatting sqref="Q644">
    <cfRule type="cellIs" dxfId="841" priority="521" operator="greaterThan">
      <formula>2</formula>
    </cfRule>
  </conditionalFormatting>
  <conditionalFormatting sqref="Y643">
    <cfRule type="containsText" dxfId="840" priority="513" operator="containsText" text="No Rejection">
      <formula>NOT(ISERROR(SEARCH("No Rejection",Y643)))</formula>
    </cfRule>
    <cfRule type="cellIs" dxfId="839" priority="514" operator="equal">
      <formula>0</formula>
    </cfRule>
  </conditionalFormatting>
  <conditionalFormatting sqref="Y644">
    <cfRule type="containsText" dxfId="838" priority="510" operator="containsText" text="No Rejection">
      <formula>NOT(ISERROR(SEARCH("No Rejection",Y644)))</formula>
    </cfRule>
    <cfRule type="cellIs" dxfId="837" priority="511" operator="equal">
      <formula>0</formula>
    </cfRule>
  </conditionalFormatting>
  <conditionalFormatting sqref="Y642">
    <cfRule type="containsText" dxfId="836" priority="515" operator="containsText" text="No Rejection">
      <formula>NOT(ISERROR(SEARCH("No Rejection",Y642)))</formula>
    </cfRule>
    <cfRule type="cellIs" dxfId="835" priority="516" operator="equal">
      <formula>0</formula>
    </cfRule>
  </conditionalFormatting>
  <conditionalFormatting sqref="Y640">
    <cfRule type="containsText" dxfId="834" priority="519" operator="containsText" text="No Rejection">
      <formula>NOT(ISERROR(SEARCH("No Rejection",Y640)))</formula>
    </cfRule>
    <cfRule type="cellIs" dxfId="833" priority="520" operator="equal">
      <formula>0</formula>
    </cfRule>
  </conditionalFormatting>
  <conditionalFormatting sqref="Y641">
    <cfRule type="containsText" dxfId="832" priority="517" operator="containsText" text="No Rejection">
      <formula>NOT(ISERROR(SEARCH("No Rejection",Y641)))</formula>
    </cfRule>
    <cfRule type="cellIs" dxfId="831" priority="518" operator="equal">
      <formula>0</formula>
    </cfRule>
  </conditionalFormatting>
  <conditionalFormatting sqref="Y640:Y644">
    <cfRule type="cellIs" dxfId="830" priority="512" operator="equal">
      <formula>0</formula>
    </cfRule>
  </conditionalFormatting>
  <conditionalFormatting sqref="Y640:Y644">
    <cfRule type="containsText" dxfId="829" priority="509" operator="containsText" text="No Rejection">
      <formula>NOT(ISERROR(SEARCH("No Rejection",Y640)))</formula>
    </cfRule>
  </conditionalFormatting>
  <conditionalFormatting sqref="V640:V644">
    <cfRule type="cellIs" dxfId="828" priority="508" operator="greaterThan">
      <formula>0.5</formula>
    </cfRule>
  </conditionalFormatting>
  <conditionalFormatting sqref="R582:R586">
    <cfRule type="cellIs" dxfId="827" priority="507" operator="equal">
      <formula>0</formula>
    </cfRule>
  </conditionalFormatting>
  <conditionalFormatting sqref="Q582:Q583">
    <cfRule type="cellIs" dxfId="826" priority="506" operator="greaterThan">
      <formula>2</formula>
    </cfRule>
  </conditionalFormatting>
  <conditionalFormatting sqref="Q584">
    <cfRule type="cellIs" dxfId="825" priority="505" operator="greaterThan">
      <formula>2</formula>
    </cfRule>
  </conditionalFormatting>
  <conditionalFormatting sqref="Q585">
    <cfRule type="cellIs" dxfId="824" priority="504" operator="greaterThan">
      <formula>2</formula>
    </cfRule>
  </conditionalFormatting>
  <conditionalFormatting sqref="Q586">
    <cfRule type="cellIs" dxfId="823" priority="503" operator="greaterThan">
      <formula>2</formula>
    </cfRule>
  </conditionalFormatting>
  <conditionalFormatting sqref="Y584">
    <cfRule type="containsText" dxfId="822" priority="497" operator="containsText" text="No Rejection">
      <formula>NOT(ISERROR(SEARCH("No Rejection",Y584)))</formula>
    </cfRule>
    <cfRule type="cellIs" dxfId="821" priority="498" operator="equal">
      <formula>0</formula>
    </cfRule>
  </conditionalFormatting>
  <conditionalFormatting sqref="Y582">
    <cfRule type="containsText" dxfId="820" priority="501" operator="containsText" text="No Rejection">
      <formula>NOT(ISERROR(SEARCH("No Rejection",Y582)))</formula>
    </cfRule>
    <cfRule type="cellIs" dxfId="819" priority="502" operator="equal">
      <formula>0</formula>
    </cfRule>
  </conditionalFormatting>
  <conditionalFormatting sqref="Y583">
    <cfRule type="containsText" dxfId="818" priority="499" operator="containsText" text="No Rejection">
      <formula>NOT(ISERROR(SEARCH("No Rejection",Y583)))</formula>
    </cfRule>
    <cfRule type="cellIs" dxfId="817" priority="500" operator="equal">
      <formula>0</formula>
    </cfRule>
  </conditionalFormatting>
  <conditionalFormatting sqref="Y582:Y586">
    <cfRule type="cellIs" dxfId="816" priority="494" operator="equal">
      <formula>0</formula>
    </cfRule>
  </conditionalFormatting>
  <conditionalFormatting sqref="Y582:Y586">
    <cfRule type="containsText" dxfId="815" priority="491" operator="containsText" text="No Rejection">
      <formula>NOT(ISERROR(SEARCH("No Rejection",Y582)))</formula>
    </cfRule>
  </conditionalFormatting>
  <conditionalFormatting sqref="V582:V586">
    <cfRule type="cellIs" dxfId="814" priority="490" operator="greaterThan">
      <formula>0.5</formula>
    </cfRule>
  </conditionalFormatting>
  <conditionalFormatting sqref="R587:R591">
    <cfRule type="cellIs" dxfId="813" priority="489" operator="equal">
      <formula>0</formula>
    </cfRule>
  </conditionalFormatting>
  <conditionalFormatting sqref="Q587:Q588">
    <cfRule type="cellIs" dxfId="812" priority="488" operator="greaterThan">
      <formula>2</formula>
    </cfRule>
  </conditionalFormatting>
  <conditionalFormatting sqref="Q590">
    <cfRule type="cellIs" dxfId="811" priority="486" operator="greaterThan">
      <formula>2</formula>
    </cfRule>
  </conditionalFormatting>
  <conditionalFormatting sqref="Q591">
    <cfRule type="cellIs" dxfId="810" priority="485" operator="greaterThan">
      <formula>2</formula>
    </cfRule>
  </conditionalFormatting>
  <conditionalFormatting sqref="Y590">
    <cfRule type="containsText" dxfId="809" priority="477" operator="containsText" text="No Rejection">
      <formula>NOT(ISERROR(SEARCH("No Rejection",Y590)))</formula>
    </cfRule>
    <cfRule type="cellIs" dxfId="808" priority="478" operator="equal">
      <formula>0</formula>
    </cfRule>
  </conditionalFormatting>
  <conditionalFormatting sqref="Y591">
    <cfRule type="containsText" dxfId="807" priority="474" operator="containsText" text="No Rejection">
      <formula>NOT(ISERROR(SEARCH("No Rejection",Y591)))</formula>
    </cfRule>
    <cfRule type="cellIs" dxfId="806" priority="475" operator="equal">
      <formula>0</formula>
    </cfRule>
  </conditionalFormatting>
  <conditionalFormatting sqref="Y589">
    <cfRule type="containsText" dxfId="805" priority="479" operator="containsText" text="No Rejection">
      <formula>NOT(ISERROR(SEARCH("No Rejection",Y589)))</formula>
    </cfRule>
    <cfRule type="cellIs" dxfId="804" priority="480" operator="equal">
      <formula>0</formula>
    </cfRule>
  </conditionalFormatting>
  <conditionalFormatting sqref="Y587">
    <cfRule type="containsText" dxfId="803" priority="483" operator="containsText" text="No Rejection">
      <formula>NOT(ISERROR(SEARCH("No Rejection",Y587)))</formula>
    </cfRule>
    <cfRule type="cellIs" dxfId="802" priority="484" operator="equal">
      <formula>0</formula>
    </cfRule>
  </conditionalFormatting>
  <conditionalFormatting sqref="Y588">
    <cfRule type="containsText" dxfId="801" priority="481" operator="containsText" text="No Rejection">
      <formula>NOT(ISERROR(SEARCH("No Rejection",Y588)))</formula>
    </cfRule>
    <cfRule type="cellIs" dxfId="800" priority="482" operator="equal">
      <formula>0</formula>
    </cfRule>
  </conditionalFormatting>
  <conditionalFormatting sqref="Y587:Y591">
    <cfRule type="cellIs" dxfId="799" priority="476" operator="equal">
      <formula>0</formula>
    </cfRule>
  </conditionalFormatting>
  <conditionalFormatting sqref="Y587:Y591">
    <cfRule type="containsText" dxfId="798" priority="473" operator="containsText" text="No Rejection">
      <formula>NOT(ISERROR(SEARCH("No Rejection",Y587)))</formula>
    </cfRule>
  </conditionalFormatting>
  <conditionalFormatting sqref="V587:V591">
    <cfRule type="cellIs" dxfId="797" priority="472" operator="greaterThan">
      <formula>0.5</formula>
    </cfRule>
  </conditionalFormatting>
  <conditionalFormatting sqref="R374:R378">
    <cfRule type="cellIs" dxfId="796" priority="471" operator="equal">
      <formula>0</formula>
    </cfRule>
  </conditionalFormatting>
  <conditionalFormatting sqref="Q374:Q375">
    <cfRule type="cellIs" dxfId="795" priority="470" operator="greaterThan">
      <formula>2</formula>
    </cfRule>
  </conditionalFormatting>
  <conditionalFormatting sqref="Q376">
    <cfRule type="cellIs" dxfId="794" priority="469" operator="greaterThan">
      <formula>2</formula>
    </cfRule>
  </conditionalFormatting>
  <conditionalFormatting sqref="Q377">
    <cfRule type="cellIs" dxfId="793" priority="468" operator="greaterThan">
      <formula>2</formula>
    </cfRule>
  </conditionalFormatting>
  <conditionalFormatting sqref="Q378">
    <cfRule type="cellIs" dxfId="792" priority="467" operator="greaterThan">
      <formula>2</formula>
    </cfRule>
  </conditionalFormatting>
  <conditionalFormatting sqref="Y377">
    <cfRule type="containsText" dxfId="791" priority="459" operator="containsText" text="No Rejection">
      <formula>NOT(ISERROR(SEARCH("No Rejection",Y377)))</formula>
    </cfRule>
    <cfRule type="cellIs" dxfId="790" priority="460" operator="equal">
      <formula>0</formula>
    </cfRule>
  </conditionalFormatting>
  <conditionalFormatting sqref="Y378">
    <cfRule type="containsText" dxfId="789" priority="456" operator="containsText" text="No Rejection">
      <formula>NOT(ISERROR(SEARCH("No Rejection",Y378)))</formula>
    </cfRule>
    <cfRule type="cellIs" dxfId="788" priority="457" operator="equal">
      <formula>0</formula>
    </cfRule>
  </conditionalFormatting>
  <conditionalFormatting sqref="Y376">
    <cfRule type="containsText" dxfId="787" priority="461" operator="containsText" text="No Rejection">
      <formula>NOT(ISERROR(SEARCH("No Rejection",Y376)))</formula>
    </cfRule>
    <cfRule type="cellIs" dxfId="786" priority="462" operator="equal">
      <formula>0</formula>
    </cfRule>
  </conditionalFormatting>
  <conditionalFormatting sqref="Y374">
    <cfRule type="containsText" dxfId="785" priority="465" operator="containsText" text="No Rejection">
      <formula>NOT(ISERROR(SEARCH("No Rejection",Y374)))</formula>
    </cfRule>
    <cfRule type="cellIs" dxfId="784" priority="466" operator="equal">
      <formula>0</formula>
    </cfRule>
  </conditionalFormatting>
  <conditionalFormatting sqref="Y375">
    <cfRule type="containsText" dxfId="783" priority="463" operator="containsText" text="No Rejection">
      <formula>NOT(ISERROR(SEARCH("No Rejection",Y375)))</formula>
    </cfRule>
    <cfRule type="cellIs" dxfId="782" priority="464" operator="equal">
      <formula>0</formula>
    </cfRule>
  </conditionalFormatting>
  <conditionalFormatting sqref="Y374:Y378">
    <cfRule type="cellIs" dxfId="781" priority="458" operator="equal">
      <formula>0</formula>
    </cfRule>
  </conditionalFormatting>
  <conditionalFormatting sqref="Y374:Y378">
    <cfRule type="containsText" dxfId="780" priority="455" operator="containsText" text="No Rejection">
      <formula>NOT(ISERROR(SEARCH("No Rejection",Y374)))</formula>
    </cfRule>
  </conditionalFormatting>
  <conditionalFormatting sqref="V374:V378">
    <cfRule type="cellIs" dxfId="779" priority="454" operator="greaterThan">
      <formula>0.5</formula>
    </cfRule>
  </conditionalFormatting>
  <conditionalFormatting sqref="R406:R410">
    <cfRule type="cellIs" dxfId="778" priority="453" operator="equal">
      <formula>0</formula>
    </cfRule>
  </conditionalFormatting>
  <conditionalFormatting sqref="Q406:Q407">
    <cfRule type="cellIs" dxfId="777" priority="452" operator="greaterThan">
      <formula>2</formula>
    </cfRule>
  </conditionalFormatting>
  <conditionalFormatting sqref="Q408">
    <cfRule type="cellIs" dxfId="776" priority="451" operator="greaterThan">
      <formula>2</formula>
    </cfRule>
  </conditionalFormatting>
  <conditionalFormatting sqref="Q409">
    <cfRule type="cellIs" dxfId="775" priority="450" operator="greaterThan">
      <formula>2</formula>
    </cfRule>
  </conditionalFormatting>
  <conditionalFormatting sqref="Q410">
    <cfRule type="cellIs" dxfId="774" priority="449" operator="greaterThan">
      <formula>2</formula>
    </cfRule>
  </conditionalFormatting>
  <conditionalFormatting sqref="Y409">
    <cfRule type="containsText" dxfId="773" priority="441" operator="containsText" text="No Rejection">
      <formula>NOT(ISERROR(SEARCH("No Rejection",Y409)))</formula>
    </cfRule>
    <cfRule type="cellIs" dxfId="772" priority="442" operator="equal">
      <formula>0</formula>
    </cfRule>
  </conditionalFormatting>
  <conditionalFormatting sqref="Y410">
    <cfRule type="containsText" dxfId="771" priority="438" operator="containsText" text="No Rejection">
      <formula>NOT(ISERROR(SEARCH("No Rejection",Y410)))</formula>
    </cfRule>
    <cfRule type="cellIs" dxfId="770" priority="439" operator="equal">
      <formula>0</formula>
    </cfRule>
  </conditionalFormatting>
  <conditionalFormatting sqref="Y408">
    <cfRule type="containsText" dxfId="769" priority="443" operator="containsText" text="No Rejection">
      <formula>NOT(ISERROR(SEARCH("No Rejection",Y408)))</formula>
    </cfRule>
    <cfRule type="cellIs" dxfId="768" priority="444" operator="equal">
      <formula>0</formula>
    </cfRule>
  </conditionalFormatting>
  <conditionalFormatting sqref="Y406">
    <cfRule type="containsText" dxfId="767" priority="447" operator="containsText" text="No Rejection">
      <formula>NOT(ISERROR(SEARCH("No Rejection",Y406)))</formula>
    </cfRule>
    <cfRule type="cellIs" dxfId="766" priority="448" operator="equal">
      <formula>0</formula>
    </cfRule>
  </conditionalFormatting>
  <conditionalFormatting sqref="Y407">
    <cfRule type="containsText" dxfId="765" priority="445" operator="containsText" text="No Rejection">
      <formula>NOT(ISERROR(SEARCH("No Rejection",Y407)))</formula>
    </cfRule>
    <cfRule type="cellIs" dxfId="764" priority="446" operator="equal">
      <formula>0</formula>
    </cfRule>
  </conditionalFormatting>
  <conditionalFormatting sqref="Y406:Y410">
    <cfRule type="cellIs" dxfId="763" priority="440" operator="equal">
      <formula>0</formula>
    </cfRule>
  </conditionalFormatting>
  <conditionalFormatting sqref="Y406:Y410">
    <cfRule type="containsText" dxfId="762" priority="437" operator="containsText" text="No Rejection">
      <formula>NOT(ISERROR(SEARCH("No Rejection",Y406)))</formula>
    </cfRule>
  </conditionalFormatting>
  <conditionalFormatting sqref="V406:V410">
    <cfRule type="cellIs" dxfId="761" priority="436" operator="greaterThan">
      <formula>0.5</formula>
    </cfRule>
  </conditionalFormatting>
  <conditionalFormatting sqref="R486:R490">
    <cfRule type="cellIs" dxfId="760" priority="435" operator="equal">
      <formula>0</formula>
    </cfRule>
  </conditionalFormatting>
  <conditionalFormatting sqref="Q486:Q487">
    <cfRule type="cellIs" dxfId="759" priority="434" operator="greaterThan">
      <formula>2</formula>
    </cfRule>
  </conditionalFormatting>
  <conditionalFormatting sqref="Q488">
    <cfRule type="cellIs" dxfId="758" priority="433" operator="greaterThan">
      <formula>2</formula>
    </cfRule>
  </conditionalFormatting>
  <conditionalFormatting sqref="Q489">
    <cfRule type="cellIs" dxfId="757" priority="432" operator="greaterThan">
      <formula>2</formula>
    </cfRule>
  </conditionalFormatting>
  <conditionalFormatting sqref="Q490">
    <cfRule type="cellIs" dxfId="756" priority="431" operator="greaterThan">
      <formula>2</formula>
    </cfRule>
  </conditionalFormatting>
  <conditionalFormatting sqref="Y489">
    <cfRule type="containsText" dxfId="755" priority="423" operator="containsText" text="No Rejection">
      <formula>NOT(ISERROR(SEARCH("No Rejection",Y489)))</formula>
    </cfRule>
    <cfRule type="cellIs" dxfId="754" priority="424" operator="equal">
      <formula>0</formula>
    </cfRule>
  </conditionalFormatting>
  <conditionalFormatting sqref="Y490">
    <cfRule type="containsText" dxfId="753" priority="420" operator="containsText" text="No Rejection">
      <formula>NOT(ISERROR(SEARCH("No Rejection",Y490)))</formula>
    </cfRule>
    <cfRule type="cellIs" dxfId="752" priority="421" operator="equal">
      <formula>0</formula>
    </cfRule>
  </conditionalFormatting>
  <conditionalFormatting sqref="Y488">
    <cfRule type="containsText" dxfId="751" priority="425" operator="containsText" text="No Rejection">
      <formula>NOT(ISERROR(SEARCH("No Rejection",Y488)))</formula>
    </cfRule>
    <cfRule type="cellIs" dxfId="750" priority="426" operator="equal">
      <formula>0</formula>
    </cfRule>
  </conditionalFormatting>
  <conditionalFormatting sqref="Y486">
    <cfRule type="containsText" dxfId="749" priority="429" operator="containsText" text="No Rejection">
      <formula>NOT(ISERROR(SEARCH("No Rejection",Y486)))</formula>
    </cfRule>
    <cfRule type="cellIs" dxfId="748" priority="430" operator="equal">
      <formula>0</formula>
    </cfRule>
  </conditionalFormatting>
  <conditionalFormatting sqref="Y487">
    <cfRule type="containsText" dxfId="747" priority="427" operator="containsText" text="No Rejection">
      <formula>NOT(ISERROR(SEARCH("No Rejection",Y487)))</formula>
    </cfRule>
    <cfRule type="cellIs" dxfId="746" priority="428" operator="equal">
      <formula>0</formula>
    </cfRule>
  </conditionalFormatting>
  <conditionalFormatting sqref="Y486:Y490">
    <cfRule type="cellIs" dxfId="745" priority="422" operator="equal">
      <formula>0</formula>
    </cfRule>
  </conditionalFormatting>
  <conditionalFormatting sqref="Y486:Y490">
    <cfRule type="containsText" dxfId="744" priority="419" operator="containsText" text="No Rejection">
      <formula>NOT(ISERROR(SEARCH("No Rejection",Y486)))</formula>
    </cfRule>
  </conditionalFormatting>
  <conditionalFormatting sqref="V486:V490">
    <cfRule type="cellIs" dxfId="743" priority="418" operator="greaterThan">
      <formula>0.5</formula>
    </cfRule>
  </conditionalFormatting>
  <conditionalFormatting sqref="R491:R495">
    <cfRule type="cellIs" dxfId="742" priority="417" operator="equal">
      <formula>0</formula>
    </cfRule>
  </conditionalFormatting>
  <conditionalFormatting sqref="Q491:Q492">
    <cfRule type="cellIs" dxfId="741" priority="416" operator="greaterThan">
      <formula>2</formula>
    </cfRule>
  </conditionalFormatting>
  <conditionalFormatting sqref="Q493">
    <cfRule type="cellIs" dxfId="740" priority="415" operator="greaterThan">
      <formula>2</formula>
    </cfRule>
  </conditionalFormatting>
  <conditionalFormatting sqref="Q494">
    <cfRule type="cellIs" dxfId="739" priority="414" operator="greaterThan">
      <formula>2</formula>
    </cfRule>
  </conditionalFormatting>
  <conditionalFormatting sqref="Q495">
    <cfRule type="cellIs" dxfId="738" priority="413" operator="greaterThan">
      <formula>2</formula>
    </cfRule>
  </conditionalFormatting>
  <conditionalFormatting sqref="Y494">
    <cfRule type="containsText" dxfId="737" priority="405" operator="containsText" text="No Rejection">
      <formula>NOT(ISERROR(SEARCH("No Rejection",Y494)))</formula>
    </cfRule>
    <cfRule type="cellIs" dxfId="736" priority="406" operator="equal">
      <formula>0</formula>
    </cfRule>
  </conditionalFormatting>
  <conditionalFormatting sqref="Y495">
    <cfRule type="containsText" dxfId="735" priority="402" operator="containsText" text="No Rejection">
      <formula>NOT(ISERROR(SEARCH("No Rejection",Y495)))</formula>
    </cfRule>
    <cfRule type="cellIs" dxfId="734" priority="403" operator="equal">
      <formula>0</formula>
    </cfRule>
  </conditionalFormatting>
  <conditionalFormatting sqref="Y493">
    <cfRule type="containsText" dxfId="733" priority="407" operator="containsText" text="No Rejection">
      <formula>NOT(ISERROR(SEARCH("No Rejection",Y493)))</formula>
    </cfRule>
    <cfRule type="cellIs" dxfId="732" priority="408" operator="equal">
      <formula>0</formula>
    </cfRule>
  </conditionalFormatting>
  <conditionalFormatting sqref="Y491">
    <cfRule type="containsText" dxfId="731" priority="411" operator="containsText" text="No Rejection">
      <formula>NOT(ISERROR(SEARCH("No Rejection",Y491)))</formula>
    </cfRule>
    <cfRule type="cellIs" dxfId="730" priority="412" operator="equal">
      <formula>0</formula>
    </cfRule>
  </conditionalFormatting>
  <conditionalFormatting sqref="Y492">
    <cfRule type="containsText" dxfId="729" priority="409" operator="containsText" text="No Rejection">
      <formula>NOT(ISERROR(SEARCH("No Rejection",Y492)))</formula>
    </cfRule>
    <cfRule type="cellIs" dxfId="728" priority="410" operator="equal">
      <formula>0</formula>
    </cfRule>
  </conditionalFormatting>
  <conditionalFormatting sqref="Y491:Y495">
    <cfRule type="cellIs" dxfId="727" priority="404" operator="equal">
      <formula>0</formula>
    </cfRule>
  </conditionalFormatting>
  <conditionalFormatting sqref="Y491:Y495">
    <cfRule type="containsText" dxfId="726" priority="401" operator="containsText" text="No Rejection">
      <formula>NOT(ISERROR(SEARCH("No Rejection",Y491)))</formula>
    </cfRule>
  </conditionalFormatting>
  <conditionalFormatting sqref="V491:V495">
    <cfRule type="cellIs" dxfId="725" priority="400" operator="greaterThan">
      <formula>0.5</formula>
    </cfRule>
  </conditionalFormatting>
  <conditionalFormatting sqref="Q273:Q278">
    <cfRule type="cellIs" dxfId="724" priority="399" operator="greaterThan">
      <formula>2</formula>
    </cfRule>
  </conditionalFormatting>
  <conditionalFormatting sqref="R273:R278">
    <cfRule type="cellIs" dxfId="723" priority="398" operator="equal">
      <formula>0</formula>
    </cfRule>
  </conditionalFormatting>
  <conditionalFormatting sqref="Y273:Y275">
    <cfRule type="containsText" dxfId="722" priority="396" operator="containsText" text="No Rejection">
      <formula>NOT(ISERROR(SEARCH("No Rejection",Y273)))</formula>
    </cfRule>
    <cfRule type="cellIs" dxfId="721" priority="397" operator="equal">
      <formula>0</formula>
    </cfRule>
  </conditionalFormatting>
  <conditionalFormatting sqref="Y276:Y278">
    <cfRule type="containsText" dxfId="720" priority="394" operator="containsText" text="No Rejection">
      <formula>NOT(ISERROR(SEARCH("No Rejection",Y276)))</formula>
    </cfRule>
    <cfRule type="cellIs" dxfId="719" priority="395" operator="equal">
      <formula>0</formula>
    </cfRule>
  </conditionalFormatting>
  <conditionalFormatting sqref="S273">
    <cfRule type="containsText" dxfId="718" priority="393" operator="containsText" text="One sample left!">
      <formula>NOT(ISERROR(SEARCH("One sample left!",S273)))</formula>
    </cfRule>
  </conditionalFormatting>
  <conditionalFormatting sqref="S276">
    <cfRule type="containsText" dxfId="717" priority="392" operator="containsText" text="One sample left!">
      <formula>NOT(ISERROR(SEARCH("One sample left!",S276)))</formula>
    </cfRule>
  </conditionalFormatting>
  <conditionalFormatting sqref="Y273:Y278">
    <cfRule type="containsText" dxfId="716" priority="391" operator="containsText" text="No Rejection">
      <formula>NOT(ISERROR(SEARCH("No Rejection",Y273)))</formula>
    </cfRule>
  </conditionalFormatting>
  <conditionalFormatting sqref="V273:V278">
    <cfRule type="cellIs" dxfId="715" priority="390" operator="greaterThan">
      <formula>0.5</formula>
    </cfRule>
  </conditionalFormatting>
  <conditionalFormatting sqref="R291:R296">
    <cfRule type="cellIs" dxfId="714" priority="388" operator="equal">
      <formula>0</formula>
    </cfRule>
  </conditionalFormatting>
  <conditionalFormatting sqref="Y291:Y293">
    <cfRule type="containsText" dxfId="713" priority="386" operator="containsText" text="No Rejection">
      <formula>NOT(ISERROR(SEARCH("No Rejection",Y291)))</formula>
    </cfRule>
    <cfRule type="cellIs" dxfId="712" priority="387" operator="equal">
      <formula>0</formula>
    </cfRule>
  </conditionalFormatting>
  <conditionalFormatting sqref="Y294:Y296">
    <cfRule type="containsText" dxfId="711" priority="384" operator="containsText" text="No Rejection">
      <formula>NOT(ISERROR(SEARCH("No Rejection",Y294)))</formula>
    </cfRule>
    <cfRule type="cellIs" dxfId="710" priority="385" operator="equal">
      <formula>0</formula>
    </cfRule>
  </conditionalFormatting>
  <conditionalFormatting sqref="S291">
    <cfRule type="containsText" dxfId="709" priority="383" operator="containsText" text="One sample left!">
      <formula>NOT(ISERROR(SEARCH("One sample left!",S291)))</formula>
    </cfRule>
  </conditionalFormatting>
  <conditionalFormatting sqref="S294">
    <cfRule type="containsText" dxfId="708" priority="382" operator="containsText" text="One sample left!">
      <formula>NOT(ISERROR(SEARCH("One sample left!",S294)))</formula>
    </cfRule>
  </conditionalFormatting>
  <conditionalFormatting sqref="Y291:Y296">
    <cfRule type="containsText" dxfId="707" priority="381" operator="containsText" text="No Rejection">
      <formula>NOT(ISERROR(SEARCH("No Rejection",Y291)))</formula>
    </cfRule>
  </conditionalFormatting>
  <conditionalFormatting sqref="V291:V296">
    <cfRule type="cellIs" dxfId="706" priority="380" operator="greaterThan">
      <formula>0.5</formula>
    </cfRule>
  </conditionalFormatting>
  <conditionalFormatting sqref="Q306:Q311">
    <cfRule type="cellIs" dxfId="705" priority="379" operator="greaterThan">
      <formula>2</formula>
    </cfRule>
  </conditionalFormatting>
  <conditionalFormatting sqref="R306:R311">
    <cfRule type="cellIs" dxfId="704" priority="378" operator="equal">
      <formula>0</formula>
    </cfRule>
  </conditionalFormatting>
  <conditionalFormatting sqref="Y306:Y308">
    <cfRule type="containsText" dxfId="703" priority="376" operator="containsText" text="No Rejection">
      <formula>NOT(ISERROR(SEARCH("No Rejection",Y306)))</formula>
    </cfRule>
    <cfRule type="cellIs" dxfId="702" priority="377" operator="equal">
      <formula>0</formula>
    </cfRule>
  </conditionalFormatting>
  <conditionalFormatting sqref="Y309:Y311">
    <cfRule type="containsText" dxfId="701" priority="374" operator="containsText" text="No Rejection">
      <formula>NOT(ISERROR(SEARCH("No Rejection",Y309)))</formula>
    </cfRule>
    <cfRule type="cellIs" dxfId="700" priority="375" operator="equal">
      <formula>0</formula>
    </cfRule>
  </conditionalFormatting>
  <conditionalFormatting sqref="S306">
    <cfRule type="containsText" dxfId="699" priority="373" operator="containsText" text="One sample left!">
      <formula>NOT(ISERROR(SEARCH("One sample left!",S306)))</formula>
    </cfRule>
  </conditionalFormatting>
  <conditionalFormatting sqref="S309">
    <cfRule type="containsText" dxfId="698" priority="372" operator="containsText" text="One sample left!">
      <formula>NOT(ISERROR(SEARCH("One sample left!",S309)))</formula>
    </cfRule>
  </conditionalFormatting>
  <conditionalFormatting sqref="Y306:Y311">
    <cfRule type="containsText" dxfId="697" priority="371" operator="containsText" text="No Rejection">
      <formula>NOT(ISERROR(SEARCH("No Rejection",Y306)))</formula>
    </cfRule>
  </conditionalFormatting>
  <conditionalFormatting sqref="V306:V311">
    <cfRule type="cellIs" dxfId="696" priority="370" operator="greaterThan">
      <formula>0.5</formula>
    </cfRule>
  </conditionalFormatting>
  <conditionalFormatting sqref="Q595:Q600">
    <cfRule type="cellIs" dxfId="695" priority="369" operator="greaterThan">
      <formula>2</formula>
    </cfRule>
  </conditionalFormatting>
  <conditionalFormatting sqref="R595:R600">
    <cfRule type="cellIs" dxfId="694" priority="368" operator="equal">
      <formula>0</formula>
    </cfRule>
  </conditionalFormatting>
  <conditionalFormatting sqref="Y595:Y597">
    <cfRule type="containsText" dxfId="693" priority="366" operator="containsText" text="No Rejection">
      <formula>NOT(ISERROR(SEARCH("No Rejection",Y595)))</formula>
    </cfRule>
    <cfRule type="cellIs" dxfId="692" priority="367" operator="equal">
      <formula>0</formula>
    </cfRule>
  </conditionalFormatting>
  <conditionalFormatting sqref="Y598:Y600">
    <cfRule type="containsText" dxfId="691" priority="364" operator="containsText" text="No Rejection">
      <formula>NOT(ISERROR(SEARCH("No Rejection",Y598)))</formula>
    </cfRule>
    <cfRule type="cellIs" dxfId="690" priority="365" operator="equal">
      <formula>0</formula>
    </cfRule>
  </conditionalFormatting>
  <conditionalFormatting sqref="S595">
    <cfRule type="containsText" dxfId="689" priority="363" operator="containsText" text="One sample left!">
      <formula>NOT(ISERROR(SEARCH("One sample left!",S595)))</formula>
    </cfRule>
  </conditionalFormatting>
  <conditionalFormatting sqref="S598">
    <cfRule type="containsText" dxfId="688" priority="362" operator="containsText" text="One sample left!">
      <formula>NOT(ISERROR(SEARCH("One sample left!",S598)))</formula>
    </cfRule>
  </conditionalFormatting>
  <conditionalFormatting sqref="Y595:Y600">
    <cfRule type="containsText" dxfId="687" priority="361" operator="containsText" text="No Rejection">
      <formula>NOT(ISERROR(SEARCH("No Rejection",Y595)))</formula>
    </cfRule>
  </conditionalFormatting>
  <conditionalFormatting sqref="V595:V600">
    <cfRule type="cellIs" dxfId="686" priority="360" operator="greaterThan">
      <formula>0.5</formula>
    </cfRule>
  </conditionalFormatting>
  <conditionalFormatting sqref="Q500:Q506">
    <cfRule type="cellIs" dxfId="685" priority="359" operator="greaterThan">
      <formula>2</formula>
    </cfRule>
  </conditionalFormatting>
  <conditionalFormatting sqref="R500:R506">
    <cfRule type="cellIs" dxfId="684" priority="358" operator="equal">
      <formula>0</formula>
    </cfRule>
  </conditionalFormatting>
  <conditionalFormatting sqref="Y500:Y501">
    <cfRule type="containsText" dxfId="683" priority="356" operator="containsText" text="No Rejection">
      <formula>NOT(ISERROR(SEARCH("No Rejection",Y500)))</formula>
    </cfRule>
    <cfRule type="cellIs" dxfId="682" priority="357" operator="equal">
      <formula>0</formula>
    </cfRule>
  </conditionalFormatting>
  <conditionalFormatting sqref="Y502:Y504">
    <cfRule type="containsText" dxfId="681" priority="354" operator="containsText" text="No Rejection">
      <formula>NOT(ISERROR(SEARCH("No Rejection",Y502)))</formula>
    </cfRule>
    <cfRule type="cellIs" dxfId="680" priority="355" operator="equal">
      <formula>0</formula>
    </cfRule>
  </conditionalFormatting>
  <conditionalFormatting sqref="Y505:Y506">
    <cfRule type="containsText" dxfId="679" priority="352" operator="containsText" text="No Rejection">
      <formula>NOT(ISERROR(SEARCH("No Rejection",Y505)))</formula>
    </cfRule>
    <cfRule type="cellIs" dxfId="678" priority="353" operator="equal">
      <formula>0</formula>
    </cfRule>
  </conditionalFormatting>
  <conditionalFormatting sqref="S505">
    <cfRule type="containsText" dxfId="677" priority="351" operator="containsText" text="One sample left!">
      <formula>NOT(ISERROR(SEARCH("One sample left!",S505)))</formula>
    </cfRule>
  </conditionalFormatting>
  <conditionalFormatting sqref="Y500:Y506">
    <cfRule type="containsText" dxfId="676" priority="350" operator="containsText" text="No Rejection">
      <formula>NOT(ISERROR(SEARCH("No Rejection",Y500)))</formula>
    </cfRule>
  </conditionalFormatting>
  <conditionalFormatting sqref="V500:V506">
    <cfRule type="cellIs" dxfId="675" priority="349" operator="greaterThan">
      <formula>0.5</formula>
    </cfRule>
  </conditionalFormatting>
  <conditionalFormatting sqref="Q616:Q622">
    <cfRule type="cellIs" dxfId="674" priority="348" operator="greaterThan">
      <formula>2</formula>
    </cfRule>
  </conditionalFormatting>
  <conditionalFormatting sqref="R616:R622">
    <cfRule type="cellIs" dxfId="673" priority="347" operator="equal">
      <formula>0</formula>
    </cfRule>
  </conditionalFormatting>
  <conditionalFormatting sqref="Y616:Y617">
    <cfRule type="containsText" dxfId="672" priority="345" operator="containsText" text="No Rejection">
      <formula>NOT(ISERROR(SEARCH("No Rejection",Y616)))</formula>
    </cfRule>
    <cfRule type="cellIs" dxfId="671" priority="346" operator="equal">
      <formula>0</formula>
    </cfRule>
  </conditionalFormatting>
  <conditionalFormatting sqref="Y618:Y620">
    <cfRule type="containsText" dxfId="670" priority="343" operator="containsText" text="No Rejection">
      <formula>NOT(ISERROR(SEARCH("No Rejection",Y618)))</formula>
    </cfRule>
    <cfRule type="cellIs" dxfId="669" priority="344" operator="equal">
      <formula>0</formula>
    </cfRule>
  </conditionalFormatting>
  <conditionalFormatting sqref="Y621:Y622">
    <cfRule type="containsText" dxfId="668" priority="341" operator="containsText" text="No Rejection">
      <formula>NOT(ISERROR(SEARCH("No Rejection",Y621)))</formula>
    </cfRule>
    <cfRule type="cellIs" dxfId="667" priority="342" operator="equal">
      <formula>0</formula>
    </cfRule>
  </conditionalFormatting>
  <conditionalFormatting sqref="S621">
    <cfRule type="containsText" dxfId="666" priority="340" operator="containsText" text="One sample left!">
      <formula>NOT(ISERROR(SEARCH("One sample left!",S621)))</formula>
    </cfRule>
  </conditionalFormatting>
  <conditionalFormatting sqref="Y616:Y622">
    <cfRule type="containsText" dxfId="665" priority="339" operator="containsText" text="No Rejection">
      <formula>NOT(ISERROR(SEARCH("No Rejection",Y616)))</formula>
    </cfRule>
  </conditionalFormatting>
  <conditionalFormatting sqref="V616:V622">
    <cfRule type="cellIs" dxfId="664" priority="338" operator="greaterThan">
      <formula>0.5</formula>
    </cfRule>
  </conditionalFormatting>
  <conditionalFormatting sqref="Q341:Q347">
    <cfRule type="cellIs" dxfId="663" priority="337" operator="greaterThan">
      <formula>2</formula>
    </cfRule>
  </conditionalFormatting>
  <conditionalFormatting sqref="R341:R347">
    <cfRule type="cellIs" dxfId="662" priority="336" operator="equal">
      <formula>0</formula>
    </cfRule>
  </conditionalFormatting>
  <conditionalFormatting sqref="Y341:Y342">
    <cfRule type="containsText" dxfId="661" priority="334" operator="containsText" text="No Rejection">
      <formula>NOT(ISERROR(SEARCH("No Rejection",Y341)))</formula>
    </cfRule>
    <cfRule type="cellIs" dxfId="660" priority="335" operator="equal">
      <formula>0</formula>
    </cfRule>
  </conditionalFormatting>
  <conditionalFormatting sqref="Y343:Y345">
    <cfRule type="containsText" dxfId="659" priority="332" operator="containsText" text="No Rejection">
      <formula>NOT(ISERROR(SEARCH("No Rejection",Y343)))</formula>
    </cfRule>
    <cfRule type="cellIs" dxfId="658" priority="333" operator="equal">
      <formula>0</formula>
    </cfRule>
  </conditionalFormatting>
  <conditionalFormatting sqref="Y346:Y347">
    <cfRule type="containsText" dxfId="657" priority="330" operator="containsText" text="No Rejection">
      <formula>NOT(ISERROR(SEARCH("No Rejection",Y346)))</formula>
    </cfRule>
    <cfRule type="cellIs" dxfId="656" priority="331" operator="equal">
      <formula>0</formula>
    </cfRule>
  </conditionalFormatting>
  <conditionalFormatting sqref="S346">
    <cfRule type="containsText" dxfId="655" priority="329" operator="containsText" text="One sample left!">
      <formula>NOT(ISERROR(SEARCH("One sample left!",S346)))</formula>
    </cfRule>
  </conditionalFormatting>
  <conditionalFormatting sqref="Y341:Y347">
    <cfRule type="containsText" dxfId="654" priority="328" operator="containsText" text="No Rejection">
      <formula>NOT(ISERROR(SEARCH("No Rejection",Y341)))</formula>
    </cfRule>
  </conditionalFormatting>
  <conditionalFormatting sqref="V341:V347">
    <cfRule type="cellIs" dxfId="653" priority="327" operator="greaterThan">
      <formula>0.5</formula>
    </cfRule>
  </conditionalFormatting>
  <conditionalFormatting sqref="Q348:Q354">
    <cfRule type="cellIs" dxfId="652" priority="326" operator="greaterThan">
      <formula>2</formula>
    </cfRule>
  </conditionalFormatting>
  <conditionalFormatting sqref="R348:R354">
    <cfRule type="cellIs" dxfId="651" priority="325" operator="equal">
      <formula>0</formula>
    </cfRule>
  </conditionalFormatting>
  <conditionalFormatting sqref="Y348:Y349">
    <cfRule type="containsText" dxfId="650" priority="323" operator="containsText" text="No Rejection">
      <formula>NOT(ISERROR(SEARCH("No Rejection",Y348)))</formula>
    </cfRule>
    <cfRule type="cellIs" dxfId="649" priority="324" operator="equal">
      <formula>0</formula>
    </cfRule>
  </conditionalFormatting>
  <conditionalFormatting sqref="Y350:Y352">
    <cfRule type="containsText" dxfId="648" priority="321" operator="containsText" text="No Rejection">
      <formula>NOT(ISERROR(SEARCH("No Rejection",Y350)))</formula>
    </cfRule>
    <cfRule type="cellIs" dxfId="647" priority="322" operator="equal">
      <formula>0</formula>
    </cfRule>
  </conditionalFormatting>
  <conditionalFormatting sqref="Y353:Y354">
    <cfRule type="containsText" dxfId="646" priority="319" operator="containsText" text="No Rejection">
      <formula>NOT(ISERROR(SEARCH("No Rejection",Y353)))</formula>
    </cfRule>
    <cfRule type="cellIs" dxfId="645" priority="320" operator="equal">
      <formula>0</formula>
    </cfRule>
  </conditionalFormatting>
  <conditionalFormatting sqref="S353">
    <cfRule type="containsText" dxfId="644" priority="318" operator="containsText" text="One sample left!">
      <formula>NOT(ISERROR(SEARCH("One sample left!",S353)))</formula>
    </cfRule>
  </conditionalFormatting>
  <conditionalFormatting sqref="Y348:Y354">
    <cfRule type="containsText" dxfId="643" priority="317" operator="containsText" text="No Rejection">
      <formula>NOT(ISERROR(SEARCH("No Rejection",Y348)))</formula>
    </cfRule>
  </conditionalFormatting>
  <conditionalFormatting sqref="V348:V354">
    <cfRule type="cellIs" dxfId="642" priority="316" operator="greaterThan">
      <formula>0.5</formula>
    </cfRule>
  </conditionalFormatting>
  <conditionalFormatting sqref="Y427:Y428">
    <cfRule type="containsText" dxfId="641" priority="101" operator="containsText" text="No Rejection">
      <formula>NOT(ISERROR(SEARCH("No Rejection",Y427)))</formula>
    </cfRule>
    <cfRule type="cellIs" dxfId="640" priority="102" operator="equal">
      <formula>0</formula>
    </cfRule>
  </conditionalFormatting>
  <conditionalFormatting sqref="Q411:Q417">
    <cfRule type="cellIs" dxfId="639" priority="315" operator="greaterThan">
      <formula>2</formula>
    </cfRule>
  </conditionalFormatting>
  <conditionalFormatting sqref="R411:R417">
    <cfRule type="cellIs" dxfId="638" priority="314" operator="equal">
      <formula>0</formula>
    </cfRule>
  </conditionalFormatting>
  <conditionalFormatting sqref="Y411:Y412">
    <cfRule type="containsText" dxfId="637" priority="312" operator="containsText" text="No Rejection">
      <formula>NOT(ISERROR(SEARCH("No Rejection",Y411)))</formula>
    </cfRule>
    <cfRule type="cellIs" dxfId="636" priority="313" operator="equal">
      <formula>0</formula>
    </cfRule>
  </conditionalFormatting>
  <conditionalFormatting sqref="Y413:Y415">
    <cfRule type="containsText" dxfId="635" priority="310" operator="containsText" text="No Rejection">
      <formula>NOT(ISERROR(SEARCH("No Rejection",Y413)))</formula>
    </cfRule>
    <cfRule type="cellIs" dxfId="634" priority="311" operator="equal">
      <formula>0</formula>
    </cfRule>
  </conditionalFormatting>
  <conditionalFormatting sqref="Y416:Y417">
    <cfRule type="containsText" dxfId="633" priority="308" operator="containsText" text="No Rejection">
      <formula>NOT(ISERROR(SEARCH("No Rejection",Y416)))</formula>
    </cfRule>
    <cfRule type="cellIs" dxfId="632" priority="309" operator="equal">
      <formula>0</formula>
    </cfRule>
  </conditionalFormatting>
  <conditionalFormatting sqref="S416">
    <cfRule type="containsText" dxfId="631" priority="307" operator="containsText" text="One sample left!">
      <formula>NOT(ISERROR(SEARCH("One sample left!",S416)))</formula>
    </cfRule>
  </conditionalFormatting>
  <conditionalFormatting sqref="Y411:Y417">
    <cfRule type="containsText" dxfId="630" priority="306" operator="containsText" text="No Rejection">
      <formula>NOT(ISERROR(SEARCH("No Rejection",Y411)))</formula>
    </cfRule>
  </conditionalFormatting>
  <conditionalFormatting sqref="V411:V417">
    <cfRule type="cellIs" dxfId="629" priority="305" operator="greaterThan">
      <formula>0.5</formula>
    </cfRule>
  </conditionalFormatting>
  <conditionalFormatting sqref="Q479:Q485">
    <cfRule type="cellIs" dxfId="628" priority="304" operator="greaterThan">
      <formula>2</formula>
    </cfRule>
  </conditionalFormatting>
  <conditionalFormatting sqref="R479:R485">
    <cfRule type="cellIs" dxfId="627" priority="303" operator="equal">
      <formula>0</formula>
    </cfRule>
  </conditionalFormatting>
  <conditionalFormatting sqref="Y479:Y480">
    <cfRule type="containsText" dxfId="626" priority="301" operator="containsText" text="No Rejection">
      <formula>NOT(ISERROR(SEARCH("No Rejection",Y479)))</formula>
    </cfRule>
    <cfRule type="cellIs" dxfId="625" priority="302" operator="equal">
      <formula>0</formula>
    </cfRule>
  </conditionalFormatting>
  <conditionalFormatting sqref="Y481:Y483">
    <cfRule type="containsText" dxfId="624" priority="299" operator="containsText" text="No Rejection">
      <formula>NOT(ISERROR(SEARCH("No Rejection",Y481)))</formula>
    </cfRule>
    <cfRule type="cellIs" dxfId="623" priority="300" operator="equal">
      <formula>0</formula>
    </cfRule>
  </conditionalFormatting>
  <conditionalFormatting sqref="Y484:Y485">
    <cfRule type="containsText" dxfId="622" priority="297" operator="containsText" text="No Rejection">
      <formula>NOT(ISERROR(SEARCH("No Rejection",Y484)))</formula>
    </cfRule>
    <cfRule type="cellIs" dxfId="621" priority="298" operator="equal">
      <formula>0</formula>
    </cfRule>
  </conditionalFormatting>
  <conditionalFormatting sqref="S484">
    <cfRule type="containsText" dxfId="620" priority="296" operator="containsText" text="One sample left!">
      <formula>NOT(ISERROR(SEARCH("One sample left!",S484)))</formula>
    </cfRule>
  </conditionalFormatting>
  <conditionalFormatting sqref="Y479:Y485">
    <cfRule type="containsText" dxfId="619" priority="295" operator="containsText" text="No Rejection">
      <formula>NOT(ISERROR(SEARCH("No Rejection",Y479)))</formula>
    </cfRule>
  </conditionalFormatting>
  <conditionalFormatting sqref="V479:V485">
    <cfRule type="cellIs" dxfId="618" priority="294" operator="greaterThan">
      <formula>0.5</formula>
    </cfRule>
  </conditionalFormatting>
  <conditionalFormatting sqref="Q632:Q639">
    <cfRule type="cellIs" dxfId="617" priority="293" operator="greaterThan">
      <formula>2</formula>
    </cfRule>
  </conditionalFormatting>
  <conditionalFormatting sqref="Y632:Y633 R632:R639">
    <cfRule type="cellIs" dxfId="616" priority="292" operator="equal">
      <formula>0</formula>
    </cfRule>
  </conditionalFormatting>
  <conditionalFormatting sqref="Y632">
    <cfRule type="containsText" dxfId="615" priority="290" operator="containsText" text="No Rejection">
      <formula>NOT(ISERROR(SEARCH("No Rejection",Y632)))</formula>
    </cfRule>
    <cfRule type="cellIs" dxfId="614" priority="291" operator="equal">
      <formula>0</formula>
    </cfRule>
  </conditionalFormatting>
  <conditionalFormatting sqref="Y633">
    <cfRule type="containsText" dxfId="613" priority="288" operator="containsText" text="No Rejection">
      <formula>NOT(ISERROR(SEARCH("No Rejection",Y633)))</formula>
    </cfRule>
    <cfRule type="cellIs" dxfId="612" priority="289" operator="equal">
      <formula>0</formula>
    </cfRule>
  </conditionalFormatting>
  <conditionalFormatting sqref="Y634">
    <cfRule type="containsText" dxfId="611" priority="285" operator="containsText" text="No Rejection">
      <formula>NOT(ISERROR(SEARCH("No Rejection",Y634)))</formula>
    </cfRule>
    <cfRule type="cellIs" dxfId="610" priority="286" operator="equal">
      <formula>0</formula>
    </cfRule>
  </conditionalFormatting>
  <conditionalFormatting sqref="Y634">
    <cfRule type="cellIs" dxfId="609" priority="287" operator="equal">
      <formula>0</formula>
    </cfRule>
  </conditionalFormatting>
  <conditionalFormatting sqref="Y635">
    <cfRule type="containsText" dxfId="608" priority="282" operator="containsText" text="No Rejection">
      <formula>NOT(ISERROR(SEARCH("No Rejection",Y635)))</formula>
    </cfRule>
    <cfRule type="cellIs" dxfId="607" priority="283" operator="equal">
      <formula>0</formula>
    </cfRule>
  </conditionalFormatting>
  <conditionalFormatting sqref="Y635">
    <cfRule type="cellIs" dxfId="606" priority="284" operator="equal">
      <formula>0</formula>
    </cfRule>
  </conditionalFormatting>
  <conditionalFormatting sqref="Y636">
    <cfRule type="containsText" dxfId="605" priority="279" operator="containsText" text="No Rejection">
      <formula>NOT(ISERROR(SEARCH("No Rejection",Y636)))</formula>
    </cfRule>
    <cfRule type="cellIs" dxfId="604" priority="280" operator="equal">
      <formula>0</formula>
    </cfRule>
  </conditionalFormatting>
  <conditionalFormatting sqref="Y636">
    <cfRule type="cellIs" dxfId="603" priority="281" operator="equal">
      <formula>0</formula>
    </cfRule>
  </conditionalFormatting>
  <conditionalFormatting sqref="Y637">
    <cfRule type="containsText" dxfId="602" priority="276" operator="containsText" text="No Rejection">
      <formula>NOT(ISERROR(SEARCH("No Rejection",Y637)))</formula>
    </cfRule>
    <cfRule type="cellIs" dxfId="601" priority="277" operator="equal">
      <formula>0</formula>
    </cfRule>
  </conditionalFormatting>
  <conditionalFormatting sqref="Y637">
    <cfRule type="cellIs" dxfId="600" priority="278" operator="equal">
      <formula>0</formula>
    </cfRule>
  </conditionalFormatting>
  <conditionalFormatting sqref="Y638">
    <cfRule type="containsText" dxfId="599" priority="273" operator="containsText" text="No Rejection">
      <formula>NOT(ISERROR(SEARCH("No Rejection",Y638)))</formula>
    </cfRule>
    <cfRule type="cellIs" dxfId="598" priority="274" operator="equal">
      <formula>0</formula>
    </cfRule>
  </conditionalFormatting>
  <conditionalFormatting sqref="Y639">
    <cfRule type="containsText" dxfId="597" priority="270" operator="containsText" text="No Rejection">
      <formula>NOT(ISERROR(SEARCH("No Rejection",Y639)))</formula>
    </cfRule>
    <cfRule type="cellIs" dxfId="596" priority="271" operator="equal">
      <formula>0</formula>
    </cfRule>
  </conditionalFormatting>
  <conditionalFormatting sqref="Y639">
    <cfRule type="cellIs" dxfId="595" priority="272" operator="equal">
      <formula>0</formula>
    </cfRule>
  </conditionalFormatting>
  <conditionalFormatting sqref="Y632:Y639">
    <cfRule type="containsText" dxfId="594" priority="269" operator="containsText" text="No Rejection">
      <formula>NOT(ISERROR(SEARCH("No Rejection",Y632)))</formula>
    </cfRule>
  </conditionalFormatting>
  <conditionalFormatting sqref="V632:V639">
    <cfRule type="cellIs" dxfId="593" priority="268" operator="greaterThan">
      <formula>0.5</formula>
    </cfRule>
  </conditionalFormatting>
  <conditionalFormatting sqref="Q358:Q365">
    <cfRule type="cellIs" dxfId="592" priority="267" operator="greaterThan">
      <formula>2</formula>
    </cfRule>
  </conditionalFormatting>
  <conditionalFormatting sqref="Y358:Y359 R358:R365">
    <cfRule type="cellIs" dxfId="591" priority="266" operator="equal">
      <formula>0</formula>
    </cfRule>
  </conditionalFormatting>
  <conditionalFormatting sqref="Y358">
    <cfRule type="containsText" dxfId="590" priority="264" operator="containsText" text="No Rejection">
      <formula>NOT(ISERROR(SEARCH("No Rejection",Y358)))</formula>
    </cfRule>
    <cfRule type="cellIs" dxfId="589" priority="265" operator="equal">
      <formula>0</formula>
    </cfRule>
  </conditionalFormatting>
  <conditionalFormatting sqref="Y359">
    <cfRule type="containsText" dxfId="588" priority="262" operator="containsText" text="No Rejection">
      <formula>NOT(ISERROR(SEARCH("No Rejection",Y359)))</formula>
    </cfRule>
    <cfRule type="cellIs" dxfId="587" priority="263" operator="equal">
      <formula>0</formula>
    </cfRule>
  </conditionalFormatting>
  <conditionalFormatting sqref="Y360">
    <cfRule type="containsText" dxfId="586" priority="259" operator="containsText" text="No Rejection">
      <formula>NOT(ISERROR(SEARCH("No Rejection",Y360)))</formula>
    </cfRule>
    <cfRule type="cellIs" dxfId="585" priority="260" operator="equal">
      <formula>0</formula>
    </cfRule>
  </conditionalFormatting>
  <conditionalFormatting sqref="Y360">
    <cfRule type="cellIs" dxfId="584" priority="261" operator="equal">
      <formula>0</formula>
    </cfRule>
  </conditionalFormatting>
  <conditionalFormatting sqref="Y361">
    <cfRule type="containsText" dxfId="583" priority="256" operator="containsText" text="No Rejection">
      <formula>NOT(ISERROR(SEARCH("No Rejection",Y361)))</formula>
    </cfRule>
    <cfRule type="cellIs" dxfId="582" priority="257" operator="equal">
      <formula>0</formula>
    </cfRule>
  </conditionalFormatting>
  <conditionalFormatting sqref="Y361">
    <cfRule type="cellIs" dxfId="581" priority="258" operator="equal">
      <formula>0</formula>
    </cfRule>
  </conditionalFormatting>
  <conditionalFormatting sqref="Y362">
    <cfRule type="containsText" dxfId="580" priority="253" operator="containsText" text="No Rejection">
      <formula>NOT(ISERROR(SEARCH("No Rejection",Y362)))</formula>
    </cfRule>
    <cfRule type="cellIs" dxfId="579" priority="254" operator="equal">
      <formula>0</formula>
    </cfRule>
  </conditionalFormatting>
  <conditionalFormatting sqref="Y362">
    <cfRule type="cellIs" dxfId="578" priority="255" operator="equal">
      <formula>0</formula>
    </cfRule>
  </conditionalFormatting>
  <conditionalFormatting sqref="Y363">
    <cfRule type="containsText" dxfId="577" priority="250" operator="containsText" text="No Rejection">
      <formula>NOT(ISERROR(SEARCH("No Rejection",Y363)))</formula>
    </cfRule>
    <cfRule type="cellIs" dxfId="576" priority="251" operator="equal">
      <formula>0</formula>
    </cfRule>
  </conditionalFormatting>
  <conditionalFormatting sqref="Y363">
    <cfRule type="cellIs" dxfId="575" priority="252" operator="equal">
      <formula>0</formula>
    </cfRule>
  </conditionalFormatting>
  <conditionalFormatting sqref="Y364">
    <cfRule type="containsText" dxfId="574" priority="247" operator="containsText" text="No Rejection">
      <formula>NOT(ISERROR(SEARCH("No Rejection",Y364)))</formula>
    </cfRule>
    <cfRule type="cellIs" dxfId="573" priority="248" operator="equal">
      <formula>0</formula>
    </cfRule>
  </conditionalFormatting>
  <conditionalFormatting sqref="Y364">
    <cfRule type="cellIs" dxfId="572" priority="249" operator="equal">
      <formula>0</formula>
    </cfRule>
  </conditionalFormatting>
  <conditionalFormatting sqref="Y365">
    <cfRule type="containsText" dxfId="571" priority="244" operator="containsText" text="No Rejection">
      <formula>NOT(ISERROR(SEARCH("No Rejection",Y365)))</formula>
    </cfRule>
    <cfRule type="cellIs" dxfId="570" priority="245" operator="equal">
      <formula>0</formula>
    </cfRule>
  </conditionalFormatting>
  <conditionalFormatting sqref="Y365">
    <cfRule type="cellIs" dxfId="569" priority="246" operator="equal">
      <formula>0</formula>
    </cfRule>
  </conditionalFormatting>
  <conditionalFormatting sqref="Y358:Y365">
    <cfRule type="containsText" dxfId="568" priority="243" operator="containsText" text="No Rejection">
      <formula>NOT(ISERROR(SEARCH("No Rejection",Y358)))</formula>
    </cfRule>
  </conditionalFormatting>
  <conditionalFormatting sqref="V358:V365">
    <cfRule type="cellIs" dxfId="567" priority="242" operator="greaterThan">
      <formula>0.5</formula>
    </cfRule>
  </conditionalFormatting>
  <conditionalFormatting sqref="Q366:Q373">
    <cfRule type="cellIs" dxfId="566" priority="241" operator="greaterThan">
      <formula>2</formula>
    </cfRule>
  </conditionalFormatting>
  <conditionalFormatting sqref="Y366:Y367 R366:R373">
    <cfRule type="cellIs" dxfId="565" priority="240" operator="equal">
      <formula>0</formula>
    </cfRule>
  </conditionalFormatting>
  <conditionalFormatting sqref="Y366">
    <cfRule type="containsText" dxfId="564" priority="238" operator="containsText" text="No Rejection">
      <formula>NOT(ISERROR(SEARCH("No Rejection",Y366)))</formula>
    </cfRule>
    <cfRule type="cellIs" dxfId="563" priority="239" operator="equal">
      <formula>0</formula>
    </cfRule>
  </conditionalFormatting>
  <conditionalFormatting sqref="Y367">
    <cfRule type="containsText" dxfId="562" priority="236" operator="containsText" text="No Rejection">
      <formula>NOT(ISERROR(SEARCH("No Rejection",Y367)))</formula>
    </cfRule>
    <cfRule type="cellIs" dxfId="561" priority="237" operator="equal">
      <formula>0</formula>
    </cfRule>
  </conditionalFormatting>
  <conditionalFormatting sqref="Y368">
    <cfRule type="containsText" dxfId="560" priority="233" operator="containsText" text="No Rejection">
      <formula>NOT(ISERROR(SEARCH("No Rejection",Y368)))</formula>
    </cfRule>
    <cfRule type="cellIs" dxfId="559" priority="234" operator="equal">
      <formula>0</formula>
    </cfRule>
  </conditionalFormatting>
  <conditionalFormatting sqref="Y368">
    <cfRule type="cellIs" dxfId="558" priority="235" operator="equal">
      <formula>0</formula>
    </cfRule>
  </conditionalFormatting>
  <conditionalFormatting sqref="Y369">
    <cfRule type="containsText" dxfId="557" priority="230" operator="containsText" text="No Rejection">
      <formula>NOT(ISERROR(SEARCH("No Rejection",Y369)))</formula>
    </cfRule>
    <cfRule type="cellIs" dxfId="556" priority="231" operator="equal">
      <formula>0</formula>
    </cfRule>
  </conditionalFormatting>
  <conditionalFormatting sqref="Y369">
    <cfRule type="cellIs" dxfId="555" priority="232" operator="equal">
      <formula>0</formula>
    </cfRule>
  </conditionalFormatting>
  <conditionalFormatting sqref="Y370">
    <cfRule type="containsText" dxfId="554" priority="227" operator="containsText" text="No Rejection">
      <formula>NOT(ISERROR(SEARCH("No Rejection",Y370)))</formula>
    </cfRule>
    <cfRule type="cellIs" dxfId="553" priority="228" operator="equal">
      <formula>0</formula>
    </cfRule>
  </conditionalFormatting>
  <conditionalFormatting sqref="Y370">
    <cfRule type="cellIs" dxfId="552" priority="229" operator="equal">
      <formula>0</formula>
    </cfRule>
  </conditionalFormatting>
  <conditionalFormatting sqref="Y371">
    <cfRule type="containsText" dxfId="551" priority="224" operator="containsText" text="No Rejection">
      <formula>NOT(ISERROR(SEARCH("No Rejection",Y371)))</formula>
    </cfRule>
    <cfRule type="cellIs" dxfId="550" priority="225" operator="equal">
      <formula>0</formula>
    </cfRule>
  </conditionalFormatting>
  <conditionalFormatting sqref="Y371">
    <cfRule type="cellIs" dxfId="549" priority="226" operator="equal">
      <formula>0</formula>
    </cfRule>
  </conditionalFormatting>
  <conditionalFormatting sqref="Y372">
    <cfRule type="containsText" dxfId="548" priority="221" operator="containsText" text="No Rejection">
      <formula>NOT(ISERROR(SEARCH("No Rejection",Y372)))</formula>
    </cfRule>
    <cfRule type="cellIs" dxfId="547" priority="222" operator="equal">
      <formula>0</formula>
    </cfRule>
  </conditionalFormatting>
  <conditionalFormatting sqref="Y372">
    <cfRule type="cellIs" dxfId="546" priority="223" operator="equal">
      <formula>0</formula>
    </cfRule>
  </conditionalFormatting>
  <conditionalFormatting sqref="Y373">
    <cfRule type="containsText" dxfId="545" priority="218" operator="containsText" text="No Rejection">
      <formula>NOT(ISERROR(SEARCH("No Rejection",Y373)))</formula>
    </cfRule>
    <cfRule type="cellIs" dxfId="544" priority="219" operator="equal">
      <formula>0</formula>
    </cfRule>
  </conditionalFormatting>
  <conditionalFormatting sqref="Y373">
    <cfRule type="cellIs" dxfId="543" priority="220" operator="equal">
      <formula>0</formula>
    </cfRule>
  </conditionalFormatting>
  <conditionalFormatting sqref="Y366:Y373">
    <cfRule type="containsText" dxfId="542" priority="217" operator="containsText" text="No Rejection">
      <formula>NOT(ISERROR(SEARCH("No Rejection",Y366)))</formula>
    </cfRule>
  </conditionalFormatting>
  <conditionalFormatting sqref="V366:V373">
    <cfRule type="cellIs" dxfId="541" priority="216" operator="greaterThan">
      <formula>0.5</formula>
    </cfRule>
  </conditionalFormatting>
  <conditionalFormatting sqref="Q438:Q445">
    <cfRule type="cellIs" dxfId="540" priority="215" operator="greaterThan">
      <formula>2</formula>
    </cfRule>
  </conditionalFormatting>
  <conditionalFormatting sqref="Y438:Y439 R438:R445">
    <cfRule type="cellIs" dxfId="539" priority="214" operator="equal">
      <formula>0</formula>
    </cfRule>
  </conditionalFormatting>
  <conditionalFormatting sqref="Y438">
    <cfRule type="containsText" dxfId="538" priority="212" operator="containsText" text="No Rejection">
      <formula>NOT(ISERROR(SEARCH("No Rejection",Y438)))</formula>
    </cfRule>
    <cfRule type="cellIs" dxfId="537" priority="213" operator="equal">
      <formula>0</formula>
    </cfRule>
  </conditionalFormatting>
  <conditionalFormatting sqref="Y439">
    <cfRule type="containsText" dxfId="536" priority="210" operator="containsText" text="No Rejection">
      <formula>NOT(ISERROR(SEARCH("No Rejection",Y439)))</formula>
    </cfRule>
    <cfRule type="cellIs" dxfId="535" priority="211" operator="equal">
      <formula>0</formula>
    </cfRule>
  </conditionalFormatting>
  <conditionalFormatting sqref="Y440">
    <cfRule type="containsText" dxfId="534" priority="207" operator="containsText" text="No Rejection">
      <formula>NOT(ISERROR(SEARCH("No Rejection",Y440)))</formula>
    </cfRule>
    <cfRule type="cellIs" dxfId="533" priority="208" operator="equal">
      <formula>0</formula>
    </cfRule>
  </conditionalFormatting>
  <conditionalFormatting sqref="Y440">
    <cfRule type="cellIs" dxfId="532" priority="209" operator="equal">
      <formula>0</formula>
    </cfRule>
  </conditionalFormatting>
  <conditionalFormatting sqref="Y441">
    <cfRule type="containsText" dxfId="531" priority="204" operator="containsText" text="No Rejection">
      <formula>NOT(ISERROR(SEARCH("No Rejection",Y441)))</formula>
    </cfRule>
    <cfRule type="cellIs" dxfId="530" priority="205" operator="equal">
      <formula>0</formula>
    </cfRule>
  </conditionalFormatting>
  <conditionalFormatting sqref="Y441">
    <cfRule type="cellIs" dxfId="529" priority="206" operator="equal">
      <formula>0</formula>
    </cfRule>
  </conditionalFormatting>
  <conditionalFormatting sqref="Y442">
    <cfRule type="containsText" dxfId="528" priority="201" operator="containsText" text="No Rejection">
      <formula>NOT(ISERROR(SEARCH("No Rejection",Y442)))</formula>
    </cfRule>
    <cfRule type="cellIs" dxfId="527" priority="202" operator="equal">
      <formula>0</formula>
    </cfRule>
  </conditionalFormatting>
  <conditionalFormatting sqref="Y442">
    <cfRule type="cellIs" dxfId="526" priority="203" operator="equal">
      <formula>0</formula>
    </cfRule>
  </conditionalFormatting>
  <conditionalFormatting sqref="Y443">
    <cfRule type="containsText" dxfId="525" priority="198" operator="containsText" text="No Rejection">
      <formula>NOT(ISERROR(SEARCH("No Rejection",Y443)))</formula>
    </cfRule>
    <cfRule type="cellIs" dxfId="524" priority="199" operator="equal">
      <formula>0</formula>
    </cfRule>
  </conditionalFormatting>
  <conditionalFormatting sqref="Y443">
    <cfRule type="cellIs" dxfId="523" priority="200" operator="equal">
      <formula>0</formula>
    </cfRule>
  </conditionalFormatting>
  <conditionalFormatting sqref="Y444">
    <cfRule type="containsText" dxfId="522" priority="195" operator="containsText" text="No Rejection">
      <formula>NOT(ISERROR(SEARCH("No Rejection",Y444)))</formula>
    </cfRule>
    <cfRule type="cellIs" dxfId="521" priority="196" operator="equal">
      <formula>0</formula>
    </cfRule>
  </conditionalFormatting>
  <conditionalFormatting sqref="Y444">
    <cfRule type="cellIs" dxfId="520" priority="197" operator="equal">
      <formula>0</formula>
    </cfRule>
  </conditionalFormatting>
  <conditionalFormatting sqref="Y445">
    <cfRule type="containsText" dxfId="519" priority="192" operator="containsText" text="No Rejection">
      <formula>NOT(ISERROR(SEARCH("No Rejection",Y445)))</formula>
    </cfRule>
    <cfRule type="cellIs" dxfId="518" priority="193" operator="equal">
      <formula>0</formula>
    </cfRule>
  </conditionalFormatting>
  <conditionalFormatting sqref="Y445">
    <cfRule type="cellIs" dxfId="517" priority="194" operator="equal">
      <formula>0</formula>
    </cfRule>
  </conditionalFormatting>
  <conditionalFormatting sqref="Y438:Y445">
    <cfRule type="containsText" dxfId="516" priority="191" operator="containsText" text="No Rejection">
      <formula>NOT(ISERROR(SEARCH("No Rejection",Y438)))</formula>
    </cfRule>
  </conditionalFormatting>
  <conditionalFormatting sqref="V438:V445">
    <cfRule type="cellIs" dxfId="515" priority="190" operator="greaterThan">
      <formula>0.5</formula>
    </cfRule>
  </conditionalFormatting>
  <conditionalFormatting sqref="Q457:Q464">
    <cfRule type="cellIs" dxfId="514" priority="189" operator="greaterThan">
      <formula>2</formula>
    </cfRule>
  </conditionalFormatting>
  <conditionalFormatting sqref="Y457:Y458 R457:R464">
    <cfRule type="cellIs" dxfId="513" priority="188" operator="equal">
      <formula>0</formula>
    </cfRule>
  </conditionalFormatting>
  <conditionalFormatting sqref="Y457">
    <cfRule type="containsText" dxfId="512" priority="186" operator="containsText" text="No Rejection">
      <formula>NOT(ISERROR(SEARCH("No Rejection",Y457)))</formula>
    </cfRule>
    <cfRule type="cellIs" dxfId="511" priority="187" operator="equal">
      <formula>0</formula>
    </cfRule>
  </conditionalFormatting>
  <conditionalFormatting sqref="Y458">
    <cfRule type="containsText" dxfId="510" priority="184" operator="containsText" text="No Rejection">
      <formula>NOT(ISERROR(SEARCH("No Rejection",Y458)))</formula>
    </cfRule>
    <cfRule type="cellIs" dxfId="509" priority="185" operator="equal">
      <formula>0</formula>
    </cfRule>
  </conditionalFormatting>
  <conditionalFormatting sqref="Y459">
    <cfRule type="containsText" dxfId="508" priority="181" operator="containsText" text="No Rejection">
      <formula>NOT(ISERROR(SEARCH("No Rejection",Y459)))</formula>
    </cfRule>
    <cfRule type="cellIs" dxfId="507" priority="182" operator="equal">
      <formula>0</formula>
    </cfRule>
  </conditionalFormatting>
  <conditionalFormatting sqref="Y459">
    <cfRule type="cellIs" dxfId="506" priority="183" operator="equal">
      <formula>0</formula>
    </cfRule>
  </conditionalFormatting>
  <conditionalFormatting sqref="Y460">
    <cfRule type="containsText" dxfId="505" priority="178" operator="containsText" text="No Rejection">
      <formula>NOT(ISERROR(SEARCH("No Rejection",Y460)))</formula>
    </cfRule>
    <cfRule type="cellIs" dxfId="504" priority="179" operator="equal">
      <formula>0</formula>
    </cfRule>
  </conditionalFormatting>
  <conditionalFormatting sqref="Y460">
    <cfRule type="cellIs" dxfId="503" priority="180" operator="equal">
      <formula>0</formula>
    </cfRule>
  </conditionalFormatting>
  <conditionalFormatting sqref="Y461">
    <cfRule type="containsText" dxfId="502" priority="175" operator="containsText" text="No Rejection">
      <formula>NOT(ISERROR(SEARCH("No Rejection",Y461)))</formula>
    </cfRule>
    <cfRule type="cellIs" dxfId="501" priority="176" operator="equal">
      <formula>0</formula>
    </cfRule>
  </conditionalFormatting>
  <conditionalFormatting sqref="Y461">
    <cfRule type="cellIs" dxfId="500" priority="177" operator="equal">
      <formula>0</formula>
    </cfRule>
  </conditionalFormatting>
  <conditionalFormatting sqref="Y462">
    <cfRule type="containsText" dxfId="499" priority="172" operator="containsText" text="No Rejection">
      <formula>NOT(ISERROR(SEARCH("No Rejection",Y462)))</formula>
    </cfRule>
    <cfRule type="cellIs" dxfId="498" priority="173" operator="equal">
      <formula>0</formula>
    </cfRule>
  </conditionalFormatting>
  <conditionalFormatting sqref="Y462">
    <cfRule type="cellIs" dxfId="497" priority="174" operator="equal">
      <formula>0</formula>
    </cfRule>
  </conditionalFormatting>
  <conditionalFormatting sqref="Y463">
    <cfRule type="containsText" dxfId="496" priority="169" operator="containsText" text="No Rejection">
      <formula>NOT(ISERROR(SEARCH("No Rejection",Y463)))</formula>
    </cfRule>
    <cfRule type="cellIs" dxfId="495" priority="170" operator="equal">
      <formula>0</formula>
    </cfRule>
  </conditionalFormatting>
  <conditionalFormatting sqref="Y463">
    <cfRule type="cellIs" dxfId="494" priority="171" operator="equal">
      <formula>0</formula>
    </cfRule>
  </conditionalFormatting>
  <conditionalFormatting sqref="Y464">
    <cfRule type="containsText" dxfId="493" priority="166" operator="containsText" text="No Rejection">
      <formula>NOT(ISERROR(SEARCH("No Rejection",Y464)))</formula>
    </cfRule>
    <cfRule type="cellIs" dxfId="492" priority="167" operator="equal">
      <formula>0</formula>
    </cfRule>
  </conditionalFormatting>
  <conditionalFormatting sqref="Y464">
    <cfRule type="cellIs" dxfId="491" priority="168" operator="equal">
      <formula>0</formula>
    </cfRule>
  </conditionalFormatting>
  <conditionalFormatting sqref="Y457:Y464">
    <cfRule type="containsText" dxfId="490" priority="165" operator="containsText" text="No Rejection">
      <formula>NOT(ISERROR(SEARCH("No Rejection",Y457)))</formula>
    </cfRule>
  </conditionalFormatting>
  <conditionalFormatting sqref="V457:V464">
    <cfRule type="cellIs" dxfId="489" priority="164" operator="greaterThan">
      <formula>0.5</formula>
    </cfRule>
  </conditionalFormatting>
  <conditionalFormatting sqref="R379:R388">
    <cfRule type="cellIs" dxfId="488" priority="151" operator="equal">
      <formula>0</formula>
    </cfRule>
  </conditionalFormatting>
  <conditionalFormatting sqref="Y429:Y437">
    <cfRule type="containsText" dxfId="487" priority="154" operator="containsText" text="No Rejection">
      <formula>NOT(ISERROR(SEARCH("No Rejection",Y429)))</formula>
    </cfRule>
  </conditionalFormatting>
  <conditionalFormatting sqref="R429:R437">
    <cfRule type="cellIs" dxfId="486" priority="162" operator="equal">
      <formula>0</formula>
    </cfRule>
  </conditionalFormatting>
  <conditionalFormatting sqref="Q429:Q437">
    <cfRule type="cellIs" dxfId="485" priority="163" operator="greaterThan">
      <formula>2</formula>
    </cfRule>
  </conditionalFormatting>
  <conditionalFormatting sqref="Y429:Y430">
    <cfRule type="cellIs" dxfId="484" priority="161" operator="equal">
      <formula>0</formula>
    </cfRule>
  </conditionalFormatting>
  <conditionalFormatting sqref="Y431:Y433">
    <cfRule type="containsText" dxfId="483" priority="159" operator="containsText" text="No Rejection">
      <formula>NOT(ISERROR(SEARCH("No Rejection",Y431)))</formula>
    </cfRule>
    <cfRule type="cellIs" dxfId="482" priority="160" operator="equal">
      <formula>0</formula>
    </cfRule>
  </conditionalFormatting>
  <conditionalFormatting sqref="Y434:Y436">
    <cfRule type="containsText" dxfId="481" priority="157" operator="containsText" text="No Rejection">
      <formula>NOT(ISERROR(SEARCH("No Rejection",Y434)))</formula>
    </cfRule>
    <cfRule type="cellIs" dxfId="480" priority="158" operator="equal">
      <formula>0</formula>
    </cfRule>
  </conditionalFormatting>
  <conditionalFormatting sqref="Y437">
    <cfRule type="cellIs" dxfId="479" priority="156" operator="equal">
      <formula>0</formula>
    </cfRule>
  </conditionalFormatting>
  <conditionalFormatting sqref="S431 S434 S437">
    <cfRule type="containsText" dxfId="478" priority="155" operator="containsText" text="One sample left!">
      <formula>NOT(ISERROR(SEARCH("One sample left!",S431)))</formula>
    </cfRule>
  </conditionalFormatting>
  <conditionalFormatting sqref="V429:V437">
    <cfRule type="cellIs" dxfId="477" priority="153" operator="greaterThan">
      <formula>0.5</formula>
    </cfRule>
  </conditionalFormatting>
  <conditionalFormatting sqref="Q385:Q388 Q379">
    <cfRule type="cellIs" dxfId="476" priority="152" operator="greaterThan">
      <formula>2</formula>
    </cfRule>
  </conditionalFormatting>
  <conditionalFormatting sqref="Q380:Q384">
    <cfRule type="cellIs" dxfId="475" priority="150" operator="greaterThan">
      <formula>2</formula>
    </cfRule>
  </conditionalFormatting>
  <conditionalFormatting sqref="Y388">
    <cfRule type="containsText" dxfId="474" priority="145" operator="containsText" text="No Rejection">
      <formula>NOT(ISERROR(SEARCH("No Rejection",Y388)))</formula>
    </cfRule>
    <cfRule type="cellIs" dxfId="473" priority="146" operator="equal">
      <formula>0</formula>
    </cfRule>
  </conditionalFormatting>
  <conditionalFormatting sqref="Y380:Y382">
    <cfRule type="containsText" dxfId="472" priority="141" operator="containsText" text="No Rejection">
      <formula>NOT(ISERROR(SEARCH("No Rejection",Y380)))</formula>
    </cfRule>
    <cfRule type="cellIs" dxfId="471" priority="142" operator="equal">
      <formula>0</formula>
    </cfRule>
  </conditionalFormatting>
  <conditionalFormatting sqref="S380">
    <cfRule type="containsText" dxfId="470" priority="140" operator="containsText" text="One sample left!">
      <formula>NOT(ISERROR(SEARCH("One sample left!",S380)))</formula>
    </cfRule>
  </conditionalFormatting>
  <conditionalFormatting sqref="Y384">
    <cfRule type="containsText" dxfId="469" priority="136" operator="containsText" text="No Rejection">
      <formula>NOT(ISERROR(SEARCH("No Rejection",Y384)))</formula>
    </cfRule>
    <cfRule type="cellIs" dxfId="468" priority="137" operator="equal">
      <formula>0</formula>
    </cfRule>
  </conditionalFormatting>
  <conditionalFormatting sqref="Q395:Q398 Q389">
    <cfRule type="cellIs" dxfId="467" priority="133" operator="greaterThan">
      <formula>2</formula>
    </cfRule>
  </conditionalFormatting>
  <conditionalFormatting sqref="R389:R398">
    <cfRule type="cellIs" dxfId="466" priority="132" operator="equal">
      <formula>0</formula>
    </cfRule>
  </conditionalFormatting>
  <conditionalFormatting sqref="Q390:Q394">
    <cfRule type="cellIs" dxfId="465" priority="131" operator="greaterThan">
      <formula>2</formula>
    </cfRule>
  </conditionalFormatting>
  <conditionalFormatting sqref="Y395:Y397">
    <cfRule type="containsText" dxfId="464" priority="129" operator="containsText" text="No Rejection">
      <formula>NOT(ISERROR(SEARCH("No Rejection",Y395)))</formula>
    </cfRule>
    <cfRule type="cellIs" dxfId="463" priority="130" operator="equal">
      <formula>0</formula>
    </cfRule>
  </conditionalFormatting>
  <conditionalFormatting sqref="S395">
    <cfRule type="containsText" dxfId="462" priority="128" operator="containsText" text="One sample left!">
      <formula>NOT(ISERROR(SEARCH("One sample left!",S395)))</formula>
    </cfRule>
  </conditionalFormatting>
  <conditionalFormatting sqref="Y398">
    <cfRule type="containsText" dxfId="461" priority="126" operator="containsText" text="No Rejection">
      <formula>NOT(ISERROR(SEARCH("No Rejection",Y398)))</formula>
    </cfRule>
    <cfRule type="cellIs" dxfId="460" priority="127" operator="equal">
      <formula>0</formula>
    </cfRule>
  </conditionalFormatting>
  <conditionalFormatting sqref="Y389">
    <cfRule type="containsText" dxfId="459" priority="124" operator="containsText" text="No Rejection">
      <formula>NOT(ISERROR(SEARCH("No Rejection",Y389)))</formula>
    </cfRule>
    <cfRule type="cellIs" dxfId="458" priority="125" operator="equal">
      <formula>0</formula>
    </cfRule>
  </conditionalFormatting>
  <conditionalFormatting sqref="Y390:Y392">
    <cfRule type="containsText" dxfId="457" priority="122" operator="containsText" text="No Rejection">
      <formula>NOT(ISERROR(SEARCH("No Rejection",Y390)))</formula>
    </cfRule>
    <cfRule type="cellIs" dxfId="456" priority="123" operator="equal">
      <formula>0</formula>
    </cfRule>
  </conditionalFormatting>
  <conditionalFormatting sqref="S390">
    <cfRule type="containsText" dxfId="455" priority="121" operator="containsText" text="One sample left!">
      <formula>NOT(ISERROR(SEARCH("One sample left!",S390)))</formula>
    </cfRule>
  </conditionalFormatting>
  <conditionalFormatting sqref="Y393">
    <cfRule type="containsText" dxfId="454" priority="119" operator="containsText" text="No Rejection">
      <formula>NOT(ISERROR(SEARCH("No Rejection",Y393)))</formula>
    </cfRule>
    <cfRule type="cellIs" dxfId="453" priority="120" operator="equal">
      <formula>0</formula>
    </cfRule>
  </conditionalFormatting>
  <conditionalFormatting sqref="Y394">
    <cfRule type="containsText" dxfId="452" priority="117" operator="containsText" text="No Rejection">
      <formula>NOT(ISERROR(SEARCH("No Rejection",Y394)))</formula>
    </cfRule>
    <cfRule type="cellIs" dxfId="451" priority="118" operator="equal">
      <formula>0</formula>
    </cfRule>
  </conditionalFormatting>
  <conditionalFormatting sqref="Y389:Y398">
    <cfRule type="containsText" dxfId="450" priority="116" operator="containsText" text="No Rejection">
      <formula>NOT(ISERROR(SEARCH("No Rejection",Y389)))</formula>
    </cfRule>
  </conditionalFormatting>
  <conditionalFormatting sqref="V389:V398">
    <cfRule type="cellIs" dxfId="449" priority="115" operator="greaterThan">
      <formula>0.5</formula>
    </cfRule>
  </conditionalFormatting>
  <conditionalFormatting sqref="Q418:Q421 Q427:Q428">
    <cfRule type="cellIs" dxfId="448" priority="114" operator="greaterThan">
      <formula>2</formula>
    </cfRule>
  </conditionalFormatting>
  <conditionalFormatting sqref="R418:R428">
    <cfRule type="cellIs" dxfId="447" priority="113" operator="equal">
      <formula>0</formula>
    </cfRule>
  </conditionalFormatting>
  <conditionalFormatting sqref="Q422:Q426">
    <cfRule type="cellIs" dxfId="446" priority="112" operator="greaterThan">
      <formula>2</formula>
    </cfRule>
  </conditionalFormatting>
  <conditionalFormatting sqref="Y418:Y419">
    <cfRule type="containsText" dxfId="445" priority="110" operator="containsText" text="No Rejection">
      <formula>NOT(ISERROR(SEARCH("No Rejection",Y418)))</formula>
    </cfRule>
    <cfRule type="cellIs" dxfId="444" priority="111" operator="equal">
      <formula>0</formula>
    </cfRule>
  </conditionalFormatting>
  <conditionalFormatting sqref="Y422:Y424">
    <cfRule type="containsText" dxfId="443" priority="108" operator="containsText" text="No Rejection">
      <formula>NOT(ISERROR(SEARCH("No Rejection",Y422)))</formula>
    </cfRule>
    <cfRule type="cellIs" dxfId="442" priority="109" operator="equal">
      <formula>0</formula>
    </cfRule>
  </conditionalFormatting>
  <conditionalFormatting sqref="S422">
    <cfRule type="containsText" dxfId="441" priority="107" operator="containsText" text="One sample left!">
      <formula>NOT(ISERROR(SEARCH("One sample left!",S422)))</formula>
    </cfRule>
  </conditionalFormatting>
  <conditionalFormatting sqref="S427">
    <cfRule type="containsText" dxfId="440" priority="100" operator="containsText" text="One sample left!">
      <formula>NOT(ISERROR(SEARCH("One sample left!",S427)))</formula>
    </cfRule>
  </conditionalFormatting>
  <conditionalFormatting sqref="B261:B263">
    <cfRule type="containsText" dxfId="439" priority="93" operator="containsText" text="This study">
      <formula>NOT(ISERROR(SEARCH("This study",B261)))</formula>
    </cfRule>
  </conditionalFormatting>
  <conditionalFormatting sqref="Y254">
    <cfRule type="containsText" dxfId="438" priority="76" operator="containsText" text="No Rejection">
      <formula>NOT(ISERROR(SEARCH("No Rejection",Y254)))</formula>
    </cfRule>
    <cfRule type="cellIs" dxfId="437" priority="77" operator="equal">
      <formula>0</formula>
    </cfRule>
  </conditionalFormatting>
  <conditionalFormatting sqref="Y255">
    <cfRule type="containsText" dxfId="436" priority="74" operator="containsText" text="No Rejection">
      <formula>NOT(ISERROR(SEARCH("No Rejection",Y255)))</formula>
    </cfRule>
    <cfRule type="cellIs" dxfId="435" priority="75" operator="equal">
      <formula>0</formula>
    </cfRule>
  </conditionalFormatting>
  <conditionalFormatting sqref="Y252:Y263">
    <cfRule type="containsText" dxfId="434" priority="73" operator="containsText" text="No Rejection">
      <formula>NOT(ISERROR(SEARCH("No Rejection",Y252)))</formula>
    </cfRule>
  </conditionalFormatting>
  <conditionalFormatting sqref="V252:V263">
    <cfRule type="cellIs" dxfId="433" priority="72" operator="greaterThan">
      <formula>0.5</formula>
    </cfRule>
  </conditionalFormatting>
  <conditionalFormatting sqref="Q252:Q255 Q261:Q263">
    <cfRule type="cellIs" dxfId="432" priority="92" operator="greaterThan">
      <formula>2</formula>
    </cfRule>
  </conditionalFormatting>
  <conditionalFormatting sqref="R252:R263">
    <cfRule type="cellIs" dxfId="431" priority="91" operator="equal">
      <formula>0</formula>
    </cfRule>
  </conditionalFormatting>
  <conditionalFormatting sqref="Q256:Q260">
    <cfRule type="cellIs" dxfId="430" priority="90" operator="greaterThan">
      <formula>2</formula>
    </cfRule>
  </conditionalFormatting>
  <conditionalFormatting sqref="Y252:Y253">
    <cfRule type="containsText" dxfId="429" priority="88" operator="containsText" text="No Rejection">
      <formula>NOT(ISERROR(SEARCH("No Rejection",Y252)))</formula>
    </cfRule>
    <cfRule type="cellIs" dxfId="428" priority="89" operator="equal">
      <formula>0</formula>
    </cfRule>
  </conditionalFormatting>
  <conditionalFormatting sqref="Y256:Y258">
    <cfRule type="containsText" dxfId="427" priority="86" operator="containsText" text="No Rejection">
      <formula>NOT(ISERROR(SEARCH("No Rejection",Y256)))</formula>
    </cfRule>
    <cfRule type="cellIs" dxfId="426" priority="87" operator="equal">
      <formula>0</formula>
    </cfRule>
  </conditionalFormatting>
  <conditionalFormatting sqref="S256">
    <cfRule type="containsText" dxfId="425" priority="85" operator="containsText" text="One sample left!">
      <formula>NOT(ISERROR(SEARCH("One sample left!",S256)))</formula>
    </cfRule>
  </conditionalFormatting>
  <conditionalFormatting sqref="Y259">
    <cfRule type="containsText" dxfId="424" priority="83" operator="containsText" text="No Rejection">
      <formula>NOT(ISERROR(SEARCH("No Rejection",Y259)))</formula>
    </cfRule>
    <cfRule type="cellIs" dxfId="423" priority="84" operator="equal">
      <formula>0</formula>
    </cfRule>
  </conditionalFormatting>
  <conditionalFormatting sqref="Y260">
    <cfRule type="containsText" dxfId="422" priority="81" operator="containsText" text="No Rejection">
      <formula>NOT(ISERROR(SEARCH("No Rejection",Y260)))</formula>
    </cfRule>
    <cfRule type="cellIs" dxfId="421" priority="82" operator="equal">
      <formula>0</formula>
    </cfRule>
  </conditionalFormatting>
  <conditionalFormatting sqref="Y261:Y263">
    <cfRule type="containsText" dxfId="420" priority="79" operator="containsText" text="No Rejection">
      <formula>NOT(ISERROR(SEARCH("No Rejection",Y261)))</formula>
    </cfRule>
    <cfRule type="cellIs" dxfId="419" priority="80" operator="equal">
      <formula>0</formula>
    </cfRule>
  </conditionalFormatting>
  <conditionalFormatting sqref="S261">
    <cfRule type="containsText" dxfId="418" priority="78" operator="containsText" text="One sample left!">
      <formula>NOT(ISERROR(SEARCH("One sample left!",S261)))</formula>
    </cfRule>
  </conditionalFormatting>
  <conditionalFormatting sqref="Q556">
    <cfRule type="cellIs" dxfId="417" priority="71" operator="greaterThan">
      <formula>2</formula>
    </cfRule>
  </conditionalFormatting>
  <conditionalFormatting sqref="R550:R556">
    <cfRule type="cellIs" dxfId="416" priority="70" operator="equal">
      <formula>0</formula>
    </cfRule>
  </conditionalFormatting>
  <conditionalFormatting sqref="Q550">
    <cfRule type="cellIs" dxfId="415" priority="69" operator="greaterThan">
      <formula>2</formula>
    </cfRule>
  </conditionalFormatting>
  <conditionalFormatting sqref="Q551:Q555">
    <cfRule type="cellIs" dxfId="414" priority="68" operator="greaterThan">
      <formula>2</formula>
    </cfRule>
  </conditionalFormatting>
  <conditionalFormatting sqref="Y556">
    <cfRule type="containsText" dxfId="413" priority="66" operator="containsText" text="No Rejection">
      <formula>NOT(ISERROR(SEARCH("No Rejection",Y556)))</formula>
    </cfRule>
    <cfRule type="cellIs" dxfId="412" priority="67" operator="equal">
      <formula>0</formula>
    </cfRule>
  </conditionalFormatting>
  <conditionalFormatting sqref="Y550">
    <cfRule type="containsText" dxfId="411" priority="64" operator="containsText" text="No Rejection">
      <formula>NOT(ISERROR(SEARCH("No Rejection",Y550)))</formula>
    </cfRule>
    <cfRule type="cellIs" dxfId="410" priority="65" operator="equal">
      <formula>0</formula>
    </cfRule>
  </conditionalFormatting>
  <conditionalFormatting sqref="S556">
    <cfRule type="containsText" dxfId="409" priority="63" operator="containsText" text="One sample left!">
      <formula>NOT(ISERROR(SEARCH("One sample left!",S556)))</formula>
    </cfRule>
  </conditionalFormatting>
  <conditionalFormatting sqref="Y551:Y553">
    <cfRule type="containsText" dxfId="408" priority="61" operator="containsText" text="No Rejection">
      <formula>NOT(ISERROR(SEARCH("No Rejection",Y551)))</formula>
    </cfRule>
    <cfRule type="cellIs" dxfId="407" priority="62" operator="equal">
      <formula>0</formula>
    </cfRule>
  </conditionalFormatting>
  <conditionalFormatting sqref="S551">
    <cfRule type="containsText" dxfId="406" priority="60" operator="containsText" text="One sample left!">
      <formula>NOT(ISERROR(SEARCH("One sample left!",S551)))</formula>
    </cfRule>
  </conditionalFormatting>
  <conditionalFormatting sqref="Y554">
    <cfRule type="containsText" dxfId="405" priority="58" operator="containsText" text="No Rejection">
      <formula>NOT(ISERROR(SEARCH("No Rejection",Y554)))</formula>
    </cfRule>
    <cfRule type="cellIs" dxfId="404" priority="59" operator="equal">
      <formula>0</formula>
    </cfRule>
  </conditionalFormatting>
  <conditionalFormatting sqref="Y555">
    <cfRule type="containsText" dxfId="403" priority="56" operator="containsText" text="No Rejection">
      <formula>NOT(ISERROR(SEARCH("No Rejection",Y555)))</formula>
    </cfRule>
    <cfRule type="cellIs" dxfId="402" priority="57" operator="equal">
      <formula>0</formula>
    </cfRule>
  </conditionalFormatting>
  <conditionalFormatting sqref="Y550:Y556">
    <cfRule type="containsText" dxfId="401" priority="55" operator="containsText" text="No Rejection">
      <formula>NOT(ISERROR(SEARCH("No Rejection",Y550)))</formula>
    </cfRule>
  </conditionalFormatting>
  <conditionalFormatting sqref="B51">
    <cfRule type="containsText" dxfId="400" priority="54" operator="containsText" text="This study">
      <formula>NOT(ISERROR(SEARCH("This study",B51)))</formula>
    </cfRule>
  </conditionalFormatting>
  <conditionalFormatting sqref="Y54">
    <cfRule type="containsText" dxfId="399" priority="39" operator="containsText" text="No Rejection">
      <formula>NOT(ISERROR(SEARCH("No Rejection",Y54)))</formula>
    </cfRule>
    <cfRule type="cellIs" dxfId="398" priority="40" operator="equal">
      <formula>0</formula>
    </cfRule>
  </conditionalFormatting>
  <conditionalFormatting sqref="Q54:Q55">
    <cfRule type="cellIs" dxfId="397" priority="44" operator="greaterThan">
      <formula>2</formula>
    </cfRule>
  </conditionalFormatting>
  <conditionalFormatting sqref="S56">
    <cfRule type="containsText" dxfId="396" priority="41" operator="containsText" text="One sample left!">
      <formula>NOT(ISERROR(SEARCH("One sample left!",S56)))</formula>
    </cfRule>
  </conditionalFormatting>
  <conditionalFormatting sqref="Y55">
    <cfRule type="containsText" dxfId="395" priority="37" operator="containsText" text="No Rejection">
      <formula>NOT(ISERROR(SEARCH("No Rejection",Y55)))</formula>
    </cfRule>
    <cfRule type="cellIs" dxfId="394" priority="38" operator="equal">
      <formula>0</formula>
    </cfRule>
  </conditionalFormatting>
  <conditionalFormatting sqref="Y56:Y58">
    <cfRule type="containsText" dxfId="393" priority="35" operator="containsText" text="No Rejection">
      <formula>NOT(ISERROR(SEARCH("No Rejection",Y56)))</formula>
    </cfRule>
    <cfRule type="cellIs" dxfId="392" priority="36" operator="equal">
      <formula>0</formula>
    </cfRule>
  </conditionalFormatting>
  <conditionalFormatting sqref="X8:X50 X54:X192 X199:X656">
    <cfRule type="cellIs" dxfId="391" priority="28" operator="greaterThanOrEqual">
      <formula>0.5</formula>
    </cfRule>
  </conditionalFormatting>
  <conditionalFormatting sqref="Q51:Q53">
    <cfRule type="cellIs" dxfId="390" priority="27" operator="greaterThan">
      <formula>2</formula>
    </cfRule>
  </conditionalFormatting>
  <conditionalFormatting sqref="R51:R53">
    <cfRule type="cellIs" dxfId="389" priority="26" operator="equal">
      <formula>0</formula>
    </cfRule>
  </conditionalFormatting>
  <conditionalFormatting sqref="Y51:Y52">
    <cfRule type="containsText" dxfId="388" priority="24" operator="containsText" text="No Rejection">
      <formula>NOT(ISERROR(SEARCH("No Rejection",Y51)))</formula>
    </cfRule>
    <cfRule type="cellIs" dxfId="387" priority="25" operator="equal">
      <formula>0</formula>
    </cfRule>
  </conditionalFormatting>
  <conditionalFormatting sqref="Y53">
    <cfRule type="containsText" dxfId="386" priority="22" operator="containsText" text="No Rejection">
      <formula>NOT(ISERROR(SEARCH("No Rejection",Y53)))</formula>
    </cfRule>
    <cfRule type="cellIs" dxfId="385" priority="23" operator="equal">
      <formula>0</formula>
    </cfRule>
  </conditionalFormatting>
  <conditionalFormatting sqref="Y51:Y53">
    <cfRule type="containsText" dxfId="384" priority="21" operator="containsText" text="No Rejection">
      <formula>NOT(ISERROR(SEARCH("No Rejection",Y51)))</formula>
    </cfRule>
  </conditionalFormatting>
  <conditionalFormatting sqref="V51:V53">
    <cfRule type="cellIs" dxfId="383" priority="20" operator="greaterThan">
      <formula>0.5</formula>
    </cfRule>
  </conditionalFormatting>
  <conditionalFormatting sqref="X51:X53">
    <cfRule type="cellIs" dxfId="382" priority="19" operator="greaterThanOrEqual">
      <formula>0.5</formula>
    </cfRule>
  </conditionalFormatting>
  <conditionalFormatting sqref="Q193:Q195">
    <cfRule type="cellIs" dxfId="381" priority="18" operator="greaterThan">
      <formula>2</formula>
    </cfRule>
  </conditionalFormatting>
  <conditionalFormatting sqref="R193:R195">
    <cfRule type="cellIs" dxfId="380" priority="17" operator="equal">
      <formula>0</formula>
    </cfRule>
  </conditionalFormatting>
  <conditionalFormatting sqref="Q196:Q198">
    <cfRule type="cellIs" dxfId="379" priority="16" operator="greaterThan">
      <formula>2</formula>
    </cfRule>
  </conditionalFormatting>
  <conditionalFormatting sqref="R196:R198">
    <cfRule type="cellIs" dxfId="378" priority="15" operator="equal">
      <formula>0</formula>
    </cfRule>
  </conditionalFormatting>
  <conditionalFormatting sqref="Y193:Y194">
    <cfRule type="containsText" dxfId="377" priority="13" operator="containsText" text="No Rejection">
      <formula>NOT(ISERROR(SEARCH("No Rejection",Y193)))</formula>
    </cfRule>
    <cfRule type="cellIs" dxfId="376" priority="14" operator="equal">
      <formula>0</formula>
    </cfRule>
  </conditionalFormatting>
  <conditionalFormatting sqref="Y195">
    <cfRule type="containsText" dxfId="375" priority="11" operator="containsText" text="No Rejection">
      <formula>NOT(ISERROR(SEARCH("No Rejection",Y195)))</formula>
    </cfRule>
    <cfRule type="cellIs" dxfId="374" priority="12" operator="equal">
      <formula>0</formula>
    </cfRule>
  </conditionalFormatting>
  <conditionalFormatting sqref="Y193:Y195">
    <cfRule type="containsText" dxfId="373" priority="10" operator="containsText" text="No Rejection">
      <formula>NOT(ISERROR(SEARCH("No Rejection",Y193)))</formula>
    </cfRule>
  </conditionalFormatting>
  <conditionalFormatting sqref="V193:V195">
    <cfRule type="cellIs" dxfId="372" priority="9" operator="greaterThan">
      <formula>0.5</formula>
    </cfRule>
  </conditionalFormatting>
  <conditionalFormatting sqref="X193:X195">
    <cfRule type="cellIs" dxfId="371" priority="8" operator="greaterThanOrEqual">
      <formula>0.5</formula>
    </cfRule>
  </conditionalFormatting>
  <conditionalFormatting sqref="Y196:Y197">
    <cfRule type="containsText" dxfId="370" priority="6" operator="containsText" text="No Rejection">
      <formula>NOT(ISERROR(SEARCH("No Rejection",Y196)))</formula>
    </cfRule>
    <cfRule type="cellIs" dxfId="369" priority="7" operator="equal">
      <formula>0</formula>
    </cfRule>
  </conditionalFormatting>
  <conditionalFormatting sqref="Y198">
    <cfRule type="containsText" dxfId="368" priority="4" operator="containsText" text="No Rejection">
      <formula>NOT(ISERROR(SEARCH("No Rejection",Y198)))</formula>
    </cfRule>
    <cfRule type="cellIs" dxfId="367" priority="5" operator="equal">
      <formula>0</formula>
    </cfRule>
  </conditionalFormatting>
  <conditionalFormatting sqref="Y196:Y198">
    <cfRule type="containsText" dxfId="366" priority="3" operator="containsText" text="No Rejection">
      <formula>NOT(ISERROR(SEARCH("No Rejection",Y196)))</formula>
    </cfRule>
  </conditionalFormatting>
  <conditionalFormatting sqref="V196:V198">
    <cfRule type="cellIs" dxfId="365" priority="2" operator="greaterThan">
      <formula>0.5</formula>
    </cfRule>
  </conditionalFormatting>
  <conditionalFormatting sqref="X196:X198">
    <cfRule type="cellIs" dxfId="364" priority="1" operator="greaterThanOrEqual">
      <formula>0.5</formula>
    </cfRule>
  </conditionalFormatting>
  <pageMargins left="0.7" right="0.7" top="0.75" bottom="0.75" header="0.3" footer="0.3"/>
  <pageSetup scale="2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M658"/>
  <sheetViews>
    <sheetView zoomScaleNormal="100" workbookViewId="0">
      <selection activeCell="B107" sqref="B107"/>
    </sheetView>
  </sheetViews>
  <sheetFormatPr defaultColWidth="10.796875" defaultRowHeight="13.8"/>
  <cols>
    <col min="1" max="1" width="13" style="402" customWidth="1"/>
    <col min="2" max="2" width="21" style="554" customWidth="1"/>
    <col min="3" max="3" width="11" style="554" customWidth="1"/>
    <col min="4" max="4" width="18.296875" style="554" customWidth="1"/>
    <col min="5" max="5" width="13.796875" style="554" customWidth="1"/>
    <col min="6" max="6" width="6.296875" style="555" customWidth="1"/>
    <col min="7" max="8" width="8.796875" style="556" customWidth="1"/>
    <col min="9" max="9" width="8.5" style="557" customWidth="1"/>
    <col min="10" max="11" width="6.5" style="695" customWidth="1"/>
    <col min="12" max="12" width="6.5" style="696" customWidth="1"/>
    <col min="13" max="13" width="8.69921875" style="393" customWidth="1"/>
    <col min="14" max="16" width="7.19921875" style="560" customWidth="1"/>
    <col min="17" max="17" width="8.5" style="395" customWidth="1"/>
    <col min="18" max="18" width="6.5" style="396" customWidth="1"/>
    <col min="19" max="20" width="6.5" style="397" customWidth="1"/>
    <col min="21" max="21" width="6.5" style="561" customWidth="1"/>
    <col min="22" max="22" width="7.19921875" style="390" customWidth="1"/>
    <col min="23" max="23" width="6.19921875" style="557" customWidth="1"/>
    <col min="24" max="24" width="6.69921875" style="557" customWidth="1"/>
    <col min="25" max="25" width="7.5" style="557" customWidth="1"/>
    <col min="26" max="27" width="6.69921875" style="562" customWidth="1"/>
    <col min="28" max="28" width="7.19921875" style="557" customWidth="1"/>
    <col min="29" max="29" width="6.69921875" style="557" customWidth="1"/>
    <col min="30" max="30" width="6.69921875" style="562" customWidth="1"/>
    <col min="31" max="31" width="7.19921875" style="390" customWidth="1"/>
    <col min="32" max="32" width="6.69921875" style="400" customWidth="1"/>
    <col min="33" max="34" width="6.69921875" style="558" customWidth="1"/>
    <col min="35" max="35" width="6.69921875" style="559" customWidth="1"/>
    <col min="36" max="559" width="10.796875" style="401"/>
    <col min="560" max="16384" width="10.796875" style="422"/>
  </cols>
  <sheetData>
    <row r="1" spans="1:559" s="800" customFormat="1" ht="15" customHeight="1">
      <c r="A1" s="783" t="s">
        <v>2998</v>
      </c>
      <c r="B1" s="784"/>
      <c r="C1" s="784"/>
      <c r="D1" s="784"/>
      <c r="E1" s="784"/>
      <c r="F1" s="785"/>
      <c r="G1" s="786"/>
      <c r="H1" s="786"/>
      <c r="I1" s="787"/>
      <c r="J1" s="788"/>
      <c r="K1" s="788"/>
      <c r="L1" s="789"/>
      <c r="M1" s="790"/>
      <c r="N1" s="791"/>
      <c r="O1" s="791"/>
      <c r="P1" s="791"/>
      <c r="Q1" s="792"/>
      <c r="R1" s="793"/>
      <c r="S1" s="794"/>
      <c r="T1" s="794"/>
      <c r="U1" s="795"/>
      <c r="V1" s="787"/>
      <c r="W1" s="787"/>
      <c r="X1" s="787"/>
      <c r="Y1" s="787"/>
      <c r="Z1" s="796"/>
      <c r="AA1" s="796"/>
      <c r="AB1" s="787"/>
      <c r="AC1" s="787"/>
      <c r="AD1" s="796"/>
      <c r="AE1" s="787"/>
      <c r="AF1" s="797"/>
      <c r="AG1" s="798"/>
      <c r="AH1" s="798"/>
      <c r="AI1" s="799"/>
    </row>
    <row r="2" spans="1:559" s="800" customFormat="1" ht="15" customHeight="1">
      <c r="A2" s="677" t="s">
        <v>2966</v>
      </c>
      <c r="C2" s="784"/>
      <c r="D2" s="784"/>
      <c r="E2" s="784"/>
      <c r="F2" s="785"/>
      <c r="G2" s="786"/>
      <c r="H2" s="786"/>
      <c r="I2" s="787"/>
      <c r="J2" s="788"/>
      <c r="K2" s="788"/>
      <c r="L2" s="789"/>
      <c r="M2" s="790"/>
      <c r="N2" s="791"/>
      <c r="O2" s="791"/>
      <c r="P2" s="791"/>
      <c r="Q2" s="792"/>
      <c r="R2" s="793"/>
      <c r="S2" s="794"/>
      <c r="T2" s="794"/>
      <c r="U2" s="795"/>
      <c r="V2" s="787"/>
      <c r="W2" s="787"/>
      <c r="X2" s="787"/>
      <c r="Y2" s="787"/>
      <c r="Z2" s="796"/>
      <c r="AA2" s="796"/>
      <c r="AB2" s="787"/>
      <c r="AC2" s="787"/>
      <c r="AD2" s="796"/>
      <c r="AE2" s="787"/>
      <c r="AF2" s="797"/>
      <c r="AG2" s="798"/>
      <c r="AH2" s="798"/>
      <c r="AI2" s="799"/>
    </row>
    <row r="3" spans="1:559" s="800" customFormat="1" ht="15" customHeight="1">
      <c r="A3" s="677" t="s">
        <v>2901</v>
      </c>
      <c r="C3" s="784"/>
      <c r="D3" s="784"/>
      <c r="E3" s="784"/>
      <c r="F3" s="785"/>
      <c r="G3" s="786"/>
      <c r="H3" s="786"/>
      <c r="I3" s="787"/>
      <c r="J3" s="788"/>
      <c r="K3" s="788"/>
      <c r="L3" s="789"/>
      <c r="M3" s="790"/>
      <c r="N3" s="791"/>
      <c r="O3" s="791"/>
      <c r="P3" s="791"/>
      <c r="Q3" s="792"/>
      <c r="R3" s="793"/>
      <c r="S3" s="794"/>
      <c r="T3" s="794"/>
      <c r="U3" s="795"/>
      <c r="V3" s="787"/>
      <c r="W3" s="787"/>
      <c r="X3" s="787"/>
      <c r="Y3" s="787"/>
      <c r="Z3" s="796"/>
      <c r="AA3" s="796"/>
      <c r="AB3" s="787"/>
      <c r="AC3" s="787"/>
      <c r="AD3" s="796"/>
      <c r="AE3" s="787"/>
      <c r="AF3" s="797"/>
      <c r="AG3" s="798"/>
      <c r="AH3" s="798"/>
      <c r="AI3" s="799"/>
    </row>
    <row r="4" spans="1:559" s="800" customFormat="1" ht="15" customHeight="1">
      <c r="A4" s="678" t="s">
        <v>2900</v>
      </c>
      <c r="C4" s="784"/>
      <c r="D4" s="784"/>
      <c r="E4" s="784"/>
      <c r="F4" s="785"/>
      <c r="G4" s="786"/>
      <c r="H4" s="786"/>
      <c r="I4" s="787"/>
      <c r="J4" s="788"/>
      <c r="K4" s="788"/>
      <c r="L4" s="789"/>
      <c r="M4" s="790"/>
      <c r="N4" s="791"/>
      <c r="O4" s="791"/>
      <c r="P4" s="791"/>
      <c r="Q4" s="792"/>
      <c r="R4" s="793"/>
      <c r="S4" s="794"/>
      <c r="T4" s="794"/>
      <c r="U4" s="795"/>
      <c r="V4" s="787"/>
      <c r="W4" s="787"/>
      <c r="X4" s="787"/>
      <c r="Y4" s="787"/>
      <c r="Z4" s="796"/>
      <c r="AA4" s="796"/>
      <c r="AB4" s="787"/>
      <c r="AC4" s="787"/>
      <c r="AD4" s="796"/>
      <c r="AE4" s="787"/>
      <c r="AF4" s="797"/>
      <c r="AG4" s="798"/>
      <c r="AH4" s="798"/>
      <c r="AI4" s="799"/>
    </row>
    <row r="5" spans="1:559" s="401" customFormat="1" ht="15" customHeight="1">
      <c r="C5" s="387"/>
      <c r="D5" s="387"/>
      <c r="E5" s="387"/>
      <c r="F5" s="388"/>
      <c r="G5" s="389"/>
      <c r="H5" s="389"/>
      <c r="I5" s="390"/>
      <c r="J5" s="689"/>
      <c r="K5" s="689"/>
      <c r="L5" s="690"/>
      <c r="M5" s="393"/>
      <c r="N5" s="394"/>
      <c r="O5" s="394"/>
      <c r="P5" s="394"/>
      <c r="Q5" s="395"/>
      <c r="R5" s="396"/>
      <c r="S5" s="397"/>
      <c r="T5" s="397"/>
      <c r="U5" s="398"/>
      <c r="V5" s="390"/>
      <c r="W5" s="390"/>
      <c r="X5" s="390"/>
      <c r="Y5" s="390"/>
      <c r="Z5" s="399"/>
      <c r="AA5" s="399"/>
      <c r="AB5" s="390"/>
      <c r="AC5" s="390"/>
      <c r="AD5" s="399"/>
      <c r="AE5" s="390"/>
      <c r="AF5" s="400"/>
      <c r="AG5" s="391"/>
      <c r="AH5" s="391"/>
      <c r="AI5" s="392"/>
    </row>
    <row r="6" spans="1:559" s="401" customFormat="1" ht="15" customHeight="1">
      <c r="B6" s="387"/>
      <c r="C6" s="387"/>
      <c r="D6" s="387"/>
      <c r="E6" s="387"/>
      <c r="F6" s="388"/>
      <c r="G6" s="389"/>
      <c r="H6" s="389"/>
      <c r="I6" s="390"/>
      <c r="J6" s="689"/>
      <c r="K6" s="689"/>
      <c r="L6" s="690"/>
      <c r="M6" s="393"/>
      <c r="N6" s="394"/>
      <c r="O6" s="394"/>
      <c r="P6" s="394"/>
      <c r="Q6" s="395"/>
      <c r="R6" s="396"/>
      <c r="S6" s="397"/>
      <c r="T6" s="397"/>
      <c r="U6" s="398"/>
      <c r="V6" s="390"/>
      <c r="W6" s="390"/>
      <c r="X6" s="390"/>
      <c r="Y6" s="390"/>
      <c r="Z6" s="399"/>
      <c r="AA6" s="399"/>
      <c r="AB6" s="390"/>
      <c r="AC6" s="390"/>
      <c r="AD6" s="399"/>
      <c r="AE6" s="390"/>
      <c r="AF6" s="400"/>
      <c r="AG6" s="391"/>
      <c r="AH6" s="391"/>
      <c r="AI6" s="392"/>
    </row>
    <row r="7" spans="1:559" ht="15" customHeight="1">
      <c r="B7" s="403"/>
      <c r="C7" s="403"/>
      <c r="D7" s="403"/>
      <c r="E7" s="403"/>
      <c r="F7" s="404"/>
      <c r="G7" s="405"/>
      <c r="H7" s="405"/>
      <c r="I7" s="406"/>
      <c r="J7" s="691"/>
      <c r="K7" s="691"/>
      <c r="L7" s="692"/>
      <c r="M7" s="407" t="s">
        <v>2967</v>
      </c>
      <c r="N7" s="408"/>
      <c r="O7" s="408"/>
      <c r="P7" s="408"/>
      <c r="Q7" s="409"/>
      <c r="R7" s="410"/>
      <c r="S7" s="411"/>
      <c r="T7" s="411"/>
      <c r="U7" s="412"/>
      <c r="V7" s="413" t="s">
        <v>2968</v>
      </c>
      <c r="W7" s="414"/>
      <c r="X7" s="415"/>
      <c r="Y7" s="415"/>
      <c r="Z7" s="416"/>
      <c r="AA7" s="417"/>
      <c r="AB7" s="415"/>
      <c r="AC7" s="415"/>
      <c r="AD7" s="417"/>
      <c r="AE7" s="418"/>
      <c r="AF7" s="419"/>
      <c r="AG7" s="420"/>
      <c r="AH7" s="420"/>
      <c r="AI7" s="421"/>
    </row>
    <row r="8" spans="1:559" ht="15" customHeight="1">
      <c r="B8" s="403"/>
      <c r="C8" s="403"/>
      <c r="D8" s="403"/>
      <c r="E8" s="403"/>
      <c r="F8" s="404"/>
      <c r="G8" s="405"/>
      <c r="H8" s="405"/>
      <c r="I8" s="406"/>
      <c r="J8" s="691"/>
      <c r="K8" s="691"/>
      <c r="L8" s="692"/>
      <c r="M8" s="423"/>
      <c r="N8" s="424"/>
      <c r="O8" s="424"/>
      <c r="P8" s="424"/>
      <c r="Q8" s="425"/>
      <c r="R8" s="965" t="s">
        <v>2183</v>
      </c>
      <c r="S8" s="966"/>
      <c r="T8" s="966"/>
      <c r="U8" s="967"/>
      <c r="V8" s="426"/>
      <c r="W8" s="427" t="s">
        <v>2184</v>
      </c>
      <c r="X8" s="428"/>
      <c r="Y8" s="428"/>
      <c r="Z8" s="429" t="s">
        <v>2185</v>
      </c>
      <c r="AA8" s="430"/>
      <c r="AB8" s="428"/>
      <c r="AC8" s="429" t="s">
        <v>2186</v>
      </c>
      <c r="AD8" s="430"/>
      <c r="AE8" s="431"/>
      <c r="AF8" s="968" t="s">
        <v>2187</v>
      </c>
      <c r="AG8" s="969"/>
      <c r="AH8" s="969"/>
      <c r="AI8" s="970"/>
    </row>
    <row r="9" spans="1:559" s="449" customFormat="1" ht="69" customHeight="1">
      <c r="A9" s="674" t="s">
        <v>2358</v>
      </c>
      <c r="B9" s="432" t="s">
        <v>927</v>
      </c>
      <c r="C9" s="433" t="s">
        <v>920</v>
      </c>
      <c r="D9" s="433" t="s">
        <v>2944</v>
      </c>
      <c r="E9" s="432" t="s">
        <v>2188</v>
      </c>
      <c r="F9" s="434" t="s">
        <v>2189</v>
      </c>
      <c r="G9" s="434" t="s">
        <v>2190</v>
      </c>
      <c r="H9" s="434" t="s">
        <v>2971</v>
      </c>
      <c r="I9" s="435" t="s">
        <v>2191</v>
      </c>
      <c r="J9" s="434" t="s">
        <v>941</v>
      </c>
      <c r="K9" s="434" t="s">
        <v>933</v>
      </c>
      <c r="L9" s="688" t="s">
        <v>934</v>
      </c>
      <c r="M9" s="635" t="s">
        <v>2192</v>
      </c>
      <c r="N9" s="436" t="s">
        <v>2193</v>
      </c>
      <c r="O9" s="436" t="s">
        <v>2194</v>
      </c>
      <c r="P9" s="436" t="s">
        <v>2195</v>
      </c>
      <c r="Q9" s="437" t="s">
        <v>2196</v>
      </c>
      <c r="R9" s="438" t="s">
        <v>2197</v>
      </c>
      <c r="S9" s="439" t="s">
        <v>2198</v>
      </c>
      <c r="T9" s="439" t="s">
        <v>2199</v>
      </c>
      <c r="U9" s="440" t="s">
        <v>2200</v>
      </c>
      <c r="V9" s="634" t="s">
        <v>2201</v>
      </c>
      <c r="W9" s="441" t="s">
        <v>2202</v>
      </c>
      <c r="X9" s="441" t="s">
        <v>2203</v>
      </c>
      <c r="Y9" s="441" t="s">
        <v>2204</v>
      </c>
      <c r="Z9" s="442" t="s">
        <v>2202</v>
      </c>
      <c r="AA9" s="442" t="s">
        <v>2203</v>
      </c>
      <c r="AB9" s="441" t="s">
        <v>2204</v>
      </c>
      <c r="AC9" s="442" t="s">
        <v>2202</v>
      </c>
      <c r="AD9" s="442" t="s">
        <v>2203</v>
      </c>
      <c r="AE9" s="443" t="s">
        <v>2204</v>
      </c>
      <c r="AF9" s="444" t="s">
        <v>2197</v>
      </c>
      <c r="AG9" s="445" t="s">
        <v>2198</v>
      </c>
      <c r="AH9" s="446" t="s">
        <v>2199</v>
      </c>
      <c r="AI9" s="447" t="s">
        <v>2200</v>
      </c>
      <c r="AJ9" s="448"/>
      <c r="AK9" s="448"/>
      <c r="AL9" s="448"/>
      <c r="AM9" s="448"/>
      <c r="AN9" s="448"/>
      <c r="AO9" s="448"/>
      <c r="AP9" s="448"/>
      <c r="AQ9" s="448"/>
      <c r="AR9" s="448"/>
      <c r="AS9" s="448"/>
      <c r="AT9" s="448"/>
      <c r="AU9" s="448"/>
      <c r="AV9" s="448"/>
      <c r="AW9" s="448"/>
      <c r="AX9" s="448"/>
      <c r="AY9" s="448"/>
      <c r="AZ9" s="448"/>
      <c r="BA9" s="448"/>
      <c r="BB9" s="448"/>
      <c r="BC9" s="448"/>
      <c r="BD9" s="448"/>
      <c r="BE9" s="448"/>
      <c r="BF9" s="448"/>
      <c r="BG9" s="448"/>
      <c r="BH9" s="448"/>
      <c r="BI9" s="448"/>
      <c r="BJ9" s="448"/>
      <c r="BK9" s="448"/>
      <c r="BL9" s="448"/>
      <c r="BM9" s="448"/>
      <c r="BN9" s="448"/>
      <c r="BO9" s="448"/>
      <c r="BP9" s="448"/>
      <c r="BQ9" s="448"/>
      <c r="BR9" s="448"/>
      <c r="BS9" s="448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  <c r="DN9" s="448"/>
      <c r="DO9" s="448"/>
      <c r="DP9" s="448"/>
      <c r="DQ9" s="448"/>
      <c r="DR9" s="448"/>
      <c r="DS9" s="448"/>
      <c r="DT9" s="448"/>
      <c r="DU9" s="448"/>
      <c r="DV9" s="448"/>
      <c r="DW9" s="448"/>
      <c r="DX9" s="448"/>
      <c r="DY9" s="448"/>
      <c r="DZ9" s="448"/>
      <c r="EA9" s="448"/>
      <c r="EB9" s="448"/>
      <c r="EC9" s="448"/>
      <c r="ED9" s="448"/>
      <c r="EE9" s="448"/>
      <c r="EF9" s="448"/>
      <c r="EG9" s="448"/>
      <c r="EH9" s="448"/>
      <c r="EI9" s="448"/>
      <c r="EJ9" s="448"/>
      <c r="EK9" s="448"/>
      <c r="EL9" s="448"/>
      <c r="EM9" s="448"/>
      <c r="EN9" s="448"/>
      <c r="EO9" s="448"/>
      <c r="EP9" s="448"/>
      <c r="EQ9" s="448"/>
      <c r="ER9" s="448"/>
      <c r="ES9" s="448"/>
      <c r="ET9" s="448"/>
      <c r="EU9" s="448"/>
      <c r="EV9" s="448"/>
      <c r="EW9" s="448"/>
      <c r="EX9" s="448"/>
      <c r="EY9" s="448"/>
      <c r="EZ9" s="448"/>
      <c r="FA9" s="448"/>
      <c r="FB9" s="448"/>
      <c r="FC9" s="448"/>
      <c r="FD9" s="448"/>
      <c r="FE9" s="448"/>
      <c r="FF9" s="448"/>
      <c r="FG9" s="448"/>
      <c r="FH9" s="448"/>
      <c r="FI9" s="448"/>
      <c r="FJ9" s="448"/>
      <c r="FK9" s="448"/>
      <c r="FL9" s="448"/>
      <c r="FM9" s="448"/>
      <c r="FN9" s="448"/>
      <c r="FO9" s="448"/>
      <c r="FP9" s="448"/>
      <c r="FQ9" s="448"/>
      <c r="FR9" s="448"/>
      <c r="FS9" s="448"/>
      <c r="FT9" s="448"/>
      <c r="FU9" s="448"/>
      <c r="FV9" s="448"/>
      <c r="FW9" s="448"/>
      <c r="FX9" s="448"/>
      <c r="FY9" s="448"/>
      <c r="FZ9" s="448"/>
      <c r="GA9" s="448"/>
      <c r="GB9" s="448"/>
      <c r="GC9" s="448"/>
      <c r="GD9" s="448"/>
      <c r="GE9" s="448"/>
      <c r="GF9" s="448"/>
      <c r="GG9" s="448"/>
      <c r="GH9" s="448"/>
      <c r="GI9" s="448"/>
      <c r="GJ9" s="448"/>
      <c r="GK9" s="448"/>
      <c r="GL9" s="448"/>
      <c r="GM9" s="448"/>
      <c r="GN9" s="448"/>
      <c r="GO9" s="448"/>
      <c r="GP9" s="448"/>
      <c r="GQ9" s="448"/>
      <c r="GR9" s="448"/>
      <c r="GS9" s="448"/>
      <c r="GT9" s="448"/>
      <c r="GU9" s="448"/>
      <c r="GV9" s="448"/>
      <c r="GW9" s="448"/>
      <c r="GX9" s="448"/>
      <c r="GY9" s="448"/>
      <c r="GZ9" s="448"/>
      <c r="HA9" s="448"/>
      <c r="HB9" s="448"/>
      <c r="HC9" s="448"/>
      <c r="HD9" s="448"/>
      <c r="HE9" s="448"/>
      <c r="HF9" s="448"/>
      <c r="HG9" s="448"/>
      <c r="HH9" s="448"/>
      <c r="HI9" s="448"/>
      <c r="HJ9" s="448"/>
      <c r="HK9" s="448"/>
      <c r="HL9" s="448"/>
      <c r="HM9" s="448"/>
      <c r="HN9" s="448"/>
      <c r="HO9" s="448"/>
      <c r="HP9" s="448"/>
      <c r="HQ9" s="448"/>
      <c r="HR9" s="448"/>
      <c r="HS9" s="448"/>
      <c r="HT9" s="448"/>
      <c r="HU9" s="448"/>
      <c r="HV9" s="448"/>
      <c r="HW9" s="448"/>
      <c r="HX9" s="448"/>
      <c r="HY9" s="448"/>
      <c r="HZ9" s="448"/>
      <c r="IA9" s="448"/>
      <c r="IB9" s="448"/>
      <c r="IC9" s="448"/>
      <c r="ID9" s="448"/>
      <c r="IE9" s="448"/>
      <c r="IF9" s="448"/>
      <c r="IG9" s="448"/>
      <c r="IH9" s="448"/>
      <c r="II9" s="448"/>
      <c r="IJ9" s="448"/>
      <c r="IK9" s="448"/>
      <c r="IL9" s="448"/>
      <c r="IM9" s="448"/>
      <c r="IN9" s="448"/>
      <c r="IO9" s="448"/>
      <c r="IP9" s="448"/>
      <c r="IQ9" s="448"/>
      <c r="IR9" s="448"/>
      <c r="IS9" s="448"/>
      <c r="IT9" s="448"/>
      <c r="IU9" s="448"/>
      <c r="IV9" s="448"/>
      <c r="IW9" s="448"/>
      <c r="IX9" s="448"/>
      <c r="IY9" s="448"/>
      <c r="IZ9" s="448"/>
      <c r="JA9" s="448"/>
      <c r="JB9" s="448"/>
      <c r="JC9" s="448"/>
      <c r="JD9" s="448"/>
      <c r="JE9" s="448"/>
      <c r="JF9" s="448"/>
      <c r="JG9" s="448"/>
      <c r="JH9" s="448"/>
      <c r="JI9" s="448"/>
      <c r="JJ9" s="448"/>
      <c r="JK9" s="448"/>
      <c r="JL9" s="448"/>
      <c r="JM9" s="448"/>
      <c r="JN9" s="448"/>
      <c r="JO9" s="448"/>
      <c r="JP9" s="448"/>
      <c r="JQ9" s="448"/>
      <c r="JR9" s="448"/>
      <c r="JS9" s="448"/>
      <c r="JT9" s="448"/>
      <c r="JU9" s="448"/>
      <c r="JV9" s="448"/>
      <c r="JW9" s="448"/>
      <c r="JX9" s="448"/>
      <c r="JY9" s="448"/>
      <c r="JZ9" s="448"/>
      <c r="KA9" s="448"/>
      <c r="KB9" s="448"/>
      <c r="KC9" s="448"/>
      <c r="KD9" s="448"/>
      <c r="KE9" s="448"/>
      <c r="KF9" s="448"/>
      <c r="KG9" s="448"/>
      <c r="KH9" s="448"/>
      <c r="KI9" s="448"/>
      <c r="KJ9" s="448"/>
      <c r="KK9" s="448"/>
      <c r="KL9" s="448"/>
      <c r="KM9" s="448"/>
      <c r="KN9" s="448"/>
      <c r="KO9" s="448"/>
      <c r="KP9" s="448"/>
      <c r="KQ9" s="448"/>
      <c r="KR9" s="448"/>
      <c r="KS9" s="448"/>
      <c r="KT9" s="448"/>
      <c r="KU9" s="448"/>
      <c r="KV9" s="448"/>
      <c r="KW9" s="448"/>
      <c r="KX9" s="448"/>
      <c r="KY9" s="448"/>
      <c r="KZ9" s="448"/>
      <c r="LA9" s="448"/>
      <c r="LB9" s="448"/>
      <c r="LC9" s="448"/>
      <c r="LD9" s="448"/>
      <c r="LE9" s="448"/>
      <c r="LF9" s="448"/>
      <c r="LG9" s="448"/>
      <c r="LH9" s="448"/>
      <c r="LI9" s="448"/>
      <c r="LJ9" s="448"/>
      <c r="LK9" s="448"/>
      <c r="LL9" s="448"/>
      <c r="LM9" s="448"/>
      <c r="LN9" s="448"/>
      <c r="LO9" s="448"/>
      <c r="LP9" s="448"/>
      <c r="LQ9" s="448"/>
      <c r="LR9" s="448"/>
      <c r="LS9" s="448"/>
      <c r="LT9" s="448"/>
      <c r="LU9" s="448"/>
      <c r="LV9" s="448"/>
      <c r="LW9" s="448"/>
      <c r="LX9" s="448"/>
      <c r="LY9" s="448"/>
      <c r="LZ9" s="448"/>
      <c r="MA9" s="448"/>
      <c r="MB9" s="448"/>
      <c r="MC9" s="448"/>
      <c r="MD9" s="448"/>
      <c r="ME9" s="448"/>
      <c r="MF9" s="448"/>
      <c r="MG9" s="448"/>
      <c r="MH9" s="448"/>
      <c r="MI9" s="448"/>
      <c r="MJ9" s="448"/>
      <c r="MK9" s="448"/>
      <c r="ML9" s="448"/>
      <c r="MM9" s="448"/>
      <c r="MN9" s="448"/>
      <c r="MO9" s="448"/>
      <c r="MP9" s="448"/>
      <c r="MQ9" s="448"/>
      <c r="MR9" s="448"/>
      <c r="MS9" s="448"/>
      <c r="MT9" s="448"/>
      <c r="MU9" s="448"/>
      <c r="MV9" s="448"/>
      <c r="MW9" s="448"/>
      <c r="MX9" s="448"/>
      <c r="MY9" s="448"/>
      <c r="MZ9" s="448"/>
      <c r="NA9" s="448"/>
      <c r="NB9" s="448"/>
      <c r="NC9" s="448"/>
      <c r="ND9" s="448"/>
      <c r="NE9" s="448"/>
      <c r="NF9" s="448"/>
      <c r="NG9" s="448"/>
      <c r="NH9" s="448"/>
      <c r="NI9" s="448"/>
      <c r="NJ9" s="448"/>
      <c r="NK9" s="448"/>
      <c r="NL9" s="448"/>
      <c r="NM9" s="448"/>
      <c r="NN9" s="448"/>
      <c r="NO9" s="448"/>
      <c r="NP9" s="448"/>
      <c r="NQ9" s="448"/>
      <c r="NR9" s="448"/>
      <c r="NS9" s="448"/>
      <c r="NT9" s="448"/>
      <c r="NU9" s="448"/>
      <c r="NV9" s="448"/>
      <c r="NW9" s="448"/>
      <c r="NX9" s="448"/>
      <c r="NY9" s="448"/>
      <c r="NZ9" s="448"/>
      <c r="OA9" s="448"/>
      <c r="OB9" s="448"/>
      <c r="OC9" s="448"/>
      <c r="OD9" s="448"/>
      <c r="OE9" s="448"/>
      <c r="OF9" s="448"/>
      <c r="OG9" s="448"/>
      <c r="OH9" s="448"/>
      <c r="OI9" s="448"/>
      <c r="OJ9" s="448"/>
      <c r="OK9" s="448"/>
      <c r="OL9" s="448"/>
      <c r="OM9" s="448"/>
      <c r="ON9" s="448"/>
      <c r="OO9" s="448"/>
      <c r="OP9" s="448"/>
      <c r="OQ9" s="448"/>
      <c r="OR9" s="448"/>
      <c r="OS9" s="448"/>
      <c r="OT9" s="448"/>
      <c r="OU9" s="448"/>
      <c r="OV9" s="448"/>
      <c r="OW9" s="448"/>
      <c r="OX9" s="448"/>
      <c r="OY9" s="448"/>
      <c r="OZ9" s="448"/>
      <c r="PA9" s="448"/>
      <c r="PB9" s="448"/>
      <c r="PC9" s="448"/>
      <c r="PD9" s="448"/>
      <c r="PE9" s="448"/>
      <c r="PF9" s="448"/>
      <c r="PG9" s="448"/>
      <c r="PH9" s="448"/>
      <c r="PI9" s="448"/>
      <c r="PJ9" s="448"/>
      <c r="PK9" s="448"/>
      <c r="PL9" s="448"/>
      <c r="PM9" s="448"/>
      <c r="PN9" s="448"/>
      <c r="PO9" s="448"/>
      <c r="PP9" s="448"/>
      <c r="PQ9" s="448"/>
      <c r="PR9" s="448"/>
      <c r="PS9" s="448"/>
      <c r="PT9" s="448"/>
      <c r="PU9" s="448"/>
      <c r="PV9" s="448"/>
      <c r="PW9" s="448"/>
      <c r="PX9" s="448"/>
      <c r="PY9" s="448"/>
      <c r="PZ9" s="448"/>
      <c r="QA9" s="448"/>
      <c r="QB9" s="448"/>
      <c r="QC9" s="448"/>
      <c r="QD9" s="448"/>
      <c r="QE9" s="448"/>
      <c r="QF9" s="448"/>
      <c r="QG9" s="448"/>
      <c r="QH9" s="448"/>
      <c r="QI9" s="448"/>
      <c r="QJ9" s="448"/>
      <c r="QK9" s="448"/>
      <c r="QL9" s="448"/>
      <c r="QM9" s="448"/>
      <c r="QN9" s="448"/>
      <c r="QO9" s="448"/>
      <c r="QP9" s="448"/>
      <c r="QQ9" s="448"/>
      <c r="QR9" s="448"/>
      <c r="QS9" s="448"/>
      <c r="QT9" s="448"/>
      <c r="QU9" s="448"/>
      <c r="QV9" s="448"/>
      <c r="QW9" s="448"/>
      <c r="QX9" s="448"/>
      <c r="QY9" s="448"/>
      <c r="QZ9" s="448"/>
      <c r="RA9" s="448"/>
      <c r="RB9" s="448"/>
      <c r="RC9" s="448"/>
      <c r="RD9" s="448"/>
      <c r="RE9" s="448"/>
      <c r="RF9" s="448"/>
      <c r="RG9" s="448"/>
      <c r="RH9" s="448"/>
      <c r="RI9" s="448"/>
      <c r="RJ9" s="448"/>
      <c r="RK9" s="448"/>
      <c r="RL9" s="448"/>
      <c r="RM9" s="448"/>
      <c r="RN9" s="448"/>
      <c r="RO9" s="448"/>
      <c r="RP9" s="448"/>
      <c r="RQ9" s="448"/>
      <c r="RR9" s="448"/>
      <c r="RS9" s="448"/>
      <c r="RT9" s="448"/>
      <c r="RU9" s="448"/>
      <c r="RV9" s="448"/>
      <c r="RW9" s="448"/>
      <c r="RX9" s="448"/>
      <c r="RY9" s="448"/>
      <c r="RZ9" s="448"/>
      <c r="SA9" s="448"/>
      <c r="SB9" s="448"/>
      <c r="SC9" s="448"/>
      <c r="SD9" s="448"/>
      <c r="SE9" s="448"/>
      <c r="SF9" s="448"/>
      <c r="SG9" s="448"/>
      <c r="SH9" s="448"/>
      <c r="SI9" s="448"/>
      <c r="SJ9" s="448"/>
      <c r="SK9" s="448"/>
      <c r="SL9" s="448"/>
      <c r="SM9" s="448"/>
      <c r="SN9" s="448"/>
      <c r="SO9" s="448"/>
      <c r="SP9" s="448"/>
      <c r="SQ9" s="448"/>
      <c r="SR9" s="448"/>
      <c r="SS9" s="448"/>
      <c r="ST9" s="448"/>
      <c r="SU9" s="448"/>
      <c r="SV9" s="448"/>
      <c r="SW9" s="448"/>
      <c r="SX9" s="448"/>
      <c r="SY9" s="448"/>
      <c r="SZ9" s="448"/>
      <c r="TA9" s="448"/>
      <c r="TB9" s="448"/>
      <c r="TC9" s="448"/>
      <c r="TD9" s="448"/>
      <c r="TE9" s="448"/>
      <c r="TF9" s="448"/>
      <c r="TG9" s="448"/>
      <c r="TH9" s="448"/>
      <c r="TI9" s="448"/>
      <c r="TJ9" s="448"/>
      <c r="TK9" s="448"/>
      <c r="TL9" s="448"/>
      <c r="TM9" s="448"/>
      <c r="TN9" s="448"/>
      <c r="TO9" s="448"/>
      <c r="TP9" s="448"/>
      <c r="TQ9" s="448"/>
      <c r="TR9" s="448"/>
      <c r="TS9" s="448"/>
      <c r="TT9" s="448"/>
      <c r="TU9" s="448"/>
      <c r="TV9" s="448"/>
      <c r="TW9" s="448"/>
      <c r="TX9" s="448"/>
      <c r="TY9" s="448"/>
      <c r="TZ9" s="448"/>
      <c r="UA9" s="448"/>
      <c r="UB9" s="448"/>
      <c r="UC9" s="448"/>
      <c r="UD9" s="448"/>
      <c r="UE9" s="448"/>
      <c r="UF9" s="448"/>
      <c r="UG9" s="448"/>
      <c r="UH9" s="448"/>
      <c r="UI9" s="448"/>
      <c r="UJ9" s="448"/>
      <c r="UK9" s="448"/>
      <c r="UL9" s="448"/>
      <c r="UM9" s="448"/>
    </row>
    <row r="10" spans="1:559" s="467" customFormat="1" ht="13.95" customHeight="1">
      <c r="A10" s="962" t="s">
        <v>187</v>
      </c>
      <c r="B10" s="450" t="s">
        <v>942</v>
      </c>
      <c r="C10" s="451" t="s">
        <v>193</v>
      </c>
      <c r="D10" s="451" t="s">
        <v>943</v>
      </c>
      <c r="E10" s="451" t="s">
        <v>944</v>
      </c>
      <c r="F10" s="452">
        <v>18.12</v>
      </c>
      <c r="G10" s="452">
        <v>0.42</v>
      </c>
      <c r="H10" s="452">
        <v>1.61</v>
      </c>
      <c r="I10" s="453">
        <f>COUNT(F10:F12)</f>
        <v>3</v>
      </c>
      <c r="J10" s="458">
        <f>AVERAGE(F10:F12)</f>
        <v>18.53</v>
      </c>
      <c r="K10" s="458">
        <f>STDEV(F10:F12)</f>
        <v>0.37643060449437338</v>
      </c>
      <c r="L10" s="459">
        <f>K10/J10</f>
        <v>2.0314657555012054E-2</v>
      </c>
      <c r="M10" s="454">
        <f t="shared" ref="M10:M73" si="0">ABS(F10-J10)/K10</f>
        <v>1.0891781781418055</v>
      </c>
      <c r="N10" s="455">
        <f t="shared" ref="N10:N73" si="1">NORMDIST(F10,J10,K10,TRUE)</f>
        <v>0.13803766000190912</v>
      </c>
      <c r="O10" s="455">
        <f t="shared" ref="O10:O73" si="2">IF(N10&gt;0.5,2*(N10-0.5),2*(0.5-N10))</f>
        <v>0.72392467999618182</v>
      </c>
      <c r="P10" s="455">
        <f t="shared" ref="P10:P73" si="3">IF(N10&gt;0.5,2*(1-N10),2*N10)</f>
        <v>0.27607532000381824</v>
      </c>
      <c r="Q10" s="456">
        <f t="shared" ref="Q10:Q73" si="4">I10*P10</f>
        <v>0.82822596001145476</v>
      </c>
      <c r="R10" s="457">
        <f>COUNT(F10:F12)</f>
        <v>3</v>
      </c>
      <c r="S10" s="458">
        <f>AVERAGE(F10:F12)</f>
        <v>18.53</v>
      </c>
      <c r="T10" s="458">
        <f>STDEV(F10:F12)</f>
        <v>0.37643060449437338</v>
      </c>
      <c r="U10" s="459">
        <f>T10/S10</f>
        <v>2.0314657555012054E-2</v>
      </c>
      <c r="V10" s="460">
        <f t="shared" ref="V10:V73" si="5">ABS(F10-J10)</f>
        <v>0.41000000000000014</v>
      </c>
      <c r="W10" s="460">
        <f t="shared" ref="W10:W73" si="6">IF(I10=3,1.196,IF(I10=4,1.383,IF(I10=5,1.509,IF(I10=6,1.61,IF(I10=7,1.693,IF(I10=8,1.763,IF(I10=9,1.824,IF(I10=10,1.878,IF(I10=11,1.925,IF(I10=12,1.969,IF(I10=13,2.007,IF(I10=14,2.043,IF(I10=15,2.076,IF(I10=16,2.106,IF(I10=17,2.134,IF(I10=18,2.161,IF(I10=19,2.185,IF(I10=20,2.209,))))))))))))))))))</f>
        <v>1.196</v>
      </c>
      <c r="X10" s="461">
        <f t="shared" ref="X10:X73" si="7">W10*K10</f>
        <v>0.45021100297527056</v>
      </c>
      <c r="Y10" s="462" t="str">
        <f t="shared" ref="Y10:Y73" si="8">IF(V10&gt;X10, "Reject", "Accept")</f>
        <v>Accept</v>
      </c>
      <c r="Z10" s="461"/>
      <c r="AA10" s="461"/>
      <c r="AB10" s="463"/>
      <c r="AC10" s="463"/>
      <c r="AD10" s="461"/>
      <c r="AE10" s="463"/>
      <c r="AF10" s="464">
        <f>COUNT(F10:F12)</f>
        <v>3</v>
      </c>
      <c r="AG10" s="465">
        <f>AVERAGE(F10:F12)</f>
        <v>18.53</v>
      </c>
      <c r="AH10" s="465">
        <f>STDEV(F10:F12)</f>
        <v>0.37643060449437338</v>
      </c>
      <c r="AI10" s="466">
        <f>AH10/AG10</f>
        <v>2.0314657555012054E-2</v>
      </c>
      <c r="AJ10" s="401"/>
      <c r="AK10" s="401"/>
      <c r="AL10" s="401"/>
      <c r="AM10" s="401"/>
      <c r="AN10" s="401"/>
      <c r="AO10" s="401"/>
      <c r="AP10" s="401"/>
      <c r="AQ10" s="401"/>
      <c r="AR10" s="401"/>
      <c r="AS10" s="401"/>
      <c r="AT10" s="401"/>
      <c r="AU10" s="401"/>
      <c r="AV10" s="401"/>
      <c r="AW10" s="401"/>
      <c r="AX10" s="401"/>
      <c r="AY10" s="401"/>
      <c r="AZ10" s="401"/>
      <c r="BA10" s="401"/>
      <c r="BB10" s="401"/>
      <c r="BC10" s="401"/>
      <c r="BD10" s="401"/>
      <c r="BE10" s="401"/>
      <c r="BF10" s="401"/>
      <c r="BG10" s="401"/>
      <c r="BH10" s="401"/>
      <c r="BI10" s="401"/>
      <c r="BJ10" s="401"/>
      <c r="BK10" s="401"/>
      <c r="BL10" s="401"/>
      <c r="BM10" s="401"/>
      <c r="BN10" s="401"/>
      <c r="BO10" s="401"/>
      <c r="BP10" s="401"/>
      <c r="BQ10" s="401"/>
      <c r="BR10" s="401"/>
      <c r="BS10" s="401"/>
      <c r="BT10" s="401"/>
      <c r="BU10" s="401"/>
      <c r="BV10" s="401"/>
      <c r="BW10" s="401"/>
      <c r="BX10" s="401"/>
      <c r="BY10" s="401"/>
      <c r="BZ10" s="401"/>
      <c r="CA10" s="401"/>
      <c r="CB10" s="401"/>
      <c r="CC10" s="401"/>
      <c r="CD10" s="401"/>
      <c r="CE10" s="401"/>
      <c r="CF10" s="401"/>
      <c r="CG10" s="401"/>
      <c r="CH10" s="401"/>
      <c r="CI10" s="401"/>
      <c r="CJ10" s="401"/>
      <c r="CK10" s="401"/>
      <c r="CL10" s="401"/>
      <c r="CM10" s="401"/>
      <c r="CN10" s="401"/>
      <c r="CO10" s="401"/>
      <c r="CP10" s="401"/>
      <c r="CQ10" s="401"/>
      <c r="CR10" s="401"/>
      <c r="CS10" s="401"/>
      <c r="CT10" s="401"/>
      <c r="CU10" s="401"/>
      <c r="CV10" s="401"/>
      <c r="CW10" s="401"/>
      <c r="CX10" s="401"/>
      <c r="CY10" s="401"/>
      <c r="CZ10" s="401"/>
      <c r="DA10" s="401"/>
      <c r="DB10" s="401"/>
      <c r="DC10" s="401"/>
      <c r="DD10" s="401"/>
      <c r="DE10" s="401"/>
      <c r="DF10" s="401"/>
      <c r="DG10" s="401"/>
      <c r="DH10" s="401"/>
      <c r="DI10" s="401"/>
      <c r="DJ10" s="401"/>
      <c r="DK10" s="401"/>
      <c r="DL10" s="401"/>
      <c r="DM10" s="401"/>
      <c r="DN10" s="401"/>
      <c r="DO10" s="401"/>
      <c r="DP10" s="401"/>
      <c r="DQ10" s="401"/>
      <c r="DR10" s="401"/>
      <c r="DS10" s="401"/>
      <c r="DT10" s="401"/>
      <c r="DU10" s="401"/>
      <c r="DV10" s="401"/>
      <c r="DW10" s="401"/>
      <c r="DX10" s="401"/>
      <c r="DY10" s="401"/>
      <c r="DZ10" s="401"/>
      <c r="EA10" s="401"/>
      <c r="EB10" s="401"/>
      <c r="EC10" s="401"/>
      <c r="ED10" s="401"/>
      <c r="EE10" s="401"/>
      <c r="EF10" s="401"/>
      <c r="EG10" s="401"/>
      <c r="EH10" s="401"/>
      <c r="EI10" s="401"/>
      <c r="EJ10" s="401"/>
      <c r="EK10" s="401"/>
      <c r="EL10" s="401"/>
      <c r="EM10" s="401"/>
      <c r="EN10" s="401"/>
      <c r="EO10" s="401"/>
      <c r="EP10" s="401"/>
      <c r="EQ10" s="401"/>
      <c r="ER10" s="401"/>
      <c r="ES10" s="401"/>
      <c r="ET10" s="401"/>
      <c r="EU10" s="401"/>
      <c r="EV10" s="401"/>
      <c r="EW10" s="401"/>
      <c r="EX10" s="401"/>
      <c r="EY10" s="401"/>
      <c r="EZ10" s="401"/>
      <c r="FA10" s="401"/>
      <c r="FB10" s="401"/>
      <c r="FC10" s="401"/>
      <c r="FD10" s="401"/>
      <c r="FE10" s="401"/>
      <c r="FF10" s="401"/>
      <c r="FG10" s="401"/>
      <c r="FH10" s="401"/>
      <c r="FI10" s="401"/>
      <c r="FJ10" s="401"/>
      <c r="FK10" s="401"/>
      <c r="FL10" s="401"/>
      <c r="FM10" s="401"/>
      <c r="FN10" s="401"/>
      <c r="FO10" s="401"/>
      <c r="FP10" s="401"/>
      <c r="FQ10" s="401"/>
      <c r="FR10" s="401"/>
      <c r="FS10" s="401"/>
      <c r="FT10" s="401"/>
      <c r="FU10" s="401"/>
      <c r="FV10" s="401"/>
      <c r="FW10" s="401"/>
      <c r="FX10" s="401"/>
      <c r="FY10" s="401"/>
      <c r="FZ10" s="401"/>
      <c r="GA10" s="401"/>
      <c r="GB10" s="401"/>
      <c r="GC10" s="401"/>
      <c r="GD10" s="401"/>
      <c r="GE10" s="401"/>
      <c r="GF10" s="401"/>
      <c r="GG10" s="401"/>
      <c r="GH10" s="401"/>
      <c r="GI10" s="401"/>
      <c r="GJ10" s="401"/>
      <c r="GK10" s="401"/>
      <c r="GL10" s="401"/>
      <c r="GM10" s="401"/>
      <c r="GN10" s="401"/>
      <c r="GO10" s="401"/>
      <c r="GP10" s="401"/>
      <c r="GQ10" s="401"/>
      <c r="GR10" s="401"/>
      <c r="GS10" s="401"/>
      <c r="GT10" s="401"/>
      <c r="GU10" s="401"/>
      <c r="GV10" s="401"/>
      <c r="GW10" s="401"/>
      <c r="GX10" s="401"/>
      <c r="GY10" s="401"/>
      <c r="GZ10" s="401"/>
      <c r="HA10" s="401"/>
      <c r="HB10" s="401"/>
      <c r="HC10" s="401"/>
      <c r="HD10" s="401"/>
      <c r="HE10" s="401"/>
      <c r="HF10" s="401"/>
      <c r="HG10" s="401"/>
      <c r="HH10" s="401"/>
      <c r="HI10" s="401"/>
      <c r="HJ10" s="401"/>
      <c r="HK10" s="401"/>
      <c r="HL10" s="401"/>
      <c r="HM10" s="401"/>
      <c r="HN10" s="401"/>
      <c r="HO10" s="401"/>
      <c r="HP10" s="401"/>
      <c r="HQ10" s="401"/>
      <c r="HR10" s="401"/>
      <c r="HS10" s="401"/>
      <c r="HT10" s="401"/>
      <c r="HU10" s="401"/>
      <c r="HV10" s="401"/>
      <c r="HW10" s="401"/>
      <c r="HX10" s="401"/>
      <c r="HY10" s="401"/>
      <c r="HZ10" s="401"/>
      <c r="IA10" s="401"/>
      <c r="IB10" s="401"/>
      <c r="IC10" s="401"/>
      <c r="ID10" s="401"/>
      <c r="IE10" s="401"/>
      <c r="IF10" s="401"/>
      <c r="IG10" s="401"/>
      <c r="IH10" s="401"/>
      <c r="II10" s="401"/>
      <c r="IJ10" s="401"/>
      <c r="IK10" s="401"/>
      <c r="IL10" s="401"/>
      <c r="IM10" s="401"/>
      <c r="IN10" s="401"/>
      <c r="IO10" s="401"/>
      <c r="IP10" s="401"/>
      <c r="IQ10" s="401"/>
      <c r="IR10" s="401"/>
      <c r="IS10" s="401"/>
      <c r="IT10" s="401"/>
      <c r="IU10" s="401"/>
      <c r="IV10" s="401"/>
      <c r="IW10" s="401"/>
      <c r="IX10" s="401"/>
      <c r="IY10" s="401"/>
      <c r="IZ10" s="401"/>
      <c r="JA10" s="401"/>
      <c r="JB10" s="401"/>
      <c r="JC10" s="401"/>
      <c r="JD10" s="401"/>
      <c r="JE10" s="401"/>
      <c r="JF10" s="401"/>
      <c r="JG10" s="401"/>
      <c r="JH10" s="401"/>
      <c r="JI10" s="401"/>
      <c r="JJ10" s="401"/>
      <c r="JK10" s="401"/>
      <c r="JL10" s="401"/>
      <c r="JM10" s="401"/>
      <c r="JN10" s="401"/>
      <c r="JO10" s="401"/>
      <c r="JP10" s="401"/>
      <c r="JQ10" s="401"/>
      <c r="JR10" s="401"/>
      <c r="JS10" s="401"/>
      <c r="JT10" s="401"/>
      <c r="JU10" s="401"/>
      <c r="JV10" s="401"/>
      <c r="JW10" s="401"/>
      <c r="JX10" s="401"/>
      <c r="JY10" s="401"/>
      <c r="JZ10" s="401"/>
      <c r="KA10" s="401"/>
      <c r="KB10" s="401"/>
      <c r="KC10" s="401"/>
      <c r="KD10" s="401"/>
      <c r="KE10" s="401"/>
      <c r="KF10" s="401"/>
      <c r="KG10" s="401"/>
      <c r="KH10" s="401"/>
      <c r="KI10" s="401"/>
      <c r="KJ10" s="401"/>
      <c r="KK10" s="401"/>
      <c r="KL10" s="401"/>
      <c r="KM10" s="401"/>
      <c r="KN10" s="401"/>
      <c r="KO10" s="401"/>
      <c r="KP10" s="401"/>
      <c r="KQ10" s="401"/>
      <c r="KR10" s="401"/>
      <c r="KS10" s="401"/>
      <c r="KT10" s="401"/>
      <c r="KU10" s="401"/>
      <c r="KV10" s="401"/>
      <c r="KW10" s="401"/>
      <c r="KX10" s="401"/>
      <c r="KY10" s="401"/>
      <c r="KZ10" s="401"/>
      <c r="LA10" s="401"/>
      <c r="LB10" s="401"/>
      <c r="LC10" s="401"/>
      <c r="LD10" s="401"/>
      <c r="LE10" s="401"/>
      <c r="LF10" s="401"/>
      <c r="LG10" s="401"/>
      <c r="LH10" s="401"/>
      <c r="LI10" s="401"/>
      <c r="LJ10" s="401"/>
      <c r="LK10" s="401"/>
      <c r="LL10" s="401"/>
      <c r="LM10" s="401"/>
      <c r="LN10" s="401"/>
      <c r="LO10" s="401"/>
      <c r="LP10" s="401"/>
      <c r="LQ10" s="401"/>
      <c r="LR10" s="401"/>
      <c r="LS10" s="401"/>
      <c r="LT10" s="401"/>
      <c r="LU10" s="401"/>
      <c r="LV10" s="401"/>
      <c r="LW10" s="401"/>
      <c r="LX10" s="401"/>
      <c r="LY10" s="401"/>
      <c r="LZ10" s="401"/>
      <c r="MA10" s="401"/>
      <c r="MB10" s="401"/>
      <c r="MC10" s="401"/>
      <c r="MD10" s="401"/>
      <c r="ME10" s="401"/>
      <c r="MF10" s="401"/>
      <c r="MG10" s="401"/>
      <c r="MH10" s="401"/>
      <c r="MI10" s="401"/>
      <c r="MJ10" s="401"/>
      <c r="MK10" s="401"/>
      <c r="ML10" s="401"/>
      <c r="MM10" s="401"/>
      <c r="MN10" s="401"/>
      <c r="MO10" s="401"/>
      <c r="MP10" s="401"/>
      <c r="MQ10" s="401"/>
      <c r="MR10" s="401"/>
      <c r="MS10" s="401"/>
      <c r="MT10" s="401"/>
      <c r="MU10" s="401"/>
      <c r="MV10" s="401"/>
      <c r="MW10" s="401"/>
      <c r="MX10" s="401"/>
      <c r="MY10" s="401"/>
      <c r="MZ10" s="401"/>
      <c r="NA10" s="401"/>
      <c r="NB10" s="401"/>
      <c r="NC10" s="401"/>
      <c r="ND10" s="401"/>
      <c r="NE10" s="401"/>
      <c r="NF10" s="401"/>
      <c r="NG10" s="401"/>
      <c r="NH10" s="401"/>
      <c r="NI10" s="401"/>
      <c r="NJ10" s="401"/>
      <c r="NK10" s="401"/>
      <c r="NL10" s="401"/>
      <c r="NM10" s="401"/>
      <c r="NN10" s="401"/>
      <c r="NO10" s="401"/>
      <c r="NP10" s="401"/>
      <c r="NQ10" s="401"/>
      <c r="NR10" s="401"/>
      <c r="NS10" s="401"/>
      <c r="NT10" s="401"/>
      <c r="NU10" s="401"/>
      <c r="NV10" s="401"/>
      <c r="NW10" s="401"/>
      <c r="NX10" s="401"/>
      <c r="NY10" s="401"/>
      <c r="NZ10" s="401"/>
      <c r="OA10" s="401"/>
      <c r="OB10" s="401"/>
      <c r="OC10" s="401"/>
      <c r="OD10" s="401"/>
      <c r="OE10" s="401"/>
      <c r="OF10" s="401"/>
      <c r="OG10" s="401"/>
      <c r="OH10" s="401"/>
      <c r="OI10" s="401"/>
      <c r="OJ10" s="401"/>
      <c r="OK10" s="401"/>
      <c r="OL10" s="401"/>
      <c r="OM10" s="401"/>
      <c r="ON10" s="401"/>
      <c r="OO10" s="401"/>
      <c r="OP10" s="401"/>
      <c r="OQ10" s="401"/>
      <c r="OR10" s="401"/>
      <c r="OS10" s="401"/>
      <c r="OT10" s="401"/>
      <c r="OU10" s="401"/>
      <c r="OV10" s="401"/>
      <c r="OW10" s="401"/>
      <c r="OX10" s="401"/>
      <c r="OY10" s="401"/>
      <c r="OZ10" s="401"/>
      <c r="PA10" s="401"/>
      <c r="PB10" s="401"/>
      <c r="PC10" s="401"/>
      <c r="PD10" s="401"/>
      <c r="PE10" s="401"/>
      <c r="PF10" s="401"/>
      <c r="PG10" s="401"/>
      <c r="PH10" s="401"/>
      <c r="PI10" s="401"/>
      <c r="PJ10" s="401"/>
      <c r="PK10" s="401"/>
      <c r="PL10" s="401"/>
      <c r="PM10" s="401"/>
      <c r="PN10" s="401"/>
      <c r="PO10" s="401"/>
      <c r="PP10" s="401"/>
      <c r="PQ10" s="401"/>
      <c r="PR10" s="401"/>
      <c r="PS10" s="401"/>
      <c r="PT10" s="401"/>
      <c r="PU10" s="401"/>
      <c r="PV10" s="401"/>
      <c r="PW10" s="401"/>
      <c r="PX10" s="401"/>
      <c r="PY10" s="401"/>
      <c r="PZ10" s="401"/>
      <c r="QA10" s="401"/>
      <c r="QB10" s="401"/>
      <c r="QC10" s="401"/>
      <c r="QD10" s="401"/>
      <c r="QE10" s="401"/>
      <c r="QF10" s="401"/>
      <c r="QG10" s="401"/>
      <c r="QH10" s="401"/>
      <c r="QI10" s="401"/>
      <c r="QJ10" s="401"/>
      <c r="QK10" s="401"/>
      <c r="QL10" s="401"/>
      <c r="QM10" s="401"/>
      <c r="QN10" s="401"/>
      <c r="QO10" s="401"/>
      <c r="QP10" s="401"/>
      <c r="QQ10" s="401"/>
      <c r="QR10" s="401"/>
      <c r="QS10" s="401"/>
      <c r="QT10" s="401"/>
      <c r="QU10" s="401"/>
      <c r="QV10" s="401"/>
      <c r="QW10" s="401"/>
      <c r="QX10" s="401"/>
      <c r="QY10" s="401"/>
      <c r="QZ10" s="401"/>
      <c r="RA10" s="401"/>
      <c r="RB10" s="401"/>
      <c r="RC10" s="401"/>
      <c r="RD10" s="401"/>
      <c r="RE10" s="401"/>
      <c r="RF10" s="401"/>
      <c r="RG10" s="401"/>
      <c r="RH10" s="401"/>
      <c r="RI10" s="401"/>
      <c r="RJ10" s="401"/>
      <c r="RK10" s="401"/>
      <c r="RL10" s="401"/>
      <c r="RM10" s="401"/>
      <c r="RN10" s="401"/>
      <c r="RO10" s="401"/>
      <c r="RP10" s="401"/>
      <c r="RQ10" s="401"/>
      <c r="RR10" s="401"/>
      <c r="RS10" s="401"/>
      <c r="RT10" s="401"/>
      <c r="RU10" s="401"/>
      <c r="RV10" s="401"/>
      <c r="RW10" s="401"/>
      <c r="RX10" s="401"/>
      <c r="RY10" s="401"/>
      <c r="RZ10" s="401"/>
      <c r="SA10" s="401"/>
      <c r="SB10" s="401"/>
      <c r="SC10" s="401"/>
      <c r="SD10" s="401"/>
      <c r="SE10" s="401"/>
      <c r="SF10" s="401"/>
      <c r="SG10" s="401"/>
      <c r="SH10" s="401"/>
      <c r="SI10" s="401"/>
      <c r="SJ10" s="401"/>
      <c r="SK10" s="401"/>
      <c r="SL10" s="401"/>
      <c r="SM10" s="401"/>
      <c r="SN10" s="401"/>
      <c r="SO10" s="401"/>
      <c r="SP10" s="401"/>
      <c r="SQ10" s="401"/>
      <c r="SR10" s="401"/>
      <c r="SS10" s="401"/>
      <c r="ST10" s="401"/>
      <c r="SU10" s="401"/>
      <c r="SV10" s="401"/>
      <c r="SW10" s="401"/>
      <c r="SX10" s="401"/>
      <c r="SY10" s="401"/>
      <c r="SZ10" s="401"/>
      <c r="TA10" s="401"/>
      <c r="TB10" s="401"/>
      <c r="TC10" s="401"/>
      <c r="TD10" s="401"/>
      <c r="TE10" s="401"/>
      <c r="TF10" s="401"/>
      <c r="TG10" s="401"/>
      <c r="TH10" s="401"/>
      <c r="TI10" s="401"/>
      <c r="TJ10" s="401"/>
      <c r="TK10" s="401"/>
      <c r="TL10" s="401"/>
      <c r="TM10" s="401"/>
      <c r="TN10" s="401"/>
      <c r="TO10" s="401"/>
      <c r="TP10" s="401"/>
      <c r="TQ10" s="401"/>
      <c r="TR10" s="401"/>
      <c r="TS10" s="401"/>
      <c r="TT10" s="401"/>
      <c r="TU10" s="401"/>
      <c r="TV10" s="401"/>
      <c r="TW10" s="401"/>
      <c r="TX10" s="401"/>
      <c r="TY10" s="401"/>
      <c r="TZ10" s="401"/>
      <c r="UA10" s="401"/>
      <c r="UB10" s="401"/>
      <c r="UC10" s="401"/>
      <c r="UD10" s="401"/>
      <c r="UE10" s="401"/>
      <c r="UF10" s="401"/>
      <c r="UG10" s="401"/>
      <c r="UH10" s="401"/>
      <c r="UI10" s="401"/>
      <c r="UJ10" s="401"/>
      <c r="UK10" s="401"/>
      <c r="UL10" s="401"/>
      <c r="UM10" s="401"/>
    </row>
    <row r="11" spans="1:559" s="401" customFormat="1" ht="13.95" customHeight="1">
      <c r="A11" s="963"/>
      <c r="B11" s="468" t="s">
        <v>942</v>
      </c>
      <c r="C11" s="469" t="s">
        <v>193</v>
      </c>
      <c r="D11" s="469" t="s">
        <v>945</v>
      </c>
      <c r="E11" s="469" t="s">
        <v>946</v>
      </c>
      <c r="F11" s="470">
        <v>18.61</v>
      </c>
      <c r="G11" s="470">
        <v>0.47</v>
      </c>
      <c r="H11" s="470">
        <v>1.67</v>
      </c>
      <c r="I11" s="471">
        <f t="shared" ref="I11:L12" si="9">I10</f>
        <v>3</v>
      </c>
      <c r="J11" s="472">
        <f t="shared" si="9"/>
        <v>18.53</v>
      </c>
      <c r="K11" s="472">
        <f t="shared" si="9"/>
        <v>0.37643060449437338</v>
      </c>
      <c r="L11" s="473">
        <f t="shared" si="9"/>
        <v>2.0314657555012054E-2</v>
      </c>
      <c r="M11" s="474">
        <f t="shared" si="0"/>
        <v>0.21252257134473793</v>
      </c>
      <c r="N11" s="475">
        <f t="shared" si="1"/>
        <v>0.58415031472128187</v>
      </c>
      <c r="O11" s="475">
        <f t="shared" si="2"/>
        <v>0.16830062944256374</v>
      </c>
      <c r="P11" s="475">
        <f t="shared" si="3"/>
        <v>0.83169937055743626</v>
      </c>
      <c r="Q11" s="476">
        <f t="shared" si="4"/>
        <v>2.4950981116723088</v>
      </c>
      <c r="R11" s="477"/>
      <c r="S11" s="472"/>
      <c r="T11" s="472"/>
      <c r="U11" s="473"/>
      <c r="V11" s="478">
        <f t="shared" si="5"/>
        <v>7.9999999999998295E-2</v>
      </c>
      <c r="W11" s="478">
        <f t="shared" si="6"/>
        <v>1.196</v>
      </c>
      <c r="X11" s="479">
        <f t="shared" si="7"/>
        <v>0.45021100297527056</v>
      </c>
      <c r="Y11" s="480" t="str">
        <f t="shared" si="8"/>
        <v>Accept</v>
      </c>
      <c r="Z11" s="479"/>
      <c r="AA11" s="479"/>
      <c r="AB11" s="481"/>
      <c r="AC11" s="481"/>
      <c r="AD11" s="479"/>
      <c r="AE11" s="481"/>
      <c r="AF11" s="464"/>
      <c r="AG11" s="482"/>
      <c r="AH11" s="482"/>
      <c r="AI11" s="483"/>
    </row>
    <row r="12" spans="1:559" s="501" customFormat="1" ht="13.95" customHeight="1">
      <c r="A12" s="963"/>
      <c r="B12" s="484" t="s">
        <v>942</v>
      </c>
      <c r="C12" s="485" t="s">
        <v>193</v>
      </c>
      <c r="D12" s="485" t="s">
        <v>947</v>
      </c>
      <c r="E12" s="485" t="s">
        <v>948</v>
      </c>
      <c r="F12" s="486">
        <v>18.86</v>
      </c>
      <c r="G12" s="486">
        <v>0.41</v>
      </c>
      <c r="H12" s="486">
        <v>1.67</v>
      </c>
      <c r="I12" s="487">
        <f t="shared" si="9"/>
        <v>3</v>
      </c>
      <c r="J12" s="488">
        <f t="shared" si="9"/>
        <v>18.53</v>
      </c>
      <c r="K12" s="488">
        <f t="shared" si="9"/>
        <v>0.37643060449437338</v>
      </c>
      <c r="L12" s="489">
        <f t="shared" si="9"/>
        <v>2.0314657555012054E-2</v>
      </c>
      <c r="M12" s="490">
        <f t="shared" si="0"/>
        <v>0.87665560679705812</v>
      </c>
      <c r="N12" s="491">
        <f t="shared" si="1"/>
        <v>0.80966313695493386</v>
      </c>
      <c r="O12" s="491">
        <f t="shared" si="2"/>
        <v>0.61932627390986772</v>
      </c>
      <c r="P12" s="491">
        <f t="shared" si="3"/>
        <v>0.38067372609013228</v>
      </c>
      <c r="Q12" s="492">
        <f t="shared" si="4"/>
        <v>1.1420211782703968</v>
      </c>
      <c r="R12" s="493"/>
      <c r="S12" s="488"/>
      <c r="T12" s="488"/>
      <c r="U12" s="489"/>
      <c r="V12" s="494">
        <f t="shared" si="5"/>
        <v>0.32999999999999829</v>
      </c>
      <c r="W12" s="494">
        <f t="shared" si="6"/>
        <v>1.196</v>
      </c>
      <c r="X12" s="495">
        <f t="shared" si="7"/>
        <v>0.45021100297527056</v>
      </c>
      <c r="Y12" s="496" t="str">
        <f t="shared" si="8"/>
        <v>Accept</v>
      </c>
      <c r="Z12" s="495"/>
      <c r="AA12" s="495"/>
      <c r="AB12" s="497"/>
      <c r="AC12" s="497"/>
      <c r="AD12" s="495"/>
      <c r="AE12" s="497"/>
      <c r="AF12" s="498"/>
      <c r="AG12" s="499"/>
      <c r="AH12" s="499"/>
      <c r="AI12" s="500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/>
      <c r="CI12" s="401"/>
      <c r="CJ12" s="401"/>
      <c r="CK12" s="401"/>
      <c r="CL12" s="401"/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401"/>
      <c r="CX12" s="401"/>
      <c r="CY12" s="401"/>
      <c r="CZ12" s="401"/>
      <c r="DA12" s="401"/>
      <c r="DB12" s="401"/>
      <c r="DC12" s="401"/>
      <c r="DD12" s="401"/>
      <c r="DE12" s="401"/>
      <c r="DF12" s="401"/>
      <c r="DG12" s="401"/>
      <c r="DH12" s="401"/>
      <c r="DI12" s="401"/>
      <c r="DJ12" s="401"/>
      <c r="DK12" s="401"/>
      <c r="DL12" s="401"/>
      <c r="DM12" s="401"/>
      <c r="DN12" s="401"/>
      <c r="DO12" s="401"/>
      <c r="DP12" s="401"/>
      <c r="DQ12" s="401"/>
      <c r="DR12" s="401"/>
      <c r="DS12" s="401"/>
      <c r="DT12" s="401"/>
      <c r="DU12" s="401"/>
      <c r="DV12" s="401"/>
      <c r="DW12" s="401"/>
      <c r="DX12" s="401"/>
      <c r="DY12" s="401"/>
      <c r="DZ12" s="401"/>
      <c r="EA12" s="401"/>
      <c r="EB12" s="401"/>
      <c r="EC12" s="401"/>
      <c r="ED12" s="401"/>
      <c r="EE12" s="401"/>
      <c r="EF12" s="401"/>
      <c r="EG12" s="401"/>
      <c r="EH12" s="401"/>
      <c r="EI12" s="401"/>
      <c r="EJ12" s="401"/>
      <c r="EK12" s="401"/>
      <c r="EL12" s="401"/>
      <c r="EM12" s="401"/>
      <c r="EN12" s="401"/>
      <c r="EO12" s="401"/>
      <c r="EP12" s="401"/>
      <c r="EQ12" s="401"/>
      <c r="ER12" s="401"/>
      <c r="ES12" s="401"/>
      <c r="ET12" s="401"/>
      <c r="EU12" s="401"/>
      <c r="EV12" s="401"/>
      <c r="EW12" s="401"/>
      <c r="EX12" s="401"/>
      <c r="EY12" s="401"/>
      <c r="EZ12" s="401"/>
      <c r="FA12" s="401"/>
      <c r="FB12" s="401"/>
      <c r="FC12" s="401"/>
      <c r="FD12" s="401"/>
      <c r="FE12" s="401"/>
      <c r="FF12" s="401"/>
      <c r="FG12" s="401"/>
      <c r="FH12" s="401"/>
      <c r="FI12" s="401"/>
      <c r="FJ12" s="401"/>
      <c r="FK12" s="401"/>
      <c r="FL12" s="401"/>
      <c r="FM12" s="401"/>
      <c r="FN12" s="401"/>
      <c r="FO12" s="401"/>
      <c r="FP12" s="401"/>
      <c r="FQ12" s="401"/>
      <c r="FR12" s="401"/>
      <c r="FS12" s="401"/>
      <c r="FT12" s="401"/>
      <c r="FU12" s="401"/>
      <c r="FV12" s="401"/>
      <c r="FW12" s="401"/>
      <c r="FX12" s="401"/>
      <c r="FY12" s="401"/>
      <c r="FZ12" s="401"/>
      <c r="GA12" s="401"/>
      <c r="GB12" s="401"/>
      <c r="GC12" s="401"/>
      <c r="GD12" s="401"/>
      <c r="GE12" s="401"/>
      <c r="GF12" s="401"/>
      <c r="GG12" s="401"/>
      <c r="GH12" s="401"/>
      <c r="GI12" s="401"/>
      <c r="GJ12" s="401"/>
      <c r="GK12" s="401"/>
      <c r="GL12" s="401"/>
      <c r="GM12" s="401"/>
      <c r="GN12" s="401"/>
      <c r="GO12" s="401"/>
      <c r="GP12" s="401"/>
      <c r="GQ12" s="401"/>
      <c r="GR12" s="401"/>
      <c r="GS12" s="401"/>
      <c r="GT12" s="401"/>
      <c r="GU12" s="401"/>
      <c r="GV12" s="401"/>
      <c r="GW12" s="401"/>
      <c r="GX12" s="401"/>
      <c r="GY12" s="401"/>
      <c r="GZ12" s="401"/>
      <c r="HA12" s="401"/>
      <c r="HB12" s="401"/>
      <c r="HC12" s="401"/>
      <c r="HD12" s="401"/>
      <c r="HE12" s="401"/>
      <c r="HF12" s="401"/>
      <c r="HG12" s="401"/>
      <c r="HH12" s="401"/>
      <c r="HI12" s="401"/>
      <c r="HJ12" s="401"/>
      <c r="HK12" s="401"/>
      <c r="HL12" s="401"/>
      <c r="HM12" s="401"/>
      <c r="HN12" s="401"/>
      <c r="HO12" s="401"/>
      <c r="HP12" s="401"/>
      <c r="HQ12" s="401"/>
      <c r="HR12" s="401"/>
      <c r="HS12" s="401"/>
      <c r="HT12" s="401"/>
      <c r="HU12" s="401"/>
      <c r="HV12" s="401"/>
      <c r="HW12" s="401"/>
      <c r="HX12" s="401"/>
      <c r="HY12" s="401"/>
      <c r="HZ12" s="401"/>
      <c r="IA12" s="401"/>
      <c r="IB12" s="401"/>
      <c r="IC12" s="401"/>
      <c r="ID12" s="401"/>
      <c r="IE12" s="401"/>
      <c r="IF12" s="401"/>
      <c r="IG12" s="401"/>
      <c r="IH12" s="401"/>
      <c r="II12" s="401"/>
      <c r="IJ12" s="401"/>
      <c r="IK12" s="401"/>
      <c r="IL12" s="401"/>
      <c r="IM12" s="401"/>
      <c r="IN12" s="401"/>
      <c r="IO12" s="401"/>
      <c r="IP12" s="401"/>
      <c r="IQ12" s="401"/>
      <c r="IR12" s="401"/>
      <c r="IS12" s="401"/>
      <c r="IT12" s="401"/>
      <c r="IU12" s="401"/>
      <c r="IV12" s="401"/>
      <c r="IW12" s="401"/>
      <c r="IX12" s="401"/>
      <c r="IY12" s="401"/>
      <c r="IZ12" s="401"/>
      <c r="JA12" s="401"/>
      <c r="JB12" s="401"/>
      <c r="JC12" s="401"/>
      <c r="JD12" s="401"/>
      <c r="JE12" s="401"/>
      <c r="JF12" s="401"/>
      <c r="JG12" s="401"/>
      <c r="JH12" s="401"/>
      <c r="JI12" s="401"/>
      <c r="JJ12" s="401"/>
      <c r="JK12" s="401"/>
      <c r="JL12" s="401"/>
      <c r="JM12" s="401"/>
      <c r="JN12" s="401"/>
      <c r="JO12" s="401"/>
      <c r="JP12" s="401"/>
      <c r="JQ12" s="401"/>
      <c r="JR12" s="401"/>
      <c r="JS12" s="401"/>
      <c r="JT12" s="401"/>
      <c r="JU12" s="401"/>
      <c r="JV12" s="401"/>
      <c r="JW12" s="401"/>
      <c r="JX12" s="401"/>
      <c r="JY12" s="401"/>
      <c r="JZ12" s="401"/>
      <c r="KA12" s="401"/>
      <c r="KB12" s="401"/>
      <c r="KC12" s="401"/>
      <c r="KD12" s="401"/>
      <c r="KE12" s="401"/>
      <c r="KF12" s="401"/>
      <c r="KG12" s="401"/>
      <c r="KH12" s="401"/>
      <c r="KI12" s="401"/>
      <c r="KJ12" s="401"/>
      <c r="KK12" s="401"/>
      <c r="KL12" s="401"/>
      <c r="KM12" s="401"/>
      <c r="KN12" s="401"/>
      <c r="KO12" s="401"/>
      <c r="KP12" s="401"/>
      <c r="KQ12" s="401"/>
      <c r="KR12" s="401"/>
      <c r="KS12" s="401"/>
      <c r="KT12" s="401"/>
      <c r="KU12" s="401"/>
      <c r="KV12" s="401"/>
      <c r="KW12" s="401"/>
      <c r="KX12" s="401"/>
      <c r="KY12" s="401"/>
      <c r="KZ12" s="401"/>
      <c r="LA12" s="401"/>
      <c r="LB12" s="401"/>
      <c r="LC12" s="401"/>
      <c r="LD12" s="401"/>
      <c r="LE12" s="401"/>
      <c r="LF12" s="401"/>
      <c r="LG12" s="401"/>
      <c r="LH12" s="401"/>
      <c r="LI12" s="401"/>
      <c r="LJ12" s="401"/>
      <c r="LK12" s="401"/>
      <c r="LL12" s="401"/>
      <c r="LM12" s="401"/>
      <c r="LN12" s="401"/>
      <c r="LO12" s="401"/>
      <c r="LP12" s="401"/>
      <c r="LQ12" s="401"/>
      <c r="LR12" s="401"/>
      <c r="LS12" s="401"/>
      <c r="LT12" s="401"/>
      <c r="LU12" s="401"/>
      <c r="LV12" s="401"/>
      <c r="LW12" s="401"/>
      <c r="LX12" s="401"/>
      <c r="LY12" s="401"/>
      <c r="LZ12" s="401"/>
      <c r="MA12" s="401"/>
      <c r="MB12" s="401"/>
      <c r="MC12" s="401"/>
      <c r="MD12" s="401"/>
      <c r="ME12" s="401"/>
      <c r="MF12" s="401"/>
      <c r="MG12" s="401"/>
      <c r="MH12" s="401"/>
      <c r="MI12" s="401"/>
      <c r="MJ12" s="401"/>
      <c r="MK12" s="401"/>
      <c r="ML12" s="401"/>
      <c r="MM12" s="401"/>
      <c r="MN12" s="401"/>
      <c r="MO12" s="401"/>
      <c r="MP12" s="401"/>
      <c r="MQ12" s="401"/>
      <c r="MR12" s="401"/>
      <c r="MS12" s="401"/>
      <c r="MT12" s="401"/>
      <c r="MU12" s="401"/>
      <c r="MV12" s="401"/>
      <c r="MW12" s="401"/>
      <c r="MX12" s="401"/>
      <c r="MY12" s="401"/>
      <c r="MZ12" s="401"/>
      <c r="NA12" s="401"/>
      <c r="NB12" s="401"/>
      <c r="NC12" s="401"/>
      <c r="ND12" s="401"/>
      <c r="NE12" s="401"/>
      <c r="NF12" s="401"/>
      <c r="NG12" s="401"/>
      <c r="NH12" s="401"/>
      <c r="NI12" s="401"/>
      <c r="NJ12" s="401"/>
      <c r="NK12" s="401"/>
      <c r="NL12" s="401"/>
      <c r="NM12" s="401"/>
      <c r="NN12" s="401"/>
      <c r="NO12" s="401"/>
      <c r="NP12" s="401"/>
      <c r="NQ12" s="401"/>
      <c r="NR12" s="401"/>
      <c r="NS12" s="401"/>
      <c r="NT12" s="401"/>
      <c r="NU12" s="401"/>
      <c r="NV12" s="401"/>
      <c r="NW12" s="401"/>
      <c r="NX12" s="401"/>
      <c r="NY12" s="401"/>
      <c r="NZ12" s="401"/>
      <c r="OA12" s="401"/>
      <c r="OB12" s="401"/>
      <c r="OC12" s="401"/>
      <c r="OD12" s="401"/>
      <c r="OE12" s="401"/>
      <c r="OF12" s="401"/>
      <c r="OG12" s="401"/>
      <c r="OH12" s="401"/>
      <c r="OI12" s="401"/>
      <c r="OJ12" s="401"/>
      <c r="OK12" s="401"/>
      <c r="OL12" s="401"/>
      <c r="OM12" s="401"/>
      <c r="ON12" s="401"/>
      <c r="OO12" s="401"/>
      <c r="OP12" s="401"/>
      <c r="OQ12" s="401"/>
      <c r="OR12" s="401"/>
      <c r="OS12" s="401"/>
      <c r="OT12" s="401"/>
      <c r="OU12" s="401"/>
      <c r="OV12" s="401"/>
      <c r="OW12" s="401"/>
      <c r="OX12" s="401"/>
      <c r="OY12" s="401"/>
      <c r="OZ12" s="401"/>
      <c r="PA12" s="401"/>
      <c r="PB12" s="401"/>
      <c r="PC12" s="401"/>
      <c r="PD12" s="401"/>
      <c r="PE12" s="401"/>
      <c r="PF12" s="401"/>
      <c r="PG12" s="401"/>
      <c r="PH12" s="401"/>
      <c r="PI12" s="401"/>
      <c r="PJ12" s="401"/>
      <c r="PK12" s="401"/>
      <c r="PL12" s="401"/>
      <c r="PM12" s="401"/>
      <c r="PN12" s="401"/>
      <c r="PO12" s="401"/>
      <c r="PP12" s="401"/>
      <c r="PQ12" s="401"/>
      <c r="PR12" s="401"/>
      <c r="PS12" s="401"/>
      <c r="PT12" s="401"/>
      <c r="PU12" s="401"/>
      <c r="PV12" s="401"/>
      <c r="PW12" s="401"/>
      <c r="PX12" s="401"/>
      <c r="PY12" s="401"/>
      <c r="PZ12" s="401"/>
      <c r="QA12" s="401"/>
      <c r="QB12" s="401"/>
      <c r="QC12" s="401"/>
      <c r="QD12" s="401"/>
      <c r="QE12" s="401"/>
      <c r="QF12" s="401"/>
      <c r="QG12" s="401"/>
      <c r="QH12" s="401"/>
      <c r="QI12" s="401"/>
      <c r="QJ12" s="401"/>
      <c r="QK12" s="401"/>
      <c r="QL12" s="401"/>
      <c r="QM12" s="401"/>
      <c r="QN12" s="401"/>
      <c r="QO12" s="401"/>
      <c r="QP12" s="401"/>
      <c r="QQ12" s="401"/>
      <c r="QR12" s="401"/>
      <c r="QS12" s="401"/>
      <c r="QT12" s="401"/>
      <c r="QU12" s="401"/>
      <c r="QV12" s="401"/>
      <c r="QW12" s="401"/>
      <c r="QX12" s="401"/>
      <c r="QY12" s="401"/>
      <c r="QZ12" s="401"/>
      <c r="RA12" s="401"/>
      <c r="RB12" s="401"/>
      <c r="RC12" s="401"/>
      <c r="RD12" s="401"/>
      <c r="RE12" s="401"/>
      <c r="RF12" s="401"/>
      <c r="RG12" s="401"/>
      <c r="RH12" s="401"/>
      <c r="RI12" s="401"/>
      <c r="RJ12" s="401"/>
      <c r="RK12" s="401"/>
      <c r="RL12" s="401"/>
      <c r="RM12" s="401"/>
      <c r="RN12" s="401"/>
      <c r="RO12" s="401"/>
      <c r="RP12" s="401"/>
      <c r="RQ12" s="401"/>
      <c r="RR12" s="401"/>
      <c r="RS12" s="401"/>
      <c r="RT12" s="401"/>
      <c r="RU12" s="401"/>
      <c r="RV12" s="401"/>
      <c r="RW12" s="401"/>
      <c r="RX12" s="401"/>
      <c r="RY12" s="401"/>
      <c r="RZ12" s="401"/>
      <c r="SA12" s="401"/>
      <c r="SB12" s="401"/>
      <c r="SC12" s="401"/>
      <c r="SD12" s="401"/>
      <c r="SE12" s="401"/>
      <c r="SF12" s="401"/>
      <c r="SG12" s="401"/>
      <c r="SH12" s="401"/>
      <c r="SI12" s="401"/>
      <c r="SJ12" s="401"/>
      <c r="SK12" s="401"/>
      <c r="SL12" s="401"/>
      <c r="SM12" s="401"/>
      <c r="SN12" s="401"/>
      <c r="SO12" s="401"/>
      <c r="SP12" s="401"/>
      <c r="SQ12" s="401"/>
      <c r="SR12" s="401"/>
      <c r="SS12" s="401"/>
      <c r="ST12" s="401"/>
      <c r="SU12" s="401"/>
      <c r="SV12" s="401"/>
      <c r="SW12" s="401"/>
      <c r="SX12" s="401"/>
      <c r="SY12" s="401"/>
      <c r="SZ12" s="401"/>
      <c r="TA12" s="401"/>
      <c r="TB12" s="401"/>
      <c r="TC12" s="401"/>
      <c r="TD12" s="401"/>
      <c r="TE12" s="401"/>
      <c r="TF12" s="401"/>
      <c r="TG12" s="401"/>
      <c r="TH12" s="401"/>
      <c r="TI12" s="401"/>
      <c r="TJ12" s="401"/>
      <c r="TK12" s="401"/>
      <c r="TL12" s="401"/>
      <c r="TM12" s="401"/>
      <c r="TN12" s="401"/>
      <c r="TO12" s="401"/>
      <c r="TP12" s="401"/>
      <c r="TQ12" s="401"/>
      <c r="TR12" s="401"/>
      <c r="TS12" s="401"/>
      <c r="TT12" s="401"/>
      <c r="TU12" s="401"/>
      <c r="TV12" s="401"/>
      <c r="TW12" s="401"/>
      <c r="TX12" s="401"/>
      <c r="TY12" s="401"/>
      <c r="TZ12" s="401"/>
      <c r="UA12" s="401"/>
      <c r="UB12" s="401"/>
      <c r="UC12" s="401"/>
      <c r="UD12" s="401"/>
      <c r="UE12" s="401"/>
      <c r="UF12" s="401"/>
      <c r="UG12" s="401"/>
      <c r="UH12" s="401"/>
      <c r="UI12" s="401"/>
      <c r="UJ12" s="401"/>
      <c r="UK12" s="401"/>
      <c r="UL12" s="401"/>
      <c r="UM12" s="401"/>
    </row>
    <row r="13" spans="1:559" s="467" customFormat="1" ht="13.95" customHeight="1">
      <c r="A13" s="963"/>
      <c r="B13" s="450" t="s">
        <v>942</v>
      </c>
      <c r="C13" s="451" t="s">
        <v>189</v>
      </c>
      <c r="D13" s="451" t="s">
        <v>949</v>
      </c>
      <c r="E13" s="451" t="s">
        <v>950</v>
      </c>
      <c r="F13" s="452">
        <v>11.39</v>
      </c>
      <c r="G13" s="452">
        <v>0.28999999999999998</v>
      </c>
      <c r="H13" s="452">
        <v>1.02</v>
      </c>
      <c r="I13" s="453">
        <f>COUNT(F13:F15)</f>
        <v>3</v>
      </c>
      <c r="J13" s="458">
        <f>AVERAGE(F13:F15)</f>
        <v>17.82</v>
      </c>
      <c r="K13" s="458">
        <f>STDEV(F13:F15)</f>
        <v>5.5686533381060723</v>
      </c>
      <c r="L13" s="459">
        <f>K13/J13</f>
        <v>0.31249457565129474</v>
      </c>
      <c r="M13" s="454">
        <f t="shared" si="0"/>
        <v>1.1546777307899141</v>
      </c>
      <c r="N13" s="455">
        <f t="shared" si="1"/>
        <v>0.12411121109350827</v>
      </c>
      <c r="O13" s="455">
        <f t="shared" si="2"/>
        <v>0.75177757781298349</v>
      </c>
      <c r="P13" s="455">
        <f t="shared" si="3"/>
        <v>0.24822242218701654</v>
      </c>
      <c r="Q13" s="456">
        <f t="shared" si="4"/>
        <v>0.74466726656104965</v>
      </c>
      <c r="R13" s="457">
        <f>COUNT(F13:F15)</f>
        <v>3</v>
      </c>
      <c r="S13" s="458">
        <f>AVERAGE(F13:F15)</f>
        <v>17.82</v>
      </c>
      <c r="T13" s="458">
        <f>STDEV(F13:F15)</f>
        <v>5.5686533381060723</v>
      </c>
      <c r="U13" s="459">
        <f>T13/S13</f>
        <v>0.31249457565129474</v>
      </c>
      <c r="V13" s="460">
        <f t="shared" si="5"/>
        <v>6.43</v>
      </c>
      <c r="W13" s="460">
        <f t="shared" si="6"/>
        <v>1.196</v>
      </c>
      <c r="X13" s="461">
        <f t="shared" si="7"/>
        <v>6.6601093923748627</v>
      </c>
      <c r="Y13" s="462" t="str">
        <f t="shared" si="8"/>
        <v>Accept</v>
      </c>
      <c r="Z13" s="461"/>
      <c r="AA13" s="461"/>
      <c r="AB13" s="463"/>
      <c r="AC13" s="463"/>
      <c r="AD13" s="461"/>
      <c r="AE13" s="463"/>
      <c r="AF13" s="464">
        <f>COUNT(F13:F15)</f>
        <v>3</v>
      </c>
      <c r="AG13" s="465">
        <f>AVERAGE(F13:F15)</f>
        <v>17.82</v>
      </c>
      <c r="AH13" s="465">
        <f>STDEV(F13:F15)</f>
        <v>5.5686533381060723</v>
      </c>
      <c r="AI13" s="466">
        <f>AH13/AG13</f>
        <v>0.31249457565129474</v>
      </c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401"/>
      <c r="BG13" s="401"/>
      <c r="BH13" s="401"/>
      <c r="BI13" s="401"/>
      <c r="BJ13" s="401"/>
      <c r="BK13" s="401"/>
      <c r="BL13" s="401"/>
      <c r="BM13" s="401"/>
      <c r="BN13" s="401"/>
      <c r="BO13" s="401"/>
      <c r="BP13" s="401"/>
      <c r="BQ13" s="401"/>
      <c r="BR13" s="401"/>
      <c r="BS13" s="401"/>
      <c r="BT13" s="401"/>
      <c r="BU13" s="401"/>
      <c r="BV13" s="401"/>
      <c r="BW13" s="401"/>
      <c r="BX13" s="401"/>
      <c r="BY13" s="401"/>
      <c r="BZ13" s="401"/>
      <c r="CA13" s="401"/>
      <c r="CB13" s="401"/>
      <c r="CC13" s="401"/>
      <c r="CD13" s="401"/>
      <c r="CE13" s="401"/>
      <c r="CF13" s="401"/>
      <c r="CG13" s="401"/>
      <c r="CH13" s="401"/>
      <c r="CI13" s="401"/>
      <c r="CJ13" s="401"/>
      <c r="CK13" s="401"/>
      <c r="CL13" s="401"/>
      <c r="CM13" s="401"/>
      <c r="CN13" s="401"/>
      <c r="CO13" s="401"/>
      <c r="CP13" s="401"/>
      <c r="CQ13" s="401"/>
      <c r="CR13" s="401"/>
      <c r="CS13" s="401"/>
      <c r="CT13" s="401"/>
      <c r="CU13" s="401"/>
      <c r="CV13" s="401"/>
      <c r="CW13" s="401"/>
      <c r="CX13" s="401"/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/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/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  <c r="FL13" s="401"/>
      <c r="FM13" s="401"/>
      <c r="FN13" s="401"/>
      <c r="FO13" s="401"/>
      <c r="FP13" s="401"/>
      <c r="FQ13" s="401"/>
      <c r="FR13" s="401"/>
      <c r="FS13" s="401"/>
      <c r="FT13" s="401"/>
      <c r="FU13" s="401"/>
      <c r="FV13" s="401"/>
      <c r="FW13" s="401"/>
      <c r="FX13" s="401"/>
      <c r="FY13" s="401"/>
      <c r="FZ13" s="401"/>
      <c r="GA13" s="401"/>
      <c r="GB13" s="401"/>
      <c r="GC13" s="401"/>
      <c r="GD13" s="401"/>
      <c r="GE13" s="401"/>
      <c r="GF13" s="401"/>
      <c r="GG13" s="401"/>
      <c r="GH13" s="401"/>
      <c r="GI13" s="401"/>
      <c r="GJ13" s="401"/>
      <c r="GK13" s="401"/>
      <c r="GL13" s="401"/>
      <c r="GM13" s="401"/>
      <c r="GN13" s="401"/>
      <c r="GO13" s="401"/>
      <c r="GP13" s="401"/>
      <c r="GQ13" s="401"/>
      <c r="GR13" s="401"/>
      <c r="GS13" s="401"/>
      <c r="GT13" s="401"/>
      <c r="GU13" s="401"/>
      <c r="GV13" s="401"/>
      <c r="GW13" s="401"/>
      <c r="GX13" s="401"/>
      <c r="GY13" s="401"/>
      <c r="GZ13" s="401"/>
      <c r="HA13" s="401"/>
      <c r="HB13" s="401"/>
      <c r="HC13" s="401"/>
      <c r="HD13" s="401"/>
      <c r="HE13" s="401"/>
      <c r="HF13" s="401"/>
      <c r="HG13" s="401"/>
      <c r="HH13" s="401"/>
      <c r="HI13" s="401"/>
      <c r="HJ13" s="401"/>
      <c r="HK13" s="401"/>
      <c r="HL13" s="401"/>
      <c r="HM13" s="401"/>
      <c r="HN13" s="401"/>
      <c r="HO13" s="401"/>
      <c r="HP13" s="401"/>
      <c r="HQ13" s="401"/>
      <c r="HR13" s="401"/>
      <c r="HS13" s="401"/>
      <c r="HT13" s="401"/>
      <c r="HU13" s="401"/>
      <c r="HV13" s="401"/>
      <c r="HW13" s="401"/>
      <c r="HX13" s="401"/>
      <c r="HY13" s="401"/>
      <c r="HZ13" s="401"/>
      <c r="IA13" s="401"/>
      <c r="IB13" s="401"/>
      <c r="IC13" s="401"/>
      <c r="ID13" s="401"/>
      <c r="IE13" s="401"/>
      <c r="IF13" s="401"/>
      <c r="IG13" s="401"/>
      <c r="IH13" s="401"/>
      <c r="II13" s="401"/>
      <c r="IJ13" s="401"/>
      <c r="IK13" s="401"/>
      <c r="IL13" s="401"/>
      <c r="IM13" s="401"/>
      <c r="IN13" s="401"/>
      <c r="IO13" s="401"/>
      <c r="IP13" s="401"/>
      <c r="IQ13" s="401"/>
      <c r="IR13" s="401"/>
      <c r="IS13" s="401"/>
      <c r="IT13" s="401"/>
      <c r="IU13" s="401"/>
      <c r="IV13" s="401"/>
      <c r="IW13" s="401"/>
      <c r="IX13" s="401"/>
      <c r="IY13" s="401"/>
      <c r="IZ13" s="401"/>
      <c r="JA13" s="401"/>
      <c r="JB13" s="401"/>
      <c r="JC13" s="401"/>
      <c r="JD13" s="401"/>
      <c r="JE13" s="401"/>
      <c r="JF13" s="401"/>
      <c r="JG13" s="401"/>
      <c r="JH13" s="401"/>
      <c r="JI13" s="401"/>
      <c r="JJ13" s="401"/>
      <c r="JK13" s="401"/>
      <c r="JL13" s="401"/>
      <c r="JM13" s="401"/>
      <c r="JN13" s="401"/>
      <c r="JO13" s="401"/>
      <c r="JP13" s="401"/>
      <c r="JQ13" s="401"/>
      <c r="JR13" s="401"/>
      <c r="JS13" s="401"/>
      <c r="JT13" s="401"/>
      <c r="JU13" s="401"/>
      <c r="JV13" s="401"/>
      <c r="JW13" s="401"/>
      <c r="JX13" s="401"/>
      <c r="JY13" s="401"/>
      <c r="JZ13" s="401"/>
      <c r="KA13" s="401"/>
      <c r="KB13" s="401"/>
      <c r="KC13" s="401"/>
      <c r="KD13" s="401"/>
      <c r="KE13" s="401"/>
      <c r="KF13" s="401"/>
      <c r="KG13" s="401"/>
      <c r="KH13" s="401"/>
      <c r="KI13" s="401"/>
      <c r="KJ13" s="401"/>
      <c r="KK13" s="401"/>
      <c r="KL13" s="401"/>
      <c r="KM13" s="401"/>
      <c r="KN13" s="401"/>
      <c r="KO13" s="401"/>
      <c r="KP13" s="401"/>
      <c r="KQ13" s="401"/>
      <c r="KR13" s="401"/>
      <c r="KS13" s="401"/>
      <c r="KT13" s="401"/>
      <c r="KU13" s="401"/>
      <c r="KV13" s="401"/>
      <c r="KW13" s="401"/>
      <c r="KX13" s="401"/>
      <c r="KY13" s="401"/>
      <c r="KZ13" s="401"/>
      <c r="LA13" s="401"/>
      <c r="LB13" s="401"/>
      <c r="LC13" s="401"/>
      <c r="LD13" s="401"/>
      <c r="LE13" s="401"/>
      <c r="LF13" s="401"/>
      <c r="LG13" s="401"/>
      <c r="LH13" s="401"/>
      <c r="LI13" s="401"/>
      <c r="LJ13" s="401"/>
      <c r="LK13" s="401"/>
      <c r="LL13" s="401"/>
      <c r="LM13" s="401"/>
      <c r="LN13" s="401"/>
      <c r="LO13" s="401"/>
      <c r="LP13" s="401"/>
      <c r="LQ13" s="401"/>
      <c r="LR13" s="401"/>
      <c r="LS13" s="401"/>
      <c r="LT13" s="401"/>
      <c r="LU13" s="401"/>
      <c r="LV13" s="401"/>
      <c r="LW13" s="401"/>
      <c r="LX13" s="401"/>
      <c r="LY13" s="401"/>
      <c r="LZ13" s="401"/>
      <c r="MA13" s="401"/>
      <c r="MB13" s="401"/>
      <c r="MC13" s="401"/>
      <c r="MD13" s="401"/>
      <c r="ME13" s="401"/>
      <c r="MF13" s="401"/>
      <c r="MG13" s="401"/>
      <c r="MH13" s="401"/>
      <c r="MI13" s="401"/>
      <c r="MJ13" s="401"/>
      <c r="MK13" s="401"/>
      <c r="ML13" s="401"/>
      <c r="MM13" s="401"/>
      <c r="MN13" s="401"/>
      <c r="MO13" s="401"/>
      <c r="MP13" s="401"/>
      <c r="MQ13" s="401"/>
      <c r="MR13" s="401"/>
      <c r="MS13" s="401"/>
      <c r="MT13" s="401"/>
      <c r="MU13" s="401"/>
      <c r="MV13" s="401"/>
      <c r="MW13" s="401"/>
      <c r="MX13" s="401"/>
      <c r="MY13" s="401"/>
      <c r="MZ13" s="401"/>
      <c r="NA13" s="401"/>
      <c r="NB13" s="401"/>
      <c r="NC13" s="401"/>
      <c r="ND13" s="401"/>
      <c r="NE13" s="401"/>
      <c r="NF13" s="401"/>
      <c r="NG13" s="401"/>
      <c r="NH13" s="401"/>
      <c r="NI13" s="401"/>
      <c r="NJ13" s="401"/>
      <c r="NK13" s="401"/>
      <c r="NL13" s="401"/>
      <c r="NM13" s="401"/>
      <c r="NN13" s="401"/>
      <c r="NO13" s="401"/>
      <c r="NP13" s="401"/>
      <c r="NQ13" s="401"/>
      <c r="NR13" s="401"/>
      <c r="NS13" s="401"/>
      <c r="NT13" s="401"/>
      <c r="NU13" s="401"/>
      <c r="NV13" s="401"/>
      <c r="NW13" s="401"/>
      <c r="NX13" s="401"/>
      <c r="NY13" s="401"/>
      <c r="NZ13" s="401"/>
      <c r="OA13" s="401"/>
      <c r="OB13" s="401"/>
      <c r="OC13" s="401"/>
      <c r="OD13" s="401"/>
      <c r="OE13" s="401"/>
      <c r="OF13" s="401"/>
      <c r="OG13" s="401"/>
      <c r="OH13" s="401"/>
      <c r="OI13" s="401"/>
      <c r="OJ13" s="401"/>
      <c r="OK13" s="401"/>
      <c r="OL13" s="401"/>
      <c r="OM13" s="401"/>
      <c r="ON13" s="401"/>
      <c r="OO13" s="401"/>
      <c r="OP13" s="401"/>
      <c r="OQ13" s="401"/>
      <c r="OR13" s="401"/>
      <c r="OS13" s="401"/>
      <c r="OT13" s="401"/>
      <c r="OU13" s="401"/>
      <c r="OV13" s="401"/>
      <c r="OW13" s="401"/>
      <c r="OX13" s="401"/>
      <c r="OY13" s="401"/>
      <c r="OZ13" s="401"/>
      <c r="PA13" s="401"/>
      <c r="PB13" s="401"/>
      <c r="PC13" s="401"/>
      <c r="PD13" s="401"/>
      <c r="PE13" s="401"/>
      <c r="PF13" s="401"/>
      <c r="PG13" s="401"/>
      <c r="PH13" s="401"/>
      <c r="PI13" s="401"/>
      <c r="PJ13" s="401"/>
      <c r="PK13" s="401"/>
      <c r="PL13" s="401"/>
      <c r="PM13" s="401"/>
      <c r="PN13" s="401"/>
      <c r="PO13" s="401"/>
      <c r="PP13" s="401"/>
      <c r="PQ13" s="401"/>
      <c r="PR13" s="401"/>
      <c r="PS13" s="401"/>
      <c r="PT13" s="401"/>
      <c r="PU13" s="401"/>
      <c r="PV13" s="401"/>
      <c r="PW13" s="401"/>
      <c r="PX13" s="401"/>
      <c r="PY13" s="401"/>
      <c r="PZ13" s="401"/>
      <c r="QA13" s="401"/>
      <c r="QB13" s="401"/>
      <c r="QC13" s="401"/>
      <c r="QD13" s="401"/>
      <c r="QE13" s="401"/>
      <c r="QF13" s="401"/>
      <c r="QG13" s="401"/>
      <c r="QH13" s="401"/>
      <c r="QI13" s="401"/>
      <c r="QJ13" s="401"/>
      <c r="QK13" s="401"/>
      <c r="QL13" s="401"/>
      <c r="QM13" s="401"/>
      <c r="QN13" s="401"/>
      <c r="QO13" s="401"/>
      <c r="QP13" s="401"/>
      <c r="QQ13" s="401"/>
      <c r="QR13" s="401"/>
      <c r="QS13" s="401"/>
      <c r="QT13" s="401"/>
      <c r="QU13" s="401"/>
      <c r="QV13" s="401"/>
      <c r="QW13" s="401"/>
      <c r="QX13" s="401"/>
      <c r="QY13" s="401"/>
      <c r="QZ13" s="401"/>
      <c r="RA13" s="401"/>
      <c r="RB13" s="401"/>
      <c r="RC13" s="401"/>
      <c r="RD13" s="401"/>
      <c r="RE13" s="401"/>
      <c r="RF13" s="401"/>
      <c r="RG13" s="401"/>
      <c r="RH13" s="401"/>
      <c r="RI13" s="401"/>
      <c r="RJ13" s="401"/>
      <c r="RK13" s="401"/>
      <c r="RL13" s="401"/>
      <c r="RM13" s="401"/>
      <c r="RN13" s="401"/>
      <c r="RO13" s="401"/>
      <c r="RP13" s="401"/>
      <c r="RQ13" s="401"/>
      <c r="RR13" s="401"/>
      <c r="RS13" s="401"/>
      <c r="RT13" s="401"/>
      <c r="RU13" s="401"/>
      <c r="RV13" s="401"/>
      <c r="RW13" s="401"/>
      <c r="RX13" s="401"/>
      <c r="RY13" s="401"/>
      <c r="RZ13" s="401"/>
      <c r="SA13" s="401"/>
      <c r="SB13" s="401"/>
      <c r="SC13" s="401"/>
      <c r="SD13" s="401"/>
      <c r="SE13" s="401"/>
      <c r="SF13" s="401"/>
      <c r="SG13" s="401"/>
      <c r="SH13" s="401"/>
      <c r="SI13" s="401"/>
      <c r="SJ13" s="401"/>
      <c r="SK13" s="401"/>
      <c r="SL13" s="401"/>
      <c r="SM13" s="401"/>
      <c r="SN13" s="401"/>
      <c r="SO13" s="401"/>
      <c r="SP13" s="401"/>
      <c r="SQ13" s="401"/>
      <c r="SR13" s="401"/>
      <c r="SS13" s="401"/>
      <c r="ST13" s="401"/>
      <c r="SU13" s="401"/>
      <c r="SV13" s="401"/>
      <c r="SW13" s="401"/>
      <c r="SX13" s="401"/>
      <c r="SY13" s="401"/>
      <c r="SZ13" s="401"/>
      <c r="TA13" s="401"/>
      <c r="TB13" s="401"/>
      <c r="TC13" s="401"/>
      <c r="TD13" s="401"/>
      <c r="TE13" s="401"/>
      <c r="TF13" s="401"/>
      <c r="TG13" s="401"/>
      <c r="TH13" s="401"/>
      <c r="TI13" s="401"/>
      <c r="TJ13" s="401"/>
      <c r="TK13" s="401"/>
      <c r="TL13" s="401"/>
      <c r="TM13" s="401"/>
      <c r="TN13" s="401"/>
      <c r="TO13" s="401"/>
      <c r="TP13" s="401"/>
      <c r="TQ13" s="401"/>
      <c r="TR13" s="401"/>
      <c r="TS13" s="401"/>
      <c r="TT13" s="401"/>
      <c r="TU13" s="401"/>
      <c r="TV13" s="401"/>
      <c r="TW13" s="401"/>
      <c r="TX13" s="401"/>
      <c r="TY13" s="401"/>
      <c r="TZ13" s="401"/>
      <c r="UA13" s="401"/>
      <c r="UB13" s="401"/>
      <c r="UC13" s="401"/>
      <c r="UD13" s="401"/>
      <c r="UE13" s="401"/>
      <c r="UF13" s="401"/>
      <c r="UG13" s="401"/>
      <c r="UH13" s="401"/>
      <c r="UI13" s="401"/>
      <c r="UJ13" s="401"/>
      <c r="UK13" s="401"/>
      <c r="UL13" s="401"/>
      <c r="UM13" s="401"/>
    </row>
    <row r="14" spans="1:559" s="401" customFormat="1" ht="13.95" customHeight="1">
      <c r="A14" s="963"/>
      <c r="B14" s="468" t="s">
        <v>942</v>
      </c>
      <c r="C14" s="469" t="s">
        <v>189</v>
      </c>
      <c r="D14" s="469" t="s">
        <v>951</v>
      </c>
      <c r="E14" s="469" t="s">
        <v>952</v>
      </c>
      <c r="F14" s="470">
        <v>21</v>
      </c>
      <c r="G14" s="470">
        <v>0.46</v>
      </c>
      <c r="H14" s="470">
        <v>1.86</v>
      </c>
      <c r="I14" s="471">
        <f t="shared" ref="I14:L15" si="10">I13</f>
        <v>3</v>
      </c>
      <c r="J14" s="472">
        <f t="shared" si="10"/>
        <v>17.82</v>
      </c>
      <c r="K14" s="472">
        <f t="shared" si="10"/>
        <v>5.5686533381060723</v>
      </c>
      <c r="L14" s="473">
        <f t="shared" si="10"/>
        <v>0.31249457565129474</v>
      </c>
      <c r="M14" s="474">
        <f t="shared" si="0"/>
        <v>0.57105368334555628</v>
      </c>
      <c r="N14" s="475">
        <f t="shared" si="1"/>
        <v>0.71601837324395778</v>
      </c>
      <c r="O14" s="475">
        <f t="shared" si="2"/>
        <v>0.43203674648791557</v>
      </c>
      <c r="P14" s="475">
        <f t="shared" si="3"/>
        <v>0.56796325351208443</v>
      </c>
      <c r="Q14" s="476">
        <f t="shared" si="4"/>
        <v>1.7038897605362533</v>
      </c>
      <c r="R14" s="477"/>
      <c r="S14" s="472"/>
      <c r="T14" s="472"/>
      <c r="U14" s="473"/>
      <c r="V14" s="478">
        <f t="shared" si="5"/>
        <v>3.1799999999999997</v>
      </c>
      <c r="W14" s="478">
        <f t="shared" si="6"/>
        <v>1.196</v>
      </c>
      <c r="X14" s="479">
        <f t="shared" si="7"/>
        <v>6.6601093923748627</v>
      </c>
      <c r="Y14" s="480" t="str">
        <f t="shared" si="8"/>
        <v>Accept</v>
      </c>
      <c r="Z14" s="479"/>
      <c r="AA14" s="479"/>
      <c r="AB14" s="481"/>
      <c r="AC14" s="481"/>
      <c r="AD14" s="479"/>
      <c r="AE14" s="481"/>
      <c r="AF14" s="464"/>
      <c r="AG14" s="482"/>
      <c r="AH14" s="482"/>
      <c r="AI14" s="483"/>
    </row>
    <row r="15" spans="1:559" s="501" customFormat="1" ht="13.95" customHeight="1">
      <c r="A15" s="963"/>
      <c r="B15" s="484" t="s">
        <v>942</v>
      </c>
      <c r="C15" s="485" t="s">
        <v>189</v>
      </c>
      <c r="D15" s="485" t="s">
        <v>953</v>
      </c>
      <c r="E15" s="485" t="s">
        <v>954</v>
      </c>
      <c r="F15" s="486">
        <v>21.07</v>
      </c>
      <c r="G15" s="486">
        <v>0.41</v>
      </c>
      <c r="H15" s="486">
        <v>1.86</v>
      </c>
      <c r="I15" s="487">
        <f t="shared" si="10"/>
        <v>3</v>
      </c>
      <c r="J15" s="488">
        <f t="shared" si="10"/>
        <v>17.82</v>
      </c>
      <c r="K15" s="488">
        <f t="shared" si="10"/>
        <v>5.5686533381060723</v>
      </c>
      <c r="L15" s="489">
        <f t="shared" si="10"/>
        <v>0.31249457565129474</v>
      </c>
      <c r="M15" s="490">
        <f t="shared" si="0"/>
        <v>0.58362404744435781</v>
      </c>
      <c r="N15" s="491">
        <f t="shared" si="1"/>
        <v>0.72026336120006917</v>
      </c>
      <c r="O15" s="491">
        <f t="shared" si="2"/>
        <v>0.44052672240013835</v>
      </c>
      <c r="P15" s="491">
        <f t="shared" si="3"/>
        <v>0.55947327759986165</v>
      </c>
      <c r="Q15" s="492">
        <f t="shared" si="4"/>
        <v>1.678419832799585</v>
      </c>
      <c r="R15" s="493"/>
      <c r="S15" s="488"/>
      <c r="T15" s="488"/>
      <c r="U15" s="489"/>
      <c r="V15" s="494">
        <f t="shared" si="5"/>
        <v>3.25</v>
      </c>
      <c r="W15" s="494">
        <f t="shared" si="6"/>
        <v>1.196</v>
      </c>
      <c r="X15" s="495">
        <f t="shared" si="7"/>
        <v>6.6601093923748627</v>
      </c>
      <c r="Y15" s="496" t="str">
        <f t="shared" si="8"/>
        <v>Accept</v>
      </c>
      <c r="Z15" s="495"/>
      <c r="AA15" s="495"/>
      <c r="AB15" s="497"/>
      <c r="AC15" s="497"/>
      <c r="AD15" s="495"/>
      <c r="AE15" s="497"/>
      <c r="AF15" s="498"/>
      <c r="AG15" s="499"/>
      <c r="AH15" s="499"/>
      <c r="AI15" s="500"/>
      <c r="AJ15" s="401"/>
      <c r="AK15" s="401"/>
      <c r="AL15" s="401"/>
      <c r="AM15" s="401"/>
      <c r="AN15" s="401"/>
      <c r="AO15" s="401"/>
      <c r="AP15" s="401"/>
      <c r="AQ15" s="401"/>
      <c r="AR15" s="401"/>
      <c r="AS15" s="401"/>
      <c r="AT15" s="401"/>
      <c r="AU15" s="401"/>
      <c r="AV15" s="401"/>
      <c r="AW15" s="401"/>
      <c r="AX15" s="401"/>
      <c r="AY15" s="401"/>
      <c r="AZ15" s="401"/>
      <c r="BA15" s="401"/>
      <c r="BB15" s="401"/>
      <c r="BC15" s="401"/>
      <c r="BD15" s="401"/>
      <c r="BE15" s="401"/>
      <c r="BF15" s="401"/>
      <c r="BG15" s="401"/>
      <c r="BH15" s="401"/>
      <c r="BI15" s="401"/>
      <c r="BJ15" s="401"/>
      <c r="BK15" s="401"/>
      <c r="BL15" s="401"/>
      <c r="BM15" s="401"/>
      <c r="BN15" s="401"/>
      <c r="BO15" s="401"/>
      <c r="BP15" s="401"/>
      <c r="BQ15" s="401"/>
      <c r="BR15" s="401"/>
      <c r="BS15" s="401"/>
      <c r="BT15" s="401"/>
      <c r="BU15" s="401"/>
      <c r="BV15" s="401"/>
      <c r="BW15" s="401"/>
      <c r="BX15" s="401"/>
      <c r="BY15" s="401"/>
      <c r="BZ15" s="401"/>
      <c r="CA15" s="401"/>
      <c r="CB15" s="401"/>
      <c r="CC15" s="401"/>
      <c r="CD15" s="401"/>
      <c r="CE15" s="401"/>
      <c r="CF15" s="401"/>
      <c r="CG15" s="401"/>
      <c r="CH15" s="401"/>
      <c r="CI15" s="401"/>
      <c r="CJ15" s="401"/>
      <c r="CK15" s="401"/>
      <c r="CL15" s="401"/>
      <c r="CM15" s="401"/>
      <c r="CN15" s="401"/>
      <c r="CO15" s="401"/>
      <c r="CP15" s="401"/>
      <c r="CQ15" s="401"/>
      <c r="CR15" s="401"/>
      <c r="CS15" s="401"/>
      <c r="CT15" s="401"/>
      <c r="CU15" s="401"/>
      <c r="CV15" s="401"/>
      <c r="CW15" s="401"/>
      <c r="CX15" s="401"/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401"/>
      <c r="DO15" s="401"/>
      <c r="DP15" s="401"/>
      <c r="DQ15" s="401"/>
      <c r="DR15" s="401"/>
      <c r="DS15" s="401"/>
      <c r="DT15" s="401"/>
      <c r="DU15" s="401"/>
      <c r="DV15" s="401"/>
      <c r="DW15" s="401"/>
      <c r="DX15" s="401"/>
      <c r="DY15" s="401"/>
      <c r="DZ15" s="401"/>
      <c r="EA15" s="401"/>
      <c r="EB15" s="401"/>
      <c r="EC15" s="401"/>
      <c r="ED15" s="401"/>
      <c r="EE15" s="401"/>
      <c r="EF15" s="401"/>
      <c r="EG15" s="401"/>
      <c r="EH15" s="401"/>
      <c r="EI15" s="401"/>
      <c r="EJ15" s="401"/>
      <c r="EK15" s="401"/>
      <c r="EL15" s="401"/>
      <c r="EM15" s="401"/>
      <c r="EN15" s="401"/>
      <c r="EO15" s="401"/>
      <c r="EP15" s="401"/>
      <c r="EQ15" s="401"/>
      <c r="ER15" s="401"/>
      <c r="ES15" s="401"/>
      <c r="ET15" s="401"/>
      <c r="EU15" s="401"/>
      <c r="EV15" s="401"/>
      <c r="EW15" s="401"/>
      <c r="EX15" s="401"/>
      <c r="EY15" s="401"/>
      <c r="EZ15" s="401"/>
      <c r="FA15" s="401"/>
      <c r="FB15" s="401"/>
      <c r="FC15" s="401"/>
      <c r="FD15" s="401"/>
      <c r="FE15" s="401"/>
      <c r="FF15" s="401"/>
      <c r="FG15" s="401"/>
      <c r="FH15" s="401"/>
      <c r="FI15" s="401"/>
      <c r="FJ15" s="401"/>
      <c r="FK15" s="401"/>
      <c r="FL15" s="401"/>
      <c r="FM15" s="401"/>
      <c r="FN15" s="401"/>
      <c r="FO15" s="401"/>
      <c r="FP15" s="401"/>
      <c r="FQ15" s="401"/>
      <c r="FR15" s="401"/>
      <c r="FS15" s="401"/>
      <c r="FT15" s="401"/>
      <c r="FU15" s="401"/>
      <c r="FV15" s="401"/>
      <c r="FW15" s="401"/>
      <c r="FX15" s="401"/>
      <c r="FY15" s="401"/>
      <c r="FZ15" s="401"/>
      <c r="GA15" s="401"/>
      <c r="GB15" s="401"/>
      <c r="GC15" s="401"/>
      <c r="GD15" s="401"/>
      <c r="GE15" s="401"/>
      <c r="GF15" s="401"/>
      <c r="GG15" s="401"/>
      <c r="GH15" s="401"/>
      <c r="GI15" s="401"/>
      <c r="GJ15" s="401"/>
      <c r="GK15" s="401"/>
      <c r="GL15" s="401"/>
      <c r="GM15" s="401"/>
      <c r="GN15" s="401"/>
      <c r="GO15" s="401"/>
      <c r="GP15" s="401"/>
      <c r="GQ15" s="401"/>
      <c r="GR15" s="401"/>
      <c r="GS15" s="401"/>
      <c r="GT15" s="401"/>
      <c r="GU15" s="401"/>
      <c r="GV15" s="401"/>
      <c r="GW15" s="401"/>
      <c r="GX15" s="401"/>
      <c r="GY15" s="401"/>
      <c r="GZ15" s="401"/>
      <c r="HA15" s="401"/>
      <c r="HB15" s="401"/>
      <c r="HC15" s="401"/>
      <c r="HD15" s="401"/>
      <c r="HE15" s="401"/>
      <c r="HF15" s="401"/>
      <c r="HG15" s="401"/>
      <c r="HH15" s="401"/>
      <c r="HI15" s="401"/>
      <c r="HJ15" s="401"/>
      <c r="HK15" s="401"/>
      <c r="HL15" s="401"/>
      <c r="HM15" s="401"/>
      <c r="HN15" s="401"/>
      <c r="HO15" s="401"/>
      <c r="HP15" s="401"/>
      <c r="HQ15" s="401"/>
      <c r="HR15" s="401"/>
      <c r="HS15" s="401"/>
      <c r="HT15" s="401"/>
      <c r="HU15" s="401"/>
      <c r="HV15" s="401"/>
      <c r="HW15" s="401"/>
      <c r="HX15" s="401"/>
      <c r="HY15" s="401"/>
      <c r="HZ15" s="401"/>
      <c r="IA15" s="401"/>
      <c r="IB15" s="401"/>
      <c r="IC15" s="401"/>
      <c r="ID15" s="401"/>
      <c r="IE15" s="401"/>
      <c r="IF15" s="401"/>
      <c r="IG15" s="401"/>
      <c r="IH15" s="401"/>
      <c r="II15" s="401"/>
      <c r="IJ15" s="401"/>
      <c r="IK15" s="401"/>
      <c r="IL15" s="401"/>
      <c r="IM15" s="401"/>
      <c r="IN15" s="401"/>
      <c r="IO15" s="401"/>
      <c r="IP15" s="401"/>
      <c r="IQ15" s="401"/>
      <c r="IR15" s="401"/>
      <c r="IS15" s="401"/>
      <c r="IT15" s="401"/>
      <c r="IU15" s="401"/>
      <c r="IV15" s="401"/>
      <c r="IW15" s="401"/>
      <c r="IX15" s="401"/>
      <c r="IY15" s="401"/>
      <c r="IZ15" s="401"/>
      <c r="JA15" s="401"/>
      <c r="JB15" s="401"/>
      <c r="JC15" s="401"/>
      <c r="JD15" s="401"/>
      <c r="JE15" s="401"/>
      <c r="JF15" s="401"/>
      <c r="JG15" s="401"/>
      <c r="JH15" s="401"/>
      <c r="JI15" s="401"/>
      <c r="JJ15" s="401"/>
      <c r="JK15" s="401"/>
      <c r="JL15" s="401"/>
      <c r="JM15" s="401"/>
      <c r="JN15" s="401"/>
      <c r="JO15" s="401"/>
      <c r="JP15" s="401"/>
      <c r="JQ15" s="401"/>
      <c r="JR15" s="401"/>
      <c r="JS15" s="401"/>
      <c r="JT15" s="401"/>
      <c r="JU15" s="401"/>
      <c r="JV15" s="401"/>
      <c r="JW15" s="401"/>
      <c r="JX15" s="401"/>
      <c r="JY15" s="401"/>
      <c r="JZ15" s="401"/>
      <c r="KA15" s="401"/>
      <c r="KB15" s="401"/>
      <c r="KC15" s="401"/>
      <c r="KD15" s="401"/>
      <c r="KE15" s="401"/>
      <c r="KF15" s="401"/>
      <c r="KG15" s="401"/>
      <c r="KH15" s="401"/>
      <c r="KI15" s="401"/>
      <c r="KJ15" s="401"/>
      <c r="KK15" s="401"/>
      <c r="KL15" s="401"/>
      <c r="KM15" s="401"/>
      <c r="KN15" s="401"/>
      <c r="KO15" s="401"/>
      <c r="KP15" s="401"/>
      <c r="KQ15" s="401"/>
      <c r="KR15" s="401"/>
      <c r="KS15" s="401"/>
      <c r="KT15" s="401"/>
      <c r="KU15" s="401"/>
      <c r="KV15" s="401"/>
      <c r="KW15" s="401"/>
      <c r="KX15" s="401"/>
      <c r="KY15" s="401"/>
      <c r="KZ15" s="401"/>
      <c r="LA15" s="401"/>
      <c r="LB15" s="401"/>
      <c r="LC15" s="401"/>
      <c r="LD15" s="401"/>
      <c r="LE15" s="401"/>
      <c r="LF15" s="401"/>
      <c r="LG15" s="401"/>
      <c r="LH15" s="401"/>
      <c r="LI15" s="401"/>
      <c r="LJ15" s="401"/>
      <c r="LK15" s="401"/>
      <c r="LL15" s="401"/>
      <c r="LM15" s="401"/>
      <c r="LN15" s="401"/>
      <c r="LO15" s="401"/>
      <c r="LP15" s="401"/>
      <c r="LQ15" s="401"/>
      <c r="LR15" s="401"/>
      <c r="LS15" s="401"/>
      <c r="LT15" s="401"/>
      <c r="LU15" s="401"/>
      <c r="LV15" s="401"/>
      <c r="LW15" s="401"/>
      <c r="LX15" s="401"/>
      <c r="LY15" s="401"/>
      <c r="LZ15" s="401"/>
      <c r="MA15" s="401"/>
      <c r="MB15" s="401"/>
      <c r="MC15" s="401"/>
      <c r="MD15" s="401"/>
      <c r="ME15" s="401"/>
      <c r="MF15" s="401"/>
      <c r="MG15" s="401"/>
      <c r="MH15" s="401"/>
      <c r="MI15" s="401"/>
      <c r="MJ15" s="401"/>
      <c r="MK15" s="401"/>
      <c r="ML15" s="401"/>
      <c r="MM15" s="401"/>
      <c r="MN15" s="401"/>
      <c r="MO15" s="401"/>
      <c r="MP15" s="401"/>
      <c r="MQ15" s="401"/>
      <c r="MR15" s="401"/>
      <c r="MS15" s="401"/>
      <c r="MT15" s="401"/>
      <c r="MU15" s="401"/>
      <c r="MV15" s="401"/>
      <c r="MW15" s="401"/>
      <c r="MX15" s="401"/>
      <c r="MY15" s="401"/>
      <c r="MZ15" s="401"/>
      <c r="NA15" s="401"/>
      <c r="NB15" s="401"/>
      <c r="NC15" s="401"/>
      <c r="ND15" s="401"/>
      <c r="NE15" s="401"/>
      <c r="NF15" s="401"/>
      <c r="NG15" s="401"/>
      <c r="NH15" s="401"/>
      <c r="NI15" s="401"/>
      <c r="NJ15" s="401"/>
      <c r="NK15" s="401"/>
      <c r="NL15" s="401"/>
      <c r="NM15" s="401"/>
      <c r="NN15" s="401"/>
      <c r="NO15" s="401"/>
      <c r="NP15" s="401"/>
      <c r="NQ15" s="401"/>
      <c r="NR15" s="401"/>
      <c r="NS15" s="401"/>
      <c r="NT15" s="401"/>
      <c r="NU15" s="401"/>
      <c r="NV15" s="401"/>
      <c r="NW15" s="401"/>
      <c r="NX15" s="401"/>
      <c r="NY15" s="401"/>
      <c r="NZ15" s="401"/>
      <c r="OA15" s="401"/>
      <c r="OB15" s="401"/>
      <c r="OC15" s="401"/>
      <c r="OD15" s="401"/>
      <c r="OE15" s="401"/>
      <c r="OF15" s="401"/>
      <c r="OG15" s="401"/>
      <c r="OH15" s="401"/>
      <c r="OI15" s="401"/>
      <c r="OJ15" s="401"/>
      <c r="OK15" s="401"/>
      <c r="OL15" s="401"/>
      <c r="OM15" s="401"/>
      <c r="ON15" s="401"/>
      <c r="OO15" s="401"/>
      <c r="OP15" s="401"/>
      <c r="OQ15" s="401"/>
      <c r="OR15" s="401"/>
      <c r="OS15" s="401"/>
      <c r="OT15" s="401"/>
      <c r="OU15" s="401"/>
      <c r="OV15" s="401"/>
      <c r="OW15" s="401"/>
      <c r="OX15" s="401"/>
      <c r="OY15" s="401"/>
      <c r="OZ15" s="401"/>
      <c r="PA15" s="401"/>
      <c r="PB15" s="401"/>
      <c r="PC15" s="401"/>
      <c r="PD15" s="401"/>
      <c r="PE15" s="401"/>
      <c r="PF15" s="401"/>
      <c r="PG15" s="401"/>
      <c r="PH15" s="401"/>
      <c r="PI15" s="401"/>
      <c r="PJ15" s="401"/>
      <c r="PK15" s="401"/>
      <c r="PL15" s="401"/>
      <c r="PM15" s="401"/>
      <c r="PN15" s="401"/>
      <c r="PO15" s="401"/>
      <c r="PP15" s="401"/>
      <c r="PQ15" s="401"/>
      <c r="PR15" s="401"/>
      <c r="PS15" s="401"/>
      <c r="PT15" s="401"/>
      <c r="PU15" s="401"/>
      <c r="PV15" s="401"/>
      <c r="PW15" s="401"/>
      <c r="PX15" s="401"/>
      <c r="PY15" s="401"/>
      <c r="PZ15" s="401"/>
      <c r="QA15" s="401"/>
      <c r="QB15" s="401"/>
      <c r="QC15" s="401"/>
      <c r="QD15" s="401"/>
      <c r="QE15" s="401"/>
      <c r="QF15" s="401"/>
      <c r="QG15" s="401"/>
      <c r="QH15" s="401"/>
      <c r="QI15" s="401"/>
      <c r="QJ15" s="401"/>
      <c r="QK15" s="401"/>
      <c r="QL15" s="401"/>
      <c r="QM15" s="401"/>
      <c r="QN15" s="401"/>
      <c r="QO15" s="401"/>
      <c r="QP15" s="401"/>
      <c r="QQ15" s="401"/>
      <c r="QR15" s="401"/>
      <c r="QS15" s="401"/>
      <c r="QT15" s="401"/>
      <c r="QU15" s="401"/>
      <c r="QV15" s="401"/>
      <c r="QW15" s="401"/>
      <c r="QX15" s="401"/>
      <c r="QY15" s="401"/>
      <c r="QZ15" s="401"/>
      <c r="RA15" s="401"/>
      <c r="RB15" s="401"/>
      <c r="RC15" s="401"/>
      <c r="RD15" s="401"/>
      <c r="RE15" s="401"/>
      <c r="RF15" s="401"/>
      <c r="RG15" s="401"/>
      <c r="RH15" s="401"/>
      <c r="RI15" s="401"/>
      <c r="RJ15" s="401"/>
      <c r="RK15" s="401"/>
      <c r="RL15" s="401"/>
      <c r="RM15" s="401"/>
      <c r="RN15" s="401"/>
      <c r="RO15" s="401"/>
      <c r="RP15" s="401"/>
      <c r="RQ15" s="401"/>
      <c r="RR15" s="401"/>
      <c r="RS15" s="401"/>
      <c r="RT15" s="401"/>
      <c r="RU15" s="401"/>
      <c r="RV15" s="401"/>
      <c r="RW15" s="401"/>
      <c r="RX15" s="401"/>
      <c r="RY15" s="401"/>
      <c r="RZ15" s="401"/>
      <c r="SA15" s="401"/>
      <c r="SB15" s="401"/>
      <c r="SC15" s="401"/>
      <c r="SD15" s="401"/>
      <c r="SE15" s="401"/>
      <c r="SF15" s="401"/>
      <c r="SG15" s="401"/>
      <c r="SH15" s="401"/>
      <c r="SI15" s="401"/>
      <c r="SJ15" s="401"/>
      <c r="SK15" s="401"/>
      <c r="SL15" s="401"/>
      <c r="SM15" s="401"/>
      <c r="SN15" s="401"/>
      <c r="SO15" s="401"/>
      <c r="SP15" s="401"/>
      <c r="SQ15" s="401"/>
      <c r="SR15" s="401"/>
      <c r="SS15" s="401"/>
      <c r="ST15" s="401"/>
      <c r="SU15" s="401"/>
      <c r="SV15" s="401"/>
      <c r="SW15" s="401"/>
      <c r="SX15" s="401"/>
      <c r="SY15" s="401"/>
      <c r="SZ15" s="401"/>
      <c r="TA15" s="401"/>
      <c r="TB15" s="401"/>
      <c r="TC15" s="401"/>
      <c r="TD15" s="401"/>
      <c r="TE15" s="401"/>
      <c r="TF15" s="401"/>
      <c r="TG15" s="401"/>
      <c r="TH15" s="401"/>
      <c r="TI15" s="401"/>
      <c r="TJ15" s="401"/>
      <c r="TK15" s="401"/>
      <c r="TL15" s="401"/>
      <c r="TM15" s="401"/>
      <c r="TN15" s="401"/>
      <c r="TO15" s="401"/>
      <c r="TP15" s="401"/>
      <c r="TQ15" s="401"/>
      <c r="TR15" s="401"/>
      <c r="TS15" s="401"/>
      <c r="TT15" s="401"/>
      <c r="TU15" s="401"/>
      <c r="TV15" s="401"/>
      <c r="TW15" s="401"/>
      <c r="TX15" s="401"/>
      <c r="TY15" s="401"/>
      <c r="TZ15" s="401"/>
      <c r="UA15" s="401"/>
      <c r="UB15" s="401"/>
      <c r="UC15" s="401"/>
      <c r="UD15" s="401"/>
      <c r="UE15" s="401"/>
      <c r="UF15" s="401"/>
      <c r="UG15" s="401"/>
      <c r="UH15" s="401"/>
      <c r="UI15" s="401"/>
      <c r="UJ15" s="401"/>
      <c r="UK15" s="401"/>
      <c r="UL15" s="401"/>
      <c r="UM15" s="401"/>
    </row>
    <row r="16" spans="1:559" s="467" customFormat="1" ht="13.95" customHeight="1">
      <c r="A16" s="963"/>
      <c r="B16" s="450" t="s">
        <v>942</v>
      </c>
      <c r="C16" s="451" t="s">
        <v>955</v>
      </c>
      <c r="D16" s="451" t="s">
        <v>956</v>
      </c>
      <c r="E16" s="451" t="s">
        <v>957</v>
      </c>
      <c r="F16" s="452">
        <v>246.82</v>
      </c>
      <c r="G16" s="452">
        <v>3.42</v>
      </c>
      <c r="H16" s="452">
        <v>22.68</v>
      </c>
      <c r="I16" s="453">
        <f>COUNT(F16:F18)</f>
        <v>3</v>
      </c>
      <c r="J16" s="458">
        <f>AVERAGE(F16:F18)</f>
        <v>105.57666666666667</v>
      </c>
      <c r="K16" s="458">
        <f>STDEV(F16:F18)</f>
        <v>123.01819635051284</v>
      </c>
      <c r="L16" s="459">
        <f>K16/J16</f>
        <v>1.1652025038725049</v>
      </c>
      <c r="M16" s="454">
        <f t="shared" si="0"/>
        <v>1.1481499284129646</v>
      </c>
      <c r="N16" s="455">
        <f t="shared" si="1"/>
        <v>0.87454666215238075</v>
      </c>
      <c r="O16" s="455">
        <f t="shared" si="2"/>
        <v>0.7490933243047615</v>
      </c>
      <c r="P16" s="455">
        <f t="shared" si="3"/>
        <v>0.2509066756952385</v>
      </c>
      <c r="Q16" s="456">
        <f t="shared" si="4"/>
        <v>0.7527200270857155</v>
      </c>
      <c r="R16" s="457">
        <f>COUNT(F16:F18)</f>
        <v>3</v>
      </c>
      <c r="S16" s="458">
        <f>AVERAGE(F16:F18)</f>
        <v>105.57666666666667</v>
      </c>
      <c r="T16" s="458">
        <f>STDEV(F16:F18)</f>
        <v>123.01819635051284</v>
      </c>
      <c r="U16" s="459">
        <f>T16/S16</f>
        <v>1.1652025038725049</v>
      </c>
      <c r="V16" s="460">
        <f t="shared" si="5"/>
        <v>141.24333333333334</v>
      </c>
      <c r="W16" s="460">
        <f t="shared" si="6"/>
        <v>1.196</v>
      </c>
      <c r="X16" s="461">
        <f t="shared" si="7"/>
        <v>147.12976283521334</v>
      </c>
      <c r="Y16" s="462" t="str">
        <f t="shared" si="8"/>
        <v>Accept</v>
      </c>
      <c r="Z16" s="461"/>
      <c r="AA16" s="461"/>
      <c r="AB16" s="463"/>
      <c r="AC16" s="463"/>
      <c r="AD16" s="461"/>
      <c r="AE16" s="463"/>
      <c r="AF16" s="464">
        <f>COUNT(F16:F18)</f>
        <v>3</v>
      </c>
      <c r="AG16" s="465">
        <f>AVERAGE(F16:F18)</f>
        <v>105.57666666666667</v>
      </c>
      <c r="AH16" s="465">
        <f>STDEV(F16:F18)</f>
        <v>123.01819635051284</v>
      </c>
      <c r="AI16" s="466">
        <f>AH16/AG16</f>
        <v>1.1652025038725049</v>
      </c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  <c r="AV16" s="401"/>
      <c r="AW16" s="401"/>
      <c r="AX16" s="401"/>
      <c r="AY16" s="401"/>
      <c r="AZ16" s="401"/>
      <c r="BA16" s="401"/>
      <c r="BB16" s="401"/>
      <c r="BC16" s="401"/>
      <c r="BD16" s="401"/>
      <c r="BE16" s="401"/>
      <c r="BF16" s="401"/>
      <c r="BG16" s="401"/>
      <c r="BH16" s="401"/>
      <c r="BI16" s="401"/>
      <c r="BJ16" s="401"/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  <c r="BV16" s="401"/>
      <c r="BW16" s="401"/>
      <c r="BX16" s="401"/>
      <c r="BY16" s="401"/>
      <c r="BZ16" s="401"/>
      <c r="CA16" s="401"/>
      <c r="CB16" s="401"/>
      <c r="CC16" s="401"/>
      <c r="CD16" s="401"/>
      <c r="CE16" s="401"/>
      <c r="CF16" s="401"/>
      <c r="CG16" s="401"/>
      <c r="CH16" s="401"/>
      <c r="CI16" s="401"/>
      <c r="CJ16" s="401"/>
      <c r="CK16" s="401"/>
      <c r="CL16" s="401"/>
      <c r="CM16" s="401"/>
      <c r="CN16" s="401"/>
      <c r="CO16" s="401"/>
      <c r="CP16" s="401"/>
      <c r="CQ16" s="401"/>
      <c r="CR16" s="401"/>
      <c r="CS16" s="401"/>
      <c r="CT16" s="401"/>
      <c r="CU16" s="401"/>
      <c r="CV16" s="401"/>
      <c r="CW16" s="401"/>
      <c r="CX16" s="401"/>
      <c r="CY16" s="401"/>
      <c r="CZ16" s="401"/>
      <c r="DA16" s="401"/>
      <c r="DB16" s="401"/>
      <c r="DC16" s="401"/>
      <c r="DD16" s="401"/>
      <c r="DE16" s="401"/>
      <c r="DF16" s="401"/>
      <c r="DG16" s="401"/>
      <c r="DH16" s="401"/>
      <c r="DI16" s="401"/>
      <c r="DJ16" s="401"/>
      <c r="DK16" s="401"/>
      <c r="DL16" s="401"/>
      <c r="DM16" s="401"/>
      <c r="DN16" s="401"/>
      <c r="DO16" s="401"/>
      <c r="DP16" s="401"/>
      <c r="DQ16" s="401"/>
      <c r="DR16" s="401"/>
      <c r="DS16" s="401"/>
      <c r="DT16" s="401"/>
      <c r="DU16" s="401"/>
      <c r="DV16" s="401"/>
      <c r="DW16" s="401"/>
      <c r="DX16" s="401"/>
      <c r="DY16" s="401"/>
      <c r="DZ16" s="401"/>
      <c r="EA16" s="401"/>
      <c r="EB16" s="401"/>
      <c r="EC16" s="401"/>
      <c r="ED16" s="401"/>
      <c r="EE16" s="401"/>
      <c r="EF16" s="401"/>
      <c r="EG16" s="401"/>
      <c r="EH16" s="401"/>
      <c r="EI16" s="401"/>
      <c r="EJ16" s="401"/>
      <c r="EK16" s="401"/>
      <c r="EL16" s="401"/>
      <c r="EM16" s="401"/>
      <c r="EN16" s="401"/>
      <c r="EO16" s="401"/>
      <c r="EP16" s="401"/>
      <c r="EQ16" s="401"/>
      <c r="ER16" s="401"/>
      <c r="ES16" s="401"/>
      <c r="ET16" s="401"/>
      <c r="EU16" s="401"/>
      <c r="EV16" s="401"/>
      <c r="EW16" s="401"/>
      <c r="EX16" s="401"/>
      <c r="EY16" s="401"/>
      <c r="EZ16" s="401"/>
      <c r="FA16" s="401"/>
      <c r="FB16" s="401"/>
      <c r="FC16" s="401"/>
      <c r="FD16" s="401"/>
      <c r="FE16" s="401"/>
      <c r="FF16" s="401"/>
      <c r="FG16" s="401"/>
      <c r="FH16" s="401"/>
      <c r="FI16" s="401"/>
      <c r="FJ16" s="401"/>
      <c r="FK16" s="401"/>
      <c r="FL16" s="401"/>
      <c r="FM16" s="401"/>
      <c r="FN16" s="401"/>
      <c r="FO16" s="401"/>
      <c r="FP16" s="401"/>
      <c r="FQ16" s="401"/>
      <c r="FR16" s="401"/>
      <c r="FS16" s="401"/>
      <c r="FT16" s="401"/>
      <c r="FU16" s="401"/>
      <c r="FV16" s="401"/>
      <c r="FW16" s="401"/>
      <c r="FX16" s="401"/>
      <c r="FY16" s="401"/>
      <c r="FZ16" s="401"/>
      <c r="GA16" s="401"/>
      <c r="GB16" s="401"/>
      <c r="GC16" s="401"/>
      <c r="GD16" s="401"/>
      <c r="GE16" s="401"/>
      <c r="GF16" s="401"/>
      <c r="GG16" s="401"/>
      <c r="GH16" s="401"/>
      <c r="GI16" s="401"/>
      <c r="GJ16" s="401"/>
      <c r="GK16" s="401"/>
      <c r="GL16" s="401"/>
      <c r="GM16" s="401"/>
      <c r="GN16" s="401"/>
      <c r="GO16" s="401"/>
      <c r="GP16" s="401"/>
      <c r="GQ16" s="401"/>
      <c r="GR16" s="401"/>
      <c r="GS16" s="401"/>
      <c r="GT16" s="401"/>
      <c r="GU16" s="401"/>
      <c r="GV16" s="401"/>
      <c r="GW16" s="401"/>
      <c r="GX16" s="401"/>
      <c r="GY16" s="401"/>
      <c r="GZ16" s="401"/>
      <c r="HA16" s="401"/>
      <c r="HB16" s="401"/>
      <c r="HC16" s="401"/>
      <c r="HD16" s="401"/>
      <c r="HE16" s="401"/>
      <c r="HF16" s="401"/>
      <c r="HG16" s="401"/>
      <c r="HH16" s="401"/>
      <c r="HI16" s="401"/>
      <c r="HJ16" s="401"/>
      <c r="HK16" s="401"/>
      <c r="HL16" s="401"/>
      <c r="HM16" s="401"/>
      <c r="HN16" s="401"/>
      <c r="HO16" s="401"/>
      <c r="HP16" s="401"/>
      <c r="HQ16" s="401"/>
      <c r="HR16" s="401"/>
      <c r="HS16" s="401"/>
      <c r="HT16" s="401"/>
      <c r="HU16" s="401"/>
      <c r="HV16" s="401"/>
      <c r="HW16" s="401"/>
      <c r="HX16" s="401"/>
      <c r="HY16" s="401"/>
      <c r="HZ16" s="401"/>
      <c r="IA16" s="401"/>
      <c r="IB16" s="401"/>
      <c r="IC16" s="401"/>
      <c r="ID16" s="401"/>
      <c r="IE16" s="401"/>
      <c r="IF16" s="401"/>
      <c r="IG16" s="401"/>
      <c r="IH16" s="401"/>
      <c r="II16" s="401"/>
      <c r="IJ16" s="401"/>
      <c r="IK16" s="401"/>
      <c r="IL16" s="401"/>
      <c r="IM16" s="401"/>
      <c r="IN16" s="401"/>
      <c r="IO16" s="401"/>
      <c r="IP16" s="401"/>
      <c r="IQ16" s="401"/>
      <c r="IR16" s="401"/>
      <c r="IS16" s="401"/>
      <c r="IT16" s="401"/>
      <c r="IU16" s="401"/>
      <c r="IV16" s="401"/>
      <c r="IW16" s="401"/>
      <c r="IX16" s="401"/>
      <c r="IY16" s="401"/>
      <c r="IZ16" s="401"/>
      <c r="JA16" s="401"/>
      <c r="JB16" s="401"/>
      <c r="JC16" s="401"/>
      <c r="JD16" s="401"/>
      <c r="JE16" s="401"/>
      <c r="JF16" s="401"/>
      <c r="JG16" s="401"/>
      <c r="JH16" s="401"/>
      <c r="JI16" s="401"/>
      <c r="JJ16" s="401"/>
      <c r="JK16" s="401"/>
      <c r="JL16" s="401"/>
      <c r="JM16" s="401"/>
      <c r="JN16" s="401"/>
      <c r="JO16" s="401"/>
      <c r="JP16" s="401"/>
      <c r="JQ16" s="401"/>
      <c r="JR16" s="401"/>
      <c r="JS16" s="401"/>
      <c r="JT16" s="401"/>
      <c r="JU16" s="401"/>
      <c r="JV16" s="401"/>
      <c r="JW16" s="401"/>
      <c r="JX16" s="401"/>
      <c r="JY16" s="401"/>
      <c r="JZ16" s="401"/>
      <c r="KA16" s="401"/>
      <c r="KB16" s="401"/>
      <c r="KC16" s="401"/>
      <c r="KD16" s="401"/>
      <c r="KE16" s="401"/>
      <c r="KF16" s="401"/>
      <c r="KG16" s="401"/>
      <c r="KH16" s="401"/>
      <c r="KI16" s="401"/>
      <c r="KJ16" s="401"/>
      <c r="KK16" s="401"/>
      <c r="KL16" s="401"/>
      <c r="KM16" s="401"/>
      <c r="KN16" s="401"/>
      <c r="KO16" s="401"/>
      <c r="KP16" s="401"/>
      <c r="KQ16" s="401"/>
      <c r="KR16" s="401"/>
      <c r="KS16" s="401"/>
      <c r="KT16" s="401"/>
      <c r="KU16" s="401"/>
      <c r="KV16" s="401"/>
      <c r="KW16" s="401"/>
      <c r="KX16" s="401"/>
      <c r="KY16" s="401"/>
      <c r="KZ16" s="401"/>
      <c r="LA16" s="401"/>
      <c r="LB16" s="401"/>
      <c r="LC16" s="401"/>
      <c r="LD16" s="401"/>
      <c r="LE16" s="401"/>
      <c r="LF16" s="401"/>
      <c r="LG16" s="401"/>
      <c r="LH16" s="401"/>
      <c r="LI16" s="401"/>
      <c r="LJ16" s="401"/>
      <c r="LK16" s="401"/>
      <c r="LL16" s="401"/>
      <c r="LM16" s="401"/>
      <c r="LN16" s="401"/>
      <c r="LO16" s="401"/>
      <c r="LP16" s="401"/>
      <c r="LQ16" s="401"/>
      <c r="LR16" s="401"/>
      <c r="LS16" s="401"/>
      <c r="LT16" s="401"/>
      <c r="LU16" s="401"/>
      <c r="LV16" s="401"/>
      <c r="LW16" s="401"/>
      <c r="LX16" s="401"/>
      <c r="LY16" s="401"/>
      <c r="LZ16" s="401"/>
      <c r="MA16" s="401"/>
      <c r="MB16" s="401"/>
      <c r="MC16" s="401"/>
      <c r="MD16" s="401"/>
      <c r="ME16" s="401"/>
      <c r="MF16" s="401"/>
      <c r="MG16" s="401"/>
      <c r="MH16" s="401"/>
      <c r="MI16" s="401"/>
      <c r="MJ16" s="401"/>
      <c r="MK16" s="401"/>
      <c r="ML16" s="401"/>
      <c r="MM16" s="401"/>
      <c r="MN16" s="401"/>
      <c r="MO16" s="401"/>
      <c r="MP16" s="401"/>
      <c r="MQ16" s="401"/>
      <c r="MR16" s="401"/>
      <c r="MS16" s="401"/>
      <c r="MT16" s="401"/>
      <c r="MU16" s="401"/>
      <c r="MV16" s="401"/>
      <c r="MW16" s="401"/>
      <c r="MX16" s="401"/>
      <c r="MY16" s="401"/>
      <c r="MZ16" s="401"/>
      <c r="NA16" s="401"/>
      <c r="NB16" s="401"/>
      <c r="NC16" s="401"/>
      <c r="ND16" s="401"/>
      <c r="NE16" s="401"/>
      <c r="NF16" s="401"/>
      <c r="NG16" s="401"/>
      <c r="NH16" s="401"/>
      <c r="NI16" s="401"/>
      <c r="NJ16" s="401"/>
      <c r="NK16" s="401"/>
      <c r="NL16" s="401"/>
      <c r="NM16" s="401"/>
      <c r="NN16" s="401"/>
      <c r="NO16" s="401"/>
      <c r="NP16" s="401"/>
      <c r="NQ16" s="401"/>
      <c r="NR16" s="401"/>
      <c r="NS16" s="401"/>
      <c r="NT16" s="401"/>
      <c r="NU16" s="401"/>
      <c r="NV16" s="401"/>
      <c r="NW16" s="401"/>
      <c r="NX16" s="401"/>
      <c r="NY16" s="401"/>
      <c r="NZ16" s="401"/>
      <c r="OA16" s="401"/>
      <c r="OB16" s="401"/>
      <c r="OC16" s="401"/>
      <c r="OD16" s="401"/>
      <c r="OE16" s="401"/>
      <c r="OF16" s="401"/>
      <c r="OG16" s="401"/>
      <c r="OH16" s="401"/>
      <c r="OI16" s="401"/>
      <c r="OJ16" s="401"/>
      <c r="OK16" s="401"/>
      <c r="OL16" s="401"/>
      <c r="OM16" s="401"/>
      <c r="ON16" s="401"/>
      <c r="OO16" s="401"/>
      <c r="OP16" s="401"/>
      <c r="OQ16" s="401"/>
      <c r="OR16" s="401"/>
      <c r="OS16" s="401"/>
      <c r="OT16" s="401"/>
      <c r="OU16" s="401"/>
      <c r="OV16" s="401"/>
      <c r="OW16" s="401"/>
      <c r="OX16" s="401"/>
      <c r="OY16" s="401"/>
      <c r="OZ16" s="401"/>
      <c r="PA16" s="401"/>
      <c r="PB16" s="401"/>
      <c r="PC16" s="401"/>
      <c r="PD16" s="401"/>
      <c r="PE16" s="401"/>
      <c r="PF16" s="401"/>
      <c r="PG16" s="401"/>
      <c r="PH16" s="401"/>
      <c r="PI16" s="401"/>
      <c r="PJ16" s="401"/>
      <c r="PK16" s="401"/>
      <c r="PL16" s="401"/>
      <c r="PM16" s="401"/>
      <c r="PN16" s="401"/>
      <c r="PO16" s="401"/>
      <c r="PP16" s="401"/>
      <c r="PQ16" s="401"/>
      <c r="PR16" s="401"/>
      <c r="PS16" s="401"/>
      <c r="PT16" s="401"/>
      <c r="PU16" s="401"/>
      <c r="PV16" s="401"/>
      <c r="PW16" s="401"/>
      <c r="PX16" s="401"/>
      <c r="PY16" s="401"/>
      <c r="PZ16" s="401"/>
      <c r="QA16" s="401"/>
      <c r="QB16" s="401"/>
      <c r="QC16" s="401"/>
      <c r="QD16" s="401"/>
      <c r="QE16" s="401"/>
      <c r="QF16" s="401"/>
      <c r="QG16" s="401"/>
      <c r="QH16" s="401"/>
      <c r="QI16" s="401"/>
      <c r="QJ16" s="401"/>
      <c r="QK16" s="401"/>
      <c r="QL16" s="401"/>
      <c r="QM16" s="401"/>
      <c r="QN16" s="401"/>
      <c r="QO16" s="401"/>
      <c r="QP16" s="401"/>
      <c r="QQ16" s="401"/>
      <c r="QR16" s="401"/>
      <c r="QS16" s="401"/>
      <c r="QT16" s="401"/>
      <c r="QU16" s="401"/>
      <c r="QV16" s="401"/>
      <c r="QW16" s="401"/>
      <c r="QX16" s="401"/>
      <c r="QY16" s="401"/>
      <c r="QZ16" s="401"/>
      <c r="RA16" s="401"/>
      <c r="RB16" s="401"/>
      <c r="RC16" s="401"/>
      <c r="RD16" s="401"/>
      <c r="RE16" s="401"/>
      <c r="RF16" s="401"/>
      <c r="RG16" s="401"/>
      <c r="RH16" s="401"/>
      <c r="RI16" s="401"/>
      <c r="RJ16" s="401"/>
      <c r="RK16" s="401"/>
      <c r="RL16" s="401"/>
      <c r="RM16" s="401"/>
      <c r="RN16" s="401"/>
      <c r="RO16" s="401"/>
      <c r="RP16" s="401"/>
      <c r="RQ16" s="401"/>
      <c r="RR16" s="401"/>
      <c r="RS16" s="401"/>
      <c r="RT16" s="401"/>
      <c r="RU16" s="401"/>
      <c r="RV16" s="401"/>
      <c r="RW16" s="401"/>
      <c r="RX16" s="401"/>
      <c r="RY16" s="401"/>
      <c r="RZ16" s="401"/>
      <c r="SA16" s="401"/>
      <c r="SB16" s="401"/>
      <c r="SC16" s="401"/>
      <c r="SD16" s="401"/>
      <c r="SE16" s="401"/>
      <c r="SF16" s="401"/>
      <c r="SG16" s="401"/>
      <c r="SH16" s="401"/>
      <c r="SI16" s="401"/>
      <c r="SJ16" s="401"/>
      <c r="SK16" s="401"/>
      <c r="SL16" s="401"/>
      <c r="SM16" s="401"/>
      <c r="SN16" s="401"/>
      <c r="SO16" s="401"/>
      <c r="SP16" s="401"/>
      <c r="SQ16" s="401"/>
      <c r="SR16" s="401"/>
      <c r="SS16" s="401"/>
      <c r="ST16" s="401"/>
      <c r="SU16" s="401"/>
      <c r="SV16" s="401"/>
      <c r="SW16" s="401"/>
      <c r="SX16" s="401"/>
      <c r="SY16" s="401"/>
      <c r="SZ16" s="401"/>
      <c r="TA16" s="401"/>
      <c r="TB16" s="401"/>
      <c r="TC16" s="401"/>
      <c r="TD16" s="401"/>
      <c r="TE16" s="401"/>
      <c r="TF16" s="401"/>
      <c r="TG16" s="401"/>
      <c r="TH16" s="401"/>
      <c r="TI16" s="401"/>
      <c r="TJ16" s="401"/>
      <c r="TK16" s="401"/>
      <c r="TL16" s="401"/>
      <c r="TM16" s="401"/>
      <c r="TN16" s="401"/>
      <c r="TO16" s="401"/>
      <c r="TP16" s="401"/>
      <c r="TQ16" s="401"/>
      <c r="TR16" s="401"/>
      <c r="TS16" s="401"/>
      <c r="TT16" s="401"/>
      <c r="TU16" s="401"/>
      <c r="TV16" s="401"/>
      <c r="TW16" s="401"/>
      <c r="TX16" s="401"/>
      <c r="TY16" s="401"/>
      <c r="TZ16" s="401"/>
      <c r="UA16" s="401"/>
      <c r="UB16" s="401"/>
      <c r="UC16" s="401"/>
      <c r="UD16" s="401"/>
      <c r="UE16" s="401"/>
      <c r="UF16" s="401"/>
      <c r="UG16" s="401"/>
      <c r="UH16" s="401"/>
      <c r="UI16" s="401"/>
      <c r="UJ16" s="401"/>
      <c r="UK16" s="401"/>
      <c r="UL16" s="401"/>
      <c r="UM16" s="401"/>
    </row>
    <row r="17" spans="1:559" s="401" customFormat="1" ht="13.95" customHeight="1">
      <c r="A17" s="963"/>
      <c r="B17" s="468" t="s">
        <v>942</v>
      </c>
      <c r="C17" s="469" t="s">
        <v>955</v>
      </c>
      <c r="D17" s="469" t="s">
        <v>958</v>
      </c>
      <c r="E17" s="469" t="s">
        <v>959</v>
      </c>
      <c r="F17" s="470">
        <v>48.04</v>
      </c>
      <c r="G17" s="470">
        <v>0.86</v>
      </c>
      <c r="H17" s="470">
        <v>4.24</v>
      </c>
      <c r="I17" s="471">
        <f t="shared" ref="I17:L18" si="11">I16</f>
        <v>3</v>
      </c>
      <c r="J17" s="472">
        <f t="shared" si="11"/>
        <v>105.57666666666667</v>
      </c>
      <c r="K17" s="472">
        <f t="shared" si="11"/>
        <v>123.01819635051284</v>
      </c>
      <c r="L17" s="473">
        <f t="shared" si="11"/>
        <v>1.1652025038725049</v>
      </c>
      <c r="M17" s="474">
        <f t="shared" si="0"/>
        <v>0.4677085859942931</v>
      </c>
      <c r="N17" s="475">
        <f t="shared" si="1"/>
        <v>0.31999650011263692</v>
      </c>
      <c r="O17" s="475">
        <f t="shared" si="2"/>
        <v>0.36000699977472617</v>
      </c>
      <c r="P17" s="475">
        <f t="shared" si="3"/>
        <v>0.63999300022527383</v>
      </c>
      <c r="Q17" s="476">
        <f t="shared" si="4"/>
        <v>1.9199790006758215</v>
      </c>
      <c r="R17" s="477"/>
      <c r="S17" s="472"/>
      <c r="T17" s="472"/>
      <c r="U17" s="473"/>
      <c r="V17" s="478">
        <f t="shared" si="5"/>
        <v>57.536666666666669</v>
      </c>
      <c r="W17" s="478">
        <f t="shared" si="6"/>
        <v>1.196</v>
      </c>
      <c r="X17" s="479">
        <f t="shared" si="7"/>
        <v>147.12976283521334</v>
      </c>
      <c r="Y17" s="480" t="str">
        <f t="shared" si="8"/>
        <v>Accept</v>
      </c>
      <c r="Z17" s="479"/>
      <c r="AA17" s="479"/>
      <c r="AB17" s="481"/>
      <c r="AC17" s="481"/>
      <c r="AD17" s="479"/>
      <c r="AE17" s="481"/>
      <c r="AF17" s="464"/>
      <c r="AG17" s="482"/>
      <c r="AH17" s="482"/>
      <c r="AI17" s="483"/>
    </row>
    <row r="18" spans="1:559" s="501" customFormat="1" ht="13.95" customHeight="1">
      <c r="A18" s="963"/>
      <c r="B18" s="484" t="s">
        <v>942</v>
      </c>
      <c r="C18" s="485" t="s">
        <v>955</v>
      </c>
      <c r="D18" s="485" t="s">
        <v>960</v>
      </c>
      <c r="E18" s="485" t="s">
        <v>961</v>
      </c>
      <c r="F18" s="486">
        <v>21.87</v>
      </c>
      <c r="G18" s="486">
        <v>0.43</v>
      </c>
      <c r="H18" s="486">
        <v>1.93</v>
      </c>
      <c r="I18" s="487">
        <f t="shared" si="11"/>
        <v>3</v>
      </c>
      <c r="J18" s="488">
        <f t="shared" si="11"/>
        <v>105.57666666666667</v>
      </c>
      <c r="K18" s="488">
        <f t="shared" si="11"/>
        <v>123.01819635051284</v>
      </c>
      <c r="L18" s="489">
        <f t="shared" si="11"/>
        <v>1.1652025038725049</v>
      </c>
      <c r="M18" s="490">
        <f t="shared" si="0"/>
        <v>0.68044134241867149</v>
      </c>
      <c r="N18" s="491">
        <f t="shared" si="1"/>
        <v>0.2481125255431505</v>
      </c>
      <c r="O18" s="491">
        <f t="shared" si="2"/>
        <v>0.50377494891369901</v>
      </c>
      <c r="P18" s="491">
        <f t="shared" si="3"/>
        <v>0.49622505108630099</v>
      </c>
      <c r="Q18" s="492">
        <f t="shared" si="4"/>
        <v>1.4886751532589031</v>
      </c>
      <c r="R18" s="493"/>
      <c r="S18" s="488"/>
      <c r="T18" s="488"/>
      <c r="U18" s="489"/>
      <c r="V18" s="494">
        <f t="shared" si="5"/>
        <v>83.706666666666663</v>
      </c>
      <c r="W18" s="494">
        <f t="shared" si="6"/>
        <v>1.196</v>
      </c>
      <c r="X18" s="495">
        <f t="shared" si="7"/>
        <v>147.12976283521334</v>
      </c>
      <c r="Y18" s="496" t="str">
        <f t="shared" si="8"/>
        <v>Accept</v>
      </c>
      <c r="Z18" s="495"/>
      <c r="AA18" s="495"/>
      <c r="AB18" s="497"/>
      <c r="AC18" s="497"/>
      <c r="AD18" s="495"/>
      <c r="AE18" s="497"/>
      <c r="AF18" s="498"/>
      <c r="AG18" s="499"/>
      <c r="AH18" s="499"/>
      <c r="AI18" s="500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401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01"/>
      <c r="BR18" s="401"/>
      <c r="BS18" s="401"/>
      <c r="BT18" s="401"/>
      <c r="BU18" s="401"/>
      <c r="BV18" s="401"/>
      <c r="BW18" s="401"/>
      <c r="BX18" s="401"/>
      <c r="BY18" s="401"/>
      <c r="BZ18" s="401"/>
      <c r="CA18" s="401"/>
      <c r="CB18" s="401"/>
      <c r="CC18" s="401"/>
      <c r="CD18" s="401"/>
      <c r="CE18" s="401"/>
      <c r="CF18" s="401"/>
      <c r="CG18" s="401"/>
      <c r="CH18" s="401"/>
      <c r="CI18" s="401"/>
      <c r="CJ18" s="401"/>
      <c r="CK18" s="401"/>
      <c r="CL18" s="401"/>
      <c r="CM18" s="401"/>
      <c r="CN18" s="401"/>
      <c r="CO18" s="401"/>
      <c r="CP18" s="401"/>
      <c r="CQ18" s="401"/>
      <c r="CR18" s="401"/>
      <c r="CS18" s="401"/>
      <c r="CT18" s="401"/>
      <c r="CU18" s="401"/>
      <c r="CV18" s="401"/>
      <c r="CW18" s="401"/>
      <c r="CX18" s="401"/>
      <c r="CY18" s="401"/>
      <c r="CZ18" s="401"/>
      <c r="DA18" s="401"/>
      <c r="DB18" s="401"/>
      <c r="DC18" s="401"/>
      <c r="DD18" s="401"/>
      <c r="DE18" s="401"/>
      <c r="DF18" s="401"/>
      <c r="DG18" s="401"/>
      <c r="DH18" s="401"/>
      <c r="DI18" s="401"/>
      <c r="DJ18" s="401"/>
      <c r="DK18" s="401"/>
      <c r="DL18" s="401"/>
      <c r="DM18" s="401"/>
      <c r="DN18" s="401"/>
      <c r="DO18" s="401"/>
      <c r="DP18" s="401"/>
      <c r="DQ18" s="401"/>
      <c r="DR18" s="401"/>
      <c r="DS18" s="401"/>
      <c r="DT18" s="401"/>
      <c r="DU18" s="401"/>
      <c r="DV18" s="401"/>
      <c r="DW18" s="401"/>
      <c r="DX18" s="401"/>
      <c r="DY18" s="401"/>
      <c r="DZ18" s="401"/>
      <c r="EA18" s="401"/>
      <c r="EB18" s="401"/>
      <c r="EC18" s="401"/>
      <c r="ED18" s="401"/>
      <c r="EE18" s="401"/>
      <c r="EF18" s="401"/>
      <c r="EG18" s="401"/>
      <c r="EH18" s="401"/>
      <c r="EI18" s="401"/>
      <c r="EJ18" s="401"/>
      <c r="EK18" s="401"/>
      <c r="EL18" s="401"/>
      <c r="EM18" s="401"/>
      <c r="EN18" s="401"/>
      <c r="EO18" s="401"/>
      <c r="EP18" s="401"/>
      <c r="EQ18" s="401"/>
      <c r="ER18" s="401"/>
      <c r="ES18" s="401"/>
      <c r="ET18" s="401"/>
      <c r="EU18" s="401"/>
      <c r="EV18" s="401"/>
      <c r="EW18" s="401"/>
      <c r="EX18" s="401"/>
      <c r="EY18" s="401"/>
      <c r="EZ18" s="401"/>
      <c r="FA18" s="401"/>
      <c r="FB18" s="401"/>
      <c r="FC18" s="401"/>
      <c r="FD18" s="401"/>
      <c r="FE18" s="401"/>
      <c r="FF18" s="401"/>
      <c r="FG18" s="401"/>
      <c r="FH18" s="401"/>
      <c r="FI18" s="401"/>
      <c r="FJ18" s="401"/>
      <c r="FK18" s="401"/>
      <c r="FL18" s="401"/>
      <c r="FM18" s="401"/>
      <c r="FN18" s="401"/>
      <c r="FO18" s="401"/>
      <c r="FP18" s="401"/>
      <c r="FQ18" s="401"/>
      <c r="FR18" s="401"/>
      <c r="FS18" s="401"/>
      <c r="FT18" s="401"/>
      <c r="FU18" s="401"/>
      <c r="FV18" s="401"/>
      <c r="FW18" s="401"/>
      <c r="FX18" s="401"/>
      <c r="FY18" s="401"/>
      <c r="FZ18" s="401"/>
      <c r="GA18" s="401"/>
      <c r="GB18" s="401"/>
      <c r="GC18" s="401"/>
      <c r="GD18" s="401"/>
      <c r="GE18" s="401"/>
      <c r="GF18" s="401"/>
      <c r="GG18" s="401"/>
      <c r="GH18" s="401"/>
      <c r="GI18" s="401"/>
      <c r="GJ18" s="401"/>
      <c r="GK18" s="401"/>
      <c r="GL18" s="401"/>
      <c r="GM18" s="401"/>
      <c r="GN18" s="401"/>
      <c r="GO18" s="401"/>
      <c r="GP18" s="401"/>
      <c r="GQ18" s="401"/>
      <c r="GR18" s="401"/>
      <c r="GS18" s="401"/>
      <c r="GT18" s="401"/>
      <c r="GU18" s="401"/>
      <c r="GV18" s="401"/>
      <c r="GW18" s="401"/>
      <c r="GX18" s="401"/>
      <c r="GY18" s="401"/>
      <c r="GZ18" s="401"/>
      <c r="HA18" s="401"/>
      <c r="HB18" s="401"/>
      <c r="HC18" s="401"/>
      <c r="HD18" s="401"/>
      <c r="HE18" s="401"/>
      <c r="HF18" s="401"/>
      <c r="HG18" s="401"/>
      <c r="HH18" s="401"/>
      <c r="HI18" s="401"/>
      <c r="HJ18" s="401"/>
      <c r="HK18" s="401"/>
      <c r="HL18" s="401"/>
      <c r="HM18" s="401"/>
      <c r="HN18" s="401"/>
      <c r="HO18" s="401"/>
      <c r="HP18" s="401"/>
      <c r="HQ18" s="401"/>
      <c r="HR18" s="401"/>
      <c r="HS18" s="401"/>
      <c r="HT18" s="401"/>
      <c r="HU18" s="401"/>
      <c r="HV18" s="401"/>
      <c r="HW18" s="401"/>
      <c r="HX18" s="401"/>
      <c r="HY18" s="401"/>
      <c r="HZ18" s="401"/>
      <c r="IA18" s="401"/>
      <c r="IB18" s="401"/>
      <c r="IC18" s="401"/>
      <c r="ID18" s="401"/>
      <c r="IE18" s="401"/>
      <c r="IF18" s="401"/>
      <c r="IG18" s="401"/>
      <c r="IH18" s="401"/>
      <c r="II18" s="401"/>
      <c r="IJ18" s="401"/>
      <c r="IK18" s="401"/>
      <c r="IL18" s="401"/>
      <c r="IM18" s="401"/>
      <c r="IN18" s="401"/>
      <c r="IO18" s="401"/>
      <c r="IP18" s="401"/>
      <c r="IQ18" s="401"/>
      <c r="IR18" s="401"/>
      <c r="IS18" s="401"/>
      <c r="IT18" s="401"/>
      <c r="IU18" s="401"/>
      <c r="IV18" s="401"/>
      <c r="IW18" s="401"/>
      <c r="IX18" s="401"/>
      <c r="IY18" s="401"/>
      <c r="IZ18" s="401"/>
      <c r="JA18" s="401"/>
      <c r="JB18" s="401"/>
      <c r="JC18" s="401"/>
      <c r="JD18" s="401"/>
      <c r="JE18" s="401"/>
      <c r="JF18" s="401"/>
      <c r="JG18" s="401"/>
      <c r="JH18" s="401"/>
      <c r="JI18" s="401"/>
      <c r="JJ18" s="401"/>
      <c r="JK18" s="401"/>
      <c r="JL18" s="401"/>
      <c r="JM18" s="401"/>
      <c r="JN18" s="401"/>
      <c r="JO18" s="401"/>
      <c r="JP18" s="401"/>
      <c r="JQ18" s="401"/>
      <c r="JR18" s="401"/>
      <c r="JS18" s="401"/>
      <c r="JT18" s="401"/>
      <c r="JU18" s="401"/>
      <c r="JV18" s="401"/>
      <c r="JW18" s="401"/>
      <c r="JX18" s="401"/>
      <c r="JY18" s="401"/>
      <c r="JZ18" s="401"/>
      <c r="KA18" s="401"/>
      <c r="KB18" s="401"/>
      <c r="KC18" s="401"/>
      <c r="KD18" s="401"/>
      <c r="KE18" s="401"/>
      <c r="KF18" s="401"/>
      <c r="KG18" s="401"/>
      <c r="KH18" s="401"/>
      <c r="KI18" s="401"/>
      <c r="KJ18" s="401"/>
      <c r="KK18" s="401"/>
      <c r="KL18" s="401"/>
      <c r="KM18" s="401"/>
      <c r="KN18" s="401"/>
      <c r="KO18" s="401"/>
      <c r="KP18" s="401"/>
      <c r="KQ18" s="401"/>
      <c r="KR18" s="401"/>
      <c r="KS18" s="401"/>
      <c r="KT18" s="401"/>
      <c r="KU18" s="401"/>
      <c r="KV18" s="401"/>
      <c r="KW18" s="401"/>
      <c r="KX18" s="401"/>
      <c r="KY18" s="401"/>
      <c r="KZ18" s="401"/>
      <c r="LA18" s="401"/>
      <c r="LB18" s="401"/>
      <c r="LC18" s="401"/>
      <c r="LD18" s="401"/>
      <c r="LE18" s="401"/>
      <c r="LF18" s="401"/>
      <c r="LG18" s="401"/>
      <c r="LH18" s="401"/>
      <c r="LI18" s="401"/>
      <c r="LJ18" s="401"/>
      <c r="LK18" s="401"/>
      <c r="LL18" s="401"/>
      <c r="LM18" s="401"/>
      <c r="LN18" s="401"/>
      <c r="LO18" s="401"/>
      <c r="LP18" s="401"/>
      <c r="LQ18" s="401"/>
      <c r="LR18" s="401"/>
      <c r="LS18" s="401"/>
      <c r="LT18" s="401"/>
      <c r="LU18" s="401"/>
      <c r="LV18" s="401"/>
      <c r="LW18" s="401"/>
      <c r="LX18" s="401"/>
      <c r="LY18" s="401"/>
      <c r="LZ18" s="401"/>
      <c r="MA18" s="401"/>
      <c r="MB18" s="401"/>
      <c r="MC18" s="401"/>
      <c r="MD18" s="401"/>
      <c r="ME18" s="401"/>
      <c r="MF18" s="401"/>
      <c r="MG18" s="401"/>
      <c r="MH18" s="401"/>
      <c r="MI18" s="401"/>
      <c r="MJ18" s="401"/>
      <c r="MK18" s="401"/>
      <c r="ML18" s="401"/>
      <c r="MM18" s="401"/>
      <c r="MN18" s="401"/>
      <c r="MO18" s="401"/>
      <c r="MP18" s="401"/>
      <c r="MQ18" s="401"/>
      <c r="MR18" s="401"/>
      <c r="MS18" s="401"/>
      <c r="MT18" s="401"/>
      <c r="MU18" s="401"/>
      <c r="MV18" s="401"/>
      <c r="MW18" s="401"/>
      <c r="MX18" s="401"/>
      <c r="MY18" s="401"/>
      <c r="MZ18" s="401"/>
      <c r="NA18" s="401"/>
      <c r="NB18" s="401"/>
      <c r="NC18" s="401"/>
      <c r="ND18" s="401"/>
      <c r="NE18" s="401"/>
      <c r="NF18" s="401"/>
      <c r="NG18" s="401"/>
      <c r="NH18" s="401"/>
      <c r="NI18" s="401"/>
      <c r="NJ18" s="401"/>
      <c r="NK18" s="401"/>
      <c r="NL18" s="401"/>
      <c r="NM18" s="401"/>
      <c r="NN18" s="401"/>
      <c r="NO18" s="401"/>
      <c r="NP18" s="401"/>
      <c r="NQ18" s="401"/>
      <c r="NR18" s="401"/>
      <c r="NS18" s="401"/>
      <c r="NT18" s="401"/>
      <c r="NU18" s="401"/>
      <c r="NV18" s="401"/>
      <c r="NW18" s="401"/>
      <c r="NX18" s="401"/>
      <c r="NY18" s="401"/>
      <c r="NZ18" s="401"/>
      <c r="OA18" s="401"/>
      <c r="OB18" s="401"/>
      <c r="OC18" s="401"/>
      <c r="OD18" s="401"/>
      <c r="OE18" s="401"/>
      <c r="OF18" s="401"/>
      <c r="OG18" s="401"/>
      <c r="OH18" s="401"/>
      <c r="OI18" s="401"/>
      <c r="OJ18" s="401"/>
      <c r="OK18" s="401"/>
      <c r="OL18" s="401"/>
      <c r="OM18" s="401"/>
      <c r="ON18" s="401"/>
      <c r="OO18" s="401"/>
      <c r="OP18" s="401"/>
      <c r="OQ18" s="401"/>
      <c r="OR18" s="401"/>
      <c r="OS18" s="401"/>
      <c r="OT18" s="401"/>
      <c r="OU18" s="401"/>
      <c r="OV18" s="401"/>
      <c r="OW18" s="401"/>
      <c r="OX18" s="401"/>
      <c r="OY18" s="401"/>
      <c r="OZ18" s="401"/>
      <c r="PA18" s="401"/>
      <c r="PB18" s="401"/>
      <c r="PC18" s="401"/>
      <c r="PD18" s="401"/>
      <c r="PE18" s="401"/>
      <c r="PF18" s="401"/>
      <c r="PG18" s="401"/>
      <c r="PH18" s="401"/>
      <c r="PI18" s="401"/>
      <c r="PJ18" s="401"/>
      <c r="PK18" s="401"/>
      <c r="PL18" s="401"/>
      <c r="PM18" s="401"/>
      <c r="PN18" s="401"/>
      <c r="PO18" s="401"/>
      <c r="PP18" s="401"/>
      <c r="PQ18" s="401"/>
      <c r="PR18" s="401"/>
      <c r="PS18" s="401"/>
      <c r="PT18" s="401"/>
      <c r="PU18" s="401"/>
      <c r="PV18" s="401"/>
      <c r="PW18" s="401"/>
      <c r="PX18" s="401"/>
      <c r="PY18" s="401"/>
      <c r="PZ18" s="401"/>
      <c r="QA18" s="401"/>
      <c r="QB18" s="401"/>
      <c r="QC18" s="401"/>
      <c r="QD18" s="401"/>
      <c r="QE18" s="401"/>
      <c r="QF18" s="401"/>
      <c r="QG18" s="401"/>
      <c r="QH18" s="401"/>
      <c r="QI18" s="401"/>
      <c r="QJ18" s="401"/>
      <c r="QK18" s="401"/>
      <c r="QL18" s="401"/>
      <c r="QM18" s="401"/>
      <c r="QN18" s="401"/>
      <c r="QO18" s="401"/>
      <c r="QP18" s="401"/>
      <c r="QQ18" s="401"/>
      <c r="QR18" s="401"/>
      <c r="QS18" s="401"/>
      <c r="QT18" s="401"/>
      <c r="QU18" s="401"/>
      <c r="QV18" s="401"/>
      <c r="QW18" s="401"/>
      <c r="QX18" s="401"/>
      <c r="QY18" s="401"/>
      <c r="QZ18" s="401"/>
      <c r="RA18" s="401"/>
      <c r="RB18" s="401"/>
      <c r="RC18" s="401"/>
      <c r="RD18" s="401"/>
      <c r="RE18" s="401"/>
      <c r="RF18" s="401"/>
      <c r="RG18" s="401"/>
      <c r="RH18" s="401"/>
      <c r="RI18" s="401"/>
      <c r="RJ18" s="401"/>
      <c r="RK18" s="401"/>
      <c r="RL18" s="401"/>
      <c r="RM18" s="401"/>
      <c r="RN18" s="401"/>
      <c r="RO18" s="401"/>
      <c r="RP18" s="401"/>
      <c r="RQ18" s="401"/>
      <c r="RR18" s="401"/>
      <c r="RS18" s="401"/>
      <c r="RT18" s="401"/>
      <c r="RU18" s="401"/>
      <c r="RV18" s="401"/>
      <c r="RW18" s="401"/>
      <c r="RX18" s="401"/>
      <c r="RY18" s="401"/>
      <c r="RZ18" s="401"/>
      <c r="SA18" s="401"/>
      <c r="SB18" s="401"/>
      <c r="SC18" s="401"/>
      <c r="SD18" s="401"/>
      <c r="SE18" s="401"/>
      <c r="SF18" s="401"/>
      <c r="SG18" s="401"/>
      <c r="SH18" s="401"/>
      <c r="SI18" s="401"/>
      <c r="SJ18" s="401"/>
      <c r="SK18" s="401"/>
      <c r="SL18" s="401"/>
      <c r="SM18" s="401"/>
      <c r="SN18" s="401"/>
      <c r="SO18" s="401"/>
      <c r="SP18" s="401"/>
      <c r="SQ18" s="401"/>
      <c r="SR18" s="401"/>
      <c r="SS18" s="401"/>
      <c r="ST18" s="401"/>
      <c r="SU18" s="401"/>
      <c r="SV18" s="401"/>
      <c r="SW18" s="401"/>
      <c r="SX18" s="401"/>
      <c r="SY18" s="401"/>
      <c r="SZ18" s="401"/>
      <c r="TA18" s="401"/>
      <c r="TB18" s="401"/>
      <c r="TC18" s="401"/>
      <c r="TD18" s="401"/>
      <c r="TE18" s="401"/>
      <c r="TF18" s="401"/>
      <c r="TG18" s="401"/>
      <c r="TH18" s="401"/>
      <c r="TI18" s="401"/>
      <c r="TJ18" s="401"/>
      <c r="TK18" s="401"/>
      <c r="TL18" s="401"/>
      <c r="TM18" s="401"/>
      <c r="TN18" s="401"/>
      <c r="TO18" s="401"/>
      <c r="TP18" s="401"/>
      <c r="TQ18" s="401"/>
      <c r="TR18" s="401"/>
      <c r="TS18" s="401"/>
      <c r="TT18" s="401"/>
      <c r="TU18" s="401"/>
      <c r="TV18" s="401"/>
      <c r="TW18" s="401"/>
      <c r="TX18" s="401"/>
      <c r="TY18" s="401"/>
      <c r="TZ18" s="401"/>
      <c r="UA18" s="401"/>
      <c r="UB18" s="401"/>
      <c r="UC18" s="401"/>
      <c r="UD18" s="401"/>
      <c r="UE18" s="401"/>
      <c r="UF18" s="401"/>
      <c r="UG18" s="401"/>
      <c r="UH18" s="401"/>
      <c r="UI18" s="401"/>
      <c r="UJ18" s="401"/>
      <c r="UK18" s="401"/>
      <c r="UL18" s="401"/>
      <c r="UM18" s="401"/>
    </row>
    <row r="19" spans="1:559" s="467" customFormat="1" ht="13.95" customHeight="1">
      <c r="A19" s="963"/>
      <c r="B19" s="450" t="s">
        <v>942</v>
      </c>
      <c r="C19" s="451" t="s">
        <v>962</v>
      </c>
      <c r="D19" s="451" t="s">
        <v>963</v>
      </c>
      <c r="E19" s="451" t="s">
        <v>964</v>
      </c>
      <c r="F19" s="452">
        <v>69.599999999999994</v>
      </c>
      <c r="G19" s="452">
        <v>0.81</v>
      </c>
      <c r="H19" s="452">
        <v>6.1</v>
      </c>
      <c r="I19" s="453">
        <f>COUNT(F19:F21)</f>
        <v>3</v>
      </c>
      <c r="J19" s="458">
        <f>AVERAGE(F19:F21)</f>
        <v>50.1</v>
      </c>
      <c r="K19" s="458">
        <f>STDEV(F19:F21)</f>
        <v>28.97100446998687</v>
      </c>
      <c r="L19" s="459">
        <f>K19/J19</f>
        <v>0.57826356227518705</v>
      </c>
      <c r="M19" s="454">
        <f t="shared" si="0"/>
        <v>0.67308677613168144</v>
      </c>
      <c r="N19" s="455">
        <f t="shared" si="1"/>
        <v>0.74955395684637693</v>
      </c>
      <c r="O19" s="455">
        <f t="shared" si="2"/>
        <v>0.49910791369275387</v>
      </c>
      <c r="P19" s="455">
        <f t="shared" si="3"/>
        <v>0.50089208630724613</v>
      </c>
      <c r="Q19" s="456">
        <f t="shared" si="4"/>
        <v>1.5026762589217384</v>
      </c>
      <c r="R19" s="457">
        <f>COUNT(F19:F21)</f>
        <v>3</v>
      </c>
      <c r="S19" s="458">
        <f>AVERAGE(F19:F21)</f>
        <v>50.1</v>
      </c>
      <c r="T19" s="458">
        <f>STDEV(F19:F21)</f>
        <v>28.97100446998687</v>
      </c>
      <c r="U19" s="459">
        <f>T19/S19</f>
        <v>0.57826356227518705</v>
      </c>
      <c r="V19" s="460">
        <f t="shared" si="5"/>
        <v>19.499999999999993</v>
      </c>
      <c r="W19" s="460">
        <f t="shared" si="6"/>
        <v>1.196</v>
      </c>
      <c r="X19" s="461">
        <f t="shared" si="7"/>
        <v>34.649321346104294</v>
      </c>
      <c r="Y19" s="462" t="str">
        <f t="shared" si="8"/>
        <v>Accept</v>
      </c>
      <c r="Z19" s="461"/>
      <c r="AA19" s="461"/>
      <c r="AB19" s="463"/>
      <c r="AC19" s="463"/>
      <c r="AD19" s="461"/>
      <c r="AE19" s="463"/>
      <c r="AF19" s="464">
        <f>COUNT(F19:F21)</f>
        <v>3</v>
      </c>
      <c r="AG19" s="465">
        <f>AVERAGE(F19:F21)</f>
        <v>50.1</v>
      </c>
      <c r="AH19" s="465">
        <f>STDEV(F19:F21)</f>
        <v>28.97100446998687</v>
      </c>
      <c r="AI19" s="466">
        <f>AH19/AG19</f>
        <v>0.57826356227518705</v>
      </c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  <c r="CA19" s="401"/>
      <c r="CB19" s="401"/>
      <c r="CC19" s="401"/>
      <c r="CD19" s="401"/>
      <c r="CE19" s="401"/>
      <c r="CF19" s="401"/>
      <c r="CG19" s="401"/>
      <c r="CH19" s="401"/>
      <c r="CI19" s="401"/>
      <c r="CJ19" s="401"/>
      <c r="CK19" s="401"/>
      <c r="CL19" s="401"/>
      <c r="CM19" s="401"/>
      <c r="CN19" s="401"/>
      <c r="CO19" s="401"/>
      <c r="CP19" s="401"/>
      <c r="CQ19" s="401"/>
      <c r="CR19" s="401"/>
      <c r="CS19" s="401"/>
      <c r="CT19" s="401"/>
      <c r="CU19" s="401"/>
      <c r="CV19" s="401"/>
      <c r="CW19" s="401"/>
      <c r="CX19" s="401"/>
      <c r="CY19" s="401"/>
      <c r="CZ19" s="401"/>
      <c r="DA19" s="401"/>
      <c r="DB19" s="401"/>
      <c r="DC19" s="401"/>
      <c r="DD19" s="401"/>
      <c r="DE19" s="401"/>
      <c r="DF19" s="401"/>
      <c r="DG19" s="401"/>
      <c r="DH19" s="401"/>
      <c r="DI19" s="401"/>
      <c r="DJ19" s="401"/>
      <c r="DK19" s="401"/>
      <c r="DL19" s="401"/>
      <c r="DM19" s="401"/>
      <c r="DN19" s="401"/>
      <c r="DO19" s="401"/>
      <c r="DP19" s="401"/>
      <c r="DQ19" s="401"/>
      <c r="DR19" s="401"/>
      <c r="DS19" s="401"/>
      <c r="DT19" s="401"/>
      <c r="DU19" s="401"/>
      <c r="DV19" s="401"/>
      <c r="DW19" s="401"/>
      <c r="DX19" s="401"/>
      <c r="DY19" s="401"/>
      <c r="DZ19" s="401"/>
      <c r="EA19" s="401"/>
      <c r="EB19" s="401"/>
      <c r="EC19" s="401"/>
      <c r="ED19" s="401"/>
      <c r="EE19" s="401"/>
      <c r="EF19" s="401"/>
      <c r="EG19" s="401"/>
      <c r="EH19" s="401"/>
      <c r="EI19" s="401"/>
      <c r="EJ19" s="401"/>
      <c r="EK19" s="401"/>
      <c r="EL19" s="401"/>
      <c r="EM19" s="401"/>
      <c r="EN19" s="401"/>
      <c r="EO19" s="401"/>
      <c r="EP19" s="401"/>
      <c r="EQ19" s="401"/>
      <c r="ER19" s="401"/>
      <c r="ES19" s="401"/>
      <c r="ET19" s="401"/>
      <c r="EU19" s="401"/>
      <c r="EV19" s="401"/>
      <c r="EW19" s="401"/>
      <c r="EX19" s="401"/>
      <c r="EY19" s="401"/>
      <c r="EZ19" s="401"/>
      <c r="FA19" s="401"/>
      <c r="FB19" s="401"/>
      <c r="FC19" s="401"/>
      <c r="FD19" s="401"/>
      <c r="FE19" s="401"/>
      <c r="FF19" s="401"/>
      <c r="FG19" s="401"/>
      <c r="FH19" s="401"/>
      <c r="FI19" s="401"/>
      <c r="FJ19" s="401"/>
      <c r="FK19" s="401"/>
      <c r="FL19" s="401"/>
      <c r="FM19" s="401"/>
      <c r="FN19" s="401"/>
      <c r="FO19" s="401"/>
      <c r="FP19" s="401"/>
      <c r="FQ19" s="401"/>
      <c r="FR19" s="401"/>
      <c r="FS19" s="401"/>
      <c r="FT19" s="401"/>
      <c r="FU19" s="401"/>
      <c r="FV19" s="401"/>
      <c r="FW19" s="401"/>
      <c r="FX19" s="401"/>
      <c r="FY19" s="401"/>
      <c r="FZ19" s="401"/>
      <c r="GA19" s="401"/>
      <c r="GB19" s="401"/>
      <c r="GC19" s="401"/>
      <c r="GD19" s="401"/>
      <c r="GE19" s="401"/>
      <c r="GF19" s="401"/>
      <c r="GG19" s="401"/>
      <c r="GH19" s="401"/>
      <c r="GI19" s="401"/>
      <c r="GJ19" s="401"/>
      <c r="GK19" s="401"/>
      <c r="GL19" s="401"/>
      <c r="GM19" s="401"/>
      <c r="GN19" s="401"/>
      <c r="GO19" s="401"/>
      <c r="GP19" s="401"/>
      <c r="GQ19" s="401"/>
      <c r="GR19" s="401"/>
      <c r="GS19" s="401"/>
      <c r="GT19" s="401"/>
      <c r="GU19" s="401"/>
      <c r="GV19" s="401"/>
      <c r="GW19" s="401"/>
      <c r="GX19" s="401"/>
      <c r="GY19" s="401"/>
      <c r="GZ19" s="401"/>
      <c r="HA19" s="401"/>
      <c r="HB19" s="401"/>
      <c r="HC19" s="401"/>
      <c r="HD19" s="401"/>
      <c r="HE19" s="401"/>
      <c r="HF19" s="401"/>
      <c r="HG19" s="401"/>
      <c r="HH19" s="401"/>
      <c r="HI19" s="401"/>
      <c r="HJ19" s="401"/>
      <c r="HK19" s="401"/>
      <c r="HL19" s="401"/>
      <c r="HM19" s="401"/>
      <c r="HN19" s="401"/>
      <c r="HO19" s="401"/>
      <c r="HP19" s="401"/>
      <c r="HQ19" s="401"/>
      <c r="HR19" s="401"/>
      <c r="HS19" s="401"/>
      <c r="HT19" s="401"/>
      <c r="HU19" s="401"/>
      <c r="HV19" s="401"/>
      <c r="HW19" s="401"/>
      <c r="HX19" s="401"/>
      <c r="HY19" s="401"/>
      <c r="HZ19" s="401"/>
      <c r="IA19" s="401"/>
      <c r="IB19" s="401"/>
      <c r="IC19" s="401"/>
      <c r="ID19" s="401"/>
      <c r="IE19" s="401"/>
      <c r="IF19" s="401"/>
      <c r="IG19" s="401"/>
      <c r="IH19" s="401"/>
      <c r="II19" s="401"/>
      <c r="IJ19" s="401"/>
      <c r="IK19" s="401"/>
      <c r="IL19" s="401"/>
      <c r="IM19" s="401"/>
      <c r="IN19" s="401"/>
      <c r="IO19" s="401"/>
      <c r="IP19" s="401"/>
      <c r="IQ19" s="401"/>
      <c r="IR19" s="401"/>
      <c r="IS19" s="401"/>
      <c r="IT19" s="401"/>
      <c r="IU19" s="401"/>
      <c r="IV19" s="401"/>
      <c r="IW19" s="401"/>
      <c r="IX19" s="401"/>
      <c r="IY19" s="401"/>
      <c r="IZ19" s="401"/>
      <c r="JA19" s="401"/>
      <c r="JB19" s="401"/>
      <c r="JC19" s="401"/>
      <c r="JD19" s="401"/>
      <c r="JE19" s="401"/>
      <c r="JF19" s="401"/>
      <c r="JG19" s="401"/>
      <c r="JH19" s="401"/>
      <c r="JI19" s="401"/>
      <c r="JJ19" s="401"/>
      <c r="JK19" s="401"/>
      <c r="JL19" s="401"/>
      <c r="JM19" s="401"/>
      <c r="JN19" s="401"/>
      <c r="JO19" s="401"/>
      <c r="JP19" s="401"/>
      <c r="JQ19" s="401"/>
      <c r="JR19" s="401"/>
      <c r="JS19" s="401"/>
      <c r="JT19" s="401"/>
      <c r="JU19" s="401"/>
      <c r="JV19" s="401"/>
      <c r="JW19" s="401"/>
      <c r="JX19" s="401"/>
      <c r="JY19" s="401"/>
      <c r="JZ19" s="401"/>
      <c r="KA19" s="401"/>
      <c r="KB19" s="401"/>
      <c r="KC19" s="401"/>
      <c r="KD19" s="401"/>
      <c r="KE19" s="401"/>
      <c r="KF19" s="401"/>
      <c r="KG19" s="401"/>
      <c r="KH19" s="401"/>
      <c r="KI19" s="401"/>
      <c r="KJ19" s="401"/>
      <c r="KK19" s="401"/>
      <c r="KL19" s="401"/>
      <c r="KM19" s="401"/>
      <c r="KN19" s="401"/>
      <c r="KO19" s="401"/>
      <c r="KP19" s="401"/>
      <c r="KQ19" s="401"/>
      <c r="KR19" s="401"/>
      <c r="KS19" s="401"/>
      <c r="KT19" s="401"/>
      <c r="KU19" s="401"/>
      <c r="KV19" s="401"/>
      <c r="KW19" s="401"/>
      <c r="KX19" s="401"/>
      <c r="KY19" s="401"/>
      <c r="KZ19" s="401"/>
      <c r="LA19" s="401"/>
      <c r="LB19" s="401"/>
      <c r="LC19" s="401"/>
      <c r="LD19" s="401"/>
      <c r="LE19" s="401"/>
      <c r="LF19" s="401"/>
      <c r="LG19" s="401"/>
      <c r="LH19" s="401"/>
      <c r="LI19" s="401"/>
      <c r="LJ19" s="401"/>
      <c r="LK19" s="401"/>
      <c r="LL19" s="401"/>
      <c r="LM19" s="401"/>
      <c r="LN19" s="401"/>
      <c r="LO19" s="401"/>
      <c r="LP19" s="401"/>
      <c r="LQ19" s="401"/>
      <c r="LR19" s="401"/>
      <c r="LS19" s="401"/>
      <c r="LT19" s="401"/>
      <c r="LU19" s="401"/>
      <c r="LV19" s="401"/>
      <c r="LW19" s="401"/>
      <c r="LX19" s="401"/>
      <c r="LY19" s="401"/>
      <c r="LZ19" s="401"/>
      <c r="MA19" s="401"/>
      <c r="MB19" s="401"/>
      <c r="MC19" s="401"/>
      <c r="MD19" s="401"/>
      <c r="ME19" s="401"/>
      <c r="MF19" s="401"/>
      <c r="MG19" s="401"/>
      <c r="MH19" s="401"/>
      <c r="MI19" s="401"/>
      <c r="MJ19" s="401"/>
      <c r="MK19" s="401"/>
      <c r="ML19" s="401"/>
      <c r="MM19" s="401"/>
      <c r="MN19" s="401"/>
      <c r="MO19" s="401"/>
      <c r="MP19" s="401"/>
      <c r="MQ19" s="401"/>
      <c r="MR19" s="401"/>
      <c r="MS19" s="401"/>
      <c r="MT19" s="401"/>
      <c r="MU19" s="401"/>
      <c r="MV19" s="401"/>
      <c r="MW19" s="401"/>
      <c r="MX19" s="401"/>
      <c r="MY19" s="401"/>
      <c r="MZ19" s="401"/>
      <c r="NA19" s="401"/>
      <c r="NB19" s="401"/>
      <c r="NC19" s="401"/>
      <c r="ND19" s="401"/>
      <c r="NE19" s="401"/>
      <c r="NF19" s="401"/>
      <c r="NG19" s="401"/>
      <c r="NH19" s="401"/>
      <c r="NI19" s="401"/>
      <c r="NJ19" s="401"/>
      <c r="NK19" s="401"/>
      <c r="NL19" s="401"/>
      <c r="NM19" s="401"/>
      <c r="NN19" s="401"/>
      <c r="NO19" s="401"/>
      <c r="NP19" s="401"/>
      <c r="NQ19" s="401"/>
      <c r="NR19" s="401"/>
      <c r="NS19" s="401"/>
      <c r="NT19" s="401"/>
      <c r="NU19" s="401"/>
      <c r="NV19" s="401"/>
      <c r="NW19" s="401"/>
      <c r="NX19" s="401"/>
      <c r="NY19" s="401"/>
      <c r="NZ19" s="401"/>
      <c r="OA19" s="401"/>
      <c r="OB19" s="401"/>
      <c r="OC19" s="401"/>
      <c r="OD19" s="401"/>
      <c r="OE19" s="401"/>
      <c r="OF19" s="401"/>
      <c r="OG19" s="401"/>
      <c r="OH19" s="401"/>
      <c r="OI19" s="401"/>
      <c r="OJ19" s="401"/>
      <c r="OK19" s="401"/>
      <c r="OL19" s="401"/>
      <c r="OM19" s="401"/>
      <c r="ON19" s="401"/>
      <c r="OO19" s="401"/>
      <c r="OP19" s="401"/>
      <c r="OQ19" s="401"/>
      <c r="OR19" s="401"/>
      <c r="OS19" s="401"/>
      <c r="OT19" s="401"/>
      <c r="OU19" s="401"/>
      <c r="OV19" s="401"/>
      <c r="OW19" s="401"/>
      <c r="OX19" s="401"/>
      <c r="OY19" s="401"/>
      <c r="OZ19" s="401"/>
      <c r="PA19" s="401"/>
      <c r="PB19" s="401"/>
      <c r="PC19" s="401"/>
      <c r="PD19" s="401"/>
      <c r="PE19" s="401"/>
      <c r="PF19" s="401"/>
      <c r="PG19" s="401"/>
      <c r="PH19" s="401"/>
      <c r="PI19" s="401"/>
      <c r="PJ19" s="401"/>
      <c r="PK19" s="401"/>
      <c r="PL19" s="401"/>
      <c r="PM19" s="401"/>
      <c r="PN19" s="401"/>
      <c r="PO19" s="401"/>
      <c r="PP19" s="401"/>
      <c r="PQ19" s="401"/>
      <c r="PR19" s="401"/>
      <c r="PS19" s="401"/>
      <c r="PT19" s="401"/>
      <c r="PU19" s="401"/>
      <c r="PV19" s="401"/>
      <c r="PW19" s="401"/>
      <c r="PX19" s="401"/>
      <c r="PY19" s="401"/>
      <c r="PZ19" s="401"/>
      <c r="QA19" s="401"/>
      <c r="QB19" s="401"/>
      <c r="QC19" s="401"/>
      <c r="QD19" s="401"/>
      <c r="QE19" s="401"/>
      <c r="QF19" s="401"/>
      <c r="QG19" s="401"/>
      <c r="QH19" s="401"/>
      <c r="QI19" s="401"/>
      <c r="QJ19" s="401"/>
      <c r="QK19" s="401"/>
      <c r="QL19" s="401"/>
      <c r="QM19" s="401"/>
      <c r="QN19" s="401"/>
      <c r="QO19" s="401"/>
      <c r="QP19" s="401"/>
      <c r="QQ19" s="401"/>
      <c r="QR19" s="401"/>
      <c r="QS19" s="401"/>
      <c r="QT19" s="401"/>
      <c r="QU19" s="401"/>
      <c r="QV19" s="401"/>
      <c r="QW19" s="401"/>
      <c r="QX19" s="401"/>
      <c r="QY19" s="401"/>
      <c r="QZ19" s="401"/>
      <c r="RA19" s="401"/>
      <c r="RB19" s="401"/>
      <c r="RC19" s="401"/>
      <c r="RD19" s="401"/>
      <c r="RE19" s="401"/>
      <c r="RF19" s="401"/>
      <c r="RG19" s="401"/>
      <c r="RH19" s="401"/>
      <c r="RI19" s="401"/>
      <c r="RJ19" s="401"/>
      <c r="RK19" s="401"/>
      <c r="RL19" s="401"/>
      <c r="RM19" s="401"/>
      <c r="RN19" s="401"/>
      <c r="RO19" s="401"/>
      <c r="RP19" s="401"/>
      <c r="RQ19" s="401"/>
      <c r="RR19" s="401"/>
      <c r="RS19" s="401"/>
      <c r="RT19" s="401"/>
      <c r="RU19" s="401"/>
      <c r="RV19" s="401"/>
      <c r="RW19" s="401"/>
      <c r="RX19" s="401"/>
      <c r="RY19" s="401"/>
      <c r="RZ19" s="401"/>
      <c r="SA19" s="401"/>
      <c r="SB19" s="401"/>
      <c r="SC19" s="401"/>
      <c r="SD19" s="401"/>
      <c r="SE19" s="401"/>
      <c r="SF19" s="401"/>
      <c r="SG19" s="401"/>
      <c r="SH19" s="401"/>
      <c r="SI19" s="401"/>
      <c r="SJ19" s="401"/>
      <c r="SK19" s="401"/>
      <c r="SL19" s="401"/>
      <c r="SM19" s="401"/>
      <c r="SN19" s="401"/>
      <c r="SO19" s="401"/>
      <c r="SP19" s="401"/>
      <c r="SQ19" s="401"/>
      <c r="SR19" s="401"/>
      <c r="SS19" s="401"/>
      <c r="ST19" s="401"/>
      <c r="SU19" s="401"/>
      <c r="SV19" s="401"/>
      <c r="SW19" s="401"/>
      <c r="SX19" s="401"/>
      <c r="SY19" s="401"/>
      <c r="SZ19" s="401"/>
      <c r="TA19" s="401"/>
      <c r="TB19" s="401"/>
      <c r="TC19" s="401"/>
      <c r="TD19" s="401"/>
      <c r="TE19" s="401"/>
      <c r="TF19" s="401"/>
      <c r="TG19" s="401"/>
      <c r="TH19" s="401"/>
      <c r="TI19" s="401"/>
      <c r="TJ19" s="401"/>
      <c r="TK19" s="401"/>
      <c r="TL19" s="401"/>
      <c r="TM19" s="401"/>
      <c r="TN19" s="401"/>
      <c r="TO19" s="401"/>
      <c r="TP19" s="401"/>
      <c r="TQ19" s="401"/>
      <c r="TR19" s="401"/>
      <c r="TS19" s="401"/>
      <c r="TT19" s="401"/>
      <c r="TU19" s="401"/>
      <c r="TV19" s="401"/>
      <c r="TW19" s="401"/>
      <c r="TX19" s="401"/>
      <c r="TY19" s="401"/>
      <c r="TZ19" s="401"/>
      <c r="UA19" s="401"/>
      <c r="UB19" s="401"/>
      <c r="UC19" s="401"/>
      <c r="UD19" s="401"/>
      <c r="UE19" s="401"/>
      <c r="UF19" s="401"/>
      <c r="UG19" s="401"/>
      <c r="UH19" s="401"/>
      <c r="UI19" s="401"/>
      <c r="UJ19" s="401"/>
      <c r="UK19" s="401"/>
      <c r="UL19" s="401"/>
      <c r="UM19" s="401"/>
    </row>
    <row r="20" spans="1:559" s="401" customFormat="1" ht="13.95" customHeight="1">
      <c r="A20" s="963"/>
      <c r="B20" s="468" t="s">
        <v>942</v>
      </c>
      <c r="C20" s="469" t="s">
        <v>962</v>
      </c>
      <c r="D20" s="469" t="s">
        <v>965</v>
      </c>
      <c r="E20" s="469" t="s">
        <v>966</v>
      </c>
      <c r="F20" s="470">
        <v>16.809999999999999</v>
      </c>
      <c r="G20" s="470">
        <v>0.55000000000000004</v>
      </c>
      <c r="H20" s="470">
        <v>1.54</v>
      </c>
      <c r="I20" s="471">
        <f t="shared" ref="I20:L21" si="12">I19</f>
        <v>3</v>
      </c>
      <c r="J20" s="472">
        <f t="shared" si="12"/>
        <v>50.1</v>
      </c>
      <c r="K20" s="472">
        <f t="shared" si="12"/>
        <v>28.97100446998687</v>
      </c>
      <c r="L20" s="473">
        <f t="shared" si="12"/>
        <v>0.57826356227518705</v>
      </c>
      <c r="M20" s="474">
        <f t="shared" si="0"/>
        <v>1.1490799373037788</v>
      </c>
      <c r="N20" s="475">
        <f t="shared" si="1"/>
        <v>0.12526151016313175</v>
      </c>
      <c r="O20" s="475">
        <f t="shared" si="2"/>
        <v>0.7494769796737365</v>
      </c>
      <c r="P20" s="475">
        <f t="shared" si="3"/>
        <v>0.2505230203262635</v>
      </c>
      <c r="Q20" s="476">
        <f t="shared" si="4"/>
        <v>0.7515690609787905</v>
      </c>
      <c r="R20" s="477"/>
      <c r="S20" s="472"/>
      <c r="T20" s="472"/>
      <c r="U20" s="473"/>
      <c r="V20" s="478">
        <f t="shared" si="5"/>
        <v>33.290000000000006</v>
      </c>
      <c r="W20" s="478">
        <f t="shared" si="6"/>
        <v>1.196</v>
      </c>
      <c r="X20" s="479">
        <f t="shared" si="7"/>
        <v>34.649321346104294</v>
      </c>
      <c r="Y20" s="480" t="str">
        <f t="shared" si="8"/>
        <v>Accept</v>
      </c>
      <c r="Z20" s="479"/>
      <c r="AA20" s="479"/>
      <c r="AB20" s="481"/>
      <c r="AC20" s="481"/>
      <c r="AD20" s="479"/>
      <c r="AE20" s="481"/>
      <c r="AF20" s="464"/>
      <c r="AG20" s="482"/>
      <c r="AH20" s="482"/>
      <c r="AI20" s="483"/>
    </row>
    <row r="21" spans="1:559" s="501" customFormat="1" ht="13.95" customHeight="1">
      <c r="A21" s="964"/>
      <c r="B21" s="484" t="s">
        <v>942</v>
      </c>
      <c r="C21" s="485" t="s">
        <v>962</v>
      </c>
      <c r="D21" s="485" t="s">
        <v>967</v>
      </c>
      <c r="E21" s="485" t="s">
        <v>968</v>
      </c>
      <c r="F21" s="486">
        <v>63.89</v>
      </c>
      <c r="G21" s="486">
        <v>0.88</v>
      </c>
      <c r="H21" s="486">
        <v>5.61</v>
      </c>
      <c r="I21" s="487">
        <f t="shared" si="12"/>
        <v>3</v>
      </c>
      <c r="J21" s="488">
        <f t="shared" si="12"/>
        <v>50.1</v>
      </c>
      <c r="K21" s="488">
        <f t="shared" si="12"/>
        <v>28.97100446998687</v>
      </c>
      <c r="L21" s="489">
        <f t="shared" si="12"/>
        <v>0.57826356227518705</v>
      </c>
      <c r="M21" s="490">
        <f t="shared" si="0"/>
        <v>0.47599316117209689</v>
      </c>
      <c r="N21" s="491">
        <f t="shared" si="1"/>
        <v>0.68296037496539597</v>
      </c>
      <c r="O21" s="491">
        <f t="shared" si="2"/>
        <v>0.36592074993079193</v>
      </c>
      <c r="P21" s="491">
        <f t="shared" si="3"/>
        <v>0.63407925006920807</v>
      </c>
      <c r="Q21" s="492">
        <f t="shared" si="4"/>
        <v>1.9022377502076242</v>
      </c>
      <c r="R21" s="493"/>
      <c r="S21" s="488"/>
      <c r="T21" s="488"/>
      <c r="U21" s="489"/>
      <c r="V21" s="494">
        <f t="shared" si="5"/>
        <v>13.79</v>
      </c>
      <c r="W21" s="494">
        <f t="shared" si="6"/>
        <v>1.196</v>
      </c>
      <c r="X21" s="495">
        <f t="shared" si="7"/>
        <v>34.649321346104294</v>
      </c>
      <c r="Y21" s="496" t="str">
        <f t="shared" si="8"/>
        <v>Accept</v>
      </c>
      <c r="Z21" s="495"/>
      <c r="AA21" s="495"/>
      <c r="AB21" s="497"/>
      <c r="AC21" s="497"/>
      <c r="AD21" s="495"/>
      <c r="AE21" s="497"/>
      <c r="AF21" s="498"/>
      <c r="AG21" s="499"/>
      <c r="AH21" s="499"/>
      <c r="AI21" s="500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401"/>
      <c r="CU21" s="401"/>
      <c r="CV21" s="401"/>
      <c r="CW21" s="401"/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401"/>
      <c r="DO21" s="401"/>
      <c r="DP21" s="401"/>
      <c r="DQ21" s="401"/>
      <c r="DR21" s="401"/>
      <c r="DS21" s="401"/>
      <c r="DT21" s="401"/>
      <c r="DU21" s="401"/>
      <c r="DV21" s="401"/>
      <c r="DW21" s="401"/>
      <c r="DX21" s="401"/>
      <c r="DY21" s="401"/>
      <c r="DZ21" s="401"/>
      <c r="EA21" s="401"/>
      <c r="EB21" s="401"/>
      <c r="EC21" s="401"/>
      <c r="ED21" s="401"/>
      <c r="EE21" s="401"/>
      <c r="EF21" s="401"/>
      <c r="EG21" s="401"/>
      <c r="EH21" s="401"/>
      <c r="EI21" s="401"/>
      <c r="EJ21" s="401"/>
      <c r="EK21" s="401"/>
      <c r="EL21" s="401"/>
      <c r="EM21" s="401"/>
      <c r="EN21" s="401"/>
      <c r="EO21" s="401"/>
      <c r="EP21" s="401"/>
      <c r="EQ21" s="401"/>
      <c r="ER21" s="401"/>
      <c r="ES21" s="401"/>
      <c r="ET21" s="401"/>
      <c r="EU21" s="401"/>
      <c r="EV21" s="401"/>
      <c r="EW21" s="401"/>
      <c r="EX21" s="401"/>
      <c r="EY21" s="401"/>
      <c r="EZ21" s="401"/>
      <c r="FA21" s="401"/>
      <c r="FB21" s="401"/>
      <c r="FC21" s="401"/>
      <c r="FD21" s="401"/>
      <c r="FE21" s="401"/>
      <c r="FF21" s="401"/>
      <c r="FG21" s="401"/>
      <c r="FH21" s="401"/>
      <c r="FI21" s="401"/>
      <c r="FJ21" s="401"/>
      <c r="FK21" s="401"/>
      <c r="FL21" s="401"/>
      <c r="FM21" s="401"/>
      <c r="FN21" s="401"/>
      <c r="FO21" s="401"/>
      <c r="FP21" s="401"/>
      <c r="FQ21" s="401"/>
      <c r="FR21" s="401"/>
      <c r="FS21" s="401"/>
      <c r="FT21" s="401"/>
      <c r="FU21" s="401"/>
      <c r="FV21" s="401"/>
      <c r="FW21" s="401"/>
      <c r="FX21" s="401"/>
      <c r="FY21" s="401"/>
      <c r="FZ21" s="401"/>
      <c r="GA21" s="401"/>
      <c r="GB21" s="401"/>
      <c r="GC21" s="401"/>
      <c r="GD21" s="401"/>
      <c r="GE21" s="401"/>
      <c r="GF21" s="401"/>
      <c r="GG21" s="401"/>
      <c r="GH21" s="401"/>
      <c r="GI21" s="401"/>
      <c r="GJ21" s="401"/>
      <c r="GK21" s="401"/>
      <c r="GL21" s="401"/>
      <c r="GM21" s="401"/>
      <c r="GN21" s="401"/>
      <c r="GO21" s="401"/>
      <c r="GP21" s="401"/>
      <c r="GQ21" s="401"/>
      <c r="GR21" s="401"/>
      <c r="GS21" s="401"/>
      <c r="GT21" s="401"/>
      <c r="GU21" s="401"/>
      <c r="GV21" s="401"/>
      <c r="GW21" s="401"/>
      <c r="GX21" s="401"/>
      <c r="GY21" s="401"/>
      <c r="GZ21" s="401"/>
      <c r="HA21" s="401"/>
      <c r="HB21" s="401"/>
      <c r="HC21" s="401"/>
      <c r="HD21" s="401"/>
      <c r="HE21" s="401"/>
      <c r="HF21" s="401"/>
      <c r="HG21" s="401"/>
      <c r="HH21" s="401"/>
      <c r="HI21" s="401"/>
      <c r="HJ21" s="401"/>
      <c r="HK21" s="401"/>
      <c r="HL21" s="401"/>
      <c r="HM21" s="401"/>
      <c r="HN21" s="401"/>
      <c r="HO21" s="401"/>
      <c r="HP21" s="401"/>
      <c r="HQ21" s="401"/>
      <c r="HR21" s="401"/>
      <c r="HS21" s="401"/>
      <c r="HT21" s="401"/>
      <c r="HU21" s="401"/>
      <c r="HV21" s="401"/>
      <c r="HW21" s="401"/>
      <c r="HX21" s="401"/>
      <c r="HY21" s="401"/>
      <c r="HZ21" s="401"/>
      <c r="IA21" s="401"/>
      <c r="IB21" s="401"/>
      <c r="IC21" s="401"/>
      <c r="ID21" s="401"/>
      <c r="IE21" s="401"/>
      <c r="IF21" s="401"/>
      <c r="IG21" s="401"/>
      <c r="IH21" s="401"/>
      <c r="II21" s="401"/>
      <c r="IJ21" s="401"/>
      <c r="IK21" s="401"/>
      <c r="IL21" s="401"/>
      <c r="IM21" s="401"/>
      <c r="IN21" s="401"/>
      <c r="IO21" s="401"/>
      <c r="IP21" s="401"/>
      <c r="IQ21" s="401"/>
      <c r="IR21" s="401"/>
      <c r="IS21" s="401"/>
      <c r="IT21" s="401"/>
      <c r="IU21" s="401"/>
      <c r="IV21" s="401"/>
      <c r="IW21" s="401"/>
      <c r="IX21" s="401"/>
      <c r="IY21" s="401"/>
      <c r="IZ21" s="401"/>
      <c r="JA21" s="401"/>
      <c r="JB21" s="401"/>
      <c r="JC21" s="401"/>
      <c r="JD21" s="401"/>
      <c r="JE21" s="401"/>
      <c r="JF21" s="401"/>
      <c r="JG21" s="401"/>
      <c r="JH21" s="401"/>
      <c r="JI21" s="401"/>
      <c r="JJ21" s="401"/>
      <c r="JK21" s="401"/>
      <c r="JL21" s="401"/>
      <c r="JM21" s="401"/>
      <c r="JN21" s="401"/>
      <c r="JO21" s="401"/>
      <c r="JP21" s="401"/>
      <c r="JQ21" s="401"/>
      <c r="JR21" s="401"/>
      <c r="JS21" s="401"/>
      <c r="JT21" s="401"/>
      <c r="JU21" s="401"/>
      <c r="JV21" s="401"/>
      <c r="JW21" s="401"/>
      <c r="JX21" s="401"/>
      <c r="JY21" s="401"/>
      <c r="JZ21" s="401"/>
      <c r="KA21" s="401"/>
      <c r="KB21" s="401"/>
      <c r="KC21" s="401"/>
      <c r="KD21" s="401"/>
      <c r="KE21" s="401"/>
      <c r="KF21" s="401"/>
      <c r="KG21" s="401"/>
      <c r="KH21" s="401"/>
      <c r="KI21" s="401"/>
      <c r="KJ21" s="401"/>
      <c r="KK21" s="401"/>
      <c r="KL21" s="401"/>
      <c r="KM21" s="401"/>
      <c r="KN21" s="401"/>
      <c r="KO21" s="401"/>
      <c r="KP21" s="401"/>
      <c r="KQ21" s="401"/>
      <c r="KR21" s="401"/>
      <c r="KS21" s="401"/>
      <c r="KT21" s="401"/>
      <c r="KU21" s="401"/>
      <c r="KV21" s="401"/>
      <c r="KW21" s="401"/>
      <c r="KX21" s="401"/>
      <c r="KY21" s="401"/>
      <c r="KZ21" s="401"/>
      <c r="LA21" s="401"/>
      <c r="LB21" s="401"/>
      <c r="LC21" s="401"/>
      <c r="LD21" s="401"/>
      <c r="LE21" s="401"/>
      <c r="LF21" s="401"/>
      <c r="LG21" s="401"/>
      <c r="LH21" s="401"/>
      <c r="LI21" s="401"/>
      <c r="LJ21" s="401"/>
      <c r="LK21" s="401"/>
      <c r="LL21" s="401"/>
      <c r="LM21" s="401"/>
      <c r="LN21" s="401"/>
      <c r="LO21" s="401"/>
      <c r="LP21" s="401"/>
      <c r="LQ21" s="401"/>
      <c r="LR21" s="401"/>
      <c r="LS21" s="401"/>
      <c r="LT21" s="401"/>
      <c r="LU21" s="401"/>
      <c r="LV21" s="401"/>
      <c r="LW21" s="401"/>
      <c r="LX21" s="401"/>
      <c r="LY21" s="401"/>
      <c r="LZ21" s="401"/>
      <c r="MA21" s="401"/>
      <c r="MB21" s="401"/>
      <c r="MC21" s="401"/>
      <c r="MD21" s="401"/>
      <c r="ME21" s="401"/>
      <c r="MF21" s="401"/>
      <c r="MG21" s="401"/>
      <c r="MH21" s="401"/>
      <c r="MI21" s="401"/>
      <c r="MJ21" s="401"/>
      <c r="MK21" s="401"/>
      <c r="ML21" s="401"/>
      <c r="MM21" s="401"/>
      <c r="MN21" s="401"/>
      <c r="MO21" s="401"/>
      <c r="MP21" s="401"/>
      <c r="MQ21" s="401"/>
      <c r="MR21" s="401"/>
      <c r="MS21" s="401"/>
      <c r="MT21" s="401"/>
      <c r="MU21" s="401"/>
      <c r="MV21" s="401"/>
      <c r="MW21" s="401"/>
      <c r="MX21" s="401"/>
      <c r="MY21" s="401"/>
      <c r="MZ21" s="401"/>
      <c r="NA21" s="401"/>
      <c r="NB21" s="401"/>
      <c r="NC21" s="401"/>
      <c r="ND21" s="401"/>
      <c r="NE21" s="401"/>
      <c r="NF21" s="401"/>
      <c r="NG21" s="401"/>
      <c r="NH21" s="401"/>
      <c r="NI21" s="401"/>
      <c r="NJ21" s="401"/>
      <c r="NK21" s="401"/>
      <c r="NL21" s="401"/>
      <c r="NM21" s="401"/>
      <c r="NN21" s="401"/>
      <c r="NO21" s="401"/>
      <c r="NP21" s="401"/>
      <c r="NQ21" s="401"/>
      <c r="NR21" s="401"/>
      <c r="NS21" s="401"/>
      <c r="NT21" s="401"/>
      <c r="NU21" s="401"/>
      <c r="NV21" s="401"/>
      <c r="NW21" s="401"/>
      <c r="NX21" s="401"/>
      <c r="NY21" s="401"/>
      <c r="NZ21" s="401"/>
      <c r="OA21" s="401"/>
      <c r="OB21" s="401"/>
      <c r="OC21" s="401"/>
      <c r="OD21" s="401"/>
      <c r="OE21" s="401"/>
      <c r="OF21" s="401"/>
      <c r="OG21" s="401"/>
      <c r="OH21" s="401"/>
      <c r="OI21" s="401"/>
      <c r="OJ21" s="401"/>
      <c r="OK21" s="401"/>
      <c r="OL21" s="401"/>
      <c r="OM21" s="401"/>
      <c r="ON21" s="401"/>
      <c r="OO21" s="401"/>
      <c r="OP21" s="401"/>
      <c r="OQ21" s="401"/>
      <c r="OR21" s="401"/>
      <c r="OS21" s="401"/>
      <c r="OT21" s="401"/>
      <c r="OU21" s="401"/>
      <c r="OV21" s="401"/>
      <c r="OW21" s="401"/>
      <c r="OX21" s="401"/>
      <c r="OY21" s="401"/>
      <c r="OZ21" s="401"/>
      <c r="PA21" s="401"/>
      <c r="PB21" s="401"/>
      <c r="PC21" s="401"/>
      <c r="PD21" s="401"/>
      <c r="PE21" s="401"/>
      <c r="PF21" s="401"/>
      <c r="PG21" s="401"/>
      <c r="PH21" s="401"/>
      <c r="PI21" s="401"/>
      <c r="PJ21" s="401"/>
      <c r="PK21" s="401"/>
      <c r="PL21" s="401"/>
      <c r="PM21" s="401"/>
      <c r="PN21" s="401"/>
      <c r="PO21" s="401"/>
      <c r="PP21" s="401"/>
      <c r="PQ21" s="401"/>
      <c r="PR21" s="401"/>
      <c r="PS21" s="401"/>
      <c r="PT21" s="401"/>
      <c r="PU21" s="401"/>
      <c r="PV21" s="401"/>
      <c r="PW21" s="401"/>
      <c r="PX21" s="401"/>
      <c r="PY21" s="401"/>
      <c r="PZ21" s="401"/>
      <c r="QA21" s="401"/>
      <c r="QB21" s="401"/>
      <c r="QC21" s="401"/>
      <c r="QD21" s="401"/>
      <c r="QE21" s="401"/>
      <c r="QF21" s="401"/>
      <c r="QG21" s="401"/>
      <c r="QH21" s="401"/>
      <c r="QI21" s="401"/>
      <c r="QJ21" s="401"/>
      <c r="QK21" s="401"/>
      <c r="QL21" s="401"/>
      <c r="QM21" s="401"/>
      <c r="QN21" s="401"/>
      <c r="QO21" s="401"/>
      <c r="QP21" s="401"/>
      <c r="QQ21" s="401"/>
      <c r="QR21" s="401"/>
      <c r="QS21" s="401"/>
      <c r="QT21" s="401"/>
      <c r="QU21" s="401"/>
      <c r="QV21" s="401"/>
      <c r="QW21" s="401"/>
      <c r="QX21" s="401"/>
      <c r="QY21" s="401"/>
      <c r="QZ21" s="401"/>
      <c r="RA21" s="401"/>
      <c r="RB21" s="401"/>
      <c r="RC21" s="401"/>
      <c r="RD21" s="401"/>
      <c r="RE21" s="401"/>
      <c r="RF21" s="401"/>
      <c r="RG21" s="401"/>
      <c r="RH21" s="401"/>
      <c r="RI21" s="401"/>
      <c r="RJ21" s="401"/>
      <c r="RK21" s="401"/>
      <c r="RL21" s="401"/>
      <c r="RM21" s="401"/>
      <c r="RN21" s="401"/>
      <c r="RO21" s="401"/>
      <c r="RP21" s="401"/>
      <c r="RQ21" s="401"/>
      <c r="RR21" s="401"/>
      <c r="RS21" s="401"/>
      <c r="RT21" s="401"/>
      <c r="RU21" s="401"/>
      <c r="RV21" s="401"/>
      <c r="RW21" s="401"/>
      <c r="RX21" s="401"/>
      <c r="RY21" s="401"/>
      <c r="RZ21" s="401"/>
      <c r="SA21" s="401"/>
      <c r="SB21" s="401"/>
      <c r="SC21" s="401"/>
      <c r="SD21" s="401"/>
      <c r="SE21" s="401"/>
      <c r="SF21" s="401"/>
      <c r="SG21" s="401"/>
      <c r="SH21" s="401"/>
      <c r="SI21" s="401"/>
      <c r="SJ21" s="401"/>
      <c r="SK21" s="401"/>
      <c r="SL21" s="401"/>
      <c r="SM21" s="401"/>
      <c r="SN21" s="401"/>
      <c r="SO21" s="401"/>
      <c r="SP21" s="401"/>
      <c r="SQ21" s="401"/>
      <c r="SR21" s="401"/>
      <c r="SS21" s="401"/>
      <c r="ST21" s="401"/>
      <c r="SU21" s="401"/>
      <c r="SV21" s="401"/>
      <c r="SW21" s="401"/>
      <c r="SX21" s="401"/>
      <c r="SY21" s="401"/>
      <c r="SZ21" s="401"/>
      <c r="TA21" s="401"/>
      <c r="TB21" s="401"/>
      <c r="TC21" s="401"/>
      <c r="TD21" s="401"/>
      <c r="TE21" s="401"/>
      <c r="TF21" s="401"/>
      <c r="TG21" s="401"/>
      <c r="TH21" s="401"/>
      <c r="TI21" s="401"/>
      <c r="TJ21" s="401"/>
      <c r="TK21" s="401"/>
      <c r="TL21" s="401"/>
      <c r="TM21" s="401"/>
      <c r="TN21" s="401"/>
      <c r="TO21" s="401"/>
      <c r="TP21" s="401"/>
      <c r="TQ21" s="401"/>
      <c r="TR21" s="401"/>
      <c r="TS21" s="401"/>
      <c r="TT21" s="401"/>
      <c r="TU21" s="401"/>
      <c r="TV21" s="401"/>
      <c r="TW21" s="401"/>
      <c r="TX21" s="401"/>
      <c r="TY21" s="401"/>
      <c r="TZ21" s="401"/>
      <c r="UA21" s="401"/>
      <c r="UB21" s="401"/>
      <c r="UC21" s="401"/>
      <c r="UD21" s="401"/>
      <c r="UE21" s="401"/>
      <c r="UF21" s="401"/>
      <c r="UG21" s="401"/>
      <c r="UH21" s="401"/>
      <c r="UI21" s="401"/>
      <c r="UJ21" s="401"/>
      <c r="UK21" s="401"/>
      <c r="UL21" s="401"/>
      <c r="UM21" s="401"/>
    </row>
    <row r="22" spans="1:559" s="467" customFormat="1" ht="13.95" customHeight="1">
      <c r="A22" s="962" t="s">
        <v>200</v>
      </c>
      <c r="B22" s="450" t="s">
        <v>969</v>
      </c>
      <c r="C22" s="451" t="s">
        <v>970</v>
      </c>
      <c r="D22" s="451" t="s">
        <v>971</v>
      </c>
      <c r="E22" s="451" t="s">
        <v>972</v>
      </c>
      <c r="F22" s="452">
        <v>15.34</v>
      </c>
      <c r="G22" s="452">
        <v>0.62</v>
      </c>
      <c r="H22" s="452">
        <v>1.45</v>
      </c>
      <c r="I22" s="502">
        <f>COUNT(F22:F24)</f>
        <v>3</v>
      </c>
      <c r="J22" s="458">
        <f>AVERAGE(F22:F24)</f>
        <v>15.633333333333333</v>
      </c>
      <c r="K22" s="458">
        <f>STDEV(F22:F24)</f>
        <v>0.32959571194621667</v>
      </c>
      <c r="L22" s="459">
        <f>K22/J22</f>
        <v>2.1082881361165245E-2</v>
      </c>
      <c r="M22" s="454">
        <f t="shared" si="0"/>
        <v>0.88997921605606034</v>
      </c>
      <c r="N22" s="455">
        <f t="shared" si="1"/>
        <v>0.18673852310804934</v>
      </c>
      <c r="O22" s="455">
        <f t="shared" si="2"/>
        <v>0.62652295378390133</v>
      </c>
      <c r="P22" s="455">
        <f t="shared" si="3"/>
        <v>0.37347704621609867</v>
      </c>
      <c r="Q22" s="456">
        <f t="shared" si="4"/>
        <v>1.1204311386482959</v>
      </c>
      <c r="R22" s="457">
        <f>COUNT(F22:F24)</f>
        <v>3</v>
      </c>
      <c r="S22" s="458">
        <f>AVERAGE(F22:F24)</f>
        <v>15.633333333333333</v>
      </c>
      <c r="T22" s="458">
        <f>STDEV(F22:F24)</f>
        <v>0.32959571194621667</v>
      </c>
      <c r="U22" s="459">
        <f>T22/S22</f>
        <v>2.1082881361165245E-2</v>
      </c>
      <c r="V22" s="460">
        <f t="shared" si="5"/>
        <v>0.293333333333333</v>
      </c>
      <c r="W22" s="460">
        <f t="shared" si="6"/>
        <v>1.196</v>
      </c>
      <c r="X22" s="461">
        <f t="shared" si="7"/>
        <v>0.39419647148767512</v>
      </c>
      <c r="Y22" s="462" t="str">
        <f t="shared" si="8"/>
        <v>Accept</v>
      </c>
      <c r="Z22" s="461"/>
      <c r="AA22" s="461"/>
      <c r="AB22" s="463"/>
      <c r="AC22" s="463"/>
      <c r="AD22" s="461"/>
      <c r="AE22" s="463"/>
      <c r="AF22" s="464">
        <f>COUNT(F22:F24)</f>
        <v>3</v>
      </c>
      <c r="AG22" s="465">
        <f>AVERAGE(F22:F24)</f>
        <v>15.633333333333333</v>
      </c>
      <c r="AH22" s="465">
        <f>STDEV(F22:F24)</f>
        <v>0.32959571194621667</v>
      </c>
      <c r="AI22" s="466">
        <f>AH22/AG22</f>
        <v>2.1082881361165245E-2</v>
      </c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  <c r="CW22" s="401"/>
      <c r="CX22" s="401"/>
      <c r="CY22" s="401"/>
      <c r="CZ22" s="401"/>
      <c r="DA22" s="401"/>
      <c r="DB22" s="401"/>
      <c r="DC22" s="401"/>
      <c r="DD22" s="401"/>
      <c r="DE22" s="401"/>
      <c r="DF22" s="401"/>
      <c r="DG22" s="401"/>
      <c r="DH22" s="401"/>
      <c r="DI22" s="401"/>
      <c r="DJ22" s="401"/>
      <c r="DK22" s="401"/>
      <c r="DL22" s="401"/>
      <c r="DM22" s="401"/>
      <c r="DN22" s="401"/>
      <c r="DO22" s="401"/>
      <c r="DP22" s="401"/>
      <c r="DQ22" s="401"/>
      <c r="DR22" s="401"/>
      <c r="DS22" s="401"/>
      <c r="DT22" s="401"/>
      <c r="DU22" s="401"/>
      <c r="DV22" s="401"/>
      <c r="DW22" s="401"/>
      <c r="DX22" s="401"/>
      <c r="DY22" s="401"/>
      <c r="DZ22" s="401"/>
      <c r="EA22" s="401"/>
      <c r="EB22" s="401"/>
      <c r="EC22" s="401"/>
      <c r="ED22" s="401"/>
      <c r="EE22" s="401"/>
      <c r="EF22" s="401"/>
      <c r="EG22" s="401"/>
      <c r="EH22" s="401"/>
      <c r="EI22" s="401"/>
      <c r="EJ22" s="401"/>
      <c r="EK22" s="401"/>
      <c r="EL22" s="401"/>
      <c r="EM22" s="401"/>
      <c r="EN22" s="401"/>
      <c r="EO22" s="401"/>
      <c r="EP22" s="401"/>
      <c r="EQ22" s="401"/>
      <c r="ER22" s="401"/>
      <c r="ES22" s="401"/>
      <c r="ET22" s="401"/>
      <c r="EU22" s="401"/>
      <c r="EV22" s="401"/>
      <c r="EW22" s="401"/>
      <c r="EX22" s="401"/>
      <c r="EY22" s="401"/>
      <c r="EZ22" s="401"/>
      <c r="FA22" s="401"/>
      <c r="FB22" s="401"/>
      <c r="FC22" s="401"/>
      <c r="FD22" s="401"/>
      <c r="FE22" s="401"/>
      <c r="FF22" s="401"/>
      <c r="FG22" s="401"/>
      <c r="FH22" s="401"/>
      <c r="FI22" s="401"/>
      <c r="FJ22" s="401"/>
      <c r="FK22" s="401"/>
      <c r="FL22" s="401"/>
      <c r="FM22" s="401"/>
      <c r="FN22" s="401"/>
      <c r="FO22" s="401"/>
      <c r="FP22" s="401"/>
      <c r="FQ22" s="401"/>
      <c r="FR22" s="401"/>
      <c r="FS22" s="401"/>
      <c r="FT22" s="401"/>
      <c r="FU22" s="401"/>
      <c r="FV22" s="401"/>
      <c r="FW22" s="401"/>
      <c r="FX22" s="401"/>
      <c r="FY22" s="401"/>
      <c r="FZ22" s="401"/>
      <c r="GA22" s="401"/>
      <c r="GB22" s="401"/>
      <c r="GC22" s="401"/>
      <c r="GD22" s="401"/>
      <c r="GE22" s="401"/>
      <c r="GF22" s="401"/>
      <c r="GG22" s="401"/>
      <c r="GH22" s="401"/>
      <c r="GI22" s="401"/>
      <c r="GJ22" s="401"/>
      <c r="GK22" s="401"/>
      <c r="GL22" s="401"/>
      <c r="GM22" s="401"/>
      <c r="GN22" s="401"/>
      <c r="GO22" s="401"/>
      <c r="GP22" s="401"/>
      <c r="GQ22" s="401"/>
      <c r="GR22" s="401"/>
      <c r="GS22" s="401"/>
      <c r="GT22" s="401"/>
      <c r="GU22" s="401"/>
      <c r="GV22" s="401"/>
      <c r="GW22" s="401"/>
      <c r="GX22" s="401"/>
      <c r="GY22" s="401"/>
      <c r="GZ22" s="401"/>
      <c r="HA22" s="401"/>
      <c r="HB22" s="401"/>
      <c r="HC22" s="401"/>
      <c r="HD22" s="401"/>
      <c r="HE22" s="401"/>
      <c r="HF22" s="401"/>
      <c r="HG22" s="401"/>
      <c r="HH22" s="401"/>
      <c r="HI22" s="401"/>
      <c r="HJ22" s="401"/>
      <c r="HK22" s="401"/>
      <c r="HL22" s="401"/>
      <c r="HM22" s="401"/>
      <c r="HN22" s="401"/>
      <c r="HO22" s="401"/>
      <c r="HP22" s="401"/>
      <c r="HQ22" s="401"/>
      <c r="HR22" s="401"/>
      <c r="HS22" s="401"/>
      <c r="HT22" s="401"/>
      <c r="HU22" s="401"/>
      <c r="HV22" s="401"/>
      <c r="HW22" s="401"/>
      <c r="HX22" s="401"/>
      <c r="HY22" s="401"/>
      <c r="HZ22" s="401"/>
      <c r="IA22" s="401"/>
      <c r="IB22" s="401"/>
      <c r="IC22" s="401"/>
      <c r="ID22" s="401"/>
      <c r="IE22" s="401"/>
      <c r="IF22" s="401"/>
      <c r="IG22" s="401"/>
      <c r="IH22" s="401"/>
      <c r="II22" s="401"/>
      <c r="IJ22" s="401"/>
      <c r="IK22" s="401"/>
      <c r="IL22" s="401"/>
      <c r="IM22" s="401"/>
      <c r="IN22" s="401"/>
      <c r="IO22" s="401"/>
      <c r="IP22" s="401"/>
      <c r="IQ22" s="401"/>
      <c r="IR22" s="401"/>
      <c r="IS22" s="401"/>
      <c r="IT22" s="401"/>
      <c r="IU22" s="401"/>
      <c r="IV22" s="401"/>
      <c r="IW22" s="401"/>
      <c r="IX22" s="401"/>
      <c r="IY22" s="401"/>
      <c r="IZ22" s="401"/>
      <c r="JA22" s="401"/>
      <c r="JB22" s="401"/>
      <c r="JC22" s="401"/>
      <c r="JD22" s="401"/>
      <c r="JE22" s="401"/>
      <c r="JF22" s="401"/>
      <c r="JG22" s="401"/>
      <c r="JH22" s="401"/>
      <c r="JI22" s="401"/>
      <c r="JJ22" s="401"/>
      <c r="JK22" s="401"/>
      <c r="JL22" s="401"/>
      <c r="JM22" s="401"/>
      <c r="JN22" s="401"/>
      <c r="JO22" s="401"/>
      <c r="JP22" s="401"/>
      <c r="JQ22" s="401"/>
      <c r="JR22" s="401"/>
      <c r="JS22" s="401"/>
      <c r="JT22" s="401"/>
      <c r="JU22" s="401"/>
      <c r="JV22" s="401"/>
      <c r="JW22" s="401"/>
      <c r="JX22" s="401"/>
      <c r="JY22" s="401"/>
      <c r="JZ22" s="401"/>
      <c r="KA22" s="401"/>
      <c r="KB22" s="401"/>
      <c r="KC22" s="401"/>
      <c r="KD22" s="401"/>
      <c r="KE22" s="401"/>
      <c r="KF22" s="401"/>
      <c r="KG22" s="401"/>
      <c r="KH22" s="401"/>
      <c r="KI22" s="401"/>
      <c r="KJ22" s="401"/>
      <c r="KK22" s="401"/>
      <c r="KL22" s="401"/>
      <c r="KM22" s="401"/>
      <c r="KN22" s="401"/>
      <c r="KO22" s="401"/>
      <c r="KP22" s="401"/>
      <c r="KQ22" s="401"/>
      <c r="KR22" s="401"/>
      <c r="KS22" s="401"/>
      <c r="KT22" s="401"/>
      <c r="KU22" s="401"/>
      <c r="KV22" s="401"/>
      <c r="KW22" s="401"/>
      <c r="KX22" s="401"/>
      <c r="KY22" s="401"/>
      <c r="KZ22" s="401"/>
      <c r="LA22" s="401"/>
      <c r="LB22" s="401"/>
      <c r="LC22" s="401"/>
      <c r="LD22" s="401"/>
      <c r="LE22" s="401"/>
      <c r="LF22" s="401"/>
      <c r="LG22" s="401"/>
      <c r="LH22" s="401"/>
      <c r="LI22" s="401"/>
      <c r="LJ22" s="401"/>
      <c r="LK22" s="401"/>
      <c r="LL22" s="401"/>
      <c r="LM22" s="401"/>
      <c r="LN22" s="401"/>
      <c r="LO22" s="401"/>
      <c r="LP22" s="401"/>
      <c r="LQ22" s="401"/>
      <c r="LR22" s="401"/>
      <c r="LS22" s="401"/>
      <c r="LT22" s="401"/>
      <c r="LU22" s="401"/>
      <c r="LV22" s="401"/>
      <c r="LW22" s="401"/>
      <c r="LX22" s="401"/>
      <c r="LY22" s="401"/>
      <c r="LZ22" s="401"/>
      <c r="MA22" s="401"/>
      <c r="MB22" s="401"/>
      <c r="MC22" s="401"/>
      <c r="MD22" s="401"/>
      <c r="ME22" s="401"/>
      <c r="MF22" s="401"/>
      <c r="MG22" s="401"/>
      <c r="MH22" s="401"/>
      <c r="MI22" s="401"/>
      <c r="MJ22" s="401"/>
      <c r="MK22" s="401"/>
      <c r="ML22" s="401"/>
      <c r="MM22" s="401"/>
      <c r="MN22" s="401"/>
      <c r="MO22" s="401"/>
      <c r="MP22" s="401"/>
      <c r="MQ22" s="401"/>
      <c r="MR22" s="401"/>
      <c r="MS22" s="401"/>
      <c r="MT22" s="401"/>
      <c r="MU22" s="401"/>
      <c r="MV22" s="401"/>
      <c r="MW22" s="401"/>
      <c r="MX22" s="401"/>
      <c r="MY22" s="401"/>
      <c r="MZ22" s="401"/>
      <c r="NA22" s="401"/>
      <c r="NB22" s="401"/>
      <c r="NC22" s="401"/>
      <c r="ND22" s="401"/>
      <c r="NE22" s="401"/>
      <c r="NF22" s="401"/>
      <c r="NG22" s="401"/>
      <c r="NH22" s="401"/>
      <c r="NI22" s="401"/>
      <c r="NJ22" s="401"/>
      <c r="NK22" s="401"/>
      <c r="NL22" s="401"/>
      <c r="NM22" s="401"/>
      <c r="NN22" s="401"/>
      <c r="NO22" s="401"/>
      <c r="NP22" s="401"/>
      <c r="NQ22" s="401"/>
      <c r="NR22" s="401"/>
      <c r="NS22" s="401"/>
      <c r="NT22" s="401"/>
      <c r="NU22" s="401"/>
      <c r="NV22" s="401"/>
      <c r="NW22" s="401"/>
      <c r="NX22" s="401"/>
      <c r="NY22" s="401"/>
      <c r="NZ22" s="401"/>
      <c r="OA22" s="401"/>
      <c r="OB22" s="401"/>
      <c r="OC22" s="401"/>
      <c r="OD22" s="401"/>
      <c r="OE22" s="401"/>
      <c r="OF22" s="401"/>
      <c r="OG22" s="401"/>
      <c r="OH22" s="401"/>
      <c r="OI22" s="401"/>
      <c r="OJ22" s="401"/>
      <c r="OK22" s="401"/>
      <c r="OL22" s="401"/>
      <c r="OM22" s="401"/>
      <c r="ON22" s="401"/>
      <c r="OO22" s="401"/>
      <c r="OP22" s="401"/>
      <c r="OQ22" s="401"/>
      <c r="OR22" s="401"/>
      <c r="OS22" s="401"/>
      <c r="OT22" s="401"/>
      <c r="OU22" s="401"/>
      <c r="OV22" s="401"/>
      <c r="OW22" s="401"/>
      <c r="OX22" s="401"/>
      <c r="OY22" s="401"/>
      <c r="OZ22" s="401"/>
      <c r="PA22" s="401"/>
      <c r="PB22" s="401"/>
      <c r="PC22" s="401"/>
      <c r="PD22" s="401"/>
      <c r="PE22" s="401"/>
      <c r="PF22" s="401"/>
      <c r="PG22" s="401"/>
      <c r="PH22" s="401"/>
      <c r="PI22" s="401"/>
      <c r="PJ22" s="401"/>
      <c r="PK22" s="401"/>
      <c r="PL22" s="401"/>
      <c r="PM22" s="401"/>
      <c r="PN22" s="401"/>
      <c r="PO22" s="401"/>
      <c r="PP22" s="401"/>
      <c r="PQ22" s="401"/>
      <c r="PR22" s="401"/>
      <c r="PS22" s="401"/>
      <c r="PT22" s="401"/>
      <c r="PU22" s="401"/>
      <c r="PV22" s="401"/>
      <c r="PW22" s="401"/>
      <c r="PX22" s="401"/>
      <c r="PY22" s="401"/>
      <c r="PZ22" s="401"/>
      <c r="QA22" s="401"/>
      <c r="QB22" s="401"/>
      <c r="QC22" s="401"/>
      <c r="QD22" s="401"/>
      <c r="QE22" s="401"/>
      <c r="QF22" s="401"/>
      <c r="QG22" s="401"/>
      <c r="QH22" s="401"/>
      <c r="QI22" s="401"/>
      <c r="QJ22" s="401"/>
      <c r="QK22" s="401"/>
      <c r="QL22" s="401"/>
      <c r="QM22" s="401"/>
      <c r="QN22" s="401"/>
      <c r="QO22" s="401"/>
      <c r="QP22" s="401"/>
      <c r="QQ22" s="401"/>
      <c r="QR22" s="401"/>
      <c r="QS22" s="401"/>
      <c r="QT22" s="401"/>
      <c r="QU22" s="401"/>
      <c r="QV22" s="401"/>
      <c r="QW22" s="401"/>
      <c r="QX22" s="401"/>
      <c r="QY22" s="401"/>
      <c r="QZ22" s="401"/>
      <c r="RA22" s="401"/>
      <c r="RB22" s="401"/>
      <c r="RC22" s="401"/>
      <c r="RD22" s="401"/>
      <c r="RE22" s="401"/>
      <c r="RF22" s="401"/>
      <c r="RG22" s="401"/>
      <c r="RH22" s="401"/>
      <c r="RI22" s="401"/>
      <c r="RJ22" s="401"/>
      <c r="RK22" s="401"/>
      <c r="RL22" s="401"/>
      <c r="RM22" s="401"/>
      <c r="RN22" s="401"/>
      <c r="RO22" s="401"/>
      <c r="RP22" s="401"/>
      <c r="RQ22" s="401"/>
      <c r="RR22" s="401"/>
      <c r="RS22" s="401"/>
      <c r="RT22" s="401"/>
      <c r="RU22" s="401"/>
      <c r="RV22" s="401"/>
      <c r="RW22" s="401"/>
      <c r="RX22" s="401"/>
      <c r="RY22" s="401"/>
      <c r="RZ22" s="401"/>
      <c r="SA22" s="401"/>
      <c r="SB22" s="401"/>
      <c r="SC22" s="401"/>
      <c r="SD22" s="401"/>
      <c r="SE22" s="401"/>
      <c r="SF22" s="401"/>
      <c r="SG22" s="401"/>
      <c r="SH22" s="401"/>
      <c r="SI22" s="401"/>
      <c r="SJ22" s="401"/>
      <c r="SK22" s="401"/>
      <c r="SL22" s="401"/>
      <c r="SM22" s="401"/>
      <c r="SN22" s="401"/>
      <c r="SO22" s="401"/>
      <c r="SP22" s="401"/>
      <c r="SQ22" s="401"/>
      <c r="SR22" s="401"/>
      <c r="SS22" s="401"/>
      <c r="ST22" s="401"/>
      <c r="SU22" s="401"/>
      <c r="SV22" s="401"/>
      <c r="SW22" s="401"/>
      <c r="SX22" s="401"/>
      <c r="SY22" s="401"/>
      <c r="SZ22" s="401"/>
      <c r="TA22" s="401"/>
      <c r="TB22" s="401"/>
      <c r="TC22" s="401"/>
      <c r="TD22" s="401"/>
      <c r="TE22" s="401"/>
      <c r="TF22" s="401"/>
      <c r="TG22" s="401"/>
      <c r="TH22" s="401"/>
      <c r="TI22" s="401"/>
      <c r="TJ22" s="401"/>
      <c r="TK22" s="401"/>
      <c r="TL22" s="401"/>
      <c r="TM22" s="401"/>
      <c r="TN22" s="401"/>
      <c r="TO22" s="401"/>
      <c r="TP22" s="401"/>
      <c r="TQ22" s="401"/>
      <c r="TR22" s="401"/>
      <c r="TS22" s="401"/>
      <c r="TT22" s="401"/>
      <c r="TU22" s="401"/>
      <c r="TV22" s="401"/>
      <c r="TW22" s="401"/>
      <c r="TX22" s="401"/>
      <c r="TY22" s="401"/>
      <c r="TZ22" s="401"/>
      <c r="UA22" s="401"/>
      <c r="UB22" s="401"/>
      <c r="UC22" s="401"/>
      <c r="UD22" s="401"/>
      <c r="UE22" s="401"/>
      <c r="UF22" s="401"/>
      <c r="UG22" s="401"/>
      <c r="UH22" s="401"/>
      <c r="UI22" s="401"/>
      <c r="UJ22" s="401"/>
      <c r="UK22" s="401"/>
      <c r="UL22" s="401"/>
      <c r="UM22" s="401"/>
    </row>
    <row r="23" spans="1:559" s="401" customFormat="1" ht="13.95" customHeight="1">
      <c r="A23" s="963"/>
      <c r="B23" s="468" t="s">
        <v>969</v>
      </c>
      <c r="C23" s="469" t="s">
        <v>970</v>
      </c>
      <c r="D23" s="469" t="s">
        <v>973</v>
      </c>
      <c r="E23" s="469" t="s">
        <v>974</v>
      </c>
      <c r="F23" s="470">
        <v>15.99</v>
      </c>
      <c r="G23" s="470">
        <v>0.93</v>
      </c>
      <c r="H23" s="470">
        <v>1.66</v>
      </c>
      <c r="I23" s="471">
        <f t="shared" ref="I23:L24" si="13">I22</f>
        <v>3</v>
      </c>
      <c r="J23" s="472">
        <f t="shared" si="13"/>
        <v>15.633333333333333</v>
      </c>
      <c r="K23" s="472">
        <f t="shared" si="13"/>
        <v>0.32959571194621667</v>
      </c>
      <c r="L23" s="473">
        <f t="shared" si="13"/>
        <v>2.1082881361165245E-2</v>
      </c>
      <c r="M23" s="474">
        <f t="shared" si="0"/>
        <v>1.082133819522713</v>
      </c>
      <c r="N23" s="475">
        <f t="shared" si="1"/>
        <v>0.86040346491136299</v>
      </c>
      <c r="O23" s="475">
        <f t="shared" si="2"/>
        <v>0.72080692982272598</v>
      </c>
      <c r="P23" s="475">
        <f t="shared" si="3"/>
        <v>0.27919307017727402</v>
      </c>
      <c r="Q23" s="476">
        <f t="shared" si="4"/>
        <v>0.83757921053182205</v>
      </c>
      <c r="R23" s="477"/>
      <c r="S23" s="472"/>
      <c r="T23" s="472"/>
      <c r="U23" s="473"/>
      <c r="V23" s="478">
        <f t="shared" si="5"/>
        <v>0.35666666666666735</v>
      </c>
      <c r="W23" s="478">
        <f t="shared" si="6"/>
        <v>1.196</v>
      </c>
      <c r="X23" s="479">
        <f t="shared" si="7"/>
        <v>0.39419647148767512</v>
      </c>
      <c r="Y23" s="480" t="str">
        <f t="shared" si="8"/>
        <v>Accept</v>
      </c>
      <c r="Z23" s="479"/>
      <c r="AA23" s="479"/>
      <c r="AB23" s="481"/>
      <c r="AC23" s="481"/>
      <c r="AD23" s="479"/>
      <c r="AE23" s="481"/>
      <c r="AF23" s="464"/>
      <c r="AG23" s="482"/>
      <c r="AH23" s="482"/>
      <c r="AI23" s="483"/>
    </row>
    <row r="24" spans="1:559" s="501" customFormat="1" ht="13.95" customHeight="1">
      <c r="A24" s="963"/>
      <c r="B24" s="484" t="s">
        <v>969</v>
      </c>
      <c r="C24" s="485" t="s">
        <v>970</v>
      </c>
      <c r="D24" s="485" t="s">
        <v>975</v>
      </c>
      <c r="E24" s="485" t="s">
        <v>976</v>
      </c>
      <c r="F24" s="486">
        <v>15.57</v>
      </c>
      <c r="G24" s="486">
        <v>0.86</v>
      </c>
      <c r="H24" s="486">
        <v>1.59</v>
      </c>
      <c r="I24" s="487">
        <f t="shared" si="13"/>
        <v>3</v>
      </c>
      <c r="J24" s="488">
        <f t="shared" si="13"/>
        <v>15.633333333333333</v>
      </c>
      <c r="K24" s="488">
        <f t="shared" si="13"/>
        <v>0.32959571194621667</v>
      </c>
      <c r="L24" s="489">
        <f t="shared" si="13"/>
        <v>2.1082881361165245E-2</v>
      </c>
      <c r="M24" s="490">
        <f t="shared" si="0"/>
        <v>0.19215460346664731</v>
      </c>
      <c r="N24" s="491">
        <f t="shared" si="1"/>
        <v>0.42381055218510899</v>
      </c>
      <c r="O24" s="491">
        <f t="shared" si="2"/>
        <v>0.15237889562978202</v>
      </c>
      <c r="P24" s="491">
        <f t="shared" si="3"/>
        <v>0.84762110437021798</v>
      </c>
      <c r="Q24" s="492">
        <f t="shared" si="4"/>
        <v>2.5428633131106539</v>
      </c>
      <c r="R24" s="493"/>
      <c r="S24" s="488"/>
      <c r="T24" s="488"/>
      <c r="U24" s="489"/>
      <c r="V24" s="494">
        <f t="shared" si="5"/>
        <v>6.3333333333332575E-2</v>
      </c>
      <c r="W24" s="494">
        <f t="shared" si="6"/>
        <v>1.196</v>
      </c>
      <c r="X24" s="495">
        <f t="shared" si="7"/>
        <v>0.39419647148767512</v>
      </c>
      <c r="Y24" s="496" t="str">
        <f t="shared" si="8"/>
        <v>Accept</v>
      </c>
      <c r="Z24" s="495"/>
      <c r="AA24" s="495"/>
      <c r="AB24" s="497"/>
      <c r="AC24" s="497"/>
      <c r="AD24" s="495"/>
      <c r="AE24" s="497"/>
      <c r="AF24" s="498"/>
      <c r="AG24" s="499"/>
      <c r="AH24" s="499"/>
      <c r="AI24" s="500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1"/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1"/>
      <c r="CK24" s="401"/>
      <c r="CL24" s="401"/>
      <c r="CM24" s="401"/>
      <c r="CN24" s="401"/>
      <c r="CO24" s="401"/>
      <c r="CP24" s="401"/>
      <c r="CQ24" s="401"/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01"/>
      <c r="DO24" s="401"/>
      <c r="DP24" s="401"/>
      <c r="DQ24" s="401"/>
      <c r="DR24" s="401"/>
      <c r="DS24" s="401"/>
      <c r="DT24" s="401"/>
      <c r="DU24" s="401"/>
      <c r="DV24" s="401"/>
      <c r="DW24" s="401"/>
      <c r="DX24" s="401"/>
      <c r="DY24" s="401"/>
      <c r="DZ24" s="401"/>
      <c r="EA24" s="401"/>
      <c r="EB24" s="401"/>
      <c r="EC24" s="401"/>
      <c r="ED24" s="401"/>
      <c r="EE24" s="401"/>
      <c r="EF24" s="401"/>
      <c r="EG24" s="401"/>
      <c r="EH24" s="401"/>
      <c r="EI24" s="401"/>
      <c r="EJ24" s="401"/>
      <c r="EK24" s="401"/>
      <c r="EL24" s="401"/>
      <c r="EM24" s="401"/>
      <c r="EN24" s="401"/>
      <c r="EO24" s="401"/>
      <c r="EP24" s="401"/>
      <c r="EQ24" s="401"/>
      <c r="ER24" s="401"/>
      <c r="ES24" s="401"/>
      <c r="ET24" s="401"/>
      <c r="EU24" s="401"/>
      <c r="EV24" s="401"/>
      <c r="EW24" s="401"/>
      <c r="EX24" s="401"/>
      <c r="EY24" s="401"/>
      <c r="EZ24" s="401"/>
      <c r="FA24" s="401"/>
      <c r="FB24" s="401"/>
      <c r="FC24" s="401"/>
      <c r="FD24" s="401"/>
      <c r="FE24" s="401"/>
      <c r="FF24" s="401"/>
      <c r="FG24" s="401"/>
      <c r="FH24" s="401"/>
      <c r="FI24" s="401"/>
      <c r="FJ24" s="401"/>
      <c r="FK24" s="401"/>
      <c r="FL24" s="401"/>
      <c r="FM24" s="401"/>
      <c r="FN24" s="401"/>
      <c r="FO24" s="401"/>
      <c r="FP24" s="401"/>
      <c r="FQ24" s="401"/>
      <c r="FR24" s="401"/>
      <c r="FS24" s="401"/>
      <c r="FT24" s="401"/>
      <c r="FU24" s="401"/>
      <c r="FV24" s="401"/>
      <c r="FW24" s="401"/>
      <c r="FX24" s="401"/>
      <c r="FY24" s="401"/>
      <c r="FZ24" s="401"/>
      <c r="GA24" s="401"/>
      <c r="GB24" s="401"/>
      <c r="GC24" s="401"/>
      <c r="GD24" s="401"/>
      <c r="GE24" s="401"/>
      <c r="GF24" s="401"/>
      <c r="GG24" s="401"/>
      <c r="GH24" s="401"/>
      <c r="GI24" s="401"/>
      <c r="GJ24" s="401"/>
      <c r="GK24" s="401"/>
      <c r="GL24" s="401"/>
      <c r="GM24" s="401"/>
      <c r="GN24" s="401"/>
      <c r="GO24" s="401"/>
      <c r="GP24" s="401"/>
      <c r="GQ24" s="401"/>
      <c r="GR24" s="401"/>
      <c r="GS24" s="401"/>
      <c r="GT24" s="401"/>
      <c r="GU24" s="401"/>
      <c r="GV24" s="401"/>
      <c r="GW24" s="401"/>
      <c r="GX24" s="401"/>
      <c r="GY24" s="401"/>
      <c r="GZ24" s="401"/>
      <c r="HA24" s="401"/>
      <c r="HB24" s="401"/>
      <c r="HC24" s="401"/>
      <c r="HD24" s="401"/>
      <c r="HE24" s="401"/>
      <c r="HF24" s="401"/>
      <c r="HG24" s="401"/>
      <c r="HH24" s="401"/>
      <c r="HI24" s="401"/>
      <c r="HJ24" s="401"/>
      <c r="HK24" s="401"/>
      <c r="HL24" s="401"/>
      <c r="HM24" s="401"/>
      <c r="HN24" s="401"/>
      <c r="HO24" s="401"/>
      <c r="HP24" s="401"/>
      <c r="HQ24" s="401"/>
      <c r="HR24" s="401"/>
      <c r="HS24" s="401"/>
      <c r="HT24" s="401"/>
      <c r="HU24" s="401"/>
      <c r="HV24" s="401"/>
      <c r="HW24" s="401"/>
      <c r="HX24" s="401"/>
      <c r="HY24" s="401"/>
      <c r="HZ24" s="401"/>
      <c r="IA24" s="401"/>
      <c r="IB24" s="401"/>
      <c r="IC24" s="401"/>
      <c r="ID24" s="401"/>
      <c r="IE24" s="401"/>
      <c r="IF24" s="401"/>
      <c r="IG24" s="401"/>
      <c r="IH24" s="401"/>
      <c r="II24" s="401"/>
      <c r="IJ24" s="401"/>
      <c r="IK24" s="401"/>
      <c r="IL24" s="401"/>
      <c r="IM24" s="401"/>
      <c r="IN24" s="401"/>
      <c r="IO24" s="401"/>
      <c r="IP24" s="401"/>
      <c r="IQ24" s="401"/>
      <c r="IR24" s="401"/>
      <c r="IS24" s="401"/>
      <c r="IT24" s="401"/>
      <c r="IU24" s="401"/>
      <c r="IV24" s="401"/>
      <c r="IW24" s="401"/>
      <c r="IX24" s="401"/>
      <c r="IY24" s="401"/>
      <c r="IZ24" s="401"/>
      <c r="JA24" s="401"/>
      <c r="JB24" s="401"/>
      <c r="JC24" s="401"/>
      <c r="JD24" s="401"/>
      <c r="JE24" s="401"/>
      <c r="JF24" s="401"/>
      <c r="JG24" s="401"/>
      <c r="JH24" s="401"/>
      <c r="JI24" s="401"/>
      <c r="JJ24" s="401"/>
      <c r="JK24" s="401"/>
      <c r="JL24" s="401"/>
      <c r="JM24" s="401"/>
      <c r="JN24" s="401"/>
      <c r="JO24" s="401"/>
      <c r="JP24" s="401"/>
      <c r="JQ24" s="401"/>
      <c r="JR24" s="401"/>
      <c r="JS24" s="401"/>
      <c r="JT24" s="401"/>
      <c r="JU24" s="401"/>
      <c r="JV24" s="401"/>
      <c r="JW24" s="401"/>
      <c r="JX24" s="401"/>
      <c r="JY24" s="401"/>
      <c r="JZ24" s="401"/>
      <c r="KA24" s="401"/>
      <c r="KB24" s="401"/>
      <c r="KC24" s="401"/>
      <c r="KD24" s="401"/>
      <c r="KE24" s="401"/>
      <c r="KF24" s="401"/>
      <c r="KG24" s="401"/>
      <c r="KH24" s="401"/>
      <c r="KI24" s="401"/>
      <c r="KJ24" s="401"/>
      <c r="KK24" s="401"/>
      <c r="KL24" s="401"/>
      <c r="KM24" s="401"/>
      <c r="KN24" s="401"/>
      <c r="KO24" s="401"/>
      <c r="KP24" s="401"/>
      <c r="KQ24" s="401"/>
      <c r="KR24" s="401"/>
      <c r="KS24" s="401"/>
      <c r="KT24" s="401"/>
      <c r="KU24" s="401"/>
      <c r="KV24" s="401"/>
      <c r="KW24" s="401"/>
      <c r="KX24" s="401"/>
      <c r="KY24" s="401"/>
      <c r="KZ24" s="401"/>
      <c r="LA24" s="401"/>
      <c r="LB24" s="401"/>
      <c r="LC24" s="401"/>
      <c r="LD24" s="401"/>
      <c r="LE24" s="401"/>
      <c r="LF24" s="401"/>
      <c r="LG24" s="401"/>
      <c r="LH24" s="401"/>
      <c r="LI24" s="401"/>
      <c r="LJ24" s="401"/>
      <c r="LK24" s="401"/>
      <c r="LL24" s="401"/>
      <c r="LM24" s="401"/>
      <c r="LN24" s="401"/>
      <c r="LO24" s="401"/>
      <c r="LP24" s="401"/>
      <c r="LQ24" s="401"/>
      <c r="LR24" s="401"/>
      <c r="LS24" s="401"/>
      <c r="LT24" s="401"/>
      <c r="LU24" s="401"/>
      <c r="LV24" s="401"/>
      <c r="LW24" s="401"/>
      <c r="LX24" s="401"/>
      <c r="LY24" s="401"/>
      <c r="LZ24" s="401"/>
      <c r="MA24" s="401"/>
      <c r="MB24" s="401"/>
      <c r="MC24" s="401"/>
      <c r="MD24" s="401"/>
      <c r="ME24" s="401"/>
      <c r="MF24" s="401"/>
      <c r="MG24" s="401"/>
      <c r="MH24" s="401"/>
      <c r="MI24" s="401"/>
      <c r="MJ24" s="401"/>
      <c r="MK24" s="401"/>
      <c r="ML24" s="401"/>
      <c r="MM24" s="401"/>
      <c r="MN24" s="401"/>
      <c r="MO24" s="401"/>
      <c r="MP24" s="401"/>
      <c r="MQ24" s="401"/>
      <c r="MR24" s="401"/>
      <c r="MS24" s="401"/>
      <c r="MT24" s="401"/>
      <c r="MU24" s="401"/>
      <c r="MV24" s="401"/>
      <c r="MW24" s="401"/>
      <c r="MX24" s="401"/>
      <c r="MY24" s="401"/>
      <c r="MZ24" s="401"/>
      <c r="NA24" s="401"/>
      <c r="NB24" s="401"/>
      <c r="NC24" s="401"/>
      <c r="ND24" s="401"/>
      <c r="NE24" s="401"/>
      <c r="NF24" s="401"/>
      <c r="NG24" s="401"/>
      <c r="NH24" s="401"/>
      <c r="NI24" s="401"/>
      <c r="NJ24" s="401"/>
      <c r="NK24" s="401"/>
      <c r="NL24" s="401"/>
      <c r="NM24" s="401"/>
      <c r="NN24" s="401"/>
      <c r="NO24" s="401"/>
      <c r="NP24" s="401"/>
      <c r="NQ24" s="401"/>
      <c r="NR24" s="401"/>
      <c r="NS24" s="401"/>
      <c r="NT24" s="401"/>
      <c r="NU24" s="401"/>
      <c r="NV24" s="401"/>
      <c r="NW24" s="401"/>
      <c r="NX24" s="401"/>
      <c r="NY24" s="401"/>
      <c r="NZ24" s="401"/>
      <c r="OA24" s="401"/>
      <c r="OB24" s="401"/>
      <c r="OC24" s="401"/>
      <c r="OD24" s="401"/>
      <c r="OE24" s="401"/>
      <c r="OF24" s="401"/>
      <c r="OG24" s="401"/>
      <c r="OH24" s="401"/>
      <c r="OI24" s="401"/>
      <c r="OJ24" s="401"/>
      <c r="OK24" s="401"/>
      <c r="OL24" s="401"/>
      <c r="OM24" s="401"/>
      <c r="ON24" s="401"/>
      <c r="OO24" s="401"/>
      <c r="OP24" s="401"/>
      <c r="OQ24" s="401"/>
      <c r="OR24" s="401"/>
      <c r="OS24" s="401"/>
      <c r="OT24" s="401"/>
      <c r="OU24" s="401"/>
      <c r="OV24" s="401"/>
      <c r="OW24" s="401"/>
      <c r="OX24" s="401"/>
      <c r="OY24" s="401"/>
      <c r="OZ24" s="401"/>
      <c r="PA24" s="401"/>
      <c r="PB24" s="401"/>
      <c r="PC24" s="401"/>
      <c r="PD24" s="401"/>
      <c r="PE24" s="401"/>
      <c r="PF24" s="401"/>
      <c r="PG24" s="401"/>
      <c r="PH24" s="401"/>
      <c r="PI24" s="401"/>
      <c r="PJ24" s="401"/>
      <c r="PK24" s="401"/>
      <c r="PL24" s="401"/>
      <c r="PM24" s="401"/>
      <c r="PN24" s="401"/>
      <c r="PO24" s="401"/>
      <c r="PP24" s="401"/>
      <c r="PQ24" s="401"/>
      <c r="PR24" s="401"/>
      <c r="PS24" s="401"/>
      <c r="PT24" s="401"/>
      <c r="PU24" s="401"/>
      <c r="PV24" s="401"/>
      <c r="PW24" s="401"/>
      <c r="PX24" s="401"/>
      <c r="PY24" s="401"/>
      <c r="PZ24" s="401"/>
      <c r="QA24" s="401"/>
      <c r="QB24" s="401"/>
      <c r="QC24" s="401"/>
      <c r="QD24" s="401"/>
      <c r="QE24" s="401"/>
      <c r="QF24" s="401"/>
      <c r="QG24" s="401"/>
      <c r="QH24" s="401"/>
      <c r="QI24" s="401"/>
      <c r="QJ24" s="401"/>
      <c r="QK24" s="401"/>
      <c r="QL24" s="401"/>
      <c r="QM24" s="401"/>
      <c r="QN24" s="401"/>
      <c r="QO24" s="401"/>
      <c r="QP24" s="401"/>
      <c r="QQ24" s="401"/>
      <c r="QR24" s="401"/>
      <c r="QS24" s="401"/>
      <c r="QT24" s="401"/>
      <c r="QU24" s="401"/>
      <c r="QV24" s="401"/>
      <c r="QW24" s="401"/>
      <c r="QX24" s="401"/>
      <c r="QY24" s="401"/>
      <c r="QZ24" s="401"/>
      <c r="RA24" s="401"/>
      <c r="RB24" s="401"/>
      <c r="RC24" s="401"/>
      <c r="RD24" s="401"/>
      <c r="RE24" s="401"/>
      <c r="RF24" s="401"/>
      <c r="RG24" s="401"/>
      <c r="RH24" s="401"/>
      <c r="RI24" s="401"/>
      <c r="RJ24" s="401"/>
      <c r="RK24" s="401"/>
      <c r="RL24" s="401"/>
      <c r="RM24" s="401"/>
      <c r="RN24" s="401"/>
      <c r="RO24" s="401"/>
      <c r="RP24" s="401"/>
      <c r="RQ24" s="401"/>
      <c r="RR24" s="401"/>
      <c r="RS24" s="401"/>
      <c r="RT24" s="401"/>
      <c r="RU24" s="401"/>
      <c r="RV24" s="401"/>
      <c r="RW24" s="401"/>
      <c r="RX24" s="401"/>
      <c r="RY24" s="401"/>
      <c r="RZ24" s="401"/>
      <c r="SA24" s="401"/>
      <c r="SB24" s="401"/>
      <c r="SC24" s="401"/>
      <c r="SD24" s="401"/>
      <c r="SE24" s="401"/>
      <c r="SF24" s="401"/>
      <c r="SG24" s="401"/>
      <c r="SH24" s="401"/>
      <c r="SI24" s="401"/>
      <c r="SJ24" s="401"/>
      <c r="SK24" s="401"/>
      <c r="SL24" s="401"/>
      <c r="SM24" s="401"/>
      <c r="SN24" s="401"/>
      <c r="SO24" s="401"/>
      <c r="SP24" s="401"/>
      <c r="SQ24" s="401"/>
      <c r="SR24" s="401"/>
      <c r="SS24" s="401"/>
      <c r="ST24" s="401"/>
      <c r="SU24" s="401"/>
      <c r="SV24" s="401"/>
      <c r="SW24" s="401"/>
      <c r="SX24" s="401"/>
      <c r="SY24" s="401"/>
      <c r="SZ24" s="401"/>
      <c r="TA24" s="401"/>
      <c r="TB24" s="401"/>
      <c r="TC24" s="401"/>
      <c r="TD24" s="401"/>
      <c r="TE24" s="401"/>
      <c r="TF24" s="401"/>
      <c r="TG24" s="401"/>
      <c r="TH24" s="401"/>
      <c r="TI24" s="401"/>
      <c r="TJ24" s="401"/>
      <c r="TK24" s="401"/>
      <c r="TL24" s="401"/>
      <c r="TM24" s="401"/>
      <c r="TN24" s="401"/>
      <c r="TO24" s="401"/>
      <c r="TP24" s="401"/>
      <c r="TQ24" s="401"/>
      <c r="TR24" s="401"/>
      <c r="TS24" s="401"/>
      <c r="TT24" s="401"/>
      <c r="TU24" s="401"/>
      <c r="TV24" s="401"/>
      <c r="TW24" s="401"/>
      <c r="TX24" s="401"/>
      <c r="TY24" s="401"/>
      <c r="TZ24" s="401"/>
      <c r="UA24" s="401"/>
      <c r="UB24" s="401"/>
      <c r="UC24" s="401"/>
      <c r="UD24" s="401"/>
      <c r="UE24" s="401"/>
      <c r="UF24" s="401"/>
      <c r="UG24" s="401"/>
      <c r="UH24" s="401"/>
      <c r="UI24" s="401"/>
      <c r="UJ24" s="401"/>
      <c r="UK24" s="401"/>
      <c r="UL24" s="401"/>
      <c r="UM24" s="401"/>
    </row>
    <row r="25" spans="1:559" s="467" customFormat="1" ht="13.95" customHeight="1">
      <c r="A25" s="963"/>
      <c r="B25" s="450" t="s">
        <v>969</v>
      </c>
      <c r="C25" s="451" t="s">
        <v>218</v>
      </c>
      <c r="D25" s="451" t="s">
        <v>977</v>
      </c>
      <c r="E25" s="451" t="s">
        <v>978</v>
      </c>
      <c r="F25" s="452">
        <v>19.82</v>
      </c>
      <c r="G25" s="452">
        <v>2.99</v>
      </c>
      <c r="H25" s="452">
        <v>3.44</v>
      </c>
      <c r="I25" s="502">
        <f>COUNT(F25:F27)</f>
        <v>3</v>
      </c>
      <c r="J25" s="458">
        <f>AVERAGE(F25:F27)</f>
        <v>20.853333333333335</v>
      </c>
      <c r="K25" s="458">
        <f>STDEV(F25:F27)</f>
        <v>3.7192651603957141</v>
      </c>
      <c r="L25" s="459">
        <f>K25/J25</f>
        <v>0.1783535083309965</v>
      </c>
      <c r="M25" s="454">
        <f t="shared" si="0"/>
        <v>0.27783266015467223</v>
      </c>
      <c r="N25" s="455">
        <f t="shared" si="1"/>
        <v>0.39057040931721321</v>
      </c>
      <c r="O25" s="455">
        <f t="shared" si="2"/>
        <v>0.21885918136557359</v>
      </c>
      <c r="P25" s="455">
        <f t="shared" si="3"/>
        <v>0.78114081863442641</v>
      </c>
      <c r="Q25" s="456">
        <f t="shared" si="4"/>
        <v>2.343422455903279</v>
      </c>
      <c r="R25" s="457">
        <f>COUNT(F25:F27)</f>
        <v>3</v>
      </c>
      <c r="S25" s="458">
        <f>AVERAGE(F25:F27)</f>
        <v>20.853333333333335</v>
      </c>
      <c r="T25" s="458">
        <f>STDEV(F25:F27)</f>
        <v>3.7192651603957141</v>
      </c>
      <c r="U25" s="459">
        <f>T25/S25</f>
        <v>0.1783535083309965</v>
      </c>
      <c r="V25" s="460">
        <f t="shared" si="5"/>
        <v>1.033333333333335</v>
      </c>
      <c r="W25" s="460">
        <f t="shared" si="6"/>
        <v>1.196</v>
      </c>
      <c r="X25" s="461">
        <f t="shared" si="7"/>
        <v>4.4482411318332735</v>
      </c>
      <c r="Y25" s="462" t="str">
        <f t="shared" si="8"/>
        <v>Accept</v>
      </c>
      <c r="Z25" s="461"/>
      <c r="AA25" s="461"/>
      <c r="AB25" s="463"/>
      <c r="AC25" s="463"/>
      <c r="AD25" s="461"/>
      <c r="AE25" s="463"/>
      <c r="AF25" s="464">
        <f>COUNT(F25:F27)</f>
        <v>3</v>
      </c>
      <c r="AG25" s="465">
        <f>AVERAGE(F25:F27)</f>
        <v>20.853333333333335</v>
      </c>
      <c r="AH25" s="465">
        <f>STDEV(F25:F27)</f>
        <v>3.7192651603957141</v>
      </c>
      <c r="AI25" s="466">
        <f>AH25/AG25</f>
        <v>0.1783535083309965</v>
      </c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1"/>
      <c r="DJ25" s="401"/>
      <c r="DK25" s="401"/>
      <c r="DL25" s="401"/>
      <c r="DM25" s="401"/>
      <c r="DN25" s="401"/>
      <c r="DO25" s="401"/>
      <c r="DP25" s="401"/>
      <c r="DQ25" s="401"/>
      <c r="DR25" s="401"/>
      <c r="DS25" s="401"/>
      <c r="DT25" s="401"/>
      <c r="DU25" s="401"/>
      <c r="DV25" s="401"/>
      <c r="DW25" s="401"/>
      <c r="DX25" s="401"/>
      <c r="DY25" s="401"/>
      <c r="DZ25" s="401"/>
      <c r="EA25" s="401"/>
      <c r="EB25" s="401"/>
      <c r="EC25" s="401"/>
      <c r="ED25" s="401"/>
      <c r="EE25" s="401"/>
      <c r="EF25" s="401"/>
      <c r="EG25" s="401"/>
      <c r="EH25" s="401"/>
      <c r="EI25" s="401"/>
      <c r="EJ25" s="401"/>
      <c r="EK25" s="401"/>
      <c r="EL25" s="401"/>
      <c r="EM25" s="401"/>
      <c r="EN25" s="401"/>
      <c r="EO25" s="401"/>
      <c r="EP25" s="401"/>
      <c r="EQ25" s="401"/>
      <c r="ER25" s="401"/>
      <c r="ES25" s="401"/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401"/>
      <c r="FI25" s="401"/>
      <c r="FJ25" s="401"/>
      <c r="FK25" s="401"/>
      <c r="FL25" s="401"/>
      <c r="FM25" s="401"/>
      <c r="FN25" s="401"/>
      <c r="FO25" s="401"/>
      <c r="FP25" s="401"/>
      <c r="FQ25" s="401"/>
      <c r="FR25" s="401"/>
      <c r="FS25" s="401"/>
      <c r="FT25" s="401"/>
      <c r="FU25" s="401"/>
      <c r="FV25" s="401"/>
      <c r="FW25" s="401"/>
      <c r="FX25" s="401"/>
      <c r="FY25" s="401"/>
      <c r="FZ25" s="401"/>
      <c r="GA25" s="401"/>
      <c r="GB25" s="401"/>
      <c r="GC25" s="401"/>
      <c r="GD25" s="401"/>
      <c r="GE25" s="401"/>
      <c r="GF25" s="401"/>
      <c r="GG25" s="401"/>
      <c r="GH25" s="401"/>
      <c r="GI25" s="401"/>
      <c r="GJ25" s="401"/>
      <c r="GK25" s="401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401"/>
      <c r="GX25" s="401"/>
      <c r="GY25" s="401"/>
      <c r="GZ25" s="401"/>
      <c r="HA25" s="401"/>
      <c r="HB25" s="401"/>
      <c r="HC25" s="401"/>
      <c r="HD25" s="401"/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01"/>
      <c r="HS25" s="401"/>
      <c r="HT25" s="401"/>
      <c r="HU25" s="401"/>
      <c r="HV25" s="401"/>
      <c r="HW25" s="401"/>
      <c r="HX25" s="401"/>
      <c r="HY25" s="401"/>
      <c r="HZ25" s="401"/>
      <c r="IA25" s="401"/>
      <c r="IB25" s="401"/>
      <c r="IC25" s="401"/>
      <c r="ID25" s="401"/>
      <c r="IE25" s="401"/>
      <c r="IF25" s="401"/>
      <c r="IG25" s="401"/>
      <c r="IH25" s="401"/>
      <c r="II25" s="401"/>
      <c r="IJ25" s="401"/>
      <c r="IK25" s="401"/>
      <c r="IL25" s="401"/>
      <c r="IM25" s="401"/>
      <c r="IN25" s="401"/>
      <c r="IO25" s="401"/>
      <c r="IP25" s="401"/>
      <c r="IQ25" s="401"/>
      <c r="IR25" s="401"/>
      <c r="IS25" s="401"/>
      <c r="IT25" s="401"/>
      <c r="IU25" s="401"/>
      <c r="IV25" s="401"/>
      <c r="IW25" s="401"/>
      <c r="IX25" s="401"/>
      <c r="IY25" s="401"/>
      <c r="IZ25" s="401"/>
      <c r="JA25" s="401"/>
      <c r="JB25" s="401"/>
      <c r="JC25" s="401"/>
      <c r="JD25" s="401"/>
      <c r="JE25" s="401"/>
      <c r="JF25" s="401"/>
      <c r="JG25" s="401"/>
      <c r="JH25" s="401"/>
      <c r="JI25" s="401"/>
      <c r="JJ25" s="401"/>
      <c r="JK25" s="401"/>
      <c r="JL25" s="401"/>
      <c r="JM25" s="401"/>
      <c r="JN25" s="401"/>
      <c r="JO25" s="401"/>
      <c r="JP25" s="401"/>
      <c r="JQ25" s="401"/>
      <c r="JR25" s="401"/>
      <c r="JS25" s="401"/>
      <c r="JT25" s="401"/>
      <c r="JU25" s="401"/>
      <c r="JV25" s="401"/>
      <c r="JW25" s="401"/>
      <c r="JX25" s="401"/>
      <c r="JY25" s="401"/>
      <c r="JZ25" s="401"/>
      <c r="KA25" s="401"/>
      <c r="KB25" s="401"/>
      <c r="KC25" s="401"/>
      <c r="KD25" s="401"/>
      <c r="KE25" s="401"/>
      <c r="KF25" s="401"/>
      <c r="KG25" s="401"/>
      <c r="KH25" s="401"/>
      <c r="KI25" s="401"/>
      <c r="KJ25" s="401"/>
      <c r="KK25" s="401"/>
      <c r="KL25" s="401"/>
      <c r="KM25" s="401"/>
      <c r="KN25" s="401"/>
      <c r="KO25" s="401"/>
      <c r="KP25" s="401"/>
      <c r="KQ25" s="401"/>
      <c r="KR25" s="401"/>
      <c r="KS25" s="401"/>
      <c r="KT25" s="401"/>
      <c r="KU25" s="401"/>
      <c r="KV25" s="401"/>
      <c r="KW25" s="401"/>
      <c r="KX25" s="401"/>
      <c r="KY25" s="401"/>
      <c r="KZ25" s="401"/>
      <c r="LA25" s="401"/>
      <c r="LB25" s="401"/>
      <c r="LC25" s="401"/>
      <c r="LD25" s="401"/>
      <c r="LE25" s="401"/>
      <c r="LF25" s="401"/>
      <c r="LG25" s="401"/>
      <c r="LH25" s="401"/>
      <c r="LI25" s="401"/>
      <c r="LJ25" s="401"/>
      <c r="LK25" s="401"/>
      <c r="LL25" s="401"/>
      <c r="LM25" s="401"/>
      <c r="LN25" s="401"/>
      <c r="LO25" s="401"/>
      <c r="LP25" s="401"/>
      <c r="LQ25" s="401"/>
      <c r="LR25" s="401"/>
      <c r="LS25" s="401"/>
      <c r="LT25" s="401"/>
      <c r="LU25" s="401"/>
      <c r="LV25" s="401"/>
      <c r="LW25" s="401"/>
      <c r="LX25" s="401"/>
      <c r="LY25" s="401"/>
      <c r="LZ25" s="401"/>
      <c r="MA25" s="401"/>
      <c r="MB25" s="401"/>
      <c r="MC25" s="401"/>
      <c r="MD25" s="401"/>
      <c r="ME25" s="401"/>
      <c r="MF25" s="401"/>
      <c r="MG25" s="401"/>
      <c r="MH25" s="401"/>
      <c r="MI25" s="401"/>
      <c r="MJ25" s="401"/>
      <c r="MK25" s="401"/>
      <c r="ML25" s="401"/>
      <c r="MM25" s="401"/>
      <c r="MN25" s="401"/>
      <c r="MO25" s="401"/>
      <c r="MP25" s="401"/>
      <c r="MQ25" s="401"/>
      <c r="MR25" s="401"/>
      <c r="MS25" s="401"/>
      <c r="MT25" s="401"/>
      <c r="MU25" s="401"/>
      <c r="MV25" s="401"/>
      <c r="MW25" s="401"/>
      <c r="MX25" s="401"/>
      <c r="MY25" s="401"/>
      <c r="MZ25" s="401"/>
      <c r="NA25" s="401"/>
      <c r="NB25" s="401"/>
      <c r="NC25" s="401"/>
      <c r="ND25" s="401"/>
      <c r="NE25" s="401"/>
      <c r="NF25" s="401"/>
      <c r="NG25" s="401"/>
      <c r="NH25" s="401"/>
      <c r="NI25" s="401"/>
      <c r="NJ25" s="401"/>
      <c r="NK25" s="401"/>
      <c r="NL25" s="401"/>
      <c r="NM25" s="401"/>
      <c r="NN25" s="401"/>
      <c r="NO25" s="401"/>
      <c r="NP25" s="401"/>
      <c r="NQ25" s="401"/>
      <c r="NR25" s="401"/>
      <c r="NS25" s="401"/>
      <c r="NT25" s="401"/>
      <c r="NU25" s="401"/>
      <c r="NV25" s="401"/>
      <c r="NW25" s="401"/>
      <c r="NX25" s="401"/>
      <c r="NY25" s="401"/>
      <c r="NZ25" s="401"/>
      <c r="OA25" s="401"/>
      <c r="OB25" s="401"/>
      <c r="OC25" s="401"/>
      <c r="OD25" s="401"/>
      <c r="OE25" s="401"/>
      <c r="OF25" s="401"/>
      <c r="OG25" s="401"/>
      <c r="OH25" s="401"/>
      <c r="OI25" s="401"/>
      <c r="OJ25" s="401"/>
      <c r="OK25" s="401"/>
      <c r="OL25" s="401"/>
      <c r="OM25" s="401"/>
      <c r="ON25" s="401"/>
      <c r="OO25" s="401"/>
      <c r="OP25" s="401"/>
      <c r="OQ25" s="401"/>
      <c r="OR25" s="401"/>
      <c r="OS25" s="401"/>
      <c r="OT25" s="401"/>
      <c r="OU25" s="401"/>
      <c r="OV25" s="401"/>
      <c r="OW25" s="401"/>
      <c r="OX25" s="401"/>
      <c r="OY25" s="401"/>
      <c r="OZ25" s="401"/>
      <c r="PA25" s="401"/>
      <c r="PB25" s="401"/>
      <c r="PC25" s="401"/>
      <c r="PD25" s="401"/>
      <c r="PE25" s="401"/>
      <c r="PF25" s="401"/>
      <c r="PG25" s="401"/>
      <c r="PH25" s="401"/>
      <c r="PI25" s="401"/>
      <c r="PJ25" s="401"/>
      <c r="PK25" s="401"/>
      <c r="PL25" s="401"/>
      <c r="PM25" s="401"/>
      <c r="PN25" s="401"/>
      <c r="PO25" s="401"/>
      <c r="PP25" s="401"/>
      <c r="PQ25" s="401"/>
      <c r="PR25" s="401"/>
      <c r="PS25" s="401"/>
      <c r="PT25" s="401"/>
      <c r="PU25" s="401"/>
      <c r="PV25" s="401"/>
      <c r="PW25" s="401"/>
      <c r="PX25" s="401"/>
      <c r="PY25" s="401"/>
      <c r="PZ25" s="401"/>
      <c r="QA25" s="401"/>
      <c r="QB25" s="401"/>
      <c r="QC25" s="401"/>
      <c r="QD25" s="401"/>
      <c r="QE25" s="401"/>
      <c r="QF25" s="401"/>
      <c r="QG25" s="401"/>
      <c r="QH25" s="401"/>
      <c r="QI25" s="401"/>
      <c r="QJ25" s="401"/>
      <c r="QK25" s="401"/>
      <c r="QL25" s="401"/>
      <c r="QM25" s="401"/>
      <c r="QN25" s="401"/>
      <c r="QO25" s="401"/>
      <c r="QP25" s="401"/>
      <c r="QQ25" s="401"/>
      <c r="QR25" s="401"/>
      <c r="QS25" s="401"/>
      <c r="QT25" s="401"/>
      <c r="QU25" s="401"/>
      <c r="QV25" s="401"/>
      <c r="QW25" s="401"/>
      <c r="QX25" s="401"/>
      <c r="QY25" s="401"/>
      <c r="QZ25" s="401"/>
      <c r="RA25" s="401"/>
      <c r="RB25" s="401"/>
      <c r="RC25" s="401"/>
      <c r="RD25" s="401"/>
      <c r="RE25" s="401"/>
      <c r="RF25" s="401"/>
      <c r="RG25" s="401"/>
      <c r="RH25" s="401"/>
      <c r="RI25" s="401"/>
      <c r="RJ25" s="401"/>
      <c r="RK25" s="401"/>
      <c r="RL25" s="401"/>
      <c r="RM25" s="401"/>
      <c r="RN25" s="401"/>
      <c r="RO25" s="401"/>
      <c r="RP25" s="401"/>
      <c r="RQ25" s="401"/>
      <c r="RR25" s="401"/>
      <c r="RS25" s="401"/>
      <c r="RT25" s="401"/>
      <c r="RU25" s="401"/>
      <c r="RV25" s="401"/>
      <c r="RW25" s="401"/>
      <c r="RX25" s="401"/>
      <c r="RY25" s="401"/>
      <c r="RZ25" s="401"/>
      <c r="SA25" s="401"/>
      <c r="SB25" s="401"/>
      <c r="SC25" s="401"/>
      <c r="SD25" s="401"/>
      <c r="SE25" s="401"/>
      <c r="SF25" s="401"/>
      <c r="SG25" s="401"/>
      <c r="SH25" s="401"/>
      <c r="SI25" s="401"/>
      <c r="SJ25" s="401"/>
      <c r="SK25" s="401"/>
      <c r="SL25" s="401"/>
      <c r="SM25" s="401"/>
      <c r="SN25" s="401"/>
      <c r="SO25" s="401"/>
      <c r="SP25" s="401"/>
      <c r="SQ25" s="401"/>
      <c r="SR25" s="401"/>
      <c r="SS25" s="401"/>
      <c r="ST25" s="401"/>
      <c r="SU25" s="401"/>
      <c r="SV25" s="401"/>
      <c r="SW25" s="401"/>
      <c r="SX25" s="401"/>
      <c r="SY25" s="401"/>
      <c r="SZ25" s="401"/>
      <c r="TA25" s="401"/>
      <c r="TB25" s="401"/>
      <c r="TC25" s="401"/>
      <c r="TD25" s="401"/>
      <c r="TE25" s="401"/>
      <c r="TF25" s="401"/>
      <c r="TG25" s="401"/>
      <c r="TH25" s="401"/>
      <c r="TI25" s="401"/>
      <c r="TJ25" s="401"/>
      <c r="TK25" s="401"/>
      <c r="TL25" s="401"/>
      <c r="TM25" s="401"/>
      <c r="TN25" s="401"/>
      <c r="TO25" s="401"/>
      <c r="TP25" s="401"/>
      <c r="TQ25" s="401"/>
      <c r="TR25" s="401"/>
      <c r="TS25" s="401"/>
      <c r="TT25" s="401"/>
      <c r="TU25" s="401"/>
      <c r="TV25" s="401"/>
      <c r="TW25" s="401"/>
      <c r="TX25" s="401"/>
      <c r="TY25" s="401"/>
      <c r="TZ25" s="401"/>
      <c r="UA25" s="401"/>
      <c r="UB25" s="401"/>
      <c r="UC25" s="401"/>
      <c r="UD25" s="401"/>
      <c r="UE25" s="401"/>
      <c r="UF25" s="401"/>
      <c r="UG25" s="401"/>
      <c r="UH25" s="401"/>
      <c r="UI25" s="401"/>
      <c r="UJ25" s="401"/>
      <c r="UK25" s="401"/>
      <c r="UL25" s="401"/>
      <c r="UM25" s="401"/>
    </row>
    <row r="26" spans="1:559" s="401" customFormat="1" ht="13.95" customHeight="1">
      <c r="A26" s="963"/>
      <c r="B26" s="468" t="s">
        <v>969</v>
      </c>
      <c r="C26" s="469" t="s">
        <v>218</v>
      </c>
      <c r="D26" s="469" t="s">
        <v>979</v>
      </c>
      <c r="E26" s="469" t="s">
        <v>980</v>
      </c>
      <c r="F26" s="470">
        <v>24.98</v>
      </c>
      <c r="G26" s="470">
        <v>3.77</v>
      </c>
      <c r="H26" s="470">
        <v>4.34</v>
      </c>
      <c r="I26" s="471">
        <f t="shared" ref="I26:L27" si="14">I25</f>
        <v>3</v>
      </c>
      <c r="J26" s="472">
        <f t="shared" si="14"/>
        <v>20.853333333333335</v>
      </c>
      <c r="K26" s="472">
        <f t="shared" si="14"/>
        <v>3.7192651603957141</v>
      </c>
      <c r="L26" s="473">
        <f t="shared" si="14"/>
        <v>0.1783535083309965</v>
      </c>
      <c r="M26" s="474">
        <f t="shared" si="0"/>
        <v>1.1095381718434953</v>
      </c>
      <c r="N26" s="475">
        <f t="shared" si="1"/>
        <v>0.86640095660628225</v>
      </c>
      <c r="O26" s="475">
        <f t="shared" si="2"/>
        <v>0.73280191321256449</v>
      </c>
      <c r="P26" s="475">
        <f t="shared" si="3"/>
        <v>0.26719808678743551</v>
      </c>
      <c r="Q26" s="476">
        <f t="shared" si="4"/>
        <v>0.80159426036230652</v>
      </c>
      <c r="R26" s="477"/>
      <c r="S26" s="472"/>
      <c r="T26" s="472"/>
      <c r="U26" s="473"/>
      <c r="V26" s="478">
        <f t="shared" si="5"/>
        <v>4.1266666666666652</v>
      </c>
      <c r="W26" s="478">
        <f t="shared" si="6"/>
        <v>1.196</v>
      </c>
      <c r="X26" s="479">
        <f t="shared" si="7"/>
        <v>4.4482411318332735</v>
      </c>
      <c r="Y26" s="480" t="str">
        <f t="shared" si="8"/>
        <v>Accept</v>
      </c>
      <c r="Z26" s="479"/>
      <c r="AA26" s="479"/>
      <c r="AB26" s="481"/>
      <c r="AC26" s="481"/>
      <c r="AD26" s="479"/>
      <c r="AE26" s="481"/>
      <c r="AF26" s="464"/>
      <c r="AG26" s="482"/>
      <c r="AH26" s="482"/>
      <c r="AI26" s="483"/>
    </row>
    <row r="27" spans="1:559" s="501" customFormat="1" ht="13.95" customHeight="1">
      <c r="A27" s="963"/>
      <c r="B27" s="484" t="s">
        <v>969</v>
      </c>
      <c r="C27" s="485" t="s">
        <v>218</v>
      </c>
      <c r="D27" s="485" t="s">
        <v>981</v>
      </c>
      <c r="E27" s="485" t="s">
        <v>982</v>
      </c>
      <c r="F27" s="486">
        <v>17.760000000000002</v>
      </c>
      <c r="G27" s="486">
        <v>0.8</v>
      </c>
      <c r="H27" s="486">
        <v>1.72</v>
      </c>
      <c r="I27" s="487">
        <f t="shared" si="14"/>
        <v>3</v>
      </c>
      <c r="J27" s="488">
        <f t="shared" si="14"/>
        <v>20.853333333333335</v>
      </c>
      <c r="K27" s="488">
        <f t="shared" si="14"/>
        <v>3.7192651603957141</v>
      </c>
      <c r="L27" s="489">
        <f t="shared" si="14"/>
        <v>0.1783535083309965</v>
      </c>
      <c r="M27" s="490">
        <f t="shared" si="0"/>
        <v>0.83170551168882412</v>
      </c>
      <c r="N27" s="491">
        <f t="shared" si="1"/>
        <v>0.2027875944087871</v>
      </c>
      <c r="O27" s="491">
        <f t="shared" si="2"/>
        <v>0.59442481118242574</v>
      </c>
      <c r="P27" s="491">
        <f t="shared" si="3"/>
        <v>0.40557518881757421</v>
      </c>
      <c r="Q27" s="492">
        <f t="shared" si="4"/>
        <v>1.2167255664527226</v>
      </c>
      <c r="R27" s="493"/>
      <c r="S27" s="488"/>
      <c r="T27" s="488"/>
      <c r="U27" s="489"/>
      <c r="V27" s="494">
        <f t="shared" si="5"/>
        <v>3.0933333333333337</v>
      </c>
      <c r="W27" s="494">
        <f t="shared" si="6"/>
        <v>1.196</v>
      </c>
      <c r="X27" s="495">
        <f t="shared" si="7"/>
        <v>4.4482411318332735</v>
      </c>
      <c r="Y27" s="496" t="str">
        <f t="shared" si="8"/>
        <v>Accept</v>
      </c>
      <c r="Z27" s="495"/>
      <c r="AA27" s="495"/>
      <c r="AB27" s="497"/>
      <c r="AC27" s="497"/>
      <c r="AD27" s="495"/>
      <c r="AE27" s="497"/>
      <c r="AF27" s="498"/>
      <c r="AG27" s="499"/>
      <c r="AH27" s="499"/>
      <c r="AI27" s="500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1"/>
      <c r="AU27" s="401"/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01"/>
      <c r="DO27" s="401"/>
      <c r="DP27" s="401"/>
      <c r="DQ27" s="401"/>
      <c r="DR27" s="401"/>
      <c r="DS27" s="401"/>
      <c r="DT27" s="401"/>
      <c r="DU27" s="401"/>
      <c r="DV27" s="401"/>
      <c r="DW27" s="401"/>
      <c r="DX27" s="401"/>
      <c r="DY27" s="401"/>
      <c r="DZ27" s="401"/>
      <c r="EA27" s="401"/>
      <c r="EB27" s="401"/>
      <c r="EC27" s="401"/>
      <c r="ED27" s="401"/>
      <c r="EE27" s="401"/>
      <c r="EF27" s="401"/>
      <c r="EG27" s="401"/>
      <c r="EH27" s="401"/>
      <c r="EI27" s="401"/>
      <c r="EJ27" s="401"/>
      <c r="EK27" s="401"/>
      <c r="EL27" s="401"/>
      <c r="EM27" s="401"/>
      <c r="EN27" s="401"/>
      <c r="EO27" s="401"/>
      <c r="EP27" s="401"/>
      <c r="EQ27" s="401"/>
      <c r="ER27" s="401"/>
      <c r="ES27" s="401"/>
      <c r="ET27" s="401"/>
      <c r="EU27" s="401"/>
      <c r="EV27" s="401"/>
      <c r="EW27" s="401"/>
      <c r="EX27" s="401"/>
      <c r="EY27" s="401"/>
      <c r="EZ27" s="401"/>
      <c r="FA27" s="401"/>
      <c r="FB27" s="401"/>
      <c r="FC27" s="401"/>
      <c r="FD27" s="401"/>
      <c r="FE27" s="401"/>
      <c r="FF27" s="401"/>
      <c r="FG27" s="401"/>
      <c r="FH27" s="401"/>
      <c r="FI27" s="401"/>
      <c r="FJ27" s="401"/>
      <c r="FK27" s="401"/>
      <c r="FL27" s="401"/>
      <c r="FM27" s="401"/>
      <c r="FN27" s="401"/>
      <c r="FO27" s="401"/>
      <c r="FP27" s="401"/>
      <c r="FQ27" s="401"/>
      <c r="FR27" s="401"/>
      <c r="FS27" s="401"/>
      <c r="FT27" s="401"/>
      <c r="FU27" s="401"/>
      <c r="FV27" s="401"/>
      <c r="FW27" s="401"/>
      <c r="FX27" s="401"/>
      <c r="FY27" s="401"/>
      <c r="FZ27" s="401"/>
      <c r="GA27" s="401"/>
      <c r="GB27" s="401"/>
      <c r="GC27" s="401"/>
      <c r="GD27" s="401"/>
      <c r="GE27" s="401"/>
      <c r="GF27" s="401"/>
      <c r="GG27" s="401"/>
      <c r="GH27" s="401"/>
      <c r="GI27" s="401"/>
      <c r="GJ27" s="401"/>
      <c r="GK27" s="401"/>
      <c r="GL27" s="401"/>
      <c r="GM27" s="401"/>
      <c r="GN27" s="401"/>
      <c r="GO27" s="401"/>
      <c r="GP27" s="401"/>
      <c r="GQ27" s="401"/>
      <c r="GR27" s="401"/>
      <c r="GS27" s="401"/>
      <c r="GT27" s="401"/>
      <c r="GU27" s="401"/>
      <c r="GV27" s="401"/>
      <c r="GW27" s="401"/>
      <c r="GX27" s="401"/>
      <c r="GY27" s="401"/>
      <c r="GZ27" s="401"/>
      <c r="HA27" s="401"/>
      <c r="HB27" s="401"/>
      <c r="HC27" s="401"/>
      <c r="HD27" s="401"/>
      <c r="HE27" s="401"/>
      <c r="HF27" s="401"/>
      <c r="HG27" s="401"/>
      <c r="HH27" s="401"/>
      <c r="HI27" s="401"/>
      <c r="HJ27" s="401"/>
      <c r="HK27" s="401"/>
      <c r="HL27" s="401"/>
      <c r="HM27" s="401"/>
      <c r="HN27" s="401"/>
      <c r="HO27" s="401"/>
      <c r="HP27" s="401"/>
      <c r="HQ27" s="401"/>
      <c r="HR27" s="401"/>
      <c r="HS27" s="401"/>
      <c r="HT27" s="401"/>
      <c r="HU27" s="401"/>
      <c r="HV27" s="401"/>
      <c r="HW27" s="401"/>
      <c r="HX27" s="401"/>
      <c r="HY27" s="401"/>
      <c r="HZ27" s="401"/>
      <c r="IA27" s="401"/>
      <c r="IB27" s="401"/>
      <c r="IC27" s="401"/>
      <c r="ID27" s="401"/>
      <c r="IE27" s="401"/>
      <c r="IF27" s="401"/>
      <c r="IG27" s="401"/>
      <c r="IH27" s="401"/>
      <c r="II27" s="401"/>
      <c r="IJ27" s="401"/>
      <c r="IK27" s="401"/>
      <c r="IL27" s="401"/>
      <c r="IM27" s="401"/>
      <c r="IN27" s="401"/>
      <c r="IO27" s="401"/>
      <c r="IP27" s="401"/>
      <c r="IQ27" s="401"/>
      <c r="IR27" s="401"/>
      <c r="IS27" s="401"/>
      <c r="IT27" s="401"/>
      <c r="IU27" s="401"/>
      <c r="IV27" s="401"/>
      <c r="IW27" s="401"/>
      <c r="IX27" s="401"/>
      <c r="IY27" s="401"/>
      <c r="IZ27" s="401"/>
      <c r="JA27" s="401"/>
      <c r="JB27" s="401"/>
      <c r="JC27" s="401"/>
      <c r="JD27" s="401"/>
      <c r="JE27" s="401"/>
      <c r="JF27" s="401"/>
      <c r="JG27" s="401"/>
      <c r="JH27" s="401"/>
      <c r="JI27" s="401"/>
      <c r="JJ27" s="401"/>
      <c r="JK27" s="401"/>
      <c r="JL27" s="401"/>
      <c r="JM27" s="401"/>
      <c r="JN27" s="401"/>
      <c r="JO27" s="401"/>
      <c r="JP27" s="401"/>
      <c r="JQ27" s="401"/>
      <c r="JR27" s="401"/>
      <c r="JS27" s="401"/>
      <c r="JT27" s="401"/>
      <c r="JU27" s="401"/>
      <c r="JV27" s="401"/>
      <c r="JW27" s="401"/>
      <c r="JX27" s="401"/>
      <c r="JY27" s="401"/>
      <c r="JZ27" s="401"/>
      <c r="KA27" s="401"/>
      <c r="KB27" s="401"/>
      <c r="KC27" s="401"/>
      <c r="KD27" s="401"/>
      <c r="KE27" s="401"/>
      <c r="KF27" s="401"/>
      <c r="KG27" s="401"/>
      <c r="KH27" s="401"/>
      <c r="KI27" s="401"/>
      <c r="KJ27" s="401"/>
      <c r="KK27" s="401"/>
      <c r="KL27" s="401"/>
      <c r="KM27" s="401"/>
      <c r="KN27" s="401"/>
      <c r="KO27" s="401"/>
      <c r="KP27" s="401"/>
      <c r="KQ27" s="401"/>
      <c r="KR27" s="401"/>
      <c r="KS27" s="401"/>
      <c r="KT27" s="401"/>
      <c r="KU27" s="401"/>
      <c r="KV27" s="401"/>
      <c r="KW27" s="401"/>
      <c r="KX27" s="401"/>
      <c r="KY27" s="401"/>
      <c r="KZ27" s="401"/>
      <c r="LA27" s="401"/>
      <c r="LB27" s="401"/>
      <c r="LC27" s="401"/>
      <c r="LD27" s="401"/>
      <c r="LE27" s="401"/>
      <c r="LF27" s="401"/>
      <c r="LG27" s="401"/>
      <c r="LH27" s="401"/>
      <c r="LI27" s="401"/>
      <c r="LJ27" s="401"/>
      <c r="LK27" s="401"/>
      <c r="LL27" s="401"/>
      <c r="LM27" s="401"/>
      <c r="LN27" s="401"/>
      <c r="LO27" s="401"/>
      <c r="LP27" s="401"/>
      <c r="LQ27" s="401"/>
      <c r="LR27" s="401"/>
      <c r="LS27" s="401"/>
      <c r="LT27" s="401"/>
      <c r="LU27" s="401"/>
      <c r="LV27" s="401"/>
      <c r="LW27" s="401"/>
      <c r="LX27" s="401"/>
      <c r="LY27" s="401"/>
      <c r="LZ27" s="401"/>
      <c r="MA27" s="401"/>
      <c r="MB27" s="401"/>
      <c r="MC27" s="401"/>
      <c r="MD27" s="401"/>
      <c r="ME27" s="401"/>
      <c r="MF27" s="401"/>
      <c r="MG27" s="401"/>
      <c r="MH27" s="401"/>
      <c r="MI27" s="401"/>
      <c r="MJ27" s="401"/>
      <c r="MK27" s="401"/>
      <c r="ML27" s="401"/>
      <c r="MM27" s="401"/>
      <c r="MN27" s="401"/>
      <c r="MO27" s="401"/>
      <c r="MP27" s="401"/>
      <c r="MQ27" s="401"/>
      <c r="MR27" s="401"/>
      <c r="MS27" s="401"/>
      <c r="MT27" s="401"/>
      <c r="MU27" s="401"/>
      <c r="MV27" s="401"/>
      <c r="MW27" s="401"/>
      <c r="MX27" s="401"/>
      <c r="MY27" s="401"/>
      <c r="MZ27" s="401"/>
      <c r="NA27" s="401"/>
      <c r="NB27" s="401"/>
      <c r="NC27" s="401"/>
      <c r="ND27" s="401"/>
      <c r="NE27" s="401"/>
      <c r="NF27" s="401"/>
      <c r="NG27" s="401"/>
      <c r="NH27" s="401"/>
      <c r="NI27" s="401"/>
      <c r="NJ27" s="401"/>
      <c r="NK27" s="401"/>
      <c r="NL27" s="401"/>
      <c r="NM27" s="401"/>
      <c r="NN27" s="401"/>
      <c r="NO27" s="401"/>
      <c r="NP27" s="401"/>
      <c r="NQ27" s="401"/>
      <c r="NR27" s="401"/>
      <c r="NS27" s="401"/>
      <c r="NT27" s="401"/>
      <c r="NU27" s="401"/>
      <c r="NV27" s="401"/>
      <c r="NW27" s="401"/>
      <c r="NX27" s="401"/>
      <c r="NY27" s="401"/>
      <c r="NZ27" s="401"/>
      <c r="OA27" s="401"/>
      <c r="OB27" s="401"/>
      <c r="OC27" s="401"/>
      <c r="OD27" s="401"/>
      <c r="OE27" s="401"/>
      <c r="OF27" s="401"/>
      <c r="OG27" s="401"/>
      <c r="OH27" s="401"/>
      <c r="OI27" s="401"/>
      <c r="OJ27" s="401"/>
      <c r="OK27" s="401"/>
      <c r="OL27" s="401"/>
      <c r="OM27" s="401"/>
      <c r="ON27" s="401"/>
      <c r="OO27" s="401"/>
      <c r="OP27" s="401"/>
      <c r="OQ27" s="401"/>
      <c r="OR27" s="401"/>
      <c r="OS27" s="401"/>
      <c r="OT27" s="401"/>
      <c r="OU27" s="401"/>
      <c r="OV27" s="401"/>
      <c r="OW27" s="401"/>
      <c r="OX27" s="401"/>
      <c r="OY27" s="401"/>
      <c r="OZ27" s="401"/>
      <c r="PA27" s="401"/>
      <c r="PB27" s="401"/>
      <c r="PC27" s="401"/>
      <c r="PD27" s="401"/>
      <c r="PE27" s="401"/>
      <c r="PF27" s="401"/>
      <c r="PG27" s="401"/>
      <c r="PH27" s="401"/>
      <c r="PI27" s="401"/>
      <c r="PJ27" s="401"/>
      <c r="PK27" s="401"/>
      <c r="PL27" s="401"/>
      <c r="PM27" s="401"/>
      <c r="PN27" s="401"/>
      <c r="PO27" s="401"/>
      <c r="PP27" s="401"/>
      <c r="PQ27" s="401"/>
      <c r="PR27" s="401"/>
      <c r="PS27" s="401"/>
      <c r="PT27" s="401"/>
      <c r="PU27" s="401"/>
      <c r="PV27" s="401"/>
      <c r="PW27" s="401"/>
      <c r="PX27" s="401"/>
      <c r="PY27" s="401"/>
      <c r="PZ27" s="401"/>
      <c r="QA27" s="401"/>
      <c r="QB27" s="401"/>
      <c r="QC27" s="401"/>
      <c r="QD27" s="401"/>
      <c r="QE27" s="401"/>
      <c r="QF27" s="401"/>
      <c r="QG27" s="401"/>
      <c r="QH27" s="401"/>
      <c r="QI27" s="401"/>
      <c r="QJ27" s="401"/>
      <c r="QK27" s="401"/>
      <c r="QL27" s="401"/>
      <c r="QM27" s="401"/>
      <c r="QN27" s="401"/>
      <c r="QO27" s="401"/>
      <c r="QP27" s="401"/>
      <c r="QQ27" s="401"/>
      <c r="QR27" s="401"/>
      <c r="QS27" s="401"/>
      <c r="QT27" s="401"/>
      <c r="QU27" s="401"/>
      <c r="QV27" s="401"/>
      <c r="QW27" s="401"/>
      <c r="QX27" s="401"/>
      <c r="QY27" s="401"/>
      <c r="QZ27" s="401"/>
      <c r="RA27" s="401"/>
      <c r="RB27" s="401"/>
      <c r="RC27" s="401"/>
      <c r="RD27" s="401"/>
      <c r="RE27" s="401"/>
      <c r="RF27" s="401"/>
      <c r="RG27" s="401"/>
      <c r="RH27" s="401"/>
      <c r="RI27" s="401"/>
      <c r="RJ27" s="401"/>
      <c r="RK27" s="401"/>
      <c r="RL27" s="401"/>
      <c r="RM27" s="401"/>
      <c r="RN27" s="401"/>
      <c r="RO27" s="401"/>
      <c r="RP27" s="401"/>
      <c r="RQ27" s="401"/>
      <c r="RR27" s="401"/>
      <c r="RS27" s="401"/>
      <c r="RT27" s="401"/>
      <c r="RU27" s="401"/>
      <c r="RV27" s="401"/>
      <c r="RW27" s="401"/>
      <c r="RX27" s="401"/>
      <c r="RY27" s="401"/>
      <c r="RZ27" s="401"/>
      <c r="SA27" s="401"/>
      <c r="SB27" s="401"/>
      <c r="SC27" s="401"/>
      <c r="SD27" s="401"/>
      <c r="SE27" s="401"/>
      <c r="SF27" s="401"/>
      <c r="SG27" s="401"/>
      <c r="SH27" s="401"/>
      <c r="SI27" s="401"/>
      <c r="SJ27" s="401"/>
      <c r="SK27" s="401"/>
      <c r="SL27" s="401"/>
      <c r="SM27" s="401"/>
      <c r="SN27" s="401"/>
      <c r="SO27" s="401"/>
      <c r="SP27" s="401"/>
      <c r="SQ27" s="401"/>
      <c r="SR27" s="401"/>
      <c r="SS27" s="401"/>
      <c r="ST27" s="401"/>
      <c r="SU27" s="401"/>
      <c r="SV27" s="401"/>
      <c r="SW27" s="401"/>
      <c r="SX27" s="401"/>
      <c r="SY27" s="401"/>
      <c r="SZ27" s="401"/>
      <c r="TA27" s="401"/>
      <c r="TB27" s="401"/>
      <c r="TC27" s="401"/>
      <c r="TD27" s="401"/>
      <c r="TE27" s="401"/>
      <c r="TF27" s="401"/>
      <c r="TG27" s="401"/>
      <c r="TH27" s="401"/>
      <c r="TI27" s="401"/>
      <c r="TJ27" s="401"/>
      <c r="TK27" s="401"/>
      <c r="TL27" s="401"/>
      <c r="TM27" s="401"/>
      <c r="TN27" s="401"/>
      <c r="TO27" s="401"/>
      <c r="TP27" s="401"/>
      <c r="TQ27" s="401"/>
      <c r="TR27" s="401"/>
      <c r="TS27" s="401"/>
      <c r="TT27" s="401"/>
      <c r="TU27" s="401"/>
      <c r="TV27" s="401"/>
      <c r="TW27" s="401"/>
      <c r="TX27" s="401"/>
      <c r="TY27" s="401"/>
      <c r="TZ27" s="401"/>
      <c r="UA27" s="401"/>
      <c r="UB27" s="401"/>
      <c r="UC27" s="401"/>
      <c r="UD27" s="401"/>
      <c r="UE27" s="401"/>
      <c r="UF27" s="401"/>
      <c r="UG27" s="401"/>
      <c r="UH27" s="401"/>
      <c r="UI27" s="401"/>
      <c r="UJ27" s="401"/>
      <c r="UK27" s="401"/>
      <c r="UL27" s="401"/>
      <c r="UM27" s="401"/>
    </row>
    <row r="28" spans="1:559" s="467" customFormat="1" ht="13.95" customHeight="1">
      <c r="A28" s="963"/>
      <c r="B28" s="450" t="s">
        <v>983</v>
      </c>
      <c r="C28" s="451" t="s">
        <v>211</v>
      </c>
      <c r="D28" s="451" t="s">
        <v>984</v>
      </c>
      <c r="E28" s="451" t="s">
        <v>985</v>
      </c>
      <c r="F28" s="452">
        <v>19.350000000000001</v>
      </c>
      <c r="G28" s="452">
        <v>0.26</v>
      </c>
      <c r="H28" s="452">
        <v>1.68</v>
      </c>
      <c r="I28" s="453">
        <f>COUNT(F28:F30)</f>
        <v>3</v>
      </c>
      <c r="J28" s="458">
        <f>AVERAGE(F28:F30)</f>
        <v>20.790000000000003</v>
      </c>
      <c r="K28" s="458">
        <f>STDEV(F28:F30)</f>
        <v>3.0104484715736168</v>
      </c>
      <c r="L28" s="459">
        <f>K28/J28</f>
        <v>0.14480271628540722</v>
      </c>
      <c r="M28" s="454">
        <f t="shared" si="0"/>
        <v>0.47833404676987767</v>
      </c>
      <c r="N28" s="455">
        <f t="shared" si="1"/>
        <v>0.31620623368830436</v>
      </c>
      <c r="O28" s="455">
        <f t="shared" si="2"/>
        <v>0.36758753262339128</v>
      </c>
      <c r="P28" s="455">
        <f t="shared" si="3"/>
        <v>0.63241246737660872</v>
      </c>
      <c r="Q28" s="456">
        <f t="shared" si="4"/>
        <v>1.8972374021298262</v>
      </c>
      <c r="R28" s="457">
        <f>COUNT(F28:F30)</f>
        <v>3</v>
      </c>
      <c r="S28" s="458">
        <f>AVERAGE(F28:F30)</f>
        <v>20.790000000000003</v>
      </c>
      <c r="T28" s="458">
        <f>STDEV(F28:F30)</f>
        <v>3.0104484715736168</v>
      </c>
      <c r="U28" s="459">
        <f>T28/S28</f>
        <v>0.14480271628540722</v>
      </c>
      <c r="V28" s="460">
        <f t="shared" si="5"/>
        <v>1.4400000000000013</v>
      </c>
      <c r="W28" s="460">
        <f t="shared" si="6"/>
        <v>1.196</v>
      </c>
      <c r="X28" s="461">
        <f t="shared" si="7"/>
        <v>3.6004963720020458</v>
      </c>
      <c r="Y28" s="462" t="str">
        <f t="shared" si="8"/>
        <v>Accept</v>
      </c>
      <c r="Z28" s="461"/>
      <c r="AA28" s="461"/>
      <c r="AB28" s="463"/>
      <c r="AC28" s="463"/>
      <c r="AD28" s="461"/>
      <c r="AE28" s="463"/>
      <c r="AF28" s="464">
        <f>COUNT(F28:F30)</f>
        <v>3</v>
      </c>
      <c r="AG28" s="465">
        <f>AVERAGE(F28:F30)</f>
        <v>20.790000000000003</v>
      </c>
      <c r="AH28" s="465">
        <f>STDEV(F28:F30)</f>
        <v>3.0104484715736168</v>
      </c>
      <c r="AI28" s="466">
        <f>AH28/AG28</f>
        <v>0.14480271628540722</v>
      </c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01"/>
      <c r="DO28" s="401"/>
      <c r="DP28" s="401"/>
      <c r="DQ28" s="401"/>
      <c r="DR28" s="401"/>
      <c r="DS28" s="401"/>
      <c r="DT28" s="401"/>
      <c r="DU28" s="401"/>
      <c r="DV28" s="401"/>
      <c r="DW28" s="401"/>
      <c r="DX28" s="401"/>
      <c r="DY28" s="401"/>
      <c r="DZ28" s="401"/>
      <c r="EA28" s="401"/>
      <c r="EB28" s="401"/>
      <c r="EC28" s="401"/>
      <c r="ED28" s="401"/>
      <c r="EE28" s="401"/>
      <c r="EF28" s="401"/>
      <c r="EG28" s="401"/>
      <c r="EH28" s="401"/>
      <c r="EI28" s="401"/>
      <c r="EJ28" s="401"/>
      <c r="EK28" s="401"/>
      <c r="EL28" s="401"/>
      <c r="EM28" s="401"/>
      <c r="EN28" s="401"/>
      <c r="EO28" s="401"/>
      <c r="EP28" s="401"/>
      <c r="EQ28" s="401"/>
      <c r="ER28" s="401"/>
      <c r="ES28" s="401"/>
      <c r="ET28" s="401"/>
      <c r="EU28" s="401"/>
      <c r="EV28" s="401"/>
      <c r="EW28" s="401"/>
      <c r="EX28" s="401"/>
      <c r="EY28" s="401"/>
      <c r="EZ28" s="401"/>
      <c r="FA28" s="401"/>
      <c r="FB28" s="401"/>
      <c r="FC28" s="401"/>
      <c r="FD28" s="401"/>
      <c r="FE28" s="401"/>
      <c r="FF28" s="401"/>
      <c r="FG28" s="401"/>
      <c r="FH28" s="401"/>
      <c r="FI28" s="401"/>
      <c r="FJ28" s="401"/>
      <c r="FK28" s="401"/>
      <c r="FL28" s="401"/>
      <c r="FM28" s="401"/>
      <c r="FN28" s="401"/>
      <c r="FO28" s="401"/>
      <c r="FP28" s="401"/>
      <c r="FQ28" s="401"/>
      <c r="FR28" s="401"/>
      <c r="FS28" s="401"/>
      <c r="FT28" s="401"/>
      <c r="FU28" s="401"/>
      <c r="FV28" s="401"/>
      <c r="FW28" s="401"/>
      <c r="FX28" s="401"/>
      <c r="FY28" s="401"/>
      <c r="FZ28" s="401"/>
      <c r="GA28" s="401"/>
      <c r="GB28" s="401"/>
      <c r="GC28" s="401"/>
      <c r="GD28" s="401"/>
      <c r="GE28" s="401"/>
      <c r="GF28" s="401"/>
      <c r="GG28" s="401"/>
      <c r="GH28" s="401"/>
      <c r="GI28" s="401"/>
      <c r="GJ28" s="401"/>
      <c r="GK28" s="401"/>
      <c r="GL28" s="401"/>
      <c r="GM28" s="401"/>
      <c r="GN28" s="401"/>
      <c r="GO28" s="401"/>
      <c r="GP28" s="401"/>
      <c r="GQ28" s="401"/>
      <c r="GR28" s="401"/>
      <c r="GS28" s="401"/>
      <c r="GT28" s="401"/>
      <c r="GU28" s="401"/>
      <c r="GV28" s="401"/>
      <c r="GW28" s="401"/>
      <c r="GX28" s="401"/>
      <c r="GY28" s="401"/>
      <c r="GZ28" s="401"/>
      <c r="HA28" s="401"/>
      <c r="HB28" s="401"/>
      <c r="HC28" s="401"/>
      <c r="HD28" s="401"/>
      <c r="HE28" s="401"/>
      <c r="HF28" s="401"/>
      <c r="HG28" s="401"/>
      <c r="HH28" s="401"/>
      <c r="HI28" s="401"/>
      <c r="HJ28" s="401"/>
      <c r="HK28" s="401"/>
      <c r="HL28" s="401"/>
      <c r="HM28" s="401"/>
      <c r="HN28" s="401"/>
      <c r="HO28" s="401"/>
      <c r="HP28" s="401"/>
      <c r="HQ28" s="401"/>
      <c r="HR28" s="401"/>
      <c r="HS28" s="401"/>
      <c r="HT28" s="401"/>
      <c r="HU28" s="401"/>
      <c r="HV28" s="401"/>
      <c r="HW28" s="401"/>
      <c r="HX28" s="401"/>
      <c r="HY28" s="401"/>
      <c r="HZ28" s="401"/>
      <c r="IA28" s="401"/>
      <c r="IB28" s="401"/>
      <c r="IC28" s="401"/>
      <c r="ID28" s="401"/>
      <c r="IE28" s="401"/>
      <c r="IF28" s="401"/>
      <c r="IG28" s="401"/>
      <c r="IH28" s="401"/>
      <c r="II28" s="401"/>
      <c r="IJ28" s="401"/>
      <c r="IK28" s="401"/>
      <c r="IL28" s="401"/>
      <c r="IM28" s="401"/>
      <c r="IN28" s="401"/>
      <c r="IO28" s="401"/>
      <c r="IP28" s="401"/>
      <c r="IQ28" s="401"/>
      <c r="IR28" s="401"/>
      <c r="IS28" s="401"/>
      <c r="IT28" s="401"/>
      <c r="IU28" s="401"/>
      <c r="IV28" s="401"/>
      <c r="IW28" s="401"/>
      <c r="IX28" s="401"/>
      <c r="IY28" s="401"/>
      <c r="IZ28" s="401"/>
      <c r="JA28" s="401"/>
      <c r="JB28" s="401"/>
      <c r="JC28" s="401"/>
      <c r="JD28" s="401"/>
      <c r="JE28" s="401"/>
      <c r="JF28" s="401"/>
      <c r="JG28" s="401"/>
      <c r="JH28" s="401"/>
      <c r="JI28" s="401"/>
      <c r="JJ28" s="401"/>
      <c r="JK28" s="401"/>
      <c r="JL28" s="401"/>
      <c r="JM28" s="401"/>
      <c r="JN28" s="401"/>
      <c r="JO28" s="401"/>
      <c r="JP28" s="401"/>
      <c r="JQ28" s="401"/>
      <c r="JR28" s="401"/>
      <c r="JS28" s="401"/>
      <c r="JT28" s="401"/>
      <c r="JU28" s="401"/>
      <c r="JV28" s="401"/>
      <c r="JW28" s="401"/>
      <c r="JX28" s="401"/>
      <c r="JY28" s="401"/>
      <c r="JZ28" s="401"/>
      <c r="KA28" s="401"/>
      <c r="KB28" s="401"/>
      <c r="KC28" s="401"/>
      <c r="KD28" s="401"/>
      <c r="KE28" s="401"/>
      <c r="KF28" s="401"/>
      <c r="KG28" s="401"/>
      <c r="KH28" s="401"/>
      <c r="KI28" s="401"/>
      <c r="KJ28" s="401"/>
      <c r="KK28" s="401"/>
      <c r="KL28" s="401"/>
      <c r="KM28" s="401"/>
      <c r="KN28" s="401"/>
      <c r="KO28" s="401"/>
      <c r="KP28" s="401"/>
      <c r="KQ28" s="401"/>
      <c r="KR28" s="401"/>
      <c r="KS28" s="401"/>
      <c r="KT28" s="401"/>
      <c r="KU28" s="401"/>
      <c r="KV28" s="401"/>
      <c r="KW28" s="401"/>
      <c r="KX28" s="401"/>
      <c r="KY28" s="401"/>
      <c r="KZ28" s="401"/>
      <c r="LA28" s="401"/>
      <c r="LB28" s="401"/>
      <c r="LC28" s="401"/>
      <c r="LD28" s="401"/>
      <c r="LE28" s="401"/>
      <c r="LF28" s="401"/>
      <c r="LG28" s="401"/>
      <c r="LH28" s="401"/>
      <c r="LI28" s="401"/>
      <c r="LJ28" s="401"/>
      <c r="LK28" s="401"/>
      <c r="LL28" s="401"/>
      <c r="LM28" s="401"/>
      <c r="LN28" s="401"/>
      <c r="LO28" s="401"/>
      <c r="LP28" s="401"/>
      <c r="LQ28" s="401"/>
      <c r="LR28" s="401"/>
      <c r="LS28" s="401"/>
      <c r="LT28" s="401"/>
      <c r="LU28" s="401"/>
      <c r="LV28" s="401"/>
      <c r="LW28" s="401"/>
      <c r="LX28" s="401"/>
      <c r="LY28" s="401"/>
      <c r="LZ28" s="401"/>
      <c r="MA28" s="401"/>
      <c r="MB28" s="401"/>
      <c r="MC28" s="401"/>
      <c r="MD28" s="401"/>
      <c r="ME28" s="401"/>
      <c r="MF28" s="401"/>
      <c r="MG28" s="401"/>
      <c r="MH28" s="401"/>
      <c r="MI28" s="401"/>
      <c r="MJ28" s="401"/>
      <c r="MK28" s="401"/>
      <c r="ML28" s="401"/>
      <c r="MM28" s="401"/>
      <c r="MN28" s="401"/>
      <c r="MO28" s="401"/>
      <c r="MP28" s="401"/>
      <c r="MQ28" s="401"/>
      <c r="MR28" s="401"/>
      <c r="MS28" s="401"/>
      <c r="MT28" s="401"/>
      <c r="MU28" s="401"/>
      <c r="MV28" s="401"/>
      <c r="MW28" s="401"/>
      <c r="MX28" s="401"/>
      <c r="MY28" s="401"/>
      <c r="MZ28" s="401"/>
      <c r="NA28" s="401"/>
      <c r="NB28" s="401"/>
      <c r="NC28" s="401"/>
      <c r="ND28" s="401"/>
      <c r="NE28" s="401"/>
      <c r="NF28" s="401"/>
      <c r="NG28" s="401"/>
      <c r="NH28" s="401"/>
      <c r="NI28" s="401"/>
      <c r="NJ28" s="401"/>
      <c r="NK28" s="401"/>
      <c r="NL28" s="401"/>
      <c r="NM28" s="401"/>
      <c r="NN28" s="401"/>
      <c r="NO28" s="401"/>
      <c r="NP28" s="401"/>
      <c r="NQ28" s="401"/>
      <c r="NR28" s="401"/>
      <c r="NS28" s="401"/>
      <c r="NT28" s="401"/>
      <c r="NU28" s="401"/>
      <c r="NV28" s="401"/>
      <c r="NW28" s="401"/>
      <c r="NX28" s="401"/>
      <c r="NY28" s="401"/>
      <c r="NZ28" s="401"/>
      <c r="OA28" s="401"/>
      <c r="OB28" s="401"/>
      <c r="OC28" s="401"/>
      <c r="OD28" s="401"/>
      <c r="OE28" s="401"/>
      <c r="OF28" s="401"/>
      <c r="OG28" s="401"/>
      <c r="OH28" s="401"/>
      <c r="OI28" s="401"/>
      <c r="OJ28" s="401"/>
      <c r="OK28" s="401"/>
      <c r="OL28" s="401"/>
      <c r="OM28" s="401"/>
      <c r="ON28" s="401"/>
      <c r="OO28" s="401"/>
      <c r="OP28" s="401"/>
      <c r="OQ28" s="401"/>
      <c r="OR28" s="401"/>
      <c r="OS28" s="401"/>
      <c r="OT28" s="401"/>
      <c r="OU28" s="401"/>
      <c r="OV28" s="401"/>
      <c r="OW28" s="401"/>
      <c r="OX28" s="401"/>
      <c r="OY28" s="401"/>
      <c r="OZ28" s="401"/>
      <c r="PA28" s="401"/>
      <c r="PB28" s="401"/>
      <c r="PC28" s="401"/>
      <c r="PD28" s="401"/>
      <c r="PE28" s="401"/>
      <c r="PF28" s="401"/>
      <c r="PG28" s="401"/>
      <c r="PH28" s="401"/>
      <c r="PI28" s="401"/>
      <c r="PJ28" s="401"/>
      <c r="PK28" s="401"/>
      <c r="PL28" s="401"/>
      <c r="PM28" s="401"/>
      <c r="PN28" s="401"/>
      <c r="PO28" s="401"/>
      <c r="PP28" s="401"/>
      <c r="PQ28" s="401"/>
      <c r="PR28" s="401"/>
      <c r="PS28" s="401"/>
      <c r="PT28" s="401"/>
      <c r="PU28" s="401"/>
      <c r="PV28" s="401"/>
      <c r="PW28" s="401"/>
      <c r="PX28" s="401"/>
      <c r="PY28" s="401"/>
      <c r="PZ28" s="401"/>
      <c r="QA28" s="401"/>
      <c r="QB28" s="401"/>
      <c r="QC28" s="401"/>
      <c r="QD28" s="401"/>
      <c r="QE28" s="401"/>
      <c r="QF28" s="401"/>
      <c r="QG28" s="401"/>
      <c r="QH28" s="401"/>
      <c r="QI28" s="401"/>
      <c r="QJ28" s="401"/>
      <c r="QK28" s="401"/>
      <c r="QL28" s="401"/>
      <c r="QM28" s="401"/>
      <c r="QN28" s="401"/>
      <c r="QO28" s="401"/>
      <c r="QP28" s="401"/>
      <c r="QQ28" s="401"/>
      <c r="QR28" s="401"/>
      <c r="QS28" s="401"/>
      <c r="QT28" s="401"/>
      <c r="QU28" s="401"/>
      <c r="QV28" s="401"/>
      <c r="QW28" s="401"/>
      <c r="QX28" s="401"/>
      <c r="QY28" s="401"/>
      <c r="QZ28" s="401"/>
      <c r="RA28" s="401"/>
      <c r="RB28" s="401"/>
      <c r="RC28" s="401"/>
      <c r="RD28" s="401"/>
      <c r="RE28" s="401"/>
      <c r="RF28" s="401"/>
      <c r="RG28" s="401"/>
      <c r="RH28" s="401"/>
      <c r="RI28" s="401"/>
      <c r="RJ28" s="401"/>
      <c r="RK28" s="401"/>
      <c r="RL28" s="401"/>
      <c r="RM28" s="401"/>
      <c r="RN28" s="401"/>
      <c r="RO28" s="401"/>
      <c r="RP28" s="401"/>
      <c r="RQ28" s="401"/>
      <c r="RR28" s="401"/>
      <c r="RS28" s="401"/>
      <c r="RT28" s="401"/>
      <c r="RU28" s="401"/>
      <c r="RV28" s="401"/>
      <c r="RW28" s="401"/>
      <c r="RX28" s="401"/>
      <c r="RY28" s="401"/>
      <c r="RZ28" s="401"/>
      <c r="SA28" s="401"/>
      <c r="SB28" s="401"/>
      <c r="SC28" s="401"/>
      <c r="SD28" s="401"/>
      <c r="SE28" s="401"/>
      <c r="SF28" s="401"/>
      <c r="SG28" s="401"/>
      <c r="SH28" s="401"/>
      <c r="SI28" s="401"/>
      <c r="SJ28" s="401"/>
      <c r="SK28" s="401"/>
      <c r="SL28" s="401"/>
      <c r="SM28" s="401"/>
      <c r="SN28" s="401"/>
      <c r="SO28" s="401"/>
      <c r="SP28" s="401"/>
      <c r="SQ28" s="401"/>
      <c r="SR28" s="401"/>
      <c r="SS28" s="401"/>
      <c r="ST28" s="401"/>
      <c r="SU28" s="401"/>
      <c r="SV28" s="401"/>
      <c r="SW28" s="401"/>
      <c r="SX28" s="401"/>
      <c r="SY28" s="401"/>
      <c r="SZ28" s="401"/>
      <c r="TA28" s="401"/>
      <c r="TB28" s="401"/>
      <c r="TC28" s="401"/>
      <c r="TD28" s="401"/>
      <c r="TE28" s="401"/>
      <c r="TF28" s="401"/>
      <c r="TG28" s="401"/>
      <c r="TH28" s="401"/>
      <c r="TI28" s="401"/>
      <c r="TJ28" s="401"/>
      <c r="TK28" s="401"/>
      <c r="TL28" s="401"/>
      <c r="TM28" s="401"/>
      <c r="TN28" s="401"/>
      <c r="TO28" s="401"/>
      <c r="TP28" s="401"/>
      <c r="TQ28" s="401"/>
      <c r="TR28" s="401"/>
      <c r="TS28" s="401"/>
      <c r="TT28" s="401"/>
      <c r="TU28" s="401"/>
      <c r="TV28" s="401"/>
      <c r="TW28" s="401"/>
      <c r="TX28" s="401"/>
      <c r="TY28" s="401"/>
      <c r="TZ28" s="401"/>
      <c r="UA28" s="401"/>
      <c r="UB28" s="401"/>
      <c r="UC28" s="401"/>
      <c r="UD28" s="401"/>
      <c r="UE28" s="401"/>
      <c r="UF28" s="401"/>
      <c r="UG28" s="401"/>
      <c r="UH28" s="401"/>
      <c r="UI28" s="401"/>
      <c r="UJ28" s="401"/>
      <c r="UK28" s="401"/>
      <c r="UL28" s="401"/>
      <c r="UM28" s="401"/>
    </row>
    <row r="29" spans="1:559" s="401" customFormat="1" ht="13.95" customHeight="1">
      <c r="A29" s="963"/>
      <c r="B29" s="468" t="s">
        <v>983</v>
      </c>
      <c r="C29" s="469" t="s">
        <v>211</v>
      </c>
      <c r="D29" s="469" t="s">
        <v>986</v>
      </c>
      <c r="E29" s="469" t="s">
        <v>987</v>
      </c>
      <c r="F29" s="470">
        <v>18.77</v>
      </c>
      <c r="G29" s="470">
        <v>0.53</v>
      </c>
      <c r="H29" s="470">
        <v>1.7</v>
      </c>
      <c r="I29" s="471">
        <f t="shared" ref="I29:L30" si="15">I28</f>
        <v>3</v>
      </c>
      <c r="J29" s="472">
        <f t="shared" si="15"/>
        <v>20.790000000000003</v>
      </c>
      <c r="K29" s="472">
        <f t="shared" si="15"/>
        <v>3.0104484715736168</v>
      </c>
      <c r="L29" s="473">
        <f t="shared" si="15"/>
        <v>0.14480271628540722</v>
      </c>
      <c r="M29" s="474">
        <f t="shared" si="0"/>
        <v>0.67099637116330113</v>
      </c>
      <c r="N29" s="475">
        <f t="shared" si="1"/>
        <v>0.25111142063419145</v>
      </c>
      <c r="O29" s="475">
        <f t="shared" si="2"/>
        <v>0.4977771587316171</v>
      </c>
      <c r="P29" s="475">
        <f t="shared" si="3"/>
        <v>0.5022228412683829</v>
      </c>
      <c r="Q29" s="476">
        <f t="shared" si="4"/>
        <v>1.5066685238051487</v>
      </c>
      <c r="R29" s="477"/>
      <c r="S29" s="472"/>
      <c r="T29" s="472"/>
      <c r="U29" s="473"/>
      <c r="V29" s="478">
        <f t="shared" si="5"/>
        <v>2.0200000000000031</v>
      </c>
      <c r="W29" s="478">
        <f t="shared" si="6"/>
        <v>1.196</v>
      </c>
      <c r="X29" s="479">
        <f t="shared" si="7"/>
        <v>3.6004963720020458</v>
      </c>
      <c r="Y29" s="480" t="str">
        <f t="shared" si="8"/>
        <v>Accept</v>
      </c>
      <c r="Z29" s="479"/>
      <c r="AA29" s="479"/>
      <c r="AB29" s="481"/>
      <c r="AC29" s="481"/>
      <c r="AD29" s="479"/>
      <c r="AE29" s="481"/>
      <c r="AF29" s="464"/>
      <c r="AG29" s="482"/>
      <c r="AH29" s="482"/>
      <c r="AI29" s="483"/>
    </row>
    <row r="30" spans="1:559" s="501" customFormat="1" ht="13.95" customHeight="1">
      <c r="A30" s="963"/>
      <c r="B30" s="484" t="s">
        <v>983</v>
      </c>
      <c r="C30" s="485" t="s">
        <v>211</v>
      </c>
      <c r="D30" s="485" t="s">
        <v>988</v>
      </c>
      <c r="E30" s="485" t="s">
        <v>989</v>
      </c>
      <c r="F30" s="486">
        <v>24.25</v>
      </c>
      <c r="G30" s="486">
        <v>0.33</v>
      </c>
      <c r="H30" s="486">
        <v>2.11</v>
      </c>
      <c r="I30" s="487">
        <f t="shared" si="15"/>
        <v>3</v>
      </c>
      <c r="J30" s="488">
        <f t="shared" si="15"/>
        <v>20.790000000000003</v>
      </c>
      <c r="K30" s="488">
        <f t="shared" si="15"/>
        <v>3.0104484715736168</v>
      </c>
      <c r="L30" s="489">
        <f t="shared" si="15"/>
        <v>0.14480271628540722</v>
      </c>
      <c r="M30" s="490">
        <f t="shared" si="0"/>
        <v>1.1493304179331765</v>
      </c>
      <c r="N30" s="491">
        <f t="shared" si="1"/>
        <v>0.87479012003762624</v>
      </c>
      <c r="O30" s="491">
        <f t="shared" si="2"/>
        <v>0.74958024007525248</v>
      </c>
      <c r="P30" s="491">
        <f t="shared" si="3"/>
        <v>0.25041975992474752</v>
      </c>
      <c r="Q30" s="492">
        <f t="shared" si="4"/>
        <v>0.75125927977424256</v>
      </c>
      <c r="R30" s="493"/>
      <c r="S30" s="488"/>
      <c r="T30" s="488"/>
      <c r="U30" s="489"/>
      <c r="V30" s="494">
        <f t="shared" si="5"/>
        <v>3.4599999999999973</v>
      </c>
      <c r="W30" s="494">
        <f t="shared" si="6"/>
        <v>1.196</v>
      </c>
      <c r="X30" s="495">
        <f t="shared" si="7"/>
        <v>3.6004963720020458</v>
      </c>
      <c r="Y30" s="496" t="str">
        <f t="shared" si="8"/>
        <v>Accept</v>
      </c>
      <c r="Z30" s="495"/>
      <c r="AA30" s="495"/>
      <c r="AB30" s="497"/>
      <c r="AC30" s="497"/>
      <c r="AD30" s="495"/>
      <c r="AE30" s="497"/>
      <c r="AF30" s="498"/>
      <c r="AG30" s="499"/>
      <c r="AH30" s="499"/>
      <c r="AI30" s="500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1"/>
      <c r="BJ30" s="401"/>
      <c r="BK30" s="401"/>
      <c r="BL30" s="401"/>
      <c r="BM30" s="401"/>
      <c r="BN30" s="401"/>
      <c r="BO30" s="401"/>
      <c r="BP30" s="401"/>
      <c r="BQ30" s="401"/>
      <c r="BR30" s="401"/>
      <c r="BS30" s="401"/>
      <c r="BT30" s="401"/>
      <c r="BU30" s="401"/>
      <c r="BV30" s="401"/>
      <c r="BW30" s="401"/>
      <c r="BX30" s="401"/>
      <c r="BY30" s="401"/>
      <c r="BZ30" s="401"/>
      <c r="CA30" s="401"/>
      <c r="CB30" s="401"/>
      <c r="CC30" s="401"/>
      <c r="CD30" s="401"/>
      <c r="CE30" s="401"/>
      <c r="CF30" s="401"/>
      <c r="CG30" s="401"/>
      <c r="CH30" s="401"/>
      <c r="CI30" s="401"/>
      <c r="CJ30" s="401"/>
      <c r="CK30" s="401"/>
      <c r="CL30" s="401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401"/>
      <c r="DE30" s="401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1"/>
      <c r="DT30" s="401"/>
      <c r="DU30" s="401"/>
      <c r="DV30" s="401"/>
      <c r="DW30" s="401"/>
      <c r="DX30" s="401"/>
      <c r="DY30" s="401"/>
      <c r="DZ30" s="401"/>
      <c r="EA30" s="401"/>
      <c r="EB30" s="401"/>
      <c r="EC30" s="401"/>
      <c r="ED30" s="401"/>
      <c r="EE30" s="401"/>
      <c r="EF30" s="401"/>
      <c r="EG30" s="401"/>
      <c r="EH30" s="401"/>
      <c r="EI30" s="401"/>
      <c r="EJ30" s="401"/>
      <c r="EK30" s="401"/>
      <c r="EL30" s="401"/>
      <c r="EM30" s="401"/>
      <c r="EN30" s="401"/>
      <c r="EO30" s="401"/>
      <c r="EP30" s="401"/>
      <c r="EQ30" s="401"/>
      <c r="ER30" s="401"/>
      <c r="ES30" s="401"/>
      <c r="ET30" s="401"/>
      <c r="EU30" s="401"/>
      <c r="EV30" s="401"/>
      <c r="EW30" s="401"/>
      <c r="EX30" s="401"/>
      <c r="EY30" s="401"/>
      <c r="EZ30" s="401"/>
      <c r="FA30" s="401"/>
      <c r="FB30" s="401"/>
      <c r="FC30" s="401"/>
      <c r="FD30" s="401"/>
      <c r="FE30" s="401"/>
      <c r="FF30" s="401"/>
      <c r="FG30" s="401"/>
      <c r="FH30" s="401"/>
      <c r="FI30" s="401"/>
      <c r="FJ30" s="401"/>
      <c r="FK30" s="401"/>
      <c r="FL30" s="401"/>
      <c r="FM30" s="401"/>
      <c r="FN30" s="401"/>
      <c r="FO30" s="401"/>
      <c r="FP30" s="401"/>
      <c r="FQ30" s="401"/>
      <c r="FR30" s="401"/>
      <c r="FS30" s="401"/>
      <c r="FT30" s="401"/>
      <c r="FU30" s="401"/>
      <c r="FV30" s="401"/>
      <c r="FW30" s="401"/>
      <c r="FX30" s="401"/>
      <c r="FY30" s="401"/>
      <c r="FZ30" s="401"/>
      <c r="GA30" s="401"/>
      <c r="GB30" s="401"/>
      <c r="GC30" s="401"/>
      <c r="GD30" s="401"/>
      <c r="GE30" s="401"/>
      <c r="GF30" s="401"/>
      <c r="GG30" s="401"/>
      <c r="GH30" s="401"/>
      <c r="GI30" s="401"/>
      <c r="GJ30" s="401"/>
      <c r="GK30" s="401"/>
      <c r="GL30" s="401"/>
      <c r="GM30" s="401"/>
      <c r="GN30" s="401"/>
      <c r="GO30" s="401"/>
      <c r="GP30" s="401"/>
      <c r="GQ30" s="401"/>
      <c r="GR30" s="401"/>
      <c r="GS30" s="401"/>
      <c r="GT30" s="401"/>
      <c r="GU30" s="401"/>
      <c r="GV30" s="401"/>
      <c r="GW30" s="401"/>
      <c r="GX30" s="401"/>
      <c r="GY30" s="401"/>
      <c r="GZ30" s="401"/>
      <c r="HA30" s="401"/>
      <c r="HB30" s="401"/>
      <c r="HC30" s="401"/>
      <c r="HD30" s="401"/>
      <c r="HE30" s="401"/>
      <c r="HF30" s="401"/>
      <c r="HG30" s="401"/>
      <c r="HH30" s="401"/>
      <c r="HI30" s="401"/>
      <c r="HJ30" s="401"/>
      <c r="HK30" s="401"/>
      <c r="HL30" s="401"/>
      <c r="HM30" s="401"/>
      <c r="HN30" s="401"/>
      <c r="HO30" s="401"/>
      <c r="HP30" s="401"/>
      <c r="HQ30" s="401"/>
      <c r="HR30" s="401"/>
      <c r="HS30" s="401"/>
      <c r="HT30" s="401"/>
      <c r="HU30" s="401"/>
      <c r="HV30" s="401"/>
      <c r="HW30" s="401"/>
      <c r="HX30" s="401"/>
      <c r="HY30" s="401"/>
      <c r="HZ30" s="401"/>
      <c r="IA30" s="401"/>
      <c r="IB30" s="401"/>
      <c r="IC30" s="401"/>
      <c r="ID30" s="401"/>
      <c r="IE30" s="401"/>
      <c r="IF30" s="401"/>
      <c r="IG30" s="401"/>
      <c r="IH30" s="401"/>
      <c r="II30" s="401"/>
      <c r="IJ30" s="401"/>
      <c r="IK30" s="401"/>
      <c r="IL30" s="401"/>
      <c r="IM30" s="401"/>
      <c r="IN30" s="401"/>
      <c r="IO30" s="401"/>
      <c r="IP30" s="401"/>
      <c r="IQ30" s="401"/>
      <c r="IR30" s="401"/>
      <c r="IS30" s="401"/>
      <c r="IT30" s="401"/>
      <c r="IU30" s="401"/>
      <c r="IV30" s="401"/>
      <c r="IW30" s="401"/>
      <c r="IX30" s="401"/>
      <c r="IY30" s="401"/>
      <c r="IZ30" s="401"/>
      <c r="JA30" s="401"/>
      <c r="JB30" s="401"/>
      <c r="JC30" s="401"/>
      <c r="JD30" s="401"/>
      <c r="JE30" s="401"/>
      <c r="JF30" s="401"/>
      <c r="JG30" s="401"/>
      <c r="JH30" s="401"/>
      <c r="JI30" s="401"/>
      <c r="JJ30" s="401"/>
      <c r="JK30" s="401"/>
      <c r="JL30" s="401"/>
      <c r="JM30" s="401"/>
      <c r="JN30" s="401"/>
      <c r="JO30" s="401"/>
      <c r="JP30" s="401"/>
      <c r="JQ30" s="401"/>
      <c r="JR30" s="401"/>
      <c r="JS30" s="401"/>
      <c r="JT30" s="401"/>
      <c r="JU30" s="401"/>
      <c r="JV30" s="401"/>
      <c r="JW30" s="401"/>
      <c r="JX30" s="401"/>
      <c r="JY30" s="401"/>
      <c r="JZ30" s="401"/>
      <c r="KA30" s="401"/>
      <c r="KB30" s="401"/>
      <c r="KC30" s="401"/>
      <c r="KD30" s="401"/>
      <c r="KE30" s="401"/>
      <c r="KF30" s="401"/>
      <c r="KG30" s="401"/>
      <c r="KH30" s="401"/>
      <c r="KI30" s="401"/>
      <c r="KJ30" s="401"/>
      <c r="KK30" s="401"/>
      <c r="KL30" s="401"/>
      <c r="KM30" s="401"/>
      <c r="KN30" s="401"/>
      <c r="KO30" s="401"/>
      <c r="KP30" s="401"/>
      <c r="KQ30" s="401"/>
      <c r="KR30" s="401"/>
      <c r="KS30" s="401"/>
      <c r="KT30" s="401"/>
      <c r="KU30" s="401"/>
      <c r="KV30" s="401"/>
      <c r="KW30" s="401"/>
      <c r="KX30" s="401"/>
      <c r="KY30" s="401"/>
      <c r="KZ30" s="401"/>
      <c r="LA30" s="401"/>
      <c r="LB30" s="401"/>
      <c r="LC30" s="401"/>
      <c r="LD30" s="401"/>
      <c r="LE30" s="401"/>
      <c r="LF30" s="401"/>
      <c r="LG30" s="401"/>
      <c r="LH30" s="401"/>
      <c r="LI30" s="401"/>
      <c r="LJ30" s="401"/>
      <c r="LK30" s="401"/>
      <c r="LL30" s="401"/>
      <c r="LM30" s="401"/>
      <c r="LN30" s="401"/>
      <c r="LO30" s="401"/>
      <c r="LP30" s="401"/>
      <c r="LQ30" s="401"/>
      <c r="LR30" s="401"/>
      <c r="LS30" s="401"/>
      <c r="LT30" s="401"/>
      <c r="LU30" s="401"/>
      <c r="LV30" s="401"/>
      <c r="LW30" s="401"/>
      <c r="LX30" s="401"/>
      <c r="LY30" s="401"/>
      <c r="LZ30" s="401"/>
      <c r="MA30" s="401"/>
      <c r="MB30" s="401"/>
      <c r="MC30" s="401"/>
      <c r="MD30" s="401"/>
      <c r="ME30" s="401"/>
      <c r="MF30" s="401"/>
      <c r="MG30" s="401"/>
      <c r="MH30" s="401"/>
      <c r="MI30" s="401"/>
      <c r="MJ30" s="401"/>
      <c r="MK30" s="401"/>
      <c r="ML30" s="401"/>
      <c r="MM30" s="401"/>
      <c r="MN30" s="401"/>
      <c r="MO30" s="401"/>
      <c r="MP30" s="401"/>
      <c r="MQ30" s="401"/>
      <c r="MR30" s="401"/>
      <c r="MS30" s="401"/>
      <c r="MT30" s="401"/>
      <c r="MU30" s="401"/>
      <c r="MV30" s="401"/>
      <c r="MW30" s="401"/>
      <c r="MX30" s="401"/>
      <c r="MY30" s="401"/>
      <c r="MZ30" s="401"/>
      <c r="NA30" s="401"/>
      <c r="NB30" s="401"/>
      <c r="NC30" s="401"/>
      <c r="ND30" s="401"/>
      <c r="NE30" s="401"/>
      <c r="NF30" s="401"/>
      <c r="NG30" s="401"/>
      <c r="NH30" s="401"/>
      <c r="NI30" s="401"/>
      <c r="NJ30" s="401"/>
      <c r="NK30" s="401"/>
      <c r="NL30" s="401"/>
      <c r="NM30" s="401"/>
      <c r="NN30" s="401"/>
      <c r="NO30" s="401"/>
      <c r="NP30" s="401"/>
      <c r="NQ30" s="401"/>
      <c r="NR30" s="401"/>
      <c r="NS30" s="401"/>
      <c r="NT30" s="401"/>
      <c r="NU30" s="401"/>
      <c r="NV30" s="401"/>
      <c r="NW30" s="401"/>
      <c r="NX30" s="401"/>
      <c r="NY30" s="401"/>
      <c r="NZ30" s="401"/>
      <c r="OA30" s="401"/>
      <c r="OB30" s="401"/>
      <c r="OC30" s="401"/>
      <c r="OD30" s="401"/>
      <c r="OE30" s="401"/>
      <c r="OF30" s="401"/>
      <c r="OG30" s="401"/>
      <c r="OH30" s="401"/>
      <c r="OI30" s="401"/>
      <c r="OJ30" s="401"/>
      <c r="OK30" s="401"/>
      <c r="OL30" s="401"/>
      <c r="OM30" s="401"/>
      <c r="ON30" s="401"/>
      <c r="OO30" s="401"/>
      <c r="OP30" s="401"/>
      <c r="OQ30" s="401"/>
      <c r="OR30" s="401"/>
      <c r="OS30" s="401"/>
      <c r="OT30" s="401"/>
      <c r="OU30" s="401"/>
      <c r="OV30" s="401"/>
      <c r="OW30" s="401"/>
      <c r="OX30" s="401"/>
      <c r="OY30" s="401"/>
      <c r="OZ30" s="401"/>
      <c r="PA30" s="401"/>
      <c r="PB30" s="401"/>
      <c r="PC30" s="401"/>
      <c r="PD30" s="401"/>
      <c r="PE30" s="401"/>
      <c r="PF30" s="401"/>
      <c r="PG30" s="401"/>
      <c r="PH30" s="401"/>
      <c r="PI30" s="401"/>
      <c r="PJ30" s="401"/>
      <c r="PK30" s="401"/>
      <c r="PL30" s="401"/>
      <c r="PM30" s="401"/>
      <c r="PN30" s="401"/>
      <c r="PO30" s="401"/>
      <c r="PP30" s="401"/>
      <c r="PQ30" s="401"/>
      <c r="PR30" s="401"/>
      <c r="PS30" s="401"/>
      <c r="PT30" s="401"/>
      <c r="PU30" s="401"/>
      <c r="PV30" s="401"/>
      <c r="PW30" s="401"/>
      <c r="PX30" s="401"/>
      <c r="PY30" s="401"/>
      <c r="PZ30" s="401"/>
      <c r="QA30" s="401"/>
      <c r="QB30" s="401"/>
      <c r="QC30" s="401"/>
      <c r="QD30" s="401"/>
      <c r="QE30" s="401"/>
      <c r="QF30" s="401"/>
      <c r="QG30" s="401"/>
      <c r="QH30" s="401"/>
      <c r="QI30" s="401"/>
      <c r="QJ30" s="401"/>
      <c r="QK30" s="401"/>
      <c r="QL30" s="401"/>
      <c r="QM30" s="401"/>
      <c r="QN30" s="401"/>
      <c r="QO30" s="401"/>
      <c r="QP30" s="401"/>
      <c r="QQ30" s="401"/>
      <c r="QR30" s="401"/>
      <c r="QS30" s="401"/>
      <c r="QT30" s="401"/>
      <c r="QU30" s="401"/>
      <c r="QV30" s="401"/>
      <c r="QW30" s="401"/>
      <c r="QX30" s="401"/>
      <c r="QY30" s="401"/>
      <c r="QZ30" s="401"/>
      <c r="RA30" s="401"/>
      <c r="RB30" s="401"/>
      <c r="RC30" s="401"/>
      <c r="RD30" s="401"/>
      <c r="RE30" s="401"/>
      <c r="RF30" s="401"/>
      <c r="RG30" s="401"/>
      <c r="RH30" s="401"/>
      <c r="RI30" s="401"/>
      <c r="RJ30" s="401"/>
      <c r="RK30" s="401"/>
      <c r="RL30" s="401"/>
      <c r="RM30" s="401"/>
      <c r="RN30" s="401"/>
      <c r="RO30" s="401"/>
      <c r="RP30" s="401"/>
      <c r="RQ30" s="401"/>
      <c r="RR30" s="401"/>
      <c r="RS30" s="401"/>
      <c r="RT30" s="401"/>
      <c r="RU30" s="401"/>
      <c r="RV30" s="401"/>
      <c r="RW30" s="401"/>
      <c r="RX30" s="401"/>
      <c r="RY30" s="401"/>
      <c r="RZ30" s="401"/>
      <c r="SA30" s="401"/>
      <c r="SB30" s="401"/>
      <c r="SC30" s="401"/>
      <c r="SD30" s="401"/>
      <c r="SE30" s="401"/>
      <c r="SF30" s="401"/>
      <c r="SG30" s="401"/>
      <c r="SH30" s="401"/>
      <c r="SI30" s="401"/>
      <c r="SJ30" s="401"/>
      <c r="SK30" s="401"/>
      <c r="SL30" s="401"/>
      <c r="SM30" s="401"/>
      <c r="SN30" s="401"/>
      <c r="SO30" s="401"/>
      <c r="SP30" s="401"/>
      <c r="SQ30" s="401"/>
      <c r="SR30" s="401"/>
      <c r="SS30" s="401"/>
      <c r="ST30" s="401"/>
      <c r="SU30" s="401"/>
      <c r="SV30" s="401"/>
      <c r="SW30" s="401"/>
      <c r="SX30" s="401"/>
      <c r="SY30" s="401"/>
      <c r="SZ30" s="401"/>
      <c r="TA30" s="401"/>
      <c r="TB30" s="401"/>
      <c r="TC30" s="401"/>
      <c r="TD30" s="401"/>
      <c r="TE30" s="401"/>
      <c r="TF30" s="401"/>
      <c r="TG30" s="401"/>
      <c r="TH30" s="401"/>
      <c r="TI30" s="401"/>
      <c r="TJ30" s="401"/>
      <c r="TK30" s="401"/>
      <c r="TL30" s="401"/>
      <c r="TM30" s="401"/>
      <c r="TN30" s="401"/>
      <c r="TO30" s="401"/>
      <c r="TP30" s="401"/>
      <c r="TQ30" s="401"/>
      <c r="TR30" s="401"/>
      <c r="TS30" s="401"/>
      <c r="TT30" s="401"/>
      <c r="TU30" s="401"/>
      <c r="TV30" s="401"/>
      <c r="TW30" s="401"/>
      <c r="TX30" s="401"/>
      <c r="TY30" s="401"/>
      <c r="TZ30" s="401"/>
      <c r="UA30" s="401"/>
      <c r="UB30" s="401"/>
      <c r="UC30" s="401"/>
      <c r="UD30" s="401"/>
      <c r="UE30" s="401"/>
      <c r="UF30" s="401"/>
      <c r="UG30" s="401"/>
      <c r="UH30" s="401"/>
      <c r="UI30" s="401"/>
      <c r="UJ30" s="401"/>
      <c r="UK30" s="401"/>
      <c r="UL30" s="401"/>
      <c r="UM30" s="401"/>
    </row>
    <row r="31" spans="1:559" s="467" customFormat="1" ht="13.95" customHeight="1">
      <c r="A31" s="963"/>
      <c r="B31" s="450" t="s">
        <v>983</v>
      </c>
      <c r="C31" s="451" t="s">
        <v>208</v>
      </c>
      <c r="D31" s="451" t="s">
        <v>990</v>
      </c>
      <c r="E31" s="451" t="s">
        <v>991</v>
      </c>
      <c r="F31" s="452">
        <v>17.39</v>
      </c>
      <c r="G31" s="452">
        <v>0.23</v>
      </c>
      <c r="H31" s="452">
        <v>1.51</v>
      </c>
      <c r="I31" s="453">
        <f>COUNT(F31:F34)</f>
        <v>4</v>
      </c>
      <c r="J31" s="458">
        <f>AVERAGE(F31:F34)</f>
        <v>18.302500000000002</v>
      </c>
      <c r="K31" s="458">
        <f>STDEV(F31:F34)</f>
        <v>0.82705803907585551</v>
      </c>
      <c r="L31" s="459">
        <f>K31/J31</f>
        <v>4.5188255105906593E-2</v>
      </c>
      <c r="M31" s="454">
        <f t="shared" si="0"/>
        <v>1.1033083010953109</v>
      </c>
      <c r="N31" s="455">
        <f t="shared" si="1"/>
        <v>0.13494665147066981</v>
      </c>
      <c r="O31" s="455">
        <f t="shared" si="2"/>
        <v>0.73010669705866038</v>
      </c>
      <c r="P31" s="455">
        <f t="shared" si="3"/>
        <v>0.26989330294133962</v>
      </c>
      <c r="Q31" s="456">
        <f t="shared" si="4"/>
        <v>1.0795732117653585</v>
      </c>
      <c r="R31" s="457">
        <f>COUNT(F31:F34)</f>
        <v>4</v>
      </c>
      <c r="S31" s="458">
        <f>AVERAGE(F31:F34)</f>
        <v>18.302500000000002</v>
      </c>
      <c r="T31" s="458">
        <f>STDEV(F31:F34)</f>
        <v>0.82705803907585551</v>
      </c>
      <c r="U31" s="459">
        <f>T31/S31</f>
        <v>4.5188255105906593E-2</v>
      </c>
      <c r="V31" s="460">
        <f t="shared" si="5"/>
        <v>0.91250000000000142</v>
      </c>
      <c r="W31" s="460">
        <f t="shared" si="6"/>
        <v>1.383</v>
      </c>
      <c r="X31" s="461">
        <f t="shared" si="7"/>
        <v>1.1438212680419082</v>
      </c>
      <c r="Y31" s="462" t="str">
        <f t="shared" si="8"/>
        <v>Accept</v>
      </c>
      <c r="Z31" s="461"/>
      <c r="AA31" s="461"/>
      <c r="AB31" s="463"/>
      <c r="AC31" s="463"/>
      <c r="AD31" s="461"/>
      <c r="AE31" s="463"/>
      <c r="AF31" s="464">
        <f>COUNT(F31:F34)</f>
        <v>4</v>
      </c>
      <c r="AG31" s="465">
        <f>AVERAGE(F31:F34)</f>
        <v>18.302500000000002</v>
      </c>
      <c r="AH31" s="465">
        <f>STDEV(F31:F34)</f>
        <v>0.82705803907585551</v>
      </c>
      <c r="AI31" s="466">
        <f>AH31/AG31</f>
        <v>4.5188255105906593E-2</v>
      </c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A31" s="401"/>
      <c r="BB31" s="401"/>
      <c r="BC31" s="401"/>
      <c r="BD31" s="401"/>
      <c r="BE31" s="401"/>
      <c r="BF31" s="401"/>
      <c r="BG31" s="401"/>
      <c r="BH31" s="401"/>
      <c r="BI31" s="401"/>
      <c r="BJ31" s="401"/>
      <c r="BK31" s="401"/>
      <c r="BL31" s="401"/>
      <c r="BM31" s="401"/>
      <c r="BN31" s="401"/>
      <c r="BO31" s="401"/>
      <c r="BP31" s="401"/>
      <c r="BQ31" s="401"/>
      <c r="BR31" s="401"/>
      <c r="BS31" s="401"/>
      <c r="BT31" s="401"/>
      <c r="BU31" s="401"/>
      <c r="BV31" s="401"/>
      <c r="BW31" s="401"/>
      <c r="BX31" s="401"/>
      <c r="BY31" s="401"/>
      <c r="BZ31" s="401"/>
      <c r="CA31" s="401"/>
      <c r="CB31" s="401"/>
      <c r="CC31" s="401"/>
      <c r="CD31" s="401"/>
      <c r="CE31" s="401"/>
      <c r="CF31" s="401"/>
      <c r="CG31" s="401"/>
      <c r="CH31" s="401"/>
      <c r="CI31" s="401"/>
      <c r="CJ31" s="401"/>
      <c r="CK31" s="401"/>
      <c r="CL31" s="401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401"/>
      <c r="DE31" s="401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1"/>
      <c r="DT31" s="401"/>
      <c r="DU31" s="401"/>
      <c r="DV31" s="401"/>
      <c r="DW31" s="401"/>
      <c r="DX31" s="401"/>
      <c r="DY31" s="401"/>
      <c r="DZ31" s="401"/>
      <c r="EA31" s="401"/>
      <c r="EB31" s="401"/>
      <c r="EC31" s="401"/>
      <c r="ED31" s="401"/>
      <c r="EE31" s="401"/>
      <c r="EF31" s="401"/>
      <c r="EG31" s="401"/>
      <c r="EH31" s="401"/>
      <c r="EI31" s="401"/>
      <c r="EJ31" s="401"/>
      <c r="EK31" s="401"/>
      <c r="EL31" s="401"/>
      <c r="EM31" s="401"/>
      <c r="EN31" s="401"/>
      <c r="EO31" s="401"/>
      <c r="EP31" s="401"/>
      <c r="EQ31" s="401"/>
      <c r="ER31" s="401"/>
      <c r="ES31" s="401"/>
      <c r="ET31" s="401"/>
      <c r="EU31" s="401"/>
      <c r="EV31" s="401"/>
      <c r="EW31" s="401"/>
      <c r="EX31" s="401"/>
      <c r="EY31" s="401"/>
      <c r="EZ31" s="401"/>
      <c r="FA31" s="401"/>
      <c r="FB31" s="401"/>
      <c r="FC31" s="401"/>
      <c r="FD31" s="401"/>
      <c r="FE31" s="401"/>
      <c r="FF31" s="401"/>
      <c r="FG31" s="401"/>
      <c r="FH31" s="401"/>
      <c r="FI31" s="401"/>
      <c r="FJ31" s="401"/>
      <c r="FK31" s="401"/>
      <c r="FL31" s="401"/>
      <c r="FM31" s="401"/>
      <c r="FN31" s="401"/>
      <c r="FO31" s="401"/>
      <c r="FP31" s="401"/>
      <c r="FQ31" s="401"/>
      <c r="FR31" s="401"/>
      <c r="FS31" s="401"/>
      <c r="FT31" s="401"/>
      <c r="FU31" s="401"/>
      <c r="FV31" s="401"/>
      <c r="FW31" s="401"/>
      <c r="FX31" s="401"/>
      <c r="FY31" s="401"/>
      <c r="FZ31" s="401"/>
      <c r="GA31" s="401"/>
      <c r="GB31" s="401"/>
      <c r="GC31" s="401"/>
      <c r="GD31" s="401"/>
      <c r="GE31" s="401"/>
      <c r="GF31" s="401"/>
      <c r="GG31" s="401"/>
      <c r="GH31" s="401"/>
      <c r="GI31" s="401"/>
      <c r="GJ31" s="401"/>
      <c r="GK31" s="401"/>
      <c r="GL31" s="401"/>
      <c r="GM31" s="401"/>
      <c r="GN31" s="401"/>
      <c r="GO31" s="401"/>
      <c r="GP31" s="401"/>
      <c r="GQ31" s="401"/>
      <c r="GR31" s="401"/>
      <c r="GS31" s="401"/>
      <c r="GT31" s="401"/>
      <c r="GU31" s="401"/>
      <c r="GV31" s="401"/>
      <c r="GW31" s="401"/>
      <c r="GX31" s="401"/>
      <c r="GY31" s="401"/>
      <c r="GZ31" s="401"/>
      <c r="HA31" s="401"/>
      <c r="HB31" s="401"/>
      <c r="HC31" s="401"/>
      <c r="HD31" s="401"/>
      <c r="HE31" s="401"/>
      <c r="HF31" s="401"/>
      <c r="HG31" s="401"/>
      <c r="HH31" s="401"/>
      <c r="HI31" s="401"/>
      <c r="HJ31" s="401"/>
      <c r="HK31" s="401"/>
      <c r="HL31" s="401"/>
      <c r="HM31" s="401"/>
      <c r="HN31" s="401"/>
      <c r="HO31" s="401"/>
      <c r="HP31" s="401"/>
      <c r="HQ31" s="401"/>
      <c r="HR31" s="401"/>
      <c r="HS31" s="401"/>
      <c r="HT31" s="401"/>
      <c r="HU31" s="401"/>
      <c r="HV31" s="401"/>
      <c r="HW31" s="401"/>
      <c r="HX31" s="401"/>
      <c r="HY31" s="401"/>
      <c r="HZ31" s="401"/>
      <c r="IA31" s="401"/>
      <c r="IB31" s="401"/>
      <c r="IC31" s="401"/>
      <c r="ID31" s="401"/>
      <c r="IE31" s="401"/>
      <c r="IF31" s="401"/>
      <c r="IG31" s="401"/>
      <c r="IH31" s="401"/>
      <c r="II31" s="401"/>
      <c r="IJ31" s="401"/>
      <c r="IK31" s="401"/>
      <c r="IL31" s="401"/>
      <c r="IM31" s="401"/>
      <c r="IN31" s="401"/>
      <c r="IO31" s="401"/>
      <c r="IP31" s="401"/>
      <c r="IQ31" s="401"/>
      <c r="IR31" s="401"/>
      <c r="IS31" s="401"/>
      <c r="IT31" s="401"/>
      <c r="IU31" s="401"/>
      <c r="IV31" s="401"/>
      <c r="IW31" s="401"/>
      <c r="IX31" s="401"/>
      <c r="IY31" s="401"/>
      <c r="IZ31" s="401"/>
      <c r="JA31" s="401"/>
      <c r="JB31" s="401"/>
      <c r="JC31" s="401"/>
      <c r="JD31" s="401"/>
      <c r="JE31" s="401"/>
      <c r="JF31" s="401"/>
      <c r="JG31" s="401"/>
      <c r="JH31" s="401"/>
      <c r="JI31" s="401"/>
      <c r="JJ31" s="401"/>
      <c r="JK31" s="401"/>
      <c r="JL31" s="401"/>
      <c r="JM31" s="401"/>
      <c r="JN31" s="401"/>
      <c r="JO31" s="401"/>
      <c r="JP31" s="401"/>
      <c r="JQ31" s="401"/>
      <c r="JR31" s="401"/>
      <c r="JS31" s="401"/>
      <c r="JT31" s="401"/>
      <c r="JU31" s="401"/>
      <c r="JV31" s="401"/>
      <c r="JW31" s="401"/>
      <c r="JX31" s="401"/>
      <c r="JY31" s="401"/>
      <c r="JZ31" s="401"/>
      <c r="KA31" s="401"/>
      <c r="KB31" s="401"/>
      <c r="KC31" s="401"/>
      <c r="KD31" s="401"/>
      <c r="KE31" s="401"/>
      <c r="KF31" s="401"/>
      <c r="KG31" s="401"/>
      <c r="KH31" s="401"/>
      <c r="KI31" s="401"/>
      <c r="KJ31" s="401"/>
      <c r="KK31" s="401"/>
      <c r="KL31" s="401"/>
      <c r="KM31" s="401"/>
      <c r="KN31" s="401"/>
      <c r="KO31" s="401"/>
      <c r="KP31" s="401"/>
      <c r="KQ31" s="401"/>
      <c r="KR31" s="401"/>
      <c r="KS31" s="401"/>
      <c r="KT31" s="401"/>
      <c r="KU31" s="401"/>
      <c r="KV31" s="401"/>
      <c r="KW31" s="401"/>
      <c r="KX31" s="401"/>
      <c r="KY31" s="401"/>
      <c r="KZ31" s="401"/>
      <c r="LA31" s="401"/>
      <c r="LB31" s="401"/>
      <c r="LC31" s="401"/>
      <c r="LD31" s="401"/>
      <c r="LE31" s="401"/>
      <c r="LF31" s="401"/>
      <c r="LG31" s="401"/>
      <c r="LH31" s="401"/>
      <c r="LI31" s="401"/>
      <c r="LJ31" s="401"/>
      <c r="LK31" s="401"/>
      <c r="LL31" s="401"/>
      <c r="LM31" s="401"/>
      <c r="LN31" s="401"/>
      <c r="LO31" s="401"/>
      <c r="LP31" s="401"/>
      <c r="LQ31" s="401"/>
      <c r="LR31" s="401"/>
      <c r="LS31" s="401"/>
      <c r="LT31" s="401"/>
      <c r="LU31" s="401"/>
      <c r="LV31" s="401"/>
      <c r="LW31" s="401"/>
      <c r="LX31" s="401"/>
      <c r="LY31" s="401"/>
      <c r="LZ31" s="401"/>
      <c r="MA31" s="401"/>
      <c r="MB31" s="401"/>
      <c r="MC31" s="401"/>
      <c r="MD31" s="401"/>
      <c r="ME31" s="401"/>
      <c r="MF31" s="401"/>
      <c r="MG31" s="401"/>
      <c r="MH31" s="401"/>
      <c r="MI31" s="401"/>
      <c r="MJ31" s="401"/>
      <c r="MK31" s="401"/>
      <c r="ML31" s="401"/>
      <c r="MM31" s="401"/>
      <c r="MN31" s="401"/>
      <c r="MO31" s="401"/>
      <c r="MP31" s="401"/>
      <c r="MQ31" s="401"/>
      <c r="MR31" s="401"/>
      <c r="MS31" s="401"/>
      <c r="MT31" s="401"/>
      <c r="MU31" s="401"/>
      <c r="MV31" s="401"/>
      <c r="MW31" s="401"/>
      <c r="MX31" s="401"/>
      <c r="MY31" s="401"/>
      <c r="MZ31" s="401"/>
      <c r="NA31" s="401"/>
      <c r="NB31" s="401"/>
      <c r="NC31" s="401"/>
      <c r="ND31" s="401"/>
      <c r="NE31" s="401"/>
      <c r="NF31" s="401"/>
      <c r="NG31" s="401"/>
      <c r="NH31" s="401"/>
      <c r="NI31" s="401"/>
      <c r="NJ31" s="401"/>
      <c r="NK31" s="401"/>
      <c r="NL31" s="401"/>
      <c r="NM31" s="401"/>
      <c r="NN31" s="401"/>
      <c r="NO31" s="401"/>
      <c r="NP31" s="401"/>
      <c r="NQ31" s="401"/>
      <c r="NR31" s="401"/>
      <c r="NS31" s="401"/>
      <c r="NT31" s="401"/>
      <c r="NU31" s="401"/>
      <c r="NV31" s="401"/>
      <c r="NW31" s="401"/>
      <c r="NX31" s="401"/>
      <c r="NY31" s="401"/>
      <c r="NZ31" s="401"/>
      <c r="OA31" s="401"/>
      <c r="OB31" s="401"/>
      <c r="OC31" s="401"/>
      <c r="OD31" s="401"/>
      <c r="OE31" s="401"/>
      <c r="OF31" s="401"/>
      <c r="OG31" s="401"/>
      <c r="OH31" s="401"/>
      <c r="OI31" s="401"/>
      <c r="OJ31" s="401"/>
      <c r="OK31" s="401"/>
      <c r="OL31" s="401"/>
      <c r="OM31" s="401"/>
      <c r="ON31" s="401"/>
      <c r="OO31" s="401"/>
      <c r="OP31" s="401"/>
      <c r="OQ31" s="401"/>
      <c r="OR31" s="401"/>
      <c r="OS31" s="401"/>
      <c r="OT31" s="401"/>
      <c r="OU31" s="401"/>
      <c r="OV31" s="401"/>
      <c r="OW31" s="401"/>
      <c r="OX31" s="401"/>
      <c r="OY31" s="401"/>
      <c r="OZ31" s="401"/>
      <c r="PA31" s="401"/>
      <c r="PB31" s="401"/>
      <c r="PC31" s="401"/>
      <c r="PD31" s="401"/>
      <c r="PE31" s="401"/>
      <c r="PF31" s="401"/>
      <c r="PG31" s="401"/>
      <c r="PH31" s="401"/>
      <c r="PI31" s="401"/>
      <c r="PJ31" s="401"/>
      <c r="PK31" s="401"/>
      <c r="PL31" s="401"/>
      <c r="PM31" s="401"/>
      <c r="PN31" s="401"/>
      <c r="PO31" s="401"/>
      <c r="PP31" s="401"/>
      <c r="PQ31" s="401"/>
      <c r="PR31" s="401"/>
      <c r="PS31" s="401"/>
      <c r="PT31" s="401"/>
      <c r="PU31" s="401"/>
      <c r="PV31" s="401"/>
      <c r="PW31" s="401"/>
      <c r="PX31" s="401"/>
      <c r="PY31" s="401"/>
      <c r="PZ31" s="401"/>
      <c r="QA31" s="401"/>
      <c r="QB31" s="401"/>
      <c r="QC31" s="401"/>
      <c r="QD31" s="401"/>
      <c r="QE31" s="401"/>
      <c r="QF31" s="401"/>
      <c r="QG31" s="401"/>
      <c r="QH31" s="401"/>
      <c r="QI31" s="401"/>
      <c r="QJ31" s="401"/>
      <c r="QK31" s="401"/>
      <c r="QL31" s="401"/>
      <c r="QM31" s="401"/>
      <c r="QN31" s="401"/>
      <c r="QO31" s="401"/>
      <c r="QP31" s="401"/>
      <c r="QQ31" s="401"/>
      <c r="QR31" s="401"/>
      <c r="QS31" s="401"/>
      <c r="QT31" s="401"/>
      <c r="QU31" s="401"/>
      <c r="QV31" s="401"/>
      <c r="QW31" s="401"/>
      <c r="QX31" s="401"/>
      <c r="QY31" s="401"/>
      <c r="QZ31" s="401"/>
      <c r="RA31" s="401"/>
      <c r="RB31" s="401"/>
      <c r="RC31" s="401"/>
      <c r="RD31" s="401"/>
      <c r="RE31" s="401"/>
      <c r="RF31" s="401"/>
      <c r="RG31" s="401"/>
      <c r="RH31" s="401"/>
      <c r="RI31" s="401"/>
      <c r="RJ31" s="401"/>
      <c r="RK31" s="401"/>
      <c r="RL31" s="401"/>
      <c r="RM31" s="401"/>
      <c r="RN31" s="401"/>
      <c r="RO31" s="401"/>
      <c r="RP31" s="401"/>
      <c r="RQ31" s="401"/>
      <c r="RR31" s="401"/>
      <c r="RS31" s="401"/>
      <c r="RT31" s="401"/>
      <c r="RU31" s="401"/>
      <c r="RV31" s="401"/>
      <c r="RW31" s="401"/>
      <c r="RX31" s="401"/>
      <c r="RY31" s="401"/>
      <c r="RZ31" s="401"/>
      <c r="SA31" s="401"/>
      <c r="SB31" s="401"/>
      <c r="SC31" s="401"/>
      <c r="SD31" s="401"/>
      <c r="SE31" s="401"/>
      <c r="SF31" s="401"/>
      <c r="SG31" s="401"/>
      <c r="SH31" s="401"/>
      <c r="SI31" s="401"/>
      <c r="SJ31" s="401"/>
      <c r="SK31" s="401"/>
      <c r="SL31" s="401"/>
      <c r="SM31" s="401"/>
      <c r="SN31" s="401"/>
      <c r="SO31" s="401"/>
      <c r="SP31" s="401"/>
      <c r="SQ31" s="401"/>
      <c r="SR31" s="401"/>
      <c r="SS31" s="401"/>
      <c r="ST31" s="401"/>
      <c r="SU31" s="401"/>
      <c r="SV31" s="401"/>
      <c r="SW31" s="401"/>
      <c r="SX31" s="401"/>
      <c r="SY31" s="401"/>
      <c r="SZ31" s="401"/>
      <c r="TA31" s="401"/>
      <c r="TB31" s="401"/>
      <c r="TC31" s="401"/>
      <c r="TD31" s="401"/>
      <c r="TE31" s="401"/>
      <c r="TF31" s="401"/>
      <c r="TG31" s="401"/>
      <c r="TH31" s="401"/>
      <c r="TI31" s="401"/>
      <c r="TJ31" s="401"/>
      <c r="TK31" s="401"/>
      <c r="TL31" s="401"/>
      <c r="TM31" s="401"/>
      <c r="TN31" s="401"/>
      <c r="TO31" s="401"/>
      <c r="TP31" s="401"/>
      <c r="TQ31" s="401"/>
      <c r="TR31" s="401"/>
      <c r="TS31" s="401"/>
      <c r="TT31" s="401"/>
      <c r="TU31" s="401"/>
      <c r="TV31" s="401"/>
      <c r="TW31" s="401"/>
      <c r="TX31" s="401"/>
      <c r="TY31" s="401"/>
      <c r="TZ31" s="401"/>
      <c r="UA31" s="401"/>
      <c r="UB31" s="401"/>
      <c r="UC31" s="401"/>
      <c r="UD31" s="401"/>
      <c r="UE31" s="401"/>
      <c r="UF31" s="401"/>
      <c r="UG31" s="401"/>
      <c r="UH31" s="401"/>
      <c r="UI31" s="401"/>
      <c r="UJ31" s="401"/>
      <c r="UK31" s="401"/>
      <c r="UL31" s="401"/>
      <c r="UM31" s="401"/>
    </row>
    <row r="32" spans="1:559" s="401" customFormat="1" ht="13.95" customHeight="1">
      <c r="A32" s="963"/>
      <c r="B32" s="468" t="s">
        <v>983</v>
      </c>
      <c r="C32" s="469" t="s">
        <v>208</v>
      </c>
      <c r="D32" s="469" t="s">
        <v>992</v>
      </c>
      <c r="E32" s="469" t="s">
        <v>993</v>
      </c>
      <c r="F32" s="470">
        <v>17.98</v>
      </c>
      <c r="G32" s="470">
        <v>0.24</v>
      </c>
      <c r="H32" s="470">
        <v>1.56</v>
      </c>
      <c r="I32" s="471">
        <f t="shared" ref="I32:L34" si="16">I31</f>
        <v>4</v>
      </c>
      <c r="J32" s="472">
        <f t="shared" si="16"/>
        <v>18.302500000000002</v>
      </c>
      <c r="K32" s="472">
        <f t="shared" si="16"/>
        <v>0.82705803907585551</v>
      </c>
      <c r="L32" s="473">
        <f t="shared" si="16"/>
        <v>4.5188255105906593E-2</v>
      </c>
      <c r="M32" s="474">
        <f t="shared" si="0"/>
        <v>0.38993635846930297</v>
      </c>
      <c r="N32" s="475">
        <f t="shared" si="1"/>
        <v>0.3482918037917721</v>
      </c>
      <c r="O32" s="475">
        <f t="shared" si="2"/>
        <v>0.30341639241645579</v>
      </c>
      <c r="P32" s="475">
        <f t="shared" si="3"/>
        <v>0.69658360758354421</v>
      </c>
      <c r="Q32" s="476">
        <f t="shared" si="4"/>
        <v>2.7863344303341768</v>
      </c>
      <c r="R32" s="477"/>
      <c r="S32" s="472"/>
      <c r="T32" s="472"/>
      <c r="U32" s="473"/>
      <c r="V32" s="478">
        <f t="shared" si="5"/>
        <v>0.32250000000000156</v>
      </c>
      <c r="W32" s="478">
        <f t="shared" si="6"/>
        <v>1.383</v>
      </c>
      <c r="X32" s="479">
        <f t="shared" si="7"/>
        <v>1.1438212680419082</v>
      </c>
      <c r="Y32" s="480" t="str">
        <f t="shared" si="8"/>
        <v>Accept</v>
      </c>
      <c r="Z32" s="479"/>
      <c r="AA32" s="479"/>
      <c r="AB32" s="481"/>
      <c r="AC32" s="481"/>
      <c r="AD32" s="479"/>
      <c r="AE32" s="481"/>
      <c r="AF32" s="464"/>
      <c r="AG32" s="482"/>
      <c r="AH32" s="482"/>
      <c r="AI32" s="483"/>
    </row>
    <row r="33" spans="1:559" s="401" customFormat="1" ht="13.95" customHeight="1">
      <c r="A33" s="963"/>
      <c r="B33" s="468" t="s">
        <v>983</v>
      </c>
      <c r="C33" s="469" t="s">
        <v>208</v>
      </c>
      <c r="D33" s="469" t="s">
        <v>994</v>
      </c>
      <c r="E33" s="469" t="s">
        <v>995</v>
      </c>
      <c r="F33" s="470">
        <v>19.34</v>
      </c>
      <c r="G33" s="470">
        <v>0.43</v>
      </c>
      <c r="H33" s="470">
        <v>1.71</v>
      </c>
      <c r="I33" s="471">
        <f t="shared" si="16"/>
        <v>4</v>
      </c>
      <c r="J33" s="472">
        <f t="shared" si="16"/>
        <v>18.302500000000002</v>
      </c>
      <c r="K33" s="472">
        <f t="shared" si="16"/>
        <v>0.82705803907585551</v>
      </c>
      <c r="L33" s="473">
        <f t="shared" si="16"/>
        <v>4.5188255105906593E-2</v>
      </c>
      <c r="M33" s="474">
        <f t="shared" si="0"/>
        <v>1.2544464245330202</v>
      </c>
      <c r="N33" s="475">
        <f t="shared" si="1"/>
        <v>0.89516010628132436</v>
      </c>
      <c r="O33" s="475">
        <f t="shared" si="2"/>
        <v>0.79032021256264873</v>
      </c>
      <c r="P33" s="475">
        <f t="shared" si="3"/>
        <v>0.20967978743735127</v>
      </c>
      <c r="Q33" s="476">
        <f t="shared" si="4"/>
        <v>0.83871914974940509</v>
      </c>
      <c r="R33" s="477"/>
      <c r="S33" s="472"/>
      <c r="T33" s="472"/>
      <c r="U33" s="473"/>
      <c r="V33" s="478">
        <f t="shared" si="5"/>
        <v>1.0374999999999979</v>
      </c>
      <c r="W33" s="478">
        <f t="shared" si="6"/>
        <v>1.383</v>
      </c>
      <c r="X33" s="479">
        <f t="shared" si="7"/>
        <v>1.1438212680419082</v>
      </c>
      <c r="Y33" s="480" t="str">
        <f t="shared" si="8"/>
        <v>Accept</v>
      </c>
      <c r="Z33" s="479"/>
      <c r="AA33" s="479"/>
      <c r="AB33" s="481"/>
      <c r="AC33" s="481"/>
      <c r="AD33" s="479"/>
      <c r="AE33" s="481"/>
      <c r="AF33" s="464"/>
      <c r="AG33" s="482"/>
      <c r="AH33" s="482"/>
      <c r="AI33" s="483"/>
    </row>
    <row r="34" spans="1:559" s="501" customFormat="1" ht="13.95" customHeight="1">
      <c r="A34" s="963"/>
      <c r="B34" s="484" t="s">
        <v>983</v>
      </c>
      <c r="C34" s="485" t="s">
        <v>208</v>
      </c>
      <c r="D34" s="485" t="s">
        <v>996</v>
      </c>
      <c r="E34" s="485" t="s">
        <v>997</v>
      </c>
      <c r="F34" s="486">
        <v>18.5</v>
      </c>
      <c r="G34" s="486">
        <v>0.35</v>
      </c>
      <c r="H34" s="486">
        <v>1.62</v>
      </c>
      <c r="I34" s="487">
        <f t="shared" si="16"/>
        <v>4</v>
      </c>
      <c r="J34" s="488">
        <f t="shared" si="16"/>
        <v>18.302500000000002</v>
      </c>
      <c r="K34" s="488">
        <f t="shared" si="16"/>
        <v>0.82705803907585551</v>
      </c>
      <c r="L34" s="489">
        <f t="shared" si="16"/>
        <v>4.5188255105906593E-2</v>
      </c>
      <c r="M34" s="490">
        <f t="shared" si="0"/>
        <v>0.23879823503158507</v>
      </c>
      <c r="N34" s="491">
        <f t="shared" si="1"/>
        <v>0.59436898055692944</v>
      </c>
      <c r="O34" s="491">
        <f t="shared" si="2"/>
        <v>0.18873796111385888</v>
      </c>
      <c r="P34" s="491">
        <f t="shared" si="3"/>
        <v>0.81126203888614112</v>
      </c>
      <c r="Q34" s="492">
        <f t="shared" si="4"/>
        <v>3.2450481555445645</v>
      </c>
      <c r="R34" s="493"/>
      <c r="S34" s="488"/>
      <c r="T34" s="488"/>
      <c r="U34" s="489"/>
      <c r="V34" s="494">
        <f t="shared" si="5"/>
        <v>0.19749999999999801</v>
      </c>
      <c r="W34" s="494">
        <f t="shared" si="6"/>
        <v>1.383</v>
      </c>
      <c r="X34" s="495">
        <f t="shared" si="7"/>
        <v>1.1438212680419082</v>
      </c>
      <c r="Y34" s="496" t="str">
        <f t="shared" si="8"/>
        <v>Accept</v>
      </c>
      <c r="Z34" s="495"/>
      <c r="AA34" s="495"/>
      <c r="AB34" s="497"/>
      <c r="AC34" s="497"/>
      <c r="AD34" s="495"/>
      <c r="AE34" s="497"/>
      <c r="AF34" s="498"/>
      <c r="AG34" s="499"/>
      <c r="AH34" s="499"/>
      <c r="AI34" s="500"/>
      <c r="AJ34" s="401"/>
      <c r="AK34" s="401"/>
      <c r="AL34" s="401"/>
      <c r="AM34" s="401"/>
      <c r="AN34" s="401"/>
      <c r="AO34" s="401"/>
      <c r="AP34" s="401"/>
      <c r="AQ34" s="401"/>
      <c r="AR34" s="401"/>
      <c r="AS34" s="401"/>
      <c r="AT34" s="401"/>
      <c r="AU34" s="401"/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401"/>
      <c r="BH34" s="401"/>
      <c r="BI34" s="401"/>
      <c r="BJ34" s="401"/>
      <c r="BK34" s="401"/>
      <c r="BL34" s="401"/>
      <c r="BM34" s="401"/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  <c r="CA34" s="401"/>
      <c r="CB34" s="401"/>
      <c r="CC34" s="401"/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1"/>
      <c r="DT34" s="401"/>
      <c r="DU34" s="401"/>
      <c r="DV34" s="401"/>
      <c r="DW34" s="401"/>
      <c r="DX34" s="401"/>
      <c r="DY34" s="401"/>
      <c r="DZ34" s="401"/>
      <c r="EA34" s="401"/>
      <c r="EB34" s="401"/>
      <c r="EC34" s="401"/>
      <c r="ED34" s="401"/>
      <c r="EE34" s="401"/>
      <c r="EF34" s="401"/>
      <c r="EG34" s="401"/>
      <c r="EH34" s="401"/>
      <c r="EI34" s="401"/>
      <c r="EJ34" s="401"/>
      <c r="EK34" s="401"/>
      <c r="EL34" s="401"/>
      <c r="EM34" s="401"/>
      <c r="EN34" s="401"/>
      <c r="EO34" s="401"/>
      <c r="EP34" s="401"/>
      <c r="EQ34" s="401"/>
      <c r="ER34" s="401"/>
      <c r="ES34" s="401"/>
      <c r="ET34" s="401"/>
      <c r="EU34" s="401"/>
      <c r="EV34" s="401"/>
      <c r="EW34" s="401"/>
      <c r="EX34" s="401"/>
      <c r="EY34" s="401"/>
      <c r="EZ34" s="401"/>
      <c r="FA34" s="401"/>
      <c r="FB34" s="401"/>
      <c r="FC34" s="401"/>
      <c r="FD34" s="401"/>
      <c r="FE34" s="401"/>
      <c r="FF34" s="401"/>
      <c r="FG34" s="401"/>
      <c r="FH34" s="401"/>
      <c r="FI34" s="401"/>
      <c r="FJ34" s="401"/>
      <c r="FK34" s="401"/>
      <c r="FL34" s="401"/>
      <c r="FM34" s="401"/>
      <c r="FN34" s="401"/>
      <c r="FO34" s="401"/>
      <c r="FP34" s="401"/>
      <c r="FQ34" s="401"/>
      <c r="FR34" s="401"/>
      <c r="FS34" s="401"/>
      <c r="FT34" s="401"/>
      <c r="FU34" s="401"/>
      <c r="FV34" s="401"/>
      <c r="FW34" s="401"/>
      <c r="FX34" s="401"/>
      <c r="FY34" s="401"/>
      <c r="FZ34" s="401"/>
      <c r="GA34" s="401"/>
      <c r="GB34" s="401"/>
      <c r="GC34" s="401"/>
      <c r="GD34" s="401"/>
      <c r="GE34" s="401"/>
      <c r="GF34" s="401"/>
      <c r="GG34" s="401"/>
      <c r="GH34" s="401"/>
      <c r="GI34" s="401"/>
      <c r="GJ34" s="401"/>
      <c r="GK34" s="401"/>
      <c r="GL34" s="401"/>
      <c r="GM34" s="401"/>
      <c r="GN34" s="401"/>
      <c r="GO34" s="401"/>
      <c r="GP34" s="401"/>
      <c r="GQ34" s="401"/>
      <c r="GR34" s="401"/>
      <c r="GS34" s="401"/>
      <c r="GT34" s="401"/>
      <c r="GU34" s="401"/>
      <c r="GV34" s="401"/>
      <c r="GW34" s="401"/>
      <c r="GX34" s="401"/>
      <c r="GY34" s="401"/>
      <c r="GZ34" s="401"/>
      <c r="HA34" s="401"/>
      <c r="HB34" s="401"/>
      <c r="HC34" s="401"/>
      <c r="HD34" s="401"/>
      <c r="HE34" s="401"/>
      <c r="HF34" s="401"/>
      <c r="HG34" s="401"/>
      <c r="HH34" s="401"/>
      <c r="HI34" s="401"/>
      <c r="HJ34" s="401"/>
      <c r="HK34" s="401"/>
      <c r="HL34" s="401"/>
      <c r="HM34" s="401"/>
      <c r="HN34" s="401"/>
      <c r="HO34" s="401"/>
      <c r="HP34" s="401"/>
      <c r="HQ34" s="401"/>
      <c r="HR34" s="401"/>
      <c r="HS34" s="401"/>
      <c r="HT34" s="401"/>
      <c r="HU34" s="401"/>
      <c r="HV34" s="401"/>
      <c r="HW34" s="401"/>
      <c r="HX34" s="401"/>
      <c r="HY34" s="401"/>
      <c r="HZ34" s="401"/>
      <c r="IA34" s="401"/>
      <c r="IB34" s="401"/>
      <c r="IC34" s="401"/>
      <c r="ID34" s="401"/>
      <c r="IE34" s="401"/>
      <c r="IF34" s="401"/>
      <c r="IG34" s="401"/>
      <c r="IH34" s="401"/>
      <c r="II34" s="401"/>
      <c r="IJ34" s="401"/>
      <c r="IK34" s="401"/>
      <c r="IL34" s="401"/>
      <c r="IM34" s="401"/>
      <c r="IN34" s="401"/>
      <c r="IO34" s="401"/>
      <c r="IP34" s="401"/>
      <c r="IQ34" s="401"/>
      <c r="IR34" s="401"/>
      <c r="IS34" s="401"/>
      <c r="IT34" s="401"/>
      <c r="IU34" s="401"/>
      <c r="IV34" s="401"/>
      <c r="IW34" s="401"/>
      <c r="IX34" s="401"/>
      <c r="IY34" s="401"/>
      <c r="IZ34" s="401"/>
      <c r="JA34" s="401"/>
      <c r="JB34" s="401"/>
      <c r="JC34" s="401"/>
      <c r="JD34" s="401"/>
      <c r="JE34" s="401"/>
      <c r="JF34" s="401"/>
      <c r="JG34" s="401"/>
      <c r="JH34" s="401"/>
      <c r="JI34" s="401"/>
      <c r="JJ34" s="401"/>
      <c r="JK34" s="401"/>
      <c r="JL34" s="401"/>
      <c r="JM34" s="401"/>
      <c r="JN34" s="401"/>
      <c r="JO34" s="401"/>
      <c r="JP34" s="401"/>
      <c r="JQ34" s="401"/>
      <c r="JR34" s="401"/>
      <c r="JS34" s="401"/>
      <c r="JT34" s="401"/>
      <c r="JU34" s="401"/>
      <c r="JV34" s="401"/>
      <c r="JW34" s="401"/>
      <c r="JX34" s="401"/>
      <c r="JY34" s="401"/>
      <c r="JZ34" s="401"/>
      <c r="KA34" s="401"/>
      <c r="KB34" s="401"/>
      <c r="KC34" s="401"/>
      <c r="KD34" s="401"/>
      <c r="KE34" s="401"/>
      <c r="KF34" s="401"/>
      <c r="KG34" s="401"/>
      <c r="KH34" s="401"/>
      <c r="KI34" s="401"/>
      <c r="KJ34" s="401"/>
      <c r="KK34" s="401"/>
      <c r="KL34" s="401"/>
      <c r="KM34" s="401"/>
      <c r="KN34" s="401"/>
      <c r="KO34" s="401"/>
      <c r="KP34" s="401"/>
      <c r="KQ34" s="401"/>
      <c r="KR34" s="401"/>
      <c r="KS34" s="401"/>
      <c r="KT34" s="401"/>
      <c r="KU34" s="401"/>
      <c r="KV34" s="401"/>
      <c r="KW34" s="401"/>
      <c r="KX34" s="401"/>
      <c r="KY34" s="401"/>
      <c r="KZ34" s="401"/>
      <c r="LA34" s="401"/>
      <c r="LB34" s="401"/>
      <c r="LC34" s="401"/>
      <c r="LD34" s="401"/>
      <c r="LE34" s="401"/>
      <c r="LF34" s="401"/>
      <c r="LG34" s="401"/>
      <c r="LH34" s="401"/>
      <c r="LI34" s="401"/>
      <c r="LJ34" s="401"/>
      <c r="LK34" s="401"/>
      <c r="LL34" s="401"/>
      <c r="LM34" s="401"/>
      <c r="LN34" s="401"/>
      <c r="LO34" s="401"/>
      <c r="LP34" s="401"/>
      <c r="LQ34" s="401"/>
      <c r="LR34" s="401"/>
      <c r="LS34" s="401"/>
      <c r="LT34" s="401"/>
      <c r="LU34" s="401"/>
      <c r="LV34" s="401"/>
      <c r="LW34" s="401"/>
      <c r="LX34" s="401"/>
      <c r="LY34" s="401"/>
      <c r="LZ34" s="401"/>
      <c r="MA34" s="401"/>
      <c r="MB34" s="401"/>
      <c r="MC34" s="401"/>
      <c r="MD34" s="401"/>
      <c r="ME34" s="401"/>
      <c r="MF34" s="401"/>
      <c r="MG34" s="401"/>
      <c r="MH34" s="401"/>
      <c r="MI34" s="401"/>
      <c r="MJ34" s="401"/>
      <c r="MK34" s="401"/>
      <c r="ML34" s="401"/>
      <c r="MM34" s="401"/>
      <c r="MN34" s="401"/>
      <c r="MO34" s="401"/>
      <c r="MP34" s="401"/>
      <c r="MQ34" s="401"/>
      <c r="MR34" s="401"/>
      <c r="MS34" s="401"/>
      <c r="MT34" s="401"/>
      <c r="MU34" s="401"/>
      <c r="MV34" s="401"/>
      <c r="MW34" s="401"/>
      <c r="MX34" s="401"/>
      <c r="MY34" s="401"/>
      <c r="MZ34" s="401"/>
      <c r="NA34" s="401"/>
      <c r="NB34" s="401"/>
      <c r="NC34" s="401"/>
      <c r="ND34" s="401"/>
      <c r="NE34" s="401"/>
      <c r="NF34" s="401"/>
      <c r="NG34" s="401"/>
      <c r="NH34" s="401"/>
      <c r="NI34" s="401"/>
      <c r="NJ34" s="401"/>
      <c r="NK34" s="401"/>
      <c r="NL34" s="401"/>
      <c r="NM34" s="401"/>
      <c r="NN34" s="401"/>
      <c r="NO34" s="401"/>
      <c r="NP34" s="401"/>
      <c r="NQ34" s="401"/>
      <c r="NR34" s="401"/>
      <c r="NS34" s="401"/>
      <c r="NT34" s="401"/>
      <c r="NU34" s="401"/>
      <c r="NV34" s="401"/>
      <c r="NW34" s="401"/>
      <c r="NX34" s="401"/>
      <c r="NY34" s="401"/>
      <c r="NZ34" s="401"/>
      <c r="OA34" s="401"/>
      <c r="OB34" s="401"/>
      <c r="OC34" s="401"/>
      <c r="OD34" s="401"/>
      <c r="OE34" s="401"/>
      <c r="OF34" s="401"/>
      <c r="OG34" s="401"/>
      <c r="OH34" s="401"/>
      <c r="OI34" s="401"/>
      <c r="OJ34" s="401"/>
      <c r="OK34" s="401"/>
      <c r="OL34" s="401"/>
      <c r="OM34" s="401"/>
      <c r="ON34" s="401"/>
      <c r="OO34" s="401"/>
      <c r="OP34" s="401"/>
      <c r="OQ34" s="401"/>
      <c r="OR34" s="401"/>
      <c r="OS34" s="401"/>
      <c r="OT34" s="401"/>
      <c r="OU34" s="401"/>
      <c r="OV34" s="401"/>
      <c r="OW34" s="401"/>
      <c r="OX34" s="401"/>
      <c r="OY34" s="401"/>
      <c r="OZ34" s="401"/>
      <c r="PA34" s="401"/>
      <c r="PB34" s="401"/>
      <c r="PC34" s="401"/>
      <c r="PD34" s="401"/>
      <c r="PE34" s="401"/>
      <c r="PF34" s="401"/>
      <c r="PG34" s="401"/>
      <c r="PH34" s="401"/>
      <c r="PI34" s="401"/>
      <c r="PJ34" s="401"/>
      <c r="PK34" s="401"/>
      <c r="PL34" s="401"/>
      <c r="PM34" s="401"/>
      <c r="PN34" s="401"/>
      <c r="PO34" s="401"/>
      <c r="PP34" s="401"/>
      <c r="PQ34" s="401"/>
      <c r="PR34" s="401"/>
      <c r="PS34" s="401"/>
      <c r="PT34" s="401"/>
      <c r="PU34" s="401"/>
      <c r="PV34" s="401"/>
      <c r="PW34" s="401"/>
      <c r="PX34" s="401"/>
      <c r="PY34" s="401"/>
      <c r="PZ34" s="401"/>
      <c r="QA34" s="401"/>
      <c r="QB34" s="401"/>
      <c r="QC34" s="401"/>
      <c r="QD34" s="401"/>
      <c r="QE34" s="401"/>
      <c r="QF34" s="401"/>
      <c r="QG34" s="401"/>
      <c r="QH34" s="401"/>
      <c r="QI34" s="401"/>
      <c r="QJ34" s="401"/>
      <c r="QK34" s="401"/>
      <c r="QL34" s="401"/>
      <c r="QM34" s="401"/>
      <c r="QN34" s="401"/>
      <c r="QO34" s="401"/>
      <c r="QP34" s="401"/>
      <c r="QQ34" s="401"/>
      <c r="QR34" s="401"/>
      <c r="QS34" s="401"/>
      <c r="QT34" s="401"/>
      <c r="QU34" s="401"/>
      <c r="QV34" s="401"/>
      <c r="QW34" s="401"/>
      <c r="QX34" s="401"/>
      <c r="QY34" s="401"/>
      <c r="QZ34" s="401"/>
      <c r="RA34" s="401"/>
      <c r="RB34" s="401"/>
      <c r="RC34" s="401"/>
      <c r="RD34" s="401"/>
      <c r="RE34" s="401"/>
      <c r="RF34" s="401"/>
      <c r="RG34" s="401"/>
      <c r="RH34" s="401"/>
      <c r="RI34" s="401"/>
      <c r="RJ34" s="401"/>
      <c r="RK34" s="401"/>
      <c r="RL34" s="401"/>
      <c r="RM34" s="401"/>
      <c r="RN34" s="401"/>
      <c r="RO34" s="401"/>
      <c r="RP34" s="401"/>
      <c r="RQ34" s="401"/>
      <c r="RR34" s="401"/>
      <c r="RS34" s="401"/>
      <c r="RT34" s="401"/>
      <c r="RU34" s="401"/>
      <c r="RV34" s="401"/>
      <c r="RW34" s="401"/>
      <c r="RX34" s="401"/>
      <c r="RY34" s="401"/>
      <c r="RZ34" s="401"/>
      <c r="SA34" s="401"/>
      <c r="SB34" s="401"/>
      <c r="SC34" s="401"/>
      <c r="SD34" s="401"/>
      <c r="SE34" s="401"/>
      <c r="SF34" s="401"/>
      <c r="SG34" s="401"/>
      <c r="SH34" s="401"/>
      <c r="SI34" s="401"/>
      <c r="SJ34" s="401"/>
      <c r="SK34" s="401"/>
      <c r="SL34" s="401"/>
      <c r="SM34" s="401"/>
      <c r="SN34" s="401"/>
      <c r="SO34" s="401"/>
      <c r="SP34" s="401"/>
      <c r="SQ34" s="401"/>
      <c r="SR34" s="401"/>
      <c r="SS34" s="401"/>
      <c r="ST34" s="401"/>
      <c r="SU34" s="401"/>
      <c r="SV34" s="401"/>
      <c r="SW34" s="401"/>
      <c r="SX34" s="401"/>
      <c r="SY34" s="401"/>
      <c r="SZ34" s="401"/>
      <c r="TA34" s="401"/>
      <c r="TB34" s="401"/>
      <c r="TC34" s="401"/>
      <c r="TD34" s="401"/>
      <c r="TE34" s="401"/>
      <c r="TF34" s="401"/>
      <c r="TG34" s="401"/>
      <c r="TH34" s="401"/>
      <c r="TI34" s="401"/>
      <c r="TJ34" s="401"/>
      <c r="TK34" s="401"/>
      <c r="TL34" s="401"/>
      <c r="TM34" s="401"/>
      <c r="TN34" s="401"/>
      <c r="TO34" s="401"/>
      <c r="TP34" s="401"/>
      <c r="TQ34" s="401"/>
      <c r="TR34" s="401"/>
      <c r="TS34" s="401"/>
      <c r="TT34" s="401"/>
      <c r="TU34" s="401"/>
      <c r="TV34" s="401"/>
      <c r="TW34" s="401"/>
      <c r="TX34" s="401"/>
      <c r="TY34" s="401"/>
      <c r="TZ34" s="401"/>
      <c r="UA34" s="401"/>
      <c r="UB34" s="401"/>
      <c r="UC34" s="401"/>
      <c r="UD34" s="401"/>
      <c r="UE34" s="401"/>
      <c r="UF34" s="401"/>
      <c r="UG34" s="401"/>
      <c r="UH34" s="401"/>
      <c r="UI34" s="401"/>
      <c r="UJ34" s="401"/>
      <c r="UK34" s="401"/>
      <c r="UL34" s="401"/>
      <c r="UM34" s="401"/>
    </row>
    <row r="35" spans="1:559" s="467" customFormat="1" ht="13.95" customHeight="1">
      <c r="A35" s="963"/>
      <c r="B35" s="450" t="s">
        <v>983</v>
      </c>
      <c r="C35" s="451" t="s">
        <v>222</v>
      </c>
      <c r="D35" s="451" t="s">
        <v>998</v>
      </c>
      <c r="E35" s="451" t="s">
        <v>999</v>
      </c>
      <c r="F35" s="452">
        <v>20.55</v>
      </c>
      <c r="G35" s="452">
        <v>0.28999999999999998</v>
      </c>
      <c r="H35" s="452">
        <v>1.79</v>
      </c>
      <c r="I35" s="453">
        <f>COUNT(F35:F38)</f>
        <v>4</v>
      </c>
      <c r="J35" s="458">
        <f>AVERAGE(F35:F38)</f>
        <v>19.350000000000001</v>
      </c>
      <c r="K35" s="458">
        <f>STDEV(F35:F38)</f>
        <v>1.2271104269787627</v>
      </c>
      <c r="L35" s="459">
        <f>K35/J35</f>
        <v>6.3416559533786179E-2</v>
      </c>
      <c r="M35" s="454">
        <f t="shared" si="0"/>
        <v>0.9779071007932747</v>
      </c>
      <c r="N35" s="455">
        <f t="shared" si="1"/>
        <v>0.83593986357062322</v>
      </c>
      <c r="O35" s="455">
        <f t="shared" si="2"/>
        <v>0.67187972714124644</v>
      </c>
      <c r="P35" s="455">
        <f t="shared" si="3"/>
        <v>0.32812027285875356</v>
      </c>
      <c r="Q35" s="456">
        <f t="shared" si="4"/>
        <v>1.3124810914350142</v>
      </c>
      <c r="R35" s="457">
        <f>COUNT(F35:F38)</f>
        <v>4</v>
      </c>
      <c r="S35" s="458">
        <f>AVERAGE(F35:F38)</f>
        <v>19.350000000000001</v>
      </c>
      <c r="T35" s="458">
        <f>STDEV(F35:F38)</f>
        <v>1.2271104269787627</v>
      </c>
      <c r="U35" s="459">
        <f>T35/S35</f>
        <v>6.3416559533786179E-2</v>
      </c>
      <c r="V35" s="460">
        <f t="shared" si="5"/>
        <v>1.1999999999999993</v>
      </c>
      <c r="W35" s="460">
        <f t="shared" si="6"/>
        <v>1.383</v>
      </c>
      <c r="X35" s="461">
        <f t="shared" si="7"/>
        <v>1.6970937205116288</v>
      </c>
      <c r="Y35" s="462" t="str">
        <f t="shared" si="8"/>
        <v>Accept</v>
      </c>
      <c r="Z35" s="461"/>
      <c r="AA35" s="461"/>
      <c r="AB35" s="463"/>
      <c r="AC35" s="463"/>
      <c r="AD35" s="461"/>
      <c r="AE35" s="463"/>
      <c r="AF35" s="464">
        <f>COUNT(F35:F38)</f>
        <v>4</v>
      </c>
      <c r="AG35" s="465">
        <f>AVERAGE(F35:F38)</f>
        <v>19.350000000000001</v>
      </c>
      <c r="AH35" s="465">
        <f>STDEV(F35:F38)</f>
        <v>1.2271104269787627</v>
      </c>
      <c r="AI35" s="466">
        <f>AH35/AG35</f>
        <v>6.3416559533786179E-2</v>
      </c>
      <c r="AJ35" s="401"/>
      <c r="AK35" s="401"/>
      <c r="AL35" s="401"/>
      <c r="AM35" s="401"/>
      <c r="AN35" s="401"/>
      <c r="AO35" s="401"/>
      <c r="AP35" s="401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  <c r="CA35" s="401"/>
      <c r="CB35" s="401"/>
      <c r="CC35" s="401"/>
      <c r="CD35" s="401"/>
      <c r="CE35" s="401"/>
      <c r="CF35" s="401"/>
      <c r="CG35" s="401"/>
      <c r="CH35" s="401"/>
      <c r="CI35" s="401"/>
      <c r="CJ35" s="401"/>
      <c r="CK35" s="401"/>
      <c r="CL35" s="401"/>
      <c r="CM35" s="401"/>
      <c r="CN35" s="401"/>
      <c r="CO35" s="401"/>
      <c r="CP35" s="401"/>
      <c r="CQ35" s="401"/>
      <c r="CR35" s="401"/>
      <c r="CS35" s="401"/>
      <c r="CT35" s="401"/>
      <c r="CU35" s="401"/>
      <c r="CV35" s="401"/>
      <c r="CW35" s="401"/>
      <c r="CX35" s="401"/>
      <c r="CY35" s="401"/>
      <c r="CZ35" s="401"/>
      <c r="DA35" s="401"/>
      <c r="DB35" s="401"/>
      <c r="DC35" s="401"/>
      <c r="DD35" s="401"/>
      <c r="DE35" s="401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1"/>
      <c r="DT35" s="401"/>
      <c r="DU35" s="401"/>
      <c r="DV35" s="401"/>
      <c r="DW35" s="401"/>
      <c r="DX35" s="401"/>
      <c r="DY35" s="401"/>
      <c r="DZ35" s="401"/>
      <c r="EA35" s="401"/>
      <c r="EB35" s="401"/>
      <c r="EC35" s="401"/>
      <c r="ED35" s="401"/>
      <c r="EE35" s="401"/>
      <c r="EF35" s="401"/>
      <c r="EG35" s="401"/>
      <c r="EH35" s="401"/>
      <c r="EI35" s="401"/>
      <c r="EJ35" s="401"/>
      <c r="EK35" s="401"/>
      <c r="EL35" s="401"/>
      <c r="EM35" s="401"/>
      <c r="EN35" s="401"/>
      <c r="EO35" s="401"/>
      <c r="EP35" s="401"/>
      <c r="EQ35" s="401"/>
      <c r="ER35" s="401"/>
      <c r="ES35" s="401"/>
      <c r="ET35" s="401"/>
      <c r="EU35" s="401"/>
      <c r="EV35" s="401"/>
      <c r="EW35" s="401"/>
      <c r="EX35" s="401"/>
      <c r="EY35" s="401"/>
      <c r="EZ35" s="401"/>
      <c r="FA35" s="401"/>
      <c r="FB35" s="401"/>
      <c r="FC35" s="401"/>
      <c r="FD35" s="401"/>
      <c r="FE35" s="401"/>
      <c r="FF35" s="401"/>
      <c r="FG35" s="401"/>
      <c r="FH35" s="401"/>
      <c r="FI35" s="401"/>
      <c r="FJ35" s="401"/>
      <c r="FK35" s="401"/>
      <c r="FL35" s="401"/>
      <c r="FM35" s="401"/>
      <c r="FN35" s="401"/>
      <c r="FO35" s="401"/>
      <c r="FP35" s="401"/>
      <c r="FQ35" s="401"/>
      <c r="FR35" s="401"/>
      <c r="FS35" s="401"/>
      <c r="FT35" s="401"/>
      <c r="FU35" s="401"/>
      <c r="FV35" s="401"/>
      <c r="FW35" s="401"/>
      <c r="FX35" s="401"/>
      <c r="FY35" s="401"/>
      <c r="FZ35" s="401"/>
      <c r="GA35" s="401"/>
      <c r="GB35" s="401"/>
      <c r="GC35" s="401"/>
      <c r="GD35" s="401"/>
      <c r="GE35" s="401"/>
      <c r="GF35" s="401"/>
      <c r="GG35" s="401"/>
      <c r="GH35" s="401"/>
      <c r="GI35" s="401"/>
      <c r="GJ35" s="401"/>
      <c r="GK35" s="401"/>
      <c r="GL35" s="401"/>
      <c r="GM35" s="401"/>
      <c r="GN35" s="401"/>
      <c r="GO35" s="401"/>
      <c r="GP35" s="401"/>
      <c r="GQ35" s="401"/>
      <c r="GR35" s="401"/>
      <c r="GS35" s="401"/>
      <c r="GT35" s="401"/>
      <c r="GU35" s="401"/>
      <c r="GV35" s="401"/>
      <c r="GW35" s="401"/>
      <c r="GX35" s="401"/>
      <c r="GY35" s="401"/>
      <c r="GZ35" s="401"/>
      <c r="HA35" s="401"/>
      <c r="HB35" s="401"/>
      <c r="HC35" s="401"/>
      <c r="HD35" s="401"/>
      <c r="HE35" s="401"/>
      <c r="HF35" s="401"/>
      <c r="HG35" s="401"/>
      <c r="HH35" s="401"/>
      <c r="HI35" s="401"/>
      <c r="HJ35" s="401"/>
      <c r="HK35" s="401"/>
      <c r="HL35" s="401"/>
      <c r="HM35" s="401"/>
      <c r="HN35" s="401"/>
      <c r="HO35" s="401"/>
      <c r="HP35" s="401"/>
      <c r="HQ35" s="401"/>
      <c r="HR35" s="401"/>
      <c r="HS35" s="401"/>
      <c r="HT35" s="401"/>
      <c r="HU35" s="401"/>
      <c r="HV35" s="401"/>
      <c r="HW35" s="401"/>
      <c r="HX35" s="401"/>
      <c r="HY35" s="401"/>
      <c r="HZ35" s="401"/>
      <c r="IA35" s="401"/>
      <c r="IB35" s="401"/>
      <c r="IC35" s="401"/>
      <c r="ID35" s="401"/>
      <c r="IE35" s="401"/>
      <c r="IF35" s="401"/>
      <c r="IG35" s="401"/>
      <c r="IH35" s="401"/>
      <c r="II35" s="401"/>
      <c r="IJ35" s="401"/>
      <c r="IK35" s="401"/>
      <c r="IL35" s="401"/>
      <c r="IM35" s="401"/>
      <c r="IN35" s="401"/>
      <c r="IO35" s="401"/>
      <c r="IP35" s="401"/>
      <c r="IQ35" s="401"/>
      <c r="IR35" s="401"/>
      <c r="IS35" s="401"/>
      <c r="IT35" s="401"/>
      <c r="IU35" s="401"/>
      <c r="IV35" s="401"/>
      <c r="IW35" s="401"/>
      <c r="IX35" s="401"/>
      <c r="IY35" s="401"/>
      <c r="IZ35" s="401"/>
      <c r="JA35" s="401"/>
      <c r="JB35" s="401"/>
      <c r="JC35" s="401"/>
      <c r="JD35" s="401"/>
      <c r="JE35" s="401"/>
      <c r="JF35" s="401"/>
      <c r="JG35" s="401"/>
      <c r="JH35" s="401"/>
      <c r="JI35" s="401"/>
      <c r="JJ35" s="401"/>
      <c r="JK35" s="401"/>
      <c r="JL35" s="401"/>
      <c r="JM35" s="401"/>
      <c r="JN35" s="401"/>
      <c r="JO35" s="401"/>
      <c r="JP35" s="401"/>
      <c r="JQ35" s="401"/>
      <c r="JR35" s="401"/>
      <c r="JS35" s="401"/>
      <c r="JT35" s="401"/>
      <c r="JU35" s="401"/>
      <c r="JV35" s="401"/>
      <c r="JW35" s="401"/>
      <c r="JX35" s="401"/>
      <c r="JY35" s="401"/>
      <c r="JZ35" s="401"/>
      <c r="KA35" s="401"/>
      <c r="KB35" s="401"/>
      <c r="KC35" s="401"/>
      <c r="KD35" s="401"/>
      <c r="KE35" s="401"/>
      <c r="KF35" s="401"/>
      <c r="KG35" s="401"/>
      <c r="KH35" s="401"/>
      <c r="KI35" s="401"/>
      <c r="KJ35" s="401"/>
      <c r="KK35" s="401"/>
      <c r="KL35" s="401"/>
      <c r="KM35" s="401"/>
      <c r="KN35" s="401"/>
      <c r="KO35" s="401"/>
      <c r="KP35" s="401"/>
      <c r="KQ35" s="401"/>
      <c r="KR35" s="401"/>
      <c r="KS35" s="401"/>
      <c r="KT35" s="401"/>
      <c r="KU35" s="401"/>
      <c r="KV35" s="401"/>
      <c r="KW35" s="401"/>
      <c r="KX35" s="401"/>
      <c r="KY35" s="401"/>
      <c r="KZ35" s="401"/>
      <c r="LA35" s="401"/>
      <c r="LB35" s="401"/>
      <c r="LC35" s="401"/>
      <c r="LD35" s="401"/>
      <c r="LE35" s="401"/>
      <c r="LF35" s="401"/>
      <c r="LG35" s="401"/>
      <c r="LH35" s="401"/>
      <c r="LI35" s="401"/>
      <c r="LJ35" s="401"/>
      <c r="LK35" s="401"/>
      <c r="LL35" s="401"/>
      <c r="LM35" s="401"/>
      <c r="LN35" s="401"/>
      <c r="LO35" s="401"/>
      <c r="LP35" s="401"/>
      <c r="LQ35" s="401"/>
      <c r="LR35" s="401"/>
      <c r="LS35" s="401"/>
      <c r="LT35" s="401"/>
      <c r="LU35" s="401"/>
      <c r="LV35" s="401"/>
      <c r="LW35" s="401"/>
      <c r="LX35" s="401"/>
      <c r="LY35" s="401"/>
      <c r="LZ35" s="401"/>
      <c r="MA35" s="401"/>
      <c r="MB35" s="401"/>
      <c r="MC35" s="401"/>
      <c r="MD35" s="401"/>
      <c r="ME35" s="401"/>
      <c r="MF35" s="401"/>
      <c r="MG35" s="401"/>
      <c r="MH35" s="401"/>
      <c r="MI35" s="401"/>
      <c r="MJ35" s="401"/>
      <c r="MK35" s="401"/>
      <c r="ML35" s="401"/>
      <c r="MM35" s="401"/>
      <c r="MN35" s="401"/>
      <c r="MO35" s="401"/>
      <c r="MP35" s="401"/>
      <c r="MQ35" s="401"/>
      <c r="MR35" s="401"/>
      <c r="MS35" s="401"/>
      <c r="MT35" s="401"/>
      <c r="MU35" s="401"/>
      <c r="MV35" s="401"/>
      <c r="MW35" s="401"/>
      <c r="MX35" s="401"/>
      <c r="MY35" s="401"/>
      <c r="MZ35" s="401"/>
      <c r="NA35" s="401"/>
      <c r="NB35" s="401"/>
      <c r="NC35" s="401"/>
      <c r="ND35" s="401"/>
      <c r="NE35" s="401"/>
      <c r="NF35" s="401"/>
      <c r="NG35" s="401"/>
      <c r="NH35" s="401"/>
      <c r="NI35" s="401"/>
      <c r="NJ35" s="401"/>
      <c r="NK35" s="401"/>
      <c r="NL35" s="401"/>
      <c r="NM35" s="401"/>
      <c r="NN35" s="401"/>
      <c r="NO35" s="401"/>
      <c r="NP35" s="401"/>
      <c r="NQ35" s="401"/>
      <c r="NR35" s="401"/>
      <c r="NS35" s="401"/>
      <c r="NT35" s="401"/>
      <c r="NU35" s="401"/>
      <c r="NV35" s="401"/>
      <c r="NW35" s="401"/>
      <c r="NX35" s="401"/>
      <c r="NY35" s="401"/>
      <c r="NZ35" s="401"/>
      <c r="OA35" s="401"/>
      <c r="OB35" s="401"/>
      <c r="OC35" s="401"/>
      <c r="OD35" s="401"/>
      <c r="OE35" s="401"/>
      <c r="OF35" s="401"/>
      <c r="OG35" s="401"/>
      <c r="OH35" s="401"/>
      <c r="OI35" s="401"/>
      <c r="OJ35" s="401"/>
      <c r="OK35" s="401"/>
      <c r="OL35" s="401"/>
      <c r="OM35" s="401"/>
      <c r="ON35" s="401"/>
      <c r="OO35" s="401"/>
      <c r="OP35" s="401"/>
      <c r="OQ35" s="401"/>
      <c r="OR35" s="401"/>
      <c r="OS35" s="401"/>
      <c r="OT35" s="401"/>
      <c r="OU35" s="401"/>
      <c r="OV35" s="401"/>
      <c r="OW35" s="401"/>
      <c r="OX35" s="401"/>
      <c r="OY35" s="401"/>
      <c r="OZ35" s="401"/>
      <c r="PA35" s="401"/>
      <c r="PB35" s="401"/>
      <c r="PC35" s="401"/>
      <c r="PD35" s="401"/>
      <c r="PE35" s="401"/>
      <c r="PF35" s="401"/>
      <c r="PG35" s="401"/>
      <c r="PH35" s="401"/>
      <c r="PI35" s="401"/>
      <c r="PJ35" s="401"/>
      <c r="PK35" s="401"/>
      <c r="PL35" s="401"/>
      <c r="PM35" s="401"/>
      <c r="PN35" s="401"/>
      <c r="PO35" s="401"/>
      <c r="PP35" s="401"/>
      <c r="PQ35" s="401"/>
      <c r="PR35" s="401"/>
      <c r="PS35" s="401"/>
      <c r="PT35" s="401"/>
      <c r="PU35" s="401"/>
      <c r="PV35" s="401"/>
      <c r="PW35" s="401"/>
      <c r="PX35" s="401"/>
      <c r="PY35" s="401"/>
      <c r="PZ35" s="401"/>
      <c r="QA35" s="401"/>
      <c r="QB35" s="401"/>
      <c r="QC35" s="401"/>
      <c r="QD35" s="401"/>
      <c r="QE35" s="401"/>
      <c r="QF35" s="401"/>
      <c r="QG35" s="401"/>
      <c r="QH35" s="401"/>
      <c r="QI35" s="401"/>
      <c r="QJ35" s="401"/>
      <c r="QK35" s="401"/>
      <c r="QL35" s="401"/>
      <c r="QM35" s="401"/>
      <c r="QN35" s="401"/>
      <c r="QO35" s="401"/>
      <c r="QP35" s="401"/>
      <c r="QQ35" s="401"/>
      <c r="QR35" s="401"/>
      <c r="QS35" s="401"/>
      <c r="QT35" s="401"/>
      <c r="QU35" s="401"/>
      <c r="QV35" s="401"/>
      <c r="QW35" s="401"/>
      <c r="QX35" s="401"/>
      <c r="QY35" s="401"/>
      <c r="QZ35" s="401"/>
      <c r="RA35" s="401"/>
      <c r="RB35" s="401"/>
      <c r="RC35" s="401"/>
      <c r="RD35" s="401"/>
      <c r="RE35" s="401"/>
      <c r="RF35" s="401"/>
      <c r="RG35" s="401"/>
      <c r="RH35" s="401"/>
      <c r="RI35" s="401"/>
      <c r="RJ35" s="401"/>
      <c r="RK35" s="401"/>
      <c r="RL35" s="401"/>
      <c r="RM35" s="401"/>
      <c r="RN35" s="401"/>
      <c r="RO35" s="401"/>
      <c r="RP35" s="401"/>
      <c r="RQ35" s="401"/>
      <c r="RR35" s="401"/>
      <c r="RS35" s="401"/>
      <c r="RT35" s="401"/>
      <c r="RU35" s="401"/>
      <c r="RV35" s="401"/>
      <c r="RW35" s="401"/>
      <c r="RX35" s="401"/>
      <c r="RY35" s="401"/>
      <c r="RZ35" s="401"/>
      <c r="SA35" s="401"/>
      <c r="SB35" s="401"/>
      <c r="SC35" s="401"/>
      <c r="SD35" s="401"/>
      <c r="SE35" s="401"/>
      <c r="SF35" s="401"/>
      <c r="SG35" s="401"/>
      <c r="SH35" s="401"/>
      <c r="SI35" s="401"/>
      <c r="SJ35" s="401"/>
      <c r="SK35" s="401"/>
      <c r="SL35" s="401"/>
      <c r="SM35" s="401"/>
      <c r="SN35" s="401"/>
      <c r="SO35" s="401"/>
      <c r="SP35" s="401"/>
      <c r="SQ35" s="401"/>
      <c r="SR35" s="401"/>
      <c r="SS35" s="401"/>
      <c r="ST35" s="401"/>
      <c r="SU35" s="401"/>
      <c r="SV35" s="401"/>
      <c r="SW35" s="401"/>
      <c r="SX35" s="401"/>
      <c r="SY35" s="401"/>
      <c r="SZ35" s="401"/>
      <c r="TA35" s="401"/>
      <c r="TB35" s="401"/>
      <c r="TC35" s="401"/>
      <c r="TD35" s="401"/>
      <c r="TE35" s="401"/>
      <c r="TF35" s="401"/>
      <c r="TG35" s="401"/>
      <c r="TH35" s="401"/>
      <c r="TI35" s="401"/>
      <c r="TJ35" s="401"/>
      <c r="TK35" s="401"/>
      <c r="TL35" s="401"/>
      <c r="TM35" s="401"/>
      <c r="TN35" s="401"/>
      <c r="TO35" s="401"/>
      <c r="TP35" s="401"/>
      <c r="TQ35" s="401"/>
      <c r="TR35" s="401"/>
      <c r="TS35" s="401"/>
      <c r="TT35" s="401"/>
      <c r="TU35" s="401"/>
      <c r="TV35" s="401"/>
      <c r="TW35" s="401"/>
      <c r="TX35" s="401"/>
      <c r="TY35" s="401"/>
      <c r="TZ35" s="401"/>
      <c r="UA35" s="401"/>
      <c r="UB35" s="401"/>
      <c r="UC35" s="401"/>
      <c r="UD35" s="401"/>
      <c r="UE35" s="401"/>
      <c r="UF35" s="401"/>
      <c r="UG35" s="401"/>
      <c r="UH35" s="401"/>
      <c r="UI35" s="401"/>
      <c r="UJ35" s="401"/>
      <c r="UK35" s="401"/>
      <c r="UL35" s="401"/>
      <c r="UM35" s="401"/>
    </row>
    <row r="36" spans="1:559" s="401" customFormat="1" ht="13.95" customHeight="1">
      <c r="A36" s="963"/>
      <c r="B36" s="468" t="s">
        <v>983</v>
      </c>
      <c r="C36" s="469" t="s">
        <v>222</v>
      </c>
      <c r="D36" s="469" t="s">
        <v>1000</v>
      </c>
      <c r="E36" s="469" t="s">
        <v>1001</v>
      </c>
      <c r="F36" s="470">
        <v>20.18</v>
      </c>
      <c r="G36" s="470">
        <v>0.3</v>
      </c>
      <c r="H36" s="470">
        <v>1.76</v>
      </c>
      <c r="I36" s="471">
        <f t="shared" ref="I36:L38" si="17">I35</f>
        <v>4</v>
      </c>
      <c r="J36" s="472">
        <f t="shared" si="17"/>
        <v>19.350000000000001</v>
      </c>
      <c r="K36" s="472">
        <f t="shared" si="17"/>
        <v>1.2271104269787627</v>
      </c>
      <c r="L36" s="473">
        <f t="shared" si="17"/>
        <v>6.3416559533786179E-2</v>
      </c>
      <c r="M36" s="474">
        <f t="shared" si="0"/>
        <v>0.6763857447153474</v>
      </c>
      <c r="N36" s="475">
        <f t="shared" si="1"/>
        <v>0.75060211719481229</v>
      </c>
      <c r="O36" s="475">
        <f t="shared" si="2"/>
        <v>0.50120423438962458</v>
      </c>
      <c r="P36" s="475">
        <f t="shared" si="3"/>
        <v>0.49879576561037542</v>
      </c>
      <c r="Q36" s="476">
        <f t="shared" si="4"/>
        <v>1.9951830624415017</v>
      </c>
      <c r="R36" s="477"/>
      <c r="S36" s="472"/>
      <c r="T36" s="472"/>
      <c r="U36" s="473"/>
      <c r="V36" s="478">
        <f t="shared" si="5"/>
        <v>0.82999999999999829</v>
      </c>
      <c r="W36" s="478">
        <f t="shared" si="6"/>
        <v>1.383</v>
      </c>
      <c r="X36" s="479">
        <f t="shared" si="7"/>
        <v>1.6970937205116288</v>
      </c>
      <c r="Y36" s="480" t="str">
        <f t="shared" si="8"/>
        <v>Accept</v>
      </c>
      <c r="Z36" s="479"/>
      <c r="AA36" s="479"/>
      <c r="AB36" s="481"/>
      <c r="AC36" s="481"/>
      <c r="AD36" s="479"/>
      <c r="AE36" s="481"/>
      <c r="AF36" s="464"/>
      <c r="AG36" s="482"/>
      <c r="AH36" s="482"/>
      <c r="AI36" s="483"/>
    </row>
    <row r="37" spans="1:559" s="401" customFormat="1" ht="13.95" customHeight="1">
      <c r="A37" s="963"/>
      <c r="B37" s="468" t="s">
        <v>983</v>
      </c>
      <c r="C37" s="469" t="s">
        <v>222</v>
      </c>
      <c r="D37" s="469" t="s">
        <v>1002</v>
      </c>
      <c r="E37" s="469" t="s">
        <v>1003</v>
      </c>
      <c r="F37" s="470">
        <v>17.93</v>
      </c>
      <c r="G37" s="470">
        <v>0.3</v>
      </c>
      <c r="H37" s="470">
        <v>1.57</v>
      </c>
      <c r="I37" s="471">
        <f t="shared" si="17"/>
        <v>4</v>
      </c>
      <c r="J37" s="472">
        <f t="shared" si="17"/>
        <v>19.350000000000001</v>
      </c>
      <c r="K37" s="472">
        <f t="shared" si="17"/>
        <v>1.2271104269787627</v>
      </c>
      <c r="L37" s="473">
        <f t="shared" si="17"/>
        <v>6.3416559533786179E-2</v>
      </c>
      <c r="M37" s="474">
        <f t="shared" si="0"/>
        <v>1.1571900692720438</v>
      </c>
      <c r="N37" s="475">
        <f t="shared" si="1"/>
        <v>0.12359735706742681</v>
      </c>
      <c r="O37" s="475">
        <f t="shared" si="2"/>
        <v>0.75280528586514639</v>
      </c>
      <c r="P37" s="475">
        <f t="shared" si="3"/>
        <v>0.24719471413485361</v>
      </c>
      <c r="Q37" s="476">
        <f t="shared" si="4"/>
        <v>0.98877885653941444</v>
      </c>
      <c r="R37" s="477"/>
      <c r="S37" s="472"/>
      <c r="T37" s="472"/>
      <c r="U37" s="473"/>
      <c r="V37" s="478">
        <f t="shared" si="5"/>
        <v>1.4200000000000017</v>
      </c>
      <c r="W37" s="478">
        <f t="shared" si="6"/>
        <v>1.383</v>
      </c>
      <c r="X37" s="479">
        <f t="shared" si="7"/>
        <v>1.6970937205116288</v>
      </c>
      <c r="Y37" s="480" t="str">
        <f t="shared" si="8"/>
        <v>Accept</v>
      </c>
      <c r="Z37" s="479"/>
      <c r="AA37" s="479"/>
      <c r="AB37" s="481"/>
      <c r="AC37" s="481"/>
      <c r="AD37" s="479"/>
      <c r="AE37" s="481"/>
      <c r="AF37" s="464"/>
      <c r="AG37" s="482"/>
      <c r="AH37" s="482"/>
      <c r="AI37" s="483"/>
    </row>
    <row r="38" spans="1:559" s="501" customFormat="1" ht="13.95" customHeight="1">
      <c r="A38" s="963"/>
      <c r="B38" s="484" t="s">
        <v>983</v>
      </c>
      <c r="C38" s="485" t="s">
        <v>222</v>
      </c>
      <c r="D38" s="485" t="s">
        <v>1004</v>
      </c>
      <c r="E38" s="485" t="s">
        <v>1005</v>
      </c>
      <c r="F38" s="486">
        <v>18.739999999999998</v>
      </c>
      <c r="G38" s="486">
        <v>0.3</v>
      </c>
      <c r="H38" s="486">
        <v>1.64</v>
      </c>
      <c r="I38" s="487">
        <f t="shared" si="17"/>
        <v>4</v>
      </c>
      <c r="J38" s="488">
        <f t="shared" si="17"/>
        <v>19.350000000000001</v>
      </c>
      <c r="K38" s="488">
        <f t="shared" si="17"/>
        <v>1.2271104269787627</v>
      </c>
      <c r="L38" s="489">
        <f t="shared" si="17"/>
        <v>6.3416559533786179E-2</v>
      </c>
      <c r="M38" s="490">
        <f t="shared" si="0"/>
        <v>0.49710277623658405</v>
      </c>
      <c r="N38" s="491">
        <f t="shared" si="1"/>
        <v>0.30955828848608113</v>
      </c>
      <c r="O38" s="491">
        <f t="shared" si="2"/>
        <v>0.38088342302783773</v>
      </c>
      <c r="P38" s="491">
        <f t="shared" si="3"/>
        <v>0.61911657697216227</v>
      </c>
      <c r="Q38" s="492">
        <f t="shared" si="4"/>
        <v>2.4764663078886491</v>
      </c>
      <c r="R38" s="493"/>
      <c r="S38" s="488"/>
      <c r="T38" s="488"/>
      <c r="U38" s="489"/>
      <c r="V38" s="494">
        <f t="shared" si="5"/>
        <v>0.61000000000000298</v>
      </c>
      <c r="W38" s="494">
        <f t="shared" si="6"/>
        <v>1.383</v>
      </c>
      <c r="X38" s="495">
        <f t="shared" si="7"/>
        <v>1.6970937205116288</v>
      </c>
      <c r="Y38" s="496" t="str">
        <f t="shared" si="8"/>
        <v>Accept</v>
      </c>
      <c r="Z38" s="495"/>
      <c r="AA38" s="495"/>
      <c r="AB38" s="497"/>
      <c r="AC38" s="497"/>
      <c r="AD38" s="495"/>
      <c r="AE38" s="497"/>
      <c r="AF38" s="498"/>
      <c r="AG38" s="499"/>
      <c r="AH38" s="499"/>
      <c r="AI38" s="500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1"/>
      <c r="DT38" s="401"/>
      <c r="DU38" s="401"/>
      <c r="DV38" s="401"/>
      <c r="DW38" s="401"/>
      <c r="DX38" s="401"/>
      <c r="DY38" s="401"/>
      <c r="DZ38" s="401"/>
      <c r="EA38" s="401"/>
      <c r="EB38" s="401"/>
      <c r="EC38" s="401"/>
      <c r="ED38" s="401"/>
      <c r="EE38" s="401"/>
      <c r="EF38" s="401"/>
      <c r="EG38" s="401"/>
      <c r="EH38" s="401"/>
      <c r="EI38" s="401"/>
      <c r="EJ38" s="401"/>
      <c r="EK38" s="401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401"/>
      <c r="FU38" s="401"/>
      <c r="FV38" s="401"/>
      <c r="FW38" s="401"/>
      <c r="FX38" s="401"/>
      <c r="FY38" s="401"/>
      <c r="FZ38" s="401"/>
      <c r="GA38" s="401"/>
      <c r="GB38" s="401"/>
      <c r="GC38" s="401"/>
      <c r="GD38" s="401"/>
      <c r="GE38" s="401"/>
      <c r="GF38" s="401"/>
      <c r="GG38" s="401"/>
      <c r="GH38" s="401"/>
      <c r="GI38" s="401"/>
      <c r="GJ38" s="401"/>
      <c r="GK38" s="401"/>
      <c r="GL38" s="401"/>
      <c r="GM38" s="401"/>
      <c r="GN38" s="401"/>
      <c r="GO38" s="401"/>
      <c r="GP38" s="401"/>
      <c r="GQ38" s="401"/>
      <c r="GR38" s="401"/>
      <c r="GS38" s="401"/>
      <c r="GT38" s="401"/>
      <c r="GU38" s="401"/>
      <c r="GV38" s="401"/>
      <c r="GW38" s="401"/>
      <c r="GX38" s="401"/>
      <c r="GY38" s="401"/>
      <c r="GZ38" s="401"/>
      <c r="HA38" s="401"/>
      <c r="HB38" s="401"/>
      <c r="HC38" s="401"/>
      <c r="HD38" s="401"/>
      <c r="HE38" s="401"/>
      <c r="HF38" s="401"/>
      <c r="HG38" s="401"/>
      <c r="HH38" s="401"/>
      <c r="HI38" s="401"/>
      <c r="HJ38" s="401"/>
      <c r="HK38" s="401"/>
      <c r="HL38" s="401"/>
      <c r="HM38" s="401"/>
      <c r="HN38" s="401"/>
      <c r="HO38" s="401"/>
      <c r="HP38" s="401"/>
      <c r="HQ38" s="401"/>
      <c r="HR38" s="401"/>
      <c r="HS38" s="401"/>
      <c r="HT38" s="401"/>
      <c r="HU38" s="401"/>
      <c r="HV38" s="401"/>
      <c r="HW38" s="401"/>
      <c r="HX38" s="401"/>
      <c r="HY38" s="401"/>
      <c r="HZ38" s="401"/>
      <c r="IA38" s="401"/>
      <c r="IB38" s="401"/>
      <c r="IC38" s="401"/>
      <c r="ID38" s="401"/>
      <c r="IE38" s="401"/>
      <c r="IF38" s="401"/>
      <c r="IG38" s="401"/>
      <c r="IH38" s="401"/>
      <c r="II38" s="401"/>
      <c r="IJ38" s="401"/>
      <c r="IK38" s="401"/>
      <c r="IL38" s="401"/>
      <c r="IM38" s="401"/>
      <c r="IN38" s="401"/>
      <c r="IO38" s="401"/>
      <c r="IP38" s="401"/>
      <c r="IQ38" s="401"/>
      <c r="IR38" s="401"/>
      <c r="IS38" s="401"/>
      <c r="IT38" s="401"/>
      <c r="IU38" s="401"/>
      <c r="IV38" s="401"/>
      <c r="IW38" s="401"/>
      <c r="IX38" s="401"/>
      <c r="IY38" s="401"/>
      <c r="IZ38" s="401"/>
      <c r="JA38" s="401"/>
      <c r="JB38" s="401"/>
      <c r="JC38" s="401"/>
      <c r="JD38" s="401"/>
      <c r="JE38" s="401"/>
      <c r="JF38" s="401"/>
      <c r="JG38" s="401"/>
      <c r="JH38" s="401"/>
      <c r="JI38" s="401"/>
      <c r="JJ38" s="401"/>
      <c r="JK38" s="401"/>
      <c r="JL38" s="401"/>
      <c r="JM38" s="401"/>
      <c r="JN38" s="401"/>
      <c r="JO38" s="401"/>
      <c r="JP38" s="401"/>
      <c r="JQ38" s="401"/>
      <c r="JR38" s="401"/>
      <c r="JS38" s="401"/>
      <c r="JT38" s="401"/>
      <c r="JU38" s="401"/>
      <c r="JV38" s="401"/>
      <c r="JW38" s="401"/>
      <c r="JX38" s="401"/>
      <c r="JY38" s="401"/>
      <c r="JZ38" s="401"/>
      <c r="KA38" s="401"/>
      <c r="KB38" s="401"/>
      <c r="KC38" s="401"/>
      <c r="KD38" s="401"/>
      <c r="KE38" s="401"/>
      <c r="KF38" s="401"/>
      <c r="KG38" s="401"/>
      <c r="KH38" s="401"/>
      <c r="KI38" s="401"/>
      <c r="KJ38" s="401"/>
      <c r="KK38" s="401"/>
      <c r="KL38" s="401"/>
      <c r="KM38" s="401"/>
      <c r="KN38" s="401"/>
      <c r="KO38" s="401"/>
      <c r="KP38" s="401"/>
      <c r="KQ38" s="401"/>
      <c r="KR38" s="401"/>
      <c r="KS38" s="401"/>
      <c r="KT38" s="401"/>
      <c r="KU38" s="401"/>
      <c r="KV38" s="401"/>
      <c r="KW38" s="401"/>
      <c r="KX38" s="401"/>
      <c r="KY38" s="401"/>
      <c r="KZ38" s="401"/>
      <c r="LA38" s="401"/>
      <c r="LB38" s="401"/>
      <c r="LC38" s="401"/>
      <c r="LD38" s="401"/>
      <c r="LE38" s="401"/>
      <c r="LF38" s="401"/>
      <c r="LG38" s="401"/>
      <c r="LH38" s="401"/>
      <c r="LI38" s="401"/>
      <c r="LJ38" s="401"/>
      <c r="LK38" s="401"/>
      <c r="LL38" s="401"/>
      <c r="LM38" s="401"/>
      <c r="LN38" s="401"/>
      <c r="LO38" s="401"/>
      <c r="LP38" s="401"/>
      <c r="LQ38" s="401"/>
      <c r="LR38" s="401"/>
      <c r="LS38" s="401"/>
      <c r="LT38" s="401"/>
      <c r="LU38" s="401"/>
      <c r="LV38" s="401"/>
      <c r="LW38" s="401"/>
      <c r="LX38" s="401"/>
      <c r="LY38" s="401"/>
      <c r="LZ38" s="401"/>
      <c r="MA38" s="401"/>
      <c r="MB38" s="401"/>
      <c r="MC38" s="401"/>
      <c r="MD38" s="401"/>
      <c r="ME38" s="401"/>
      <c r="MF38" s="401"/>
      <c r="MG38" s="401"/>
      <c r="MH38" s="401"/>
      <c r="MI38" s="401"/>
      <c r="MJ38" s="401"/>
      <c r="MK38" s="401"/>
      <c r="ML38" s="401"/>
      <c r="MM38" s="401"/>
      <c r="MN38" s="401"/>
      <c r="MO38" s="401"/>
      <c r="MP38" s="401"/>
      <c r="MQ38" s="401"/>
      <c r="MR38" s="401"/>
      <c r="MS38" s="401"/>
      <c r="MT38" s="401"/>
      <c r="MU38" s="401"/>
      <c r="MV38" s="401"/>
      <c r="MW38" s="401"/>
      <c r="MX38" s="401"/>
      <c r="MY38" s="401"/>
      <c r="MZ38" s="401"/>
      <c r="NA38" s="401"/>
      <c r="NB38" s="401"/>
      <c r="NC38" s="401"/>
      <c r="ND38" s="401"/>
      <c r="NE38" s="401"/>
      <c r="NF38" s="401"/>
      <c r="NG38" s="401"/>
      <c r="NH38" s="401"/>
      <c r="NI38" s="401"/>
      <c r="NJ38" s="401"/>
      <c r="NK38" s="401"/>
      <c r="NL38" s="401"/>
      <c r="NM38" s="401"/>
      <c r="NN38" s="401"/>
      <c r="NO38" s="401"/>
      <c r="NP38" s="401"/>
      <c r="NQ38" s="401"/>
      <c r="NR38" s="401"/>
      <c r="NS38" s="401"/>
      <c r="NT38" s="401"/>
      <c r="NU38" s="401"/>
      <c r="NV38" s="401"/>
      <c r="NW38" s="401"/>
      <c r="NX38" s="401"/>
      <c r="NY38" s="401"/>
      <c r="NZ38" s="401"/>
      <c r="OA38" s="401"/>
      <c r="OB38" s="401"/>
      <c r="OC38" s="401"/>
      <c r="OD38" s="401"/>
      <c r="OE38" s="401"/>
      <c r="OF38" s="401"/>
      <c r="OG38" s="401"/>
      <c r="OH38" s="401"/>
      <c r="OI38" s="401"/>
      <c r="OJ38" s="401"/>
      <c r="OK38" s="401"/>
      <c r="OL38" s="401"/>
      <c r="OM38" s="401"/>
      <c r="ON38" s="401"/>
      <c r="OO38" s="401"/>
      <c r="OP38" s="401"/>
      <c r="OQ38" s="401"/>
      <c r="OR38" s="401"/>
      <c r="OS38" s="401"/>
      <c r="OT38" s="401"/>
      <c r="OU38" s="401"/>
      <c r="OV38" s="401"/>
      <c r="OW38" s="401"/>
      <c r="OX38" s="401"/>
      <c r="OY38" s="401"/>
      <c r="OZ38" s="401"/>
      <c r="PA38" s="401"/>
      <c r="PB38" s="401"/>
      <c r="PC38" s="401"/>
      <c r="PD38" s="401"/>
      <c r="PE38" s="401"/>
      <c r="PF38" s="401"/>
      <c r="PG38" s="401"/>
      <c r="PH38" s="401"/>
      <c r="PI38" s="401"/>
      <c r="PJ38" s="401"/>
      <c r="PK38" s="401"/>
      <c r="PL38" s="401"/>
      <c r="PM38" s="401"/>
      <c r="PN38" s="401"/>
      <c r="PO38" s="401"/>
      <c r="PP38" s="401"/>
      <c r="PQ38" s="401"/>
      <c r="PR38" s="401"/>
      <c r="PS38" s="401"/>
      <c r="PT38" s="401"/>
      <c r="PU38" s="401"/>
      <c r="PV38" s="401"/>
      <c r="PW38" s="401"/>
      <c r="PX38" s="401"/>
      <c r="PY38" s="401"/>
      <c r="PZ38" s="401"/>
      <c r="QA38" s="401"/>
      <c r="QB38" s="401"/>
      <c r="QC38" s="401"/>
      <c r="QD38" s="401"/>
      <c r="QE38" s="401"/>
      <c r="QF38" s="401"/>
      <c r="QG38" s="401"/>
      <c r="QH38" s="401"/>
      <c r="QI38" s="401"/>
      <c r="QJ38" s="401"/>
      <c r="QK38" s="401"/>
      <c r="QL38" s="401"/>
      <c r="QM38" s="401"/>
      <c r="QN38" s="401"/>
      <c r="QO38" s="401"/>
      <c r="QP38" s="401"/>
      <c r="QQ38" s="401"/>
      <c r="QR38" s="401"/>
      <c r="QS38" s="401"/>
      <c r="QT38" s="401"/>
      <c r="QU38" s="401"/>
      <c r="QV38" s="401"/>
      <c r="QW38" s="401"/>
      <c r="QX38" s="401"/>
      <c r="QY38" s="401"/>
      <c r="QZ38" s="401"/>
      <c r="RA38" s="401"/>
      <c r="RB38" s="401"/>
      <c r="RC38" s="401"/>
      <c r="RD38" s="401"/>
      <c r="RE38" s="401"/>
      <c r="RF38" s="401"/>
      <c r="RG38" s="401"/>
      <c r="RH38" s="401"/>
      <c r="RI38" s="401"/>
      <c r="RJ38" s="401"/>
      <c r="RK38" s="401"/>
      <c r="RL38" s="401"/>
      <c r="RM38" s="401"/>
      <c r="RN38" s="401"/>
      <c r="RO38" s="401"/>
      <c r="RP38" s="401"/>
      <c r="RQ38" s="401"/>
      <c r="RR38" s="401"/>
      <c r="RS38" s="401"/>
      <c r="RT38" s="401"/>
      <c r="RU38" s="401"/>
      <c r="RV38" s="401"/>
      <c r="RW38" s="401"/>
      <c r="RX38" s="401"/>
      <c r="RY38" s="401"/>
      <c r="RZ38" s="401"/>
      <c r="SA38" s="401"/>
      <c r="SB38" s="401"/>
      <c r="SC38" s="401"/>
      <c r="SD38" s="401"/>
      <c r="SE38" s="401"/>
      <c r="SF38" s="401"/>
      <c r="SG38" s="401"/>
      <c r="SH38" s="401"/>
      <c r="SI38" s="401"/>
      <c r="SJ38" s="401"/>
      <c r="SK38" s="401"/>
      <c r="SL38" s="401"/>
      <c r="SM38" s="401"/>
      <c r="SN38" s="401"/>
      <c r="SO38" s="401"/>
      <c r="SP38" s="401"/>
      <c r="SQ38" s="401"/>
      <c r="SR38" s="401"/>
      <c r="SS38" s="401"/>
      <c r="ST38" s="401"/>
      <c r="SU38" s="401"/>
      <c r="SV38" s="401"/>
      <c r="SW38" s="401"/>
      <c r="SX38" s="401"/>
      <c r="SY38" s="401"/>
      <c r="SZ38" s="401"/>
      <c r="TA38" s="401"/>
      <c r="TB38" s="401"/>
      <c r="TC38" s="401"/>
      <c r="TD38" s="401"/>
      <c r="TE38" s="401"/>
      <c r="TF38" s="401"/>
      <c r="TG38" s="401"/>
      <c r="TH38" s="401"/>
      <c r="TI38" s="401"/>
      <c r="TJ38" s="401"/>
      <c r="TK38" s="401"/>
      <c r="TL38" s="401"/>
      <c r="TM38" s="401"/>
      <c r="TN38" s="401"/>
      <c r="TO38" s="401"/>
      <c r="TP38" s="401"/>
      <c r="TQ38" s="401"/>
      <c r="TR38" s="401"/>
      <c r="TS38" s="401"/>
      <c r="TT38" s="401"/>
      <c r="TU38" s="401"/>
      <c r="TV38" s="401"/>
      <c r="TW38" s="401"/>
      <c r="TX38" s="401"/>
      <c r="TY38" s="401"/>
      <c r="TZ38" s="401"/>
      <c r="UA38" s="401"/>
      <c r="UB38" s="401"/>
      <c r="UC38" s="401"/>
      <c r="UD38" s="401"/>
      <c r="UE38" s="401"/>
      <c r="UF38" s="401"/>
      <c r="UG38" s="401"/>
      <c r="UH38" s="401"/>
      <c r="UI38" s="401"/>
      <c r="UJ38" s="401"/>
      <c r="UK38" s="401"/>
      <c r="UL38" s="401"/>
      <c r="UM38" s="401"/>
    </row>
    <row r="39" spans="1:559" s="467" customFormat="1" ht="13.95" customHeight="1">
      <c r="A39" s="963"/>
      <c r="B39" s="450" t="s">
        <v>983</v>
      </c>
      <c r="C39" s="451" t="s">
        <v>214</v>
      </c>
      <c r="D39" s="451" t="s">
        <v>1006</v>
      </c>
      <c r="E39" s="451" t="s">
        <v>1007</v>
      </c>
      <c r="F39" s="452">
        <v>19.13</v>
      </c>
      <c r="G39" s="452">
        <v>0.33</v>
      </c>
      <c r="H39" s="452">
        <v>1.67</v>
      </c>
      <c r="I39" s="453">
        <f>COUNT(F39:F43)</f>
        <v>5</v>
      </c>
      <c r="J39" s="458">
        <f>AVERAGE(F39:F43)</f>
        <v>21.994</v>
      </c>
      <c r="K39" s="458">
        <f>STDEV(F39:F43)</f>
        <v>7.3796429452921339</v>
      </c>
      <c r="L39" s="459">
        <f>K39/J39</f>
        <v>0.33552982382886853</v>
      </c>
      <c r="M39" s="454">
        <f t="shared" si="0"/>
        <v>0.38809465732039222</v>
      </c>
      <c r="N39" s="455">
        <f t="shared" si="1"/>
        <v>0.34897299277434246</v>
      </c>
      <c r="O39" s="455">
        <f t="shared" si="2"/>
        <v>0.30205401445131508</v>
      </c>
      <c r="P39" s="455">
        <f t="shared" si="3"/>
        <v>0.69794598554868492</v>
      </c>
      <c r="Q39" s="456">
        <f t="shared" si="4"/>
        <v>3.4897299277434248</v>
      </c>
      <c r="R39" s="457">
        <f>COUNT(F39:F40,F42:F43)</f>
        <v>4</v>
      </c>
      <c r="S39" s="458">
        <f>AVERAGE(F39:F40,F42:F43)</f>
        <v>18.77</v>
      </c>
      <c r="T39" s="458">
        <f>STDEV(F39:F40,F42:F43)</f>
        <v>1.8214463117716826</v>
      </c>
      <c r="U39" s="459">
        <f>T39/S39</f>
        <v>9.7040293647931944E-2</v>
      </c>
      <c r="V39" s="460">
        <f t="shared" si="5"/>
        <v>2.8640000000000008</v>
      </c>
      <c r="W39" s="460">
        <f t="shared" si="6"/>
        <v>1.5089999999999999</v>
      </c>
      <c r="X39" s="461">
        <f t="shared" si="7"/>
        <v>11.135881204445829</v>
      </c>
      <c r="Y39" s="462" t="str">
        <f t="shared" si="8"/>
        <v>Accept</v>
      </c>
      <c r="Z39" s="461">
        <v>1.2</v>
      </c>
      <c r="AA39" s="461">
        <f>Z39*K39</f>
        <v>8.8555715343505597</v>
      </c>
      <c r="AB39" s="463" t="str">
        <f t="shared" ref="AB39:AB40" si="18">IF(V39&gt;AA39, "Reject", "Accept")</f>
        <v>Accept</v>
      </c>
      <c r="AC39" s="463"/>
      <c r="AD39" s="461"/>
      <c r="AE39" s="463"/>
      <c r="AF39" s="464">
        <f>COUNT(F39:F40,F42:F43)</f>
        <v>4</v>
      </c>
      <c r="AG39" s="465">
        <f>AVERAGE(F39:F40,F42:F43)</f>
        <v>18.77</v>
      </c>
      <c r="AH39" s="465">
        <f>STDEV(F39:F40,F42:F43)</f>
        <v>1.8214463117716826</v>
      </c>
      <c r="AI39" s="466">
        <f>AH39/AG39</f>
        <v>9.7040293647931944E-2</v>
      </c>
      <c r="AJ39" s="401"/>
      <c r="AK39" s="401"/>
      <c r="AL39" s="401"/>
      <c r="AM39" s="401"/>
      <c r="AN39" s="401"/>
      <c r="AO39" s="401"/>
      <c r="AP39" s="401"/>
      <c r="AQ39" s="401"/>
      <c r="AR39" s="401"/>
      <c r="AS39" s="401"/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401"/>
      <c r="BS39" s="401"/>
      <c r="BT39" s="401"/>
      <c r="BU39" s="401"/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401"/>
      <c r="CU39" s="401"/>
      <c r="CV39" s="401"/>
      <c r="CW39" s="401"/>
      <c r="CX39" s="401"/>
      <c r="CY39" s="401"/>
      <c r="CZ39" s="401"/>
      <c r="DA39" s="401"/>
      <c r="DB39" s="401"/>
      <c r="DC39" s="401"/>
      <c r="DD39" s="401"/>
      <c r="DE39" s="401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1"/>
      <c r="DT39" s="401"/>
      <c r="DU39" s="401"/>
      <c r="DV39" s="401"/>
      <c r="DW39" s="401"/>
      <c r="DX39" s="401"/>
      <c r="DY39" s="401"/>
      <c r="DZ39" s="401"/>
      <c r="EA39" s="401"/>
      <c r="EB39" s="401"/>
      <c r="EC39" s="401"/>
      <c r="ED39" s="401"/>
      <c r="EE39" s="401"/>
      <c r="EF39" s="401"/>
      <c r="EG39" s="401"/>
      <c r="EH39" s="401"/>
      <c r="EI39" s="401"/>
      <c r="EJ39" s="401"/>
      <c r="EK39" s="401"/>
      <c r="EL39" s="401"/>
      <c r="EM39" s="401"/>
      <c r="EN39" s="401"/>
      <c r="EO39" s="401"/>
      <c r="EP39" s="401"/>
      <c r="EQ39" s="401"/>
      <c r="ER39" s="401"/>
      <c r="ES39" s="401"/>
      <c r="ET39" s="401"/>
      <c r="EU39" s="401"/>
      <c r="EV39" s="401"/>
      <c r="EW39" s="401"/>
      <c r="EX39" s="401"/>
      <c r="EY39" s="401"/>
      <c r="EZ39" s="401"/>
      <c r="FA39" s="401"/>
      <c r="FB39" s="401"/>
      <c r="FC39" s="401"/>
      <c r="FD39" s="401"/>
      <c r="FE39" s="401"/>
      <c r="FF39" s="401"/>
      <c r="FG39" s="401"/>
      <c r="FH39" s="401"/>
      <c r="FI39" s="401"/>
      <c r="FJ39" s="401"/>
      <c r="FK39" s="401"/>
      <c r="FL39" s="401"/>
      <c r="FM39" s="401"/>
      <c r="FN39" s="401"/>
      <c r="FO39" s="401"/>
      <c r="FP39" s="401"/>
      <c r="FQ39" s="401"/>
      <c r="FR39" s="401"/>
      <c r="FS39" s="401"/>
      <c r="FT39" s="401"/>
      <c r="FU39" s="401"/>
      <c r="FV39" s="401"/>
      <c r="FW39" s="401"/>
      <c r="FX39" s="401"/>
      <c r="FY39" s="401"/>
      <c r="FZ39" s="401"/>
      <c r="GA39" s="401"/>
      <c r="GB39" s="401"/>
      <c r="GC39" s="401"/>
      <c r="GD39" s="401"/>
      <c r="GE39" s="401"/>
      <c r="GF39" s="401"/>
      <c r="GG39" s="401"/>
      <c r="GH39" s="401"/>
      <c r="GI39" s="401"/>
      <c r="GJ39" s="401"/>
      <c r="GK39" s="401"/>
      <c r="GL39" s="401"/>
      <c r="GM39" s="401"/>
      <c r="GN39" s="401"/>
      <c r="GO39" s="401"/>
      <c r="GP39" s="401"/>
      <c r="GQ39" s="401"/>
      <c r="GR39" s="401"/>
      <c r="GS39" s="401"/>
      <c r="GT39" s="401"/>
      <c r="GU39" s="401"/>
      <c r="GV39" s="401"/>
      <c r="GW39" s="401"/>
      <c r="GX39" s="401"/>
      <c r="GY39" s="401"/>
      <c r="GZ39" s="401"/>
      <c r="HA39" s="401"/>
      <c r="HB39" s="401"/>
      <c r="HC39" s="401"/>
      <c r="HD39" s="401"/>
      <c r="HE39" s="401"/>
      <c r="HF39" s="401"/>
      <c r="HG39" s="401"/>
      <c r="HH39" s="401"/>
      <c r="HI39" s="401"/>
      <c r="HJ39" s="401"/>
      <c r="HK39" s="401"/>
      <c r="HL39" s="401"/>
      <c r="HM39" s="401"/>
      <c r="HN39" s="401"/>
      <c r="HO39" s="401"/>
      <c r="HP39" s="401"/>
      <c r="HQ39" s="401"/>
      <c r="HR39" s="401"/>
      <c r="HS39" s="401"/>
      <c r="HT39" s="401"/>
      <c r="HU39" s="401"/>
      <c r="HV39" s="401"/>
      <c r="HW39" s="401"/>
      <c r="HX39" s="401"/>
      <c r="HY39" s="401"/>
      <c r="HZ39" s="401"/>
      <c r="IA39" s="401"/>
      <c r="IB39" s="401"/>
      <c r="IC39" s="401"/>
      <c r="ID39" s="401"/>
      <c r="IE39" s="401"/>
      <c r="IF39" s="401"/>
      <c r="IG39" s="401"/>
      <c r="IH39" s="401"/>
      <c r="II39" s="401"/>
      <c r="IJ39" s="401"/>
      <c r="IK39" s="401"/>
      <c r="IL39" s="401"/>
      <c r="IM39" s="401"/>
      <c r="IN39" s="401"/>
      <c r="IO39" s="401"/>
      <c r="IP39" s="401"/>
      <c r="IQ39" s="401"/>
      <c r="IR39" s="401"/>
      <c r="IS39" s="401"/>
      <c r="IT39" s="401"/>
      <c r="IU39" s="401"/>
      <c r="IV39" s="401"/>
      <c r="IW39" s="401"/>
      <c r="IX39" s="401"/>
      <c r="IY39" s="401"/>
      <c r="IZ39" s="401"/>
      <c r="JA39" s="401"/>
      <c r="JB39" s="401"/>
      <c r="JC39" s="401"/>
      <c r="JD39" s="401"/>
      <c r="JE39" s="401"/>
      <c r="JF39" s="401"/>
      <c r="JG39" s="401"/>
      <c r="JH39" s="401"/>
      <c r="JI39" s="401"/>
      <c r="JJ39" s="401"/>
      <c r="JK39" s="401"/>
      <c r="JL39" s="401"/>
      <c r="JM39" s="401"/>
      <c r="JN39" s="401"/>
      <c r="JO39" s="401"/>
      <c r="JP39" s="401"/>
      <c r="JQ39" s="401"/>
      <c r="JR39" s="401"/>
      <c r="JS39" s="401"/>
      <c r="JT39" s="401"/>
      <c r="JU39" s="401"/>
      <c r="JV39" s="401"/>
      <c r="JW39" s="401"/>
      <c r="JX39" s="401"/>
      <c r="JY39" s="401"/>
      <c r="JZ39" s="401"/>
      <c r="KA39" s="401"/>
      <c r="KB39" s="401"/>
      <c r="KC39" s="401"/>
      <c r="KD39" s="401"/>
      <c r="KE39" s="401"/>
      <c r="KF39" s="401"/>
      <c r="KG39" s="401"/>
      <c r="KH39" s="401"/>
      <c r="KI39" s="401"/>
      <c r="KJ39" s="401"/>
      <c r="KK39" s="401"/>
      <c r="KL39" s="401"/>
      <c r="KM39" s="401"/>
      <c r="KN39" s="401"/>
      <c r="KO39" s="401"/>
      <c r="KP39" s="401"/>
      <c r="KQ39" s="401"/>
      <c r="KR39" s="401"/>
      <c r="KS39" s="401"/>
      <c r="KT39" s="401"/>
      <c r="KU39" s="401"/>
      <c r="KV39" s="401"/>
      <c r="KW39" s="401"/>
      <c r="KX39" s="401"/>
      <c r="KY39" s="401"/>
      <c r="KZ39" s="401"/>
      <c r="LA39" s="401"/>
      <c r="LB39" s="401"/>
      <c r="LC39" s="401"/>
      <c r="LD39" s="401"/>
      <c r="LE39" s="401"/>
      <c r="LF39" s="401"/>
      <c r="LG39" s="401"/>
      <c r="LH39" s="401"/>
      <c r="LI39" s="401"/>
      <c r="LJ39" s="401"/>
      <c r="LK39" s="401"/>
      <c r="LL39" s="401"/>
      <c r="LM39" s="401"/>
      <c r="LN39" s="401"/>
      <c r="LO39" s="401"/>
      <c r="LP39" s="401"/>
      <c r="LQ39" s="401"/>
      <c r="LR39" s="401"/>
      <c r="LS39" s="401"/>
      <c r="LT39" s="401"/>
      <c r="LU39" s="401"/>
      <c r="LV39" s="401"/>
      <c r="LW39" s="401"/>
      <c r="LX39" s="401"/>
      <c r="LY39" s="401"/>
      <c r="LZ39" s="401"/>
      <c r="MA39" s="401"/>
      <c r="MB39" s="401"/>
      <c r="MC39" s="401"/>
      <c r="MD39" s="401"/>
      <c r="ME39" s="401"/>
      <c r="MF39" s="401"/>
      <c r="MG39" s="401"/>
      <c r="MH39" s="401"/>
      <c r="MI39" s="401"/>
      <c r="MJ39" s="401"/>
      <c r="MK39" s="401"/>
      <c r="ML39" s="401"/>
      <c r="MM39" s="401"/>
      <c r="MN39" s="401"/>
      <c r="MO39" s="401"/>
      <c r="MP39" s="401"/>
      <c r="MQ39" s="401"/>
      <c r="MR39" s="401"/>
      <c r="MS39" s="401"/>
      <c r="MT39" s="401"/>
      <c r="MU39" s="401"/>
      <c r="MV39" s="401"/>
      <c r="MW39" s="401"/>
      <c r="MX39" s="401"/>
      <c r="MY39" s="401"/>
      <c r="MZ39" s="401"/>
      <c r="NA39" s="401"/>
      <c r="NB39" s="401"/>
      <c r="NC39" s="401"/>
      <c r="ND39" s="401"/>
      <c r="NE39" s="401"/>
      <c r="NF39" s="401"/>
      <c r="NG39" s="401"/>
      <c r="NH39" s="401"/>
      <c r="NI39" s="401"/>
      <c r="NJ39" s="401"/>
      <c r="NK39" s="401"/>
      <c r="NL39" s="401"/>
      <c r="NM39" s="401"/>
      <c r="NN39" s="401"/>
      <c r="NO39" s="401"/>
      <c r="NP39" s="401"/>
      <c r="NQ39" s="401"/>
      <c r="NR39" s="401"/>
      <c r="NS39" s="401"/>
      <c r="NT39" s="401"/>
      <c r="NU39" s="401"/>
      <c r="NV39" s="401"/>
      <c r="NW39" s="401"/>
      <c r="NX39" s="401"/>
      <c r="NY39" s="401"/>
      <c r="NZ39" s="401"/>
      <c r="OA39" s="401"/>
      <c r="OB39" s="401"/>
      <c r="OC39" s="401"/>
      <c r="OD39" s="401"/>
      <c r="OE39" s="401"/>
      <c r="OF39" s="401"/>
      <c r="OG39" s="401"/>
      <c r="OH39" s="401"/>
      <c r="OI39" s="401"/>
      <c r="OJ39" s="401"/>
      <c r="OK39" s="401"/>
      <c r="OL39" s="401"/>
      <c r="OM39" s="401"/>
      <c r="ON39" s="401"/>
      <c r="OO39" s="401"/>
      <c r="OP39" s="401"/>
      <c r="OQ39" s="401"/>
      <c r="OR39" s="401"/>
      <c r="OS39" s="401"/>
      <c r="OT39" s="401"/>
      <c r="OU39" s="401"/>
      <c r="OV39" s="401"/>
      <c r="OW39" s="401"/>
      <c r="OX39" s="401"/>
      <c r="OY39" s="401"/>
      <c r="OZ39" s="401"/>
      <c r="PA39" s="401"/>
      <c r="PB39" s="401"/>
      <c r="PC39" s="401"/>
      <c r="PD39" s="401"/>
      <c r="PE39" s="401"/>
      <c r="PF39" s="401"/>
      <c r="PG39" s="401"/>
      <c r="PH39" s="401"/>
      <c r="PI39" s="401"/>
      <c r="PJ39" s="401"/>
      <c r="PK39" s="401"/>
      <c r="PL39" s="401"/>
      <c r="PM39" s="401"/>
      <c r="PN39" s="401"/>
      <c r="PO39" s="401"/>
      <c r="PP39" s="401"/>
      <c r="PQ39" s="401"/>
      <c r="PR39" s="401"/>
      <c r="PS39" s="401"/>
      <c r="PT39" s="401"/>
      <c r="PU39" s="401"/>
      <c r="PV39" s="401"/>
      <c r="PW39" s="401"/>
      <c r="PX39" s="401"/>
      <c r="PY39" s="401"/>
      <c r="PZ39" s="401"/>
      <c r="QA39" s="401"/>
      <c r="QB39" s="401"/>
      <c r="QC39" s="401"/>
      <c r="QD39" s="401"/>
      <c r="QE39" s="401"/>
      <c r="QF39" s="401"/>
      <c r="QG39" s="401"/>
      <c r="QH39" s="401"/>
      <c r="QI39" s="401"/>
      <c r="QJ39" s="401"/>
      <c r="QK39" s="401"/>
      <c r="QL39" s="401"/>
      <c r="QM39" s="401"/>
      <c r="QN39" s="401"/>
      <c r="QO39" s="401"/>
      <c r="QP39" s="401"/>
      <c r="QQ39" s="401"/>
      <c r="QR39" s="401"/>
      <c r="QS39" s="401"/>
      <c r="QT39" s="401"/>
      <c r="QU39" s="401"/>
      <c r="QV39" s="401"/>
      <c r="QW39" s="401"/>
      <c r="QX39" s="401"/>
      <c r="QY39" s="401"/>
      <c r="QZ39" s="401"/>
      <c r="RA39" s="401"/>
      <c r="RB39" s="401"/>
      <c r="RC39" s="401"/>
      <c r="RD39" s="401"/>
      <c r="RE39" s="401"/>
      <c r="RF39" s="401"/>
      <c r="RG39" s="401"/>
      <c r="RH39" s="401"/>
      <c r="RI39" s="401"/>
      <c r="RJ39" s="401"/>
      <c r="RK39" s="401"/>
      <c r="RL39" s="401"/>
      <c r="RM39" s="401"/>
      <c r="RN39" s="401"/>
      <c r="RO39" s="401"/>
      <c r="RP39" s="401"/>
      <c r="RQ39" s="401"/>
      <c r="RR39" s="401"/>
      <c r="RS39" s="401"/>
      <c r="RT39" s="401"/>
      <c r="RU39" s="401"/>
      <c r="RV39" s="401"/>
      <c r="RW39" s="401"/>
      <c r="RX39" s="401"/>
      <c r="RY39" s="401"/>
      <c r="RZ39" s="401"/>
      <c r="SA39" s="401"/>
      <c r="SB39" s="401"/>
      <c r="SC39" s="401"/>
      <c r="SD39" s="401"/>
      <c r="SE39" s="401"/>
      <c r="SF39" s="401"/>
      <c r="SG39" s="401"/>
      <c r="SH39" s="401"/>
      <c r="SI39" s="401"/>
      <c r="SJ39" s="401"/>
      <c r="SK39" s="401"/>
      <c r="SL39" s="401"/>
      <c r="SM39" s="401"/>
      <c r="SN39" s="401"/>
      <c r="SO39" s="401"/>
      <c r="SP39" s="401"/>
      <c r="SQ39" s="401"/>
      <c r="SR39" s="401"/>
      <c r="SS39" s="401"/>
      <c r="ST39" s="401"/>
      <c r="SU39" s="401"/>
      <c r="SV39" s="401"/>
      <c r="SW39" s="401"/>
      <c r="SX39" s="401"/>
      <c r="SY39" s="401"/>
      <c r="SZ39" s="401"/>
      <c r="TA39" s="401"/>
      <c r="TB39" s="401"/>
      <c r="TC39" s="401"/>
      <c r="TD39" s="401"/>
      <c r="TE39" s="401"/>
      <c r="TF39" s="401"/>
      <c r="TG39" s="401"/>
      <c r="TH39" s="401"/>
      <c r="TI39" s="401"/>
      <c r="TJ39" s="401"/>
      <c r="TK39" s="401"/>
      <c r="TL39" s="401"/>
      <c r="TM39" s="401"/>
      <c r="TN39" s="401"/>
      <c r="TO39" s="401"/>
      <c r="TP39" s="401"/>
      <c r="TQ39" s="401"/>
      <c r="TR39" s="401"/>
      <c r="TS39" s="401"/>
      <c r="TT39" s="401"/>
      <c r="TU39" s="401"/>
      <c r="TV39" s="401"/>
      <c r="TW39" s="401"/>
      <c r="TX39" s="401"/>
      <c r="TY39" s="401"/>
      <c r="TZ39" s="401"/>
      <c r="UA39" s="401"/>
      <c r="UB39" s="401"/>
      <c r="UC39" s="401"/>
      <c r="UD39" s="401"/>
      <c r="UE39" s="401"/>
      <c r="UF39" s="401"/>
      <c r="UG39" s="401"/>
      <c r="UH39" s="401"/>
      <c r="UI39" s="401"/>
      <c r="UJ39" s="401"/>
      <c r="UK39" s="401"/>
      <c r="UL39" s="401"/>
      <c r="UM39" s="401"/>
    </row>
    <row r="40" spans="1:559" s="401" customFormat="1" ht="13.95" customHeight="1">
      <c r="A40" s="963"/>
      <c r="B40" s="468" t="s">
        <v>983</v>
      </c>
      <c r="C40" s="469" t="s">
        <v>214</v>
      </c>
      <c r="D40" s="469" t="s">
        <v>1008</v>
      </c>
      <c r="E40" s="469" t="s">
        <v>1009</v>
      </c>
      <c r="F40" s="470">
        <v>21.2</v>
      </c>
      <c r="G40" s="470">
        <v>0.42</v>
      </c>
      <c r="H40" s="470">
        <v>1.87</v>
      </c>
      <c r="I40" s="471">
        <f t="shared" ref="I40:L43" si="19">I39</f>
        <v>5</v>
      </c>
      <c r="J40" s="472">
        <f t="shared" si="19"/>
        <v>21.994</v>
      </c>
      <c r="K40" s="472">
        <f t="shared" si="19"/>
        <v>7.3796429452921339</v>
      </c>
      <c r="L40" s="473">
        <f t="shared" si="19"/>
        <v>0.33552982382886853</v>
      </c>
      <c r="M40" s="474">
        <f t="shared" si="0"/>
        <v>0.10759328139399146</v>
      </c>
      <c r="N40" s="475">
        <f t="shared" si="1"/>
        <v>0.45715916336168932</v>
      </c>
      <c r="O40" s="475">
        <f t="shared" si="2"/>
        <v>8.5681673276621351E-2</v>
      </c>
      <c r="P40" s="475">
        <f t="shared" si="3"/>
        <v>0.91431832672337865</v>
      </c>
      <c r="Q40" s="476">
        <f t="shared" si="4"/>
        <v>4.5715916336168929</v>
      </c>
      <c r="R40" s="477"/>
      <c r="S40" s="472"/>
      <c r="T40" s="472"/>
      <c r="U40" s="473"/>
      <c r="V40" s="478">
        <f t="shared" si="5"/>
        <v>0.79400000000000048</v>
      </c>
      <c r="W40" s="478">
        <f t="shared" si="6"/>
        <v>1.5089999999999999</v>
      </c>
      <c r="X40" s="479">
        <f t="shared" si="7"/>
        <v>11.135881204445829</v>
      </c>
      <c r="Y40" s="480" t="str">
        <f t="shared" si="8"/>
        <v>Accept</v>
      </c>
      <c r="Z40" s="479">
        <v>1.2</v>
      </c>
      <c r="AA40" s="479">
        <f>Z40*K40</f>
        <v>8.8555715343505597</v>
      </c>
      <c r="AB40" s="481" t="str">
        <f t="shared" si="18"/>
        <v>Accept</v>
      </c>
      <c r="AC40" s="481"/>
      <c r="AD40" s="479"/>
      <c r="AE40" s="481"/>
      <c r="AF40" s="464"/>
      <c r="AG40" s="482"/>
      <c r="AH40" s="482"/>
      <c r="AI40" s="483"/>
    </row>
    <row r="41" spans="1:559" s="401" customFormat="1" ht="13.95" customHeight="1">
      <c r="A41" s="963"/>
      <c r="B41" s="468" t="s">
        <v>983</v>
      </c>
      <c r="C41" s="469" t="s">
        <v>214</v>
      </c>
      <c r="D41" s="469" t="s">
        <v>1010</v>
      </c>
      <c r="E41" s="469" t="s">
        <v>1011</v>
      </c>
      <c r="F41" s="470">
        <v>34.89</v>
      </c>
      <c r="G41" s="470">
        <v>0.42</v>
      </c>
      <c r="H41" s="470">
        <v>3.03</v>
      </c>
      <c r="I41" s="471">
        <f t="shared" si="19"/>
        <v>5</v>
      </c>
      <c r="J41" s="472">
        <f t="shared" si="19"/>
        <v>21.994</v>
      </c>
      <c r="K41" s="472">
        <f t="shared" si="19"/>
        <v>7.3796429452921339</v>
      </c>
      <c r="L41" s="473">
        <f t="shared" si="19"/>
        <v>0.33552982382886853</v>
      </c>
      <c r="M41" s="474">
        <f t="shared" si="0"/>
        <v>1.7475100212303691</v>
      </c>
      <c r="N41" s="475">
        <f t="shared" si="1"/>
        <v>0.95972554593211401</v>
      </c>
      <c r="O41" s="475">
        <f t="shared" si="2"/>
        <v>0.91945109186422802</v>
      </c>
      <c r="P41" s="475">
        <f t="shared" si="3"/>
        <v>8.0548908135771979E-2</v>
      </c>
      <c r="Q41" s="476">
        <f t="shared" si="4"/>
        <v>0.4027445406788599</v>
      </c>
      <c r="R41" s="477"/>
      <c r="S41" s="472"/>
      <c r="T41" s="472"/>
      <c r="U41" s="473"/>
      <c r="V41" s="478">
        <f t="shared" si="5"/>
        <v>12.896000000000001</v>
      </c>
      <c r="W41" s="478">
        <f t="shared" si="6"/>
        <v>1.5089999999999999</v>
      </c>
      <c r="X41" s="479">
        <f t="shared" si="7"/>
        <v>11.135881204445829</v>
      </c>
      <c r="Y41" s="480" t="str">
        <f t="shared" si="8"/>
        <v>Reject</v>
      </c>
      <c r="Z41" s="479"/>
      <c r="AA41" s="479"/>
      <c r="AB41" s="481"/>
      <c r="AC41" s="481"/>
      <c r="AD41" s="479"/>
      <c r="AE41" s="481"/>
      <c r="AF41" s="464"/>
      <c r="AG41" s="482"/>
      <c r="AH41" s="482"/>
      <c r="AI41" s="483"/>
    </row>
    <row r="42" spans="1:559" s="401" customFormat="1" ht="13.95" customHeight="1">
      <c r="A42" s="963"/>
      <c r="B42" s="468" t="s">
        <v>983</v>
      </c>
      <c r="C42" s="469" t="s">
        <v>214</v>
      </c>
      <c r="D42" s="469" t="s">
        <v>1012</v>
      </c>
      <c r="E42" s="469" t="s">
        <v>1013</v>
      </c>
      <c r="F42" s="470">
        <v>17.489999999999998</v>
      </c>
      <c r="G42" s="470">
        <v>0.39</v>
      </c>
      <c r="H42" s="470">
        <v>1.55</v>
      </c>
      <c r="I42" s="471">
        <f t="shared" si="19"/>
        <v>5</v>
      </c>
      <c r="J42" s="472">
        <f t="shared" si="19"/>
        <v>21.994</v>
      </c>
      <c r="K42" s="472">
        <f t="shared" si="19"/>
        <v>7.3796429452921339</v>
      </c>
      <c r="L42" s="473">
        <f t="shared" si="19"/>
        <v>0.33552982382886853</v>
      </c>
      <c r="M42" s="474">
        <f t="shared" si="0"/>
        <v>0.61032763148430402</v>
      </c>
      <c r="N42" s="475">
        <f t="shared" si="1"/>
        <v>0.27082239827070953</v>
      </c>
      <c r="O42" s="475">
        <f t="shared" si="2"/>
        <v>0.45835520345858094</v>
      </c>
      <c r="P42" s="475">
        <f t="shared" si="3"/>
        <v>0.54164479654141906</v>
      </c>
      <c r="Q42" s="476">
        <f t="shared" si="4"/>
        <v>2.7082239827070955</v>
      </c>
      <c r="R42" s="477"/>
      <c r="S42" s="472"/>
      <c r="T42" s="472"/>
      <c r="U42" s="473"/>
      <c r="V42" s="478">
        <f t="shared" si="5"/>
        <v>4.5040000000000013</v>
      </c>
      <c r="W42" s="478">
        <f t="shared" si="6"/>
        <v>1.5089999999999999</v>
      </c>
      <c r="X42" s="479">
        <f t="shared" si="7"/>
        <v>11.135881204445829</v>
      </c>
      <c r="Y42" s="480" t="str">
        <f t="shared" si="8"/>
        <v>Accept</v>
      </c>
      <c r="Z42" s="479">
        <v>1.2</v>
      </c>
      <c r="AA42" s="479">
        <f>Z42*K42</f>
        <v>8.8555715343505597</v>
      </c>
      <c r="AB42" s="481" t="str">
        <f t="shared" ref="AB42:AB43" si="20">IF(V42&gt;AA42, "Reject", "Accept")</f>
        <v>Accept</v>
      </c>
      <c r="AC42" s="481"/>
      <c r="AD42" s="479"/>
      <c r="AE42" s="481"/>
      <c r="AF42" s="464"/>
      <c r="AG42" s="482"/>
      <c r="AH42" s="482"/>
      <c r="AI42" s="483"/>
    </row>
    <row r="43" spans="1:559" s="501" customFormat="1" ht="13.95" customHeight="1">
      <c r="A43" s="964"/>
      <c r="B43" s="484" t="s">
        <v>983</v>
      </c>
      <c r="C43" s="485" t="s">
        <v>214</v>
      </c>
      <c r="D43" s="485" t="s">
        <v>1014</v>
      </c>
      <c r="E43" s="485" t="s">
        <v>1015</v>
      </c>
      <c r="F43" s="486">
        <v>17.260000000000002</v>
      </c>
      <c r="G43" s="486">
        <v>0.55000000000000004</v>
      </c>
      <c r="H43" s="486">
        <v>1.58</v>
      </c>
      <c r="I43" s="487">
        <f t="shared" si="19"/>
        <v>5</v>
      </c>
      <c r="J43" s="488">
        <f t="shared" si="19"/>
        <v>21.994</v>
      </c>
      <c r="K43" s="488">
        <f t="shared" si="19"/>
        <v>7.3796429452921339</v>
      </c>
      <c r="L43" s="489">
        <f t="shared" si="19"/>
        <v>0.33552982382886853</v>
      </c>
      <c r="M43" s="490">
        <f t="shared" si="0"/>
        <v>0.64149445103168146</v>
      </c>
      <c r="N43" s="491">
        <f t="shared" si="1"/>
        <v>0.26060074248001108</v>
      </c>
      <c r="O43" s="491">
        <f t="shared" si="2"/>
        <v>0.47879851503997783</v>
      </c>
      <c r="P43" s="491">
        <f t="shared" si="3"/>
        <v>0.52120148496002217</v>
      </c>
      <c r="Q43" s="492">
        <f t="shared" si="4"/>
        <v>2.6060074248001106</v>
      </c>
      <c r="R43" s="493"/>
      <c r="S43" s="488"/>
      <c r="T43" s="488"/>
      <c r="U43" s="489"/>
      <c r="V43" s="494">
        <f t="shared" si="5"/>
        <v>4.7339999999999982</v>
      </c>
      <c r="W43" s="494">
        <f t="shared" si="6"/>
        <v>1.5089999999999999</v>
      </c>
      <c r="X43" s="495">
        <f t="shared" si="7"/>
        <v>11.135881204445829</v>
      </c>
      <c r="Y43" s="496" t="str">
        <f t="shared" si="8"/>
        <v>Accept</v>
      </c>
      <c r="Z43" s="495">
        <v>1.2</v>
      </c>
      <c r="AA43" s="495">
        <f>Z43*K43</f>
        <v>8.8555715343505597</v>
      </c>
      <c r="AB43" s="497" t="str">
        <f t="shared" si="20"/>
        <v>Accept</v>
      </c>
      <c r="AC43" s="497"/>
      <c r="AD43" s="495"/>
      <c r="AE43" s="497"/>
      <c r="AF43" s="498"/>
      <c r="AG43" s="499"/>
      <c r="AH43" s="499"/>
      <c r="AI43" s="500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401"/>
      <c r="BS43" s="401"/>
      <c r="BT43" s="401"/>
      <c r="BU43" s="401"/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401"/>
      <c r="CU43" s="401"/>
      <c r="CV43" s="401"/>
      <c r="CW43" s="401"/>
      <c r="CX43" s="401"/>
      <c r="CY43" s="401"/>
      <c r="CZ43" s="401"/>
      <c r="DA43" s="401"/>
      <c r="DB43" s="401"/>
      <c r="DC43" s="401"/>
      <c r="DD43" s="401"/>
      <c r="DE43" s="401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1"/>
      <c r="DT43" s="401"/>
      <c r="DU43" s="401"/>
      <c r="DV43" s="401"/>
      <c r="DW43" s="401"/>
      <c r="DX43" s="401"/>
      <c r="DY43" s="401"/>
      <c r="DZ43" s="401"/>
      <c r="EA43" s="401"/>
      <c r="EB43" s="401"/>
      <c r="EC43" s="401"/>
      <c r="ED43" s="401"/>
      <c r="EE43" s="401"/>
      <c r="EF43" s="401"/>
      <c r="EG43" s="401"/>
      <c r="EH43" s="401"/>
      <c r="EI43" s="401"/>
      <c r="EJ43" s="401"/>
      <c r="EK43" s="401"/>
      <c r="EL43" s="401"/>
      <c r="EM43" s="401"/>
      <c r="EN43" s="401"/>
      <c r="EO43" s="401"/>
      <c r="EP43" s="401"/>
      <c r="EQ43" s="401"/>
      <c r="ER43" s="401"/>
      <c r="ES43" s="401"/>
      <c r="ET43" s="401"/>
      <c r="EU43" s="401"/>
      <c r="EV43" s="401"/>
      <c r="EW43" s="401"/>
      <c r="EX43" s="401"/>
      <c r="EY43" s="401"/>
      <c r="EZ43" s="401"/>
      <c r="FA43" s="401"/>
      <c r="FB43" s="401"/>
      <c r="FC43" s="401"/>
      <c r="FD43" s="401"/>
      <c r="FE43" s="401"/>
      <c r="FF43" s="401"/>
      <c r="FG43" s="401"/>
      <c r="FH43" s="401"/>
      <c r="FI43" s="401"/>
      <c r="FJ43" s="401"/>
      <c r="FK43" s="401"/>
      <c r="FL43" s="401"/>
      <c r="FM43" s="401"/>
      <c r="FN43" s="401"/>
      <c r="FO43" s="401"/>
      <c r="FP43" s="401"/>
      <c r="FQ43" s="401"/>
      <c r="FR43" s="401"/>
      <c r="FS43" s="401"/>
      <c r="FT43" s="401"/>
      <c r="FU43" s="401"/>
      <c r="FV43" s="401"/>
      <c r="FW43" s="401"/>
      <c r="FX43" s="401"/>
      <c r="FY43" s="401"/>
      <c r="FZ43" s="401"/>
      <c r="GA43" s="401"/>
      <c r="GB43" s="401"/>
      <c r="GC43" s="401"/>
      <c r="GD43" s="401"/>
      <c r="GE43" s="401"/>
      <c r="GF43" s="401"/>
      <c r="GG43" s="401"/>
      <c r="GH43" s="401"/>
      <c r="GI43" s="401"/>
      <c r="GJ43" s="401"/>
      <c r="GK43" s="401"/>
      <c r="GL43" s="401"/>
      <c r="GM43" s="401"/>
      <c r="GN43" s="401"/>
      <c r="GO43" s="401"/>
      <c r="GP43" s="401"/>
      <c r="GQ43" s="401"/>
      <c r="GR43" s="401"/>
      <c r="GS43" s="401"/>
      <c r="GT43" s="401"/>
      <c r="GU43" s="401"/>
      <c r="GV43" s="401"/>
      <c r="GW43" s="401"/>
      <c r="GX43" s="401"/>
      <c r="GY43" s="401"/>
      <c r="GZ43" s="401"/>
      <c r="HA43" s="401"/>
      <c r="HB43" s="401"/>
      <c r="HC43" s="401"/>
      <c r="HD43" s="401"/>
      <c r="HE43" s="401"/>
      <c r="HF43" s="401"/>
      <c r="HG43" s="401"/>
      <c r="HH43" s="401"/>
      <c r="HI43" s="401"/>
      <c r="HJ43" s="401"/>
      <c r="HK43" s="401"/>
      <c r="HL43" s="401"/>
      <c r="HM43" s="401"/>
      <c r="HN43" s="401"/>
      <c r="HO43" s="401"/>
      <c r="HP43" s="401"/>
      <c r="HQ43" s="401"/>
      <c r="HR43" s="401"/>
      <c r="HS43" s="401"/>
      <c r="HT43" s="401"/>
      <c r="HU43" s="401"/>
      <c r="HV43" s="401"/>
      <c r="HW43" s="401"/>
      <c r="HX43" s="401"/>
      <c r="HY43" s="401"/>
      <c r="HZ43" s="401"/>
      <c r="IA43" s="401"/>
      <c r="IB43" s="401"/>
      <c r="IC43" s="401"/>
      <c r="ID43" s="401"/>
      <c r="IE43" s="401"/>
      <c r="IF43" s="401"/>
      <c r="IG43" s="401"/>
      <c r="IH43" s="401"/>
      <c r="II43" s="401"/>
      <c r="IJ43" s="401"/>
      <c r="IK43" s="401"/>
      <c r="IL43" s="401"/>
      <c r="IM43" s="401"/>
      <c r="IN43" s="401"/>
      <c r="IO43" s="401"/>
      <c r="IP43" s="401"/>
      <c r="IQ43" s="401"/>
      <c r="IR43" s="401"/>
      <c r="IS43" s="401"/>
      <c r="IT43" s="401"/>
      <c r="IU43" s="401"/>
      <c r="IV43" s="401"/>
      <c r="IW43" s="401"/>
      <c r="IX43" s="401"/>
      <c r="IY43" s="401"/>
      <c r="IZ43" s="401"/>
      <c r="JA43" s="401"/>
      <c r="JB43" s="401"/>
      <c r="JC43" s="401"/>
      <c r="JD43" s="401"/>
      <c r="JE43" s="401"/>
      <c r="JF43" s="401"/>
      <c r="JG43" s="401"/>
      <c r="JH43" s="401"/>
      <c r="JI43" s="401"/>
      <c r="JJ43" s="401"/>
      <c r="JK43" s="401"/>
      <c r="JL43" s="401"/>
      <c r="JM43" s="401"/>
      <c r="JN43" s="401"/>
      <c r="JO43" s="401"/>
      <c r="JP43" s="401"/>
      <c r="JQ43" s="401"/>
      <c r="JR43" s="401"/>
      <c r="JS43" s="401"/>
      <c r="JT43" s="401"/>
      <c r="JU43" s="401"/>
      <c r="JV43" s="401"/>
      <c r="JW43" s="401"/>
      <c r="JX43" s="401"/>
      <c r="JY43" s="401"/>
      <c r="JZ43" s="401"/>
      <c r="KA43" s="401"/>
      <c r="KB43" s="401"/>
      <c r="KC43" s="401"/>
      <c r="KD43" s="401"/>
      <c r="KE43" s="401"/>
      <c r="KF43" s="401"/>
      <c r="KG43" s="401"/>
      <c r="KH43" s="401"/>
      <c r="KI43" s="401"/>
      <c r="KJ43" s="401"/>
      <c r="KK43" s="401"/>
      <c r="KL43" s="401"/>
      <c r="KM43" s="401"/>
      <c r="KN43" s="401"/>
      <c r="KO43" s="401"/>
      <c r="KP43" s="401"/>
      <c r="KQ43" s="401"/>
      <c r="KR43" s="401"/>
      <c r="KS43" s="401"/>
      <c r="KT43" s="401"/>
      <c r="KU43" s="401"/>
      <c r="KV43" s="401"/>
      <c r="KW43" s="401"/>
      <c r="KX43" s="401"/>
      <c r="KY43" s="401"/>
      <c r="KZ43" s="401"/>
      <c r="LA43" s="401"/>
      <c r="LB43" s="401"/>
      <c r="LC43" s="401"/>
      <c r="LD43" s="401"/>
      <c r="LE43" s="401"/>
      <c r="LF43" s="401"/>
      <c r="LG43" s="401"/>
      <c r="LH43" s="401"/>
      <c r="LI43" s="401"/>
      <c r="LJ43" s="401"/>
      <c r="LK43" s="401"/>
      <c r="LL43" s="401"/>
      <c r="LM43" s="401"/>
      <c r="LN43" s="401"/>
      <c r="LO43" s="401"/>
      <c r="LP43" s="401"/>
      <c r="LQ43" s="401"/>
      <c r="LR43" s="401"/>
      <c r="LS43" s="401"/>
      <c r="LT43" s="401"/>
      <c r="LU43" s="401"/>
      <c r="LV43" s="401"/>
      <c r="LW43" s="401"/>
      <c r="LX43" s="401"/>
      <c r="LY43" s="401"/>
      <c r="LZ43" s="401"/>
      <c r="MA43" s="401"/>
      <c r="MB43" s="401"/>
      <c r="MC43" s="401"/>
      <c r="MD43" s="401"/>
      <c r="ME43" s="401"/>
      <c r="MF43" s="401"/>
      <c r="MG43" s="401"/>
      <c r="MH43" s="401"/>
      <c r="MI43" s="401"/>
      <c r="MJ43" s="401"/>
      <c r="MK43" s="401"/>
      <c r="ML43" s="401"/>
      <c r="MM43" s="401"/>
      <c r="MN43" s="401"/>
      <c r="MO43" s="401"/>
      <c r="MP43" s="401"/>
      <c r="MQ43" s="401"/>
      <c r="MR43" s="401"/>
      <c r="MS43" s="401"/>
      <c r="MT43" s="401"/>
      <c r="MU43" s="401"/>
      <c r="MV43" s="401"/>
      <c r="MW43" s="401"/>
      <c r="MX43" s="401"/>
      <c r="MY43" s="401"/>
      <c r="MZ43" s="401"/>
      <c r="NA43" s="401"/>
      <c r="NB43" s="401"/>
      <c r="NC43" s="401"/>
      <c r="ND43" s="401"/>
      <c r="NE43" s="401"/>
      <c r="NF43" s="401"/>
      <c r="NG43" s="401"/>
      <c r="NH43" s="401"/>
      <c r="NI43" s="401"/>
      <c r="NJ43" s="401"/>
      <c r="NK43" s="401"/>
      <c r="NL43" s="401"/>
      <c r="NM43" s="401"/>
      <c r="NN43" s="401"/>
      <c r="NO43" s="401"/>
      <c r="NP43" s="401"/>
      <c r="NQ43" s="401"/>
      <c r="NR43" s="401"/>
      <c r="NS43" s="401"/>
      <c r="NT43" s="401"/>
      <c r="NU43" s="401"/>
      <c r="NV43" s="401"/>
      <c r="NW43" s="401"/>
      <c r="NX43" s="401"/>
      <c r="NY43" s="401"/>
      <c r="NZ43" s="401"/>
      <c r="OA43" s="401"/>
      <c r="OB43" s="401"/>
      <c r="OC43" s="401"/>
      <c r="OD43" s="401"/>
      <c r="OE43" s="401"/>
      <c r="OF43" s="401"/>
      <c r="OG43" s="401"/>
      <c r="OH43" s="401"/>
      <c r="OI43" s="401"/>
      <c r="OJ43" s="401"/>
      <c r="OK43" s="401"/>
      <c r="OL43" s="401"/>
      <c r="OM43" s="401"/>
      <c r="ON43" s="401"/>
      <c r="OO43" s="401"/>
      <c r="OP43" s="401"/>
      <c r="OQ43" s="401"/>
      <c r="OR43" s="401"/>
      <c r="OS43" s="401"/>
      <c r="OT43" s="401"/>
      <c r="OU43" s="401"/>
      <c r="OV43" s="401"/>
      <c r="OW43" s="401"/>
      <c r="OX43" s="401"/>
      <c r="OY43" s="401"/>
      <c r="OZ43" s="401"/>
      <c r="PA43" s="401"/>
      <c r="PB43" s="401"/>
      <c r="PC43" s="401"/>
      <c r="PD43" s="401"/>
      <c r="PE43" s="401"/>
      <c r="PF43" s="401"/>
      <c r="PG43" s="401"/>
      <c r="PH43" s="401"/>
      <c r="PI43" s="401"/>
      <c r="PJ43" s="401"/>
      <c r="PK43" s="401"/>
      <c r="PL43" s="401"/>
      <c r="PM43" s="401"/>
      <c r="PN43" s="401"/>
      <c r="PO43" s="401"/>
      <c r="PP43" s="401"/>
      <c r="PQ43" s="401"/>
      <c r="PR43" s="401"/>
      <c r="PS43" s="401"/>
      <c r="PT43" s="401"/>
      <c r="PU43" s="401"/>
      <c r="PV43" s="401"/>
      <c r="PW43" s="401"/>
      <c r="PX43" s="401"/>
      <c r="PY43" s="401"/>
      <c r="PZ43" s="401"/>
      <c r="QA43" s="401"/>
      <c r="QB43" s="401"/>
      <c r="QC43" s="401"/>
      <c r="QD43" s="401"/>
      <c r="QE43" s="401"/>
      <c r="QF43" s="401"/>
      <c r="QG43" s="401"/>
      <c r="QH43" s="401"/>
      <c r="QI43" s="401"/>
      <c r="QJ43" s="401"/>
      <c r="QK43" s="401"/>
      <c r="QL43" s="401"/>
      <c r="QM43" s="401"/>
      <c r="QN43" s="401"/>
      <c r="QO43" s="401"/>
      <c r="QP43" s="401"/>
      <c r="QQ43" s="401"/>
      <c r="QR43" s="401"/>
      <c r="QS43" s="401"/>
      <c r="QT43" s="401"/>
      <c r="QU43" s="401"/>
      <c r="QV43" s="401"/>
      <c r="QW43" s="401"/>
      <c r="QX43" s="401"/>
      <c r="QY43" s="401"/>
      <c r="QZ43" s="401"/>
      <c r="RA43" s="401"/>
      <c r="RB43" s="401"/>
      <c r="RC43" s="401"/>
      <c r="RD43" s="401"/>
      <c r="RE43" s="401"/>
      <c r="RF43" s="401"/>
      <c r="RG43" s="401"/>
      <c r="RH43" s="401"/>
      <c r="RI43" s="401"/>
      <c r="RJ43" s="401"/>
      <c r="RK43" s="401"/>
      <c r="RL43" s="401"/>
      <c r="RM43" s="401"/>
      <c r="RN43" s="401"/>
      <c r="RO43" s="401"/>
      <c r="RP43" s="401"/>
      <c r="RQ43" s="401"/>
      <c r="RR43" s="401"/>
      <c r="RS43" s="401"/>
      <c r="RT43" s="401"/>
      <c r="RU43" s="401"/>
      <c r="RV43" s="401"/>
      <c r="RW43" s="401"/>
      <c r="RX43" s="401"/>
      <c r="RY43" s="401"/>
      <c r="RZ43" s="401"/>
      <c r="SA43" s="401"/>
      <c r="SB43" s="401"/>
      <c r="SC43" s="401"/>
      <c r="SD43" s="401"/>
      <c r="SE43" s="401"/>
      <c r="SF43" s="401"/>
      <c r="SG43" s="401"/>
      <c r="SH43" s="401"/>
      <c r="SI43" s="401"/>
      <c r="SJ43" s="401"/>
      <c r="SK43" s="401"/>
      <c r="SL43" s="401"/>
      <c r="SM43" s="401"/>
      <c r="SN43" s="401"/>
      <c r="SO43" s="401"/>
      <c r="SP43" s="401"/>
      <c r="SQ43" s="401"/>
      <c r="SR43" s="401"/>
      <c r="SS43" s="401"/>
      <c r="ST43" s="401"/>
      <c r="SU43" s="401"/>
      <c r="SV43" s="401"/>
      <c r="SW43" s="401"/>
      <c r="SX43" s="401"/>
      <c r="SY43" s="401"/>
      <c r="SZ43" s="401"/>
      <c r="TA43" s="401"/>
      <c r="TB43" s="401"/>
      <c r="TC43" s="401"/>
      <c r="TD43" s="401"/>
      <c r="TE43" s="401"/>
      <c r="TF43" s="401"/>
      <c r="TG43" s="401"/>
      <c r="TH43" s="401"/>
      <c r="TI43" s="401"/>
      <c r="TJ43" s="401"/>
      <c r="TK43" s="401"/>
      <c r="TL43" s="401"/>
      <c r="TM43" s="401"/>
      <c r="TN43" s="401"/>
      <c r="TO43" s="401"/>
      <c r="TP43" s="401"/>
      <c r="TQ43" s="401"/>
      <c r="TR43" s="401"/>
      <c r="TS43" s="401"/>
      <c r="TT43" s="401"/>
      <c r="TU43" s="401"/>
      <c r="TV43" s="401"/>
      <c r="TW43" s="401"/>
      <c r="TX43" s="401"/>
      <c r="TY43" s="401"/>
      <c r="TZ43" s="401"/>
      <c r="UA43" s="401"/>
      <c r="UB43" s="401"/>
      <c r="UC43" s="401"/>
      <c r="UD43" s="401"/>
      <c r="UE43" s="401"/>
      <c r="UF43" s="401"/>
      <c r="UG43" s="401"/>
      <c r="UH43" s="401"/>
      <c r="UI43" s="401"/>
      <c r="UJ43" s="401"/>
      <c r="UK43" s="401"/>
      <c r="UL43" s="401"/>
      <c r="UM43" s="401"/>
    </row>
    <row r="44" spans="1:559" s="448" customFormat="1" ht="13.95" customHeight="1">
      <c r="A44" s="962" t="s">
        <v>148</v>
      </c>
      <c r="B44" s="503" t="s">
        <v>175</v>
      </c>
      <c r="C44" s="504" t="s">
        <v>235</v>
      </c>
      <c r="D44" s="505"/>
      <c r="E44" s="845" t="s">
        <v>85</v>
      </c>
      <c r="F44" s="506">
        <v>55.69</v>
      </c>
      <c r="G44" s="506">
        <v>1.85</v>
      </c>
      <c r="H44" s="506">
        <v>5.16</v>
      </c>
      <c r="I44" s="471">
        <f>COUNT(F44:F47)</f>
        <v>4</v>
      </c>
      <c r="J44" s="472">
        <f>AVERAGE(F44:F47)</f>
        <v>37.872500000000002</v>
      </c>
      <c r="K44" s="472">
        <f>STDEV(F44:F47)</f>
        <v>14.065767842531731</v>
      </c>
      <c r="L44" s="693">
        <f>K44/J44</f>
        <v>0.37139792309807196</v>
      </c>
      <c r="M44" s="474">
        <f t="shared" si="0"/>
        <v>1.2667278601118288</v>
      </c>
      <c r="N44" s="475">
        <f t="shared" si="1"/>
        <v>0.89737369270638856</v>
      </c>
      <c r="O44" s="475">
        <f t="shared" si="2"/>
        <v>0.79474738541277712</v>
      </c>
      <c r="P44" s="475">
        <f t="shared" si="3"/>
        <v>0.20525261458722288</v>
      </c>
      <c r="Q44" s="476">
        <f t="shared" si="4"/>
        <v>0.82101045834889153</v>
      </c>
      <c r="R44" s="477">
        <f>COUNT(F44:F47)</f>
        <v>4</v>
      </c>
      <c r="S44" s="472">
        <f>AVERAGE(F44:F47)</f>
        <v>37.872500000000002</v>
      </c>
      <c r="T44" s="472">
        <f>STDEV(F44:F47)</f>
        <v>14.065767842531731</v>
      </c>
      <c r="U44" s="473">
        <f>T44/S44</f>
        <v>0.37139792309807196</v>
      </c>
      <c r="V44" s="478">
        <f t="shared" si="5"/>
        <v>17.817499999999995</v>
      </c>
      <c r="W44" s="478">
        <f t="shared" si="6"/>
        <v>1.383</v>
      </c>
      <c r="X44" s="479">
        <f t="shared" si="7"/>
        <v>19.452956926221383</v>
      </c>
      <c r="Y44" s="480" t="str">
        <f t="shared" si="8"/>
        <v>Accept</v>
      </c>
      <c r="Z44" s="478"/>
      <c r="AA44" s="478"/>
      <c r="AB44" s="476"/>
      <c r="AC44" s="476"/>
      <c r="AD44" s="478"/>
      <c r="AE44" s="476"/>
      <c r="AF44" s="477">
        <f>COUNT(F44:F47)</f>
        <v>4</v>
      </c>
      <c r="AG44" s="507">
        <f>AVERAGE(F44:F47)</f>
        <v>37.872500000000002</v>
      </c>
      <c r="AH44" s="507">
        <f>STDEV(F44:F47)</f>
        <v>14.065767842531731</v>
      </c>
      <c r="AI44" s="508">
        <f>AH44/AG44</f>
        <v>0.37139792309807196</v>
      </c>
    </row>
    <row r="45" spans="1:559" s="448" customFormat="1" ht="13.95" customHeight="1">
      <c r="A45" s="963"/>
      <c r="B45" s="503" t="s">
        <v>175</v>
      </c>
      <c r="C45" s="504" t="s">
        <v>235</v>
      </c>
      <c r="D45" s="505"/>
      <c r="E45" s="845" t="s">
        <v>86</v>
      </c>
      <c r="F45" s="506">
        <v>29.98</v>
      </c>
      <c r="G45" s="506">
        <v>1.64</v>
      </c>
      <c r="H45" s="506">
        <v>3.06</v>
      </c>
      <c r="I45" s="471">
        <f t="shared" ref="I45:L47" si="21">I44</f>
        <v>4</v>
      </c>
      <c r="J45" s="472">
        <f t="shared" si="21"/>
        <v>37.872500000000002</v>
      </c>
      <c r="K45" s="472">
        <f t="shared" si="21"/>
        <v>14.065767842531731</v>
      </c>
      <c r="L45" s="473">
        <f t="shared" si="21"/>
        <v>0.37139792309807196</v>
      </c>
      <c r="M45" s="474">
        <f t="shared" si="0"/>
        <v>0.56111405280946347</v>
      </c>
      <c r="N45" s="475">
        <f t="shared" si="1"/>
        <v>0.28735989440140491</v>
      </c>
      <c r="O45" s="475">
        <f t="shared" si="2"/>
        <v>0.42528021119719017</v>
      </c>
      <c r="P45" s="475">
        <f t="shared" si="3"/>
        <v>0.57471978880280983</v>
      </c>
      <c r="Q45" s="476">
        <f t="shared" si="4"/>
        <v>2.2988791552112393</v>
      </c>
      <c r="R45" s="477"/>
      <c r="S45" s="472"/>
      <c r="T45" s="472"/>
      <c r="U45" s="473"/>
      <c r="V45" s="478">
        <f t="shared" si="5"/>
        <v>7.8925000000000018</v>
      </c>
      <c r="W45" s="478">
        <f t="shared" si="6"/>
        <v>1.383</v>
      </c>
      <c r="X45" s="479">
        <f t="shared" si="7"/>
        <v>19.452956926221383</v>
      </c>
      <c r="Y45" s="480" t="str">
        <f t="shared" si="8"/>
        <v>Accept</v>
      </c>
      <c r="Z45" s="478"/>
      <c r="AA45" s="478"/>
      <c r="AB45" s="476"/>
      <c r="AC45" s="476"/>
      <c r="AD45" s="478"/>
      <c r="AE45" s="476"/>
      <c r="AF45" s="477"/>
      <c r="AG45" s="482"/>
      <c r="AH45" s="482"/>
      <c r="AI45" s="483"/>
    </row>
    <row r="46" spans="1:559" s="448" customFormat="1" ht="13.95" customHeight="1">
      <c r="A46" s="963"/>
      <c r="B46" s="503" t="s">
        <v>175</v>
      </c>
      <c r="C46" s="504" t="s">
        <v>235</v>
      </c>
      <c r="D46" s="505"/>
      <c r="E46" s="845" t="s">
        <v>87</v>
      </c>
      <c r="F46" s="506">
        <v>41.98</v>
      </c>
      <c r="G46" s="506">
        <v>2.09</v>
      </c>
      <c r="H46" s="506">
        <v>4.18</v>
      </c>
      <c r="I46" s="471">
        <f t="shared" si="21"/>
        <v>4</v>
      </c>
      <c r="J46" s="472">
        <f t="shared" si="21"/>
        <v>37.872500000000002</v>
      </c>
      <c r="K46" s="472">
        <f t="shared" si="21"/>
        <v>14.065767842531731</v>
      </c>
      <c r="L46" s="473">
        <f t="shared" si="21"/>
        <v>0.37139792309807196</v>
      </c>
      <c r="M46" s="474">
        <f t="shared" si="0"/>
        <v>0.29202102906745231</v>
      </c>
      <c r="N46" s="475">
        <f t="shared" si="1"/>
        <v>0.61486472723466412</v>
      </c>
      <c r="O46" s="475">
        <f t="shared" si="2"/>
        <v>0.22972945446932824</v>
      </c>
      <c r="P46" s="475">
        <f t="shared" si="3"/>
        <v>0.77027054553067176</v>
      </c>
      <c r="Q46" s="476">
        <f t="shared" si="4"/>
        <v>3.081082182122687</v>
      </c>
      <c r="R46" s="477"/>
      <c r="S46" s="472"/>
      <c r="T46" s="472"/>
      <c r="U46" s="473"/>
      <c r="V46" s="478">
        <f t="shared" si="5"/>
        <v>4.1074999999999946</v>
      </c>
      <c r="W46" s="478">
        <f t="shared" si="6"/>
        <v>1.383</v>
      </c>
      <c r="X46" s="479">
        <f t="shared" si="7"/>
        <v>19.452956926221383</v>
      </c>
      <c r="Y46" s="480" t="str">
        <f t="shared" si="8"/>
        <v>Accept</v>
      </c>
      <c r="Z46" s="478"/>
      <c r="AA46" s="478"/>
      <c r="AB46" s="476"/>
      <c r="AC46" s="476"/>
      <c r="AD46" s="478"/>
      <c r="AE46" s="476"/>
      <c r="AF46" s="477"/>
      <c r="AG46" s="482"/>
      <c r="AH46" s="482"/>
      <c r="AI46" s="483"/>
    </row>
    <row r="47" spans="1:559" s="513" customFormat="1" ht="13.95" customHeight="1">
      <c r="A47" s="964"/>
      <c r="B47" s="509" t="s">
        <v>175</v>
      </c>
      <c r="C47" s="510" t="s">
        <v>235</v>
      </c>
      <c r="D47" s="511"/>
      <c r="E47" s="846" t="s">
        <v>88</v>
      </c>
      <c r="F47" s="512">
        <v>23.84</v>
      </c>
      <c r="G47" s="512">
        <v>0.76</v>
      </c>
      <c r="H47" s="512">
        <v>2.1800000000000002</v>
      </c>
      <c r="I47" s="487">
        <f t="shared" si="21"/>
        <v>4</v>
      </c>
      <c r="J47" s="488">
        <f t="shared" si="21"/>
        <v>37.872500000000002</v>
      </c>
      <c r="K47" s="488">
        <f t="shared" si="21"/>
        <v>14.065767842531731</v>
      </c>
      <c r="L47" s="489">
        <f t="shared" si="21"/>
        <v>0.37139792309807196</v>
      </c>
      <c r="M47" s="490">
        <f t="shared" si="0"/>
        <v>0.99763483636981876</v>
      </c>
      <c r="N47" s="491">
        <f t="shared" si="1"/>
        <v>0.15922823108002224</v>
      </c>
      <c r="O47" s="491">
        <f t="shared" si="2"/>
        <v>0.68154353783995547</v>
      </c>
      <c r="P47" s="491">
        <f t="shared" si="3"/>
        <v>0.31845646216004447</v>
      </c>
      <c r="Q47" s="492">
        <f t="shared" si="4"/>
        <v>1.2738258486401779</v>
      </c>
      <c r="R47" s="493"/>
      <c r="S47" s="488"/>
      <c r="T47" s="488"/>
      <c r="U47" s="489"/>
      <c r="V47" s="494">
        <f t="shared" si="5"/>
        <v>14.032500000000002</v>
      </c>
      <c r="W47" s="494">
        <f t="shared" si="6"/>
        <v>1.383</v>
      </c>
      <c r="X47" s="495">
        <f t="shared" si="7"/>
        <v>19.452956926221383</v>
      </c>
      <c r="Y47" s="496" t="str">
        <f t="shared" si="8"/>
        <v>Accept</v>
      </c>
      <c r="Z47" s="494"/>
      <c r="AA47" s="494"/>
      <c r="AB47" s="492"/>
      <c r="AC47" s="492"/>
      <c r="AD47" s="494"/>
      <c r="AE47" s="492"/>
      <c r="AF47" s="493"/>
      <c r="AG47" s="499"/>
      <c r="AH47" s="499"/>
      <c r="AI47" s="500"/>
      <c r="AJ47" s="448"/>
      <c r="AK47" s="448"/>
      <c r="AL47" s="448"/>
      <c r="AM47" s="448"/>
      <c r="AN47" s="448"/>
      <c r="AO47" s="448"/>
      <c r="AP47" s="448"/>
      <c r="AQ47" s="448"/>
      <c r="AR47" s="448"/>
      <c r="AS47" s="448"/>
      <c r="AT47" s="448"/>
      <c r="AU47" s="448"/>
      <c r="AV47" s="448"/>
      <c r="AW47" s="448"/>
      <c r="AX47" s="448"/>
      <c r="AY47" s="448"/>
      <c r="AZ47" s="448"/>
      <c r="BA47" s="448"/>
      <c r="BB47" s="448"/>
      <c r="BC47" s="448"/>
      <c r="BD47" s="448"/>
      <c r="BE47" s="448"/>
      <c r="BF47" s="448"/>
      <c r="BG47" s="448"/>
      <c r="BH47" s="448"/>
      <c r="BI47" s="448"/>
      <c r="BJ47" s="448"/>
      <c r="BK47" s="448"/>
      <c r="BL47" s="448"/>
      <c r="BM47" s="448"/>
      <c r="BN47" s="448"/>
      <c r="BO47" s="448"/>
      <c r="BP47" s="448"/>
      <c r="BQ47" s="448"/>
      <c r="BR47" s="448"/>
      <c r="BS47" s="448"/>
      <c r="BT47" s="448"/>
      <c r="BU47" s="448"/>
      <c r="BV47" s="448"/>
      <c r="BW47" s="448"/>
      <c r="BX47" s="448"/>
      <c r="BY47" s="448"/>
      <c r="BZ47" s="448"/>
      <c r="CA47" s="448"/>
      <c r="CB47" s="448"/>
      <c r="CC47" s="448"/>
      <c r="CD47" s="448"/>
      <c r="CE47" s="448"/>
      <c r="CF47" s="448"/>
      <c r="CG47" s="448"/>
      <c r="CH47" s="448"/>
      <c r="CI47" s="448"/>
      <c r="CJ47" s="448"/>
      <c r="CK47" s="448"/>
      <c r="CL47" s="448"/>
      <c r="CM47" s="448"/>
      <c r="CN47" s="448"/>
      <c r="CO47" s="448"/>
      <c r="CP47" s="448"/>
      <c r="CQ47" s="448"/>
      <c r="CR47" s="448"/>
      <c r="CS47" s="448"/>
      <c r="CT47" s="448"/>
      <c r="CU47" s="448"/>
      <c r="CV47" s="448"/>
      <c r="CW47" s="448"/>
      <c r="CX47" s="448"/>
      <c r="CY47" s="448"/>
      <c r="CZ47" s="448"/>
      <c r="DA47" s="448"/>
      <c r="DB47" s="448"/>
      <c r="DC47" s="448"/>
      <c r="DD47" s="448"/>
      <c r="DE47" s="448"/>
      <c r="DF47" s="448"/>
      <c r="DG47" s="448"/>
      <c r="DH47" s="448"/>
      <c r="DI47" s="448"/>
      <c r="DJ47" s="448"/>
      <c r="DK47" s="448"/>
      <c r="DL47" s="448"/>
      <c r="DM47" s="448"/>
      <c r="DN47" s="448"/>
      <c r="DO47" s="448"/>
      <c r="DP47" s="448"/>
      <c r="DQ47" s="448"/>
      <c r="DR47" s="448"/>
      <c r="DS47" s="448"/>
      <c r="DT47" s="448"/>
      <c r="DU47" s="448"/>
      <c r="DV47" s="448"/>
      <c r="DW47" s="448"/>
      <c r="DX47" s="448"/>
      <c r="DY47" s="448"/>
      <c r="DZ47" s="448"/>
      <c r="EA47" s="448"/>
      <c r="EB47" s="448"/>
      <c r="EC47" s="448"/>
      <c r="ED47" s="448"/>
      <c r="EE47" s="448"/>
      <c r="EF47" s="448"/>
      <c r="EG47" s="448"/>
      <c r="EH47" s="448"/>
      <c r="EI47" s="448"/>
      <c r="EJ47" s="448"/>
      <c r="EK47" s="448"/>
      <c r="EL47" s="448"/>
      <c r="EM47" s="448"/>
      <c r="EN47" s="448"/>
      <c r="EO47" s="448"/>
      <c r="EP47" s="448"/>
      <c r="EQ47" s="448"/>
      <c r="ER47" s="448"/>
      <c r="ES47" s="448"/>
      <c r="ET47" s="448"/>
      <c r="EU47" s="448"/>
      <c r="EV47" s="448"/>
      <c r="EW47" s="448"/>
      <c r="EX47" s="448"/>
      <c r="EY47" s="448"/>
      <c r="EZ47" s="448"/>
      <c r="FA47" s="448"/>
      <c r="FB47" s="448"/>
      <c r="FC47" s="448"/>
      <c r="FD47" s="448"/>
      <c r="FE47" s="448"/>
      <c r="FF47" s="448"/>
      <c r="FG47" s="448"/>
      <c r="FH47" s="448"/>
      <c r="FI47" s="448"/>
      <c r="FJ47" s="448"/>
      <c r="FK47" s="448"/>
      <c r="FL47" s="448"/>
      <c r="FM47" s="448"/>
      <c r="FN47" s="448"/>
      <c r="FO47" s="448"/>
      <c r="FP47" s="448"/>
      <c r="FQ47" s="448"/>
      <c r="FR47" s="448"/>
      <c r="FS47" s="448"/>
      <c r="FT47" s="448"/>
      <c r="FU47" s="448"/>
      <c r="FV47" s="448"/>
      <c r="FW47" s="448"/>
      <c r="FX47" s="448"/>
      <c r="FY47" s="448"/>
      <c r="FZ47" s="448"/>
      <c r="GA47" s="448"/>
      <c r="GB47" s="448"/>
      <c r="GC47" s="448"/>
      <c r="GD47" s="448"/>
      <c r="GE47" s="448"/>
      <c r="GF47" s="448"/>
      <c r="GG47" s="448"/>
      <c r="GH47" s="448"/>
      <c r="GI47" s="448"/>
      <c r="GJ47" s="448"/>
      <c r="GK47" s="448"/>
      <c r="GL47" s="448"/>
      <c r="GM47" s="448"/>
      <c r="GN47" s="448"/>
      <c r="GO47" s="448"/>
      <c r="GP47" s="448"/>
      <c r="GQ47" s="448"/>
      <c r="GR47" s="448"/>
      <c r="GS47" s="448"/>
      <c r="GT47" s="448"/>
      <c r="GU47" s="448"/>
      <c r="GV47" s="448"/>
      <c r="GW47" s="448"/>
      <c r="GX47" s="448"/>
      <c r="GY47" s="448"/>
      <c r="GZ47" s="448"/>
      <c r="HA47" s="448"/>
      <c r="HB47" s="448"/>
      <c r="HC47" s="448"/>
      <c r="HD47" s="448"/>
      <c r="HE47" s="448"/>
      <c r="HF47" s="448"/>
      <c r="HG47" s="448"/>
      <c r="HH47" s="448"/>
      <c r="HI47" s="448"/>
      <c r="HJ47" s="448"/>
      <c r="HK47" s="448"/>
      <c r="HL47" s="448"/>
      <c r="HM47" s="448"/>
      <c r="HN47" s="448"/>
      <c r="HO47" s="448"/>
      <c r="HP47" s="448"/>
      <c r="HQ47" s="448"/>
      <c r="HR47" s="448"/>
      <c r="HS47" s="448"/>
      <c r="HT47" s="448"/>
      <c r="HU47" s="448"/>
      <c r="HV47" s="448"/>
      <c r="HW47" s="448"/>
      <c r="HX47" s="448"/>
      <c r="HY47" s="448"/>
      <c r="HZ47" s="448"/>
      <c r="IA47" s="448"/>
      <c r="IB47" s="448"/>
      <c r="IC47" s="448"/>
      <c r="ID47" s="448"/>
      <c r="IE47" s="448"/>
      <c r="IF47" s="448"/>
      <c r="IG47" s="448"/>
      <c r="IH47" s="448"/>
      <c r="II47" s="448"/>
      <c r="IJ47" s="448"/>
      <c r="IK47" s="448"/>
      <c r="IL47" s="448"/>
      <c r="IM47" s="448"/>
      <c r="IN47" s="448"/>
      <c r="IO47" s="448"/>
      <c r="IP47" s="448"/>
      <c r="IQ47" s="448"/>
      <c r="IR47" s="448"/>
      <c r="IS47" s="448"/>
      <c r="IT47" s="448"/>
      <c r="IU47" s="448"/>
      <c r="IV47" s="448"/>
      <c r="IW47" s="448"/>
      <c r="IX47" s="448"/>
      <c r="IY47" s="448"/>
      <c r="IZ47" s="448"/>
      <c r="JA47" s="448"/>
      <c r="JB47" s="448"/>
      <c r="JC47" s="448"/>
      <c r="JD47" s="448"/>
      <c r="JE47" s="448"/>
      <c r="JF47" s="448"/>
      <c r="JG47" s="448"/>
      <c r="JH47" s="448"/>
      <c r="JI47" s="448"/>
      <c r="JJ47" s="448"/>
      <c r="JK47" s="448"/>
      <c r="JL47" s="448"/>
      <c r="JM47" s="448"/>
      <c r="JN47" s="448"/>
      <c r="JO47" s="448"/>
      <c r="JP47" s="448"/>
      <c r="JQ47" s="448"/>
      <c r="JR47" s="448"/>
      <c r="JS47" s="448"/>
      <c r="JT47" s="448"/>
      <c r="JU47" s="448"/>
      <c r="JV47" s="448"/>
      <c r="JW47" s="448"/>
      <c r="JX47" s="448"/>
      <c r="JY47" s="448"/>
      <c r="JZ47" s="448"/>
      <c r="KA47" s="448"/>
      <c r="KB47" s="448"/>
      <c r="KC47" s="448"/>
      <c r="KD47" s="448"/>
      <c r="KE47" s="448"/>
      <c r="KF47" s="448"/>
      <c r="KG47" s="448"/>
      <c r="KH47" s="448"/>
      <c r="KI47" s="448"/>
      <c r="KJ47" s="448"/>
      <c r="KK47" s="448"/>
      <c r="KL47" s="448"/>
      <c r="KM47" s="448"/>
      <c r="KN47" s="448"/>
      <c r="KO47" s="448"/>
      <c r="KP47" s="448"/>
      <c r="KQ47" s="448"/>
      <c r="KR47" s="448"/>
      <c r="KS47" s="448"/>
      <c r="KT47" s="448"/>
      <c r="KU47" s="448"/>
      <c r="KV47" s="448"/>
      <c r="KW47" s="448"/>
      <c r="KX47" s="448"/>
      <c r="KY47" s="448"/>
      <c r="KZ47" s="448"/>
      <c r="LA47" s="448"/>
      <c r="LB47" s="448"/>
      <c r="LC47" s="448"/>
      <c r="LD47" s="448"/>
      <c r="LE47" s="448"/>
      <c r="LF47" s="448"/>
      <c r="LG47" s="448"/>
      <c r="LH47" s="448"/>
      <c r="LI47" s="448"/>
      <c r="LJ47" s="448"/>
      <c r="LK47" s="448"/>
      <c r="LL47" s="448"/>
      <c r="LM47" s="448"/>
      <c r="LN47" s="448"/>
      <c r="LO47" s="448"/>
      <c r="LP47" s="448"/>
      <c r="LQ47" s="448"/>
      <c r="LR47" s="448"/>
      <c r="LS47" s="448"/>
      <c r="LT47" s="448"/>
      <c r="LU47" s="448"/>
      <c r="LV47" s="448"/>
      <c r="LW47" s="448"/>
      <c r="LX47" s="448"/>
      <c r="LY47" s="448"/>
      <c r="LZ47" s="448"/>
      <c r="MA47" s="448"/>
      <c r="MB47" s="448"/>
      <c r="MC47" s="448"/>
      <c r="MD47" s="448"/>
      <c r="ME47" s="448"/>
      <c r="MF47" s="448"/>
      <c r="MG47" s="448"/>
      <c r="MH47" s="448"/>
      <c r="MI47" s="448"/>
      <c r="MJ47" s="448"/>
      <c r="MK47" s="448"/>
      <c r="ML47" s="448"/>
      <c r="MM47" s="448"/>
      <c r="MN47" s="448"/>
      <c r="MO47" s="448"/>
      <c r="MP47" s="448"/>
      <c r="MQ47" s="448"/>
      <c r="MR47" s="448"/>
      <c r="MS47" s="448"/>
      <c r="MT47" s="448"/>
      <c r="MU47" s="448"/>
      <c r="MV47" s="448"/>
      <c r="MW47" s="448"/>
      <c r="MX47" s="448"/>
      <c r="MY47" s="448"/>
      <c r="MZ47" s="448"/>
      <c r="NA47" s="448"/>
      <c r="NB47" s="448"/>
      <c r="NC47" s="448"/>
      <c r="ND47" s="448"/>
      <c r="NE47" s="448"/>
      <c r="NF47" s="448"/>
      <c r="NG47" s="448"/>
      <c r="NH47" s="448"/>
      <c r="NI47" s="448"/>
      <c r="NJ47" s="448"/>
      <c r="NK47" s="448"/>
      <c r="NL47" s="448"/>
      <c r="NM47" s="448"/>
      <c r="NN47" s="448"/>
      <c r="NO47" s="448"/>
      <c r="NP47" s="448"/>
      <c r="NQ47" s="448"/>
      <c r="NR47" s="448"/>
      <c r="NS47" s="448"/>
      <c r="NT47" s="448"/>
      <c r="NU47" s="448"/>
      <c r="NV47" s="448"/>
      <c r="NW47" s="448"/>
      <c r="NX47" s="448"/>
      <c r="NY47" s="448"/>
      <c r="NZ47" s="448"/>
      <c r="OA47" s="448"/>
      <c r="OB47" s="448"/>
      <c r="OC47" s="448"/>
      <c r="OD47" s="448"/>
      <c r="OE47" s="448"/>
      <c r="OF47" s="448"/>
      <c r="OG47" s="448"/>
      <c r="OH47" s="448"/>
      <c r="OI47" s="448"/>
      <c r="OJ47" s="448"/>
      <c r="OK47" s="448"/>
      <c r="OL47" s="448"/>
      <c r="OM47" s="448"/>
      <c r="ON47" s="448"/>
      <c r="OO47" s="448"/>
      <c r="OP47" s="448"/>
      <c r="OQ47" s="448"/>
      <c r="OR47" s="448"/>
      <c r="OS47" s="448"/>
      <c r="OT47" s="448"/>
      <c r="OU47" s="448"/>
      <c r="OV47" s="448"/>
      <c r="OW47" s="448"/>
      <c r="OX47" s="448"/>
      <c r="OY47" s="448"/>
      <c r="OZ47" s="448"/>
      <c r="PA47" s="448"/>
      <c r="PB47" s="448"/>
      <c r="PC47" s="448"/>
      <c r="PD47" s="448"/>
      <c r="PE47" s="448"/>
      <c r="PF47" s="448"/>
      <c r="PG47" s="448"/>
      <c r="PH47" s="448"/>
      <c r="PI47" s="448"/>
      <c r="PJ47" s="448"/>
      <c r="PK47" s="448"/>
      <c r="PL47" s="448"/>
      <c r="PM47" s="448"/>
      <c r="PN47" s="448"/>
      <c r="PO47" s="448"/>
      <c r="PP47" s="448"/>
      <c r="PQ47" s="448"/>
      <c r="PR47" s="448"/>
      <c r="PS47" s="448"/>
      <c r="PT47" s="448"/>
      <c r="PU47" s="448"/>
      <c r="PV47" s="448"/>
      <c r="PW47" s="448"/>
      <c r="PX47" s="448"/>
      <c r="PY47" s="448"/>
      <c r="PZ47" s="448"/>
      <c r="QA47" s="448"/>
      <c r="QB47" s="448"/>
      <c r="QC47" s="448"/>
      <c r="QD47" s="448"/>
      <c r="QE47" s="448"/>
      <c r="QF47" s="448"/>
      <c r="QG47" s="448"/>
      <c r="QH47" s="448"/>
      <c r="QI47" s="448"/>
      <c r="QJ47" s="448"/>
      <c r="QK47" s="448"/>
      <c r="QL47" s="448"/>
      <c r="QM47" s="448"/>
      <c r="QN47" s="448"/>
      <c r="QO47" s="448"/>
      <c r="QP47" s="448"/>
      <c r="QQ47" s="448"/>
      <c r="QR47" s="448"/>
      <c r="QS47" s="448"/>
      <c r="QT47" s="448"/>
      <c r="QU47" s="448"/>
      <c r="QV47" s="448"/>
      <c r="QW47" s="448"/>
      <c r="QX47" s="448"/>
      <c r="QY47" s="448"/>
      <c r="QZ47" s="448"/>
      <c r="RA47" s="448"/>
      <c r="RB47" s="448"/>
      <c r="RC47" s="448"/>
      <c r="RD47" s="448"/>
      <c r="RE47" s="448"/>
      <c r="RF47" s="448"/>
      <c r="RG47" s="448"/>
      <c r="RH47" s="448"/>
      <c r="RI47" s="448"/>
      <c r="RJ47" s="448"/>
      <c r="RK47" s="448"/>
      <c r="RL47" s="448"/>
      <c r="RM47" s="448"/>
      <c r="RN47" s="448"/>
      <c r="RO47" s="448"/>
      <c r="RP47" s="448"/>
      <c r="RQ47" s="448"/>
      <c r="RR47" s="448"/>
      <c r="RS47" s="448"/>
      <c r="RT47" s="448"/>
      <c r="RU47" s="448"/>
      <c r="RV47" s="448"/>
      <c r="RW47" s="448"/>
      <c r="RX47" s="448"/>
      <c r="RY47" s="448"/>
      <c r="RZ47" s="448"/>
      <c r="SA47" s="448"/>
      <c r="SB47" s="448"/>
      <c r="SC47" s="448"/>
      <c r="SD47" s="448"/>
      <c r="SE47" s="448"/>
      <c r="SF47" s="448"/>
      <c r="SG47" s="448"/>
      <c r="SH47" s="448"/>
      <c r="SI47" s="448"/>
      <c r="SJ47" s="448"/>
      <c r="SK47" s="448"/>
      <c r="SL47" s="448"/>
      <c r="SM47" s="448"/>
      <c r="SN47" s="448"/>
      <c r="SO47" s="448"/>
      <c r="SP47" s="448"/>
      <c r="SQ47" s="448"/>
      <c r="SR47" s="448"/>
      <c r="SS47" s="448"/>
      <c r="ST47" s="448"/>
      <c r="SU47" s="448"/>
      <c r="SV47" s="448"/>
      <c r="SW47" s="448"/>
      <c r="SX47" s="448"/>
      <c r="SY47" s="448"/>
      <c r="SZ47" s="448"/>
      <c r="TA47" s="448"/>
      <c r="TB47" s="448"/>
      <c r="TC47" s="448"/>
      <c r="TD47" s="448"/>
      <c r="TE47" s="448"/>
      <c r="TF47" s="448"/>
      <c r="TG47" s="448"/>
      <c r="TH47" s="448"/>
      <c r="TI47" s="448"/>
      <c r="TJ47" s="448"/>
      <c r="TK47" s="448"/>
      <c r="TL47" s="448"/>
      <c r="TM47" s="448"/>
      <c r="TN47" s="448"/>
      <c r="TO47" s="448"/>
      <c r="TP47" s="448"/>
      <c r="TQ47" s="448"/>
      <c r="TR47" s="448"/>
      <c r="TS47" s="448"/>
      <c r="TT47" s="448"/>
      <c r="TU47" s="448"/>
      <c r="TV47" s="448"/>
      <c r="TW47" s="448"/>
      <c r="TX47" s="448"/>
      <c r="TY47" s="448"/>
      <c r="TZ47" s="448"/>
      <c r="UA47" s="448"/>
      <c r="UB47" s="448"/>
      <c r="UC47" s="448"/>
      <c r="UD47" s="448"/>
      <c r="UE47" s="448"/>
      <c r="UF47" s="448"/>
      <c r="UG47" s="448"/>
      <c r="UH47" s="448"/>
      <c r="UI47" s="448"/>
      <c r="UJ47" s="448"/>
      <c r="UK47" s="448"/>
      <c r="UL47" s="448"/>
      <c r="UM47" s="448"/>
    </row>
    <row r="48" spans="1:559" s="467" customFormat="1" ht="13.95" customHeight="1">
      <c r="A48" s="962" t="s">
        <v>146</v>
      </c>
      <c r="B48" s="450" t="s">
        <v>1016</v>
      </c>
      <c r="C48" s="451" t="s">
        <v>1017</v>
      </c>
      <c r="D48" s="451" t="s">
        <v>1018</v>
      </c>
      <c r="E48" s="451" t="s">
        <v>1019</v>
      </c>
      <c r="F48" s="452">
        <v>201.77</v>
      </c>
      <c r="G48" s="452">
        <v>5.18</v>
      </c>
      <c r="H48" s="452">
        <v>18.850000000000001</v>
      </c>
      <c r="I48" s="453">
        <f>COUNT(F48:F52)</f>
        <v>5</v>
      </c>
      <c r="J48" s="458">
        <f>AVERAGE(F48:F52)</f>
        <v>57.172000000000004</v>
      </c>
      <c r="K48" s="458">
        <f>STDEV(F48:F52)</f>
        <v>81.655528410512417</v>
      </c>
      <c r="L48" s="459">
        <f>K48/J48</f>
        <v>1.4282433430789969</v>
      </c>
      <c r="M48" s="454">
        <f t="shared" si="0"/>
        <v>1.7708292728577129</v>
      </c>
      <c r="N48" s="455">
        <f t="shared" si="1"/>
        <v>0.96170545173948307</v>
      </c>
      <c r="O48" s="455">
        <f t="shared" si="2"/>
        <v>0.92341090347896615</v>
      </c>
      <c r="P48" s="455">
        <f t="shared" si="3"/>
        <v>7.658909652103385E-2</v>
      </c>
      <c r="Q48" s="456">
        <f t="shared" si="4"/>
        <v>0.38294548260516925</v>
      </c>
      <c r="R48" s="457">
        <f>COUNT(F49:F52)</f>
        <v>4</v>
      </c>
      <c r="S48" s="458">
        <f>AVERAGE(F49:F52)</f>
        <v>21.022500000000001</v>
      </c>
      <c r="T48" s="458">
        <f>STDEV(F49:F52)</f>
        <v>13.351332954677847</v>
      </c>
      <c r="U48" s="459">
        <f>T48/S48</f>
        <v>0.63509729835546902</v>
      </c>
      <c r="V48" s="460">
        <f t="shared" si="5"/>
        <v>144.59800000000001</v>
      </c>
      <c r="W48" s="460">
        <f t="shared" si="6"/>
        <v>1.5089999999999999</v>
      </c>
      <c r="X48" s="461">
        <f t="shared" si="7"/>
        <v>123.21819237146323</v>
      </c>
      <c r="Y48" s="462" t="str">
        <f t="shared" si="8"/>
        <v>Reject</v>
      </c>
      <c r="Z48" s="461"/>
      <c r="AA48" s="461"/>
      <c r="AB48" s="463"/>
      <c r="AC48" s="463"/>
      <c r="AD48" s="461"/>
      <c r="AE48" s="463"/>
      <c r="AF48" s="514">
        <f>COUNT(F49:F52)</f>
        <v>4</v>
      </c>
      <c r="AG48" s="515">
        <f>AVERAGE(F49:F52)</f>
        <v>21.022500000000001</v>
      </c>
      <c r="AH48" s="515">
        <f>STDEV(F49:F52)</f>
        <v>13.351332954677847</v>
      </c>
      <c r="AI48" s="516">
        <f>AH48/AG48</f>
        <v>0.63509729835546902</v>
      </c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01"/>
      <c r="CN48" s="401"/>
      <c r="CO48" s="401"/>
      <c r="CP48" s="401"/>
      <c r="CQ48" s="401"/>
      <c r="CR48" s="401"/>
      <c r="CS48" s="401"/>
      <c r="CT48" s="401"/>
      <c r="CU48" s="401"/>
      <c r="CV48" s="401"/>
      <c r="CW48" s="401"/>
      <c r="CX48" s="401"/>
      <c r="CY48" s="401"/>
      <c r="CZ48" s="401"/>
      <c r="DA48" s="401"/>
      <c r="DB48" s="401"/>
      <c r="DC48" s="401"/>
      <c r="DD48" s="401"/>
      <c r="DE48" s="401"/>
      <c r="DF48" s="401"/>
      <c r="DG48" s="401"/>
      <c r="DH48" s="401"/>
      <c r="DI48" s="401"/>
      <c r="DJ48" s="401"/>
      <c r="DK48" s="401"/>
      <c r="DL48" s="401"/>
      <c r="DM48" s="401"/>
      <c r="DN48" s="401"/>
      <c r="DO48" s="401"/>
      <c r="DP48" s="401"/>
      <c r="DQ48" s="401"/>
      <c r="DR48" s="401"/>
      <c r="DS48" s="401"/>
      <c r="DT48" s="401"/>
      <c r="DU48" s="401"/>
      <c r="DV48" s="401"/>
      <c r="DW48" s="401"/>
      <c r="DX48" s="401"/>
      <c r="DY48" s="401"/>
      <c r="DZ48" s="401"/>
      <c r="EA48" s="401"/>
      <c r="EB48" s="401"/>
      <c r="EC48" s="401"/>
      <c r="ED48" s="401"/>
      <c r="EE48" s="401"/>
      <c r="EF48" s="401"/>
      <c r="EG48" s="401"/>
      <c r="EH48" s="401"/>
      <c r="EI48" s="401"/>
      <c r="EJ48" s="401"/>
      <c r="EK48" s="401"/>
      <c r="EL48" s="401"/>
      <c r="EM48" s="401"/>
      <c r="EN48" s="401"/>
      <c r="EO48" s="401"/>
      <c r="EP48" s="401"/>
      <c r="EQ48" s="401"/>
      <c r="ER48" s="401"/>
      <c r="ES48" s="401"/>
      <c r="ET48" s="401"/>
      <c r="EU48" s="401"/>
      <c r="EV48" s="401"/>
      <c r="EW48" s="401"/>
      <c r="EX48" s="401"/>
      <c r="EY48" s="401"/>
      <c r="EZ48" s="401"/>
      <c r="FA48" s="401"/>
      <c r="FB48" s="401"/>
      <c r="FC48" s="401"/>
      <c r="FD48" s="401"/>
      <c r="FE48" s="401"/>
      <c r="FF48" s="401"/>
      <c r="FG48" s="401"/>
      <c r="FH48" s="401"/>
      <c r="FI48" s="401"/>
      <c r="FJ48" s="401"/>
      <c r="FK48" s="401"/>
      <c r="FL48" s="401"/>
      <c r="FM48" s="401"/>
      <c r="FN48" s="401"/>
      <c r="FO48" s="401"/>
      <c r="FP48" s="401"/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  <c r="GB48" s="401"/>
      <c r="GC48" s="401"/>
      <c r="GD48" s="401"/>
      <c r="GE48" s="401"/>
      <c r="GF48" s="401"/>
      <c r="GG48" s="401"/>
      <c r="GH48" s="401"/>
      <c r="GI48" s="401"/>
      <c r="GJ48" s="401"/>
      <c r="GK48" s="401"/>
      <c r="GL48" s="401"/>
      <c r="GM48" s="401"/>
      <c r="GN48" s="401"/>
      <c r="GO48" s="401"/>
      <c r="GP48" s="401"/>
      <c r="GQ48" s="401"/>
      <c r="GR48" s="401"/>
      <c r="GS48" s="401"/>
      <c r="GT48" s="401"/>
      <c r="GU48" s="401"/>
      <c r="GV48" s="401"/>
      <c r="GW48" s="401"/>
      <c r="GX48" s="401"/>
      <c r="GY48" s="401"/>
      <c r="GZ48" s="401"/>
      <c r="HA48" s="401"/>
      <c r="HB48" s="401"/>
      <c r="HC48" s="401"/>
      <c r="HD48" s="401"/>
      <c r="HE48" s="401"/>
      <c r="HF48" s="401"/>
      <c r="HG48" s="401"/>
      <c r="HH48" s="401"/>
      <c r="HI48" s="401"/>
      <c r="HJ48" s="401"/>
      <c r="HK48" s="401"/>
      <c r="HL48" s="401"/>
      <c r="HM48" s="401"/>
      <c r="HN48" s="401"/>
      <c r="HO48" s="401"/>
      <c r="HP48" s="401"/>
      <c r="HQ48" s="401"/>
      <c r="HR48" s="401"/>
      <c r="HS48" s="401"/>
      <c r="HT48" s="401"/>
      <c r="HU48" s="401"/>
      <c r="HV48" s="401"/>
      <c r="HW48" s="401"/>
      <c r="HX48" s="401"/>
      <c r="HY48" s="401"/>
      <c r="HZ48" s="401"/>
      <c r="IA48" s="401"/>
      <c r="IB48" s="401"/>
      <c r="IC48" s="401"/>
      <c r="ID48" s="401"/>
      <c r="IE48" s="401"/>
      <c r="IF48" s="401"/>
      <c r="IG48" s="401"/>
      <c r="IH48" s="401"/>
      <c r="II48" s="401"/>
      <c r="IJ48" s="401"/>
      <c r="IK48" s="401"/>
      <c r="IL48" s="401"/>
      <c r="IM48" s="401"/>
      <c r="IN48" s="401"/>
      <c r="IO48" s="401"/>
      <c r="IP48" s="401"/>
      <c r="IQ48" s="401"/>
      <c r="IR48" s="401"/>
      <c r="IS48" s="401"/>
      <c r="IT48" s="401"/>
      <c r="IU48" s="401"/>
      <c r="IV48" s="401"/>
      <c r="IW48" s="401"/>
      <c r="IX48" s="401"/>
      <c r="IY48" s="401"/>
      <c r="IZ48" s="401"/>
      <c r="JA48" s="401"/>
      <c r="JB48" s="401"/>
      <c r="JC48" s="401"/>
      <c r="JD48" s="401"/>
      <c r="JE48" s="401"/>
      <c r="JF48" s="401"/>
      <c r="JG48" s="401"/>
      <c r="JH48" s="401"/>
      <c r="JI48" s="401"/>
      <c r="JJ48" s="401"/>
      <c r="JK48" s="401"/>
      <c r="JL48" s="401"/>
      <c r="JM48" s="401"/>
      <c r="JN48" s="401"/>
      <c r="JO48" s="401"/>
      <c r="JP48" s="401"/>
      <c r="JQ48" s="401"/>
      <c r="JR48" s="401"/>
      <c r="JS48" s="401"/>
      <c r="JT48" s="401"/>
      <c r="JU48" s="401"/>
      <c r="JV48" s="401"/>
      <c r="JW48" s="401"/>
      <c r="JX48" s="401"/>
      <c r="JY48" s="401"/>
      <c r="JZ48" s="401"/>
      <c r="KA48" s="401"/>
      <c r="KB48" s="401"/>
      <c r="KC48" s="401"/>
      <c r="KD48" s="401"/>
      <c r="KE48" s="401"/>
      <c r="KF48" s="401"/>
      <c r="KG48" s="401"/>
      <c r="KH48" s="401"/>
      <c r="KI48" s="401"/>
      <c r="KJ48" s="401"/>
      <c r="KK48" s="401"/>
      <c r="KL48" s="401"/>
      <c r="KM48" s="401"/>
      <c r="KN48" s="401"/>
      <c r="KO48" s="401"/>
      <c r="KP48" s="401"/>
      <c r="KQ48" s="401"/>
      <c r="KR48" s="401"/>
      <c r="KS48" s="401"/>
      <c r="KT48" s="401"/>
      <c r="KU48" s="401"/>
      <c r="KV48" s="401"/>
      <c r="KW48" s="401"/>
      <c r="KX48" s="401"/>
      <c r="KY48" s="401"/>
      <c r="KZ48" s="401"/>
      <c r="LA48" s="401"/>
      <c r="LB48" s="401"/>
      <c r="LC48" s="401"/>
      <c r="LD48" s="401"/>
      <c r="LE48" s="401"/>
      <c r="LF48" s="401"/>
      <c r="LG48" s="401"/>
      <c r="LH48" s="401"/>
      <c r="LI48" s="401"/>
      <c r="LJ48" s="401"/>
      <c r="LK48" s="401"/>
      <c r="LL48" s="401"/>
      <c r="LM48" s="401"/>
      <c r="LN48" s="401"/>
      <c r="LO48" s="401"/>
      <c r="LP48" s="401"/>
      <c r="LQ48" s="401"/>
      <c r="LR48" s="401"/>
      <c r="LS48" s="401"/>
      <c r="LT48" s="401"/>
      <c r="LU48" s="401"/>
      <c r="LV48" s="401"/>
      <c r="LW48" s="401"/>
      <c r="LX48" s="401"/>
      <c r="LY48" s="401"/>
      <c r="LZ48" s="401"/>
      <c r="MA48" s="401"/>
      <c r="MB48" s="401"/>
      <c r="MC48" s="401"/>
      <c r="MD48" s="401"/>
      <c r="ME48" s="401"/>
      <c r="MF48" s="401"/>
      <c r="MG48" s="401"/>
      <c r="MH48" s="401"/>
      <c r="MI48" s="401"/>
      <c r="MJ48" s="401"/>
      <c r="MK48" s="401"/>
      <c r="ML48" s="401"/>
      <c r="MM48" s="401"/>
      <c r="MN48" s="401"/>
      <c r="MO48" s="401"/>
      <c r="MP48" s="401"/>
      <c r="MQ48" s="401"/>
      <c r="MR48" s="401"/>
      <c r="MS48" s="401"/>
      <c r="MT48" s="401"/>
      <c r="MU48" s="401"/>
      <c r="MV48" s="401"/>
      <c r="MW48" s="401"/>
      <c r="MX48" s="401"/>
      <c r="MY48" s="401"/>
      <c r="MZ48" s="401"/>
      <c r="NA48" s="401"/>
      <c r="NB48" s="401"/>
      <c r="NC48" s="401"/>
      <c r="ND48" s="401"/>
      <c r="NE48" s="401"/>
      <c r="NF48" s="401"/>
      <c r="NG48" s="401"/>
      <c r="NH48" s="401"/>
      <c r="NI48" s="401"/>
      <c r="NJ48" s="401"/>
      <c r="NK48" s="401"/>
      <c r="NL48" s="401"/>
      <c r="NM48" s="401"/>
      <c r="NN48" s="401"/>
      <c r="NO48" s="401"/>
      <c r="NP48" s="401"/>
      <c r="NQ48" s="401"/>
      <c r="NR48" s="401"/>
      <c r="NS48" s="401"/>
      <c r="NT48" s="401"/>
      <c r="NU48" s="401"/>
      <c r="NV48" s="401"/>
      <c r="NW48" s="401"/>
      <c r="NX48" s="401"/>
      <c r="NY48" s="401"/>
      <c r="NZ48" s="401"/>
      <c r="OA48" s="401"/>
      <c r="OB48" s="401"/>
      <c r="OC48" s="401"/>
      <c r="OD48" s="401"/>
      <c r="OE48" s="401"/>
      <c r="OF48" s="401"/>
      <c r="OG48" s="401"/>
      <c r="OH48" s="401"/>
      <c r="OI48" s="401"/>
      <c r="OJ48" s="401"/>
      <c r="OK48" s="401"/>
      <c r="OL48" s="401"/>
      <c r="OM48" s="401"/>
      <c r="ON48" s="401"/>
      <c r="OO48" s="401"/>
      <c r="OP48" s="401"/>
      <c r="OQ48" s="401"/>
      <c r="OR48" s="401"/>
      <c r="OS48" s="401"/>
      <c r="OT48" s="401"/>
      <c r="OU48" s="401"/>
      <c r="OV48" s="401"/>
      <c r="OW48" s="401"/>
      <c r="OX48" s="401"/>
      <c r="OY48" s="401"/>
      <c r="OZ48" s="401"/>
      <c r="PA48" s="401"/>
      <c r="PB48" s="401"/>
      <c r="PC48" s="401"/>
      <c r="PD48" s="401"/>
      <c r="PE48" s="401"/>
      <c r="PF48" s="401"/>
      <c r="PG48" s="401"/>
      <c r="PH48" s="401"/>
      <c r="PI48" s="401"/>
      <c r="PJ48" s="401"/>
      <c r="PK48" s="401"/>
      <c r="PL48" s="401"/>
      <c r="PM48" s="401"/>
      <c r="PN48" s="401"/>
      <c r="PO48" s="401"/>
      <c r="PP48" s="401"/>
      <c r="PQ48" s="401"/>
      <c r="PR48" s="401"/>
      <c r="PS48" s="401"/>
      <c r="PT48" s="401"/>
      <c r="PU48" s="401"/>
      <c r="PV48" s="401"/>
      <c r="PW48" s="401"/>
      <c r="PX48" s="401"/>
      <c r="PY48" s="401"/>
      <c r="PZ48" s="401"/>
      <c r="QA48" s="401"/>
      <c r="QB48" s="401"/>
      <c r="QC48" s="401"/>
      <c r="QD48" s="401"/>
      <c r="QE48" s="401"/>
      <c r="QF48" s="401"/>
      <c r="QG48" s="401"/>
      <c r="QH48" s="401"/>
      <c r="QI48" s="401"/>
      <c r="QJ48" s="401"/>
      <c r="QK48" s="401"/>
      <c r="QL48" s="401"/>
      <c r="QM48" s="401"/>
      <c r="QN48" s="401"/>
      <c r="QO48" s="401"/>
      <c r="QP48" s="401"/>
      <c r="QQ48" s="401"/>
      <c r="QR48" s="401"/>
      <c r="QS48" s="401"/>
      <c r="QT48" s="401"/>
      <c r="QU48" s="401"/>
      <c r="QV48" s="401"/>
      <c r="QW48" s="401"/>
      <c r="QX48" s="401"/>
      <c r="QY48" s="401"/>
      <c r="QZ48" s="401"/>
      <c r="RA48" s="401"/>
      <c r="RB48" s="401"/>
      <c r="RC48" s="401"/>
      <c r="RD48" s="401"/>
      <c r="RE48" s="401"/>
      <c r="RF48" s="401"/>
      <c r="RG48" s="401"/>
      <c r="RH48" s="401"/>
      <c r="RI48" s="401"/>
      <c r="RJ48" s="401"/>
      <c r="RK48" s="401"/>
      <c r="RL48" s="401"/>
      <c r="RM48" s="401"/>
      <c r="RN48" s="401"/>
      <c r="RO48" s="401"/>
      <c r="RP48" s="401"/>
      <c r="RQ48" s="401"/>
      <c r="RR48" s="401"/>
      <c r="RS48" s="401"/>
      <c r="RT48" s="401"/>
      <c r="RU48" s="401"/>
      <c r="RV48" s="401"/>
      <c r="RW48" s="401"/>
      <c r="RX48" s="401"/>
      <c r="RY48" s="401"/>
      <c r="RZ48" s="401"/>
      <c r="SA48" s="401"/>
      <c r="SB48" s="401"/>
      <c r="SC48" s="401"/>
      <c r="SD48" s="401"/>
      <c r="SE48" s="401"/>
      <c r="SF48" s="401"/>
      <c r="SG48" s="401"/>
      <c r="SH48" s="401"/>
      <c r="SI48" s="401"/>
      <c r="SJ48" s="401"/>
      <c r="SK48" s="401"/>
      <c r="SL48" s="401"/>
      <c r="SM48" s="401"/>
      <c r="SN48" s="401"/>
      <c r="SO48" s="401"/>
      <c r="SP48" s="401"/>
      <c r="SQ48" s="401"/>
      <c r="SR48" s="401"/>
      <c r="SS48" s="401"/>
      <c r="ST48" s="401"/>
      <c r="SU48" s="401"/>
      <c r="SV48" s="401"/>
      <c r="SW48" s="401"/>
      <c r="SX48" s="401"/>
      <c r="SY48" s="401"/>
      <c r="SZ48" s="401"/>
      <c r="TA48" s="401"/>
      <c r="TB48" s="401"/>
      <c r="TC48" s="401"/>
      <c r="TD48" s="401"/>
      <c r="TE48" s="401"/>
      <c r="TF48" s="401"/>
      <c r="TG48" s="401"/>
      <c r="TH48" s="401"/>
      <c r="TI48" s="401"/>
      <c r="TJ48" s="401"/>
      <c r="TK48" s="401"/>
      <c r="TL48" s="401"/>
      <c r="TM48" s="401"/>
      <c r="TN48" s="401"/>
      <c r="TO48" s="401"/>
      <c r="TP48" s="401"/>
      <c r="TQ48" s="401"/>
      <c r="TR48" s="401"/>
      <c r="TS48" s="401"/>
      <c r="TT48" s="401"/>
      <c r="TU48" s="401"/>
      <c r="TV48" s="401"/>
      <c r="TW48" s="401"/>
      <c r="TX48" s="401"/>
      <c r="TY48" s="401"/>
      <c r="TZ48" s="401"/>
      <c r="UA48" s="401"/>
      <c r="UB48" s="401"/>
      <c r="UC48" s="401"/>
      <c r="UD48" s="401"/>
      <c r="UE48" s="401"/>
      <c r="UF48" s="401"/>
      <c r="UG48" s="401"/>
      <c r="UH48" s="401"/>
      <c r="UI48" s="401"/>
      <c r="UJ48" s="401"/>
      <c r="UK48" s="401"/>
      <c r="UL48" s="401"/>
      <c r="UM48" s="401"/>
    </row>
    <row r="49" spans="1:559" s="401" customFormat="1" ht="13.95" customHeight="1">
      <c r="A49" s="963"/>
      <c r="B49" s="468" t="s">
        <v>1016</v>
      </c>
      <c r="C49" s="469" t="s">
        <v>1017</v>
      </c>
      <c r="D49" s="469" t="s">
        <v>1020</v>
      </c>
      <c r="E49" s="469" t="s">
        <v>1021</v>
      </c>
      <c r="F49" s="470">
        <v>28.77</v>
      </c>
      <c r="G49" s="470">
        <v>1.52</v>
      </c>
      <c r="H49" s="470">
        <v>2.9</v>
      </c>
      <c r="I49" s="471">
        <f t="shared" ref="I49:L52" si="22">I48</f>
        <v>5</v>
      </c>
      <c r="J49" s="472">
        <f t="shared" si="22"/>
        <v>57.172000000000004</v>
      </c>
      <c r="K49" s="472">
        <f t="shared" si="22"/>
        <v>81.655528410512417</v>
      </c>
      <c r="L49" s="473">
        <f t="shared" si="22"/>
        <v>1.4282433430789969</v>
      </c>
      <c r="M49" s="474">
        <f t="shared" si="0"/>
        <v>0.34782703085592304</v>
      </c>
      <c r="N49" s="475">
        <f t="shared" si="1"/>
        <v>0.36398504402281107</v>
      </c>
      <c r="O49" s="475">
        <f t="shared" si="2"/>
        <v>0.27202991195437787</v>
      </c>
      <c r="P49" s="475">
        <f t="shared" si="3"/>
        <v>0.72797008804562213</v>
      </c>
      <c r="Q49" s="476">
        <f t="shared" si="4"/>
        <v>3.6398504402281109</v>
      </c>
      <c r="R49" s="477"/>
      <c r="S49" s="472"/>
      <c r="T49" s="472"/>
      <c r="U49" s="473"/>
      <c r="V49" s="478">
        <f t="shared" si="5"/>
        <v>28.402000000000005</v>
      </c>
      <c r="W49" s="478">
        <f t="shared" si="6"/>
        <v>1.5089999999999999</v>
      </c>
      <c r="X49" s="479">
        <f t="shared" si="7"/>
        <v>123.21819237146323</v>
      </c>
      <c r="Y49" s="480" t="str">
        <f t="shared" si="8"/>
        <v>Accept</v>
      </c>
      <c r="Z49" s="479">
        <v>1.2</v>
      </c>
      <c r="AA49" s="479">
        <f>Z49*K49</f>
        <v>97.986634092614892</v>
      </c>
      <c r="AB49" s="481" t="str">
        <f t="shared" ref="AB49:AB52" si="23">IF(V49&gt;AA49, "Reject", "Accept")</f>
        <v>Accept</v>
      </c>
      <c r="AC49" s="481"/>
      <c r="AD49" s="479"/>
      <c r="AE49" s="481"/>
      <c r="AF49" s="464"/>
      <c r="AG49" s="482"/>
      <c r="AH49" s="482"/>
      <c r="AI49" s="483"/>
    </row>
    <row r="50" spans="1:559" s="401" customFormat="1" ht="13.95" customHeight="1">
      <c r="A50" s="963"/>
      <c r="B50" s="468" t="s">
        <v>1016</v>
      </c>
      <c r="C50" s="469" t="s">
        <v>1017</v>
      </c>
      <c r="D50" s="469" t="s">
        <v>1022</v>
      </c>
      <c r="E50" s="469" t="s">
        <v>1023</v>
      </c>
      <c r="F50" s="470">
        <v>4.1500000000000004</v>
      </c>
      <c r="G50" s="470">
        <v>0.19</v>
      </c>
      <c r="H50" s="470">
        <v>0.4</v>
      </c>
      <c r="I50" s="471">
        <f t="shared" si="22"/>
        <v>5</v>
      </c>
      <c r="J50" s="472">
        <f t="shared" si="22"/>
        <v>57.172000000000004</v>
      </c>
      <c r="K50" s="472">
        <f t="shared" si="22"/>
        <v>81.655528410512417</v>
      </c>
      <c r="L50" s="473">
        <f t="shared" si="22"/>
        <v>1.4282433430789969</v>
      </c>
      <c r="M50" s="474">
        <f t="shared" si="0"/>
        <v>0.64933754066765548</v>
      </c>
      <c r="N50" s="475">
        <f t="shared" si="1"/>
        <v>0.25806011291515923</v>
      </c>
      <c r="O50" s="475">
        <f t="shared" si="2"/>
        <v>0.48387977416968153</v>
      </c>
      <c r="P50" s="475">
        <f t="shared" si="3"/>
        <v>0.51612022583031847</v>
      </c>
      <c r="Q50" s="476">
        <f t="shared" si="4"/>
        <v>2.5806011291515922</v>
      </c>
      <c r="R50" s="477"/>
      <c r="S50" s="472"/>
      <c r="T50" s="472"/>
      <c r="U50" s="473"/>
      <c r="V50" s="478">
        <f t="shared" si="5"/>
        <v>53.022000000000006</v>
      </c>
      <c r="W50" s="478">
        <f t="shared" si="6"/>
        <v>1.5089999999999999</v>
      </c>
      <c r="X50" s="479">
        <f t="shared" si="7"/>
        <v>123.21819237146323</v>
      </c>
      <c r="Y50" s="480" t="str">
        <f t="shared" si="8"/>
        <v>Accept</v>
      </c>
      <c r="Z50" s="479">
        <v>1.2</v>
      </c>
      <c r="AA50" s="479">
        <f>Z50*K50</f>
        <v>97.986634092614892</v>
      </c>
      <c r="AB50" s="481" t="str">
        <f t="shared" si="23"/>
        <v>Accept</v>
      </c>
      <c r="AC50" s="481"/>
      <c r="AD50" s="479"/>
      <c r="AE50" s="481"/>
      <c r="AF50" s="464"/>
      <c r="AG50" s="482"/>
      <c r="AH50" s="482"/>
      <c r="AI50" s="483"/>
    </row>
    <row r="51" spans="1:559" s="401" customFormat="1" ht="13.95" customHeight="1">
      <c r="A51" s="963"/>
      <c r="B51" s="468" t="s">
        <v>1016</v>
      </c>
      <c r="C51" s="469" t="s">
        <v>1017</v>
      </c>
      <c r="D51" s="469" t="s">
        <v>1024</v>
      </c>
      <c r="E51" s="469" t="s">
        <v>1025</v>
      </c>
      <c r="F51" s="470">
        <v>16.97</v>
      </c>
      <c r="G51" s="470">
        <v>0.28000000000000003</v>
      </c>
      <c r="H51" s="470">
        <v>1.48</v>
      </c>
      <c r="I51" s="471">
        <f t="shared" si="22"/>
        <v>5</v>
      </c>
      <c r="J51" s="472">
        <f t="shared" si="22"/>
        <v>57.172000000000004</v>
      </c>
      <c r="K51" s="472">
        <f t="shared" si="22"/>
        <v>81.655528410512417</v>
      </c>
      <c r="L51" s="473">
        <f t="shared" si="22"/>
        <v>1.4282433430789969</v>
      </c>
      <c r="M51" s="474">
        <f t="shared" si="0"/>
        <v>0.49233653596471438</v>
      </c>
      <c r="N51" s="475">
        <f t="shared" si="1"/>
        <v>0.31124072790279644</v>
      </c>
      <c r="O51" s="475">
        <f t="shared" si="2"/>
        <v>0.37751854419440711</v>
      </c>
      <c r="P51" s="475">
        <f t="shared" si="3"/>
        <v>0.62248145580559289</v>
      </c>
      <c r="Q51" s="476">
        <f t="shared" si="4"/>
        <v>3.1124072790279644</v>
      </c>
      <c r="R51" s="477"/>
      <c r="S51" s="472"/>
      <c r="T51" s="472"/>
      <c r="U51" s="473"/>
      <c r="V51" s="478">
        <f t="shared" si="5"/>
        <v>40.202000000000005</v>
      </c>
      <c r="W51" s="478">
        <f t="shared" si="6"/>
        <v>1.5089999999999999</v>
      </c>
      <c r="X51" s="479">
        <f t="shared" si="7"/>
        <v>123.21819237146323</v>
      </c>
      <c r="Y51" s="480" t="str">
        <f t="shared" si="8"/>
        <v>Accept</v>
      </c>
      <c r="Z51" s="479">
        <v>1.2</v>
      </c>
      <c r="AA51" s="479">
        <f>Z51*K51</f>
        <v>97.986634092614892</v>
      </c>
      <c r="AB51" s="481" t="str">
        <f t="shared" si="23"/>
        <v>Accept</v>
      </c>
      <c r="AC51" s="481"/>
      <c r="AD51" s="479"/>
      <c r="AE51" s="481"/>
      <c r="AF51" s="464"/>
      <c r="AG51" s="482"/>
      <c r="AH51" s="482"/>
      <c r="AI51" s="483"/>
    </row>
    <row r="52" spans="1:559" s="501" customFormat="1" ht="13.95" customHeight="1">
      <c r="A52" s="963"/>
      <c r="B52" s="484" t="s">
        <v>1016</v>
      </c>
      <c r="C52" s="485" t="s">
        <v>1017</v>
      </c>
      <c r="D52" s="485" t="s">
        <v>1026</v>
      </c>
      <c r="E52" s="485" t="s">
        <v>1027</v>
      </c>
      <c r="F52" s="486">
        <v>34.200000000000003</v>
      </c>
      <c r="G52" s="486">
        <v>0.73</v>
      </c>
      <c r="H52" s="486">
        <v>3.03</v>
      </c>
      <c r="I52" s="487">
        <f t="shared" si="22"/>
        <v>5</v>
      </c>
      <c r="J52" s="488">
        <f t="shared" si="22"/>
        <v>57.172000000000004</v>
      </c>
      <c r="K52" s="488">
        <f t="shared" si="22"/>
        <v>81.655528410512417</v>
      </c>
      <c r="L52" s="489">
        <f t="shared" si="22"/>
        <v>1.4282433430789969</v>
      </c>
      <c r="M52" s="490">
        <f t="shared" si="0"/>
        <v>0.2813281653694199</v>
      </c>
      <c r="N52" s="491">
        <f t="shared" si="1"/>
        <v>0.38922935472613973</v>
      </c>
      <c r="O52" s="491">
        <f t="shared" si="2"/>
        <v>0.22154129054772054</v>
      </c>
      <c r="P52" s="491">
        <f t="shared" si="3"/>
        <v>0.77845870945227946</v>
      </c>
      <c r="Q52" s="492">
        <f t="shared" si="4"/>
        <v>3.8922935472613975</v>
      </c>
      <c r="R52" s="493"/>
      <c r="S52" s="488"/>
      <c r="T52" s="488"/>
      <c r="U52" s="489"/>
      <c r="V52" s="494">
        <f t="shared" si="5"/>
        <v>22.972000000000001</v>
      </c>
      <c r="W52" s="494">
        <f t="shared" si="6"/>
        <v>1.5089999999999999</v>
      </c>
      <c r="X52" s="495">
        <f t="shared" si="7"/>
        <v>123.21819237146323</v>
      </c>
      <c r="Y52" s="496" t="str">
        <f t="shared" si="8"/>
        <v>Accept</v>
      </c>
      <c r="Z52" s="495">
        <v>1.2</v>
      </c>
      <c r="AA52" s="495">
        <f>Z52*K52</f>
        <v>97.986634092614892</v>
      </c>
      <c r="AB52" s="497" t="str">
        <f t="shared" si="23"/>
        <v>Accept</v>
      </c>
      <c r="AC52" s="497"/>
      <c r="AD52" s="495"/>
      <c r="AE52" s="497"/>
      <c r="AF52" s="498"/>
      <c r="AG52" s="499"/>
      <c r="AH52" s="499"/>
      <c r="AI52" s="500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  <c r="CA52" s="401"/>
      <c r="CB52" s="401"/>
      <c r="CC52" s="401"/>
      <c r="CD52" s="401"/>
      <c r="CE52" s="401"/>
      <c r="CF52" s="401"/>
      <c r="CG52" s="401"/>
      <c r="CH52" s="401"/>
      <c r="CI52" s="401"/>
      <c r="CJ52" s="401"/>
      <c r="CK52" s="401"/>
      <c r="CL52" s="401"/>
      <c r="CM52" s="401"/>
      <c r="CN52" s="401"/>
      <c r="CO52" s="401"/>
      <c r="CP52" s="401"/>
      <c r="CQ52" s="401"/>
      <c r="CR52" s="401"/>
      <c r="CS52" s="401"/>
      <c r="CT52" s="401"/>
      <c r="CU52" s="401"/>
      <c r="CV52" s="401"/>
      <c r="CW52" s="401"/>
      <c r="CX52" s="401"/>
      <c r="CY52" s="401"/>
      <c r="CZ52" s="401"/>
      <c r="DA52" s="401"/>
      <c r="DB52" s="401"/>
      <c r="DC52" s="401"/>
      <c r="DD52" s="401"/>
      <c r="DE52" s="401"/>
      <c r="DF52" s="401"/>
      <c r="DG52" s="401"/>
      <c r="DH52" s="401"/>
      <c r="DI52" s="401"/>
      <c r="DJ52" s="401"/>
      <c r="DK52" s="401"/>
      <c r="DL52" s="401"/>
      <c r="DM52" s="401"/>
      <c r="DN52" s="401"/>
      <c r="DO52" s="401"/>
      <c r="DP52" s="401"/>
      <c r="DQ52" s="401"/>
      <c r="DR52" s="401"/>
      <c r="DS52" s="401"/>
      <c r="DT52" s="401"/>
      <c r="DU52" s="401"/>
      <c r="DV52" s="401"/>
      <c r="DW52" s="401"/>
      <c r="DX52" s="401"/>
      <c r="DY52" s="401"/>
      <c r="DZ52" s="401"/>
      <c r="EA52" s="401"/>
      <c r="EB52" s="401"/>
      <c r="EC52" s="401"/>
      <c r="ED52" s="401"/>
      <c r="EE52" s="401"/>
      <c r="EF52" s="401"/>
      <c r="EG52" s="401"/>
      <c r="EH52" s="401"/>
      <c r="EI52" s="401"/>
      <c r="EJ52" s="401"/>
      <c r="EK52" s="401"/>
      <c r="EL52" s="401"/>
      <c r="EM52" s="401"/>
      <c r="EN52" s="401"/>
      <c r="EO52" s="401"/>
      <c r="EP52" s="401"/>
      <c r="EQ52" s="401"/>
      <c r="ER52" s="401"/>
      <c r="ES52" s="401"/>
      <c r="ET52" s="401"/>
      <c r="EU52" s="401"/>
      <c r="EV52" s="401"/>
      <c r="EW52" s="401"/>
      <c r="EX52" s="401"/>
      <c r="EY52" s="401"/>
      <c r="EZ52" s="401"/>
      <c r="FA52" s="401"/>
      <c r="FB52" s="401"/>
      <c r="FC52" s="401"/>
      <c r="FD52" s="401"/>
      <c r="FE52" s="401"/>
      <c r="FF52" s="401"/>
      <c r="FG52" s="401"/>
      <c r="FH52" s="401"/>
      <c r="FI52" s="401"/>
      <c r="FJ52" s="401"/>
      <c r="FK52" s="401"/>
      <c r="FL52" s="401"/>
      <c r="FM52" s="401"/>
      <c r="FN52" s="401"/>
      <c r="FO52" s="401"/>
      <c r="FP52" s="401"/>
      <c r="FQ52" s="401"/>
      <c r="FR52" s="401"/>
      <c r="FS52" s="401"/>
      <c r="FT52" s="401"/>
      <c r="FU52" s="401"/>
      <c r="FV52" s="401"/>
      <c r="FW52" s="401"/>
      <c r="FX52" s="401"/>
      <c r="FY52" s="401"/>
      <c r="FZ52" s="401"/>
      <c r="GA52" s="401"/>
      <c r="GB52" s="401"/>
      <c r="GC52" s="401"/>
      <c r="GD52" s="401"/>
      <c r="GE52" s="401"/>
      <c r="GF52" s="401"/>
      <c r="GG52" s="401"/>
      <c r="GH52" s="401"/>
      <c r="GI52" s="401"/>
      <c r="GJ52" s="401"/>
      <c r="GK52" s="401"/>
      <c r="GL52" s="401"/>
      <c r="GM52" s="401"/>
      <c r="GN52" s="401"/>
      <c r="GO52" s="401"/>
      <c r="GP52" s="401"/>
      <c r="GQ52" s="401"/>
      <c r="GR52" s="401"/>
      <c r="GS52" s="401"/>
      <c r="GT52" s="401"/>
      <c r="GU52" s="401"/>
      <c r="GV52" s="401"/>
      <c r="GW52" s="401"/>
      <c r="GX52" s="401"/>
      <c r="GY52" s="401"/>
      <c r="GZ52" s="401"/>
      <c r="HA52" s="401"/>
      <c r="HB52" s="401"/>
      <c r="HC52" s="401"/>
      <c r="HD52" s="401"/>
      <c r="HE52" s="401"/>
      <c r="HF52" s="401"/>
      <c r="HG52" s="401"/>
      <c r="HH52" s="401"/>
      <c r="HI52" s="401"/>
      <c r="HJ52" s="401"/>
      <c r="HK52" s="401"/>
      <c r="HL52" s="401"/>
      <c r="HM52" s="401"/>
      <c r="HN52" s="401"/>
      <c r="HO52" s="401"/>
      <c r="HP52" s="401"/>
      <c r="HQ52" s="401"/>
      <c r="HR52" s="401"/>
      <c r="HS52" s="401"/>
      <c r="HT52" s="401"/>
      <c r="HU52" s="401"/>
      <c r="HV52" s="401"/>
      <c r="HW52" s="401"/>
      <c r="HX52" s="401"/>
      <c r="HY52" s="401"/>
      <c r="HZ52" s="401"/>
      <c r="IA52" s="401"/>
      <c r="IB52" s="401"/>
      <c r="IC52" s="401"/>
      <c r="ID52" s="401"/>
      <c r="IE52" s="401"/>
      <c r="IF52" s="401"/>
      <c r="IG52" s="401"/>
      <c r="IH52" s="401"/>
      <c r="II52" s="401"/>
      <c r="IJ52" s="401"/>
      <c r="IK52" s="401"/>
      <c r="IL52" s="401"/>
      <c r="IM52" s="401"/>
      <c r="IN52" s="401"/>
      <c r="IO52" s="401"/>
      <c r="IP52" s="401"/>
      <c r="IQ52" s="401"/>
      <c r="IR52" s="401"/>
      <c r="IS52" s="401"/>
      <c r="IT52" s="401"/>
      <c r="IU52" s="401"/>
      <c r="IV52" s="401"/>
      <c r="IW52" s="401"/>
      <c r="IX52" s="401"/>
      <c r="IY52" s="401"/>
      <c r="IZ52" s="401"/>
      <c r="JA52" s="401"/>
      <c r="JB52" s="401"/>
      <c r="JC52" s="401"/>
      <c r="JD52" s="401"/>
      <c r="JE52" s="401"/>
      <c r="JF52" s="401"/>
      <c r="JG52" s="401"/>
      <c r="JH52" s="401"/>
      <c r="JI52" s="401"/>
      <c r="JJ52" s="401"/>
      <c r="JK52" s="401"/>
      <c r="JL52" s="401"/>
      <c r="JM52" s="401"/>
      <c r="JN52" s="401"/>
      <c r="JO52" s="401"/>
      <c r="JP52" s="401"/>
      <c r="JQ52" s="401"/>
      <c r="JR52" s="401"/>
      <c r="JS52" s="401"/>
      <c r="JT52" s="401"/>
      <c r="JU52" s="401"/>
      <c r="JV52" s="401"/>
      <c r="JW52" s="401"/>
      <c r="JX52" s="401"/>
      <c r="JY52" s="401"/>
      <c r="JZ52" s="401"/>
      <c r="KA52" s="401"/>
      <c r="KB52" s="401"/>
      <c r="KC52" s="401"/>
      <c r="KD52" s="401"/>
      <c r="KE52" s="401"/>
      <c r="KF52" s="401"/>
      <c r="KG52" s="401"/>
      <c r="KH52" s="401"/>
      <c r="KI52" s="401"/>
      <c r="KJ52" s="401"/>
      <c r="KK52" s="401"/>
      <c r="KL52" s="401"/>
      <c r="KM52" s="401"/>
      <c r="KN52" s="401"/>
      <c r="KO52" s="401"/>
      <c r="KP52" s="401"/>
      <c r="KQ52" s="401"/>
      <c r="KR52" s="401"/>
      <c r="KS52" s="401"/>
      <c r="KT52" s="401"/>
      <c r="KU52" s="401"/>
      <c r="KV52" s="401"/>
      <c r="KW52" s="401"/>
      <c r="KX52" s="401"/>
      <c r="KY52" s="401"/>
      <c r="KZ52" s="401"/>
      <c r="LA52" s="401"/>
      <c r="LB52" s="401"/>
      <c r="LC52" s="401"/>
      <c r="LD52" s="401"/>
      <c r="LE52" s="401"/>
      <c r="LF52" s="401"/>
      <c r="LG52" s="401"/>
      <c r="LH52" s="401"/>
      <c r="LI52" s="401"/>
      <c r="LJ52" s="401"/>
      <c r="LK52" s="401"/>
      <c r="LL52" s="401"/>
      <c r="LM52" s="401"/>
      <c r="LN52" s="401"/>
      <c r="LO52" s="401"/>
      <c r="LP52" s="401"/>
      <c r="LQ52" s="401"/>
      <c r="LR52" s="401"/>
      <c r="LS52" s="401"/>
      <c r="LT52" s="401"/>
      <c r="LU52" s="401"/>
      <c r="LV52" s="401"/>
      <c r="LW52" s="401"/>
      <c r="LX52" s="401"/>
      <c r="LY52" s="401"/>
      <c r="LZ52" s="401"/>
      <c r="MA52" s="401"/>
      <c r="MB52" s="401"/>
      <c r="MC52" s="401"/>
      <c r="MD52" s="401"/>
      <c r="ME52" s="401"/>
      <c r="MF52" s="401"/>
      <c r="MG52" s="401"/>
      <c r="MH52" s="401"/>
      <c r="MI52" s="401"/>
      <c r="MJ52" s="401"/>
      <c r="MK52" s="401"/>
      <c r="ML52" s="401"/>
      <c r="MM52" s="401"/>
      <c r="MN52" s="401"/>
      <c r="MO52" s="401"/>
      <c r="MP52" s="401"/>
      <c r="MQ52" s="401"/>
      <c r="MR52" s="401"/>
      <c r="MS52" s="401"/>
      <c r="MT52" s="401"/>
      <c r="MU52" s="401"/>
      <c r="MV52" s="401"/>
      <c r="MW52" s="401"/>
      <c r="MX52" s="401"/>
      <c r="MY52" s="401"/>
      <c r="MZ52" s="401"/>
      <c r="NA52" s="401"/>
      <c r="NB52" s="401"/>
      <c r="NC52" s="401"/>
      <c r="ND52" s="401"/>
      <c r="NE52" s="401"/>
      <c r="NF52" s="401"/>
      <c r="NG52" s="401"/>
      <c r="NH52" s="401"/>
      <c r="NI52" s="401"/>
      <c r="NJ52" s="401"/>
      <c r="NK52" s="401"/>
      <c r="NL52" s="401"/>
      <c r="NM52" s="401"/>
      <c r="NN52" s="401"/>
      <c r="NO52" s="401"/>
      <c r="NP52" s="401"/>
      <c r="NQ52" s="401"/>
      <c r="NR52" s="401"/>
      <c r="NS52" s="401"/>
      <c r="NT52" s="401"/>
      <c r="NU52" s="401"/>
      <c r="NV52" s="401"/>
      <c r="NW52" s="401"/>
      <c r="NX52" s="401"/>
      <c r="NY52" s="401"/>
      <c r="NZ52" s="401"/>
      <c r="OA52" s="401"/>
      <c r="OB52" s="401"/>
      <c r="OC52" s="401"/>
      <c r="OD52" s="401"/>
      <c r="OE52" s="401"/>
      <c r="OF52" s="401"/>
      <c r="OG52" s="401"/>
      <c r="OH52" s="401"/>
      <c r="OI52" s="401"/>
      <c r="OJ52" s="401"/>
      <c r="OK52" s="401"/>
      <c r="OL52" s="401"/>
      <c r="OM52" s="401"/>
      <c r="ON52" s="401"/>
      <c r="OO52" s="401"/>
      <c r="OP52" s="401"/>
      <c r="OQ52" s="401"/>
      <c r="OR52" s="401"/>
      <c r="OS52" s="401"/>
      <c r="OT52" s="401"/>
      <c r="OU52" s="401"/>
      <c r="OV52" s="401"/>
      <c r="OW52" s="401"/>
      <c r="OX52" s="401"/>
      <c r="OY52" s="401"/>
      <c r="OZ52" s="401"/>
      <c r="PA52" s="401"/>
      <c r="PB52" s="401"/>
      <c r="PC52" s="401"/>
      <c r="PD52" s="401"/>
      <c r="PE52" s="401"/>
      <c r="PF52" s="401"/>
      <c r="PG52" s="401"/>
      <c r="PH52" s="401"/>
      <c r="PI52" s="401"/>
      <c r="PJ52" s="401"/>
      <c r="PK52" s="401"/>
      <c r="PL52" s="401"/>
      <c r="PM52" s="401"/>
      <c r="PN52" s="401"/>
      <c r="PO52" s="401"/>
      <c r="PP52" s="401"/>
      <c r="PQ52" s="401"/>
      <c r="PR52" s="401"/>
      <c r="PS52" s="401"/>
      <c r="PT52" s="401"/>
      <c r="PU52" s="401"/>
      <c r="PV52" s="401"/>
      <c r="PW52" s="401"/>
      <c r="PX52" s="401"/>
      <c r="PY52" s="401"/>
      <c r="PZ52" s="401"/>
      <c r="QA52" s="401"/>
      <c r="QB52" s="401"/>
      <c r="QC52" s="401"/>
      <c r="QD52" s="401"/>
      <c r="QE52" s="401"/>
      <c r="QF52" s="401"/>
      <c r="QG52" s="401"/>
      <c r="QH52" s="401"/>
      <c r="QI52" s="401"/>
      <c r="QJ52" s="401"/>
      <c r="QK52" s="401"/>
      <c r="QL52" s="401"/>
      <c r="QM52" s="401"/>
      <c r="QN52" s="401"/>
      <c r="QO52" s="401"/>
      <c r="QP52" s="401"/>
      <c r="QQ52" s="401"/>
      <c r="QR52" s="401"/>
      <c r="QS52" s="401"/>
      <c r="QT52" s="401"/>
      <c r="QU52" s="401"/>
      <c r="QV52" s="401"/>
      <c r="QW52" s="401"/>
      <c r="QX52" s="401"/>
      <c r="QY52" s="401"/>
      <c r="QZ52" s="401"/>
      <c r="RA52" s="401"/>
      <c r="RB52" s="401"/>
      <c r="RC52" s="401"/>
      <c r="RD52" s="401"/>
      <c r="RE52" s="401"/>
      <c r="RF52" s="401"/>
      <c r="RG52" s="401"/>
      <c r="RH52" s="401"/>
      <c r="RI52" s="401"/>
      <c r="RJ52" s="401"/>
      <c r="RK52" s="401"/>
      <c r="RL52" s="401"/>
      <c r="RM52" s="401"/>
      <c r="RN52" s="401"/>
      <c r="RO52" s="401"/>
      <c r="RP52" s="401"/>
      <c r="RQ52" s="401"/>
      <c r="RR52" s="401"/>
      <c r="RS52" s="401"/>
      <c r="RT52" s="401"/>
      <c r="RU52" s="401"/>
      <c r="RV52" s="401"/>
      <c r="RW52" s="401"/>
      <c r="RX52" s="401"/>
      <c r="RY52" s="401"/>
      <c r="RZ52" s="401"/>
      <c r="SA52" s="401"/>
      <c r="SB52" s="401"/>
      <c r="SC52" s="401"/>
      <c r="SD52" s="401"/>
      <c r="SE52" s="401"/>
      <c r="SF52" s="401"/>
      <c r="SG52" s="401"/>
      <c r="SH52" s="401"/>
      <c r="SI52" s="401"/>
      <c r="SJ52" s="401"/>
      <c r="SK52" s="401"/>
      <c r="SL52" s="401"/>
      <c r="SM52" s="401"/>
      <c r="SN52" s="401"/>
      <c r="SO52" s="401"/>
      <c r="SP52" s="401"/>
      <c r="SQ52" s="401"/>
      <c r="SR52" s="401"/>
      <c r="SS52" s="401"/>
      <c r="ST52" s="401"/>
      <c r="SU52" s="401"/>
      <c r="SV52" s="401"/>
      <c r="SW52" s="401"/>
      <c r="SX52" s="401"/>
      <c r="SY52" s="401"/>
      <c r="SZ52" s="401"/>
      <c r="TA52" s="401"/>
      <c r="TB52" s="401"/>
      <c r="TC52" s="401"/>
      <c r="TD52" s="401"/>
      <c r="TE52" s="401"/>
      <c r="TF52" s="401"/>
      <c r="TG52" s="401"/>
      <c r="TH52" s="401"/>
      <c r="TI52" s="401"/>
      <c r="TJ52" s="401"/>
      <c r="TK52" s="401"/>
      <c r="TL52" s="401"/>
      <c r="TM52" s="401"/>
      <c r="TN52" s="401"/>
      <c r="TO52" s="401"/>
      <c r="TP52" s="401"/>
      <c r="TQ52" s="401"/>
      <c r="TR52" s="401"/>
      <c r="TS52" s="401"/>
      <c r="TT52" s="401"/>
      <c r="TU52" s="401"/>
      <c r="TV52" s="401"/>
      <c r="TW52" s="401"/>
      <c r="TX52" s="401"/>
      <c r="TY52" s="401"/>
      <c r="TZ52" s="401"/>
      <c r="UA52" s="401"/>
      <c r="UB52" s="401"/>
      <c r="UC52" s="401"/>
      <c r="UD52" s="401"/>
      <c r="UE52" s="401"/>
      <c r="UF52" s="401"/>
      <c r="UG52" s="401"/>
      <c r="UH52" s="401"/>
      <c r="UI52" s="401"/>
      <c r="UJ52" s="401"/>
      <c r="UK52" s="401"/>
      <c r="UL52" s="401"/>
      <c r="UM52" s="401"/>
    </row>
    <row r="53" spans="1:559" s="467" customFormat="1" ht="13.95" customHeight="1">
      <c r="A53" s="963"/>
      <c r="B53" s="450" t="s">
        <v>1016</v>
      </c>
      <c r="C53" s="451" t="s">
        <v>263</v>
      </c>
      <c r="D53" s="451" t="s">
        <v>1028</v>
      </c>
      <c r="E53" s="451" t="s">
        <v>1029</v>
      </c>
      <c r="F53" s="452">
        <v>31.36</v>
      </c>
      <c r="G53" s="452">
        <v>0.78</v>
      </c>
      <c r="H53" s="452">
        <v>2.81</v>
      </c>
      <c r="I53" s="453">
        <f>COUNT(F53:F55)</f>
        <v>3</v>
      </c>
      <c r="J53" s="458">
        <f>AVERAGE(F53:F55)</f>
        <v>22.11</v>
      </c>
      <c r="K53" s="458">
        <f>STDEV(F53:F55)</f>
        <v>8.8260353500311801</v>
      </c>
      <c r="L53" s="459">
        <f>K53/J53</f>
        <v>0.39918748756359929</v>
      </c>
      <c r="M53" s="454">
        <f t="shared" si="0"/>
        <v>1.0480356845576562</v>
      </c>
      <c r="N53" s="455">
        <f t="shared" si="1"/>
        <v>0.85268891687638892</v>
      </c>
      <c r="O53" s="455">
        <f t="shared" si="2"/>
        <v>0.70537783375277785</v>
      </c>
      <c r="P53" s="455">
        <f t="shared" si="3"/>
        <v>0.29462216624722215</v>
      </c>
      <c r="Q53" s="456">
        <f t="shared" si="4"/>
        <v>0.88386649874166645</v>
      </c>
      <c r="R53" s="457">
        <f>COUNT(F53:F55)</f>
        <v>3</v>
      </c>
      <c r="S53" s="458">
        <f>AVERAGE(F53:F55)</f>
        <v>22.11</v>
      </c>
      <c r="T53" s="458">
        <f>STDEV(F53:F55)</f>
        <v>8.8260353500311801</v>
      </c>
      <c r="U53" s="459">
        <f t="shared" ref="U53" si="24">T53/S53</f>
        <v>0.39918748756359929</v>
      </c>
      <c r="V53" s="460">
        <f t="shared" si="5"/>
        <v>9.25</v>
      </c>
      <c r="W53" s="460">
        <f t="shared" si="6"/>
        <v>1.196</v>
      </c>
      <c r="X53" s="461">
        <f t="shared" si="7"/>
        <v>10.55593827863729</v>
      </c>
      <c r="Y53" s="462" t="str">
        <f t="shared" si="8"/>
        <v>Accept</v>
      </c>
      <c r="Z53" s="461"/>
      <c r="AA53" s="461"/>
      <c r="AB53" s="463"/>
      <c r="AC53" s="463"/>
      <c r="AD53" s="461"/>
      <c r="AE53" s="463"/>
      <c r="AF53" s="514">
        <f>COUNT(F53:F55)</f>
        <v>3</v>
      </c>
      <c r="AG53" s="515">
        <f>AVERAGE(F53:F55)</f>
        <v>22.11</v>
      </c>
      <c r="AH53" s="515">
        <f>STDEV(F53:F55)</f>
        <v>8.8260353500311801</v>
      </c>
      <c r="AI53" s="516">
        <f>AH53/AG53</f>
        <v>0.39918748756359929</v>
      </c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1"/>
      <c r="AU53" s="401"/>
      <c r="AV53" s="401"/>
      <c r="AW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01"/>
      <c r="BV53" s="401"/>
      <c r="BW53" s="401"/>
      <c r="BX53" s="401"/>
      <c r="BY53" s="401"/>
      <c r="BZ53" s="401"/>
      <c r="CA53" s="401"/>
      <c r="CB53" s="401"/>
      <c r="CC53" s="401"/>
      <c r="CD53" s="401"/>
      <c r="CE53" s="401"/>
      <c r="CF53" s="401"/>
      <c r="CG53" s="401"/>
      <c r="CH53" s="401"/>
      <c r="CI53" s="401"/>
      <c r="CJ53" s="401"/>
      <c r="CK53" s="401"/>
      <c r="CL53" s="401"/>
      <c r="CM53" s="401"/>
      <c r="CN53" s="401"/>
      <c r="CO53" s="401"/>
      <c r="CP53" s="401"/>
      <c r="CQ53" s="401"/>
      <c r="CR53" s="401"/>
      <c r="CS53" s="401"/>
      <c r="CT53" s="401"/>
      <c r="CU53" s="401"/>
      <c r="CV53" s="401"/>
      <c r="CW53" s="401"/>
      <c r="CX53" s="401"/>
      <c r="CY53" s="401"/>
      <c r="CZ53" s="401"/>
      <c r="DA53" s="401"/>
      <c r="DB53" s="401"/>
      <c r="DC53" s="401"/>
      <c r="DD53" s="401"/>
      <c r="DE53" s="401"/>
      <c r="DF53" s="401"/>
      <c r="DG53" s="401"/>
      <c r="DH53" s="401"/>
      <c r="DI53" s="401"/>
      <c r="DJ53" s="401"/>
      <c r="DK53" s="401"/>
      <c r="DL53" s="401"/>
      <c r="DM53" s="401"/>
      <c r="DN53" s="401"/>
      <c r="DO53" s="401"/>
      <c r="DP53" s="401"/>
      <c r="DQ53" s="401"/>
      <c r="DR53" s="401"/>
      <c r="DS53" s="401"/>
      <c r="DT53" s="401"/>
      <c r="DU53" s="401"/>
      <c r="DV53" s="401"/>
      <c r="DW53" s="401"/>
      <c r="DX53" s="401"/>
      <c r="DY53" s="401"/>
      <c r="DZ53" s="401"/>
      <c r="EA53" s="401"/>
      <c r="EB53" s="401"/>
      <c r="EC53" s="401"/>
      <c r="ED53" s="401"/>
      <c r="EE53" s="401"/>
      <c r="EF53" s="401"/>
      <c r="EG53" s="401"/>
      <c r="EH53" s="401"/>
      <c r="EI53" s="401"/>
      <c r="EJ53" s="401"/>
      <c r="EK53" s="401"/>
      <c r="EL53" s="401"/>
      <c r="EM53" s="401"/>
      <c r="EN53" s="401"/>
      <c r="EO53" s="401"/>
      <c r="EP53" s="401"/>
      <c r="EQ53" s="401"/>
      <c r="ER53" s="401"/>
      <c r="ES53" s="401"/>
      <c r="ET53" s="401"/>
      <c r="EU53" s="401"/>
      <c r="EV53" s="401"/>
      <c r="EW53" s="401"/>
      <c r="EX53" s="401"/>
      <c r="EY53" s="401"/>
      <c r="EZ53" s="401"/>
      <c r="FA53" s="401"/>
      <c r="FB53" s="401"/>
      <c r="FC53" s="401"/>
      <c r="FD53" s="401"/>
      <c r="FE53" s="401"/>
      <c r="FF53" s="401"/>
      <c r="FG53" s="401"/>
      <c r="FH53" s="401"/>
      <c r="FI53" s="401"/>
      <c r="FJ53" s="401"/>
      <c r="FK53" s="401"/>
      <c r="FL53" s="401"/>
      <c r="FM53" s="401"/>
      <c r="FN53" s="401"/>
      <c r="FO53" s="401"/>
      <c r="FP53" s="401"/>
      <c r="FQ53" s="401"/>
      <c r="FR53" s="401"/>
      <c r="FS53" s="401"/>
      <c r="FT53" s="401"/>
      <c r="FU53" s="401"/>
      <c r="FV53" s="401"/>
      <c r="FW53" s="401"/>
      <c r="FX53" s="401"/>
      <c r="FY53" s="401"/>
      <c r="FZ53" s="401"/>
      <c r="GA53" s="401"/>
      <c r="GB53" s="401"/>
      <c r="GC53" s="401"/>
      <c r="GD53" s="401"/>
      <c r="GE53" s="401"/>
      <c r="GF53" s="401"/>
      <c r="GG53" s="401"/>
      <c r="GH53" s="401"/>
      <c r="GI53" s="401"/>
      <c r="GJ53" s="401"/>
      <c r="GK53" s="401"/>
      <c r="GL53" s="401"/>
      <c r="GM53" s="401"/>
      <c r="GN53" s="401"/>
      <c r="GO53" s="401"/>
      <c r="GP53" s="401"/>
      <c r="GQ53" s="401"/>
      <c r="GR53" s="401"/>
      <c r="GS53" s="401"/>
      <c r="GT53" s="401"/>
      <c r="GU53" s="401"/>
      <c r="GV53" s="401"/>
      <c r="GW53" s="401"/>
      <c r="GX53" s="401"/>
      <c r="GY53" s="401"/>
      <c r="GZ53" s="401"/>
      <c r="HA53" s="401"/>
      <c r="HB53" s="401"/>
      <c r="HC53" s="401"/>
      <c r="HD53" s="401"/>
      <c r="HE53" s="401"/>
      <c r="HF53" s="401"/>
      <c r="HG53" s="401"/>
      <c r="HH53" s="401"/>
      <c r="HI53" s="401"/>
      <c r="HJ53" s="401"/>
      <c r="HK53" s="401"/>
      <c r="HL53" s="401"/>
      <c r="HM53" s="401"/>
      <c r="HN53" s="401"/>
      <c r="HO53" s="401"/>
      <c r="HP53" s="401"/>
      <c r="HQ53" s="401"/>
      <c r="HR53" s="401"/>
      <c r="HS53" s="401"/>
      <c r="HT53" s="401"/>
      <c r="HU53" s="401"/>
      <c r="HV53" s="401"/>
      <c r="HW53" s="401"/>
      <c r="HX53" s="401"/>
      <c r="HY53" s="401"/>
      <c r="HZ53" s="401"/>
      <c r="IA53" s="401"/>
      <c r="IB53" s="401"/>
      <c r="IC53" s="401"/>
      <c r="ID53" s="401"/>
      <c r="IE53" s="401"/>
      <c r="IF53" s="401"/>
      <c r="IG53" s="401"/>
      <c r="IH53" s="401"/>
      <c r="II53" s="401"/>
      <c r="IJ53" s="401"/>
      <c r="IK53" s="401"/>
      <c r="IL53" s="401"/>
      <c r="IM53" s="401"/>
      <c r="IN53" s="401"/>
      <c r="IO53" s="401"/>
      <c r="IP53" s="401"/>
      <c r="IQ53" s="401"/>
      <c r="IR53" s="401"/>
      <c r="IS53" s="401"/>
      <c r="IT53" s="401"/>
      <c r="IU53" s="401"/>
      <c r="IV53" s="401"/>
      <c r="IW53" s="401"/>
      <c r="IX53" s="401"/>
      <c r="IY53" s="401"/>
      <c r="IZ53" s="401"/>
      <c r="JA53" s="401"/>
      <c r="JB53" s="401"/>
      <c r="JC53" s="401"/>
      <c r="JD53" s="401"/>
      <c r="JE53" s="401"/>
      <c r="JF53" s="401"/>
      <c r="JG53" s="401"/>
      <c r="JH53" s="401"/>
      <c r="JI53" s="401"/>
      <c r="JJ53" s="401"/>
      <c r="JK53" s="401"/>
      <c r="JL53" s="401"/>
      <c r="JM53" s="401"/>
      <c r="JN53" s="401"/>
      <c r="JO53" s="401"/>
      <c r="JP53" s="401"/>
      <c r="JQ53" s="401"/>
      <c r="JR53" s="401"/>
      <c r="JS53" s="401"/>
      <c r="JT53" s="401"/>
      <c r="JU53" s="401"/>
      <c r="JV53" s="401"/>
      <c r="JW53" s="401"/>
      <c r="JX53" s="401"/>
      <c r="JY53" s="401"/>
      <c r="JZ53" s="401"/>
      <c r="KA53" s="401"/>
      <c r="KB53" s="401"/>
      <c r="KC53" s="401"/>
      <c r="KD53" s="401"/>
      <c r="KE53" s="401"/>
      <c r="KF53" s="401"/>
      <c r="KG53" s="401"/>
      <c r="KH53" s="401"/>
      <c r="KI53" s="401"/>
      <c r="KJ53" s="401"/>
      <c r="KK53" s="401"/>
      <c r="KL53" s="401"/>
      <c r="KM53" s="401"/>
      <c r="KN53" s="401"/>
      <c r="KO53" s="401"/>
      <c r="KP53" s="401"/>
      <c r="KQ53" s="401"/>
      <c r="KR53" s="401"/>
      <c r="KS53" s="401"/>
      <c r="KT53" s="401"/>
      <c r="KU53" s="401"/>
      <c r="KV53" s="401"/>
      <c r="KW53" s="401"/>
      <c r="KX53" s="401"/>
      <c r="KY53" s="401"/>
      <c r="KZ53" s="401"/>
      <c r="LA53" s="401"/>
      <c r="LB53" s="401"/>
      <c r="LC53" s="401"/>
      <c r="LD53" s="401"/>
      <c r="LE53" s="401"/>
      <c r="LF53" s="401"/>
      <c r="LG53" s="401"/>
      <c r="LH53" s="401"/>
      <c r="LI53" s="401"/>
      <c r="LJ53" s="401"/>
      <c r="LK53" s="401"/>
      <c r="LL53" s="401"/>
      <c r="LM53" s="401"/>
      <c r="LN53" s="401"/>
      <c r="LO53" s="401"/>
      <c r="LP53" s="401"/>
      <c r="LQ53" s="401"/>
      <c r="LR53" s="401"/>
      <c r="LS53" s="401"/>
      <c r="LT53" s="401"/>
      <c r="LU53" s="401"/>
      <c r="LV53" s="401"/>
      <c r="LW53" s="401"/>
      <c r="LX53" s="401"/>
      <c r="LY53" s="401"/>
      <c r="LZ53" s="401"/>
      <c r="MA53" s="401"/>
      <c r="MB53" s="401"/>
      <c r="MC53" s="401"/>
      <c r="MD53" s="401"/>
      <c r="ME53" s="401"/>
      <c r="MF53" s="401"/>
      <c r="MG53" s="401"/>
      <c r="MH53" s="401"/>
      <c r="MI53" s="401"/>
      <c r="MJ53" s="401"/>
      <c r="MK53" s="401"/>
      <c r="ML53" s="401"/>
      <c r="MM53" s="401"/>
      <c r="MN53" s="401"/>
      <c r="MO53" s="401"/>
      <c r="MP53" s="401"/>
      <c r="MQ53" s="401"/>
      <c r="MR53" s="401"/>
      <c r="MS53" s="401"/>
      <c r="MT53" s="401"/>
      <c r="MU53" s="401"/>
      <c r="MV53" s="401"/>
      <c r="MW53" s="401"/>
      <c r="MX53" s="401"/>
      <c r="MY53" s="401"/>
      <c r="MZ53" s="401"/>
      <c r="NA53" s="401"/>
      <c r="NB53" s="401"/>
      <c r="NC53" s="401"/>
      <c r="ND53" s="401"/>
      <c r="NE53" s="401"/>
      <c r="NF53" s="401"/>
      <c r="NG53" s="401"/>
      <c r="NH53" s="401"/>
      <c r="NI53" s="401"/>
      <c r="NJ53" s="401"/>
      <c r="NK53" s="401"/>
      <c r="NL53" s="401"/>
      <c r="NM53" s="401"/>
      <c r="NN53" s="401"/>
      <c r="NO53" s="401"/>
      <c r="NP53" s="401"/>
      <c r="NQ53" s="401"/>
      <c r="NR53" s="401"/>
      <c r="NS53" s="401"/>
      <c r="NT53" s="401"/>
      <c r="NU53" s="401"/>
      <c r="NV53" s="401"/>
      <c r="NW53" s="401"/>
      <c r="NX53" s="401"/>
      <c r="NY53" s="401"/>
      <c r="NZ53" s="401"/>
      <c r="OA53" s="401"/>
      <c r="OB53" s="401"/>
      <c r="OC53" s="401"/>
      <c r="OD53" s="401"/>
      <c r="OE53" s="401"/>
      <c r="OF53" s="401"/>
      <c r="OG53" s="401"/>
      <c r="OH53" s="401"/>
      <c r="OI53" s="401"/>
      <c r="OJ53" s="401"/>
      <c r="OK53" s="401"/>
      <c r="OL53" s="401"/>
      <c r="OM53" s="401"/>
      <c r="ON53" s="401"/>
      <c r="OO53" s="401"/>
      <c r="OP53" s="401"/>
      <c r="OQ53" s="401"/>
      <c r="OR53" s="401"/>
      <c r="OS53" s="401"/>
      <c r="OT53" s="401"/>
      <c r="OU53" s="401"/>
      <c r="OV53" s="401"/>
      <c r="OW53" s="401"/>
      <c r="OX53" s="401"/>
      <c r="OY53" s="401"/>
      <c r="OZ53" s="401"/>
      <c r="PA53" s="401"/>
      <c r="PB53" s="401"/>
      <c r="PC53" s="401"/>
      <c r="PD53" s="401"/>
      <c r="PE53" s="401"/>
      <c r="PF53" s="401"/>
      <c r="PG53" s="401"/>
      <c r="PH53" s="401"/>
      <c r="PI53" s="401"/>
      <c r="PJ53" s="401"/>
      <c r="PK53" s="401"/>
      <c r="PL53" s="401"/>
      <c r="PM53" s="401"/>
      <c r="PN53" s="401"/>
      <c r="PO53" s="401"/>
      <c r="PP53" s="401"/>
      <c r="PQ53" s="401"/>
      <c r="PR53" s="401"/>
      <c r="PS53" s="401"/>
      <c r="PT53" s="401"/>
      <c r="PU53" s="401"/>
      <c r="PV53" s="401"/>
      <c r="PW53" s="401"/>
      <c r="PX53" s="401"/>
      <c r="PY53" s="401"/>
      <c r="PZ53" s="401"/>
      <c r="QA53" s="401"/>
      <c r="QB53" s="401"/>
      <c r="QC53" s="401"/>
      <c r="QD53" s="401"/>
      <c r="QE53" s="401"/>
      <c r="QF53" s="401"/>
      <c r="QG53" s="401"/>
      <c r="QH53" s="401"/>
      <c r="QI53" s="401"/>
      <c r="QJ53" s="401"/>
      <c r="QK53" s="401"/>
      <c r="QL53" s="401"/>
      <c r="QM53" s="401"/>
      <c r="QN53" s="401"/>
      <c r="QO53" s="401"/>
      <c r="QP53" s="401"/>
      <c r="QQ53" s="401"/>
      <c r="QR53" s="401"/>
      <c r="QS53" s="401"/>
      <c r="QT53" s="401"/>
      <c r="QU53" s="401"/>
      <c r="QV53" s="401"/>
      <c r="QW53" s="401"/>
      <c r="QX53" s="401"/>
      <c r="QY53" s="401"/>
      <c r="QZ53" s="401"/>
      <c r="RA53" s="401"/>
      <c r="RB53" s="401"/>
      <c r="RC53" s="401"/>
      <c r="RD53" s="401"/>
      <c r="RE53" s="401"/>
      <c r="RF53" s="401"/>
      <c r="RG53" s="401"/>
      <c r="RH53" s="401"/>
      <c r="RI53" s="401"/>
      <c r="RJ53" s="401"/>
      <c r="RK53" s="401"/>
      <c r="RL53" s="401"/>
      <c r="RM53" s="401"/>
      <c r="RN53" s="401"/>
      <c r="RO53" s="401"/>
      <c r="RP53" s="401"/>
      <c r="RQ53" s="401"/>
      <c r="RR53" s="401"/>
      <c r="RS53" s="401"/>
      <c r="RT53" s="401"/>
      <c r="RU53" s="401"/>
      <c r="RV53" s="401"/>
      <c r="RW53" s="401"/>
      <c r="RX53" s="401"/>
      <c r="RY53" s="401"/>
      <c r="RZ53" s="401"/>
      <c r="SA53" s="401"/>
      <c r="SB53" s="401"/>
      <c r="SC53" s="401"/>
      <c r="SD53" s="401"/>
      <c r="SE53" s="401"/>
      <c r="SF53" s="401"/>
      <c r="SG53" s="401"/>
      <c r="SH53" s="401"/>
      <c r="SI53" s="401"/>
      <c r="SJ53" s="401"/>
      <c r="SK53" s="401"/>
      <c r="SL53" s="401"/>
      <c r="SM53" s="401"/>
      <c r="SN53" s="401"/>
      <c r="SO53" s="401"/>
      <c r="SP53" s="401"/>
      <c r="SQ53" s="401"/>
      <c r="SR53" s="401"/>
      <c r="SS53" s="401"/>
      <c r="ST53" s="401"/>
      <c r="SU53" s="401"/>
      <c r="SV53" s="401"/>
      <c r="SW53" s="401"/>
      <c r="SX53" s="401"/>
      <c r="SY53" s="401"/>
      <c r="SZ53" s="401"/>
      <c r="TA53" s="401"/>
      <c r="TB53" s="401"/>
      <c r="TC53" s="401"/>
      <c r="TD53" s="401"/>
      <c r="TE53" s="401"/>
      <c r="TF53" s="401"/>
      <c r="TG53" s="401"/>
      <c r="TH53" s="401"/>
      <c r="TI53" s="401"/>
      <c r="TJ53" s="401"/>
      <c r="TK53" s="401"/>
      <c r="TL53" s="401"/>
      <c r="TM53" s="401"/>
      <c r="TN53" s="401"/>
      <c r="TO53" s="401"/>
      <c r="TP53" s="401"/>
      <c r="TQ53" s="401"/>
      <c r="TR53" s="401"/>
      <c r="TS53" s="401"/>
      <c r="TT53" s="401"/>
      <c r="TU53" s="401"/>
      <c r="TV53" s="401"/>
      <c r="TW53" s="401"/>
      <c r="TX53" s="401"/>
      <c r="TY53" s="401"/>
      <c r="TZ53" s="401"/>
      <c r="UA53" s="401"/>
      <c r="UB53" s="401"/>
      <c r="UC53" s="401"/>
      <c r="UD53" s="401"/>
      <c r="UE53" s="401"/>
      <c r="UF53" s="401"/>
      <c r="UG53" s="401"/>
      <c r="UH53" s="401"/>
      <c r="UI53" s="401"/>
      <c r="UJ53" s="401"/>
      <c r="UK53" s="401"/>
      <c r="UL53" s="401"/>
      <c r="UM53" s="401"/>
    </row>
    <row r="54" spans="1:559" s="401" customFormat="1" ht="13.95" customHeight="1">
      <c r="A54" s="963"/>
      <c r="B54" s="468" t="s">
        <v>1016</v>
      </c>
      <c r="C54" s="469" t="s">
        <v>263</v>
      </c>
      <c r="D54" s="469" t="s">
        <v>1030</v>
      </c>
      <c r="E54" s="469" t="s">
        <v>1031</v>
      </c>
      <c r="F54" s="470">
        <v>21.19</v>
      </c>
      <c r="G54" s="470">
        <v>1.03</v>
      </c>
      <c r="H54" s="470">
        <v>2.09</v>
      </c>
      <c r="I54" s="471">
        <f t="shared" ref="I54:L55" si="25">I53</f>
        <v>3</v>
      </c>
      <c r="J54" s="472">
        <f t="shared" si="25"/>
        <v>22.11</v>
      </c>
      <c r="K54" s="472">
        <f t="shared" si="25"/>
        <v>8.8260353500311801</v>
      </c>
      <c r="L54" s="473">
        <f t="shared" si="25"/>
        <v>0.39918748756359929</v>
      </c>
      <c r="M54" s="474">
        <f t="shared" si="0"/>
        <v>0.10423706268032883</v>
      </c>
      <c r="N54" s="475">
        <f t="shared" si="1"/>
        <v>0.45849061119724527</v>
      </c>
      <c r="O54" s="475">
        <f t="shared" si="2"/>
        <v>8.3018777605509464E-2</v>
      </c>
      <c r="P54" s="475">
        <f t="shared" si="3"/>
        <v>0.91698122239449054</v>
      </c>
      <c r="Q54" s="476">
        <f t="shared" si="4"/>
        <v>2.7509436671834715</v>
      </c>
      <c r="R54" s="477"/>
      <c r="S54" s="472"/>
      <c r="T54" s="472"/>
      <c r="U54" s="473"/>
      <c r="V54" s="478">
        <f t="shared" si="5"/>
        <v>0.91999999999999815</v>
      </c>
      <c r="W54" s="478">
        <f t="shared" si="6"/>
        <v>1.196</v>
      </c>
      <c r="X54" s="479">
        <f t="shared" si="7"/>
        <v>10.55593827863729</v>
      </c>
      <c r="Y54" s="480" t="str">
        <f t="shared" si="8"/>
        <v>Accept</v>
      </c>
      <c r="Z54" s="479"/>
      <c r="AA54" s="479"/>
      <c r="AB54" s="481"/>
      <c r="AC54" s="481"/>
      <c r="AD54" s="479"/>
      <c r="AE54" s="481"/>
      <c r="AF54" s="464"/>
      <c r="AG54" s="482"/>
      <c r="AH54" s="482"/>
      <c r="AI54" s="483"/>
    </row>
    <row r="55" spans="1:559" s="401" customFormat="1" ht="13.95" customHeight="1">
      <c r="A55" s="963"/>
      <c r="B55" s="468" t="s">
        <v>1016</v>
      </c>
      <c r="C55" s="469" t="s">
        <v>263</v>
      </c>
      <c r="D55" s="469" t="s">
        <v>1032</v>
      </c>
      <c r="E55" s="469" t="s">
        <v>1033</v>
      </c>
      <c r="F55" s="470">
        <v>13.78</v>
      </c>
      <c r="G55" s="470">
        <v>0.43</v>
      </c>
      <c r="H55" s="470">
        <v>1.26</v>
      </c>
      <c r="I55" s="471">
        <f t="shared" si="25"/>
        <v>3</v>
      </c>
      <c r="J55" s="472">
        <f t="shared" si="25"/>
        <v>22.11</v>
      </c>
      <c r="K55" s="472">
        <f t="shared" si="25"/>
        <v>8.8260353500311801</v>
      </c>
      <c r="L55" s="473">
        <f t="shared" si="25"/>
        <v>0.39918748756359929</v>
      </c>
      <c r="M55" s="474">
        <f t="shared" si="0"/>
        <v>0.9437986218773271</v>
      </c>
      <c r="N55" s="475">
        <f t="shared" si="1"/>
        <v>0.17263628249410068</v>
      </c>
      <c r="O55" s="475">
        <f t="shared" si="2"/>
        <v>0.65472743501179864</v>
      </c>
      <c r="P55" s="475">
        <f t="shared" si="3"/>
        <v>0.34527256498820136</v>
      </c>
      <c r="Q55" s="476">
        <f t="shared" si="4"/>
        <v>1.0358176949646041</v>
      </c>
      <c r="R55" s="477"/>
      <c r="S55" s="472"/>
      <c r="T55" s="472"/>
      <c r="U55" s="473"/>
      <c r="V55" s="478">
        <f t="shared" si="5"/>
        <v>8.33</v>
      </c>
      <c r="W55" s="478">
        <f t="shared" si="6"/>
        <v>1.196</v>
      </c>
      <c r="X55" s="479">
        <f t="shared" si="7"/>
        <v>10.55593827863729</v>
      </c>
      <c r="Y55" s="480" t="str">
        <f t="shared" si="8"/>
        <v>Accept</v>
      </c>
      <c r="Z55" s="479"/>
      <c r="AA55" s="479"/>
      <c r="AB55" s="481"/>
      <c r="AC55" s="481"/>
      <c r="AD55" s="479"/>
      <c r="AE55" s="481"/>
      <c r="AF55" s="464"/>
      <c r="AG55" s="482"/>
      <c r="AH55" s="482"/>
      <c r="AI55" s="483"/>
    </row>
    <row r="56" spans="1:559" s="467" customFormat="1" ht="13.95" customHeight="1">
      <c r="A56" s="963"/>
      <c r="B56" s="450" t="s">
        <v>1016</v>
      </c>
      <c r="C56" s="451" t="s">
        <v>260</v>
      </c>
      <c r="D56" s="451" t="s">
        <v>1034</v>
      </c>
      <c r="E56" s="451" t="s">
        <v>1035</v>
      </c>
      <c r="F56" s="452">
        <v>22.74</v>
      </c>
      <c r="G56" s="452">
        <v>0.68</v>
      </c>
      <c r="H56" s="452">
        <v>2.0699999999999998</v>
      </c>
      <c r="I56" s="453">
        <f>COUNT(F56:F60)</f>
        <v>5</v>
      </c>
      <c r="J56" s="458">
        <f>AVERAGE(F56:F60)</f>
        <v>29.181999999999999</v>
      </c>
      <c r="K56" s="458">
        <f>STDEV(F56:F60)</f>
        <v>7.8394113299405257</v>
      </c>
      <c r="L56" s="459">
        <f>K56/J56</f>
        <v>0.26863858988213712</v>
      </c>
      <c r="M56" s="454">
        <f t="shared" si="0"/>
        <v>0.82174537460440578</v>
      </c>
      <c r="N56" s="455">
        <f t="shared" si="1"/>
        <v>0.20561091445627738</v>
      </c>
      <c r="O56" s="455">
        <f t="shared" si="2"/>
        <v>0.58877817108744523</v>
      </c>
      <c r="P56" s="455">
        <f t="shared" si="3"/>
        <v>0.41122182891255477</v>
      </c>
      <c r="Q56" s="456">
        <f t="shared" si="4"/>
        <v>2.0561091445627739</v>
      </c>
      <c r="R56" s="457">
        <f>COUNT(F56:F59)</f>
        <v>4</v>
      </c>
      <c r="S56" s="458">
        <f>AVERAGE(F56:F59)</f>
        <v>25.787500000000001</v>
      </c>
      <c r="T56" s="458">
        <f>STDEV(F56:F59)</f>
        <v>2.263689834466434</v>
      </c>
      <c r="U56" s="459">
        <f t="shared" ref="U56" si="26">T56/S56</f>
        <v>8.7782446319590257E-2</v>
      </c>
      <c r="V56" s="460">
        <f t="shared" si="5"/>
        <v>6.4420000000000002</v>
      </c>
      <c r="W56" s="460">
        <f t="shared" si="6"/>
        <v>1.5089999999999999</v>
      </c>
      <c r="X56" s="461">
        <f t="shared" si="7"/>
        <v>11.829671696880252</v>
      </c>
      <c r="Y56" s="462" t="str">
        <f t="shared" si="8"/>
        <v>Accept</v>
      </c>
      <c r="Z56" s="461">
        <v>1.2</v>
      </c>
      <c r="AA56" s="461">
        <f>Z56*K56</f>
        <v>9.4072935959286301</v>
      </c>
      <c r="AB56" s="463" t="str">
        <f t="shared" ref="AB56:AB59" si="27">IF(V56&gt;AA56, "Reject", "Accept")</f>
        <v>Accept</v>
      </c>
      <c r="AC56" s="463"/>
      <c r="AD56" s="461"/>
      <c r="AE56" s="463"/>
      <c r="AF56" s="514">
        <f>COUNT(F56:F59)</f>
        <v>4</v>
      </c>
      <c r="AG56" s="515">
        <f>AVERAGE(F56:F59)</f>
        <v>25.787500000000001</v>
      </c>
      <c r="AH56" s="515">
        <f>STDEV(F56:F59)</f>
        <v>2.263689834466434</v>
      </c>
      <c r="AI56" s="516">
        <f>AH56/AG56</f>
        <v>8.7782446319590257E-2</v>
      </c>
      <c r="AJ56" s="401"/>
      <c r="AK56" s="401"/>
      <c r="AL56" s="401"/>
      <c r="AM56" s="401"/>
      <c r="AN56" s="401"/>
      <c r="AO56" s="401"/>
      <c r="AP56" s="401"/>
      <c r="AQ56" s="401"/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 s="401"/>
      <c r="BP56" s="401"/>
      <c r="BQ56" s="401"/>
      <c r="BR56" s="401"/>
      <c r="BS56" s="401"/>
      <c r="BT56" s="401"/>
      <c r="BU56" s="401"/>
      <c r="BV56" s="401"/>
      <c r="BW56" s="401"/>
      <c r="BX56" s="401"/>
      <c r="BY56" s="401"/>
      <c r="BZ56" s="401"/>
      <c r="CA56" s="401"/>
      <c r="CB56" s="401"/>
      <c r="CC56" s="401"/>
      <c r="CD56" s="401"/>
      <c r="CE56" s="401"/>
      <c r="CF56" s="401"/>
      <c r="CG56" s="401"/>
      <c r="CH56" s="401"/>
      <c r="CI56" s="401"/>
      <c r="CJ56" s="401"/>
      <c r="CK56" s="401"/>
      <c r="CL56" s="401"/>
      <c r="CM56" s="401"/>
      <c r="CN56" s="401"/>
      <c r="CO56" s="401"/>
      <c r="CP56" s="401"/>
      <c r="CQ56" s="401"/>
      <c r="CR56" s="401"/>
      <c r="CS56" s="401"/>
      <c r="CT56" s="401"/>
      <c r="CU56" s="401"/>
      <c r="CV56" s="401"/>
      <c r="CW56" s="401"/>
      <c r="CX56" s="401"/>
      <c r="CY56" s="401"/>
      <c r="CZ56" s="401"/>
      <c r="DA56" s="401"/>
      <c r="DB56" s="401"/>
      <c r="DC56" s="401"/>
      <c r="DD56" s="401"/>
      <c r="DE56" s="401"/>
      <c r="DF56" s="401"/>
      <c r="DG56" s="401"/>
      <c r="DH56" s="401"/>
      <c r="DI56" s="401"/>
      <c r="DJ56" s="401"/>
      <c r="DK56" s="401"/>
      <c r="DL56" s="401"/>
      <c r="DM56" s="401"/>
      <c r="DN56" s="401"/>
      <c r="DO56" s="401"/>
      <c r="DP56" s="401"/>
      <c r="DQ56" s="401"/>
      <c r="DR56" s="401"/>
      <c r="DS56" s="401"/>
      <c r="DT56" s="401"/>
      <c r="DU56" s="401"/>
      <c r="DV56" s="401"/>
      <c r="DW56" s="401"/>
      <c r="DX56" s="401"/>
      <c r="DY56" s="401"/>
      <c r="DZ56" s="401"/>
      <c r="EA56" s="401"/>
      <c r="EB56" s="401"/>
      <c r="EC56" s="401"/>
      <c r="ED56" s="401"/>
      <c r="EE56" s="401"/>
      <c r="EF56" s="401"/>
      <c r="EG56" s="401"/>
      <c r="EH56" s="401"/>
      <c r="EI56" s="401"/>
      <c r="EJ56" s="401"/>
      <c r="EK56" s="401"/>
      <c r="EL56" s="401"/>
      <c r="EM56" s="401"/>
      <c r="EN56" s="401"/>
      <c r="EO56" s="401"/>
      <c r="EP56" s="401"/>
      <c r="EQ56" s="401"/>
      <c r="ER56" s="401"/>
      <c r="ES56" s="401"/>
      <c r="ET56" s="401"/>
      <c r="EU56" s="401"/>
      <c r="EV56" s="401"/>
      <c r="EW56" s="401"/>
      <c r="EX56" s="401"/>
      <c r="EY56" s="401"/>
      <c r="EZ56" s="401"/>
      <c r="FA56" s="401"/>
      <c r="FB56" s="401"/>
      <c r="FC56" s="401"/>
      <c r="FD56" s="401"/>
      <c r="FE56" s="401"/>
      <c r="FF56" s="401"/>
      <c r="FG56" s="401"/>
      <c r="FH56" s="401"/>
      <c r="FI56" s="401"/>
      <c r="FJ56" s="401"/>
      <c r="FK56" s="401"/>
      <c r="FL56" s="401"/>
      <c r="FM56" s="401"/>
      <c r="FN56" s="401"/>
      <c r="FO56" s="401"/>
      <c r="FP56" s="401"/>
      <c r="FQ56" s="401"/>
      <c r="FR56" s="401"/>
      <c r="FS56" s="401"/>
      <c r="FT56" s="401"/>
      <c r="FU56" s="401"/>
      <c r="FV56" s="401"/>
      <c r="FW56" s="401"/>
      <c r="FX56" s="401"/>
      <c r="FY56" s="401"/>
      <c r="FZ56" s="401"/>
      <c r="GA56" s="401"/>
      <c r="GB56" s="401"/>
      <c r="GC56" s="401"/>
      <c r="GD56" s="401"/>
      <c r="GE56" s="401"/>
      <c r="GF56" s="401"/>
      <c r="GG56" s="401"/>
      <c r="GH56" s="401"/>
      <c r="GI56" s="401"/>
      <c r="GJ56" s="401"/>
      <c r="GK56" s="401"/>
      <c r="GL56" s="401"/>
      <c r="GM56" s="401"/>
      <c r="GN56" s="401"/>
      <c r="GO56" s="401"/>
      <c r="GP56" s="401"/>
      <c r="GQ56" s="401"/>
      <c r="GR56" s="401"/>
      <c r="GS56" s="401"/>
      <c r="GT56" s="401"/>
      <c r="GU56" s="401"/>
      <c r="GV56" s="401"/>
      <c r="GW56" s="401"/>
      <c r="GX56" s="401"/>
      <c r="GY56" s="401"/>
      <c r="GZ56" s="401"/>
      <c r="HA56" s="401"/>
      <c r="HB56" s="401"/>
      <c r="HC56" s="401"/>
      <c r="HD56" s="401"/>
      <c r="HE56" s="401"/>
      <c r="HF56" s="401"/>
      <c r="HG56" s="401"/>
      <c r="HH56" s="401"/>
      <c r="HI56" s="401"/>
      <c r="HJ56" s="401"/>
      <c r="HK56" s="401"/>
      <c r="HL56" s="401"/>
      <c r="HM56" s="401"/>
      <c r="HN56" s="401"/>
      <c r="HO56" s="401"/>
      <c r="HP56" s="401"/>
      <c r="HQ56" s="401"/>
      <c r="HR56" s="401"/>
      <c r="HS56" s="401"/>
      <c r="HT56" s="401"/>
      <c r="HU56" s="401"/>
      <c r="HV56" s="401"/>
      <c r="HW56" s="401"/>
      <c r="HX56" s="401"/>
      <c r="HY56" s="401"/>
      <c r="HZ56" s="401"/>
      <c r="IA56" s="401"/>
      <c r="IB56" s="401"/>
      <c r="IC56" s="401"/>
      <c r="ID56" s="401"/>
      <c r="IE56" s="401"/>
      <c r="IF56" s="401"/>
      <c r="IG56" s="401"/>
      <c r="IH56" s="401"/>
      <c r="II56" s="401"/>
      <c r="IJ56" s="401"/>
      <c r="IK56" s="401"/>
      <c r="IL56" s="401"/>
      <c r="IM56" s="401"/>
      <c r="IN56" s="401"/>
      <c r="IO56" s="401"/>
      <c r="IP56" s="401"/>
      <c r="IQ56" s="401"/>
      <c r="IR56" s="401"/>
      <c r="IS56" s="401"/>
      <c r="IT56" s="401"/>
      <c r="IU56" s="401"/>
      <c r="IV56" s="401"/>
      <c r="IW56" s="401"/>
      <c r="IX56" s="401"/>
      <c r="IY56" s="401"/>
      <c r="IZ56" s="401"/>
      <c r="JA56" s="401"/>
      <c r="JB56" s="401"/>
      <c r="JC56" s="401"/>
      <c r="JD56" s="401"/>
      <c r="JE56" s="401"/>
      <c r="JF56" s="401"/>
      <c r="JG56" s="401"/>
      <c r="JH56" s="401"/>
      <c r="JI56" s="401"/>
      <c r="JJ56" s="401"/>
      <c r="JK56" s="401"/>
      <c r="JL56" s="401"/>
      <c r="JM56" s="401"/>
      <c r="JN56" s="401"/>
      <c r="JO56" s="401"/>
      <c r="JP56" s="401"/>
      <c r="JQ56" s="401"/>
      <c r="JR56" s="401"/>
      <c r="JS56" s="401"/>
      <c r="JT56" s="401"/>
      <c r="JU56" s="401"/>
      <c r="JV56" s="401"/>
      <c r="JW56" s="401"/>
      <c r="JX56" s="401"/>
      <c r="JY56" s="401"/>
      <c r="JZ56" s="401"/>
      <c r="KA56" s="401"/>
      <c r="KB56" s="401"/>
      <c r="KC56" s="401"/>
      <c r="KD56" s="401"/>
      <c r="KE56" s="401"/>
      <c r="KF56" s="401"/>
      <c r="KG56" s="401"/>
      <c r="KH56" s="401"/>
      <c r="KI56" s="401"/>
      <c r="KJ56" s="401"/>
      <c r="KK56" s="401"/>
      <c r="KL56" s="401"/>
      <c r="KM56" s="401"/>
      <c r="KN56" s="401"/>
      <c r="KO56" s="401"/>
      <c r="KP56" s="401"/>
      <c r="KQ56" s="401"/>
      <c r="KR56" s="401"/>
      <c r="KS56" s="401"/>
      <c r="KT56" s="401"/>
      <c r="KU56" s="401"/>
      <c r="KV56" s="401"/>
      <c r="KW56" s="401"/>
      <c r="KX56" s="401"/>
      <c r="KY56" s="401"/>
      <c r="KZ56" s="401"/>
      <c r="LA56" s="401"/>
      <c r="LB56" s="401"/>
      <c r="LC56" s="401"/>
      <c r="LD56" s="401"/>
      <c r="LE56" s="401"/>
      <c r="LF56" s="401"/>
      <c r="LG56" s="401"/>
      <c r="LH56" s="401"/>
      <c r="LI56" s="401"/>
      <c r="LJ56" s="401"/>
      <c r="LK56" s="401"/>
      <c r="LL56" s="401"/>
      <c r="LM56" s="401"/>
      <c r="LN56" s="401"/>
      <c r="LO56" s="401"/>
      <c r="LP56" s="401"/>
      <c r="LQ56" s="401"/>
      <c r="LR56" s="401"/>
      <c r="LS56" s="401"/>
      <c r="LT56" s="401"/>
      <c r="LU56" s="401"/>
      <c r="LV56" s="401"/>
      <c r="LW56" s="401"/>
      <c r="LX56" s="401"/>
      <c r="LY56" s="401"/>
      <c r="LZ56" s="401"/>
      <c r="MA56" s="401"/>
      <c r="MB56" s="401"/>
      <c r="MC56" s="401"/>
      <c r="MD56" s="401"/>
      <c r="ME56" s="401"/>
      <c r="MF56" s="401"/>
      <c r="MG56" s="401"/>
      <c r="MH56" s="401"/>
      <c r="MI56" s="401"/>
      <c r="MJ56" s="401"/>
      <c r="MK56" s="401"/>
      <c r="ML56" s="401"/>
      <c r="MM56" s="401"/>
      <c r="MN56" s="401"/>
      <c r="MO56" s="401"/>
      <c r="MP56" s="401"/>
      <c r="MQ56" s="401"/>
      <c r="MR56" s="401"/>
      <c r="MS56" s="401"/>
      <c r="MT56" s="401"/>
      <c r="MU56" s="401"/>
      <c r="MV56" s="401"/>
      <c r="MW56" s="401"/>
      <c r="MX56" s="401"/>
      <c r="MY56" s="401"/>
      <c r="MZ56" s="401"/>
      <c r="NA56" s="401"/>
      <c r="NB56" s="401"/>
      <c r="NC56" s="401"/>
      <c r="ND56" s="401"/>
      <c r="NE56" s="401"/>
      <c r="NF56" s="401"/>
      <c r="NG56" s="401"/>
      <c r="NH56" s="401"/>
      <c r="NI56" s="401"/>
      <c r="NJ56" s="401"/>
      <c r="NK56" s="401"/>
      <c r="NL56" s="401"/>
      <c r="NM56" s="401"/>
      <c r="NN56" s="401"/>
      <c r="NO56" s="401"/>
      <c r="NP56" s="401"/>
      <c r="NQ56" s="401"/>
      <c r="NR56" s="401"/>
      <c r="NS56" s="401"/>
      <c r="NT56" s="401"/>
      <c r="NU56" s="401"/>
      <c r="NV56" s="401"/>
      <c r="NW56" s="401"/>
      <c r="NX56" s="401"/>
      <c r="NY56" s="401"/>
      <c r="NZ56" s="401"/>
      <c r="OA56" s="401"/>
      <c r="OB56" s="401"/>
      <c r="OC56" s="401"/>
      <c r="OD56" s="401"/>
      <c r="OE56" s="401"/>
      <c r="OF56" s="401"/>
      <c r="OG56" s="401"/>
      <c r="OH56" s="401"/>
      <c r="OI56" s="401"/>
      <c r="OJ56" s="401"/>
      <c r="OK56" s="401"/>
      <c r="OL56" s="401"/>
      <c r="OM56" s="401"/>
      <c r="ON56" s="401"/>
      <c r="OO56" s="401"/>
      <c r="OP56" s="401"/>
      <c r="OQ56" s="401"/>
      <c r="OR56" s="401"/>
      <c r="OS56" s="401"/>
      <c r="OT56" s="401"/>
      <c r="OU56" s="401"/>
      <c r="OV56" s="401"/>
      <c r="OW56" s="401"/>
      <c r="OX56" s="401"/>
      <c r="OY56" s="401"/>
      <c r="OZ56" s="401"/>
      <c r="PA56" s="401"/>
      <c r="PB56" s="401"/>
      <c r="PC56" s="401"/>
      <c r="PD56" s="401"/>
      <c r="PE56" s="401"/>
      <c r="PF56" s="401"/>
      <c r="PG56" s="401"/>
      <c r="PH56" s="401"/>
      <c r="PI56" s="401"/>
      <c r="PJ56" s="401"/>
      <c r="PK56" s="401"/>
      <c r="PL56" s="401"/>
      <c r="PM56" s="401"/>
      <c r="PN56" s="401"/>
      <c r="PO56" s="401"/>
      <c r="PP56" s="401"/>
      <c r="PQ56" s="401"/>
      <c r="PR56" s="401"/>
      <c r="PS56" s="401"/>
      <c r="PT56" s="401"/>
      <c r="PU56" s="401"/>
      <c r="PV56" s="401"/>
      <c r="PW56" s="401"/>
      <c r="PX56" s="401"/>
      <c r="PY56" s="401"/>
      <c r="PZ56" s="401"/>
      <c r="QA56" s="401"/>
      <c r="QB56" s="401"/>
      <c r="QC56" s="401"/>
      <c r="QD56" s="401"/>
      <c r="QE56" s="401"/>
      <c r="QF56" s="401"/>
      <c r="QG56" s="401"/>
      <c r="QH56" s="401"/>
      <c r="QI56" s="401"/>
      <c r="QJ56" s="401"/>
      <c r="QK56" s="401"/>
      <c r="QL56" s="401"/>
      <c r="QM56" s="401"/>
      <c r="QN56" s="401"/>
      <c r="QO56" s="401"/>
      <c r="QP56" s="401"/>
      <c r="QQ56" s="401"/>
      <c r="QR56" s="401"/>
      <c r="QS56" s="401"/>
      <c r="QT56" s="401"/>
      <c r="QU56" s="401"/>
      <c r="QV56" s="401"/>
      <c r="QW56" s="401"/>
      <c r="QX56" s="401"/>
      <c r="QY56" s="401"/>
      <c r="QZ56" s="401"/>
      <c r="RA56" s="401"/>
      <c r="RB56" s="401"/>
      <c r="RC56" s="401"/>
      <c r="RD56" s="401"/>
      <c r="RE56" s="401"/>
      <c r="RF56" s="401"/>
      <c r="RG56" s="401"/>
      <c r="RH56" s="401"/>
      <c r="RI56" s="401"/>
      <c r="RJ56" s="401"/>
      <c r="RK56" s="401"/>
      <c r="RL56" s="401"/>
      <c r="RM56" s="401"/>
      <c r="RN56" s="401"/>
      <c r="RO56" s="401"/>
      <c r="RP56" s="401"/>
      <c r="RQ56" s="401"/>
      <c r="RR56" s="401"/>
      <c r="RS56" s="401"/>
      <c r="RT56" s="401"/>
      <c r="RU56" s="401"/>
      <c r="RV56" s="401"/>
      <c r="RW56" s="401"/>
      <c r="RX56" s="401"/>
      <c r="RY56" s="401"/>
      <c r="RZ56" s="401"/>
      <c r="SA56" s="401"/>
      <c r="SB56" s="401"/>
      <c r="SC56" s="401"/>
      <c r="SD56" s="401"/>
      <c r="SE56" s="401"/>
      <c r="SF56" s="401"/>
      <c r="SG56" s="401"/>
      <c r="SH56" s="401"/>
      <c r="SI56" s="401"/>
      <c r="SJ56" s="401"/>
      <c r="SK56" s="401"/>
      <c r="SL56" s="401"/>
      <c r="SM56" s="401"/>
      <c r="SN56" s="401"/>
      <c r="SO56" s="401"/>
      <c r="SP56" s="401"/>
      <c r="SQ56" s="401"/>
      <c r="SR56" s="401"/>
      <c r="SS56" s="401"/>
      <c r="ST56" s="401"/>
      <c r="SU56" s="401"/>
      <c r="SV56" s="401"/>
      <c r="SW56" s="401"/>
      <c r="SX56" s="401"/>
      <c r="SY56" s="401"/>
      <c r="SZ56" s="401"/>
      <c r="TA56" s="401"/>
      <c r="TB56" s="401"/>
      <c r="TC56" s="401"/>
      <c r="TD56" s="401"/>
      <c r="TE56" s="401"/>
      <c r="TF56" s="401"/>
      <c r="TG56" s="401"/>
      <c r="TH56" s="401"/>
      <c r="TI56" s="401"/>
      <c r="TJ56" s="401"/>
      <c r="TK56" s="401"/>
      <c r="TL56" s="401"/>
      <c r="TM56" s="401"/>
      <c r="TN56" s="401"/>
      <c r="TO56" s="401"/>
      <c r="TP56" s="401"/>
      <c r="TQ56" s="401"/>
      <c r="TR56" s="401"/>
      <c r="TS56" s="401"/>
      <c r="TT56" s="401"/>
      <c r="TU56" s="401"/>
      <c r="TV56" s="401"/>
      <c r="TW56" s="401"/>
      <c r="TX56" s="401"/>
      <c r="TY56" s="401"/>
      <c r="TZ56" s="401"/>
      <c r="UA56" s="401"/>
      <c r="UB56" s="401"/>
      <c r="UC56" s="401"/>
      <c r="UD56" s="401"/>
      <c r="UE56" s="401"/>
      <c r="UF56" s="401"/>
      <c r="UG56" s="401"/>
      <c r="UH56" s="401"/>
      <c r="UI56" s="401"/>
      <c r="UJ56" s="401"/>
      <c r="UK56" s="401"/>
      <c r="UL56" s="401"/>
      <c r="UM56" s="401"/>
    </row>
    <row r="57" spans="1:559" s="401" customFormat="1" ht="13.95" customHeight="1">
      <c r="A57" s="963"/>
      <c r="B57" s="468" t="s">
        <v>1016</v>
      </c>
      <c r="C57" s="469" t="s">
        <v>260</v>
      </c>
      <c r="D57" s="469" t="s">
        <v>1036</v>
      </c>
      <c r="E57" s="469" t="s">
        <v>1037</v>
      </c>
      <c r="F57" s="470">
        <v>25.63</v>
      </c>
      <c r="G57" s="470">
        <v>0.65</v>
      </c>
      <c r="H57" s="470">
        <v>2.2999999999999998</v>
      </c>
      <c r="I57" s="471">
        <f t="shared" ref="I57:L60" si="28">I56</f>
        <v>5</v>
      </c>
      <c r="J57" s="472">
        <f t="shared" si="28"/>
        <v>29.181999999999999</v>
      </c>
      <c r="K57" s="472">
        <f t="shared" si="28"/>
        <v>7.8394113299405257</v>
      </c>
      <c r="L57" s="473">
        <f t="shared" si="28"/>
        <v>0.26863858988213712</v>
      </c>
      <c r="M57" s="474">
        <f t="shared" si="0"/>
        <v>0.45309524535778467</v>
      </c>
      <c r="N57" s="475">
        <f t="shared" si="1"/>
        <v>0.32524007946027633</v>
      </c>
      <c r="O57" s="475">
        <f t="shared" si="2"/>
        <v>0.34951984107944734</v>
      </c>
      <c r="P57" s="475">
        <f t="shared" si="3"/>
        <v>0.65048015892055266</v>
      </c>
      <c r="Q57" s="476">
        <f t="shared" si="4"/>
        <v>3.2524007946027633</v>
      </c>
      <c r="R57" s="477"/>
      <c r="S57" s="472"/>
      <c r="T57" s="472"/>
      <c r="U57" s="473"/>
      <c r="V57" s="478">
        <f t="shared" si="5"/>
        <v>3.5519999999999996</v>
      </c>
      <c r="W57" s="478">
        <f t="shared" si="6"/>
        <v>1.5089999999999999</v>
      </c>
      <c r="X57" s="479">
        <f t="shared" si="7"/>
        <v>11.829671696880252</v>
      </c>
      <c r="Y57" s="480" t="str">
        <f t="shared" si="8"/>
        <v>Accept</v>
      </c>
      <c r="Z57" s="479">
        <v>1.2</v>
      </c>
      <c r="AA57" s="479">
        <f>Z57*K57</f>
        <v>9.4072935959286301</v>
      </c>
      <c r="AB57" s="481" t="str">
        <f t="shared" si="27"/>
        <v>Accept</v>
      </c>
      <c r="AC57" s="481"/>
      <c r="AD57" s="479"/>
      <c r="AE57" s="481"/>
      <c r="AF57" s="464"/>
      <c r="AG57" s="482"/>
      <c r="AH57" s="482"/>
      <c r="AI57" s="483"/>
    </row>
    <row r="58" spans="1:559" s="401" customFormat="1" ht="13.95" customHeight="1">
      <c r="A58" s="963"/>
      <c r="B58" s="468" t="s">
        <v>1016</v>
      </c>
      <c r="C58" s="469" t="s">
        <v>260</v>
      </c>
      <c r="D58" s="469" t="s">
        <v>1038</v>
      </c>
      <c r="E58" s="469" t="s">
        <v>1039</v>
      </c>
      <c r="F58" s="470">
        <v>28.07</v>
      </c>
      <c r="G58" s="470">
        <v>0.71</v>
      </c>
      <c r="H58" s="470">
        <v>2.5099999999999998</v>
      </c>
      <c r="I58" s="471">
        <f t="shared" si="28"/>
        <v>5</v>
      </c>
      <c r="J58" s="472">
        <f t="shared" si="28"/>
        <v>29.181999999999999</v>
      </c>
      <c r="K58" s="472">
        <f t="shared" si="28"/>
        <v>7.8394113299405257</v>
      </c>
      <c r="L58" s="473">
        <f t="shared" si="28"/>
        <v>0.26863858988213712</v>
      </c>
      <c r="M58" s="474">
        <f t="shared" si="0"/>
        <v>0.14184738537101799</v>
      </c>
      <c r="N58" s="475">
        <f t="shared" si="1"/>
        <v>0.44360027717137063</v>
      </c>
      <c r="O58" s="475">
        <f t="shared" si="2"/>
        <v>0.11279944565725875</v>
      </c>
      <c r="P58" s="475">
        <f t="shared" si="3"/>
        <v>0.88720055434274125</v>
      </c>
      <c r="Q58" s="476">
        <f t="shared" si="4"/>
        <v>4.4360027717137065</v>
      </c>
      <c r="R58" s="477"/>
      <c r="S58" s="472"/>
      <c r="T58" s="472"/>
      <c r="U58" s="473"/>
      <c r="V58" s="478">
        <f t="shared" si="5"/>
        <v>1.1119999999999983</v>
      </c>
      <c r="W58" s="478">
        <f t="shared" si="6"/>
        <v>1.5089999999999999</v>
      </c>
      <c r="X58" s="479">
        <f t="shared" si="7"/>
        <v>11.829671696880252</v>
      </c>
      <c r="Y58" s="480" t="str">
        <f t="shared" si="8"/>
        <v>Accept</v>
      </c>
      <c r="Z58" s="479">
        <v>1.2</v>
      </c>
      <c r="AA58" s="479">
        <f>Z58*K58</f>
        <v>9.4072935959286301</v>
      </c>
      <c r="AB58" s="481" t="str">
        <f t="shared" si="27"/>
        <v>Accept</v>
      </c>
      <c r="AC58" s="481"/>
      <c r="AD58" s="479"/>
      <c r="AE58" s="481"/>
      <c r="AF58" s="464"/>
      <c r="AG58" s="482"/>
      <c r="AH58" s="482"/>
      <c r="AI58" s="483"/>
    </row>
    <row r="59" spans="1:559" s="401" customFormat="1" ht="13.95" customHeight="1">
      <c r="A59" s="963"/>
      <c r="B59" s="468" t="s">
        <v>1016</v>
      </c>
      <c r="C59" s="469" t="s">
        <v>260</v>
      </c>
      <c r="D59" s="469" t="s">
        <v>1040</v>
      </c>
      <c r="E59" s="469" t="s">
        <v>1041</v>
      </c>
      <c r="F59" s="470">
        <v>26.71</v>
      </c>
      <c r="G59" s="470">
        <v>0.62</v>
      </c>
      <c r="H59" s="470">
        <v>2.38</v>
      </c>
      <c r="I59" s="471">
        <f t="shared" si="28"/>
        <v>5</v>
      </c>
      <c r="J59" s="472">
        <f t="shared" si="28"/>
        <v>29.181999999999999</v>
      </c>
      <c r="K59" s="472">
        <f t="shared" si="28"/>
        <v>7.8394113299405257</v>
      </c>
      <c r="L59" s="473">
        <f t="shared" si="28"/>
        <v>0.26863858988213712</v>
      </c>
      <c r="M59" s="474">
        <f t="shared" si="0"/>
        <v>0.31532979913413367</v>
      </c>
      <c r="N59" s="475">
        <f t="shared" si="1"/>
        <v>0.37625563089734676</v>
      </c>
      <c r="O59" s="475">
        <f t="shared" si="2"/>
        <v>0.24748873820530648</v>
      </c>
      <c r="P59" s="475">
        <f t="shared" si="3"/>
        <v>0.75251126179469352</v>
      </c>
      <c r="Q59" s="476">
        <f t="shared" si="4"/>
        <v>3.7625563089734677</v>
      </c>
      <c r="R59" s="477"/>
      <c r="S59" s="472"/>
      <c r="T59" s="472"/>
      <c r="U59" s="473"/>
      <c r="V59" s="478">
        <f t="shared" si="5"/>
        <v>2.4719999999999978</v>
      </c>
      <c r="W59" s="478">
        <f t="shared" si="6"/>
        <v>1.5089999999999999</v>
      </c>
      <c r="X59" s="479">
        <f t="shared" si="7"/>
        <v>11.829671696880252</v>
      </c>
      <c r="Y59" s="480" t="str">
        <f t="shared" si="8"/>
        <v>Accept</v>
      </c>
      <c r="Z59" s="479">
        <v>1.2</v>
      </c>
      <c r="AA59" s="479">
        <f>Z59*K59</f>
        <v>9.4072935959286301</v>
      </c>
      <c r="AB59" s="481" t="str">
        <f t="shared" si="27"/>
        <v>Accept</v>
      </c>
      <c r="AC59" s="481"/>
      <c r="AD59" s="479"/>
      <c r="AE59" s="481"/>
      <c r="AF59" s="464"/>
      <c r="AG59" s="482"/>
      <c r="AH59" s="482"/>
      <c r="AI59" s="483"/>
    </row>
    <row r="60" spans="1:559" s="501" customFormat="1" ht="13.95" customHeight="1">
      <c r="A60" s="963"/>
      <c r="B60" s="484" t="s">
        <v>1016</v>
      </c>
      <c r="C60" s="485" t="s">
        <v>260</v>
      </c>
      <c r="D60" s="485" t="s">
        <v>1042</v>
      </c>
      <c r="E60" s="485" t="s">
        <v>1043</v>
      </c>
      <c r="F60" s="486">
        <v>42.76</v>
      </c>
      <c r="G60" s="486">
        <v>0.86</v>
      </c>
      <c r="H60" s="486">
        <v>3.79</v>
      </c>
      <c r="I60" s="487">
        <f t="shared" si="28"/>
        <v>5</v>
      </c>
      <c r="J60" s="488">
        <f t="shared" si="28"/>
        <v>29.181999999999999</v>
      </c>
      <c r="K60" s="488">
        <f t="shared" si="28"/>
        <v>7.8394113299405257</v>
      </c>
      <c r="L60" s="489">
        <f t="shared" si="28"/>
        <v>0.26863858988213712</v>
      </c>
      <c r="M60" s="490">
        <f t="shared" si="0"/>
        <v>1.7320178044673427</v>
      </c>
      <c r="N60" s="491">
        <f t="shared" si="1"/>
        <v>0.9583648037783582</v>
      </c>
      <c r="O60" s="491">
        <f t="shared" si="2"/>
        <v>0.9167296075567164</v>
      </c>
      <c r="P60" s="491">
        <f t="shared" si="3"/>
        <v>8.3270392443283603E-2</v>
      </c>
      <c r="Q60" s="492">
        <f t="shared" si="4"/>
        <v>0.41635196221641801</v>
      </c>
      <c r="R60" s="493"/>
      <c r="S60" s="488"/>
      <c r="T60" s="488"/>
      <c r="U60" s="489"/>
      <c r="V60" s="494">
        <f t="shared" si="5"/>
        <v>13.577999999999999</v>
      </c>
      <c r="W60" s="494">
        <f t="shared" si="6"/>
        <v>1.5089999999999999</v>
      </c>
      <c r="X60" s="495">
        <f t="shared" si="7"/>
        <v>11.829671696880252</v>
      </c>
      <c r="Y60" s="496" t="str">
        <f t="shared" si="8"/>
        <v>Reject</v>
      </c>
      <c r="Z60" s="495"/>
      <c r="AA60" s="495"/>
      <c r="AB60" s="497"/>
      <c r="AC60" s="497"/>
      <c r="AD60" s="495"/>
      <c r="AE60" s="497"/>
      <c r="AF60" s="498"/>
      <c r="AG60" s="499"/>
      <c r="AH60" s="499"/>
      <c r="AI60" s="500"/>
      <c r="AJ60" s="401"/>
      <c r="AK60" s="401"/>
      <c r="AL60" s="401"/>
      <c r="AM60" s="401"/>
      <c r="AN60" s="401"/>
      <c r="AO60" s="401"/>
      <c r="AP60" s="401"/>
      <c r="AQ60" s="401"/>
      <c r="AR60" s="401"/>
      <c r="AS60" s="401"/>
      <c r="AT60" s="401"/>
      <c r="AU60" s="401"/>
      <c r="AV60" s="401"/>
      <c r="AW60" s="401"/>
      <c r="AX60" s="401"/>
      <c r="AY60" s="401"/>
      <c r="AZ60" s="401"/>
      <c r="BA60" s="401"/>
      <c r="BB60" s="401"/>
      <c r="BC60" s="401"/>
      <c r="BD60" s="401"/>
      <c r="BE60" s="401"/>
      <c r="BF60" s="401"/>
      <c r="BG60" s="401"/>
      <c r="BH60" s="401"/>
      <c r="BI60" s="401"/>
      <c r="BJ60" s="401"/>
      <c r="BK60" s="401"/>
      <c r="BL60" s="401"/>
      <c r="BM60" s="401"/>
      <c r="BN60" s="401"/>
      <c r="BO60" s="401"/>
      <c r="BP60" s="401"/>
      <c r="BQ60" s="401"/>
      <c r="BR60" s="401"/>
      <c r="BS60" s="401"/>
      <c r="BT60" s="401"/>
      <c r="BU60" s="401"/>
      <c r="BV60" s="401"/>
      <c r="BW60" s="401"/>
      <c r="BX60" s="401"/>
      <c r="BY60" s="401"/>
      <c r="BZ60" s="401"/>
      <c r="CA60" s="401"/>
      <c r="CB60" s="401"/>
      <c r="CC60" s="401"/>
      <c r="CD60" s="401"/>
      <c r="CE60" s="401"/>
      <c r="CF60" s="401"/>
      <c r="CG60" s="401"/>
      <c r="CH60" s="401"/>
      <c r="CI60" s="401"/>
      <c r="CJ60" s="401"/>
      <c r="CK60" s="401"/>
      <c r="CL60" s="401"/>
      <c r="CM60" s="401"/>
      <c r="CN60" s="401"/>
      <c r="CO60" s="401"/>
      <c r="CP60" s="401"/>
      <c r="CQ60" s="401"/>
      <c r="CR60" s="401"/>
      <c r="CS60" s="401"/>
      <c r="CT60" s="401"/>
      <c r="CU60" s="401"/>
      <c r="CV60" s="401"/>
      <c r="CW60" s="401"/>
      <c r="CX60" s="401"/>
      <c r="CY60" s="401"/>
      <c r="CZ60" s="401"/>
      <c r="DA60" s="401"/>
      <c r="DB60" s="401"/>
      <c r="DC60" s="401"/>
      <c r="DD60" s="401"/>
      <c r="DE60" s="401"/>
      <c r="DF60" s="401"/>
      <c r="DG60" s="401"/>
      <c r="DH60" s="401"/>
      <c r="DI60" s="401"/>
      <c r="DJ60" s="401"/>
      <c r="DK60" s="401"/>
      <c r="DL60" s="401"/>
      <c r="DM60" s="401"/>
      <c r="DN60" s="401"/>
      <c r="DO60" s="401"/>
      <c r="DP60" s="401"/>
      <c r="DQ60" s="401"/>
      <c r="DR60" s="401"/>
      <c r="DS60" s="401"/>
      <c r="DT60" s="401"/>
      <c r="DU60" s="401"/>
      <c r="DV60" s="401"/>
      <c r="DW60" s="401"/>
      <c r="DX60" s="401"/>
      <c r="DY60" s="401"/>
      <c r="DZ60" s="401"/>
      <c r="EA60" s="401"/>
      <c r="EB60" s="401"/>
      <c r="EC60" s="401"/>
      <c r="ED60" s="401"/>
      <c r="EE60" s="401"/>
      <c r="EF60" s="401"/>
      <c r="EG60" s="401"/>
      <c r="EH60" s="401"/>
      <c r="EI60" s="401"/>
      <c r="EJ60" s="401"/>
      <c r="EK60" s="401"/>
      <c r="EL60" s="401"/>
      <c r="EM60" s="401"/>
      <c r="EN60" s="401"/>
      <c r="EO60" s="401"/>
      <c r="EP60" s="401"/>
      <c r="EQ60" s="401"/>
      <c r="ER60" s="401"/>
      <c r="ES60" s="401"/>
      <c r="ET60" s="401"/>
      <c r="EU60" s="401"/>
      <c r="EV60" s="401"/>
      <c r="EW60" s="401"/>
      <c r="EX60" s="401"/>
      <c r="EY60" s="401"/>
      <c r="EZ60" s="401"/>
      <c r="FA60" s="401"/>
      <c r="FB60" s="401"/>
      <c r="FC60" s="401"/>
      <c r="FD60" s="401"/>
      <c r="FE60" s="401"/>
      <c r="FF60" s="401"/>
      <c r="FG60" s="401"/>
      <c r="FH60" s="401"/>
      <c r="FI60" s="401"/>
      <c r="FJ60" s="401"/>
      <c r="FK60" s="401"/>
      <c r="FL60" s="401"/>
      <c r="FM60" s="401"/>
      <c r="FN60" s="401"/>
      <c r="FO60" s="401"/>
      <c r="FP60" s="401"/>
      <c r="FQ60" s="401"/>
      <c r="FR60" s="401"/>
      <c r="FS60" s="401"/>
      <c r="FT60" s="401"/>
      <c r="FU60" s="401"/>
      <c r="FV60" s="401"/>
      <c r="FW60" s="401"/>
      <c r="FX60" s="401"/>
      <c r="FY60" s="401"/>
      <c r="FZ60" s="401"/>
      <c r="GA60" s="401"/>
      <c r="GB60" s="401"/>
      <c r="GC60" s="401"/>
      <c r="GD60" s="401"/>
      <c r="GE60" s="401"/>
      <c r="GF60" s="401"/>
      <c r="GG60" s="401"/>
      <c r="GH60" s="401"/>
      <c r="GI60" s="401"/>
      <c r="GJ60" s="401"/>
      <c r="GK60" s="401"/>
      <c r="GL60" s="401"/>
      <c r="GM60" s="401"/>
      <c r="GN60" s="401"/>
      <c r="GO60" s="401"/>
      <c r="GP60" s="401"/>
      <c r="GQ60" s="401"/>
      <c r="GR60" s="401"/>
      <c r="GS60" s="401"/>
      <c r="GT60" s="401"/>
      <c r="GU60" s="401"/>
      <c r="GV60" s="401"/>
      <c r="GW60" s="401"/>
      <c r="GX60" s="401"/>
      <c r="GY60" s="401"/>
      <c r="GZ60" s="401"/>
      <c r="HA60" s="401"/>
      <c r="HB60" s="401"/>
      <c r="HC60" s="401"/>
      <c r="HD60" s="401"/>
      <c r="HE60" s="401"/>
      <c r="HF60" s="401"/>
      <c r="HG60" s="401"/>
      <c r="HH60" s="401"/>
      <c r="HI60" s="401"/>
      <c r="HJ60" s="401"/>
      <c r="HK60" s="401"/>
      <c r="HL60" s="401"/>
      <c r="HM60" s="401"/>
      <c r="HN60" s="401"/>
      <c r="HO60" s="401"/>
      <c r="HP60" s="401"/>
      <c r="HQ60" s="401"/>
      <c r="HR60" s="401"/>
      <c r="HS60" s="401"/>
      <c r="HT60" s="401"/>
      <c r="HU60" s="401"/>
      <c r="HV60" s="401"/>
      <c r="HW60" s="401"/>
      <c r="HX60" s="401"/>
      <c r="HY60" s="401"/>
      <c r="HZ60" s="401"/>
      <c r="IA60" s="401"/>
      <c r="IB60" s="401"/>
      <c r="IC60" s="401"/>
      <c r="ID60" s="401"/>
      <c r="IE60" s="401"/>
      <c r="IF60" s="401"/>
      <c r="IG60" s="401"/>
      <c r="IH60" s="401"/>
      <c r="II60" s="401"/>
      <c r="IJ60" s="401"/>
      <c r="IK60" s="401"/>
      <c r="IL60" s="401"/>
      <c r="IM60" s="401"/>
      <c r="IN60" s="401"/>
      <c r="IO60" s="401"/>
      <c r="IP60" s="401"/>
      <c r="IQ60" s="401"/>
      <c r="IR60" s="401"/>
      <c r="IS60" s="401"/>
      <c r="IT60" s="401"/>
      <c r="IU60" s="401"/>
      <c r="IV60" s="401"/>
      <c r="IW60" s="401"/>
      <c r="IX60" s="401"/>
      <c r="IY60" s="401"/>
      <c r="IZ60" s="401"/>
      <c r="JA60" s="401"/>
      <c r="JB60" s="401"/>
      <c r="JC60" s="401"/>
      <c r="JD60" s="401"/>
      <c r="JE60" s="401"/>
      <c r="JF60" s="401"/>
      <c r="JG60" s="401"/>
      <c r="JH60" s="401"/>
      <c r="JI60" s="401"/>
      <c r="JJ60" s="401"/>
      <c r="JK60" s="401"/>
      <c r="JL60" s="401"/>
      <c r="JM60" s="401"/>
      <c r="JN60" s="401"/>
      <c r="JO60" s="401"/>
      <c r="JP60" s="401"/>
      <c r="JQ60" s="401"/>
      <c r="JR60" s="401"/>
      <c r="JS60" s="401"/>
      <c r="JT60" s="401"/>
      <c r="JU60" s="401"/>
      <c r="JV60" s="401"/>
      <c r="JW60" s="401"/>
      <c r="JX60" s="401"/>
      <c r="JY60" s="401"/>
      <c r="JZ60" s="401"/>
      <c r="KA60" s="401"/>
      <c r="KB60" s="401"/>
      <c r="KC60" s="401"/>
      <c r="KD60" s="401"/>
      <c r="KE60" s="401"/>
      <c r="KF60" s="401"/>
      <c r="KG60" s="401"/>
      <c r="KH60" s="401"/>
      <c r="KI60" s="401"/>
      <c r="KJ60" s="401"/>
      <c r="KK60" s="401"/>
      <c r="KL60" s="401"/>
      <c r="KM60" s="401"/>
      <c r="KN60" s="401"/>
      <c r="KO60" s="401"/>
      <c r="KP60" s="401"/>
      <c r="KQ60" s="401"/>
      <c r="KR60" s="401"/>
      <c r="KS60" s="401"/>
      <c r="KT60" s="401"/>
      <c r="KU60" s="401"/>
      <c r="KV60" s="401"/>
      <c r="KW60" s="401"/>
      <c r="KX60" s="401"/>
      <c r="KY60" s="401"/>
      <c r="KZ60" s="401"/>
      <c r="LA60" s="401"/>
      <c r="LB60" s="401"/>
      <c r="LC60" s="401"/>
      <c r="LD60" s="401"/>
      <c r="LE60" s="401"/>
      <c r="LF60" s="401"/>
      <c r="LG60" s="401"/>
      <c r="LH60" s="401"/>
      <c r="LI60" s="401"/>
      <c r="LJ60" s="401"/>
      <c r="LK60" s="401"/>
      <c r="LL60" s="401"/>
      <c r="LM60" s="401"/>
      <c r="LN60" s="401"/>
      <c r="LO60" s="401"/>
      <c r="LP60" s="401"/>
      <c r="LQ60" s="401"/>
      <c r="LR60" s="401"/>
      <c r="LS60" s="401"/>
      <c r="LT60" s="401"/>
      <c r="LU60" s="401"/>
      <c r="LV60" s="401"/>
      <c r="LW60" s="401"/>
      <c r="LX60" s="401"/>
      <c r="LY60" s="401"/>
      <c r="LZ60" s="401"/>
      <c r="MA60" s="401"/>
      <c r="MB60" s="401"/>
      <c r="MC60" s="401"/>
      <c r="MD60" s="401"/>
      <c r="ME60" s="401"/>
      <c r="MF60" s="401"/>
      <c r="MG60" s="401"/>
      <c r="MH60" s="401"/>
      <c r="MI60" s="401"/>
      <c r="MJ60" s="401"/>
      <c r="MK60" s="401"/>
      <c r="ML60" s="401"/>
      <c r="MM60" s="401"/>
      <c r="MN60" s="401"/>
      <c r="MO60" s="401"/>
      <c r="MP60" s="401"/>
      <c r="MQ60" s="401"/>
      <c r="MR60" s="401"/>
      <c r="MS60" s="401"/>
      <c r="MT60" s="401"/>
      <c r="MU60" s="401"/>
      <c r="MV60" s="401"/>
      <c r="MW60" s="401"/>
      <c r="MX60" s="401"/>
      <c r="MY60" s="401"/>
      <c r="MZ60" s="401"/>
      <c r="NA60" s="401"/>
      <c r="NB60" s="401"/>
      <c r="NC60" s="401"/>
      <c r="ND60" s="401"/>
      <c r="NE60" s="401"/>
      <c r="NF60" s="401"/>
      <c r="NG60" s="401"/>
      <c r="NH60" s="401"/>
      <c r="NI60" s="401"/>
      <c r="NJ60" s="401"/>
      <c r="NK60" s="401"/>
      <c r="NL60" s="401"/>
      <c r="NM60" s="401"/>
      <c r="NN60" s="401"/>
      <c r="NO60" s="401"/>
      <c r="NP60" s="401"/>
      <c r="NQ60" s="401"/>
      <c r="NR60" s="401"/>
      <c r="NS60" s="401"/>
      <c r="NT60" s="401"/>
      <c r="NU60" s="401"/>
      <c r="NV60" s="401"/>
      <c r="NW60" s="401"/>
      <c r="NX60" s="401"/>
      <c r="NY60" s="401"/>
      <c r="NZ60" s="401"/>
      <c r="OA60" s="401"/>
      <c r="OB60" s="401"/>
      <c r="OC60" s="401"/>
      <c r="OD60" s="401"/>
      <c r="OE60" s="401"/>
      <c r="OF60" s="401"/>
      <c r="OG60" s="401"/>
      <c r="OH60" s="401"/>
      <c r="OI60" s="401"/>
      <c r="OJ60" s="401"/>
      <c r="OK60" s="401"/>
      <c r="OL60" s="401"/>
      <c r="OM60" s="401"/>
      <c r="ON60" s="401"/>
      <c r="OO60" s="401"/>
      <c r="OP60" s="401"/>
      <c r="OQ60" s="401"/>
      <c r="OR60" s="401"/>
      <c r="OS60" s="401"/>
      <c r="OT60" s="401"/>
      <c r="OU60" s="401"/>
      <c r="OV60" s="401"/>
      <c r="OW60" s="401"/>
      <c r="OX60" s="401"/>
      <c r="OY60" s="401"/>
      <c r="OZ60" s="401"/>
      <c r="PA60" s="401"/>
      <c r="PB60" s="401"/>
      <c r="PC60" s="401"/>
      <c r="PD60" s="401"/>
      <c r="PE60" s="401"/>
      <c r="PF60" s="401"/>
      <c r="PG60" s="401"/>
      <c r="PH60" s="401"/>
      <c r="PI60" s="401"/>
      <c r="PJ60" s="401"/>
      <c r="PK60" s="401"/>
      <c r="PL60" s="401"/>
      <c r="PM60" s="401"/>
      <c r="PN60" s="401"/>
      <c r="PO60" s="401"/>
      <c r="PP60" s="401"/>
      <c r="PQ60" s="401"/>
      <c r="PR60" s="401"/>
      <c r="PS60" s="401"/>
      <c r="PT60" s="401"/>
      <c r="PU60" s="401"/>
      <c r="PV60" s="401"/>
      <c r="PW60" s="401"/>
      <c r="PX60" s="401"/>
      <c r="PY60" s="401"/>
      <c r="PZ60" s="401"/>
      <c r="QA60" s="401"/>
      <c r="QB60" s="401"/>
      <c r="QC60" s="401"/>
      <c r="QD60" s="401"/>
      <c r="QE60" s="401"/>
      <c r="QF60" s="401"/>
      <c r="QG60" s="401"/>
      <c r="QH60" s="401"/>
      <c r="QI60" s="401"/>
      <c r="QJ60" s="401"/>
      <c r="QK60" s="401"/>
      <c r="QL60" s="401"/>
      <c r="QM60" s="401"/>
      <c r="QN60" s="401"/>
      <c r="QO60" s="401"/>
      <c r="QP60" s="401"/>
      <c r="QQ60" s="401"/>
      <c r="QR60" s="401"/>
      <c r="QS60" s="401"/>
      <c r="QT60" s="401"/>
      <c r="QU60" s="401"/>
      <c r="QV60" s="401"/>
      <c r="QW60" s="401"/>
      <c r="QX60" s="401"/>
      <c r="QY60" s="401"/>
      <c r="QZ60" s="401"/>
      <c r="RA60" s="401"/>
      <c r="RB60" s="401"/>
      <c r="RC60" s="401"/>
      <c r="RD60" s="401"/>
      <c r="RE60" s="401"/>
      <c r="RF60" s="401"/>
      <c r="RG60" s="401"/>
      <c r="RH60" s="401"/>
      <c r="RI60" s="401"/>
      <c r="RJ60" s="401"/>
      <c r="RK60" s="401"/>
      <c r="RL60" s="401"/>
      <c r="RM60" s="401"/>
      <c r="RN60" s="401"/>
      <c r="RO60" s="401"/>
      <c r="RP60" s="401"/>
      <c r="RQ60" s="401"/>
      <c r="RR60" s="401"/>
      <c r="RS60" s="401"/>
      <c r="RT60" s="401"/>
      <c r="RU60" s="401"/>
      <c r="RV60" s="401"/>
      <c r="RW60" s="401"/>
      <c r="RX60" s="401"/>
      <c r="RY60" s="401"/>
      <c r="RZ60" s="401"/>
      <c r="SA60" s="401"/>
      <c r="SB60" s="401"/>
      <c r="SC60" s="401"/>
      <c r="SD60" s="401"/>
      <c r="SE60" s="401"/>
      <c r="SF60" s="401"/>
      <c r="SG60" s="401"/>
      <c r="SH60" s="401"/>
      <c r="SI60" s="401"/>
      <c r="SJ60" s="401"/>
      <c r="SK60" s="401"/>
      <c r="SL60" s="401"/>
      <c r="SM60" s="401"/>
      <c r="SN60" s="401"/>
      <c r="SO60" s="401"/>
      <c r="SP60" s="401"/>
      <c r="SQ60" s="401"/>
      <c r="SR60" s="401"/>
      <c r="SS60" s="401"/>
      <c r="ST60" s="401"/>
      <c r="SU60" s="401"/>
      <c r="SV60" s="401"/>
      <c r="SW60" s="401"/>
      <c r="SX60" s="401"/>
      <c r="SY60" s="401"/>
      <c r="SZ60" s="401"/>
      <c r="TA60" s="401"/>
      <c r="TB60" s="401"/>
      <c r="TC60" s="401"/>
      <c r="TD60" s="401"/>
      <c r="TE60" s="401"/>
      <c r="TF60" s="401"/>
      <c r="TG60" s="401"/>
      <c r="TH60" s="401"/>
      <c r="TI60" s="401"/>
      <c r="TJ60" s="401"/>
      <c r="TK60" s="401"/>
      <c r="TL60" s="401"/>
      <c r="TM60" s="401"/>
      <c r="TN60" s="401"/>
      <c r="TO60" s="401"/>
      <c r="TP60" s="401"/>
      <c r="TQ60" s="401"/>
      <c r="TR60" s="401"/>
      <c r="TS60" s="401"/>
      <c r="TT60" s="401"/>
      <c r="TU60" s="401"/>
      <c r="TV60" s="401"/>
      <c r="TW60" s="401"/>
      <c r="TX60" s="401"/>
      <c r="TY60" s="401"/>
      <c r="TZ60" s="401"/>
      <c r="UA60" s="401"/>
      <c r="UB60" s="401"/>
      <c r="UC60" s="401"/>
      <c r="UD60" s="401"/>
      <c r="UE60" s="401"/>
      <c r="UF60" s="401"/>
      <c r="UG60" s="401"/>
      <c r="UH60" s="401"/>
      <c r="UI60" s="401"/>
      <c r="UJ60" s="401"/>
      <c r="UK60" s="401"/>
      <c r="UL60" s="401"/>
      <c r="UM60" s="401"/>
    </row>
    <row r="61" spans="1:559" s="401" customFormat="1" ht="13.95" customHeight="1">
      <c r="A61" s="963"/>
      <c r="B61" s="468" t="s">
        <v>1016</v>
      </c>
      <c r="C61" s="469" t="s">
        <v>250</v>
      </c>
      <c r="D61" s="469" t="s">
        <v>1044</v>
      </c>
      <c r="E61" s="469" t="s">
        <v>1045</v>
      </c>
      <c r="F61" s="470">
        <v>54.71</v>
      </c>
      <c r="G61" s="470">
        <v>1.1499999999999999</v>
      </c>
      <c r="H61" s="470">
        <v>4.87</v>
      </c>
      <c r="I61" s="471">
        <f>COUNT(F61:F67)</f>
        <v>7</v>
      </c>
      <c r="J61" s="472">
        <f>AVERAGE(F61:F67)</f>
        <v>52.598571428571425</v>
      </c>
      <c r="K61" s="472">
        <f>STDEV(F61:F67)</f>
        <v>16.298519798406474</v>
      </c>
      <c r="L61" s="473">
        <f>K61/J61</f>
        <v>0.30986620654782943</v>
      </c>
      <c r="M61" s="474">
        <f t="shared" si="0"/>
        <v>0.12954725935511105</v>
      </c>
      <c r="N61" s="475">
        <f t="shared" si="1"/>
        <v>0.55153768379152812</v>
      </c>
      <c r="O61" s="475">
        <f t="shared" si="2"/>
        <v>0.10307536758305624</v>
      </c>
      <c r="P61" s="475">
        <f t="shared" si="3"/>
        <v>0.89692463241694376</v>
      </c>
      <c r="Q61" s="476">
        <f t="shared" si="4"/>
        <v>6.2784724269186061</v>
      </c>
      <c r="R61" s="477">
        <f>COUNT(F61:F65,F67)</f>
        <v>6</v>
      </c>
      <c r="S61" s="472">
        <f>AVERAGE(F61:F65,F67)</f>
        <v>46.841666666666669</v>
      </c>
      <c r="T61" s="472">
        <f>STDEV(F61:F65,F67)</f>
        <v>6.354344707888175</v>
      </c>
      <c r="U61" s="473">
        <f>T61/S61</f>
        <v>0.13565582012926186</v>
      </c>
      <c r="V61" s="478">
        <f t="shared" si="5"/>
        <v>2.1114285714285757</v>
      </c>
      <c r="W61" s="478">
        <f t="shared" si="6"/>
        <v>1.6930000000000001</v>
      </c>
      <c r="X61" s="479">
        <f t="shared" si="7"/>
        <v>27.59339401870216</v>
      </c>
      <c r="Y61" s="480" t="str">
        <f t="shared" si="8"/>
        <v>Accept</v>
      </c>
      <c r="Z61" s="479">
        <v>1.3819999999999999</v>
      </c>
      <c r="AA61" s="479">
        <f t="shared" ref="AA61:AA65" si="29">Z61*K61</f>
        <v>22.524554361397744</v>
      </c>
      <c r="AB61" s="481" t="str">
        <f t="shared" ref="AB61:AB65" si="30">IF(V61&gt;AA61, "Reject", "Accept")</f>
        <v>Accept</v>
      </c>
      <c r="AC61" s="481"/>
      <c r="AD61" s="479"/>
      <c r="AE61" s="481"/>
      <c r="AF61" s="464">
        <f>COUNT(F61:F65,F67)</f>
        <v>6</v>
      </c>
      <c r="AG61" s="465">
        <f>AVERAGE(F61:F65,F67)</f>
        <v>46.841666666666669</v>
      </c>
      <c r="AH61" s="465">
        <f>STDEV(F61:F65,F67)</f>
        <v>6.354344707888175</v>
      </c>
      <c r="AI61" s="466">
        <f>AH61/AG61</f>
        <v>0.13565582012926186</v>
      </c>
    </row>
    <row r="62" spans="1:559" s="401" customFormat="1" ht="13.95" customHeight="1">
      <c r="A62" s="963"/>
      <c r="B62" s="468" t="s">
        <v>1016</v>
      </c>
      <c r="C62" s="469" t="s">
        <v>250</v>
      </c>
      <c r="D62" s="469" t="s">
        <v>1046</v>
      </c>
      <c r="E62" s="469" t="s">
        <v>1047</v>
      </c>
      <c r="F62" s="470">
        <v>47.03</v>
      </c>
      <c r="G62" s="470">
        <v>1.23</v>
      </c>
      <c r="H62" s="470">
        <v>4.24</v>
      </c>
      <c r="I62" s="471">
        <f t="shared" ref="I62:L67" si="31">I61</f>
        <v>7</v>
      </c>
      <c r="J62" s="472">
        <f t="shared" si="31"/>
        <v>52.598571428571425</v>
      </c>
      <c r="K62" s="472">
        <f t="shared" si="31"/>
        <v>16.298519798406474</v>
      </c>
      <c r="L62" s="473">
        <f t="shared" si="31"/>
        <v>0.30986620654782943</v>
      </c>
      <c r="M62" s="474">
        <f t="shared" si="0"/>
        <v>0.34166117521395223</v>
      </c>
      <c r="N62" s="475">
        <f t="shared" si="1"/>
        <v>0.36630294665733421</v>
      </c>
      <c r="O62" s="475">
        <f t="shared" si="2"/>
        <v>0.26739410668533159</v>
      </c>
      <c r="P62" s="475">
        <f t="shared" si="3"/>
        <v>0.73260589331466841</v>
      </c>
      <c r="Q62" s="476">
        <f t="shared" si="4"/>
        <v>5.1282412532026793</v>
      </c>
      <c r="R62" s="477"/>
      <c r="S62" s="472"/>
      <c r="T62" s="472"/>
      <c r="U62" s="473"/>
      <c r="V62" s="478">
        <f t="shared" si="5"/>
        <v>5.5685714285714241</v>
      </c>
      <c r="W62" s="478">
        <f t="shared" si="6"/>
        <v>1.6930000000000001</v>
      </c>
      <c r="X62" s="479">
        <f t="shared" si="7"/>
        <v>27.59339401870216</v>
      </c>
      <c r="Y62" s="480" t="str">
        <f t="shared" si="8"/>
        <v>Accept</v>
      </c>
      <c r="Z62" s="479">
        <v>1.3819999999999999</v>
      </c>
      <c r="AA62" s="479">
        <f t="shared" si="29"/>
        <v>22.524554361397744</v>
      </c>
      <c r="AB62" s="481" t="str">
        <f t="shared" si="30"/>
        <v>Accept</v>
      </c>
      <c r="AC62" s="481"/>
      <c r="AD62" s="479"/>
      <c r="AE62" s="481"/>
      <c r="AF62" s="464"/>
      <c r="AG62" s="482"/>
      <c r="AH62" s="482"/>
      <c r="AI62" s="483"/>
    </row>
    <row r="63" spans="1:559" s="401" customFormat="1" ht="13.95" customHeight="1">
      <c r="A63" s="963"/>
      <c r="B63" s="468" t="s">
        <v>1016</v>
      </c>
      <c r="C63" s="469" t="s">
        <v>250</v>
      </c>
      <c r="D63" s="469" t="s">
        <v>1048</v>
      </c>
      <c r="E63" s="469" t="s">
        <v>1049</v>
      </c>
      <c r="F63" s="470">
        <v>49.75</v>
      </c>
      <c r="G63" s="470">
        <v>1.1100000000000001</v>
      </c>
      <c r="H63" s="470">
        <v>4.4400000000000004</v>
      </c>
      <c r="I63" s="471">
        <f t="shared" si="31"/>
        <v>7</v>
      </c>
      <c r="J63" s="472">
        <f t="shared" si="31"/>
        <v>52.598571428571425</v>
      </c>
      <c r="K63" s="472">
        <f t="shared" si="31"/>
        <v>16.298519798406474</v>
      </c>
      <c r="L63" s="473">
        <f t="shared" si="31"/>
        <v>0.30986620654782943</v>
      </c>
      <c r="M63" s="474">
        <f t="shared" si="0"/>
        <v>0.17477485463740908</v>
      </c>
      <c r="N63" s="475">
        <f t="shared" si="1"/>
        <v>0.43062827364636869</v>
      </c>
      <c r="O63" s="475">
        <f t="shared" si="2"/>
        <v>0.13874345270726263</v>
      </c>
      <c r="P63" s="475">
        <f t="shared" si="3"/>
        <v>0.86125654729273737</v>
      </c>
      <c r="Q63" s="476">
        <f t="shared" si="4"/>
        <v>6.0287958310491616</v>
      </c>
      <c r="R63" s="477"/>
      <c r="S63" s="472"/>
      <c r="T63" s="472"/>
      <c r="U63" s="473"/>
      <c r="V63" s="478">
        <f t="shared" si="5"/>
        <v>2.8485714285714252</v>
      </c>
      <c r="W63" s="478">
        <f t="shared" si="6"/>
        <v>1.6930000000000001</v>
      </c>
      <c r="X63" s="479">
        <f t="shared" si="7"/>
        <v>27.59339401870216</v>
      </c>
      <c r="Y63" s="480" t="str">
        <f t="shared" si="8"/>
        <v>Accept</v>
      </c>
      <c r="Z63" s="479">
        <v>1.3819999999999999</v>
      </c>
      <c r="AA63" s="479">
        <f t="shared" si="29"/>
        <v>22.524554361397744</v>
      </c>
      <c r="AB63" s="481" t="str">
        <f t="shared" si="30"/>
        <v>Accept</v>
      </c>
      <c r="AC63" s="481"/>
      <c r="AD63" s="479"/>
      <c r="AE63" s="481"/>
      <c r="AF63" s="464"/>
      <c r="AG63" s="482"/>
      <c r="AH63" s="482"/>
      <c r="AI63" s="483"/>
    </row>
    <row r="64" spans="1:559" s="401" customFormat="1" ht="13.95" customHeight="1">
      <c r="A64" s="963"/>
      <c r="B64" s="468" t="s">
        <v>1016</v>
      </c>
      <c r="C64" s="469" t="s">
        <v>250</v>
      </c>
      <c r="D64" s="469" t="s">
        <v>1050</v>
      </c>
      <c r="E64" s="469" t="s">
        <v>1051</v>
      </c>
      <c r="F64" s="470">
        <v>40.83</v>
      </c>
      <c r="G64" s="470">
        <v>0.94</v>
      </c>
      <c r="H64" s="470">
        <v>3.64</v>
      </c>
      <c r="I64" s="471">
        <f t="shared" si="31"/>
        <v>7</v>
      </c>
      <c r="J64" s="472">
        <f t="shared" si="31"/>
        <v>52.598571428571425</v>
      </c>
      <c r="K64" s="472">
        <f t="shared" si="31"/>
        <v>16.298519798406474</v>
      </c>
      <c r="L64" s="473">
        <f t="shared" si="31"/>
        <v>0.30986620654782943</v>
      </c>
      <c r="M64" s="474">
        <f t="shared" si="0"/>
        <v>0.72206381770460248</v>
      </c>
      <c r="N64" s="475">
        <f t="shared" si="1"/>
        <v>0.23512762116224614</v>
      </c>
      <c r="O64" s="475">
        <f t="shared" si="2"/>
        <v>0.52974475767550766</v>
      </c>
      <c r="P64" s="475">
        <f t="shared" si="3"/>
        <v>0.47025524232449228</v>
      </c>
      <c r="Q64" s="476">
        <f t="shared" si="4"/>
        <v>3.2917866962714459</v>
      </c>
      <c r="R64" s="477"/>
      <c r="S64" s="472"/>
      <c r="T64" s="472"/>
      <c r="U64" s="473"/>
      <c r="V64" s="478">
        <f t="shared" si="5"/>
        <v>11.768571428571427</v>
      </c>
      <c r="W64" s="478">
        <f t="shared" si="6"/>
        <v>1.6930000000000001</v>
      </c>
      <c r="X64" s="479">
        <f t="shared" si="7"/>
        <v>27.59339401870216</v>
      </c>
      <c r="Y64" s="480" t="str">
        <f t="shared" si="8"/>
        <v>Accept</v>
      </c>
      <c r="Z64" s="479">
        <v>1.3819999999999999</v>
      </c>
      <c r="AA64" s="479">
        <f t="shared" si="29"/>
        <v>22.524554361397744</v>
      </c>
      <c r="AB64" s="481" t="str">
        <f t="shared" si="30"/>
        <v>Accept</v>
      </c>
      <c r="AC64" s="481"/>
      <c r="AD64" s="479"/>
      <c r="AE64" s="481"/>
      <c r="AF64" s="464"/>
      <c r="AG64" s="482"/>
      <c r="AH64" s="482"/>
      <c r="AI64" s="483"/>
    </row>
    <row r="65" spans="1:559" s="401" customFormat="1" ht="13.95" customHeight="1">
      <c r="A65" s="963"/>
      <c r="B65" s="468" t="s">
        <v>1016</v>
      </c>
      <c r="C65" s="469" t="s">
        <v>250</v>
      </c>
      <c r="D65" s="469" t="s">
        <v>1052</v>
      </c>
      <c r="E65" s="469" t="s">
        <v>1053</v>
      </c>
      <c r="F65" s="470">
        <v>50.81</v>
      </c>
      <c r="G65" s="470">
        <v>1.34</v>
      </c>
      <c r="H65" s="470">
        <v>4.59</v>
      </c>
      <c r="I65" s="471">
        <f t="shared" si="31"/>
        <v>7</v>
      </c>
      <c r="J65" s="472">
        <f t="shared" si="31"/>
        <v>52.598571428571425</v>
      </c>
      <c r="K65" s="472">
        <f t="shared" si="31"/>
        <v>16.298519798406474</v>
      </c>
      <c r="L65" s="473">
        <f t="shared" si="31"/>
        <v>0.30986620654782943</v>
      </c>
      <c r="M65" s="474">
        <f t="shared" si="0"/>
        <v>0.10973827382449133</v>
      </c>
      <c r="N65" s="475">
        <f t="shared" si="1"/>
        <v>0.45630847279231956</v>
      </c>
      <c r="O65" s="475">
        <f t="shared" si="2"/>
        <v>8.7383054415360872E-2</v>
      </c>
      <c r="P65" s="475">
        <f t="shared" si="3"/>
        <v>0.91261694558463913</v>
      </c>
      <c r="Q65" s="476">
        <f t="shared" si="4"/>
        <v>6.3883186190924741</v>
      </c>
      <c r="R65" s="477"/>
      <c r="S65" s="472"/>
      <c r="T65" s="472"/>
      <c r="U65" s="473"/>
      <c r="V65" s="478">
        <f t="shared" si="5"/>
        <v>1.7885714285714229</v>
      </c>
      <c r="W65" s="478">
        <f t="shared" si="6"/>
        <v>1.6930000000000001</v>
      </c>
      <c r="X65" s="479">
        <f t="shared" si="7"/>
        <v>27.59339401870216</v>
      </c>
      <c r="Y65" s="480" t="str">
        <f t="shared" si="8"/>
        <v>Accept</v>
      </c>
      <c r="Z65" s="479">
        <v>1.3819999999999999</v>
      </c>
      <c r="AA65" s="479">
        <f t="shared" si="29"/>
        <v>22.524554361397744</v>
      </c>
      <c r="AB65" s="481" t="str">
        <f t="shared" si="30"/>
        <v>Accept</v>
      </c>
      <c r="AC65" s="481"/>
      <c r="AD65" s="479"/>
      <c r="AE65" s="481"/>
      <c r="AF65" s="464"/>
      <c r="AG65" s="482"/>
      <c r="AH65" s="482"/>
      <c r="AI65" s="483"/>
    </row>
    <row r="66" spans="1:559" s="401" customFormat="1" ht="13.95" customHeight="1">
      <c r="A66" s="963"/>
      <c r="B66" s="468" t="s">
        <v>1016</v>
      </c>
      <c r="C66" s="469" t="s">
        <v>250</v>
      </c>
      <c r="D66" s="469" t="s">
        <v>1054</v>
      </c>
      <c r="E66" s="469" t="s">
        <v>1055</v>
      </c>
      <c r="F66" s="470">
        <v>87.14</v>
      </c>
      <c r="G66" s="470">
        <v>1.39</v>
      </c>
      <c r="H66" s="470">
        <v>7.73</v>
      </c>
      <c r="I66" s="471">
        <f t="shared" si="31"/>
        <v>7</v>
      </c>
      <c r="J66" s="472">
        <f t="shared" si="31"/>
        <v>52.598571428571425</v>
      </c>
      <c r="K66" s="472">
        <f t="shared" si="31"/>
        <v>16.298519798406474</v>
      </c>
      <c r="L66" s="473">
        <f t="shared" si="31"/>
        <v>0.30986620654782943</v>
      </c>
      <c r="M66" s="474">
        <f t="shared" si="0"/>
        <v>2.1192985006408822</v>
      </c>
      <c r="N66" s="475">
        <f t="shared" si="1"/>
        <v>0.9829673758518801</v>
      </c>
      <c r="O66" s="475">
        <f t="shared" si="2"/>
        <v>0.9659347517037602</v>
      </c>
      <c r="P66" s="475">
        <f t="shared" si="3"/>
        <v>3.4065248296239803E-2</v>
      </c>
      <c r="Q66" s="476">
        <f t="shared" si="4"/>
        <v>0.23845673807367862</v>
      </c>
      <c r="R66" s="477"/>
      <c r="S66" s="472"/>
      <c r="T66" s="472"/>
      <c r="U66" s="473"/>
      <c r="V66" s="478">
        <f t="shared" si="5"/>
        <v>34.541428571428575</v>
      </c>
      <c r="W66" s="478">
        <f t="shared" si="6"/>
        <v>1.6930000000000001</v>
      </c>
      <c r="X66" s="479">
        <f t="shared" si="7"/>
        <v>27.59339401870216</v>
      </c>
      <c r="Y66" s="480" t="str">
        <f t="shared" si="8"/>
        <v>Reject</v>
      </c>
      <c r="Z66" s="479"/>
      <c r="AA66" s="479"/>
      <c r="AB66" s="481"/>
      <c r="AC66" s="481"/>
      <c r="AD66" s="479"/>
      <c r="AE66" s="481"/>
      <c r="AF66" s="464"/>
      <c r="AG66" s="482"/>
      <c r="AH66" s="482"/>
      <c r="AI66" s="483"/>
    </row>
    <row r="67" spans="1:559" s="501" customFormat="1" ht="13.95" customHeight="1">
      <c r="A67" s="963"/>
      <c r="B67" s="484" t="s">
        <v>1016</v>
      </c>
      <c r="C67" s="485" t="s">
        <v>250</v>
      </c>
      <c r="D67" s="485" t="s">
        <v>1056</v>
      </c>
      <c r="E67" s="485" t="s">
        <v>1057</v>
      </c>
      <c r="F67" s="486">
        <v>37.92</v>
      </c>
      <c r="G67" s="486">
        <v>2.23</v>
      </c>
      <c r="H67" s="486">
        <v>3.96</v>
      </c>
      <c r="I67" s="487">
        <f t="shared" si="31"/>
        <v>7</v>
      </c>
      <c r="J67" s="488">
        <f t="shared" si="31"/>
        <v>52.598571428571425</v>
      </c>
      <c r="K67" s="488">
        <f t="shared" si="31"/>
        <v>16.298519798406474</v>
      </c>
      <c r="L67" s="489">
        <f t="shared" si="31"/>
        <v>0.30986620654782943</v>
      </c>
      <c r="M67" s="490">
        <f t="shared" si="0"/>
        <v>0.90060763861553639</v>
      </c>
      <c r="N67" s="491">
        <f t="shared" si="1"/>
        <v>0.18389848588614319</v>
      </c>
      <c r="O67" s="491">
        <f t="shared" si="2"/>
        <v>0.63220302822771357</v>
      </c>
      <c r="P67" s="491">
        <f t="shared" si="3"/>
        <v>0.36779697177228637</v>
      </c>
      <c r="Q67" s="492">
        <f t="shared" si="4"/>
        <v>2.5745788024060046</v>
      </c>
      <c r="R67" s="493"/>
      <c r="S67" s="488"/>
      <c r="T67" s="488"/>
      <c r="U67" s="489"/>
      <c r="V67" s="494">
        <f t="shared" si="5"/>
        <v>14.678571428571423</v>
      </c>
      <c r="W67" s="494">
        <f t="shared" si="6"/>
        <v>1.6930000000000001</v>
      </c>
      <c r="X67" s="495">
        <f t="shared" si="7"/>
        <v>27.59339401870216</v>
      </c>
      <c r="Y67" s="496" t="str">
        <f t="shared" si="8"/>
        <v>Accept</v>
      </c>
      <c r="Z67" s="479">
        <v>1.3819999999999999</v>
      </c>
      <c r="AA67" s="479">
        <f>Z67*K67</f>
        <v>22.524554361397744</v>
      </c>
      <c r="AB67" s="481" t="str">
        <f t="shared" ref="AB67" si="32">IF(V67&gt;AA67, "Reject", "Accept")</f>
        <v>Accept</v>
      </c>
      <c r="AC67" s="497"/>
      <c r="AD67" s="495"/>
      <c r="AE67" s="497"/>
      <c r="AF67" s="498"/>
      <c r="AG67" s="499"/>
      <c r="AH67" s="499"/>
      <c r="AI67" s="500"/>
      <c r="AJ67" s="401"/>
      <c r="AK67" s="401"/>
      <c r="AL67" s="401"/>
      <c r="AM67" s="401"/>
      <c r="AN67" s="401"/>
      <c r="AO67" s="401"/>
      <c r="AP67" s="401"/>
      <c r="AQ67" s="401"/>
      <c r="AR67" s="401"/>
      <c r="AS67" s="401"/>
      <c r="AT67" s="401"/>
      <c r="AU67" s="401"/>
      <c r="AV67" s="401"/>
      <c r="AW67" s="401"/>
      <c r="AX67" s="401"/>
      <c r="AY67" s="401"/>
      <c r="AZ67" s="401"/>
      <c r="BA67" s="401"/>
      <c r="BB67" s="401"/>
      <c r="BC67" s="401"/>
      <c r="BD67" s="401"/>
      <c r="BE67" s="401"/>
      <c r="BF67" s="401"/>
      <c r="BG67" s="401"/>
      <c r="BH67" s="401"/>
      <c r="BI67" s="401"/>
      <c r="BJ67" s="401"/>
      <c r="BK67" s="401"/>
      <c r="BL67" s="401"/>
      <c r="BM67" s="401"/>
      <c r="BN67" s="401"/>
      <c r="BO67" s="401"/>
      <c r="BP67" s="401"/>
      <c r="BQ67" s="401"/>
      <c r="BR67" s="401"/>
      <c r="BS67" s="401"/>
      <c r="BT67" s="401"/>
      <c r="BU67" s="401"/>
      <c r="BV67" s="401"/>
      <c r="BW67" s="401"/>
      <c r="BX67" s="401"/>
      <c r="BY67" s="401"/>
      <c r="BZ67" s="401"/>
      <c r="CA67" s="401"/>
      <c r="CB67" s="401"/>
      <c r="CC67" s="401"/>
      <c r="CD67" s="401"/>
      <c r="CE67" s="401"/>
      <c r="CF67" s="401"/>
      <c r="CG67" s="401"/>
      <c r="CH67" s="401"/>
      <c r="CI67" s="401"/>
      <c r="CJ67" s="401"/>
      <c r="CK67" s="401"/>
      <c r="CL67" s="401"/>
      <c r="CM67" s="401"/>
      <c r="CN67" s="401"/>
      <c r="CO67" s="401"/>
      <c r="CP67" s="401"/>
      <c r="CQ67" s="401"/>
      <c r="CR67" s="401"/>
      <c r="CS67" s="401"/>
      <c r="CT67" s="401"/>
      <c r="CU67" s="401"/>
      <c r="CV67" s="401"/>
      <c r="CW67" s="401"/>
      <c r="CX67" s="401"/>
      <c r="CY67" s="401"/>
      <c r="CZ67" s="401"/>
      <c r="DA67" s="401"/>
      <c r="DB67" s="401"/>
      <c r="DC67" s="401"/>
      <c r="DD67" s="401"/>
      <c r="DE67" s="401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1"/>
      <c r="DT67" s="401"/>
      <c r="DU67" s="401"/>
      <c r="DV67" s="401"/>
      <c r="DW67" s="401"/>
      <c r="DX67" s="401"/>
      <c r="DY67" s="401"/>
      <c r="DZ67" s="401"/>
      <c r="EA67" s="401"/>
      <c r="EB67" s="401"/>
      <c r="EC67" s="401"/>
      <c r="ED67" s="401"/>
      <c r="EE67" s="401"/>
      <c r="EF67" s="401"/>
      <c r="EG67" s="401"/>
      <c r="EH67" s="401"/>
      <c r="EI67" s="401"/>
      <c r="EJ67" s="401"/>
      <c r="EK67" s="401"/>
      <c r="EL67" s="401"/>
      <c r="EM67" s="401"/>
      <c r="EN67" s="401"/>
      <c r="EO67" s="401"/>
      <c r="EP67" s="401"/>
      <c r="EQ67" s="401"/>
      <c r="ER67" s="401"/>
      <c r="ES67" s="401"/>
      <c r="ET67" s="401"/>
      <c r="EU67" s="401"/>
      <c r="EV67" s="401"/>
      <c r="EW67" s="401"/>
      <c r="EX67" s="401"/>
      <c r="EY67" s="401"/>
      <c r="EZ67" s="401"/>
      <c r="FA67" s="401"/>
      <c r="FB67" s="401"/>
      <c r="FC67" s="401"/>
      <c r="FD67" s="401"/>
      <c r="FE67" s="401"/>
      <c r="FF67" s="401"/>
      <c r="FG67" s="401"/>
      <c r="FH67" s="401"/>
      <c r="FI67" s="401"/>
      <c r="FJ67" s="401"/>
      <c r="FK67" s="401"/>
      <c r="FL67" s="401"/>
      <c r="FM67" s="401"/>
      <c r="FN67" s="401"/>
      <c r="FO67" s="401"/>
      <c r="FP67" s="401"/>
      <c r="FQ67" s="401"/>
      <c r="FR67" s="401"/>
      <c r="FS67" s="401"/>
      <c r="FT67" s="401"/>
      <c r="FU67" s="401"/>
      <c r="FV67" s="401"/>
      <c r="FW67" s="401"/>
      <c r="FX67" s="401"/>
      <c r="FY67" s="401"/>
      <c r="FZ67" s="401"/>
      <c r="GA67" s="401"/>
      <c r="GB67" s="401"/>
      <c r="GC67" s="401"/>
      <c r="GD67" s="401"/>
      <c r="GE67" s="401"/>
      <c r="GF67" s="401"/>
      <c r="GG67" s="401"/>
      <c r="GH67" s="401"/>
      <c r="GI67" s="401"/>
      <c r="GJ67" s="401"/>
      <c r="GK67" s="401"/>
      <c r="GL67" s="401"/>
      <c r="GM67" s="401"/>
      <c r="GN67" s="401"/>
      <c r="GO67" s="401"/>
      <c r="GP67" s="401"/>
      <c r="GQ67" s="401"/>
      <c r="GR67" s="401"/>
      <c r="GS67" s="401"/>
      <c r="GT67" s="401"/>
      <c r="GU67" s="401"/>
      <c r="GV67" s="401"/>
      <c r="GW67" s="401"/>
      <c r="GX67" s="401"/>
      <c r="GY67" s="401"/>
      <c r="GZ67" s="401"/>
      <c r="HA67" s="401"/>
      <c r="HB67" s="401"/>
      <c r="HC67" s="401"/>
      <c r="HD67" s="401"/>
      <c r="HE67" s="401"/>
      <c r="HF67" s="401"/>
      <c r="HG67" s="401"/>
      <c r="HH67" s="401"/>
      <c r="HI67" s="401"/>
      <c r="HJ67" s="401"/>
      <c r="HK67" s="401"/>
      <c r="HL67" s="401"/>
      <c r="HM67" s="401"/>
      <c r="HN67" s="401"/>
      <c r="HO67" s="401"/>
      <c r="HP67" s="401"/>
      <c r="HQ67" s="401"/>
      <c r="HR67" s="401"/>
      <c r="HS67" s="401"/>
      <c r="HT67" s="401"/>
      <c r="HU67" s="401"/>
      <c r="HV67" s="401"/>
      <c r="HW67" s="401"/>
      <c r="HX67" s="401"/>
      <c r="HY67" s="401"/>
      <c r="HZ67" s="401"/>
      <c r="IA67" s="401"/>
      <c r="IB67" s="401"/>
      <c r="IC67" s="401"/>
      <c r="ID67" s="401"/>
      <c r="IE67" s="401"/>
      <c r="IF67" s="401"/>
      <c r="IG67" s="401"/>
      <c r="IH67" s="401"/>
      <c r="II67" s="401"/>
      <c r="IJ67" s="401"/>
      <c r="IK67" s="401"/>
      <c r="IL67" s="401"/>
      <c r="IM67" s="401"/>
      <c r="IN67" s="401"/>
      <c r="IO67" s="401"/>
      <c r="IP67" s="401"/>
      <c r="IQ67" s="401"/>
      <c r="IR67" s="401"/>
      <c r="IS67" s="401"/>
      <c r="IT67" s="401"/>
      <c r="IU67" s="401"/>
      <c r="IV67" s="401"/>
      <c r="IW67" s="401"/>
      <c r="IX67" s="401"/>
      <c r="IY67" s="401"/>
      <c r="IZ67" s="401"/>
      <c r="JA67" s="401"/>
      <c r="JB67" s="401"/>
      <c r="JC67" s="401"/>
      <c r="JD67" s="401"/>
      <c r="JE67" s="401"/>
      <c r="JF67" s="401"/>
      <c r="JG67" s="401"/>
      <c r="JH67" s="401"/>
      <c r="JI67" s="401"/>
      <c r="JJ67" s="401"/>
      <c r="JK67" s="401"/>
      <c r="JL67" s="401"/>
      <c r="JM67" s="401"/>
      <c r="JN67" s="401"/>
      <c r="JO67" s="401"/>
      <c r="JP67" s="401"/>
      <c r="JQ67" s="401"/>
      <c r="JR67" s="401"/>
      <c r="JS67" s="401"/>
      <c r="JT67" s="401"/>
      <c r="JU67" s="401"/>
      <c r="JV67" s="401"/>
      <c r="JW67" s="401"/>
      <c r="JX67" s="401"/>
      <c r="JY67" s="401"/>
      <c r="JZ67" s="401"/>
      <c r="KA67" s="401"/>
      <c r="KB67" s="401"/>
      <c r="KC67" s="401"/>
      <c r="KD67" s="401"/>
      <c r="KE67" s="401"/>
      <c r="KF67" s="401"/>
      <c r="KG67" s="401"/>
      <c r="KH67" s="401"/>
      <c r="KI67" s="401"/>
      <c r="KJ67" s="401"/>
      <c r="KK67" s="401"/>
      <c r="KL67" s="401"/>
      <c r="KM67" s="401"/>
      <c r="KN67" s="401"/>
      <c r="KO67" s="401"/>
      <c r="KP67" s="401"/>
      <c r="KQ67" s="401"/>
      <c r="KR67" s="401"/>
      <c r="KS67" s="401"/>
      <c r="KT67" s="401"/>
      <c r="KU67" s="401"/>
      <c r="KV67" s="401"/>
      <c r="KW67" s="401"/>
      <c r="KX67" s="401"/>
      <c r="KY67" s="401"/>
      <c r="KZ67" s="401"/>
      <c r="LA67" s="401"/>
      <c r="LB67" s="401"/>
      <c r="LC67" s="401"/>
      <c r="LD67" s="401"/>
      <c r="LE67" s="401"/>
      <c r="LF67" s="401"/>
      <c r="LG67" s="401"/>
      <c r="LH67" s="401"/>
      <c r="LI67" s="401"/>
      <c r="LJ67" s="401"/>
      <c r="LK67" s="401"/>
      <c r="LL67" s="401"/>
      <c r="LM67" s="401"/>
      <c r="LN67" s="401"/>
      <c r="LO67" s="401"/>
      <c r="LP67" s="401"/>
      <c r="LQ67" s="401"/>
      <c r="LR67" s="401"/>
      <c r="LS67" s="401"/>
      <c r="LT67" s="401"/>
      <c r="LU67" s="401"/>
      <c r="LV67" s="401"/>
      <c r="LW67" s="401"/>
      <c r="LX67" s="401"/>
      <c r="LY67" s="401"/>
      <c r="LZ67" s="401"/>
      <c r="MA67" s="401"/>
      <c r="MB67" s="401"/>
      <c r="MC67" s="401"/>
      <c r="MD67" s="401"/>
      <c r="ME67" s="401"/>
      <c r="MF67" s="401"/>
      <c r="MG67" s="401"/>
      <c r="MH67" s="401"/>
      <c r="MI67" s="401"/>
      <c r="MJ67" s="401"/>
      <c r="MK67" s="401"/>
      <c r="ML67" s="401"/>
      <c r="MM67" s="401"/>
      <c r="MN67" s="401"/>
      <c r="MO67" s="401"/>
      <c r="MP67" s="401"/>
      <c r="MQ67" s="401"/>
      <c r="MR67" s="401"/>
      <c r="MS67" s="401"/>
      <c r="MT67" s="401"/>
      <c r="MU67" s="401"/>
      <c r="MV67" s="401"/>
      <c r="MW67" s="401"/>
      <c r="MX67" s="401"/>
      <c r="MY67" s="401"/>
      <c r="MZ67" s="401"/>
      <c r="NA67" s="401"/>
      <c r="NB67" s="401"/>
      <c r="NC67" s="401"/>
      <c r="ND67" s="401"/>
      <c r="NE67" s="401"/>
      <c r="NF67" s="401"/>
      <c r="NG67" s="401"/>
      <c r="NH67" s="401"/>
      <c r="NI67" s="401"/>
      <c r="NJ67" s="401"/>
      <c r="NK67" s="401"/>
      <c r="NL67" s="401"/>
      <c r="NM67" s="401"/>
      <c r="NN67" s="401"/>
      <c r="NO67" s="401"/>
      <c r="NP67" s="401"/>
      <c r="NQ67" s="401"/>
      <c r="NR67" s="401"/>
      <c r="NS67" s="401"/>
      <c r="NT67" s="401"/>
      <c r="NU67" s="401"/>
      <c r="NV67" s="401"/>
      <c r="NW67" s="401"/>
      <c r="NX67" s="401"/>
      <c r="NY67" s="401"/>
      <c r="NZ67" s="401"/>
      <c r="OA67" s="401"/>
      <c r="OB67" s="401"/>
      <c r="OC67" s="401"/>
      <c r="OD67" s="401"/>
      <c r="OE67" s="401"/>
      <c r="OF67" s="401"/>
      <c r="OG67" s="401"/>
      <c r="OH67" s="401"/>
      <c r="OI67" s="401"/>
      <c r="OJ67" s="401"/>
      <c r="OK67" s="401"/>
      <c r="OL67" s="401"/>
      <c r="OM67" s="401"/>
      <c r="ON67" s="401"/>
      <c r="OO67" s="401"/>
      <c r="OP67" s="401"/>
      <c r="OQ67" s="401"/>
      <c r="OR67" s="401"/>
      <c r="OS67" s="401"/>
      <c r="OT67" s="401"/>
      <c r="OU67" s="401"/>
      <c r="OV67" s="401"/>
      <c r="OW67" s="401"/>
      <c r="OX67" s="401"/>
      <c r="OY67" s="401"/>
      <c r="OZ67" s="401"/>
      <c r="PA67" s="401"/>
      <c r="PB67" s="401"/>
      <c r="PC67" s="401"/>
      <c r="PD67" s="401"/>
      <c r="PE67" s="401"/>
      <c r="PF67" s="401"/>
      <c r="PG67" s="401"/>
      <c r="PH67" s="401"/>
      <c r="PI67" s="401"/>
      <c r="PJ67" s="401"/>
      <c r="PK67" s="401"/>
      <c r="PL67" s="401"/>
      <c r="PM67" s="401"/>
      <c r="PN67" s="401"/>
      <c r="PO67" s="401"/>
      <c r="PP67" s="401"/>
      <c r="PQ67" s="401"/>
      <c r="PR67" s="401"/>
      <c r="PS67" s="401"/>
      <c r="PT67" s="401"/>
      <c r="PU67" s="401"/>
      <c r="PV67" s="401"/>
      <c r="PW67" s="401"/>
      <c r="PX67" s="401"/>
      <c r="PY67" s="401"/>
      <c r="PZ67" s="401"/>
      <c r="QA67" s="401"/>
      <c r="QB67" s="401"/>
      <c r="QC67" s="401"/>
      <c r="QD67" s="401"/>
      <c r="QE67" s="401"/>
      <c r="QF67" s="401"/>
      <c r="QG67" s="401"/>
      <c r="QH67" s="401"/>
      <c r="QI67" s="401"/>
      <c r="QJ67" s="401"/>
      <c r="QK67" s="401"/>
      <c r="QL67" s="401"/>
      <c r="QM67" s="401"/>
      <c r="QN67" s="401"/>
      <c r="QO67" s="401"/>
      <c r="QP67" s="401"/>
      <c r="QQ67" s="401"/>
      <c r="QR67" s="401"/>
      <c r="QS67" s="401"/>
      <c r="QT67" s="401"/>
      <c r="QU67" s="401"/>
      <c r="QV67" s="401"/>
      <c r="QW67" s="401"/>
      <c r="QX67" s="401"/>
      <c r="QY67" s="401"/>
      <c r="QZ67" s="401"/>
      <c r="RA67" s="401"/>
      <c r="RB67" s="401"/>
      <c r="RC67" s="401"/>
      <c r="RD67" s="401"/>
      <c r="RE67" s="401"/>
      <c r="RF67" s="401"/>
      <c r="RG67" s="401"/>
      <c r="RH67" s="401"/>
      <c r="RI67" s="401"/>
      <c r="RJ67" s="401"/>
      <c r="RK67" s="401"/>
      <c r="RL67" s="401"/>
      <c r="RM67" s="401"/>
      <c r="RN67" s="401"/>
      <c r="RO67" s="401"/>
      <c r="RP67" s="401"/>
      <c r="RQ67" s="401"/>
      <c r="RR67" s="401"/>
      <c r="RS67" s="401"/>
      <c r="RT67" s="401"/>
      <c r="RU67" s="401"/>
      <c r="RV67" s="401"/>
      <c r="RW67" s="401"/>
      <c r="RX67" s="401"/>
      <c r="RY67" s="401"/>
      <c r="RZ67" s="401"/>
      <c r="SA67" s="401"/>
      <c r="SB67" s="401"/>
      <c r="SC67" s="401"/>
      <c r="SD67" s="401"/>
      <c r="SE67" s="401"/>
      <c r="SF67" s="401"/>
      <c r="SG67" s="401"/>
      <c r="SH67" s="401"/>
      <c r="SI67" s="401"/>
      <c r="SJ67" s="401"/>
      <c r="SK67" s="401"/>
      <c r="SL67" s="401"/>
      <c r="SM67" s="401"/>
      <c r="SN67" s="401"/>
      <c r="SO67" s="401"/>
      <c r="SP67" s="401"/>
      <c r="SQ67" s="401"/>
      <c r="SR67" s="401"/>
      <c r="SS67" s="401"/>
      <c r="ST67" s="401"/>
      <c r="SU67" s="401"/>
      <c r="SV67" s="401"/>
      <c r="SW67" s="401"/>
      <c r="SX67" s="401"/>
      <c r="SY67" s="401"/>
      <c r="SZ67" s="401"/>
      <c r="TA67" s="401"/>
      <c r="TB67" s="401"/>
      <c r="TC67" s="401"/>
      <c r="TD67" s="401"/>
      <c r="TE67" s="401"/>
      <c r="TF67" s="401"/>
      <c r="TG67" s="401"/>
      <c r="TH67" s="401"/>
      <c r="TI67" s="401"/>
      <c r="TJ67" s="401"/>
      <c r="TK67" s="401"/>
      <c r="TL67" s="401"/>
      <c r="TM67" s="401"/>
      <c r="TN67" s="401"/>
      <c r="TO67" s="401"/>
      <c r="TP67" s="401"/>
      <c r="TQ67" s="401"/>
      <c r="TR67" s="401"/>
      <c r="TS67" s="401"/>
      <c r="TT67" s="401"/>
      <c r="TU67" s="401"/>
      <c r="TV67" s="401"/>
      <c r="TW67" s="401"/>
      <c r="TX67" s="401"/>
      <c r="TY67" s="401"/>
      <c r="TZ67" s="401"/>
      <c r="UA67" s="401"/>
      <c r="UB67" s="401"/>
      <c r="UC67" s="401"/>
      <c r="UD67" s="401"/>
      <c r="UE67" s="401"/>
      <c r="UF67" s="401"/>
      <c r="UG67" s="401"/>
      <c r="UH67" s="401"/>
      <c r="UI67" s="401"/>
      <c r="UJ67" s="401"/>
      <c r="UK67" s="401"/>
      <c r="UL67" s="401"/>
      <c r="UM67" s="401"/>
    </row>
    <row r="68" spans="1:559" s="467" customFormat="1" ht="13.95" customHeight="1">
      <c r="A68" s="963"/>
      <c r="B68" s="450" t="s">
        <v>1016</v>
      </c>
      <c r="C68" s="451" t="s">
        <v>258</v>
      </c>
      <c r="D68" s="451" t="s">
        <v>1058</v>
      </c>
      <c r="E68" s="451" t="s">
        <v>1059</v>
      </c>
      <c r="F68" s="452">
        <v>72.02</v>
      </c>
      <c r="G68" s="452">
        <v>0.92</v>
      </c>
      <c r="H68" s="452">
        <v>6.33</v>
      </c>
      <c r="I68" s="453">
        <f>COUNT(F68:F70)</f>
        <v>3</v>
      </c>
      <c r="J68" s="458">
        <f>AVERAGE(F68:F70)</f>
        <v>68.983333333333334</v>
      </c>
      <c r="K68" s="458">
        <f>STDEV(F68:F70)</f>
        <v>13.03308226527148</v>
      </c>
      <c r="L68" s="459">
        <f>K68/J68</f>
        <v>0.1889308857009637</v>
      </c>
      <c r="M68" s="454">
        <f t="shared" si="0"/>
        <v>0.23299681570784653</v>
      </c>
      <c r="N68" s="455">
        <f t="shared" si="1"/>
        <v>0.59211806078581408</v>
      </c>
      <c r="O68" s="455">
        <f t="shared" si="2"/>
        <v>0.18423612157162816</v>
      </c>
      <c r="P68" s="455">
        <f t="shared" si="3"/>
        <v>0.81576387842837184</v>
      </c>
      <c r="Q68" s="456">
        <f t="shared" si="4"/>
        <v>2.4472916352851155</v>
      </c>
      <c r="R68" s="457">
        <f>COUNT(F68:F70)</f>
        <v>3</v>
      </c>
      <c r="S68" s="458">
        <f>AVERAGE(F68:F70)</f>
        <v>68.983333333333334</v>
      </c>
      <c r="T68" s="458">
        <f>STDEV(F68:F70)</f>
        <v>13.03308226527148</v>
      </c>
      <c r="U68" s="459">
        <f>T68/S68</f>
        <v>0.1889308857009637</v>
      </c>
      <c r="V68" s="460">
        <f t="shared" si="5"/>
        <v>3.0366666666666617</v>
      </c>
      <c r="W68" s="460">
        <f t="shared" si="6"/>
        <v>1.196</v>
      </c>
      <c r="X68" s="461">
        <f t="shared" si="7"/>
        <v>15.587566389264689</v>
      </c>
      <c r="Y68" s="462" t="str">
        <f t="shared" si="8"/>
        <v>Accept</v>
      </c>
      <c r="Z68" s="461"/>
      <c r="AA68" s="461"/>
      <c r="AB68" s="463"/>
      <c r="AC68" s="463"/>
      <c r="AD68" s="461"/>
      <c r="AE68" s="463"/>
      <c r="AF68" s="464">
        <f>COUNT(F68:F70)</f>
        <v>3</v>
      </c>
      <c r="AG68" s="465">
        <f>AVERAGE(F68:F70)</f>
        <v>68.983333333333334</v>
      </c>
      <c r="AH68" s="465">
        <f>STDEV(F68:F70)</f>
        <v>13.03308226527148</v>
      </c>
      <c r="AI68" s="466">
        <f>AH68/AG68</f>
        <v>0.1889308857009637</v>
      </c>
      <c r="AJ68" s="401"/>
      <c r="AK68" s="401"/>
      <c r="AL68" s="401"/>
      <c r="AM68" s="401"/>
      <c r="AN68" s="401"/>
      <c r="AO68" s="401"/>
      <c r="AP68" s="401"/>
      <c r="AQ68" s="401"/>
      <c r="AR68" s="401"/>
      <c r="AS68" s="401"/>
      <c r="AT68" s="401"/>
      <c r="AU68" s="401"/>
      <c r="AV68" s="401"/>
      <c r="AW68" s="401"/>
      <c r="AX68" s="401"/>
      <c r="AY68" s="401"/>
      <c r="AZ68" s="401"/>
      <c r="BA68" s="401"/>
      <c r="BB68" s="401"/>
      <c r="BC68" s="401"/>
      <c r="BD68" s="401"/>
      <c r="BE68" s="401"/>
      <c r="BF68" s="401"/>
      <c r="BG68" s="401"/>
      <c r="BH68" s="401"/>
      <c r="BI68" s="401"/>
      <c r="BJ68" s="401"/>
      <c r="BK68" s="401"/>
      <c r="BL68" s="401"/>
      <c r="BM68" s="401"/>
      <c r="BN68" s="401"/>
      <c r="BO68" s="401"/>
      <c r="BP68" s="401"/>
      <c r="BQ68" s="401"/>
      <c r="BR68" s="401"/>
      <c r="BS68" s="401"/>
      <c r="BT68" s="401"/>
      <c r="BU68" s="401"/>
      <c r="BV68" s="401"/>
      <c r="BW68" s="401"/>
      <c r="BX68" s="401"/>
      <c r="BY68" s="401"/>
      <c r="BZ68" s="401"/>
      <c r="CA68" s="401"/>
      <c r="CB68" s="401"/>
      <c r="CC68" s="401"/>
      <c r="CD68" s="401"/>
      <c r="CE68" s="401"/>
      <c r="CF68" s="401"/>
      <c r="CG68" s="401"/>
      <c r="CH68" s="401"/>
      <c r="CI68" s="401"/>
      <c r="CJ68" s="401"/>
      <c r="CK68" s="401"/>
      <c r="CL68" s="401"/>
      <c r="CM68" s="401"/>
      <c r="CN68" s="401"/>
      <c r="CO68" s="401"/>
      <c r="CP68" s="401"/>
      <c r="CQ68" s="401"/>
      <c r="CR68" s="401"/>
      <c r="CS68" s="401"/>
      <c r="CT68" s="401"/>
      <c r="CU68" s="401"/>
      <c r="CV68" s="401"/>
      <c r="CW68" s="401"/>
      <c r="CX68" s="401"/>
      <c r="CY68" s="401"/>
      <c r="CZ68" s="401"/>
      <c r="DA68" s="401"/>
      <c r="DB68" s="401"/>
      <c r="DC68" s="401"/>
      <c r="DD68" s="401"/>
      <c r="DE68" s="401"/>
      <c r="DF68" s="401"/>
      <c r="DG68" s="401"/>
      <c r="DH68" s="401"/>
      <c r="DI68" s="401"/>
      <c r="DJ68" s="401"/>
      <c r="DK68" s="401"/>
      <c r="DL68" s="401"/>
      <c r="DM68" s="401"/>
      <c r="DN68" s="401"/>
      <c r="DO68" s="401"/>
      <c r="DP68" s="401"/>
      <c r="DQ68" s="401"/>
      <c r="DR68" s="401"/>
      <c r="DS68" s="401"/>
      <c r="DT68" s="401"/>
      <c r="DU68" s="401"/>
      <c r="DV68" s="401"/>
      <c r="DW68" s="401"/>
      <c r="DX68" s="401"/>
      <c r="DY68" s="401"/>
      <c r="DZ68" s="401"/>
      <c r="EA68" s="401"/>
      <c r="EB68" s="401"/>
      <c r="EC68" s="401"/>
      <c r="ED68" s="401"/>
      <c r="EE68" s="401"/>
      <c r="EF68" s="401"/>
      <c r="EG68" s="401"/>
      <c r="EH68" s="401"/>
      <c r="EI68" s="401"/>
      <c r="EJ68" s="401"/>
      <c r="EK68" s="401"/>
      <c r="EL68" s="401"/>
      <c r="EM68" s="401"/>
      <c r="EN68" s="401"/>
      <c r="EO68" s="401"/>
      <c r="EP68" s="401"/>
      <c r="EQ68" s="401"/>
      <c r="ER68" s="401"/>
      <c r="ES68" s="401"/>
      <c r="ET68" s="401"/>
      <c r="EU68" s="401"/>
      <c r="EV68" s="401"/>
      <c r="EW68" s="401"/>
      <c r="EX68" s="401"/>
      <c r="EY68" s="401"/>
      <c r="EZ68" s="401"/>
      <c r="FA68" s="401"/>
      <c r="FB68" s="401"/>
      <c r="FC68" s="401"/>
      <c r="FD68" s="401"/>
      <c r="FE68" s="401"/>
      <c r="FF68" s="401"/>
      <c r="FG68" s="401"/>
      <c r="FH68" s="401"/>
      <c r="FI68" s="401"/>
      <c r="FJ68" s="401"/>
      <c r="FK68" s="401"/>
      <c r="FL68" s="401"/>
      <c r="FM68" s="401"/>
      <c r="FN68" s="401"/>
      <c r="FO68" s="401"/>
      <c r="FP68" s="401"/>
      <c r="FQ68" s="401"/>
      <c r="FR68" s="401"/>
      <c r="FS68" s="401"/>
      <c r="FT68" s="401"/>
      <c r="FU68" s="401"/>
      <c r="FV68" s="401"/>
      <c r="FW68" s="401"/>
      <c r="FX68" s="401"/>
      <c r="FY68" s="401"/>
      <c r="FZ68" s="401"/>
      <c r="GA68" s="401"/>
      <c r="GB68" s="401"/>
      <c r="GC68" s="401"/>
      <c r="GD68" s="401"/>
      <c r="GE68" s="401"/>
      <c r="GF68" s="401"/>
      <c r="GG68" s="401"/>
      <c r="GH68" s="401"/>
      <c r="GI68" s="401"/>
      <c r="GJ68" s="401"/>
      <c r="GK68" s="401"/>
      <c r="GL68" s="401"/>
      <c r="GM68" s="401"/>
      <c r="GN68" s="401"/>
      <c r="GO68" s="401"/>
      <c r="GP68" s="401"/>
      <c r="GQ68" s="401"/>
      <c r="GR68" s="401"/>
      <c r="GS68" s="401"/>
      <c r="GT68" s="401"/>
      <c r="GU68" s="401"/>
      <c r="GV68" s="401"/>
      <c r="GW68" s="401"/>
      <c r="GX68" s="401"/>
      <c r="GY68" s="401"/>
      <c r="GZ68" s="401"/>
      <c r="HA68" s="401"/>
      <c r="HB68" s="401"/>
      <c r="HC68" s="401"/>
      <c r="HD68" s="401"/>
      <c r="HE68" s="401"/>
      <c r="HF68" s="401"/>
      <c r="HG68" s="401"/>
      <c r="HH68" s="401"/>
      <c r="HI68" s="401"/>
      <c r="HJ68" s="401"/>
      <c r="HK68" s="401"/>
      <c r="HL68" s="401"/>
      <c r="HM68" s="401"/>
      <c r="HN68" s="401"/>
      <c r="HO68" s="401"/>
      <c r="HP68" s="401"/>
      <c r="HQ68" s="401"/>
      <c r="HR68" s="401"/>
      <c r="HS68" s="401"/>
      <c r="HT68" s="401"/>
      <c r="HU68" s="401"/>
      <c r="HV68" s="401"/>
      <c r="HW68" s="401"/>
      <c r="HX68" s="401"/>
      <c r="HY68" s="401"/>
      <c r="HZ68" s="401"/>
      <c r="IA68" s="401"/>
      <c r="IB68" s="401"/>
      <c r="IC68" s="401"/>
      <c r="ID68" s="401"/>
      <c r="IE68" s="401"/>
      <c r="IF68" s="401"/>
      <c r="IG68" s="401"/>
      <c r="IH68" s="401"/>
      <c r="II68" s="401"/>
      <c r="IJ68" s="401"/>
      <c r="IK68" s="401"/>
      <c r="IL68" s="401"/>
      <c r="IM68" s="401"/>
      <c r="IN68" s="401"/>
      <c r="IO68" s="401"/>
      <c r="IP68" s="401"/>
      <c r="IQ68" s="401"/>
      <c r="IR68" s="401"/>
      <c r="IS68" s="401"/>
      <c r="IT68" s="401"/>
      <c r="IU68" s="401"/>
      <c r="IV68" s="401"/>
      <c r="IW68" s="401"/>
      <c r="IX68" s="401"/>
      <c r="IY68" s="401"/>
      <c r="IZ68" s="401"/>
      <c r="JA68" s="401"/>
      <c r="JB68" s="401"/>
      <c r="JC68" s="401"/>
      <c r="JD68" s="401"/>
      <c r="JE68" s="401"/>
      <c r="JF68" s="401"/>
      <c r="JG68" s="401"/>
      <c r="JH68" s="401"/>
      <c r="JI68" s="401"/>
      <c r="JJ68" s="401"/>
      <c r="JK68" s="401"/>
      <c r="JL68" s="401"/>
      <c r="JM68" s="401"/>
      <c r="JN68" s="401"/>
      <c r="JO68" s="401"/>
      <c r="JP68" s="401"/>
      <c r="JQ68" s="401"/>
      <c r="JR68" s="401"/>
      <c r="JS68" s="401"/>
      <c r="JT68" s="401"/>
      <c r="JU68" s="401"/>
      <c r="JV68" s="401"/>
      <c r="JW68" s="401"/>
      <c r="JX68" s="401"/>
      <c r="JY68" s="401"/>
      <c r="JZ68" s="401"/>
      <c r="KA68" s="401"/>
      <c r="KB68" s="401"/>
      <c r="KC68" s="401"/>
      <c r="KD68" s="401"/>
      <c r="KE68" s="401"/>
      <c r="KF68" s="401"/>
      <c r="KG68" s="401"/>
      <c r="KH68" s="401"/>
      <c r="KI68" s="401"/>
      <c r="KJ68" s="401"/>
      <c r="KK68" s="401"/>
      <c r="KL68" s="401"/>
      <c r="KM68" s="401"/>
      <c r="KN68" s="401"/>
      <c r="KO68" s="401"/>
      <c r="KP68" s="401"/>
      <c r="KQ68" s="401"/>
      <c r="KR68" s="401"/>
      <c r="KS68" s="401"/>
      <c r="KT68" s="401"/>
      <c r="KU68" s="401"/>
      <c r="KV68" s="401"/>
      <c r="KW68" s="401"/>
      <c r="KX68" s="401"/>
      <c r="KY68" s="401"/>
      <c r="KZ68" s="401"/>
      <c r="LA68" s="401"/>
      <c r="LB68" s="401"/>
      <c r="LC68" s="401"/>
      <c r="LD68" s="401"/>
      <c r="LE68" s="401"/>
      <c r="LF68" s="401"/>
      <c r="LG68" s="401"/>
      <c r="LH68" s="401"/>
      <c r="LI68" s="401"/>
      <c r="LJ68" s="401"/>
      <c r="LK68" s="401"/>
      <c r="LL68" s="401"/>
      <c r="LM68" s="401"/>
      <c r="LN68" s="401"/>
      <c r="LO68" s="401"/>
      <c r="LP68" s="401"/>
      <c r="LQ68" s="401"/>
      <c r="LR68" s="401"/>
      <c r="LS68" s="401"/>
      <c r="LT68" s="401"/>
      <c r="LU68" s="401"/>
      <c r="LV68" s="401"/>
      <c r="LW68" s="401"/>
      <c r="LX68" s="401"/>
      <c r="LY68" s="401"/>
      <c r="LZ68" s="401"/>
      <c r="MA68" s="401"/>
      <c r="MB68" s="401"/>
      <c r="MC68" s="401"/>
      <c r="MD68" s="401"/>
      <c r="ME68" s="401"/>
      <c r="MF68" s="401"/>
      <c r="MG68" s="401"/>
      <c r="MH68" s="401"/>
      <c r="MI68" s="401"/>
      <c r="MJ68" s="401"/>
      <c r="MK68" s="401"/>
      <c r="ML68" s="401"/>
      <c r="MM68" s="401"/>
      <c r="MN68" s="401"/>
      <c r="MO68" s="401"/>
      <c r="MP68" s="401"/>
      <c r="MQ68" s="401"/>
      <c r="MR68" s="401"/>
      <c r="MS68" s="401"/>
      <c r="MT68" s="401"/>
      <c r="MU68" s="401"/>
      <c r="MV68" s="401"/>
      <c r="MW68" s="401"/>
      <c r="MX68" s="401"/>
      <c r="MY68" s="401"/>
      <c r="MZ68" s="401"/>
      <c r="NA68" s="401"/>
      <c r="NB68" s="401"/>
      <c r="NC68" s="401"/>
      <c r="ND68" s="401"/>
      <c r="NE68" s="401"/>
      <c r="NF68" s="401"/>
      <c r="NG68" s="401"/>
      <c r="NH68" s="401"/>
      <c r="NI68" s="401"/>
      <c r="NJ68" s="401"/>
      <c r="NK68" s="401"/>
      <c r="NL68" s="401"/>
      <c r="NM68" s="401"/>
      <c r="NN68" s="401"/>
      <c r="NO68" s="401"/>
      <c r="NP68" s="401"/>
      <c r="NQ68" s="401"/>
      <c r="NR68" s="401"/>
      <c r="NS68" s="401"/>
      <c r="NT68" s="401"/>
      <c r="NU68" s="401"/>
      <c r="NV68" s="401"/>
      <c r="NW68" s="401"/>
      <c r="NX68" s="401"/>
      <c r="NY68" s="401"/>
      <c r="NZ68" s="401"/>
      <c r="OA68" s="401"/>
      <c r="OB68" s="401"/>
      <c r="OC68" s="401"/>
      <c r="OD68" s="401"/>
      <c r="OE68" s="401"/>
      <c r="OF68" s="401"/>
      <c r="OG68" s="401"/>
      <c r="OH68" s="401"/>
      <c r="OI68" s="401"/>
      <c r="OJ68" s="401"/>
      <c r="OK68" s="401"/>
      <c r="OL68" s="401"/>
      <c r="OM68" s="401"/>
      <c r="ON68" s="401"/>
      <c r="OO68" s="401"/>
      <c r="OP68" s="401"/>
      <c r="OQ68" s="401"/>
      <c r="OR68" s="401"/>
      <c r="OS68" s="401"/>
      <c r="OT68" s="401"/>
      <c r="OU68" s="401"/>
      <c r="OV68" s="401"/>
      <c r="OW68" s="401"/>
      <c r="OX68" s="401"/>
      <c r="OY68" s="401"/>
      <c r="OZ68" s="401"/>
      <c r="PA68" s="401"/>
      <c r="PB68" s="401"/>
      <c r="PC68" s="401"/>
      <c r="PD68" s="401"/>
      <c r="PE68" s="401"/>
      <c r="PF68" s="401"/>
      <c r="PG68" s="401"/>
      <c r="PH68" s="401"/>
      <c r="PI68" s="401"/>
      <c r="PJ68" s="401"/>
      <c r="PK68" s="401"/>
      <c r="PL68" s="401"/>
      <c r="PM68" s="401"/>
      <c r="PN68" s="401"/>
      <c r="PO68" s="401"/>
      <c r="PP68" s="401"/>
      <c r="PQ68" s="401"/>
      <c r="PR68" s="401"/>
      <c r="PS68" s="401"/>
      <c r="PT68" s="401"/>
      <c r="PU68" s="401"/>
      <c r="PV68" s="401"/>
      <c r="PW68" s="401"/>
      <c r="PX68" s="401"/>
      <c r="PY68" s="401"/>
      <c r="PZ68" s="401"/>
      <c r="QA68" s="401"/>
      <c r="QB68" s="401"/>
      <c r="QC68" s="401"/>
      <c r="QD68" s="401"/>
      <c r="QE68" s="401"/>
      <c r="QF68" s="401"/>
      <c r="QG68" s="401"/>
      <c r="QH68" s="401"/>
      <c r="QI68" s="401"/>
      <c r="QJ68" s="401"/>
      <c r="QK68" s="401"/>
      <c r="QL68" s="401"/>
      <c r="QM68" s="401"/>
      <c r="QN68" s="401"/>
      <c r="QO68" s="401"/>
      <c r="QP68" s="401"/>
      <c r="QQ68" s="401"/>
      <c r="QR68" s="401"/>
      <c r="QS68" s="401"/>
      <c r="QT68" s="401"/>
      <c r="QU68" s="401"/>
      <c r="QV68" s="401"/>
      <c r="QW68" s="401"/>
      <c r="QX68" s="401"/>
      <c r="QY68" s="401"/>
      <c r="QZ68" s="401"/>
      <c r="RA68" s="401"/>
      <c r="RB68" s="401"/>
      <c r="RC68" s="401"/>
      <c r="RD68" s="401"/>
      <c r="RE68" s="401"/>
      <c r="RF68" s="401"/>
      <c r="RG68" s="401"/>
      <c r="RH68" s="401"/>
      <c r="RI68" s="401"/>
      <c r="RJ68" s="401"/>
      <c r="RK68" s="401"/>
      <c r="RL68" s="401"/>
      <c r="RM68" s="401"/>
      <c r="RN68" s="401"/>
      <c r="RO68" s="401"/>
      <c r="RP68" s="401"/>
      <c r="RQ68" s="401"/>
      <c r="RR68" s="401"/>
      <c r="RS68" s="401"/>
      <c r="RT68" s="401"/>
      <c r="RU68" s="401"/>
      <c r="RV68" s="401"/>
      <c r="RW68" s="401"/>
      <c r="RX68" s="401"/>
      <c r="RY68" s="401"/>
      <c r="RZ68" s="401"/>
      <c r="SA68" s="401"/>
      <c r="SB68" s="401"/>
      <c r="SC68" s="401"/>
      <c r="SD68" s="401"/>
      <c r="SE68" s="401"/>
      <c r="SF68" s="401"/>
      <c r="SG68" s="401"/>
      <c r="SH68" s="401"/>
      <c r="SI68" s="401"/>
      <c r="SJ68" s="401"/>
      <c r="SK68" s="401"/>
      <c r="SL68" s="401"/>
      <c r="SM68" s="401"/>
      <c r="SN68" s="401"/>
      <c r="SO68" s="401"/>
      <c r="SP68" s="401"/>
      <c r="SQ68" s="401"/>
      <c r="SR68" s="401"/>
      <c r="SS68" s="401"/>
      <c r="ST68" s="401"/>
      <c r="SU68" s="401"/>
      <c r="SV68" s="401"/>
      <c r="SW68" s="401"/>
      <c r="SX68" s="401"/>
      <c r="SY68" s="401"/>
      <c r="SZ68" s="401"/>
      <c r="TA68" s="401"/>
      <c r="TB68" s="401"/>
      <c r="TC68" s="401"/>
      <c r="TD68" s="401"/>
      <c r="TE68" s="401"/>
      <c r="TF68" s="401"/>
      <c r="TG68" s="401"/>
      <c r="TH68" s="401"/>
      <c r="TI68" s="401"/>
      <c r="TJ68" s="401"/>
      <c r="TK68" s="401"/>
      <c r="TL68" s="401"/>
      <c r="TM68" s="401"/>
      <c r="TN68" s="401"/>
      <c r="TO68" s="401"/>
      <c r="TP68" s="401"/>
      <c r="TQ68" s="401"/>
      <c r="TR68" s="401"/>
      <c r="TS68" s="401"/>
      <c r="TT68" s="401"/>
      <c r="TU68" s="401"/>
      <c r="TV68" s="401"/>
      <c r="TW68" s="401"/>
      <c r="TX68" s="401"/>
      <c r="TY68" s="401"/>
      <c r="TZ68" s="401"/>
      <c r="UA68" s="401"/>
      <c r="UB68" s="401"/>
      <c r="UC68" s="401"/>
      <c r="UD68" s="401"/>
      <c r="UE68" s="401"/>
      <c r="UF68" s="401"/>
      <c r="UG68" s="401"/>
      <c r="UH68" s="401"/>
      <c r="UI68" s="401"/>
      <c r="UJ68" s="401"/>
      <c r="UK68" s="401"/>
      <c r="UL68" s="401"/>
      <c r="UM68" s="401"/>
    </row>
    <row r="69" spans="1:559" s="401" customFormat="1" ht="13.95" customHeight="1">
      <c r="A69" s="963"/>
      <c r="B69" s="468" t="s">
        <v>1016</v>
      </c>
      <c r="C69" s="469" t="s">
        <v>258</v>
      </c>
      <c r="D69" s="469" t="s">
        <v>1060</v>
      </c>
      <c r="E69" s="469" t="s">
        <v>1061</v>
      </c>
      <c r="F69" s="470">
        <v>54.7</v>
      </c>
      <c r="G69" s="470">
        <v>0.8</v>
      </c>
      <c r="H69" s="470">
        <v>4.8</v>
      </c>
      <c r="I69" s="471">
        <f t="shared" ref="I69:L70" si="33">I68</f>
        <v>3</v>
      </c>
      <c r="J69" s="472">
        <f t="shared" si="33"/>
        <v>68.983333333333334</v>
      </c>
      <c r="K69" s="472">
        <f t="shared" si="33"/>
        <v>13.03308226527148</v>
      </c>
      <c r="L69" s="473">
        <f t="shared" si="33"/>
        <v>0.1889308857009637</v>
      </c>
      <c r="M69" s="474">
        <f t="shared" si="0"/>
        <v>1.0959290398552402</v>
      </c>
      <c r="N69" s="475">
        <f t="shared" si="1"/>
        <v>0.13655491470734279</v>
      </c>
      <c r="O69" s="475">
        <f t="shared" si="2"/>
        <v>0.72689017058531435</v>
      </c>
      <c r="P69" s="475">
        <f t="shared" si="3"/>
        <v>0.27310982941468559</v>
      </c>
      <c r="Q69" s="476">
        <f t="shared" si="4"/>
        <v>0.81932948824405671</v>
      </c>
      <c r="R69" s="477"/>
      <c r="S69" s="472"/>
      <c r="T69" s="472"/>
      <c r="U69" s="473"/>
      <c r="V69" s="478">
        <f t="shared" si="5"/>
        <v>14.283333333333331</v>
      </c>
      <c r="W69" s="478">
        <f t="shared" si="6"/>
        <v>1.196</v>
      </c>
      <c r="X69" s="479">
        <f t="shared" si="7"/>
        <v>15.587566389264689</v>
      </c>
      <c r="Y69" s="480" t="str">
        <f t="shared" si="8"/>
        <v>Accept</v>
      </c>
      <c r="Z69" s="479"/>
      <c r="AA69" s="479"/>
      <c r="AB69" s="481"/>
      <c r="AC69" s="481"/>
      <c r="AD69" s="479"/>
      <c r="AE69" s="481"/>
      <c r="AF69" s="464"/>
      <c r="AG69" s="482"/>
      <c r="AH69" s="482"/>
      <c r="AI69" s="483"/>
    </row>
    <row r="70" spans="1:559" s="501" customFormat="1" ht="13.95" customHeight="1">
      <c r="A70" s="964"/>
      <c r="B70" s="484" t="s">
        <v>1016</v>
      </c>
      <c r="C70" s="485" t="s">
        <v>258</v>
      </c>
      <c r="D70" s="485" t="s">
        <v>1062</v>
      </c>
      <c r="E70" s="485" t="s">
        <v>1063</v>
      </c>
      <c r="F70" s="486">
        <v>80.23</v>
      </c>
      <c r="G70" s="486">
        <v>1.58</v>
      </c>
      <c r="H70" s="486">
        <v>7.17</v>
      </c>
      <c r="I70" s="487">
        <f t="shared" si="33"/>
        <v>3</v>
      </c>
      <c r="J70" s="488">
        <f t="shared" si="33"/>
        <v>68.983333333333334</v>
      </c>
      <c r="K70" s="488">
        <f t="shared" si="33"/>
        <v>13.03308226527148</v>
      </c>
      <c r="L70" s="489">
        <f t="shared" si="33"/>
        <v>0.1889308857009637</v>
      </c>
      <c r="M70" s="490">
        <f t="shared" si="0"/>
        <v>0.86293222414739368</v>
      </c>
      <c r="N70" s="491">
        <f t="shared" si="1"/>
        <v>0.80591263393608481</v>
      </c>
      <c r="O70" s="491">
        <f t="shared" si="2"/>
        <v>0.61182526787216962</v>
      </c>
      <c r="P70" s="491">
        <f t="shared" si="3"/>
        <v>0.38817473212783038</v>
      </c>
      <c r="Q70" s="492">
        <f t="shared" si="4"/>
        <v>1.1645241963834911</v>
      </c>
      <c r="R70" s="493"/>
      <c r="S70" s="488"/>
      <c r="T70" s="488"/>
      <c r="U70" s="489"/>
      <c r="V70" s="494">
        <f t="shared" si="5"/>
        <v>11.24666666666667</v>
      </c>
      <c r="W70" s="494">
        <f t="shared" si="6"/>
        <v>1.196</v>
      </c>
      <c r="X70" s="495">
        <f t="shared" si="7"/>
        <v>15.587566389264689</v>
      </c>
      <c r="Y70" s="496" t="str">
        <f t="shared" si="8"/>
        <v>Accept</v>
      </c>
      <c r="Z70" s="495"/>
      <c r="AA70" s="495"/>
      <c r="AB70" s="497"/>
      <c r="AC70" s="497"/>
      <c r="AD70" s="495"/>
      <c r="AE70" s="497"/>
      <c r="AF70" s="498"/>
      <c r="AG70" s="499"/>
      <c r="AH70" s="499"/>
      <c r="AI70" s="500"/>
      <c r="AJ70" s="401"/>
      <c r="AK70" s="401"/>
      <c r="AL70" s="401"/>
      <c r="AM70" s="401"/>
      <c r="AN70" s="401"/>
      <c r="AO70" s="401"/>
      <c r="AP70" s="401"/>
      <c r="AQ70" s="401"/>
      <c r="AR70" s="401"/>
      <c r="AS70" s="401"/>
      <c r="AT70" s="401"/>
      <c r="AU70" s="401"/>
      <c r="AV70" s="401"/>
      <c r="AW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1"/>
      <c r="DT70" s="401"/>
      <c r="DU70" s="401"/>
      <c r="DV70" s="401"/>
      <c r="DW70" s="401"/>
      <c r="DX70" s="401"/>
      <c r="DY70" s="401"/>
      <c r="DZ70" s="401"/>
      <c r="EA70" s="401"/>
      <c r="EB70" s="401"/>
      <c r="EC70" s="401"/>
      <c r="ED70" s="401"/>
      <c r="EE70" s="401"/>
      <c r="EF70" s="401"/>
      <c r="EG70" s="401"/>
      <c r="EH70" s="401"/>
      <c r="EI70" s="401"/>
      <c r="EJ70" s="401"/>
      <c r="EK70" s="401"/>
      <c r="EL70" s="401"/>
      <c r="EM70" s="401"/>
      <c r="EN70" s="401"/>
      <c r="EO70" s="401"/>
      <c r="EP70" s="401"/>
      <c r="EQ70" s="401"/>
      <c r="ER70" s="401"/>
      <c r="ES70" s="401"/>
      <c r="ET70" s="401"/>
      <c r="EU70" s="401"/>
      <c r="EV70" s="401"/>
      <c r="EW70" s="401"/>
      <c r="EX70" s="401"/>
      <c r="EY70" s="401"/>
      <c r="EZ70" s="401"/>
      <c r="FA70" s="401"/>
      <c r="FB70" s="401"/>
      <c r="FC70" s="401"/>
      <c r="FD70" s="401"/>
      <c r="FE70" s="401"/>
      <c r="FF70" s="401"/>
      <c r="FG70" s="401"/>
      <c r="FH70" s="401"/>
      <c r="FI70" s="401"/>
      <c r="FJ70" s="401"/>
      <c r="FK70" s="401"/>
      <c r="FL70" s="401"/>
      <c r="FM70" s="401"/>
      <c r="FN70" s="401"/>
      <c r="FO70" s="401"/>
      <c r="FP70" s="401"/>
      <c r="FQ70" s="401"/>
      <c r="FR70" s="401"/>
      <c r="FS70" s="401"/>
      <c r="FT70" s="401"/>
      <c r="FU70" s="401"/>
      <c r="FV70" s="401"/>
      <c r="FW70" s="401"/>
      <c r="FX70" s="401"/>
      <c r="FY70" s="401"/>
      <c r="FZ70" s="401"/>
      <c r="GA70" s="401"/>
      <c r="GB70" s="401"/>
      <c r="GC70" s="401"/>
      <c r="GD70" s="401"/>
      <c r="GE70" s="401"/>
      <c r="GF70" s="401"/>
      <c r="GG70" s="401"/>
      <c r="GH70" s="401"/>
      <c r="GI70" s="401"/>
      <c r="GJ70" s="401"/>
      <c r="GK70" s="401"/>
      <c r="GL70" s="401"/>
      <c r="GM70" s="401"/>
      <c r="GN70" s="401"/>
      <c r="GO70" s="401"/>
      <c r="GP70" s="401"/>
      <c r="GQ70" s="401"/>
      <c r="GR70" s="401"/>
      <c r="GS70" s="401"/>
      <c r="GT70" s="401"/>
      <c r="GU70" s="401"/>
      <c r="GV70" s="401"/>
      <c r="GW70" s="401"/>
      <c r="GX70" s="401"/>
      <c r="GY70" s="401"/>
      <c r="GZ70" s="401"/>
      <c r="HA70" s="401"/>
      <c r="HB70" s="401"/>
      <c r="HC70" s="401"/>
      <c r="HD70" s="401"/>
      <c r="HE70" s="401"/>
      <c r="HF70" s="401"/>
      <c r="HG70" s="401"/>
      <c r="HH70" s="401"/>
      <c r="HI70" s="401"/>
      <c r="HJ70" s="401"/>
      <c r="HK70" s="401"/>
      <c r="HL70" s="401"/>
      <c r="HM70" s="401"/>
      <c r="HN70" s="401"/>
      <c r="HO70" s="401"/>
      <c r="HP70" s="401"/>
      <c r="HQ70" s="401"/>
      <c r="HR70" s="401"/>
      <c r="HS70" s="401"/>
      <c r="HT70" s="401"/>
      <c r="HU70" s="401"/>
      <c r="HV70" s="401"/>
      <c r="HW70" s="401"/>
      <c r="HX70" s="401"/>
      <c r="HY70" s="401"/>
      <c r="HZ70" s="401"/>
      <c r="IA70" s="401"/>
      <c r="IB70" s="401"/>
      <c r="IC70" s="401"/>
      <c r="ID70" s="401"/>
      <c r="IE70" s="401"/>
      <c r="IF70" s="401"/>
      <c r="IG70" s="401"/>
      <c r="IH70" s="401"/>
      <c r="II70" s="401"/>
      <c r="IJ70" s="401"/>
      <c r="IK70" s="401"/>
      <c r="IL70" s="401"/>
      <c r="IM70" s="401"/>
      <c r="IN70" s="401"/>
      <c r="IO70" s="401"/>
      <c r="IP70" s="401"/>
      <c r="IQ70" s="401"/>
      <c r="IR70" s="401"/>
      <c r="IS70" s="401"/>
      <c r="IT70" s="401"/>
      <c r="IU70" s="401"/>
      <c r="IV70" s="401"/>
      <c r="IW70" s="401"/>
      <c r="IX70" s="401"/>
      <c r="IY70" s="401"/>
      <c r="IZ70" s="401"/>
      <c r="JA70" s="401"/>
      <c r="JB70" s="401"/>
      <c r="JC70" s="401"/>
      <c r="JD70" s="401"/>
      <c r="JE70" s="401"/>
      <c r="JF70" s="401"/>
      <c r="JG70" s="401"/>
      <c r="JH70" s="401"/>
      <c r="JI70" s="401"/>
      <c r="JJ70" s="401"/>
      <c r="JK70" s="401"/>
      <c r="JL70" s="401"/>
      <c r="JM70" s="401"/>
      <c r="JN70" s="401"/>
      <c r="JO70" s="401"/>
      <c r="JP70" s="401"/>
      <c r="JQ70" s="401"/>
      <c r="JR70" s="401"/>
      <c r="JS70" s="401"/>
      <c r="JT70" s="401"/>
      <c r="JU70" s="401"/>
      <c r="JV70" s="401"/>
      <c r="JW70" s="401"/>
      <c r="JX70" s="401"/>
      <c r="JY70" s="401"/>
      <c r="JZ70" s="401"/>
      <c r="KA70" s="401"/>
      <c r="KB70" s="401"/>
      <c r="KC70" s="401"/>
      <c r="KD70" s="401"/>
      <c r="KE70" s="401"/>
      <c r="KF70" s="401"/>
      <c r="KG70" s="401"/>
      <c r="KH70" s="401"/>
      <c r="KI70" s="401"/>
      <c r="KJ70" s="401"/>
      <c r="KK70" s="401"/>
      <c r="KL70" s="401"/>
      <c r="KM70" s="401"/>
      <c r="KN70" s="401"/>
      <c r="KO70" s="401"/>
      <c r="KP70" s="401"/>
      <c r="KQ70" s="401"/>
      <c r="KR70" s="401"/>
      <c r="KS70" s="401"/>
      <c r="KT70" s="401"/>
      <c r="KU70" s="401"/>
      <c r="KV70" s="401"/>
      <c r="KW70" s="401"/>
      <c r="KX70" s="401"/>
      <c r="KY70" s="401"/>
      <c r="KZ70" s="401"/>
      <c r="LA70" s="401"/>
      <c r="LB70" s="401"/>
      <c r="LC70" s="401"/>
      <c r="LD70" s="401"/>
      <c r="LE70" s="401"/>
      <c r="LF70" s="401"/>
      <c r="LG70" s="401"/>
      <c r="LH70" s="401"/>
      <c r="LI70" s="401"/>
      <c r="LJ70" s="401"/>
      <c r="LK70" s="401"/>
      <c r="LL70" s="401"/>
      <c r="LM70" s="401"/>
      <c r="LN70" s="401"/>
      <c r="LO70" s="401"/>
      <c r="LP70" s="401"/>
      <c r="LQ70" s="401"/>
      <c r="LR70" s="401"/>
      <c r="LS70" s="401"/>
      <c r="LT70" s="401"/>
      <c r="LU70" s="401"/>
      <c r="LV70" s="401"/>
      <c r="LW70" s="401"/>
      <c r="LX70" s="401"/>
      <c r="LY70" s="401"/>
      <c r="LZ70" s="401"/>
      <c r="MA70" s="401"/>
      <c r="MB70" s="401"/>
      <c r="MC70" s="401"/>
      <c r="MD70" s="401"/>
      <c r="ME70" s="401"/>
      <c r="MF70" s="401"/>
      <c r="MG70" s="401"/>
      <c r="MH70" s="401"/>
      <c r="MI70" s="401"/>
      <c r="MJ70" s="401"/>
      <c r="MK70" s="401"/>
      <c r="ML70" s="401"/>
      <c r="MM70" s="401"/>
      <c r="MN70" s="401"/>
      <c r="MO70" s="401"/>
      <c r="MP70" s="401"/>
      <c r="MQ70" s="401"/>
      <c r="MR70" s="401"/>
      <c r="MS70" s="401"/>
      <c r="MT70" s="401"/>
      <c r="MU70" s="401"/>
      <c r="MV70" s="401"/>
      <c r="MW70" s="401"/>
      <c r="MX70" s="401"/>
      <c r="MY70" s="401"/>
      <c r="MZ70" s="401"/>
      <c r="NA70" s="401"/>
      <c r="NB70" s="401"/>
      <c r="NC70" s="401"/>
      <c r="ND70" s="401"/>
      <c r="NE70" s="401"/>
      <c r="NF70" s="401"/>
      <c r="NG70" s="401"/>
      <c r="NH70" s="401"/>
      <c r="NI70" s="401"/>
      <c r="NJ70" s="401"/>
      <c r="NK70" s="401"/>
      <c r="NL70" s="401"/>
      <c r="NM70" s="401"/>
      <c r="NN70" s="401"/>
      <c r="NO70" s="401"/>
      <c r="NP70" s="401"/>
      <c r="NQ70" s="401"/>
      <c r="NR70" s="401"/>
      <c r="NS70" s="401"/>
      <c r="NT70" s="401"/>
      <c r="NU70" s="401"/>
      <c r="NV70" s="401"/>
      <c r="NW70" s="401"/>
      <c r="NX70" s="401"/>
      <c r="NY70" s="401"/>
      <c r="NZ70" s="401"/>
      <c r="OA70" s="401"/>
      <c r="OB70" s="401"/>
      <c r="OC70" s="401"/>
      <c r="OD70" s="401"/>
      <c r="OE70" s="401"/>
      <c r="OF70" s="401"/>
      <c r="OG70" s="401"/>
      <c r="OH70" s="401"/>
      <c r="OI70" s="401"/>
      <c r="OJ70" s="401"/>
      <c r="OK70" s="401"/>
      <c r="OL70" s="401"/>
      <c r="OM70" s="401"/>
      <c r="ON70" s="401"/>
      <c r="OO70" s="401"/>
      <c r="OP70" s="401"/>
      <c r="OQ70" s="401"/>
      <c r="OR70" s="401"/>
      <c r="OS70" s="401"/>
      <c r="OT70" s="401"/>
      <c r="OU70" s="401"/>
      <c r="OV70" s="401"/>
      <c r="OW70" s="401"/>
      <c r="OX70" s="401"/>
      <c r="OY70" s="401"/>
      <c r="OZ70" s="401"/>
      <c r="PA70" s="401"/>
      <c r="PB70" s="401"/>
      <c r="PC70" s="401"/>
      <c r="PD70" s="401"/>
      <c r="PE70" s="401"/>
      <c r="PF70" s="401"/>
      <c r="PG70" s="401"/>
      <c r="PH70" s="401"/>
      <c r="PI70" s="401"/>
      <c r="PJ70" s="401"/>
      <c r="PK70" s="401"/>
      <c r="PL70" s="401"/>
      <c r="PM70" s="401"/>
      <c r="PN70" s="401"/>
      <c r="PO70" s="401"/>
      <c r="PP70" s="401"/>
      <c r="PQ70" s="401"/>
      <c r="PR70" s="401"/>
      <c r="PS70" s="401"/>
      <c r="PT70" s="401"/>
      <c r="PU70" s="401"/>
      <c r="PV70" s="401"/>
      <c r="PW70" s="401"/>
      <c r="PX70" s="401"/>
      <c r="PY70" s="401"/>
      <c r="PZ70" s="401"/>
      <c r="QA70" s="401"/>
      <c r="QB70" s="401"/>
      <c r="QC70" s="401"/>
      <c r="QD70" s="401"/>
      <c r="QE70" s="401"/>
      <c r="QF70" s="401"/>
      <c r="QG70" s="401"/>
      <c r="QH70" s="401"/>
      <c r="QI70" s="401"/>
      <c r="QJ70" s="401"/>
      <c r="QK70" s="401"/>
      <c r="QL70" s="401"/>
      <c r="QM70" s="401"/>
      <c r="QN70" s="401"/>
      <c r="QO70" s="401"/>
      <c r="QP70" s="401"/>
      <c r="QQ70" s="401"/>
      <c r="QR70" s="401"/>
      <c r="QS70" s="401"/>
      <c r="QT70" s="401"/>
      <c r="QU70" s="401"/>
      <c r="QV70" s="401"/>
      <c r="QW70" s="401"/>
      <c r="QX70" s="401"/>
      <c r="QY70" s="401"/>
      <c r="QZ70" s="401"/>
      <c r="RA70" s="401"/>
      <c r="RB70" s="401"/>
      <c r="RC70" s="401"/>
      <c r="RD70" s="401"/>
      <c r="RE70" s="401"/>
      <c r="RF70" s="401"/>
      <c r="RG70" s="401"/>
      <c r="RH70" s="401"/>
      <c r="RI70" s="401"/>
      <c r="RJ70" s="401"/>
      <c r="RK70" s="401"/>
      <c r="RL70" s="401"/>
      <c r="RM70" s="401"/>
      <c r="RN70" s="401"/>
      <c r="RO70" s="401"/>
      <c r="RP70" s="401"/>
      <c r="RQ70" s="401"/>
      <c r="RR70" s="401"/>
      <c r="RS70" s="401"/>
      <c r="RT70" s="401"/>
      <c r="RU70" s="401"/>
      <c r="RV70" s="401"/>
      <c r="RW70" s="401"/>
      <c r="RX70" s="401"/>
      <c r="RY70" s="401"/>
      <c r="RZ70" s="401"/>
      <c r="SA70" s="401"/>
      <c r="SB70" s="401"/>
      <c r="SC70" s="401"/>
      <c r="SD70" s="401"/>
      <c r="SE70" s="401"/>
      <c r="SF70" s="401"/>
      <c r="SG70" s="401"/>
      <c r="SH70" s="401"/>
      <c r="SI70" s="401"/>
      <c r="SJ70" s="401"/>
      <c r="SK70" s="401"/>
      <c r="SL70" s="401"/>
      <c r="SM70" s="401"/>
      <c r="SN70" s="401"/>
      <c r="SO70" s="401"/>
      <c r="SP70" s="401"/>
      <c r="SQ70" s="401"/>
      <c r="SR70" s="401"/>
      <c r="SS70" s="401"/>
      <c r="ST70" s="401"/>
      <c r="SU70" s="401"/>
      <c r="SV70" s="401"/>
      <c r="SW70" s="401"/>
      <c r="SX70" s="401"/>
      <c r="SY70" s="401"/>
      <c r="SZ70" s="401"/>
      <c r="TA70" s="401"/>
      <c r="TB70" s="401"/>
      <c r="TC70" s="401"/>
      <c r="TD70" s="401"/>
      <c r="TE70" s="401"/>
      <c r="TF70" s="401"/>
      <c r="TG70" s="401"/>
      <c r="TH70" s="401"/>
      <c r="TI70" s="401"/>
      <c r="TJ70" s="401"/>
      <c r="TK70" s="401"/>
      <c r="TL70" s="401"/>
      <c r="TM70" s="401"/>
      <c r="TN70" s="401"/>
      <c r="TO70" s="401"/>
      <c r="TP70" s="401"/>
      <c r="TQ70" s="401"/>
      <c r="TR70" s="401"/>
      <c r="TS70" s="401"/>
      <c r="TT70" s="401"/>
      <c r="TU70" s="401"/>
      <c r="TV70" s="401"/>
      <c r="TW70" s="401"/>
      <c r="TX70" s="401"/>
      <c r="TY70" s="401"/>
      <c r="TZ70" s="401"/>
      <c r="UA70" s="401"/>
      <c r="UB70" s="401"/>
      <c r="UC70" s="401"/>
      <c r="UD70" s="401"/>
      <c r="UE70" s="401"/>
      <c r="UF70" s="401"/>
      <c r="UG70" s="401"/>
      <c r="UH70" s="401"/>
      <c r="UI70" s="401"/>
      <c r="UJ70" s="401"/>
      <c r="UK70" s="401"/>
      <c r="UL70" s="401"/>
      <c r="UM70" s="401"/>
    </row>
    <row r="71" spans="1:559" s="522" customFormat="1" ht="13.95" customHeight="1">
      <c r="A71" s="962" t="s">
        <v>147</v>
      </c>
      <c r="B71" s="517" t="s">
        <v>175</v>
      </c>
      <c r="C71" s="451" t="s">
        <v>278</v>
      </c>
      <c r="D71" s="518"/>
      <c r="E71" s="847" t="s">
        <v>59</v>
      </c>
      <c r="F71" s="519">
        <v>23.18</v>
      </c>
      <c r="G71" s="519">
        <v>0.95</v>
      </c>
      <c r="H71" s="519">
        <v>2.21</v>
      </c>
      <c r="I71" s="453">
        <f>COUNT(F71:F74)</f>
        <v>4</v>
      </c>
      <c r="J71" s="458">
        <f>AVERAGE(F71:F74)</f>
        <v>20.297499999999999</v>
      </c>
      <c r="K71" s="458">
        <f>STDEV(F71:F74)</f>
        <v>2.2529443697822047</v>
      </c>
      <c r="L71" s="694">
        <f>K71/J71</f>
        <v>0.1109961507467523</v>
      </c>
      <c r="M71" s="454">
        <f t="shared" si="0"/>
        <v>1.279436828827982</v>
      </c>
      <c r="N71" s="455">
        <f t="shared" si="1"/>
        <v>0.89962836414466762</v>
      </c>
      <c r="O71" s="455">
        <f t="shared" si="2"/>
        <v>0.79925672828933525</v>
      </c>
      <c r="P71" s="455">
        <f t="shared" si="3"/>
        <v>0.20074327171066475</v>
      </c>
      <c r="Q71" s="456">
        <f t="shared" si="4"/>
        <v>0.802973086842659</v>
      </c>
      <c r="R71" s="457">
        <f>COUNT(F71:F74)</f>
        <v>4</v>
      </c>
      <c r="S71" s="458">
        <f>AVERAGE(F71:F74)</f>
        <v>20.297499999999999</v>
      </c>
      <c r="T71" s="458">
        <f>STDEV(F71:F74)</f>
        <v>2.2529443697822047</v>
      </c>
      <c r="U71" s="459">
        <f>T71/S71</f>
        <v>0.1109961507467523</v>
      </c>
      <c r="V71" s="460">
        <f t="shared" si="5"/>
        <v>2.8825000000000003</v>
      </c>
      <c r="W71" s="460">
        <f t="shared" si="6"/>
        <v>1.383</v>
      </c>
      <c r="X71" s="461">
        <f t="shared" si="7"/>
        <v>3.115822063408789</v>
      </c>
      <c r="Y71" s="462" t="str">
        <f t="shared" si="8"/>
        <v>Accept</v>
      </c>
      <c r="Z71" s="460"/>
      <c r="AA71" s="460"/>
      <c r="AB71" s="456"/>
      <c r="AC71" s="456"/>
      <c r="AD71" s="460"/>
      <c r="AE71" s="456"/>
      <c r="AF71" s="457">
        <f>COUNT(F71:F74)</f>
        <v>4</v>
      </c>
      <c r="AG71" s="520">
        <f>AVERAGE(F71:F74)</f>
        <v>20.297499999999999</v>
      </c>
      <c r="AH71" s="520">
        <f>STDEV(F71:F74)</f>
        <v>2.2529443697822047</v>
      </c>
      <c r="AI71" s="521">
        <f>AH71/AG71</f>
        <v>0.1109961507467523</v>
      </c>
      <c r="AJ71" s="448"/>
      <c r="AK71" s="448"/>
      <c r="AL71" s="448"/>
      <c r="AM71" s="448"/>
      <c r="AN71" s="448"/>
      <c r="AO71" s="448"/>
      <c r="AP71" s="448"/>
      <c r="AQ71" s="448"/>
      <c r="AR71" s="448"/>
      <c r="AS71" s="448"/>
      <c r="AT71" s="448"/>
      <c r="AU71" s="448"/>
      <c r="AV71" s="448"/>
      <c r="AW71" s="448"/>
      <c r="AX71" s="448"/>
      <c r="AY71" s="448"/>
      <c r="AZ71" s="448"/>
      <c r="BA71" s="448"/>
      <c r="BB71" s="448"/>
      <c r="BC71" s="448"/>
      <c r="BD71" s="448"/>
      <c r="BE71" s="448"/>
      <c r="BF71" s="448"/>
      <c r="BG71" s="448"/>
      <c r="BH71" s="448"/>
      <c r="BI71" s="448"/>
      <c r="BJ71" s="448"/>
      <c r="BK71" s="448"/>
      <c r="BL71" s="448"/>
      <c r="BM71" s="448"/>
      <c r="BN71" s="448"/>
      <c r="BO71" s="448"/>
      <c r="BP71" s="448"/>
      <c r="BQ71" s="448"/>
      <c r="BR71" s="448"/>
      <c r="BS71" s="448"/>
      <c r="BT71" s="448"/>
      <c r="BU71" s="448"/>
      <c r="BV71" s="448"/>
      <c r="BW71" s="448"/>
      <c r="BX71" s="448"/>
      <c r="BY71" s="448"/>
      <c r="BZ71" s="448"/>
      <c r="CA71" s="448"/>
      <c r="CB71" s="448"/>
      <c r="CC71" s="448"/>
      <c r="CD71" s="448"/>
      <c r="CE71" s="448"/>
      <c r="CF71" s="448"/>
      <c r="CG71" s="448"/>
      <c r="CH71" s="448"/>
      <c r="CI71" s="448"/>
      <c r="CJ71" s="448"/>
      <c r="CK71" s="448"/>
      <c r="CL71" s="448"/>
      <c r="CM71" s="448"/>
      <c r="CN71" s="448"/>
      <c r="CO71" s="448"/>
      <c r="CP71" s="448"/>
      <c r="CQ71" s="448"/>
      <c r="CR71" s="448"/>
      <c r="CS71" s="448"/>
      <c r="CT71" s="448"/>
      <c r="CU71" s="448"/>
      <c r="CV71" s="448"/>
      <c r="CW71" s="448"/>
      <c r="CX71" s="448"/>
      <c r="CY71" s="448"/>
      <c r="CZ71" s="448"/>
      <c r="DA71" s="448"/>
      <c r="DB71" s="448"/>
      <c r="DC71" s="448"/>
      <c r="DD71" s="448"/>
      <c r="DE71" s="448"/>
      <c r="DF71" s="448"/>
      <c r="DG71" s="448"/>
      <c r="DH71" s="448"/>
      <c r="DI71" s="448"/>
      <c r="DJ71" s="448"/>
      <c r="DK71" s="448"/>
      <c r="DL71" s="448"/>
      <c r="DM71" s="448"/>
      <c r="DN71" s="448"/>
      <c r="DO71" s="448"/>
      <c r="DP71" s="448"/>
      <c r="DQ71" s="448"/>
      <c r="DR71" s="448"/>
      <c r="DS71" s="448"/>
      <c r="DT71" s="448"/>
      <c r="DU71" s="448"/>
      <c r="DV71" s="448"/>
      <c r="DW71" s="448"/>
      <c r="DX71" s="448"/>
      <c r="DY71" s="448"/>
      <c r="DZ71" s="448"/>
      <c r="EA71" s="448"/>
      <c r="EB71" s="448"/>
      <c r="EC71" s="448"/>
      <c r="ED71" s="448"/>
      <c r="EE71" s="448"/>
      <c r="EF71" s="448"/>
      <c r="EG71" s="448"/>
      <c r="EH71" s="448"/>
      <c r="EI71" s="448"/>
      <c r="EJ71" s="448"/>
      <c r="EK71" s="448"/>
      <c r="EL71" s="448"/>
      <c r="EM71" s="448"/>
      <c r="EN71" s="448"/>
      <c r="EO71" s="448"/>
      <c r="EP71" s="448"/>
      <c r="EQ71" s="448"/>
      <c r="ER71" s="448"/>
      <c r="ES71" s="448"/>
      <c r="ET71" s="448"/>
      <c r="EU71" s="448"/>
      <c r="EV71" s="448"/>
      <c r="EW71" s="448"/>
      <c r="EX71" s="448"/>
      <c r="EY71" s="448"/>
      <c r="EZ71" s="448"/>
      <c r="FA71" s="448"/>
      <c r="FB71" s="448"/>
      <c r="FC71" s="448"/>
      <c r="FD71" s="448"/>
      <c r="FE71" s="448"/>
      <c r="FF71" s="448"/>
      <c r="FG71" s="448"/>
      <c r="FH71" s="448"/>
      <c r="FI71" s="448"/>
      <c r="FJ71" s="448"/>
      <c r="FK71" s="448"/>
      <c r="FL71" s="448"/>
      <c r="FM71" s="448"/>
      <c r="FN71" s="448"/>
      <c r="FO71" s="448"/>
      <c r="FP71" s="448"/>
      <c r="FQ71" s="448"/>
      <c r="FR71" s="448"/>
      <c r="FS71" s="448"/>
      <c r="FT71" s="448"/>
      <c r="FU71" s="448"/>
      <c r="FV71" s="448"/>
      <c r="FW71" s="448"/>
      <c r="FX71" s="448"/>
      <c r="FY71" s="448"/>
      <c r="FZ71" s="448"/>
      <c r="GA71" s="448"/>
      <c r="GB71" s="448"/>
      <c r="GC71" s="448"/>
      <c r="GD71" s="448"/>
      <c r="GE71" s="448"/>
      <c r="GF71" s="448"/>
      <c r="GG71" s="448"/>
      <c r="GH71" s="448"/>
      <c r="GI71" s="448"/>
      <c r="GJ71" s="448"/>
      <c r="GK71" s="448"/>
      <c r="GL71" s="448"/>
      <c r="GM71" s="448"/>
      <c r="GN71" s="448"/>
      <c r="GO71" s="448"/>
      <c r="GP71" s="448"/>
      <c r="GQ71" s="448"/>
      <c r="GR71" s="448"/>
      <c r="GS71" s="448"/>
      <c r="GT71" s="448"/>
      <c r="GU71" s="448"/>
      <c r="GV71" s="448"/>
      <c r="GW71" s="448"/>
      <c r="GX71" s="448"/>
      <c r="GY71" s="448"/>
      <c r="GZ71" s="448"/>
      <c r="HA71" s="448"/>
      <c r="HB71" s="448"/>
      <c r="HC71" s="448"/>
      <c r="HD71" s="448"/>
      <c r="HE71" s="448"/>
      <c r="HF71" s="448"/>
      <c r="HG71" s="448"/>
      <c r="HH71" s="448"/>
      <c r="HI71" s="448"/>
      <c r="HJ71" s="448"/>
      <c r="HK71" s="448"/>
      <c r="HL71" s="448"/>
      <c r="HM71" s="448"/>
      <c r="HN71" s="448"/>
      <c r="HO71" s="448"/>
      <c r="HP71" s="448"/>
      <c r="HQ71" s="448"/>
      <c r="HR71" s="448"/>
      <c r="HS71" s="448"/>
      <c r="HT71" s="448"/>
      <c r="HU71" s="448"/>
      <c r="HV71" s="448"/>
      <c r="HW71" s="448"/>
      <c r="HX71" s="448"/>
      <c r="HY71" s="448"/>
      <c r="HZ71" s="448"/>
      <c r="IA71" s="448"/>
      <c r="IB71" s="448"/>
      <c r="IC71" s="448"/>
      <c r="ID71" s="448"/>
      <c r="IE71" s="448"/>
      <c r="IF71" s="448"/>
      <c r="IG71" s="448"/>
      <c r="IH71" s="448"/>
      <c r="II71" s="448"/>
      <c r="IJ71" s="448"/>
      <c r="IK71" s="448"/>
      <c r="IL71" s="448"/>
      <c r="IM71" s="448"/>
      <c r="IN71" s="448"/>
      <c r="IO71" s="448"/>
      <c r="IP71" s="448"/>
      <c r="IQ71" s="448"/>
      <c r="IR71" s="448"/>
      <c r="IS71" s="448"/>
      <c r="IT71" s="448"/>
      <c r="IU71" s="448"/>
      <c r="IV71" s="448"/>
      <c r="IW71" s="448"/>
      <c r="IX71" s="448"/>
      <c r="IY71" s="448"/>
      <c r="IZ71" s="448"/>
      <c r="JA71" s="448"/>
      <c r="JB71" s="448"/>
      <c r="JC71" s="448"/>
      <c r="JD71" s="448"/>
      <c r="JE71" s="448"/>
      <c r="JF71" s="448"/>
      <c r="JG71" s="448"/>
      <c r="JH71" s="448"/>
      <c r="JI71" s="448"/>
      <c r="JJ71" s="448"/>
      <c r="JK71" s="448"/>
      <c r="JL71" s="448"/>
      <c r="JM71" s="448"/>
      <c r="JN71" s="448"/>
      <c r="JO71" s="448"/>
      <c r="JP71" s="448"/>
      <c r="JQ71" s="448"/>
      <c r="JR71" s="448"/>
      <c r="JS71" s="448"/>
      <c r="JT71" s="448"/>
      <c r="JU71" s="448"/>
      <c r="JV71" s="448"/>
      <c r="JW71" s="448"/>
      <c r="JX71" s="448"/>
      <c r="JY71" s="448"/>
      <c r="JZ71" s="448"/>
      <c r="KA71" s="448"/>
      <c r="KB71" s="448"/>
      <c r="KC71" s="448"/>
      <c r="KD71" s="448"/>
      <c r="KE71" s="448"/>
      <c r="KF71" s="448"/>
      <c r="KG71" s="448"/>
      <c r="KH71" s="448"/>
      <c r="KI71" s="448"/>
      <c r="KJ71" s="448"/>
      <c r="KK71" s="448"/>
      <c r="KL71" s="448"/>
      <c r="KM71" s="448"/>
      <c r="KN71" s="448"/>
      <c r="KO71" s="448"/>
      <c r="KP71" s="448"/>
      <c r="KQ71" s="448"/>
      <c r="KR71" s="448"/>
      <c r="KS71" s="448"/>
      <c r="KT71" s="448"/>
      <c r="KU71" s="448"/>
      <c r="KV71" s="448"/>
      <c r="KW71" s="448"/>
      <c r="KX71" s="448"/>
      <c r="KY71" s="448"/>
      <c r="KZ71" s="448"/>
      <c r="LA71" s="448"/>
      <c r="LB71" s="448"/>
      <c r="LC71" s="448"/>
      <c r="LD71" s="448"/>
      <c r="LE71" s="448"/>
      <c r="LF71" s="448"/>
      <c r="LG71" s="448"/>
      <c r="LH71" s="448"/>
      <c r="LI71" s="448"/>
      <c r="LJ71" s="448"/>
      <c r="LK71" s="448"/>
      <c r="LL71" s="448"/>
      <c r="LM71" s="448"/>
      <c r="LN71" s="448"/>
      <c r="LO71" s="448"/>
      <c r="LP71" s="448"/>
      <c r="LQ71" s="448"/>
      <c r="LR71" s="448"/>
      <c r="LS71" s="448"/>
      <c r="LT71" s="448"/>
      <c r="LU71" s="448"/>
      <c r="LV71" s="448"/>
      <c r="LW71" s="448"/>
      <c r="LX71" s="448"/>
      <c r="LY71" s="448"/>
      <c r="LZ71" s="448"/>
      <c r="MA71" s="448"/>
      <c r="MB71" s="448"/>
      <c r="MC71" s="448"/>
      <c r="MD71" s="448"/>
      <c r="ME71" s="448"/>
      <c r="MF71" s="448"/>
      <c r="MG71" s="448"/>
      <c r="MH71" s="448"/>
      <c r="MI71" s="448"/>
      <c r="MJ71" s="448"/>
      <c r="MK71" s="448"/>
      <c r="ML71" s="448"/>
      <c r="MM71" s="448"/>
      <c r="MN71" s="448"/>
      <c r="MO71" s="448"/>
      <c r="MP71" s="448"/>
      <c r="MQ71" s="448"/>
      <c r="MR71" s="448"/>
      <c r="MS71" s="448"/>
      <c r="MT71" s="448"/>
      <c r="MU71" s="448"/>
      <c r="MV71" s="448"/>
      <c r="MW71" s="448"/>
      <c r="MX71" s="448"/>
      <c r="MY71" s="448"/>
      <c r="MZ71" s="448"/>
      <c r="NA71" s="448"/>
      <c r="NB71" s="448"/>
      <c r="NC71" s="448"/>
      <c r="ND71" s="448"/>
      <c r="NE71" s="448"/>
      <c r="NF71" s="448"/>
      <c r="NG71" s="448"/>
      <c r="NH71" s="448"/>
      <c r="NI71" s="448"/>
      <c r="NJ71" s="448"/>
      <c r="NK71" s="448"/>
      <c r="NL71" s="448"/>
      <c r="NM71" s="448"/>
      <c r="NN71" s="448"/>
      <c r="NO71" s="448"/>
      <c r="NP71" s="448"/>
      <c r="NQ71" s="448"/>
      <c r="NR71" s="448"/>
      <c r="NS71" s="448"/>
      <c r="NT71" s="448"/>
      <c r="NU71" s="448"/>
      <c r="NV71" s="448"/>
      <c r="NW71" s="448"/>
      <c r="NX71" s="448"/>
      <c r="NY71" s="448"/>
      <c r="NZ71" s="448"/>
      <c r="OA71" s="448"/>
      <c r="OB71" s="448"/>
      <c r="OC71" s="448"/>
      <c r="OD71" s="448"/>
      <c r="OE71" s="448"/>
      <c r="OF71" s="448"/>
      <c r="OG71" s="448"/>
      <c r="OH71" s="448"/>
      <c r="OI71" s="448"/>
      <c r="OJ71" s="448"/>
      <c r="OK71" s="448"/>
      <c r="OL71" s="448"/>
      <c r="OM71" s="448"/>
      <c r="ON71" s="448"/>
      <c r="OO71" s="448"/>
      <c r="OP71" s="448"/>
      <c r="OQ71" s="448"/>
      <c r="OR71" s="448"/>
      <c r="OS71" s="448"/>
      <c r="OT71" s="448"/>
      <c r="OU71" s="448"/>
      <c r="OV71" s="448"/>
      <c r="OW71" s="448"/>
      <c r="OX71" s="448"/>
      <c r="OY71" s="448"/>
      <c r="OZ71" s="448"/>
      <c r="PA71" s="448"/>
      <c r="PB71" s="448"/>
      <c r="PC71" s="448"/>
      <c r="PD71" s="448"/>
      <c r="PE71" s="448"/>
      <c r="PF71" s="448"/>
      <c r="PG71" s="448"/>
      <c r="PH71" s="448"/>
      <c r="PI71" s="448"/>
      <c r="PJ71" s="448"/>
      <c r="PK71" s="448"/>
      <c r="PL71" s="448"/>
      <c r="PM71" s="448"/>
      <c r="PN71" s="448"/>
      <c r="PO71" s="448"/>
      <c r="PP71" s="448"/>
      <c r="PQ71" s="448"/>
      <c r="PR71" s="448"/>
      <c r="PS71" s="448"/>
      <c r="PT71" s="448"/>
      <c r="PU71" s="448"/>
      <c r="PV71" s="448"/>
      <c r="PW71" s="448"/>
      <c r="PX71" s="448"/>
      <c r="PY71" s="448"/>
      <c r="PZ71" s="448"/>
      <c r="QA71" s="448"/>
      <c r="QB71" s="448"/>
      <c r="QC71" s="448"/>
      <c r="QD71" s="448"/>
      <c r="QE71" s="448"/>
      <c r="QF71" s="448"/>
      <c r="QG71" s="448"/>
      <c r="QH71" s="448"/>
      <c r="QI71" s="448"/>
      <c r="QJ71" s="448"/>
      <c r="QK71" s="448"/>
      <c r="QL71" s="448"/>
      <c r="QM71" s="448"/>
      <c r="QN71" s="448"/>
      <c r="QO71" s="448"/>
      <c r="QP71" s="448"/>
      <c r="QQ71" s="448"/>
      <c r="QR71" s="448"/>
      <c r="QS71" s="448"/>
      <c r="QT71" s="448"/>
      <c r="QU71" s="448"/>
      <c r="QV71" s="448"/>
      <c r="QW71" s="448"/>
      <c r="QX71" s="448"/>
      <c r="QY71" s="448"/>
      <c r="QZ71" s="448"/>
      <c r="RA71" s="448"/>
      <c r="RB71" s="448"/>
      <c r="RC71" s="448"/>
      <c r="RD71" s="448"/>
      <c r="RE71" s="448"/>
      <c r="RF71" s="448"/>
      <c r="RG71" s="448"/>
      <c r="RH71" s="448"/>
      <c r="RI71" s="448"/>
      <c r="RJ71" s="448"/>
      <c r="RK71" s="448"/>
      <c r="RL71" s="448"/>
      <c r="RM71" s="448"/>
      <c r="RN71" s="448"/>
      <c r="RO71" s="448"/>
      <c r="RP71" s="448"/>
      <c r="RQ71" s="448"/>
      <c r="RR71" s="448"/>
      <c r="RS71" s="448"/>
      <c r="RT71" s="448"/>
      <c r="RU71" s="448"/>
      <c r="RV71" s="448"/>
      <c r="RW71" s="448"/>
      <c r="RX71" s="448"/>
      <c r="RY71" s="448"/>
      <c r="RZ71" s="448"/>
      <c r="SA71" s="448"/>
      <c r="SB71" s="448"/>
      <c r="SC71" s="448"/>
      <c r="SD71" s="448"/>
      <c r="SE71" s="448"/>
      <c r="SF71" s="448"/>
      <c r="SG71" s="448"/>
      <c r="SH71" s="448"/>
      <c r="SI71" s="448"/>
      <c r="SJ71" s="448"/>
      <c r="SK71" s="448"/>
      <c r="SL71" s="448"/>
      <c r="SM71" s="448"/>
      <c r="SN71" s="448"/>
      <c r="SO71" s="448"/>
      <c r="SP71" s="448"/>
      <c r="SQ71" s="448"/>
      <c r="SR71" s="448"/>
      <c r="SS71" s="448"/>
      <c r="ST71" s="448"/>
      <c r="SU71" s="448"/>
      <c r="SV71" s="448"/>
      <c r="SW71" s="448"/>
      <c r="SX71" s="448"/>
      <c r="SY71" s="448"/>
      <c r="SZ71" s="448"/>
      <c r="TA71" s="448"/>
      <c r="TB71" s="448"/>
      <c r="TC71" s="448"/>
      <c r="TD71" s="448"/>
      <c r="TE71" s="448"/>
      <c r="TF71" s="448"/>
      <c r="TG71" s="448"/>
      <c r="TH71" s="448"/>
      <c r="TI71" s="448"/>
      <c r="TJ71" s="448"/>
      <c r="TK71" s="448"/>
      <c r="TL71" s="448"/>
      <c r="TM71" s="448"/>
      <c r="TN71" s="448"/>
      <c r="TO71" s="448"/>
      <c r="TP71" s="448"/>
      <c r="TQ71" s="448"/>
      <c r="TR71" s="448"/>
      <c r="TS71" s="448"/>
      <c r="TT71" s="448"/>
      <c r="TU71" s="448"/>
      <c r="TV71" s="448"/>
      <c r="TW71" s="448"/>
      <c r="TX71" s="448"/>
      <c r="TY71" s="448"/>
      <c r="TZ71" s="448"/>
      <c r="UA71" s="448"/>
      <c r="UB71" s="448"/>
      <c r="UC71" s="448"/>
      <c r="UD71" s="448"/>
      <c r="UE71" s="448"/>
      <c r="UF71" s="448"/>
      <c r="UG71" s="448"/>
      <c r="UH71" s="448"/>
      <c r="UI71" s="448"/>
      <c r="UJ71" s="448"/>
      <c r="UK71" s="448"/>
      <c r="UL71" s="448"/>
      <c r="UM71" s="448"/>
    </row>
    <row r="72" spans="1:559" s="448" customFormat="1" ht="13.95" customHeight="1">
      <c r="A72" s="963"/>
      <c r="B72" s="503" t="s">
        <v>175</v>
      </c>
      <c r="C72" s="469" t="s">
        <v>278</v>
      </c>
      <c r="D72" s="505"/>
      <c r="E72" s="848" t="s">
        <v>60</v>
      </c>
      <c r="F72" s="506">
        <v>19.37</v>
      </c>
      <c r="G72" s="506">
        <v>1.02</v>
      </c>
      <c r="H72" s="506">
        <v>1.95</v>
      </c>
      <c r="I72" s="471">
        <f t="shared" ref="I72:L74" si="34">I71</f>
        <v>4</v>
      </c>
      <c r="J72" s="472">
        <f t="shared" si="34"/>
        <v>20.297499999999999</v>
      </c>
      <c r="K72" s="472">
        <f t="shared" si="34"/>
        <v>2.2529443697822047</v>
      </c>
      <c r="L72" s="473">
        <f t="shared" si="34"/>
        <v>0.1109961507467523</v>
      </c>
      <c r="M72" s="474">
        <f t="shared" si="0"/>
        <v>0.41168348958818773</v>
      </c>
      <c r="N72" s="475">
        <f t="shared" si="1"/>
        <v>0.34028571400442459</v>
      </c>
      <c r="O72" s="475">
        <f t="shared" si="2"/>
        <v>0.31942857199115082</v>
      </c>
      <c r="P72" s="475">
        <f t="shared" si="3"/>
        <v>0.68057142800884918</v>
      </c>
      <c r="Q72" s="476">
        <f t="shared" si="4"/>
        <v>2.7222857120353967</v>
      </c>
      <c r="R72" s="477"/>
      <c r="S72" s="472"/>
      <c r="T72" s="472"/>
      <c r="U72" s="473"/>
      <c r="V72" s="478">
        <f t="shared" si="5"/>
        <v>0.92749999999999844</v>
      </c>
      <c r="W72" s="478">
        <f t="shared" si="6"/>
        <v>1.383</v>
      </c>
      <c r="X72" s="479">
        <f t="shared" si="7"/>
        <v>3.115822063408789</v>
      </c>
      <c r="Y72" s="480" t="str">
        <f t="shared" si="8"/>
        <v>Accept</v>
      </c>
      <c r="Z72" s="478"/>
      <c r="AA72" s="478"/>
      <c r="AB72" s="476"/>
      <c r="AC72" s="476"/>
      <c r="AD72" s="478"/>
      <c r="AE72" s="476"/>
      <c r="AF72" s="477"/>
      <c r="AG72" s="482"/>
      <c r="AH72" s="482"/>
      <c r="AI72" s="483"/>
    </row>
    <row r="73" spans="1:559" s="448" customFormat="1" ht="13.95" customHeight="1">
      <c r="A73" s="963"/>
      <c r="B73" s="468" t="s">
        <v>1064</v>
      </c>
      <c r="C73" s="469" t="s">
        <v>278</v>
      </c>
      <c r="D73" s="469" t="s">
        <v>1065</v>
      </c>
      <c r="E73" s="861" t="s">
        <v>1066</v>
      </c>
      <c r="F73" s="523">
        <v>20.76</v>
      </c>
      <c r="G73" s="523">
        <v>0.88</v>
      </c>
      <c r="H73" s="523">
        <v>1.99</v>
      </c>
      <c r="I73" s="471">
        <f t="shared" si="34"/>
        <v>4</v>
      </c>
      <c r="J73" s="472">
        <f t="shared" si="34"/>
        <v>20.297499999999999</v>
      </c>
      <c r="K73" s="472">
        <f t="shared" si="34"/>
        <v>2.2529443697822047</v>
      </c>
      <c r="L73" s="473">
        <f t="shared" si="34"/>
        <v>0.1109961507467523</v>
      </c>
      <c r="M73" s="474">
        <f t="shared" si="0"/>
        <v>0.20528691529330245</v>
      </c>
      <c r="N73" s="475">
        <f t="shared" si="1"/>
        <v>0.58132601677790352</v>
      </c>
      <c r="O73" s="475">
        <f t="shared" si="2"/>
        <v>0.16265203355580704</v>
      </c>
      <c r="P73" s="475">
        <f t="shared" si="3"/>
        <v>0.83734796644419296</v>
      </c>
      <c r="Q73" s="476">
        <f t="shared" si="4"/>
        <v>3.3493918657767718</v>
      </c>
      <c r="R73" s="477"/>
      <c r="S73" s="472"/>
      <c r="T73" s="472"/>
      <c r="U73" s="473"/>
      <c r="V73" s="478">
        <f t="shared" si="5"/>
        <v>0.46250000000000213</v>
      </c>
      <c r="W73" s="478">
        <f t="shared" si="6"/>
        <v>1.383</v>
      </c>
      <c r="X73" s="479">
        <f t="shared" si="7"/>
        <v>3.115822063408789</v>
      </c>
      <c r="Y73" s="480" t="str">
        <f t="shared" si="8"/>
        <v>Accept</v>
      </c>
      <c r="Z73" s="478"/>
      <c r="AA73" s="478"/>
      <c r="AB73" s="476"/>
      <c r="AC73" s="476"/>
      <c r="AD73" s="478"/>
      <c r="AE73" s="476"/>
      <c r="AF73" s="477"/>
      <c r="AG73" s="482"/>
      <c r="AH73" s="482"/>
      <c r="AI73" s="483"/>
    </row>
    <row r="74" spans="1:559" s="513" customFormat="1" ht="13.95" customHeight="1">
      <c r="A74" s="963"/>
      <c r="B74" s="484" t="s">
        <v>1064</v>
      </c>
      <c r="C74" s="485" t="s">
        <v>278</v>
      </c>
      <c r="D74" s="485" t="s">
        <v>1067</v>
      </c>
      <c r="E74" s="862" t="s">
        <v>1068</v>
      </c>
      <c r="F74" s="524">
        <v>17.88</v>
      </c>
      <c r="G74" s="524">
        <v>0.73</v>
      </c>
      <c r="H74" s="524">
        <v>1.7</v>
      </c>
      <c r="I74" s="487">
        <f t="shared" si="34"/>
        <v>4</v>
      </c>
      <c r="J74" s="488">
        <f t="shared" si="34"/>
        <v>20.297499999999999</v>
      </c>
      <c r="K74" s="488">
        <f t="shared" si="34"/>
        <v>2.2529443697822047</v>
      </c>
      <c r="L74" s="489">
        <f t="shared" si="34"/>
        <v>0.1109961507467523</v>
      </c>
      <c r="M74" s="490">
        <f t="shared" ref="M74:M137" si="35">ABS(F74-J74)/K74</f>
        <v>1.073040254533095</v>
      </c>
      <c r="N74" s="491">
        <f t="shared" ref="N74:N137" si="36">NORMDIST(F74,J74,K74,TRUE)</f>
        <v>0.14162652765342426</v>
      </c>
      <c r="O74" s="491">
        <f t="shared" ref="O74:O137" si="37">IF(N74&gt;0.5,2*(N74-0.5),2*(0.5-N74))</f>
        <v>0.71674694469315148</v>
      </c>
      <c r="P74" s="491">
        <f t="shared" ref="P74:P137" si="38">IF(N74&gt;0.5,2*(1-N74),2*N74)</f>
        <v>0.28325305530684852</v>
      </c>
      <c r="Q74" s="492">
        <f t="shared" ref="Q74:Q137" si="39">I74*P74</f>
        <v>1.1330122212273941</v>
      </c>
      <c r="R74" s="493"/>
      <c r="S74" s="488"/>
      <c r="T74" s="488"/>
      <c r="U74" s="489"/>
      <c r="V74" s="494">
        <f t="shared" ref="V74:V137" si="40">ABS(F74-J74)</f>
        <v>2.4175000000000004</v>
      </c>
      <c r="W74" s="494">
        <f t="shared" ref="W74:W137" si="41">IF(I74=3,1.196,IF(I74=4,1.383,IF(I74=5,1.509,IF(I74=6,1.61,IF(I74=7,1.693,IF(I74=8,1.763,IF(I74=9,1.824,IF(I74=10,1.878,IF(I74=11,1.925,IF(I74=12,1.969,IF(I74=13,2.007,IF(I74=14,2.043,IF(I74=15,2.076,IF(I74=16,2.106,IF(I74=17,2.134,IF(I74=18,2.161,IF(I74=19,2.185,IF(I74=20,2.209,))))))))))))))))))</f>
        <v>1.383</v>
      </c>
      <c r="X74" s="495">
        <f t="shared" ref="X74:X137" si="42">W74*K74</f>
        <v>3.115822063408789</v>
      </c>
      <c r="Y74" s="496" t="str">
        <f t="shared" ref="Y74:Y137" si="43">IF(V74&gt;X74, "Reject", "Accept")</f>
        <v>Accept</v>
      </c>
      <c r="Z74" s="494"/>
      <c r="AA74" s="494"/>
      <c r="AB74" s="492"/>
      <c r="AC74" s="492"/>
      <c r="AD74" s="494"/>
      <c r="AE74" s="492"/>
      <c r="AF74" s="493"/>
      <c r="AG74" s="499"/>
      <c r="AH74" s="499"/>
      <c r="AI74" s="500"/>
      <c r="AJ74" s="448"/>
      <c r="AK74" s="448"/>
      <c r="AL74" s="448"/>
      <c r="AM74" s="448"/>
      <c r="AN74" s="448"/>
      <c r="AO74" s="448"/>
      <c r="AP74" s="448"/>
      <c r="AQ74" s="448"/>
      <c r="AR74" s="448"/>
      <c r="AS74" s="448"/>
      <c r="AT74" s="448"/>
      <c r="AU74" s="448"/>
      <c r="AV74" s="448"/>
      <c r="AW74" s="448"/>
      <c r="AX74" s="448"/>
      <c r="AY74" s="448"/>
      <c r="AZ74" s="448"/>
      <c r="BA74" s="448"/>
      <c r="BB74" s="448"/>
      <c r="BC74" s="448"/>
      <c r="BD74" s="448"/>
      <c r="BE74" s="448"/>
      <c r="BF74" s="448"/>
      <c r="BG74" s="448"/>
      <c r="BH74" s="448"/>
      <c r="BI74" s="448"/>
      <c r="BJ74" s="448"/>
      <c r="BK74" s="448"/>
      <c r="BL74" s="448"/>
      <c r="BM74" s="448"/>
      <c r="BN74" s="448"/>
      <c r="BO74" s="448"/>
      <c r="BP74" s="448"/>
      <c r="BQ74" s="448"/>
      <c r="BR74" s="448"/>
      <c r="BS74" s="448"/>
      <c r="BT74" s="448"/>
      <c r="BU74" s="448"/>
      <c r="BV74" s="448"/>
      <c r="BW74" s="448"/>
      <c r="BX74" s="448"/>
      <c r="BY74" s="448"/>
      <c r="BZ74" s="448"/>
      <c r="CA74" s="448"/>
      <c r="CB74" s="448"/>
      <c r="CC74" s="448"/>
      <c r="CD74" s="448"/>
      <c r="CE74" s="448"/>
      <c r="CF74" s="448"/>
      <c r="CG74" s="448"/>
      <c r="CH74" s="448"/>
      <c r="CI74" s="448"/>
      <c r="CJ74" s="448"/>
      <c r="CK74" s="448"/>
      <c r="CL74" s="448"/>
      <c r="CM74" s="448"/>
      <c r="CN74" s="448"/>
      <c r="CO74" s="448"/>
      <c r="CP74" s="448"/>
      <c r="CQ74" s="448"/>
      <c r="CR74" s="448"/>
      <c r="CS74" s="448"/>
      <c r="CT74" s="448"/>
      <c r="CU74" s="448"/>
      <c r="CV74" s="448"/>
      <c r="CW74" s="448"/>
      <c r="CX74" s="448"/>
      <c r="CY74" s="448"/>
      <c r="CZ74" s="448"/>
      <c r="DA74" s="448"/>
      <c r="DB74" s="448"/>
      <c r="DC74" s="448"/>
      <c r="DD74" s="448"/>
      <c r="DE74" s="448"/>
      <c r="DF74" s="448"/>
      <c r="DG74" s="448"/>
      <c r="DH74" s="448"/>
      <c r="DI74" s="448"/>
      <c r="DJ74" s="448"/>
      <c r="DK74" s="448"/>
      <c r="DL74" s="448"/>
      <c r="DM74" s="448"/>
      <c r="DN74" s="448"/>
      <c r="DO74" s="448"/>
      <c r="DP74" s="448"/>
      <c r="DQ74" s="448"/>
      <c r="DR74" s="448"/>
      <c r="DS74" s="448"/>
      <c r="DT74" s="448"/>
      <c r="DU74" s="448"/>
      <c r="DV74" s="448"/>
      <c r="DW74" s="448"/>
      <c r="DX74" s="448"/>
      <c r="DY74" s="448"/>
      <c r="DZ74" s="448"/>
      <c r="EA74" s="448"/>
      <c r="EB74" s="448"/>
      <c r="EC74" s="448"/>
      <c r="ED74" s="448"/>
      <c r="EE74" s="448"/>
      <c r="EF74" s="448"/>
      <c r="EG74" s="448"/>
      <c r="EH74" s="448"/>
      <c r="EI74" s="448"/>
      <c r="EJ74" s="448"/>
      <c r="EK74" s="448"/>
      <c r="EL74" s="448"/>
      <c r="EM74" s="448"/>
      <c r="EN74" s="448"/>
      <c r="EO74" s="448"/>
      <c r="EP74" s="448"/>
      <c r="EQ74" s="448"/>
      <c r="ER74" s="448"/>
      <c r="ES74" s="448"/>
      <c r="ET74" s="448"/>
      <c r="EU74" s="448"/>
      <c r="EV74" s="448"/>
      <c r="EW74" s="448"/>
      <c r="EX74" s="448"/>
      <c r="EY74" s="448"/>
      <c r="EZ74" s="448"/>
      <c r="FA74" s="448"/>
      <c r="FB74" s="448"/>
      <c r="FC74" s="448"/>
      <c r="FD74" s="448"/>
      <c r="FE74" s="448"/>
      <c r="FF74" s="448"/>
      <c r="FG74" s="448"/>
      <c r="FH74" s="448"/>
      <c r="FI74" s="448"/>
      <c r="FJ74" s="448"/>
      <c r="FK74" s="448"/>
      <c r="FL74" s="448"/>
      <c r="FM74" s="448"/>
      <c r="FN74" s="448"/>
      <c r="FO74" s="448"/>
      <c r="FP74" s="448"/>
      <c r="FQ74" s="448"/>
      <c r="FR74" s="448"/>
      <c r="FS74" s="448"/>
      <c r="FT74" s="448"/>
      <c r="FU74" s="448"/>
      <c r="FV74" s="448"/>
      <c r="FW74" s="448"/>
      <c r="FX74" s="448"/>
      <c r="FY74" s="448"/>
      <c r="FZ74" s="448"/>
      <c r="GA74" s="448"/>
      <c r="GB74" s="448"/>
      <c r="GC74" s="448"/>
      <c r="GD74" s="448"/>
      <c r="GE74" s="448"/>
      <c r="GF74" s="448"/>
      <c r="GG74" s="448"/>
      <c r="GH74" s="448"/>
      <c r="GI74" s="448"/>
      <c r="GJ74" s="448"/>
      <c r="GK74" s="448"/>
      <c r="GL74" s="448"/>
      <c r="GM74" s="448"/>
      <c r="GN74" s="448"/>
      <c r="GO74" s="448"/>
      <c r="GP74" s="448"/>
      <c r="GQ74" s="448"/>
      <c r="GR74" s="448"/>
      <c r="GS74" s="448"/>
      <c r="GT74" s="448"/>
      <c r="GU74" s="448"/>
      <c r="GV74" s="448"/>
      <c r="GW74" s="448"/>
      <c r="GX74" s="448"/>
      <c r="GY74" s="448"/>
      <c r="GZ74" s="448"/>
      <c r="HA74" s="448"/>
      <c r="HB74" s="448"/>
      <c r="HC74" s="448"/>
      <c r="HD74" s="448"/>
      <c r="HE74" s="448"/>
      <c r="HF74" s="448"/>
      <c r="HG74" s="448"/>
      <c r="HH74" s="448"/>
      <c r="HI74" s="448"/>
      <c r="HJ74" s="448"/>
      <c r="HK74" s="448"/>
      <c r="HL74" s="448"/>
      <c r="HM74" s="448"/>
      <c r="HN74" s="448"/>
      <c r="HO74" s="448"/>
      <c r="HP74" s="448"/>
      <c r="HQ74" s="448"/>
      <c r="HR74" s="448"/>
      <c r="HS74" s="448"/>
      <c r="HT74" s="448"/>
      <c r="HU74" s="448"/>
      <c r="HV74" s="448"/>
      <c r="HW74" s="448"/>
      <c r="HX74" s="448"/>
      <c r="HY74" s="448"/>
      <c r="HZ74" s="448"/>
      <c r="IA74" s="448"/>
      <c r="IB74" s="448"/>
      <c r="IC74" s="448"/>
      <c r="ID74" s="448"/>
      <c r="IE74" s="448"/>
      <c r="IF74" s="448"/>
      <c r="IG74" s="448"/>
      <c r="IH74" s="448"/>
      <c r="II74" s="448"/>
      <c r="IJ74" s="448"/>
      <c r="IK74" s="448"/>
      <c r="IL74" s="448"/>
      <c r="IM74" s="448"/>
      <c r="IN74" s="448"/>
      <c r="IO74" s="448"/>
      <c r="IP74" s="448"/>
      <c r="IQ74" s="448"/>
      <c r="IR74" s="448"/>
      <c r="IS74" s="448"/>
      <c r="IT74" s="448"/>
      <c r="IU74" s="448"/>
      <c r="IV74" s="448"/>
      <c r="IW74" s="448"/>
      <c r="IX74" s="448"/>
      <c r="IY74" s="448"/>
      <c r="IZ74" s="448"/>
      <c r="JA74" s="448"/>
      <c r="JB74" s="448"/>
      <c r="JC74" s="448"/>
      <c r="JD74" s="448"/>
      <c r="JE74" s="448"/>
      <c r="JF74" s="448"/>
      <c r="JG74" s="448"/>
      <c r="JH74" s="448"/>
      <c r="JI74" s="448"/>
      <c r="JJ74" s="448"/>
      <c r="JK74" s="448"/>
      <c r="JL74" s="448"/>
      <c r="JM74" s="448"/>
      <c r="JN74" s="448"/>
      <c r="JO74" s="448"/>
      <c r="JP74" s="448"/>
      <c r="JQ74" s="448"/>
      <c r="JR74" s="448"/>
      <c r="JS74" s="448"/>
      <c r="JT74" s="448"/>
      <c r="JU74" s="448"/>
      <c r="JV74" s="448"/>
      <c r="JW74" s="448"/>
      <c r="JX74" s="448"/>
      <c r="JY74" s="448"/>
      <c r="JZ74" s="448"/>
      <c r="KA74" s="448"/>
      <c r="KB74" s="448"/>
      <c r="KC74" s="448"/>
      <c r="KD74" s="448"/>
      <c r="KE74" s="448"/>
      <c r="KF74" s="448"/>
      <c r="KG74" s="448"/>
      <c r="KH74" s="448"/>
      <c r="KI74" s="448"/>
      <c r="KJ74" s="448"/>
      <c r="KK74" s="448"/>
      <c r="KL74" s="448"/>
      <c r="KM74" s="448"/>
      <c r="KN74" s="448"/>
      <c r="KO74" s="448"/>
      <c r="KP74" s="448"/>
      <c r="KQ74" s="448"/>
      <c r="KR74" s="448"/>
      <c r="KS74" s="448"/>
      <c r="KT74" s="448"/>
      <c r="KU74" s="448"/>
      <c r="KV74" s="448"/>
      <c r="KW74" s="448"/>
      <c r="KX74" s="448"/>
      <c r="KY74" s="448"/>
      <c r="KZ74" s="448"/>
      <c r="LA74" s="448"/>
      <c r="LB74" s="448"/>
      <c r="LC74" s="448"/>
      <c r="LD74" s="448"/>
      <c r="LE74" s="448"/>
      <c r="LF74" s="448"/>
      <c r="LG74" s="448"/>
      <c r="LH74" s="448"/>
      <c r="LI74" s="448"/>
      <c r="LJ74" s="448"/>
      <c r="LK74" s="448"/>
      <c r="LL74" s="448"/>
      <c r="LM74" s="448"/>
      <c r="LN74" s="448"/>
      <c r="LO74" s="448"/>
      <c r="LP74" s="448"/>
      <c r="LQ74" s="448"/>
      <c r="LR74" s="448"/>
      <c r="LS74" s="448"/>
      <c r="LT74" s="448"/>
      <c r="LU74" s="448"/>
      <c r="LV74" s="448"/>
      <c r="LW74" s="448"/>
      <c r="LX74" s="448"/>
      <c r="LY74" s="448"/>
      <c r="LZ74" s="448"/>
      <c r="MA74" s="448"/>
      <c r="MB74" s="448"/>
      <c r="MC74" s="448"/>
      <c r="MD74" s="448"/>
      <c r="ME74" s="448"/>
      <c r="MF74" s="448"/>
      <c r="MG74" s="448"/>
      <c r="MH74" s="448"/>
      <c r="MI74" s="448"/>
      <c r="MJ74" s="448"/>
      <c r="MK74" s="448"/>
      <c r="ML74" s="448"/>
      <c r="MM74" s="448"/>
      <c r="MN74" s="448"/>
      <c r="MO74" s="448"/>
      <c r="MP74" s="448"/>
      <c r="MQ74" s="448"/>
      <c r="MR74" s="448"/>
      <c r="MS74" s="448"/>
      <c r="MT74" s="448"/>
      <c r="MU74" s="448"/>
      <c r="MV74" s="448"/>
      <c r="MW74" s="448"/>
      <c r="MX74" s="448"/>
      <c r="MY74" s="448"/>
      <c r="MZ74" s="448"/>
      <c r="NA74" s="448"/>
      <c r="NB74" s="448"/>
      <c r="NC74" s="448"/>
      <c r="ND74" s="448"/>
      <c r="NE74" s="448"/>
      <c r="NF74" s="448"/>
      <c r="NG74" s="448"/>
      <c r="NH74" s="448"/>
      <c r="NI74" s="448"/>
      <c r="NJ74" s="448"/>
      <c r="NK74" s="448"/>
      <c r="NL74" s="448"/>
      <c r="NM74" s="448"/>
      <c r="NN74" s="448"/>
      <c r="NO74" s="448"/>
      <c r="NP74" s="448"/>
      <c r="NQ74" s="448"/>
      <c r="NR74" s="448"/>
      <c r="NS74" s="448"/>
      <c r="NT74" s="448"/>
      <c r="NU74" s="448"/>
      <c r="NV74" s="448"/>
      <c r="NW74" s="448"/>
      <c r="NX74" s="448"/>
      <c r="NY74" s="448"/>
      <c r="NZ74" s="448"/>
      <c r="OA74" s="448"/>
      <c r="OB74" s="448"/>
      <c r="OC74" s="448"/>
      <c r="OD74" s="448"/>
      <c r="OE74" s="448"/>
      <c r="OF74" s="448"/>
      <c r="OG74" s="448"/>
      <c r="OH74" s="448"/>
      <c r="OI74" s="448"/>
      <c r="OJ74" s="448"/>
      <c r="OK74" s="448"/>
      <c r="OL74" s="448"/>
      <c r="OM74" s="448"/>
      <c r="ON74" s="448"/>
      <c r="OO74" s="448"/>
      <c r="OP74" s="448"/>
      <c r="OQ74" s="448"/>
      <c r="OR74" s="448"/>
      <c r="OS74" s="448"/>
      <c r="OT74" s="448"/>
      <c r="OU74" s="448"/>
      <c r="OV74" s="448"/>
      <c r="OW74" s="448"/>
      <c r="OX74" s="448"/>
      <c r="OY74" s="448"/>
      <c r="OZ74" s="448"/>
      <c r="PA74" s="448"/>
      <c r="PB74" s="448"/>
      <c r="PC74" s="448"/>
      <c r="PD74" s="448"/>
      <c r="PE74" s="448"/>
      <c r="PF74" s="448"/>
      <c r="PG74" s="448"/>
      <c r="PH74" s="448"/>
      <c r="PI74" s="448"/>
      <c r="PJ74" s="448"/>
      <c r="PK74" s="448"/>
      <c r="PL74" s="448"/>
      <c r="PM74" s="448"/>
      <c r="PN74" s="448"/>
      <c r="PO74" s="448"/>
      <c r="PP74" s="448"/>
      <c r="PQ74" s="448"/>
      <c r="PR74" s="448"/>
      <c r="PS74" s="448"/>
      <c r="PT74" s="448"/>
      <c r="PU74" s="448"/>
      <c r="PV74" s="448"/>
      <c r="PW74" s="448"/>
      <c r="PX74" s="448"/>
      <c r="PY74" s="448"/>
      <c r="PZ74" s="448"/>
      <c r="QA74" s="448"/>
      <c r="QB74" s="448"/>
      <c r="QC74" s="448"/>
      <c r="QD74" s="448"/>
      <c r="QE74" s="448"/>
      <c r="QF74" s="448"/>
      <c r="QG74" s="448"/>
      <c r="QH74" s="448"/>
      <c r="QI74" s="448"/>
      <c r="QJ74" s="448"/>
      <c r="QK74" s="448"/>
      <c r="QL74" s="448"/>
      <c r="QM74" s="448"/>
      <c r="QN74" s="448"/>
      <c r="QO74" s="448"/>
      <c r="QP74" s="448"/>
      <c r="QQ74" s="448"/>
      <c r="QR74" s="448"/>
      <c r="QS74" s="448"/>
      <c r="QT74" s="448"/>
      <c r="QU74" s="448"/>
      <c r="QV74" s="448"/>
      <c r="QW74" s="448"/>
      <c r="QX74" s="448"/>
      <c r="QY74" s="448"/>
      <c r="QZ74" s="448"/>
      <c r="RA74" s="448"/>
      <c r="RB74" s="448"/>
      <c r="RC74" s="448"/>
      <c r="RD74" s="448"/>
      <c r="RE74" s="448"/>
      <c r="RF74" s="448"/>
      <c r="RG74" s="448"/>
      <c r="RH74" s="448"/>
      <c r="RI74" s="448"/>
      <c r="RJ74" s="448"/>
      <c r="RK74" s="448"/>
      <c r="RL74" s="448"/>
      <c r="RM74" s="448"/>
      <c r="RN74" s="448"/>
      <c r="RO74" s="448"/>
      <c r="RP74" s="448"/>
      <c r="RQ74" s="448"/>
      <c r="RR74" s="448"/>
      <c r="RS74" s="448"/>
      <c r="RT74" s="448"/>
      <c r="RU74" s="448"/>
      <c r="RV74" s="448"/>
      <c r="RW74" s="448"/>
      <c r="RX74" s="448"/>
      <c r="RY74" s="448"/>
      <c r="RZ74" s="448"/>
      <c r="SA74" s="448"/>
      <c r="SB74" s="448"/>
      <c r="SC74" s="448"/>
      <c r="SD74" s="448"/>
      <c r="SE74" s="448"/>
      <c r="SF74" s="448"/>
      <c r="SG74" s="448"/>
      <c r="SH74" s="448"/>
      <c r="SI74" s="448"/>
      <c r="SJ74" s="448"/>
      <c r="SK74" s="448"/>
      <c r="SL74" s="448"/>
      <c r="SM74" s="448"/>
      <c r="SN74" s="448"/>
      <c r="SO74" s="448"/>
      <c r="SP74" s="448"/>
      <c r="SQ74" s="448"/>
      <c r="SR74" s="448"/>
      <c r="SS74" s="448"/>
      <c r="ST74" s="448"/>
      <c r="SU74" s="448"/>
      <c r="SV74" s="448"/>
      <c r="SW74" s="448"/>
      <c r="SX74" s="448"/>
      <c r="SY74" s="448"/>
      <c r="SZ74" s="448"/>
      <c r="TA74" s="448"/>
      <c r="TB74" s="448"/>
      <c r="TC74" s="448"/>
      <c r="TD74" s="448"/>
      <c r="TE74" s="448"/>
      <c r="TF74" s="448"/>
      <c r="TG74" s="448"/>
      <c r="TH74" s="448"/>
      <c r="TI74" s="448"/>
      <c r="TJ74" s="448"/>
      <c r="TK74" s="448"/>
      <c r="TL74" s="448"/>
      <c r="TM74" s="448"/>
      <c r="TN74" s="448"/>
      <c r="TO74" s="448"/>
      <c r="TP74" s="448"/>
      <c r="TQ74" s="448"/>
      <c r="TR74" s="448"/>
      <c r="TS74" s="448"/>
      <c r="TT74" s="448"/>
      <c r="TU74" s="448"/>
      <c r="TV74" s="448"/>
      <c r="TW74" s="448"/>
      <c r="TX74" s="448"/>
      <c r="TY74" s="448"/>
      <c r="TZ74" s="448"/>
      <c r="UA74" s="448"/>
      <c r="UB74" s="448"/>
      <c r="UC74" s="448"/>
      <c r="UD74" s="448"/>
      <c r="UE74" s="448"/>
      <c r="UF74" s="448"/>
      <c r="UG74" s="448"/>
      <c r="UH74" s="448"/>
      <c r="UI74" s="448"/>
      <c r="UJ74" s="448"/>
      <c r="UK74" s="448"/>
      <c r="UL74" s="448"/>
      <c r="UM74" s="448"/>
    </row>
    <row r="75" spans="1:559" s="401" customFormat="1" ht="13.95" customHeight="1">
      <c r="A75" s="963"/>
      <c r="B75" s="450" t="s">
        <v>1064</v>
      </c>
      <c r="C75" s="451" t="s">
        <v>286</v>
      </c>
      <c r="D75" s="451" t="s">
        <v>1069</v>
      </c>
      <c r="E75" s="451">
        <v>12966</v>
      </c>
      <c r="F75" s="452">
        <v>16.88</v>
      </c>
      <c r="G75" s="452">
        <v>0.28000000000000003</v>
      </c>
      <c r="H75" s="452">
        <v>1.47</v>
      </c>
      <c r="I75" s="453">
        <f>COUNT(F75:F80)</f>
        <v>6</v>
      </c>
      <c r="J75" s="458">
        <f>AVERAGE(F75:F80)</f>
        <v>17.440000000000001</v>
      </c>
      <c r="K75" s="458">
        <f>STDEV(F75:F80)</f>
        <v>1.3910571519531467</v>
      </c>
      <c r="L75" s="459">
        <f>K75/J75</f>
        <v>7.9762451373460247E-2</v>
      </c>
      <c r="M75" s="454">
        <f t="shared" si="35"/>
        <v>0.40257152570167304</v>
      </c>
      <c r="N75" s="455">
        <f t="shared" si="36"/>
        <v>0.34363173018996085</v>
      </c>
      <c r="O75" s="455">
        <f t="shared" si="37"/>
        <v>0.3127365396200783</v>
      </c>
      <c r="P75" s="455">
        <f t="shared" si="38"/>
        <v>0.6872634603799217</v>
      </c>
      <c r="Q75" s="456">
        <f t="shared" si="39"/>
        <v>4.1235807622795306</v>
      </c>
      <c r="R75" s="457">
        <f>COUNT(F75:F80)</f>
        <v>6</v>
      </c>
      <c r="S75" s="458">
        <f>AVERAGE(F75:F80)</f>
        <v>17.440000000000001</v>
      </c>
      <c r="T75" s="458">
        <f>STDEV(F75:F80)</f>
        <v>1.3910571519531467</v>
      </c>
      <c r="U75" s="459">
        <f t="shared" ref="U75" si="44">T75/S75</f>
        <v>7.9762451373460247E-2</v>
      </c>
      <c r="V75" s="460">
        <f t="shared" si="40"/>
        <v>0.56000000000000227</v>
      </c>
      <c r="W75" s="460">
        <f t="shared" si="41"/>
        <v>1.61</v>
      </c>
      <c r="X75" s="461">
        <f t="shared" si="42"/>
        <v>2.2396020146445665</v>
      </c>
      <c r="Y75" s="462" t="str">
        <f t="shared" si="43"/>
        <v>Accept</v>
      </c>
      <c r="Z75" s="461"/>
      <c r="AA75" s="461"/>
      <c r="AB75" s="463"/>
      <c r="AC75" s="463"/>
      <c r="AD75" s="461"/>
      <c r="AE75" s="463"/>
      <c r="AF75" s="514">
        <f>COUNT(F75:F79)</f>
        <v>5</v>
      </c>
      <c r="AG75" s="515">
        <f>AVERAGE(F75:F79)</f>
        <v>17.212</v>
      </c>
      <c r="AH75" s="515">
        <f>STDEV(F75:F79)</f>
        <v>1.4244016287550365</v>
      </c>
      <c r="AI75" s="516">
        <f>AH75/AG75</f>
        <v>8.2756311222114604E-2</v>
      </c>
    </row>
    <row r="76" spans="1:559" s="401" customFormat="1" ht="13.95" customHeight="1">
      <c r="A76" s="963"/>
      <c r="B76" s="468" t="s">
        <v>1064</v>
      </c>
      <c r="C76" s="469" t="s">
        <v>286</v>
      </c>
      <c r="D76" s="469" t="s">
        <v>1071</v>
      </c>
      <c r="E76" s="469">
        <v>13332</v>
      </c>
      <c r="F76" s="470">
        <v>18.98</v>
      </c>
      <c r="G76" s="470">
        <v>0.34</v>
      </c>
      <c r="H76" s="470">
        <v>1.66</v>
      </c>
      <c r="I76" s="471">
        <f t="shared" ref="I76:L80" si="45">I75</f>
        <v>6</v>
      </c>
      <c r="J76" s="472">
        <f t="shared" si="45"/>
        <v>17.440000000000001</v>
      </c>
      <c r="K76" s="472">
        <f t="shared" si="45"/>
        <v>1.3910571519531467</v>
      </c>
      <c r="L76" s="473">
        <f t="shared" si="45"/>
        <v>7.9762451373460247E-2</v>
      </c>
      <c r="M76" s="474">
        <f t="shared" si="35"/>
        <v>1.1070716956795956</v>
      </c>
      <c r="N76" s="475">
        <f t="shared" si="36"/>
        <v>0.86586853409500597</v>
      </c>
      <c r="O76" s="475">
        <f t="shared" si="37"/>
        <v>0.73173706819001194</v>
      </c>
      <c r="P76" s="475">
        <f t="shared" si="38"/>
        <v>0.26826293180998806</v>
      </c>
      <c r="Q76" s="476">
        <f t="shared" si="39"/>
        <v>1.6095775908599284</v>
      </c>
      <c r="R76" s="477"/>
      <c r="S76" s="472"/>
      <c r="T76" s="472"/>
      <c r="U76" s="473"/>
      <c r="V76" s="478">
        <f t="shared" si="40"/>
        <v>1.5399999999999991</v>
      </c>
      <c r="W76" s="478">
        <f t="shared" si="41"/>
        <v>1.61</v>
      </c>
      <c r="X76" s="479">
        <f t="shared" si="42"/>
        <v>2.2396020146445665</v>
      </c>
      <c r="Y76" s="480" t="str">
        <f t="shared" si="43"/>
        <v>Accept</v>
      </c>
      <c r="Z76" s="479"/>
      <c r="AA76" s="479"/>
      <c r="AB76" s="481"/>
      <c r="AC76" s="481"/>
      <c r="AD76" s="479"/>
      <c r="AE76" s="481"/>
      <c r="AF76" s="464"/>
      <c r="AG76" s="482"/>
      <c r="AH76" s="482"/>
      <c r="AI76" s="483"/>
    </row>
    <row r="77" spans="1:559" s="401" customFormat="1" ht="13.95" customHeight="1">
      <c r="A77" s="963"/>
      <c r="B77" s="468" t="s">
        <v>1064</v>
      </c>
      <c r="C77" s="469" t="s">
        <v>286</v>
      </c>
      <c r="D77" s="469" t="s">
        <v>1073</v>
      </c>
      <c r="E77" s="469">
        <v>13697</v>
      </c>
      <c r="F77" s="470">
        <v>18.260000000000002</v>
      </c>
      <c r="G77" s="470">
        <v>0.47</v>
      </c>
      <c r="H77" s="470">
        <v>1.64</v>
      </c>
      <c r="I77" s="471">
        <f t="shared" si="45"/>
        <v>6</v>
      </c>
      <c r="J77" s="472">
        <f t="shared" si="45"/>
        <v>17.440000000000001</v>
      </c>
      <c r="K77" s="472">
        <f t="shared" si="45"/>
        <v>1.3910571519531467</v>
      </c>
      <c r="L77" s="473">
        <f t="shared" si="45"/>
        <v>7.9762451373460247E-2</v>
      </c>
      <c r="M77" s="474">
        <f t="shared" si="35"/>
        <v>0.5894797340631619</v>
      </c>
      <c r="N77" s="475">
        <f t="shared" si="36"/>
        <v>0.72223024847575068</v>
      </c>
      <c r="O77" s="475">
        <f t="shared" si="37"/>
        <v>0.44446049695150136</v>
      </c>
      <c r="P77" s="475">
        <f t="shared" si="38"/>
        <v>0.55553950304849864</v>
      </c>
      <c r="Q77" s="476">
        <f t="shared" si="39"/>
        <v>3.3332370182909918</v>
      </c>
      <c r="R77" s="477"/>
      <c r="S77" s="472"/>
      <c r="T77" s="472"/>
      <c r="U77" s="473"/>
      <c r="V77" s="478">
        <f t="shared" si="40"/>
        <v>0.82000000000000028</v>
      </c>
      <c r="W77" s="478">
        <f t="shared" si="41"/>
        <v>1.61</v>
      </c>
      <c r="X77" s="479">
        <f t="shared" si="42"/>
        <v>2.2396020146445665</v>
      </c>
      <c r="Y77" s="480" t="str">
        <f t="shared" si="43"/>
        <v>Accept</v>
      </c>
      <c r="Z77" s="479"/>
      <c r="AA77" s="479"/>
      <c r="AB77" s="481"/>
      <c r="AC77" s="481"/>
      <c r="AD77" s="479"/>
      <c r="AE77" s="481"/>
      <c r="AF77" s="464"/>
      <c r="AG77" s="482"/>
      <c r="AH77" s="482"/>
      <c r="AI77" s="483"/>
    </row>
    <row r="78" spans="1:559" s="401" customFormat="1" ht="13.95" customHeight="1">
      <c r="A78" s="963"/>
      <c r="B78" s="468" t="s">
        <v>1064</v>
      </c>
      <c r="C78" s="469" t="s">
        <v>286</v>
      </c>
      <c r="D78" s="469" t="s">
        <v>1075</v>
      </c>
      <c r="E78" s="469">
        <v>14062</v>
      </c>
      <c r="F78" s="470">
        <v>16.559999999999999</v>
      </c>
      <c r="G78" s="470">
        <v>0.37</v>
      </c>
      <c r="H78" s="470">
        <v>1.47</v>
      </c>
      <c r="I78" s="471">
        <f t="shared" si="45"/>
        <v>6</v>
      </c>
      <c r="J78" s="472">
        <f t="shared" si="45"/>
        <v>17.440000000000001</v>
      </c>
      <c r="K78" s="472">
        <f t="shared" si="45"/>
        <v>1.3910571519531467</v>
      </c>
      <c r="L78" s="473">
        <f t="shared" si="45"/>
        <v>7.9762451373460247E-2</v>
      </c>
      <c r="M78" s="474">
        <f t="shared" si="35"/>
        <v>0.63261239753119969</v>
      </c>
      <c r="N78" s="475">
        <f t="shared" si="36"/>
        <v>0.26349339457529036</v>
      </c>
      <c r="O78" s="475">
        <f t="shared" si="37"/>
        <v>0.47301321084941927</v>
      </c>
      <c r="P78" s="475">
        <f t="shared" si="38"/>
        <v>0.52698678915058073</v>
      </c>
      <c r="Q78" s="476">
        <f t="shared" si="39"/>
        <v>3.1619207349034841</v>
      </c>
      <c r="R78" s="477"/>
      <c r="S78" s="472"/>
      <c r="T78" s="472"/>
      <c r="U78" s="473"/>
      <c r="V78" s="478">
        <f t="shared" si="40"/>
        <v>0.88000000000000256</v>
      </c>
      <c r="W78" s="478">
        <f t="shared" si="41"/>
        <v>1.61</v>
      </c>
      <c r="X78" s="479">
        <f t="shared" si="42"/>
        <v>2.2396020146445665</v>
      </c>
      <c r="Y78" s="480" t="str">
        <f t="shared" si="43"/>
        <v>Accept</v>
      </c>
      <c r="Z78" s="479"/>
      <c r="AA78" s="479"/>
      <c r="AB78" s="481"/>
      <c r="AC78" s="481"/>
      <c r="AD78" s="479"/>
      <c r="AE78" s="481"/>
      <c r="AF78" s="464"/>
      <c r="AG78" s="482"/>
      <c r="AH78" s="482"/>
      <c r="AI78" s="483"/>
    </row>
    <row r="79" spans="1:559" s="401" customFormat="1" ht="13.95" customHeight="1">
      <c r="A79" s="963"/>
      <c r="B79" s="503" t="s">
        <v>175</v>
      </c>
      <c r="C79" s="469" t="s">
        <v>286</v>
      </c>
      <c r="D79" s="469"/>
      <c r="E79" s="469" t="s">
        <v>58</v>
      </c>
      <c r="F79" s="470">
        <v>15.38</v>
      </c>
      <c r="G79" s="470">
        <v>0.71</v>
      </c>
      <c r="H79" s="470">
        <v>1.5</v>
      </c>
      <c r="I79" s="471">
        <f t="shared" si="45"/>
        <v>6</v>
      </c>
      <c r="J79" s="472">
        <f t="shared" si="45"/>
        <v>17.440000000000001</v>
      </c>
      <c r="K79" s="472">
        <f t="shared" si="45"/>
        <v>1.3910571519531467</v>
      </c>
      <c r="L79" s="473">
        <f t="shared" si="45"/>
        <v>7.9762451373460247E-2</v>
      </c>
      <c r="M79" s="474">
        <f t="shared" si="35"/>
        <v>1.4808881124025772</v>
      </c>
      <c r="N79" s="475">
        <f t="shared" si="36"/>
        <v>6.9318195648625458E-2</v>
      </c>
      <c r="O79" s="475">
        <f t="shared" si="37"/>
        <v>0.86136360870274908</v>
      </c>
      <c r="P79" s="475">
        <f t="shared" si="38"/>
        <v>0.13863639129725092</v>
      </c>
      <c r="Q79" s="476">
        <f t="shared" si="39"/>
        <v>0.8318183477835055</v>
      </c>
      <c r="R79" s="477"/>
      <c r="S79" s="472"/>
      <c r="T79" s="472"/>
      <c r="U79" s="473"/>
      <c r="V79" s="478">
        <f t="shared" si="40"/>
        <v>2.0600000000000005</v>
      </c>
      <c r="W79" s="478">
        <f t="shared" si="41"/>
        <v>1.61</v>
      </c>
      <c r="X79" s="479">
        <f t="shared" si="42"/>
        <v>2.2396020146445665</v>
      </c>
      <c r="Y79" s="480" t="str">
        <f t="shared" si="43"/>
        <v>Accept</v>
      </c>
      <c r="Z79" s="479"/>
      <c r="AA79" s="479"/>
      <c r="AB79" s="481"/>
      <c r="AC79" s="481"/>
      <c r="AD79" s="479"/>
      <c r="AE79" s="481"/>
      <c r="AF79" s="464"/>
      <c r="AG79" s="482"/>
      <c r="AH79" s="482"/>
      <c r="AI79" s="483"/>
    </row>
    <row r="80" spans="1:559" s="401" customFormat="1">
      <c r="A80" s="963"/>
      <c r="B80" s="509" t="s">
        <v>175</v>
      </c>
      <c r="C80" s="525" t="s">
        <v>286</v>
      </c>
      <c r="D80" s="525"/>
      <c r="E80" s="525" t="s">
        <v>57</v>
      </c>
      <c r="F80" s="526">
        <v>18.579999999999998</v>
      </c>
      <c r="G80" s="527">
        <v>0.87</v>
      </c>
      <c r="H80" s="527">
        <v>1.82</v>
      </c>
      <c r="I80" s="487">
        <f t="shared" si="45"/>
        <v>6</v>
      </c>
      <c r="J80" s="488">
        <f t="shared" si="45"/>
        <v>17.440000000000001</v>
      </c>
      <c r="K80" s="488">
        <f t="shared" si="45"/>
        <v>1.3910571519531467</v>
      </c>
      <c r="L80" s="489">
        <f t="shared" si="45"/>
        <v>7.9762451373460247E-2</v>
      </c>
      <c r="M80" s="490">
        <f t="shared" si="35"/>
        <v>0.81952060589268605</v>
      </c>
      <c r="N80" s="491">
        <f t="shared" si="36"/>
        <v>0.79375527480753072</v>
      </c>
      <c r="O80" s="491">
        <f t="shared" si="37"/>
        <v>0.58751054961506144</v>
      </c>
      <c r="P80" s="491">
        <f t="shared" si="38"/>
        <v>0.41248945038493856</v>
      </c>
      <c r="Q80" s="492">
        <f t="shared" si="39"/>
        <v>2.4749367023096314</v>
      </c>
      <c r="R80" s="493"/>
      <c r="S80" s="488"/>
      <c r="T80" s="488"/>
      <c r="U80" s="489"/>
      <c r="V80" s="494">
        <f t="shared" si="40"/>
        <v>1.139999999999997</v>
      </c>
      <c r="W80" s="494">
        <f t="shared" si="41"/>
        <v>1.61</v>
      </c>
      <c r="X80" s="495">
        <f t="shared" si="42"/>
        <v>2.2396020146445665</v>
      </c>
      <c r="Y80" s="496" t="str">
        <f t="shared" si="43"/>
        <v>Accept</v>
      </c>
      <c r="Z80" s="495"/>
      <c r="AA80" s="495"/>
      <c r="AB80" s="497"/>
      <c r="AC80" s="497"/>
      <c r="AD80" s="495"/>
      <c r="AE80" s="497"/>
      <c r="AF80" s="498"/>
      <c r="AG80" s="499"/>
      <c r="AH80" s="499"/>
      <c r="AI80" s="500"/>
    </row>
    <row r="81" spans="1:559" s="401" customFormat="1" ht="13.95" customHeight="1">
      <c r="A81" s="963"/>
      <c r="B81" s="468" t="s">
        <v>2993</v>
      </c>
      <c r="C81" s="469" t="s">
        <v>289</v>
      </c>
      <c r="D81" s="469" t="s">
        <v>1077</v>
      </c>
      <c r="E81" s="469" t="s">
        <v>1078</v>
      </c>
      <c r="F81" s="470">
        <v>11.12</v>
      </c>
      <c r="G81" s="470">
        <v>0.71</v>
      </c>
      <c r="H81" s="470">
        <v>1.19</v>
      </c>
      <c r="I81" s="471">
        <f>COUNT(F81:F85)</f>
        <v>5</v>
      </c>
      <c r="J81" s="472">
        <f>AVERAGE(F81:F85)</f>
        <v>17.905999999999999</v>
      </c>
      <c r="K81" s="472">
        <f>STDEV(F81:F85)</f>
        <v>4.8977984850338565</v>
      </c>
      <c r="L81" s="693">
        <f>K81/J81</f>
        <v>0.27352834161922579</v>
      </c>
      <c r="M81" s="474">
        <f t="shared" si="35"/>
        <v>1.3855204579641032</v>
      </c>
      <c r="N81" s="475">
        <f t="shared" si="36"/>
        <v>8.2946690690862038E-2</v>
      </c>
      <c r="O81" s="475">
        <f t="shared" si="37"/>
        <v>0.83410661861827595</v>
      </c>
      <c r="P81" s="475">
        <f t="shared" si="38"/>
        <v>0.16589338138172408</v>
      </c>
      <c r="Q81" s="476">
        <f t="shared" si="39"/>
        <v>0.82946690690862035</v>
      </c>
      <c r="R81" s="477">
        <f>COUNT(F81:F85)</f>
        <v>5</v>
      </c>
      <c r="S81" s="472">
        <f>AVERAGE(F81:F85)</f>
        <v>17.905999999999999</v>
      </c>
      <c r="T81" s="472">
        <f>STDEV(F81:F85)</f>
        <v>4.8977984850338565</v>
      </c>
      <c r="U81" s="473">
        <f t="shared" ref="U81" si="46">T81/S81</f>
        <v>0.27352834161922579</v>
      </c>
      <c r="V81" s="478">
        <f t="shared" si="40"/>
        <v>6.7859999999999996</v>
      </c>
      <c r="W81" s="478">
        <f t="shared" si="41"/>
        <v>1.5089999999999999</v>
      </c>
      <c r="X81" s="479">
        <f t="shared" si="42"/>
        <v>7.3907779139160894</v>
      </c>
      <c r="Y81" s="480" t="str">
        <f t="shared" si="43"/>
        <v>Accept</v>
      </c>
      <c r="Z81" s="478"/>
      <c r="AA81" s="478"/>
      <c r="AB81" s="476"/>
      <c r="AC81" s="476"/>
      <c r="AD81" s="478"/>
      <c r="AE81" s="476"/>
      <c r="AF81" s="477">
        <f>COUNT(F81:F85)</f>
        <v>5</v>
      </c>
      <c r="AG81" s="465">
        <f>AVERAGE(F81:F85)</f>
        <v>17.905999999999999</v>
      </c>
      <c r="AH81" s="465">
        <f>STDEV(F81:F85)</f>
        <v>4.8977984850338565</v>
      </c>
      <c r="AI81" s="466">
        <f>AH81/AG81</f>
        <v>0.27352834161922579</v>
      </c>
    </row>
    <row r="82" spans="1:559" s="401" customFormat="1" ht="13.95" customHeight="1">
      <c r="A82" s="963"/>
      <c r="B82" s="468" t="s">
        <v>2993</v>
      </c>
      <c r="C82" s="469" t="s">
        <v>289</v>
      </c>
      <c r="D82" s="469" t="s">
        <v>1079</v>
      </c>
      <c r="E82" s="469" t="s">
        <v>1080</v>
      </c>
      <c r="F82" s="470">
        <v>16.84</v>
      </c>
      <c r="G82" s="470">
        <v>0.78</v>
      </c>
      <c r="H82" s="470">
        <v>1.64</v>
      </c>
      <c r="I82" s="471">
        <f t="shared" ref="I82:L85" si="47">I81</f>
        <v>5</v>
      </c>
      <c r="J82" s="472">
        <f t="shared" si="47"/>
        <v>17.905999999999999</v>
      </c>
      <c r="K82" s="472">
        <f t="shared" si="47"/>
        <v>4.8977984850338565</v>
      </c>
      <c r="L82" s="473">
        <f t="shared" si="47"/>
        <v>0.27352834161922579</v>
      </c>
      <c r="M82" s="474">
        <f t="shared" si="35"/>
        <v>0.21764880757290489</v>
      </c>
      <c r="N82" s="475">
        <f t="shared" si="36"/>
        <v>0.41385137651076026</v>
      </c>
      <c r="O82" s="475">
        <f t="shared" si="37"/>
        <v>0.17229724697847948</v>
      </c>
      <c r="P82" s="475">
        <f t="shared" si="38"/>
        <v>0.82770275302152052</v>
      </c>
      <c r="Q82" s="476">
        <f t="shared" si="39"/>
        <v>4.1385137651076027</v>
      </c>
      <c r="R82" s="477"/>
      <c r="S82" s="472"/>
      <c r="T82" s="472"/>
      <c r="U82" s="473"/>
      <c r="V82" s="478">
        <f t="shared" si="40"/>
        <v>1.0659999999999989</v>
      </c>
      <c r="W82" s="478">
        <f t="shared" si="41"/>
        <v>1.5089999999999999</v>
      </c>
      <c r="X82" s="479">
        <f t="shared" si="42"/>
        <v>7.3907779139160894</v>
      </c>
      <c r="Y82" s="480" t="str">
        <f t="shared" si="43"/>
        <v>Accept</v>
      </c>
      <c r="Z82" s="479"/>
      <c r="AA82" s="479"/>
      <c r="AB82" s="528"/>
      <c r="AC82" s="528"/>
      <c r="AD82" s="479"/>
      <c r="AE82" s="528"/>
      <c r="AF82" s="464"/>
      <c r="AG82" s="482"/>
      <c r="AH82" s="482"/>
      <c r="AI82" s="483"/>
    </row>
    <row r="83" spans="1:559" s="401" customFormat="1" ht="13.95" customHeight="1">
      <c r="A83" s="963"/>
      <c r="B83" s="468" t="s">
        <v>2993</v>
      </c>
      <c r="C83" s="469" t="s">
        <v>289</v>
      </c>
      <c r="D83" s="469" t="s">
        <v>1081</v>
      </c>
      <c r="E83" s="469" t="s">
        <v>1082</v>
      </c>
      <c r="F83" s="470">
        <v>20.77</v>
      </c>
      <c r="G83" s="470">
        <v>1.35</v>
      </c>
      <c r="H83" s="470">
        <v>2.23</v>
      </c>
      <c r="I83" s="471">
        <f t="shared" si="47"/>
        <v>5</v>
      </c>
      <c r="J83" s="472">
        <f t="shared" si="47"/>
        <v>17.905999999999999</v>
      </c>
      <c r="K83" s="472">
        <f t="shared" si="47"/>
        <v>4.8977984850338565</v>
      </c>
      <c r="L83" s="473">
        <f t="shared" si="47"/>
        <v>0.27352834161922579</v>
      </c>
      <c r="M83" s="474">
        <f t="shared" si="35"/>
        <v>0.58475251865741129</v>
      </c>
      <c r="N83" s="475">
        <f t="shared" si="36"/>
        <v>0.72064293253261225</v>
      </c>
      <c r="O83" s="475">
        <f t="shared" si="37"/>
        <v>0.44128586506522449</v>
      </c>
      <c r="P83" s="475">
        <f t="shared" si="38"/>
        <v>0.55871413493477551</v>
      </c>
      <c r="Q83" s="476">
        <f t="shared" si="39"/>
        <v>2.7935706746738775</v>
      </c>
      <c r="R83" s="477"/>
      <c r="S83" s="472"/>
      <c r="T83" s="472"/>
      <c r="U83" s="473"/>
      <c r="V83" s="478">
        <f t="shared" si="40"/>
        <v>2.8640000000000008</v>
      </c>
      <c r="W83" s="478">
        <f t="shared" si="41"/>
        <v>1.5089999999999999</v>
      </c>
      <c r="X83" s="479">
        <f t="shared" si="42"/>
        <v>7.3907779139160894</v>
      </c>
      <c r="Y83" s="480" t="str">
        <f t="shared" si="43"/>
        <v>Accept</v>
      </c>
      <c r="Z83" s="479"/>
      <c r="AA83" s="479"/>
      <c r="AB83" s="528"/>
      <c r="AC83" s="528"/>
      <c r="AD83" s="479"/>
      <c r="AE83" s="528"/>
      <c r="AF83" s="464"/>
      <c r="AG83" s="482"/>
      <c r="AH83" s="482"/>
      <c r="AI83" s="483"/>
    </row>
    <row r="84" spans="1:559" s="401" customFormat="1" ht="13.95" customHeight="1">
      <c r="A84" s="963"/>
      <c r="B84" s="468" t="s">
        <v>2993</v>
      </c>
      <c r="C84" s="469" t="s">
        <v>289</v>
      </c>
      <c r="D84" s="469" t="s">
        <v>1083</v>
      </c>
      <c r="E84" s="469" t="s">
        <v>1084</v>
      </c>
      <c r="F84" s="470">
        <v>24.15</v>
      </c>
      <c r="G84" s="470">
        <v>1.33</v>
      </c>
      <c r="H84" s="470">
        <v>2.46</v>
      </c>
      <c r="I84" s="471">
        <f t="shared" si="47"/>
        <v>5</v>
      </c>
      <c r="J84" s="472">
        <f t="shared" si="47"/>
        <v>17.905999999999999</v>
      </c>
      <c r="K84" s="472">
        <f t="shared" si="47"/>
        <v>4.8977984850338565</v>
      </c>
      <c r="L84" s="473">
        <f t="shared" si="47"/>
        <v>0.27352834161922579</v>
      </c>
      <c r="M84" s="474">
        <f t="shared" si="35"/>
        <v>1.2748584938885736</v>
      </c>
      <c r="N84" s="475">
        <f t="shared" si="36"/>
        <v>0.89882033380719417</v>
      </c>
      <c r="O84" s="475">
        <f t="shared" si="37"/>
        <v>0.79764066761438834</v>
      </c>
      <c r="P84" s="475">
        <f t="shared" si="38"/>
        <v>0.20235933238561166</v>
      </c>
      <c r="Q84" s="476">
        <f t="shared" si="39"/>
        <v>1.0117966619280583</v>
      </c>
      <c r="R84" s="477"/>
      <c r="S84" s="472"/>
      <c r="T84" s="472"/>
      <c r="U84" s="473"/>
      <c r="V84" s="478">
        <f t="shared" si="40"/>
        <v>6.2439999999999998</v>
      </c>
      <c r="W84" s="478">
        <f t="shared" si="41"/>
        <v>1.5089999999999999</v>
      </c>
      <c r="X84" s="479">
        <f t="shared" si="42"/>
        <v>7.3907779139160894</v>
      </c>
      <c r="Y84" s="480" t="str">
        <f t="shared" si="43"/>
        <v>Accept</v>
      </c>
      <c r="Z84" s="479"/>
      <c r="AA84" s="479"/>
      <c r="AB84" s="528"/>
      <c r="AC84" s="528"/>
      <c r="AD84" s="479"/>
      <c r="AE84" s="528"/>
      <c r="AF84" s="464"/>
      <c r="AG84" s="482"/>
      <c r="AH84" s="482"/>
      <c r="AI84" s="483"/>
    </row>
    <row r="85" spans="1:559" s="401" customFormat="1">
      <c r="A85" s="963"/>
      <c r="B85" s="509" t="s">
        <v>175</v>
      </c>
      <c r="C85" s="525" t="s">
        <v>289</v>
      </c>
      <c r="D85" s="525"/>
      <c r="E85" s="525" t="s">
        <v>56</v>
      </c>
      <c r="F85" s="526">
        <v>16.649999999999999</v>
      </c>
      <c r="G85" s="527">
        <v>0.75</v>
      </c>
      <c r="H85" s="527">
        <v>1.61</v>
      </c>
      <c r="I85" s="487">
        <f t="shared" si="47"/>
        <v>5</v>
      </c>
      <c r="J85" s="488">
        <f t="shared" si="47"/>
        <v>17.905999999999999</v>
      </c>
      <c r="K85" s="488">
        <f t="shared" si="47"/>
        <v>4.8977984850338565</v>
      </c>
      <c r="L85" s="489">
        <f t="shared" si="47"/>
        <v>0.27352834161922579</v>
      </c>
      <c r="M85" s="490">
        <f t="shared" si="35"/>
        <v>0.25644174700897643</v>
      </c>
      <c r="N85" s="491">
        <f t="shared" si="36"/>
        <v>0.39880487791418506</v>
      </c>
      <c r="O85" s="491">
        <f t="shared" si="37"/>
        <v>0.20239024417162987</v>
      </c>
      <c r="P85" s="491">
        <f t="shared" si="38"/>
        <v>0.79760975582837013</v>
      </c>
      <c r="Q85" s="492">
        <f t="shared" si="39"/>
        <v>3.9880487791418506</v>
      </c>
      <c r="R85" s="493"/>
      <c r="S85" s="488"/>
      <c r="T85" s="488"/>
      <c r="U85" s="489"/>
      <c r="V85" s="494">
        <f t="shared" si="40"/>
        <v>1.2560000000000002</v>
      </c>
      <c r="W85" s="494">
        <f t="shared" si="41"/>
        <v>1.5089999999999999</v>
      </c>
      <c r="X85" s="495">
        <f t="shared" si="42"/>
        <v>7.3907779139160894</v>
      </c>
      <c r="Y85" s="496" t="str">
        <f t="shared" si="43"/>
        <v>Accept</v>
      </c>
      <c r="Z85" s="495"/>
      <c r="AA85" s="495"/>
      <c r="AB85" s="529"/>
      <c r="AC85" s="529"/>
      <c r="AD85" s="495"/>
      <c r="AE85" s="529"/>
      <c r="AF85" s="498"/>
      <c r="AG85" s="499"/>
      <c r="AH85" s="499"/>
      <c r="AI85" s="500"/>
    </row>
    <row r="86" spans="1:559" s="467" customFormat="1" ht="13.95" customHeight="1">
      <c r="A86" s="963"/>
      <c r="B86" s="450" t="s">
        <v>2993</v>
      </c>
      <c r="C86" s="451" t="s">
        <v>1085</v>
      </c>
      <c r="D86" s="451" t="s">
        <v>1086</v>
      </c>
      <c r="E86" s="451" t="s">
        <v>1087</v>
      </c>
      <c r="F86" s="452">
        <v>17.670000000000002</v>
      </c>
      <c r="G86" s="452">
        <v>0.44</v>
      </c>
      <c r="H86" s="452">
        <v>1.58</v>
      </c>
      <c r="I86" s="453">
        <f>COUNT(F86:F88)</f>
        <v>3</v>
      </c>
      <c r="J86" s="458">
        <f>AVERAGE(F86:F88)</f>
        <v>16.896666666666668</v>
      </c>
      <c r="K86" s="458">
        <f>STDEV(F86:F88)</f>
        <v>0.81818905720703405</v>
      </c>
      <c r="L86" s="459">
        <f>K86/J86</f>
        <v>4.8423104589092561E-2</v>
      </c>
      <c r="M86" s="454">
        <f t="shared" si="35"/>
        <v>0.94517682254658852</v>
      </c>
      <c r="N86" s="455">
        <f t="shared" si="36"/>
        <v>0.82771569491472863</v>
      </c>
      <c r="O86" s="455">
        <f t="shared" si="37"/>
        <v>0.65543138982945726</v>
      </c>
      <c r="P86" s="455">
        <f t="shared" si="38"/>
        <v>0.34456861017054274</v>
      </c>
      <c r="Q86" s="456">
        <f t="shared" si="39"/>
        <v>1.0337058305116282</v>
      </c>
      <c r="R86" s="457">
        <f>COUNT(F86:F88)</f>
        <v>3</v>
      </c>
      <c r="S86" s="458">
        <f>AVERAGE(F86:F88)</f>
        <v>16.896666666666668</v>
      </c>
      <c r="T86" s="458">
        <f>STDEV(F86:F88)</f>
        <v>0.81818905720703405</v>
      </c>
      <c r="U86" s="459">
        <f>T86/S86</f>
        <v>4.8423104589092561E-2</v>
      </c>
      <c r="V86" s="460">
        <f t="shared" si="40"/>
        <v>0.77333333333333343</v>
      </c>
      <c r="W86" s="460">
        <f t="shared" si="41"/>
        <v>1.196</v>
      </c>
      <c r="X86" s="461">
        <f t="shared" si="42"/>
        <v>0.97855411241961265</v>
      </c>
      <c r="Y86" s="462" t="str">
        <f t="shared" si="43"/>
        <v>Accept</v>
      </c>
      <c r="Z86" s="461"/>
      <c r="AA86" s="461"/>
      <c r="AB86" s="463"/>
      <c r="AC86" s="463"/>
      <c r="AD86" s="461"/>
      <c r="AE86" s="463"/>
      <c r="AF86" s="464">
        <f>COUNT(F86:F88)</f>
        <v>3</v>
      </c>
      <c r="AG86" s="465">
        <f>AVERAGE(F86:F88)</f>
        <v>16.896666666666668</v>
      </c>
      <c r="AH86" s="465">
        <f>STDEV(F86:F88)</f>
        <v>0.81818905720703405</v>
      </c>
      <c r="AI86" s="466">
        <f>AH86/AG86</f>
        <v>4.8423104589092561E-2</v>
      </c>
      <c r="AJ86" s="401"/>
      <c r="AK86" s="401"/>
      <c r="AL86" s="401"/>
      <c r="AM86" s="401"/>
      <c r="AN86" s="401"/>
      <c r="AO86" s="401"/>
      <c r="AP86" s="401"/>
      <c r="AQ86" s="401"/>
      <c r="AR86" s="401"/>
      <c r="AS86" s="401"/>
      <c r="AT86" s="401"/>
      <c r="AU86" s="401"/>
      <c r="AV86" s="401"/>
      <c r="AW86" s="401"/>
      <c r="AX86" s="401"/>
      <c r="AY86" s="401"/>
      <c r="AZ86" s="401"/>
      <c r="BA86" s="401"/>
      <c r="BB86" s="401"/>
      <c r="BC86" s="401"/>
      <c r="BD86" s="401"/>
      <c r="BE86" s="401"/>
      <c r="BF86" s="401"/>
      <c r="BG86" s="401"/>
      <c r="BH86" s="401"/>
      <c r="BI86" s="401"/>
      <c r="BJ86" s="401"/>
      <c r="BK86" s="401"/>
      <c r="BL86" s="401"/>
      <c r="BM86" s="401"/>
      <c r="BN86" s="401"/>
      <c r="BO86" s="401"/>
      <c r="BP86" s="401"/>
      <c r="BQ86" s="401"/>
      <c r="BR86" s="401"/>
      <c r="BS86" s="401"/>
      <c r="BT86" s="401"/>
      <c r="BU86" s="401"/>
      <c r="BV86" s="401"/>
      <c r="BW86" s="401"/>
      <c r="BX86" s="401"/>
      <c r="BY86" s="401"/>
      <c r="BZ86" s="401"/>
      <c r="CA86" s="401"/>
      <c r="CB86" s="401"/>
      <c r="CC86" s="401"/>
      <c r="CD86" s="401"/>
      <c r="CE86" s="401"/>
      <c r="CF86" s="401"/>
      <c r="CG86" s="401"/>
      <c r="CH86" s="401"/>
      <c r="CI86" s="401"/>
      <c r="CJ86" s="401"/>
      <c r="CK86" s="401"/>
      <c r="CL86" s="401"/>
      <c r="CM86" s="401"/>
      <c r="CN86" s="401"/>
      <c r="CO86" s="401"/>
      <c r="CP86" s="401"/>
      <c r="CQ86" s="401"/>
      <c r="CR86" s="401"/>
      <c r="CS86" s="401"/>
      <c r="CT86" s="401"/>
      <c r="CU86" s="401"/>
      <c r="CV86" s="401"/>
      <c r="CW86" s="401"/>
      <c r="CX86" s="401"/>
      <c r="CY86" s="401"/>
      <c r="CZ86" s="401"/>
      <c r="DA86" s="401"/>
      <c r="DB86" s="401"/>
      <c r="DC86" s="401"/>
      <c r="DD86" s="401"/>
      <c r="DE86" s="401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1"/>
      <c r="DT86" s="401"/>
      <c r="DU86" s="401"/>
      <c r="DV86" s="401"/>
      <c r="DW86" s="401"/>
      <c r="DX86" s="401"/>
      <c r="DY86" s="401"/>
      <c r="DZ86" s="401"/>
      <c r="EA86" s="401"/>
      <c r="EB86" s="401"/>
      <c r="EC86" s="401"/>
      <c r="ED86" s="401"/>
      <c r="EE86" s="401"/>
      <c r="EF86" s="401"/>
      <c r="EG86" s="401"/>
      <c r="EH86" s="401"/>
      <c r="EI86" s="401"/>
      <c r="EJ86" s="401"/>
      <c r="EK86" s="401"/>
      <c r="EL86" s="401"/>
      <c r="EM86" s="401"/>
      <c r="EN86" s="401"/>
      <c r="EO86" s="401"/>
      <c r="EP86" s="401"/>
      <c r="EQ86" s="401"/>
      <c r="ER86" s="401"/>
      <c r="ES86" s="401"/>
      <c r="ET86" s="401"/>
      <c r="EU86" s="401"/>
      <c r="EV86" s="401"/>
      <c r="EW86" s="401"/>
      <c r="EX86" s="401"/>
      <c r="EY86" s="401"/>
      <c r="EZ86" s="401"/>
      <c r="FA86" s="401"/>
      <c r="FB86" s="401"/>
      <c r="FC86" s="401"/>
      <c r="FD86" s="401"/>
      <c r="FE86" s="401"/>
      <c r="FF86" s="401"/>
      <c r="FG86" s="401"/>
      <c r="FH86" s="401"/>
      <c r="FI86" s="401"/>
      <c r="FJ86" s="401"/>
      <c r="FK86" s="401"/>
      <c r="FL86" s="401"/>
      <c r="FM86" s="401"/>
      <c r="FN86" s="401"/>
      <c r="FO86" s="401"/>
      <c r="FP86" s="401"/>
      <c r="FQ86" s="401"/>
      <c r="FR86" s="401"/>
      <c r="FS86" s="401"/>
      <c r="FT86" s="401"/>
      <c r="FU86" s="401"/>
      <c r="FV86" s="401"/>
      <c r="FW86" s="401"/>
      <c r="FX86" s="401"/>
      <c r="FY86" s="401"/>
      <c r="FZ86" s="401"/>
      <c r="GA86" s="401"/>
      <c r="GB86" s="401"/>
      <c r="GC86" s="401"/>
      <c r="GD86" s="401"/>
      <c r="GE86" s="401"/>
      <c r="GF86" s="401"/>
      <c r="GG86" s="401"/>
      <c r="GH86" s="401"/>
      <c r="GI86" s="401"/>
      <c r="GJ86" s="401"/>
      <c r="GK86" s="401"/>
      <c r="GL86" s="401"/>
      <c r="GM86" s="401"/>
      <c r="GN86" s="401"/>
      <c r="GO86" s="401"/>
      <c r="GP86" s="401"/>
      <c r="GQ86" s="401"/>
      <c r="GR86" s="401"/>
      <c r="GS86" s="401"/>
      <c r="GT86" s="401"/>
      <c r="GU86" s="401"/>
      <c r="GV86" s="401"/>
      <c r="GW86" s="401"/>
      <c r="GX86" s="401"/>
      <c r="GY86" s="401"/>
      <c r="GZ86" s="401"/>
      <c r="HA86" s="401"/>
      <c r="HB86" s="401"/>
      <c r="HC86" s="401"/>
      <c r="HD86" s="401"/>
      <c r="HE86" s="401"/>
      <c r="HF86" s="401"/>
      <c r="HG86" s="401"/>
      <c r="HH86" s="401"/>
      <c r="HI86" s="401"/>
      <c r="HJ86" s="401"/>
      <c r="HK86" s="401"/>
      <c r="HL86" s="401"/>
      <c r="HM86" s="401"/>
      <c r="HN86" s="401"/>
      <c r="HO86" s="401"/>
      <c r="HP86" s="401"/>
      <c r="HQ86" s="401"/>
      <c r="HR86" s="401"/>
      <c r="HS86" s="401"/>
      <c r="HT86" s="401"/>
      <c r="HU86" s="401"/>
      <c r="HV86" s="401"/>
      <c r="HW86" s="401"/>
      <c r="HX86" s="401"/>
      <c r="HY86" s="401"/>
      <c r="HZ86" s="401"/>
      <c r="IA86" s="401"/>
      <c r="IB86" s="401"/>
      <c r="IC86" s="401"/>
      <c r="ID86" s="401"/>
      <c r="IE86" s="401"/>
      <c r="IF86" s="401"/>
      <c r="IG86" s="401"/>
      <c r="IH86" s="401"/>
      <c r="II86" s="401"/>
      <c r="IJ86" s="401"/>
      <c r="IK86" s="401"/>
      <c r="IL86" s="401"/>
      <c r="IM86" s="401"/>
      <c r="IN86" s="401"/>
      <c r="IO86" s="401"/>
      <c r="IP86" s="401"/>
      <c r="IQ86" s="401"/>
      <c r="IR86" s="401"/>
      <c r="IS86" s="401"/>
      <c r="IT86" s="401"/>
      <c r="IU86" s="401"/>
      <c r="IV86" s="401"/>
      <c r="IW86" s="401"/>
      <c r="IX86" s="401"/>
      <c r="IY86" s="401"/>
      <c r="IZ86" s="401"/>
      <c r="JA86" s="401"/>
      <c r="JB86" s="401"/>
      <c r="JC86" s="401"/>
      <c r="JD86" s="401"/>
      <c r="JE86" s="401"/>
      <c r="JF86" s="401"/>
      <c r="JG86" s="401"/>
      <c r="JH86" s="401"/>
      <c r="JI86" s="401"/>
      <c r="JJ86" s="401"/>
      <c r="JK86" s="401"/>
      <c r="JL86" s="401"/>
      <c r="JM86" s="401"/>
      <c r="JN86" s="401"/>
      <c r="JO86" s="401"/>
      <c r="JP86" s="401"/>
      <c r="JQ86" s="401"/>
      <c r="JR86" s="401"/>
      <c r="JS86" s="401"/>
      <c r="JT86" s="401"/>
      <c r="JU86" s="401"/>
      <c r="JV86" s="401"/>
      <c r="JW86" s="401"/>
      <c r="JX86" s="401"/>
      <c r="JY86" s="401"/>
      <c r="JZ86" s="401"/>
      <c r="KA86" s="401"/>
      <c r="KB86" s="401"/>
      <c r="KC86" s="401"/>
      <c r="KD86" s="401"/>
      <c r="KE86" s="401"/>
      <c r="KF86" s="401"/>
      <c r="KG86" s="401"/>
      <c r="KH86" s="401"/>
      <c r="KI86" s="401"/>
      <c r="KJ86" s="401"/>
      <c r="KK86" s="401"/>
      <c r="KL86" s="401"/>
      <c r="KM86" s="401"/>
      <c r="KN86" s="401"/>
      <c r="KO86" s="401"/>
      <c r="KP86" s="401"/>
      <c r="KQ86" s="401"/>
      <c r="KR86" s="401"/>
      <c r="KS86" s="401"/>
      <c r="KT86" s="401"/>
      <c r="KU86" s="401"/>
      <c r="KV86" s="401"/>
      <c r="KW86" s="401"/>
      <c r="KX86" s="401"/>
      <c r="KY86" s="401"/>
      <c r="KZ86" s="401"/>
      <c r="LA86" s="401"/>
      <c r="LB86" s="401"/>
      <c r="LC86" s="401"/>
      <c r="LD86" s="401"/>
      <c r="LE86" s="401"/>
      <c r="LF86" s="401"/>
      <c r="LG86" s="401"/>
      <c r="LH86" s="401"/>
      <c r="LI86" s="401"/>
      <c r="LJ86" s="401"/>
      <c r="LK86" s="401"/>
      <c r="LL86" s="401"/>
      <c r="LM86" s="401"/>
      <c r="LN86" s="401"/>
      <c r="LO86" s="401"/>
      <c r="LP86" s="401"/>
      <c r="LQ86" s="401"/>
      <c r="LR86" s="401"/>
      <c r="LS86" s="401"/>
      <c r="LT86" s="401"/>
      <c r="LU86" s="401"/>
      <c r="LV86" s="401"/>
      <c r="LW86" s="401"/>
      <c r="LX86" s="401"/>
      <c r="LY86" s="401"/>
      <c r="LZ86" s="401"/>
      <c r="MA86" s="401"/>
      <c r="MB86" s="401"/>
      <c r="MC86" s="401"/>
      <c r="MD86" s="401"/>
      <c r="ME86" s="401"/>
      <c r="MF86" s="401"/>
      <c r="MG86" s="401"/>
      <c r="MH86" s="401"/>
      <c r="MI86" s="401"/>
      <c r="MJ86" s="401"/>
      <c r="MK86" s="401"/>
      <c r="ML86" s="401"/>
      <c r="MM86" s="401"/>
      <c r="MN86" s="401"/>
      <c r="MO86" s="401"/>
      <c r="MP86" s="401"/>
      <c r="MQ86" s="401"/>
      <c r="MR86" s="401"/>
      <c r="MS86" s="401"/>
      <c r="MT86" s="401"/>
      <c r="MU86" s="401"/>
      <c r="MV86" s="401"/>
      <c r="MW86" s="401"/>
      <c r="MX86" s="401"/>
      <c r="MY86" s="401"/>
      <c r="MZ86" s="401"/>
      <c r="NA86" s="401"/>
      <c r="NB86" s="401"/>
      <c r="NC86" s="401"/>
      <c r="ND86" s="401"/>
      <c r="NE86" s="401"/>
      <c r="NF86" s="401"/>
      <c r="NG86" s="401"/>
      <c r="NH86" s="401"/>
      <c r="NI86" s="401"/>
      <c r="NJ86" s="401"/>
      <c r="NK86" s="401"/>
      <c r="NL86" s="401"/>
      <c r="NM86" s="401"/>
      <c r="NN86" s="401"/>
      <c r="NO86" s="401"/>
      <c r="NP86" s="401"/>
      <c r="NQ86" s="401"/>
      <c r="NR86" s="401"/>
      <c r="NS86" s="401"/>
      <c r="NT86" s="401"/>
      <c r="NU86" s="401"/>
      <c r="NV86" s="401"/>
      <c r="NW86" s="401"/>
      <c r="NX86" s="401"/>
      <c r="NY86" s="401"/>
      <c r="NZ86" s="401"/>
      <c r="OA86" s="401"/>
      <c r="OB86" s="401"/>
      <c r="OC86" s="401"/>
      <c r="OD86" s="401"/>
      <c r="OE86" s="401"/>
      <c r="OF86" s="401"/>
      <c r="OG86" s="401"/>
      <c r="OH86" s="401"/>
      <c r="OI86" s="401"/>
      <c r="OJ86" s="401"/>
      <c r="OK86" s="401"/>
      <c r="OL86" s="401"/>
      <c r="OM86" s="401"/>
      <c r="ON86" s="401"/>
      <c r="OO86" s="401"/>
      <c r="OP86" s="401"/>
      <c r="OQ86" s="401"/>
      <c r="OR86" s="401"/>
      <c r="OS86" s="401"/>
      <c r="OT86" s="401"/>
      <c r="OU86" s="401"/>
      <c r="OV86" s="401"/>
      <c r="OW86" s="401"/>
      <c r="OX86" s="401"/>
      <c r="OY86" s="401"/>
      <c r="OZ86" s="401"/>
      <c r="PA86" s="401"/>
      <c r="PB86" s="401"/>
      <c r="PC86" s="401"/>
      <c r="PD86" s="401"/>
      <c r="PE86" s="401"/>
      <c r="PF86" s="401"/>
      <c r="PG86" s="401"/>
      <c r="PH86" s="401"/>
      <c r="PI86" s="401"/>
      <c r="PJ86" s="401"/>
      <c r="PK86" s="401"/>
      <c r="PL86" s="401"/>
      <c r="PM86" s="401"/>
      <c r="PN86" s="401"/>
      <c r="PO86" s="401"/>
      <c r="PP86" s="401"/>
      <c r="PQ86" s="401"/>
      <c r="PR86" s="401"/>
      <c r="PS86" s="401"/>
      <c r="PT86" s="401"/>
      <c r="PU86" s="401"/>
      <c r="PV86" s="401"/>
      <c r="PW86" s="401"/>
      <c r="PX86" s="401"/>
      <c r="PY86" s="401"/>
      <c r="PZ86" s="401"/>
      <c r="QA86" s="401"/>
      <c r="QB86" s="401"/>
      <c r="QC86" s="401"/>
      <c r="QD86" s="401"/>
      <c r="QE86" s="401"/>
      <c r="QF86" s="401"/>
      <c r="QG86" s="401"/>
      <c r="QH86" s="401"/>
      <c r="QI86" s="401"/>
      <c r="QJ86" s="401"/>
      <c r="QK86" s="401"/>
      <c r="QL86" s="401"/>
      <c r="QM86" s="401"/>
      <c r="QN86" s="401"/>
      <c r="QO86" s="401"/>
      <c r="QP86" s="401"/>
      <c r="QQ86" s="401"/>
      <c r="QR86" s="401"/>
      <c r="QS86" s="401"/>
      <c r="QT86" s="401"/>
      <c r="QU86" s="401"/>
      <c r="QV86" s="401"/>
      <c r="QW86" s="401"/>
      <c r="QX86" s="401"/>
      <c r="QY86" s="401"/>
      <c r="QZ86" s="401"/>
      <c r="RA86" s="401"/>
      <c r="RB86" s="401"/>
      <c r="RC86" s="401"/>
      <c r="RD86" s="401"/>
      <c r="RE86" s="401"/>
      <c r="RF86" s="401"/>
      <c r="RG86" s="401"/>
      <c r="RH86" s="401"/>
      <c r="RI86" s="401"/>
      <c r="RJ86" s="401"/>
      <c r="RK86" s="401"/>
      <c r="RL86" s="401"/>
      <c r="RM86" s="401"/>
      <c r="RN86" s="401"/>
      <c r="RO86" s="401"/>
      <c r="RP86" s="401"/>
      <c r="RQ86" s="401"/>
      <c r="RR86" s="401"/>
      <c r="RS86" s="401"/>
      <c r="RT86" s="401"/>
      <c r="RU86" s="401"/>
      <c r="RV86" s="401"/>
      <c r="RW86" s="401"/>
      <c r="RX86" s="401"/>
      <c r="RY86" s="401"/>
      <c r="RZ86" s="401"/>
      <c r="SA86" s="401"/>
      <c r="SB86" s="401"/>
      <c r="SC86" s="401"/>
      <c r="SD86" s="401"/>
      <c r="SE86" s="401"/>
      <c r="SF86" s="401"/>
      <c r="SG86" s="401"/>
      <c r="SH86" s="401"/>
      <c r="SI86" s="401"/>
      <c r="SJ86" s="401"/>
      <c r="SK86" s="401"/>
      <c r="SL86" s="401"/>
      <c r="SM86" s="401"/>
      <c r="SN86" s="401"/>
      <c r="SO86" s="401"/>
      <c r="SP86" s="401"/>
      <c r="SQ86" s="401"/>
      <c r="SR86" s="401"/>
      <c r="SS86" s="401"/>
      <c r="ST86" s="401"/>
      <c r="SU86" s="401"/>
      <c r="SV86" s="401"/>
      <c r="SW86" s="401"/>
      <c r="SX86" s="401"/>
      <c r="SY86" s="401"/>
      <c r="SZ86" s="401"/>
      <c r="TA86" s="401"/>
      <c r="TB86" s="401"/>
      <c r="TC86" s="401"/>
      <c r="TD86" s="401"/>
      <c r="TE86" s="401"/>
      <c r="TF86" s="401"/>
      <c r="TG86" s="401"/>
      <c r="TH86" s="401"/>
      <c r="TI86" s="401"/>
      <c r="TJ86" s="401"/>
      <c r="TK86" s="401"/>
      <c r="TL86" s="401"/>
      <c r="TM86" s="401"/>
      <c r="TN86" s="401"/>
      <c r="TO86" s="401"/>
      <c r="TP86" s="401"/>
      <c r="TQ86" s="401"/>
      <c r="TR86" s="401"/>
      <c r="TS86" s="401"/>
      <c r="TT86" s="401"/>
      <c r="TU86" s="401"/>
      <c r="TV86" s="401"/>
      <c r="TW86" s="401"/>
      <c r="TX86" s="401"/>
      <c r="TY86" s="401"/>
      <c r="TZ86" s="401"/>
      <c r="UA86" s="401"/>
      <c r="UB86" s="401"/>
      <c r="UC86" s="401"/>
      <c r="UD86" s="401"/>
      <c r="UE86" s="401"/>
      <c r="UF86" s="401"/>
      <c r="UG86" s="401"/>
      <c r="UH86" s="401"/>
      <c r="UI86" s="401"/>
      <c r="UJ86" s="401"/>
      <c r="UK86" s="401"/>
      <c r="UL86" s="401"/>
      <c r="UM86" s="401"/>
    </row>
    <row r="87" spans="1:559" s="401" customFormat="1" ht="13.95" customHeight="1">
      <c r="A87" s="963"/>
      <c r="B87" s="468" t="s">
        <v>2993</v>
      </c>
      <c r="C87" s="469" t="s">
        <v>1085</v>
      </c>
      <c r="D87" s="469" t="s">
        <v>1088</v>
      </c>
      <c r="E87" s="469" t="s">
        <v>1089</v>
      </c>
      <c r="F87" s="470">
        <v>16.98</v>
      </c>
      <c r="G87" s="470">
        <v>0.81</v>
      </c>
      <c r="H87" s="470">
        <v>1.66</v>
      </c>
      <c r="I87" s="471">
        <f t="shared" ref="I87:L88" si="48">I86</f>
        <v>3</v>
      </c>
      <c r="J87" s="472">
        <f t="shared" si="48"/>
        <v>16.896666666666668</v>
      </c>
      <c r="K87" s="472">
        <f t="shared" si="48"/>
        <v>0.81818905720703405</v>
      </c>
      <c r="L87" s="473">
        <f t="shared" si="48"/>
        <v>4.8423104589092561E-2</v>
      </c>
      <c r="M87" s="474">
        <f t="shared" si="35"/>
        <v>0.10185095070544989</v>
      </c>
      <c r="N87" s="475">
        <f t="shared" si="36"/>
        <v>0.54056250846118792</v>
      </c>
      <c r="O87" s="475">
        <f t="shared" si="37"/>
        <v>8.1125016922375837E-2</v>
      </c>
      <c r="P87" s="475">
        <f t="shared" si="38"/>
        <v>0.91887498307762416</v>
      </c>
      <c r="Q87" s="476">
        <f t="shared" si="39"/>
        <v>2.7566249492328723</v>
      </c>
      <c r="R87" s="477"/>
      <c r="S87" s="472"/>
      <c r="T87" s="472"/>
      <c r="U87" s="473"/>
      <c r="V87" s="478">
        <f t="shared" si="40"/>
        <v>8.3333333333332149E-2</v>
      </c>
      <c r="W87" s="478">
        <f t="shared" si="41"/>
        <v>1.196</v>
      </c>
      <c r="X87" s="479">
        <f t="shared" si="42"/>
        <v>0.97855411241961265</v>
      </c>
      <c r="Y87" s="480" t="str">
        <f t="shared" si="43"/>
        <v>Accept</v>
      </c>
      <c r="Z87" s="479"/>
      <c r="AA87" s="479"/>
      <c r="AB87" s="481"/>
      <c r="AC87" s="481"/>
      <c r="AD87" s="479"/>
      <c r="AE87" s="481"/>
      <c r="AF87" s="464"/>
      <c r="AG87" s="482"/>
      <c r="AH87" s="482"/>
      <c r="AI87" s="483"/>
    </row>
    <row r="88" spans="1:559" s="501" customFormat="1" ht="13.95" customHeight="1">
      <c r="A88" s="963"/>
      <c r="B88" s="484" t="s">
        <v>2993</v>
      </c>
      <c r="C88" s="485" t="s">
        <v>1085</v>
      </c>
      <c r="D88" s="485" t="s">
        <v>1090</v>
      </c>
      <c r="E88" s="485" t="s">
        <v>1091</v>
      </c>
      <c r="F88" s="486">
        <v>16.04</v>
      </c>
      <c r="G88" s="486">
        <v>0.94</v>
      </c>
      <c r="H88" s="486">
        <v>1.67</v>
      </c>
      <c r="I88" s="487">
        <f t="shared" si="48"/>
        <v>3</v>
      </c>
      <c r="J88" s="488">
        <f t="shared" si="48"/>
        <v>16.896666666666668</v>
      </c>
      <c r="K88" s="488">
        <f t="shared" si="48"/>
        <v>0.81818905720703405</v>
      </c>
      <c r="L88" s="489">
        <f t="shared" si="48"/>
        <v>4.8423104589092561E-2</v>
      </c>
      <c r="M88" s="490">
        <f t="shared" si="35"/>
        <v>1.0470277732520428</v>
      </c>
      <c r="N88" s="491">
        <f t="shared" si="36"/>
        <v>0.14754338449973808</v>
      </c>
      <c r="O88" s="491">
        <f t="shared" si="37"/>
        <v>0.70491323100052383</v>
      </c>
      <c r="P88" s="491">
        <f t="shared" si="38"/>
        <v>0.29508676899947617</v>
      </c>
      <c r="Q88" s="492">
        <f t="shared" si="39"/>
        <v>0.8852603069984285</v>
      </c>
      <c r="R88" s="493"/>
      <c r="S88" s="488"/>
      <c r="T88" s="488"/>
      <c r="U88" s="489"/>
      <c r="V88" s="494">
        <f t="shared" si="40"/>
        <v>0.85666666666666913</v>
      </c>
      <c r="W88" s="494">
        <f t="shared" si="41"/>
        <v>1.196</v>
      </c>
      <c r="X88" s="495">
        <f t="shared" si="42"/>
        <v>0.97855411241961265</v>
      </c>
      <c r="Y88" s="496" t="str">
        <f t="shared" si="43"/>
        <v>Accept</v>
      </c>
      <c r="Z88" s="495"/>
      <c r="AA88" s="495"/>
      <c r="AB88" s="497"/>
      <c r="AC88" s="497"/>
      <c r="AD88" s="495"/>
      <c r="AE88" s="497"/>
      <c r="AF88" s="498"/>
      <c r="AG88" s="499"/>
      <c r="AH88" s="499"/>
      <c r="AI88" s="500"/>
      <c r="AJ88" s="401"/>
      <c r="AK88" s="401"/>
      <c r="AL88" s="401"/>
      <c r="AM88" s="401"/>
      <c r="AN88" s="401"/>
      <c r="AO88" s="401"/>
      <c r="AP88" s="401"/>
      <c r="AQ88" s="401"/>
      <c r="AR88" s="401"/>
      <c r="AS88" s="401"/>
      <c r="AT88" s="401"/>
      <c r="AU88" s="401"/>
      <c r="AV88" s="401"/>
      <c r="AW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1"/>
      <c r="BL88" s="401"/>
      <c r="BM88" s="401"/>
      <c r="BN88" s="401"/>
      <c r="BO88" s="401"/>
      <c r="BP88" s="401"/>
      <c r="BQ88" s="401"/>
      <c r="BR88" s="401"/>
      <c r="BS88" s="401"/>
      <c r="BT88" s="401"/>
      <c r="BU88" s="401"/>
      <c r="BV88" s="401"/>
      <c r="BW88" s="401"/>
      <c r="BX88" s="401"/>
      <c r="BY88" s="401"/>
      <c r="BZ88" s="401"/>
      <c r="CA88" s="401"/>
      <c r="CB88" s="401"/>
      <c r="CC88" s="401"/>
      <c r="CD88" s="401"/>
      <c r="CE88" s="401"/>
      <c r="CF88" s="401"/>
      <c r="CG88" s="401"/>
      <c r="CH88" s="401"/>
      <c r="CI88" s="401"/>
      <c r="CJ88" s="401"/>
      <c r="CK88" s="401"/>
      <c r="CL88" s="401"/>
      <c r="CM88" s="401"/>
      <c r="CN88" s="401"/>
      <c r="CO88" s="401"/>
      <c r="CP88" s="401"/>
      <c r="CQ88" s="401"/>
      <c r="CR88" s="401"/>
      <c r="CS88" s="401"/>
      <c r="CT88" s="401"/>
      <c r="CU88" s="401"/>
      <c r="CV88" s="401"/>
      <c r="CW88" s="401"/>
      <c r="CX88" s="401"/>
      <c r="CY88" s="401"/>
      <c r="CZ88" s="401"/>
      <c r="DA88" s="401"/>
      <c r="DB88" s="401"/>
      <c r="DC88" s="401"/>
      <c r="DD88" s="401"/>
      <c r="DE88" s="401"/>
      <c r="DF88" s="401"/>
      <c r="DG88" s="401"/>
      <c r="DH88" s="401"/>
      <c r="DI88" s="401"/>
      <c r="DJ88" s="401"/>
      <c r="DK88" s="401"/>
      <c r="DL88" s="401"/>
      <c r="DM88" s="401"/>
      <c r="DN88" s="401"/>
      <c r="DO88" s="401"/>
      <c r="DP88" s="401"/>
      <c r="DQ88" s="401"/>
      <c r="DR88" s="401"/>
      <c r="DS88" s="401"/>
      <c r="DT88" s="401"/>
      <c r="DU88" s="401"/>
      <c r="DV88" s="401"/>
      <c r="DW88" s="401"/>
      <c r="DX88" s="401"/>
      <c r="DY88" s="401"/>
      <c r="DZ88" s="401"/>
      <c r="EA88" s="401"/>
      <c r="EB88" s="401"/>
      <c r="EC88" s="401"/>
      <c r="ED88" s="401"/>
      <c r="EE88" s="401"/>
      <c r="EF88" s="401"/>
      <c r="EG88" s="401"/>
      <c r="EH88" s="401"/>
      <c r="EI88" s="401"/>
      <c r="EJ88" s="401"/>
      <c r="EK88" s="401"/>
      <c r="EL88" s="401"/>
      <c r="EM88" s="401"/>
      <c r="EN88" s="401"/>
      <c r="EO88" s="401"/>
      <c r="EP88" s="401"/>
      <c r="EQ88" s="401"/>
      <c r="ER88" s="401"/>
      <c r="ES88" s="401"/>
      <c r="ET88" s="401"/>
      <c r="EU88" s="401"/>
      <c r="EV88" s="401"/>
      <c r="EW88" s="401"/>
      <c r="EX88" s="401"/>
      <c r="EY88" s="401"/>
      <c r="EZ88" s="401"/>
      <c r="FA88" s="401"/>
      <c r="FB88" s="401"/>
      <c r="FC88" s="401"/>
      <c r="FD88" s="401"/>
      <c r="FE88" s="401"/>
      <c r="FF88" s="401"/>
      <c r="FG88" s="401"/>
      <c r="FH88" s="401"/>
      <c r="FI88" s="401"/>
      <c r="FJ88" s="401"/>
      <c r="FK88" s="401"/>
      <c r="FL88" s="401"/>
      <c r="FM88" s="401"/>
      <c r="FN88" s="401"/>
      <c r="FO88" s="401"/>
      <c r="FP88" s="401"/>
      <c r="FQ88" s="401"/>
      <c r="FR88" s="401"/>
      <c r="FS88" s="401"/>
      <c r="FT88" s="401"/>
      <c r="FU88" s="401"/>
      <c r="FV88" s="401"/>
      <c r="FW88" s="401"/>
      <c r="FX88" s="401"/>
      <c r="FY88" s="401"/>
      <c r="FZ88" s="401"/>
      <c r="GA88" s="401"/>
      <c r="GB88" s="401"/>
      <c r="GC88" s="401"/>
      <c r="GD88" s="401"/>
      <c r="GE88" s="401"/>
      <c r="GF88" s="401"/>
      <c r="GG88" s="401"/>
      <c r="GH88" s="401"/>
      <c r="GI88" s="401"/>
      <c r="GJ88" s="401"/>
      <c r="GK88" s="401"/>
      <c r="GL88" s="401"/>
      <c r="GM88" s="401"/>
      <c r="GN88" s="401"/>
      <c r="GO88" s="401"/>
      <c r="GP88" s="401"/>
      <c r="GQ88" s="401"/>
      <c r="GR88" s="401"/>
      <c r="GS88" s="401"/>
      <c r="GT88" s="401"/>
      <c r="GU88" s="401"/>
      <c r="GV88" s="401"/>
      <c r="GW88" s="401"/>
      <c r="GX88" s="401"/>
      <c r="GY88" s="401"/>
      <c r="GZ88" s="401"/>
      <c r="HA88" s="401"/>
      <c r="HB88" s="401"/>
      <c r="HC88" s="401"/>
      <c r="HD88" s="401"/>
      <c r="HE88" s="401"/>
      <c r="HF88" s="401"/>
      <c r="HG88" s="401"/>
      <c r="HH88" s="401"/>
      <c r="HI88" s="401"/>
      <c r="HJ88" s="401"/>
      <c r="HK88" s="401"/>
      <c r="HL88" s="401"/>
      <c r="HM88" s="401"/>
      <c r="HN88" s="401"/>
      <c r="HO88" s="401"/>
      <c r="HP88" s="401"/>
      <c r="HQ88" s="401"/>
      <c r="HR88" s="401"/>
      <c r="HS88" s="401"/>
      <c r="HT88" s="401"/>
      <c r="HU88" s="401"/>
      <c r="HV88" s="401"/>
      <c r="HW88" s="401"/>
      <c r="HX88" s="401"/>
      <c r="HY88" s="401"/>
      <c r="HZ88" s="401"/>
      <c r="IA88" s="401"/>
      <c r="IB88" s="401"/>
      <c r="IC88" s="401"/>
      <c r="ID88" s="401"/>
      <c r="IE88" s="401"/>
      <c r="IF88" s="401"/>
      <c r="IG88" s="401"/>
      <c r="IH88" s="401"/>
      <c r="II88" s="401"/>
      <c r="IJ88" s="401"/>
      <c r="IK88" s="401"/>
      <c r="IL88" s="401"/>
      <c r="IM88" s="401"/>
      <c r="IN88" s="401"/>
      <c r="IO88" s="401"/>
      <c r="IP88" s="401"/>
      <c r="IQ88" s="401"/>
      <c r="IR88" s="401"/>
      <c r="IS88" s="401"/>
      <c r="IT88" s="401"/>
      <c r="IU88" s="401"/>
      <c r="IV88" s="401"/>
      <c r="IW88" s="401"/>
      <c r="IX88" s="401"/>
      <c r="IY88" s="401"/>
      <c r="IZ88" s="401"/>
      <c r="JA88" s="401"/>
      <c r="JB88" s="401"/>
      <c r="JC88" s="401"/>
      <c r="JD88" s="401"/>
      <c r="JE88" s="401"/>
      <c r="JF88" s="401"/>
      <c r="JG88" s="401"/>
      <c r="JH88" s="401"/>
      <c r="JI88" s="401"/>
      <c r="JJ88" s="401"/>
      <c r="JK88" s="401"/>
      <c r="JL88" s="401"/>
      <c r="JM88" s="401"/>
      <c r="JN88" s="401"/>
      <c r="JO88" s="401"/>
      <c r="JP88" s="401"/>
      <c r="JQ88" s="401"/>
      <c r="JR88" s="401"/>
      <c r="JS88" s="401"/>
      <c r="JT88" s="401"/>
      <c r="JU88" s="401"/>
      <c r="JV88" s="401"/>
      <c r="JW88" s="401"/>
      <c r="JX88" s="401"/>
      <c r="JY88" s="401"/>
      <c r="JZ88" s="401"/>
      <c r="KA88" s="401"/>
      <c r="KB88" s="401"/>
      <c r="KC88" s="401"/>
      <c r="KD88" s="401"/>
      <c r="KE88" s="401"/>
      <c r="KF88" s="401"/>
      <c r="KG88" s="401"/>
      <c r="KH88" s="401"/>
      <c r="KI88" s="401"/>
      <c r="KJ88" s="401"/>
      <c r="KK88" s="401"/>
      <c r="KL88" s="401"/>
      <c r="KM88" s="401"/>
      <c r="KN88" s="401"/>
      <c r="KO88" s="401"/>
      <c r="KP88" s="401"/>
      <c r="KQ88" s="401"/>
      <c r="KR88" s="401"/>
      <c r="KS88" s="401"/>
      <c r="KT88" s="401"/>
      <c r="KU88" s="401"/>
      <c r="KV88" s="401"/>
      <c r="KW88" s="401"/>
      <c r="KX88" s="401"/>
      <c r="KY88" s="401"/>
      <c r="KZ88" s="401"/>
      <c r="LA88" s="401"/>
      <c r="LB88" s="401"/>
      <c r="LC88" s="401"/>
      <c r="LD88" s="401"/>
      <c r="LE88" s="401"/>
      <c r="LF88" s="401"/>
      <c r="LG88" s="401"/>
      <c r="LH88" s="401"/>
      <c r="LI88" s="401"/>
      <c r="LJ88" s="401"/>
      <c r="LK88" s="401"/>
      <c r="LL88" s="401"/>
      <c r="LM88" s="401"/>
      <c r="LN88" s="401"/>
      <c r="LO88" s="401"/>
      <c r="LP88" s="401"/>
      <c r="LQ88" s="401"/>
      <c r="LR88" s="401"/>
      <c r="LS88" s="401"/>
      <c r="LT88" s="401"/>
      <c r="LU88" s="401"/>
      <c r="LV88" s="401"/>
      <c r="LW88" s="401"/>
      <c r="LX88" s="401"/>
      <c r="LY88" s="401"/>
      <c r="LZ88" s="401"/>
      <c r="MA88" s="401"/>
      <c r="MB88" s="401"/>
      <c r="MC88" s="401"/>
      <c r="MD88" s="401"/>
      <c r="ME88" s="401"/>
      <c r="MF88" s="401"/>
      <c r="MG88" s="401"/>
      <c r="MH88" s="401"/>
      <c r="MI88" s="401"/>
      <c r="MJ88" s="401"/>
      <c r="MK88" s="401"/>
      <c r="ML88" s="401"/>
      <c r="MM88" s="401"/>
      <c r="MN88" s="401"/>
      <c r="MO88" s="401"/>
      <c r="MP88" s="401"/>
      <c r="MQ88" s="401"/>
      <c r="MR88" s="401"/>
      <c r="MS88" s="401"/>
      <c r="MT88" s="401"/>
      <c r="MU88" s="401"/>
      <c r="MV88" s="401"/>
      <c r="MW88" s="401"/>
      <c r="MX88" s="401"/>
      <c r="MY88" s="401"/>
      <c r="MZ88" s="401"/>
      <c r="NA88" s="401"/>
      <c r="NB88" s="401"/>
      <c r="NC88" s="401"/>
      <c r="ND88" s="401"/>
      <c r="NE88" s="401"/>
      <c r="NF88" s="401"/>
      <c r="NG88" s="401"/>
      <c r="NH88" s="401"/>
      <c r="NI88" s="401"/>
      <c r="NJ88" s="401"/>
      <c r="NK88" s="401"/>
      <c r="NL88" s="401"/>
      <c r="NM88" s="401"/>
      <c r="NN88" s="401"/>
      <c r="NO88" s="401"/>
      <c r="NP88" s="401"/>
      <c r="NQ88" s="401"/>
      <c r="NR88" s="401"/>
      <c r="NS88" s="401"/>
      <c r="NT88" s="401"/>
      <c r="NU88" s="401"/>
      <c r="NV88" s="401"/>
      <c r="NW88" s="401"/>
      <c r="NX88" s="401"/>
      <c r="NY88" s="401"/>
      <c r="NZ88" s="401"/>
      <c r="OA88" s="401"/>
      <c r="OB88" s="401"/>
      <c r="OC88" s="401"/>
      <c r="OD88" s="401"/>
      <c r="OE88" s="401"/>
      <c r="OF88" s="401"/>
      <c r="OG88" s="401"/>
      <c r="OH88" s="401"/>
      <c r="OI88" s="401"/>
      <c r="OJ88" s="401"/>
      <c r="OK88" s="401"/>
      <c r="OL88" s="401"/>
      <c r="OM88" s="401"/>
      <c r="ON88" s="401"/>
      <c r="OO88" s="401"/>
      <c r="OP88" s="401"/>
      <c r="OQ88" s="401"/>
      <c r="OR88" s="401"/>
      <c r="OS88" s="401"/>
      <c r="OT88" s="401"/>
      <c r="OU88" s="401"/>
      <c r="OV88" s="401"/>
      <c r="OW88" s="401"/>
      <c r="OX88" s="401"/>
      <c r="OY88" s="401"/>
      <c r="OZ88" s="401"/>
      <c r="PA88" s="401"/>
      <c r="PB88" s="401"/>
      <c r="PC88" s="401"/>
      <c r="PD88" s="401"/>
      <c r="PE88" s="401"/>
      <c r="PF88" s="401"/>
      <c r="PG88" s="401"/>
      <c r="PH88" s="401"/>
      <c r="PI88" s="401"/>
      <c r="PJ88" s="401"/>
      <c r="PK88" s="401"/>
      <c r="PL88" s="401"/>
      <c r="PM88" s="401"/>
      <c r="PN88" s="401"/>
      <c r="PO88" s="401"/>
      <c r="PP88" s="401"/>
      <c r="PQ88" s="401"/>
      <c r="PR88" s="401"/>
      <c r="PS88" s="401"/>
      <c r="PT88" s="401"/>
      <c r="PU88" s="401"/>
      <c r="PV88" s="401"/>
      <c r="PW88" s="401"/>
      <c r="PX88" s="401"/>
      <c r="PY88" s="401"/>
      <c r="PZ88" s="401"/>
      <c r="QA88" s="401"/>
      <c r="QB88" s="401"/>
      <c r="QC88" s="401"/>
      <c r="QD88" s="401"/>
      <c r="QE88" s="401"/>
      <c r="QF88" s="401"/>
      <c r="QG88" s="401"/>
      <c r="QH88" s="401"/>
      <c r="QI88" s="401"/>
      <c r="QJ88" s="401"/>
      <c r="QK88" s="401"/>
      <c r="QL88" s="401"/>
      <c r="QM88" s="401"/>
      <c r="QN88" s="401"/>
      <c r="QO88" s="401"/>
      <c r="QP88" s="401"/>
      <c r="QQ88" s="401"/>
      <c r="QR88" s="401"/>
      <c r="QS88" s="401"/>
      <c r="QT88" s="401"/>
      <c r="QU88" s="401"/>
      <c r="QV88" s="401"/>
      <c r="QW88" s="401"/>
      <c r="QX88" s="401"/>
      <c r="QY88" s="401"/>
      <c r="QZ88" s="401"/>
      <c r="RA88" s="401"/>
      <c r="RB88" s="401"/>
      <c r="RC88" s="401"/>
      <c r="RD88" s="401"/>
      <c r="RE88" s="401"/>
      <c r="RF88" s="401"/>
      <c r="RG88" s="401"/>
      <c r="RH88" s="401"/>
      <c r="RI88" s="401"/>
      <c r="RJ88" s="401"/>
      <c r="RK88" s="401"/>
      <c r="RL88" s="401"/>
      <c r="RM88" s="401"/>
      <c r="RN88" s="401"/>
      <c r="RO88" s="401"/>
      <c r="RP88" s="401"/>
      <c r="RQ88" s="401"/>
      <c r="RR88" s="401"/>
      <c r="RS88" s="401"/>
      <c r="RT88" s="401"/>
      <c r="RU88" s="401"/>
      <c r="RV88" s="401"/>
      <c r="RW88" s="401"/>
      <c r="RX88" s="401"/>
      <c r="RY88" s="401"/>
      <c r="RZ88" s="401"/>
      <c r="SA88" s="401"/>
      <c r="SB88" s="401"/>
      <c r="SC88" s="401"/>
      <c r="SD88" s="401"/>
      <c r="SE88" s="401"/>
      <c r="SF88" s="401"/>
      <c r="SG88" s="401"/>
      <c r="SH88" s="401"/>
      <c r="SI88" s="401"/>
      <c r="SJ88" s="401"/>
      <c r="SK88" s="401"/>
      <c r="SL88" s="401"/>
      <c r="SM88" s="401"/>
      <c r="SN88" s="401"/>
      <c r="SO88" s="401"/>
      <c r="SP88" s="401"/>
      <c r="SQ88" s="401"/>
      <c r="SR88" s="401"/>
      <c r="SS88" s="401"/>
      <c r="ST88" s="401"/>
      <c r="SU88" s="401"/>
      <c r="SV88" s="401"/>
      <c r="SW88" s="401"/>
      <c r="SX88" s="401"/>
      <c r="SY88" s="401"/>
      <c r="SZ88" s="401"/>
      <c r="TA88" s="401"/>
      <c r="TB88" s="401"/>
      <c r="TC88" s="401"/>
      <c r="TD88" s="401"/>
      <c r="TE88" s="401"/>
      <c r="TF88" s="401"/>
      <c r="TG88" s="401"/>
      <c r="TH88" s="401"/>
      <c r="TI88" s="401"/>
      <c r="TJ88" s="401"/>
      <c r="TK88" s="401"/>
      <c r="TL88" s="401"/>
      <c r="TM88" s="401"/>
      <c r="TN88" s="401"/>
      <c r="TO88" s="401"/>
      <c r="TP88" s="401"/>
      <c r="TQ88" s="401"/>
      <c r="TR88" s="401"/>
      <c r="TS88" s="401"/>
      <c r="TT88" s="401"/>
      <c r="TU88" s="401"/>
      <c r="TV88" s="401"/>
      <c r="TW88" s="401"/>
      <c r="TX88" s="401"/>
      <c r="TY88" s="401"/>
      <c r="TZ88" s="401"/>
      <c r="UA88" s="401"/>
      <c r="UB88" s="401"/>
      <c r="UC88" s="401"/>
      <c r="UD88" s="401"/>
      <c r="UE88" s="401"/>
      <c r="UF88" s="401"/>
      <c r="UG88" s="401"/>
      <c r="UH88" s="401"/>
      <c r="UI88" s="401"/>
      <c r="UJ88" s="401"/>
      <c r="UK88" s="401"/>
      <c r="UL88" s="401"/>
      <c r="UM88" s="401"/>
    </row>
    <row r="89" spans="1:559" s="467" customFormat="1" ht="13.95" customHeight="1">
      <c r="A89" s="963"/>
      <c r="B89" s="450" t="s">
        <v>2993</v>
      </c>
      <c r="C89" s="451" t="s">
        <v>1092</v>
      </c>
      <c r="D89" s="451" t="s">
        <v>1093</v>
      </c>
      <c r="E89" s="451" t="s">
        <v>1094</v>
      </c>
      <c r="F89" s="452">
        <v>23.37</v>
      </c>
      <c r="G89" s="452">
        <v>1.02</v>
      </c>
      <c r="H89" s="452">
        <v>2.25</v>
      </c>
      <c r="I89" s="453">
        <f>COUNT(F89:F91)</f>
        <v>3</v>
      </c>
      <c r="J89" s="458">
        <f>AVERAGE(F89:F91)</f>
        <v>19.59</v>
      </c>
      <c r="K89" s="458">
        <f>STDEV(F89:F91)</f>
        <v>3.2761562844284473</v>
      </c>
      <c r="L89" s="459">
        <f>K89/J89</f>
        <v>0.16723615540727144</v>
      </c>
      <c r="M89" s="454">
        <f t="shared" si="35"/>
        <v>1.1537911112379835</v>
      </c>
      <c r="N89" s="455">
        <f t="shared" si="36"/>
        <v>0.87570709037321826</v>
      </c>
      <c r="O89" s="455">
        <f t="shared" si="37"/>
        <v>0.75141418074643651</v>
      </c>
      <c r="P89" s="455">
        <f t="shared" si="38"/>
        <v>0.24858581925356349</v>
      </c>
      <c r="Q89" s="456">
        <f t="shared" si="39"/>
        <v>0.74575745776069047</v>
      </c>
      <c r="R89" s="457">
        <f>COUNT(F89:F91)</f>
        <v>3</v>
      </c>
      <c r="S89" s="458">
        <f>AVERAGE(F89:F91)</f>
        <v>19.59</v>
      </c>
      <c r="T89" s="458">
        <f>STDEV(F89:F91)</f>
        <v>3.2761562844284473</v>
      </c>
      <c r="U89" s="459">
        <f>T89/S89</f>
        <v>0.16723615540727144</v>
      </c>
      <c r="V89" s="460">
        <f t="shared" si="40"/>
        <v>3.7800000000000011</v>
      </c>
      <c r="W89" s="460">
        <f t="shared" si="41"/>
        <v>1.196</v>
      </c>
      <c r="X89" s="461">
        <f t="shared" si="42"/>
        <v>3.9182829161764228</v>
      </c>
      <c r="Y89" s="462" t="str">
        <f t="shared" si="43"/>
        <v>Accept</v>
      </c>
      <c r="Z89" s="461"/>
      <c r="AA89" s="461"/>
      <c r="AB89" s="463"/>
      <c r="AC89" s="463"/>
      <c r="AD89" s="461"/>
      <c r="AE89" s="463"/>
      <c r="AF89" s="464">
        <f>COUNT(F89:F91)</f>
        <v>3</v>
      </c>
      <c r="AG89" s="465">
        <f>AVERAGE(F89:F91)</f>
        <v>19.59</v>
      </c>
      <c r="AH89" s="465">
        <f>STDEV(F89:F91)</f>
        <v>3.2761562844284473</v>
      </c>
      <c r="AI89" s="466">
        <f>AH89/AG89</f>
        <v>0.16723615540727144</v>
      </c>
      <c r="AJ89" s="401"/>
      <c r="AK89" s="401"/>
      <c r="AL89" s="401"/>
      <c r="AM89" s="401"/>
      <c r="AN89" s="401"/>
      <c r="AO89" s="401"/>
      <c r="AP89" s="401"/>
      <c r="AQ89" s="401"/>
      <c r="AR89" s="401"/>
      <c r="AS89" s="401"/>
      <c r="AT89" s="401"/>
      <c r="AU89" s="401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1"/>
      <c r="BL89" s="401"/>
      <c r="BM89" s="401"/>
      <c r="BN89" s="401"/>
      <c r="BO89" s="401"/>
      <c r="BP89" s="401"/>
      <c r="BQ89" s="401"/>
      <c r="BR89" s="401"/>
      <c r="BS89" s="401"/>
      <c r="BT89" s="401"/>
      <c r="BU89" s="401"/>
      <c r="BV89" s="401"/>
      <c r="BW89" s="401"/>
      <c r="BX89" s="401"/>
      <c r="BY89" s="401"/>
      <c r="BZ89" s="401"/>
      <c r="CA89" s="401"/>
      <c r="CB89" s="401"/>
      <c r="CC89" s="401"/>
      <c r="CD89" s="401"/>
      <c r="CE89" s="401"/>
      <c r="CF89" s="401"/>
      <c r="CG89" s="401"/>
      <c r="CH89" s="401"/>
      <c r="CI89" s="401"/>
      <c r="CJ89" s="401"/>
      <c r="CK89" s="401"/>
      <c r="CL89" s="401"/>
      <c r="CM89" s="401"/>
      <c r="CN89" s="401"/>
      <c r="CO89" s="401"/>
      <c r="CP89" s="401"/>
      <c r="CQ89" s="401"/>
      <c r="CR89" s="401"/>
      <c r="CS89" s="401"/>
      <c r="CT89" s="401"/>
      <c r="CU89" s="401"/>
      <c r="CV89" s="401"/>
      <c r="CW89" s="401"/>
      <c r="CX89" s="401"/>
      <c r="CY89" s="401"/>
      <c r="CZ89" s="401"/>
      <c r="DA89" s="401"/>
      <c r="DB89" s="401"/>
      <c r="DC89" s="401"/>
      <c r="DD89" s="401"/>
      <c r="DE89" s="401"/>
      <c r="DF89" s="401"/>
      <c r="DG89" s="401"/>
      <c r="DH89" s="401"/>
      <c r="DI89" s="401"/>
      <c r="DJ89" s="401"/>
      <c r="DK89" s="401"/>
      <c r="DL89" s="401"/>
      <c r="DM89" s="401"/>
      <c r="DN89" s="401"/>
      <c r="DO89" s="401"/>
      <c r="DP89" s="401"/>
      <c r="DQ89" s="401"/>
      <c r="DR89" s="401"/>
      <c r="DS89" s="401"/>
      <c r="DT89" s="401"/>
      <c r="DU89" s="401"/>
      <c r="DV89" s="401"/>
      <c r="DW89" s="401"/>
      <c r="DX89" s="401"/>
      <c r="DY89" s="401"/>
      <c r="DZ89" s="401"/>
      <c r="EA89" s="401"/>
      <c r="EB89" s="401"/>
      <c r="EC89" s="401"/>
      <c r="ED89" s="401"/>
      <c r="EE89" s="401"/>
      <c r="EF89" s="401"/>
      <c r="EG89" s="401"/>
      <c r="EH89" s="401"/>
      <c r="EI89" s="401"/>
      <c r="EJ89" s="401"/>
      <c r="EK89" s="401"/>
      <c r="EL89" s="401"/>
      <c r="EM89" s="401"/>
      <c r="EN89" s="401"/>
      <c r="EO89" s="401"/>
      <c r="EP89" s="401"/>
      <c r="EQ89" s="401"/>
      <c r="ER89" s="401"/>
      <c r="ES89" s="401"/>
      <c r="ET89" s="401"/>
      <c r="EU89" s="401"/>
      <c r="EV89" s="401"/>
      <c r="EW89" s="401"/>
      <c r="EX89" s="401"/>
      <c r="EY89" s="401"/>
      <c r="EZ89" s="401"/>
      <c r="FA89" s="401"/>
      <c r="FB89" s="401"/>
      <c r="FC89" s="401"/>
      <c r="FD89" s="401"/>
      <c r="FE89" s="401"/>
      <c r="FF89" s="401"/>
      <c r="FG89" s="401"/>
      <c r="FH89" s="401"/>
      <c r="FI89" s="401"/>
      <c r="FJ89" s="401"/>
      <c r="FK89" s="401"/>
      <c r="FL89" s="401"/>
      <c r="FM89" s="401"/>
      <c r="FN89" s="401"/>
      <c r="FO89" s="401"/>
      <c r="FP89" s="401"/>
      <c r="FQ89" s="401"/>
      <c r="FR89" s="401"/>
      <c r="FS89" s="401"/>
      <c r="FT89" s="401"/>
      <c r="FU89" s="401"/>
      <c r="FV89" s="401"/>
      <c r="FW89" s="401"/>
      <c r="FX89" s="401"/>
      <c r="FY89" s="401"/>
      <c r="FZ89" s="401"/>
      <c r="GA89" s="401"/>
      <c r="GB89" s="401"/>
      <c r="GC89" s="401"/>
      <c r="GD89" s="401"/>
      <c r="GE89" s="401"/>
      <c r="GF89" s="401"/>
      <c r="GG89" s="401"/>
      <c r="GH89" s="401"/>
      <c r="GI89" s="401"/>
      <c r="GJ89" s="401"/>
      <c r="GK89" s="401"/>
      <c r="GL89" s="401"/>
      <c r="GM89" s="401"/>
      <c r="GN89" s="401"/>
      <c r="GO89" s="401"/>
      <c r="GP89" s="401"/>
      <c r="GQ89" s="401"/>
      <c r="GR89" s="401"/>
      <c r="GS89" s="401"/>
      <c r="GT89" s="401"/>
      <c r="GU89" s="401"/>
      <c r="GV89" s="401"/>
      <c r="GW89" s="401"/>
      <c r="GX89" s="401"/>
      <c r="GY89" s="401"/>
      <c r="GZ89" s="401"/>
      <c r="HA89" s="401"/>
      <c r="HB89" s="401"/>
      <c r="HC89" s="401"/>
      <c r="HD89" s="401"/>
      <c r="HE89" s="401"/>
      <c r="HF89" s="401"/>
      <c r="HG89" s="401"/>
      <c r="HH89" s="401"/>
      <c r="HI89" s="401"/>
      <c r="HJ89" s="401"/>
      <c r="HK89" s="401"/>
      <c r="HL89" s="401"/>
      <c r="HM89" s="401"/>
      <c r="HN89" s="401"/>
      <c r="HO89" s="401"/>
      <c r="HP89" s="401"/>
      <c r="HQ89" s="401"/>
      <c r="HR89" s="401"/>
      <c r="HS89" s="401"/>
      <c r="HT89" s="401"/>
      <c r="HU89" s="401"/>
      <c r="HV89" s="401"/>
      <c r="HW89" s="401"/>
      <c r="HX89" s="401"/>
      <c r="HY89" s="401"/>
      <c r="HZ89" s="401"/>
      <c r="IA89" s="401"/>
      <c r="IB89" s="401"/>
      <c r="IC89" s="401"/>
      <c r="ID89" s="401"/>
      <c r="IE89" s="401"/>
      <c r="IF89" s="401"/>
      <c r="IG89" s="401"/>
      <c r="IH89" s="401"/>
      <c r="II89" s="401"/>
      <c r="IJ89" s="401"/>
      <c r="IK89" s="401"/>
      <c r="IL89" s="401"/>
      <c r="IM89" s="401"/>
      <c r="IN89" s="401"/>
      <c r="IO89" s="401"/>
      <c r="IP89" s="401"/>
      <c r="IQ89" s="401"/>
      <c r="IR89" s="401"/>
      <c r="IS89" s="401"/>
      <c r="IT89" s="401"/>
      <c r="IU89" s="401"/>
      <c r="IV89" s="401"/>
      <c r="IW89" s="401"/>
      <c r="IX89" s="401"/>
      <c r="IY89" s="401"/>
      <c r="IZ89" s="401"/>
      <c r="JA89" s="401"/>
      <c r="JB89" s="401"/>
      <c r="JC89" s="401"/>
      <c r="JD89" s="401"/>
      <c r="JE89" s="401"/>
      <c r="JF89" s="401"/>
      <c r="JG89" s="401"/>
      <c r="JH89" s="401"/>
      <c r="JI89" s="401"/>
      <c r="JJ89" s="401"/>
      <c r="JK89" s="401"/>
      <c r="JL89" s="401"/>
      <c r="JM89" s="401"/>
      <c r="JN89" s="401"/>
      <c r="JO89" s="401"/>
      <c r="JP89" s="401"/>
      <c r="JQ89" s="401"/>
      <c r="JR89" s="401"/>
      <c r="JS89" s="401"/>
      <c r="JT89" s="401"/>
      <c r="JU89" s="401"/>
      <c r="JV89" s="401"/>
      <c r="JW89" s="401"/>
      <c r="JX89" s="401"/>
      <c r="JY89" s="401"/>
      <c r="JZ89" s="401"/>
      <c r="KA89" s="401"/>
      <c r="KB89" s="401"/>
      <c r="KC89" s="401"/>
      <c r="KD89" s="401"/>
      <c r="KE89" s="401"/>
      <c r="KF89" s="401"/>
      <c r="KG89" s="401"/>
      <c r="KH89" s="401"/>
      <c r="KI89" s="401"/>
      <c r="KJ89" s="401"/>
      <c r="KK89" s="401"/>
      <c r="KL89" s="401"/>
      <c r="KM89" s="401"/>
      <c r="KN89" s="401"/>
      <c r="KO89" s="401"/>
      <c r="KP89" s="401"/>
      <c r="KQ89" s="401"/>
      <c r="KR89" s="401"/>
      <c r="KS89" s="401"/>
      <c r="KT89" s="401"/>
      <c r="KU89" s="401"/>
      <c r="KV89" s="401"/>
      <c r="KW89" s="401"/>
      <c r="KX89" s="401"/>
      <c r="KY89" s="401"/>
      <c r="KZ89" s="401"/>
      <c r="LA89" s="401"/>
      <c r="LB89" s="401"/>
      <c r="LC89" s="401"/>
      <c r="LD89" s="401"/>
      <c r="LE89" s="401"/>
      <c r="LF89" s="401"/>
      <c r="LG89" s="401"/>
      <c r="LH89" s="401"/>
      <c r="LI89" s="401"/>
      <c r="LJ89" s="401"/>
      <c r="LK89" s="401"/>
      <c r="LL89" s="401"/>
      <c r="LM89" s="401"/>
      <c r="LN89" s="401"/>
      <c r="LO89" s="401"/>
      <c r="LP89" s="401"/>
      <c r="LQ89" s="401"/>
      <c r="LR89" s="401"/>
      <c r="LS89" s="401"/>
      <c r="LT89" s="401"/>
      <c r="LU89" s="401"/>
      <c r="LV89" s="401"/>
      <c r="LW89" s="401"/>
      <c r="LX89" s="401"/>
      <c r="LY89" s="401"/>
      <c r="LZ89" s="401"/>
      <c r="MA89" s="401"/>
      <c r="MB89" s="401"/>
      <c r="MC89" s="401"/>
      <c r="MD89" s="401"/>
      <c r="ME89" s="401"/>
      <c r="MF89" s="401"/>
      <c r="MG89" s="401"/>
      <c r="MH89" s="401"/>
      <c r="MI89" s="401"/>
      <c r="MJ89" s="401"/>
      <c r="MK89" s="401"/>
      <c r="ML89" s="401"/>
      <c r="MM89" s="401"/>
      <c r="MN89" s="401"/>
      <c r="MO89" s="401"/>
      <c r="MP89" s="401"/>
      <c r="MQ89" s="401"/>
      <c r="MR89" s="401"/>
      <c r="MS89" s="401"/>
      <c r="MT89" s="401"/>
      <c r="MU89" s="401"/>
      <c r="MV89" s="401"/>
      <c r="MW89" s="401"/>
      <c r="MX89" s="401"/>
      <c r="MY89" s="401"/>
      <c r="MZ89" s="401"/>
      <c r="NA89" s="401"/>
      <c r="NB89" s="401"/>
      <c r="NC89" s="401"/>
      <c r="ND89" s="401"/>
      <c r="NE89" s="401"/>
      <c r="NF89" s="401"/>
      <c r="NG89" s="401"/>
      <c r="NH89" s="401"/>
      <c r="NI89" s="401"/>
      <c r="NJ89" s="401"/>
      <c r="NK89" s="401"/>
      <c r="NL89" s="401"/>
      <c r="NM89" s="401"/>
      <c r="NN89" s="401"/>
      <c r="NO89" s="401"/>
      <c r="NP89" s="401"/>
      <c r="NQ89" s="401"/>
      <c r="NR89" s="401"/>
      <c r="NS89" s="401"/>
      <c r="NT89" s="401"/>
      <c r="NU89" s="401"/>
      <c r="NV89" s="401"/>
      <c r="NW89" s="401"/>
      <c r="NX89" s="401"/>
      <c r="NY89" s="401"/>
      <c r="NZ89" s="401"/>
      <c r="OA89" s="401"/>
      <c r="OB89" s="401"/>
      <c r="OC89" s="401"/>
      <c r="OD89" s="401"/>
      <c r="OE89" s="401"/>
      <c r="OF89" s="401"/>
      <c r="OG89" s="401"/>
      <c r="OH89" s="401"/>
      <c r="OI89" s="401"/>
      <c r="OJ89" s="401"/>
      <c r="OK89" s="401"/>
      <c r="OL89" s="401"/>
      <c r="OM89" s="401"/>
      <c r="ON89" s="401"/>
      <c r="OO89" s="401"/>
      <c r="OP89" s="401"/>
      <c r="OQ89" s="401"/>
      <c r="OR89" s="401"/>
      <c r="OS89" s="401"/>
      <c r="OT89" s="401"/>
      <c r="OU89" s="401"/>
      <c r="OV89" s="401"/>
      <c r="OW89" s="401"/>
      <c r="OX89" s="401"/>
      <c r="OY89" s="401"/>
      <c r="OZ89" s="401"/>
      <c r="PA89" s="401"/>
      <c r="PB89" s="401"/>
      <c r="PC89" s="401"/>
      <c r="PD89" s="401"/>
      <c r="PE89" s="401"/>
      <c r="PF89" s="401"/>
      <c r="PG89" s="401"/>
      <c r="PH89" s="401"/>
      <c r="PI89" s="401"/>
      <c r="PJ89" s="401"/>
      <c r="PK89" s="401"/>
      <c r="PL89" s="401"/>
      <c r="PM89" s="401"/>
      <c r="PN89" s="401"/>
      <c r="PO89" s="401"/>
      <c r="PP89" s="401"/>
      <c r="PQ89" s="401"/>
      <c r="PR89" s="401"/>
      <c r="PS89" s="401"/>
      <c r="PT89" s="401"/>
      <c r="PU89" s="401"/>
      <c r="PV89" s="401"/>
      <c r="PW89" s="401"/>
      <c r="PX89" s="401"/>
      <c r="PY89" s="401"/>
      <c r="PZ89" s="401"/>
      <c r="QA89" s="401"/>
      <c r="QB89" s="401"/>
      <c r="QC89" s="401"/>
      <c r="QD89" s="401"/>
      <c r="QE89" s="401"/>
      <c r="QF89" s="401"/>
      <c r="QG89" s="401"/>
      <c r="QH89" s="401"/>
      <c r="QI89" s="401"/>
      <c r="QJ89" s="401"/>
      <c r="QK89" s="401"/>
      <c r="QL89" s="401"/>
      <c r="QM89" s="401"/>
      <c r="QN89" s="401"/>
      <c r="QO89" s="401"/>
      <c r="QP89" s="401"/>
      <c r="QQ89" s="401"/>
      <c r="QR89" s="401"/>
      <c r="QS89" s="401"/>
      <c r="QT89" s="401"/>
      <c r="QU89" s="401"/>
      <c r="QV89" s="401"/>
      <c r="QW89" s="401"/>
      <c r="QX89" s="401"/>
      <c r="QY89" s="401"/>
      <c r="QZ89" s="401"/>
      <c r="RA89" s="401"/>
      <c r="RB89" s="401"/>
      <c r="RC89" s="401"/>
      <c r="RD89" s="401"/>
      <c r="RE89" s="401"/>
      <c r="RF89" s="401"/>
      <c r="RG89" s="401"/>
      <c r="RH89" s="401"/>
      <c r="RI89" s="401"/>
      <c r="RJ89" s="401"/>
      <c r="RK89" s="401"/>
      <c r="RL89" s="401"/>
      <c r="RM89" s="401"/>
      <c r="RN89" s="401"/>
      <c r="RO89" s="401"/>
      <c r="RP89" s="401"/>
      <c r="RQ89" s="401"/>
      <c r="RR89" s="401"/>
      <c r="RS89" s="401"/>
      <c r="RT89" s="401"/>
      <c r="RU89" s="401"/>
      <c r="RV89" s="401"/>
      <c r="RW89" s="401"/>
      <c r="RX89" s="401"/>
      <c r="RY89" s="401"/>
      <c r="RZ89" s="401"/>
      <c r="SA89" s="401"/>
      <c r="SB89" s="401"/>
      <c r="SC89" s="401"/>
      <c r="SD89" s="401"/>
      <c r="SE89" s="401"/>
      <c r="SF89" s="401"/>
      <c r="SG89" s="401"/>
      <c r="SH89" s="401"/>
      <c r="SI89" s="401"/>
      <c r="SJ89" s="401"/>
      <c r="SK89" s="401"/>
      <c r="SL89" s="401"/>
      <c r="SM89" s="401"/>
      <c r="SN89" s="401"/>
      <c r="SO89" s="401"/>
      <c r="SP89" s="401"/>
      <c r="SQ89" s="401"/>
      <c r="SR89" s="401"/>
      <c r="SS89" s="401"/>
      <c r="ST89" s="401"/>
      <c r="SU89" s="401"/>
      <c r="SV89" s="401"/>
      <c r="SW89" s="401"/>
      <c r="SX89" s="401"/>
      <c r="SY89" s="401"/>
      <c r="SZ89" s="401"/>
      <c r="TA89" s="401"/>
      <c r="TB89" s="401"/>
      <c r="TC89" s="401"/>
      <c r="TD89" s="401"/>
      <c r="TE89" s="401"/>
      <c r="TF89" s="401"/>
      <c r="TG89" s="401"/>
      <c r="TH89" s="401"/>
      <c r="TI89" s="401"/>
      <c r="TJ89" s="401"/>
      <c r="TK89" s="401"/>
      <c r="TL89" s="401"/>
      <c r="TM89" s="401"/>
      <c r="TN89" s="401"/>
      <c r="TO89" s="401"/>
      <c r="TP89" s="401"/>
      <c r="TQ89" s="401"/>
      <c r="TR89" s="401"/>
      <c r="TS89" s="401"/>
      <c r="TT89" s="401"/>
      <c r="TU89" s="401"/>
      <c r="TV89" s="401"/>
      <c r="TW89" s="401"/>
      <c r="TX89" s="401"/>
      <c r="TY89" s="401"/>
      <c r="TZ89" s="401"/>
      <c r="UA89" s="401"/>
      <c r="UB89" s="401"/>
      <c r="UC89" s="401"/>
      <c r="UD89" s="401"/>
      <c r="UE89" s="401"/>
      <c r="UF89" s="401"/>
      <c r="UG89" s="401"/>
      <c r="UH89" s="401"/>
      <c r="UI89" s="401"/>
      <c r="UJ89" s="401"/>
      <c r="UK89" s="401"/>
      <c r="UL89" s="401"/>
      <c r="UM89" s="401"/>
    </row>
    <row r="90" spans="1:559" s="401" customFormat="1" ht="13.95" customHeight="1">
      <c r="A90" s="963"/>
      <c r="B90" s="468" t="s">
        <v>2993</v>
      </c>
      <c r="C90" s="469" t="s">
        <v>1092</v>
      </c>
      <c r="D90" s="469" t="s">
        <v>1095</v>
      </c>
      <c r="E90" s="469" t="s">
        <v>1096</v>
      </c>
      <c r="F90" s="470">
        <v>17.829999999999998</v>
      </c>
      <c r="G90" s="470">
        <v>1.07</v>
      </c>
      <c r="H90" s="470">
        <v>1.86</v>
      </c>
      <c r="I90" s="471">
        <f t="shared" ref="I90:L91" si="49">I89</f>
        <v>3</v>
      </c>
      <c r="J90" s="472">
        <f t="shared" si="49"/>
        <v>19.59</v>
      </c>
      <c r="K90" s="472">
        <f t="shared" si="49"/>
        <v>3.2761562844284473</v>
      </c>
      <c r="L90" s="473">
        <f t="shared" si="49"/>
        <v>0.16723615540727144</v>
      </c>
      <c r="M90" s="474">
        <f t="shared" si="35"/>
        <v>0.53721490893620427</v>
      </c>
      <c r="N90" s="475">
        <f t="shared" si="36"/>
        <v>0.29555958702782459</v>
      </c>
      <c r="O90" s="475">
        <f t="shared" si="37"/>
        <v>0.40888082594435082</v>
      </c>
      <c r="P90" s="475">
        <f t="shared" si="38"/>
        <v>0.59111917405564918</v>
      </c>
      <c r="Q90" s="476">
        <f t="shared" si="39"/>
        <v>1.7733575221669475</v>
      </c>
      <c r="R90" s="477"/>
      <c r="S90" s="472"/>
      <c r="T90" s="472"/>
      <c r="U90" s="473"/>
      <c r="V90" s="478">
        <f t="shared" si="40"/>
        <v>1.7600000000000016</v>
      </c>
      <c r="W90" s="478">
        <f t="shared" si="41"/>
        <v>1.196</v>
      </c>
      <c r="X90" s="479">
        <f t="shared" si="42"/>
        <v>3.9182829161764228</v>
      </c>
      <c r="Y90" s="480" t="str">
        <f t="shared" si="43"/>
        <v>Accept</v>
      </c>
      <c r="Z90" s="479"/>
      <c r="AA90" s="479"/>
      <c r="AB90" s="481"/>
      <c r="AC90" s="481"/>
      <c r="AD90" s="479"/>
      <c r="AE90" s="481"/>
      <c r="AF90" s="464"/>
      <c r="AG90" s="482"/>
      <c r="AH90" s="482"/>
      <c r="AI90" s="483"/>
    </row>
    <row r="91" spans="1:559" s="501" customFormat="1" ht="13.95" customHeight="1">
      <c r="A91" s="963"/>
      <c r="B91" s="484" t="s">
        <v>2993</v>
      </c>
      <c r="C91" s="485" t="s">
        <v>1092</v>
      </c>
      <c r="D91" s="485" t="s">
        <v>1097</v>
      </c>
      <c r="E91" s="485" t="s">
        <v>1098</v>
      </c>
      <c r="F91" s="486">
        <v>17.57</v>
      </c>
      <c r="G91" s="486">
        <v>0.5</v>
      </c>
      <c r="H91" s="486">
        <v>1.59</v>
      </c>
      <c r="I91" s="487">
        <f t="shared" si="49"/>
        <v>3</v>
      </c>
      <c r="J91" s="488">
        <f t="shared" si="49"/>
        <v>19.59</v>
      </c>
      <c r="K91" s="488">
        <f t="shared" si="49"/>
        <v>3.2761562844284473</v>
      </c>
      <c r="L91" s="489">
        <f t="shared" si="49"/>
        <v>0.16723615540727144</v>
      </c>
      <c r="M91" s="490">
        <f t="shared" si="35"/>
        <v>0.61657620230177923</v>
      </c>
      <c r="N91" s="491">
        <f t="shared" si="36"/>
        <v>0.26875714763269992</v>
      </c>
      <c r="O91" s="491">
        <f t="shared" si="37"/>
        <v>0.46248570473460016</v>
      </c>
      <c r="P91" s="491">
        <f t="shared" si="38"/>
        <v>0.53751429526539984</v>
      </c>
      <c r="Q91" s="492">
        <f t="shared" si="39"/>
        <v>1.6125428857961994</v>
      </c>
      <c r="R91" s="493"/>
      <c r="S91" s="488"/>
      <c r="T91" s="488"/>
      <c r="U91" s="489"/>
      <c r="V91" s="494">
        <f t="shared" si="40"/>
        <v>2.0199999999999996</v>
      </c>
      <c r="W91" s="494">
        <f t="shared" si="41"/>
        <v>1.196</v>
      </c>
      <c r="X91" s="495">
        <f t="shared" si="42"/>
        <v>3.9182829161764228</v>
      </c>
      <c r="Y91" s="496" t="str">
        <f t="shared" si="43"/>
        <v>Accept</v>
      </c>
      <c r="Z91" s="495"/>
      <c r="AA91" s="495"/>
      <c r="AB91" s="497"/>
      <c r="AC91" s="497"/>
      <c r="AD91" s="495"/>
      <c r="AE91" s="497"/>
      <c r="AF91" s="498"/>
      <c r="AG91" s="499"/>
      <c r="AH91" s="499"/>
      <c r="AI91" s="500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  <c r="DZ91" s="401"/>
      <c r="EA91" s="401"/>
      <c r="EB91" s="401"/>
      <c r="EC91" s="401"/>
      <c r="ED91" s="401"/>
      <c r="EE91" s="401"/>
      <c r="EF91" s="401"/>
      <c r="EG91" s="401"/>
      <c r="EH91" s="401"/>
      <c r="EI91" s="401"/>
      <c r="EJ91" s="401"/>
      <c r="EK91" s="401"/>
      <c r="EL91" s="401"/>
      <c r="EM91" s="401"/>
      <c r="EN91" s="401"/>
      <c r="EO91" s="401"/>
      <c r="EP91" s="401"/>
      <c r="EQ91" s="401"/>
      <c r="ER91" s="401"/>
      <c r="ES91" s="401"/>
      <c r="ET91" s="401"/>
      <c r="EU91" s="401"/>
      <c r="EV91" s="401"/>
      <c r="EW91" s="401"/>
      <c r="EX91" s="401"/>
      <c r="EY91" s="401"/>
      <c r="EZ91" s="401"/>
      <c r="FA91" s="401"/>
      <c r="FB91" s="401"/>
      <c r="FC91" s="401"/>
      <c r="FD91" s="401"/>
      <c r="FE91" s="401"/>
      <c r="FF91" s="401"/>
      <c r="FG91" s="401"/>
      <c r="FH91" s="401"/>
      <c r="FI91" s="401"/>
      <c r="FJ91" s="401"/>
      <c r="FK91" s="401"/>
      <c r="FL91" s="401"/>
      <c r="FM91" s="401"/>
      <c r="FN91" s="401"/>
      <c r="FO91" s="401"/>
      <c r="FP91" s="401"/>
      <c r="FQ91" s="401"/>
      <c r="FR91" s="401"/>
      <c r="FS91" s="401"/>
      <c r="FT91" s="401"/>
      <c r="FU91" s="401"/>
      <c r="FV91" s="401"/>
      <c r="FW91" s="401"/>
      <c r="FX91" s="401"/>
      <c r="FY91" s="401"/>
      <c r="FZ91" s="401"/>
      <c r="GA91" s="401"/>
      <c r="GB91" s="401"/>
      <c r="GC91" s="401"/>
      <c r="GD91" s="401"/>
      <c r="GE91" s="401"/>
      <c r="GF91" s="401"/>
      <c r="GG91" s="401"/>
      <c r="GH91" s="401"/>
      <c r="GI91" s="401"/>
      <c r="GJ91" s="401"/>
      <c r="GK91" s="401"/>
      <c r="GL91" s="401"/>
      <c r="GM91" s="401"/>
      <c r="GN91" s="401"/>
      <c r="GO91" s="401"/>
      <c r="GP91" s="401"/>
      <c r="GQ91" s="401"/>
      <c r="GR91" s="401"/>
      <c r="GS91" s="401"/>
      <c r="GT91" s="401"/>
      <c r="GU91" s="401"/>
      <c r="GV91" s="401"/>
      <c r="GW91" s="401"/>
      <c r="GX91" s="401"/>
      <c r="GY91" s="401"/>
      <c r="GZ91" s="401"/>
      <c r="HA91" s="401"/>
      <c r="HB91" s="401"/>
      <c r="HC91" s="401"/>
      <c r="HD91" s="401"/>
      <c r="HE91" s="401"/>
      <c r="HF91" s="401"/>
      <c r="HG91" s="401"/>
      <c r="HH91" s="401"/>
      <c r="HI91" s="401"/>
      <c r="HJ91" s="401"/>
      <c r="HK91" s="401"/>
      <c r="HL91" s="401"/>
      <c r="HM91" s="401"/>
      <c r="HN91" s="401"/>
      <c r="HO91" s="401"/>
      <c r="HP91" s="401"/>
      <c r="HQ91" s="401"/>
      <c r="HR91" s="401"/>
      <c r="HS91" s="401"/>
      <c r="HT91" s="401"/>
      <c r="HU91" s="401"/>
      <c r="HV91" s="401"/>
      <c r="HW91" s="401"/>
      <c r="HX91" s="401"/>
      <c r="HY91" s="401"/>
      <c r="HZ91" s="401"/>
      <c r="IA91" s="401"/>
      <c r="IB91" s="401"/>
      <c r="IC91" s="401"/>
      <c r="ID91" s="401"/>
      <c r="IE91" s="401"/>
      <c r="IF91" s="401"/>
      <c r="IG91" s="401"/>
      <c r="IH91" s="401"/>
      <c r="II91" s="401"/>
      <c r="IJ91" s="401"/>
      <c r="IK91" s="401"/>
      <c r="IL91" s="401"/>
      <c r="IM91" s="401"/>
      <c r="IN91" s="401"/>
      <c r="IO91" s="401"/>
      <c r="IP91" s="401"/>
      <c r="IQ91" s="401"/>
      <c r="IR91" s="401"/>
      <c r="IS91" s="401"/>
      <c r="IT91" s="401"/>
      <c r="IU91" s="401"/>
      <c r="IV91" s="401"/>
      <c r="IW91" s="401"/>
      <c r="IX91" s="401"/>
      <c r="IY91" s="401"/>
      <c r="IZ91" s="401"/>
      <c r="JA91" s="401"/>
      <c r="JB91" s="401"/>
      <c r="JC91" s="401"/>
      <c r="JD91" s="401"/>
      <c r="JE91" s="401"/>
      <c r="JF91" s="401"/>
      <c r="JG91" s="401"/>
      <c r="JH91" s="401"/>
      <c r="JI91" s="401"/>
      <c r="JJ91" s="401"/>
      <c r="JK91" s="401"/>
      <c r="JL91" s="401"/>
      <c r="JM91" s="401"/>
      <c r="JN91" s="401"/>
      <c r="JO91" s="401"/>
      <c r="JP91" s="401"/>
      <c r="JQ91" s="401"/>
      <c r="JR91" s="401"/>
      <c r="JS91" s="401"/>
      <c r="JT91" s="401"/>
      <c r="JU91" s="401"/>
      <c r="JV91" s="401"/>
      <c r="JW91" s="401"/>
      <c r="JX91" s="401"/>
      <c r="JY91" s="401"/>
      <c r="JZ91" s="401"/>
      <c r="KA91" s="401"/>
      <c r="KB91" s="401"/>
      <c r="KC91" s="401"/>
      <c r="KD91" s="401"/>
      <c r="KE91" s="401"/>
      <c r="KF91" s="401"/>
      <c r="KG91" s="401"/>
      <c r="KH91" s="401"/>
      <c r="KI91" s="401"/>
      <c r="KJ91" s="401"/>
      <c r="KK91" s="401"/>
      <c r="KL91" s="401"/>
      <c r="KM91" s="401"/>
      <c r="KN91" s="401"/>
      <c r="KO91" s="401"/>
      <c r="KP91" s="401"/>
      <c r="KQ91" s="401"/>
      <c r="KR91" s="401"/>
      <c r="KS91" s="401"/>
      <c r="KT91" s="401"/>
      <c r="KU91" s="401"/>
      <c r="KV91" s="401"/>
      <c r="KW91" s="401"/>
      <c r="KX91" s="401"/>
      <c r="KY91" s="401"/>
      <c r="KZ91" s="401"/>
      <c r="LA91" s="401"/>
      <c r="LB91" s="401"/>
      <c r="LC91" s="401"/>
      <c r="LD91" s="401"/>
      <c r="LE91" s="401"/>
      <c r="LF91" s="401"/>
      <c r="LG91" s="401"/>
      <c r="LH91" s="401"/>
      <c r="LI91" s="401"/>
      <c r="LJ91" s="401"/>
      <c r="LK91" s="401"/>
      <c r="LL91" s="401"/>
      <c r="LM91" s="401"/>
      <c r="LN91" s="401"/>
      <c r="LO91" s="401"/>
      <c r="LP91" s="401"/>
      <c r="LQ91" s="401"/>
      <c r="LR91" s="401"/>
      <c r="LS91" s="401"/>
      <c r="LT91" s="401"/>
      <c r="LU91" s="401"/>
      <c r="LV91" s="401"/>
      <c r="LW91" s="401"/>
      <c r="LX91" s="401"/>
      <c r="LY91" s="401"/>
      <c r="LZ91" s="401"/>
      <c r="MA91" s="401"/>
      <c r="MB91" s="401"/>
      <c r="MC91" s="401"/>
      <c r="MD91" s="401"/>
      <c r="ME91" s="401"/>
      <c r="MF91" s="401"/>
      <c r="MG91" s="401"/>
      <c r="MH91" s="401"/>
      <c r="MI91" s="401"/>
      <c r="MJ91" s="401"/>
      <c r="MK91" s="401"/>
      <c r="ML91" s="401"/>
      <c r="MM91" s="401"/>
      <c r="MN91" s="401"/>
      <c r="MO91" s="401"/>
      <c r="MP91" s="401"/>
      <c r="MQ91" s="401"/>
      <c r="MR91" s="401"/>
      <c r="MS91" s="401"/>
      <c r="MT91" s="401"/>
      <c r="MU91" s="401"/>
      <c r="MV91" s="401"/>
      <c r="MW91" s="401"/>
      <c r="MX91" s="401"/>
      <c r="MY91" s="401"/>
      <c r="MZ91" s="401"/>
      <c r="NA91" s="401"/>
      <c r="NB91" s="401"/>
      <c r="NC91" s="401"/>
      <c r="ND91" s="401"/>
      <c r="NE91" s="401"/>
      <c r="NF91" s="401"/>
      <c r="NG91" s="401"/>
      <c r="NH91" s="401"/>
      <c r="NI91" s="401"/>
      <c r="NJ91" s="401"/>
      <c r="NK91" s="401"/>
      <c r="NL91" s="401"/>
      <c r="NM91" s="401"/>
      <c r="NN91" s="401"/>
      <c r="NO91" s="401"/>
      <c r="NP91" s="401"/>
      <c r="NQ91" s="401"/>
      <c r="NR91" s="401"/>
      <c r="NS91" s="401"/>
      <c r="NT91" s="401"/>
      <c r="NU91" s="401"/>
      <c r="NV91" s="401"/>
      <c r="NW91" s="401"/>
      <c r="NX91" s="401"/>
      <c r="NY91" s="401"/>
      <c r="NZ91" s="401"/>
      <c r="OA91" s="401"/>
      <c r="OB91" s="401"/>
      <c r="OC91" s="401"/>
      <c r="OD91" s="401"/>
      <c r="OE91" s="401"/>
      <c r="OF91" s="401"/>
      <c r="OG91" s="401"/>
      <c r="OH91" s="401"/>
      <c r="OI91" s="401"/>
      <c r="OJ91" s="401"/>
      <c r="OK91" s="401"/>
      <c r="OL91" s="401"/>
      <c r="OM91" s="401"/>
      <c r="ON91" s="401"/>
      <c r="OO91" s="401"/>
      <c r="OP91" s="401"/>
      <c r="OQ91" s="401"/>
      <c r="OR91" s="401"/>
      <c r="OS91" s="401"/>
      <c r="OT91" s="401"/>
      <c r="OU91" s="401"/>
      <c r="OV91" s="401"/>
      <c r="OW91" s="401"/>
      <c r="OX91" s="401"/>
      <c r="OY91" s="401"/>
      <c r="OZ91" s="401"/>
      <c r="PA91" s="401"/>
      <c r="PB91" s="401"/>
      <c r="PC91" s="401"/>
      <c r="PD91" s="401"/>
      <c r="PE91" s="401"/>
      <c r="PF91" s="401"/>
      <c r="PG91" s="401"/>
      <c r="PH91" s="401"/>
      <c r="PI91" s="401"/>
      <c r="PJ91" s="401"/>
      <c r="PK91" s="401"/>
      <c r="PL91" s="401"/>
      <c r="PM91" s="401"/>
      <c r="PN91" s="401"/>
      <c r="PO91" s="401"/>
      <c r="PP91" s="401"/>
      <c r="PQ91" s="401"/>
      <c r="PR91" s="401"/>
      <c r="PS91" s="401"/>
      <c r="PT91" s="401"/>
      <c r="PU91" s="401"/>
      <c r="PV91" s="401"/>
      <c r="PW91" s="401"/>
      <c r="PX91" s="401"/>
      <c r="PY91" s="401"/>
      <c r="PZ91" s="401"/>
      <c r="QA91" s="401"/>
      <c r="QB91" s="401"/>
      <c r="QC91" s="401"/>
      <c r="QD91" s="401"/>
      <c r="QE91" s="401"/>
      <c r="QF91" s="401"/>
      <c r="QG91" s="401"/>
      <c r="QH91" s="401"/>
      <c r="QI91" s="401"/>
      <c r="QJ91" s="401"/>
      <c r="QK91" s="401"/>
      <c r="QL91" s="401"/>
      <c r="QM91" s="401"/>
      <c r="QN91" s="401"/>
      <c r="QO91" s="401"/>
      <c r="QP91" s="401"/>
      <c r="QQ91" s="401"/>
      <c r="QR91" s="401"/>
      <c r="QS91" s="401"/>
      <c r="QT91" s="401"/>
      <c r="QU91" s="401"/>
      <c r="QV91" s="401"/>
      <c r="QW91" s="401"/>
      <c r="QX91" s="401"/>
      <c r="QY91" s="401"/>
      <c r="QZ91" s="401"/>
      <c r="RA91" s="401"/>
      <c r="RB91" s="401"/>
      <c r="RC91" s="401"/>
      <c r="RD91" s="401"/>
      <c r="RE91" s="401"/>
      <c r="RF91" s="401"/>
      <c r="RG91" s="401"/>
      <c r="RH91" s="401"/>
      <c r="RI91" s="401"/>
      <c r="RJ91" s="401"/>
      <c r="RK91" s="401"/>
      <c r="RL91" s="401"/>
      <c r="RM91" s="401"/>
      <c r="RN91" s="401"/>
      <c r="RO91" s="401"/>
      <c r="RP91" s="401"/>
      <c r="RQ91" s="401"/>
      <c r="RR91" s="401"/>
      <c r="RS91" s="401"/>
      <c r="RT91" s="401"/>
      <c r="RU91" s="401"/>
      <c r="RV91" s="401"/>
      <c r="RW91" s="401"/>
      <c r="RX91" s="401"/>
      <c r="RY91" s="401"/>
      <c r="RZ91" s="401"/>
      <c r="SA91" s="401"/>
      <c r="SB91" s="401"/>
      <c r="SC91" s="401"/>
      <c r="SD91" s="401"/>
      <c r="SE91" s="401"/>
      <c r="SF91" s="401"/>
      <c r="SG91" s="401"/>
      <c r="SH91" s="401"/>
      <c r="SI91" s="401"/>
      <c r="SJ91" s="401"/>
      <c r="SK91" s="401"/>
      <c r="SL91" s="401"/>
      <c r="SM91" s="401"/>
      <c r="SN91" s="401"/>
      <c r="SO91" s="401"/>
      <c r="SP91" s="401"/>
      <c r="SQ91" s="401"/>
      <c r="SR91" s="401"/>
      <c r="SS91" s="401"/>
      <c r="ST91" s="401"/>
      <c r="SU91" s="401"/>
      <c r="SV91" s="401"/>
      <c r="SW91" s="401"/>
      <c r="SX91" s="401"/>
      <c r="SY91" s="401"/>
      <c r="SZ91" s="401"/>
      <c r="TA91" s="401"/>
      <c r="TB91" s="401"/>
      <c r="TC91" s="401"/>
      <c r="TD91" s="401"/>
      <c r="TE91" s="401"/>
      <c r="TF91" s="401"/>
      <c r="TG91" s="401"/>
      <c r="TH91" s="401"/>
      <c r="TI91" s="401"/>
      <c r="TJ91" s="401"/>
      <c r="TK91" s="401"/>
      <c r="TL91" s="401"/>
      <c r="TM91" s="401"/>
      <c r="TN91" s="401"/>
      <c r="TO91" s="401"/>
      <c r="TP91" s="401"/>
      <c r="TQ91" s="401"/>
      <c r="TR91" s="401"/>
      <c r="TS91" s="401"/>
      <c r="TT91" s="401"/>
      <c r="TU91" s="401"/>
      <c r="TV91" s="401"/>
      <c r="TW91" s="401"/>
      <c r="TX91" s="401"/>
      <c r="TY91" s="401"/>
      <c r="TZ91" s="401"/>
      <c r="UA91" s="401"/>
      <c r="UB91" s="401"/>
      <c r="UC91" s="401"/>
      <c r="UD91" s="401"/>
      <c r="UE91" s="401"/>
      <c r="UF91" s="401"/>
      <c r="UG91" s="401"/>
      <c r="UH91" s="401"/>
      <c r="UI91" s="401"/>
      <c r="UJ91" s="401"/>
      <c r="UK91" s="401"/>
      <c r="UL91" s="401"/>
      <c r="UM91" s="401"/>
    </row>
    <row r="92" spans="1:559" s="467" customFormat="1" ht="13.95" customHeight="1">
      <c r="A92" s="963"/>
      <c r="B92" s="450" t="s">
        <v>2993</v>
      </c>
      <c r="C92" s="451" t="s">
        <v>1099</v>
      </c>
      <c r="D92" s="451" t="s">
        <v>1100</v>
      </c>
      <c r="E92" s="451" t="s">
        <v>1101</v>
      </c>
      <c r="F92" s="452">
        <v>11.62</v>
      </c>
      <c r="G92" s="452">
        <v>0.85</v>
      </c>
      <c r="H92" s="452">
        <v>1.31</v>
      </c>
      <c r="I92" s="453">
        <f>COUNT(F92:F96)</f>
        <v>5</v>
      </c>
      <c r="J92" s="458">
        <f>AVERAGE(F92:F96)</f>
        <v>11.714</v>
      </c>
      <c r="K92" s="458">
        <f>STDEV(F92:F96)</f>
        <v>4.7536649019467108</v>
      </c>
      <c r="L92" s="459">
        <f>K92/J92</f>
        <v>0.40581056017984551</v>
      </c>
      <c r="M92" s="454">
        <f t="shared" si="35"/>
        <v>1.9774216723081703E-2</v>
      </c>
      <c r="N92" s="455">
        <f t="shared" si="36"/>
        <v>0.49211174296793825</v>
      </c>
      <c r="O92" s="455">
        <f t="shared" si="37"/>
        <v>1.5776514064123504E-2</v>
      </c>
      <c r="P92" s="455">
        <f t="shared" si="38"/>
        <v>0.9842234859358765</v>
      </c>
      <c r="Q92" s="456">
        <f t="shared" si="39"/>
        <v>4.9211174296793825</v>
      </c>
      <c r="R92" s="457">
        <f>COUNT(F92:F96)</f>
        <v>5</v>
      </c>
      <c r="S92" s="458">
        <f>AVERAGE(F92:F96)</f>
        <v>11.714</v>
      </c>
      <c r="T92" s="458">
        <f>STDEV(F92:F96)</f>
        <v>4.7536649019467108</v>
      </c>
      <c r="U92" s="459">
        <f>T92/S92</f>
        <v>0.40581056017984551</v>
      </c>
      <c r="V92" s="460">
        <f t="shared" si="40"/>
        <v>9.4000000000001194E-2</v>
      </c>
      <c r="W92" s="460">
        <f t="shared" si="41"/>
        <v>1.5089999999999999</v>
      </c>
      <c r="X92" s="461">
        <f t="shared" si="42"/>
        <v>7.1732803370375864</v>
      </c>
      <c r="Y92" s="462" t="str">
        <f t="shared" si="43"/>
        <v>Accept</v>
      </c>
      <c r="Z92" s="479">
        <v>1.2</v>
      </c>
      <c r="AA92" s="479">
        <f>Z92*K92</f>
        <v>5.7043978823360524</v>
      </c>
      <c r="AB92" s="481" t="str">
        <f t="shared" ref="AB92:AB93" si="50">IF(V92&gt;AA92, "Reject", "Accept")</f>
        <v>Accept</v>
      </c>
      <c r="AC92" s="463"/>
      <c r="AD92" s="461"/>
      <c r="AE92" s="463"/>
      <c r="AF92" s="464">
        <f>COUNT(F92,F95,F96)</f>
        <v>3</v>
      </c>
      <c r="AG92" s="465">
        <f>AVERAGE(F92,F95,F96)</f>
        <v>11.146666666666667</v>
      </c>
      <c r="AH92" s="465">
        <f>STDEV(F92,F95,F96)</f>
        <v>0.60135957075058888</v>
      </c>
      <c r="AI92" s="466">
        <f>AH92/AG92</f>
        <v>5.3949722256332738E-2</v>
      </c>
      <c r="AJ92" s="401"/>
      <c r="AK92" s="401"/>
      <c r="AL92" s="401"/>
      <c r="AM92" s="401"/>
      <c r="AN92" s="401"/>
      <c r="AO92" s="401"/>
      <c r="AP92" s="401"/>
      <c r="AQ92" s="401"/>
      <c r="AR92" s="401"/>
      <c r="AS92" s="401"/>
      <c r="AT92" s="401"/>
      <c r="AU92" s="401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1"/>
      <c r="BL92" s="401"/>
      <c r="BM92" s="401"/>
      <c r="BN92" s="401"/>
      <c r="BO92" s="401"/>
      <c r="BP92" s="401"/>
      <c r="BQ92" s="401"/>
      <c r="BR92" s="401"/>
      <c r="BS92" s="401"/>
      <c r="BT92" s="401"/>
      <c r="BU92" s="401"/>
      <c r="BV92" s="401"/>
      <c r="BW92" s="401"/>
      <c r="BX92" s="401"/>
      <c r="BY92" s="401"/>
      <c r="BZ92" s="401"/>
      <c r="CA92" s="401"/>
      <c r="CB92" s="401"/>
      <c r="CC92" s="401"/>
      <c r="CD92" s="401"/>
      <c r="CE92" s="401"/>
      <c r="CF92" s="401"/>
      <c r="CG92" s="401"/>
      <c r="CH92" s="401"/>
      <c r="CI92" s="401"/>
      <c r="CJ92" s="401"/>
      <c r="CK92" s="401"/>
      <c r="CL92" s="401"/>
      <c r="CM92" s="401"/>
      <c r="CN92" s="401"/>
      <c r="CO92" s="401"/>
      <c r="CP92" s="401"/>
      <c r="CQ92" s="401"/>
      <c r="CR92" s="401"/>
      <c r="CS92" s="401"/>
      <c r="CT92" s="401"/>
      <c r="CU92" s="401"/>
      <c r="CV92" s="401"/>
      <c r="CW92" s="401"/>
      <c r="CX92" s="401"/>
      <c r="CY92" s="401"/>
      <c r="CZ92" s="401"/>
      <c r="DA92" s="401"/>
      <c r="DB92" s="401"/>
      <c r="DC92" s="401"/>
      <c r="DD92" s="401"/>
      <c r="DE92" s="401"/>
      <c r="DF92" s="401"/>
      <c r="DG92" s="401"/>
      <c r="DH92" s="401"/>
      <c r="DI92" s="401"/>
      <c r="DJ92" s="401"/>
      <c r="DK92" s="401"/>
      <c r="DL92" s="401"/>
      <c r="DM92" s="401"/>
      <c r="DN92" s="401"/>
      <c r="DO92" s="401"/>
      <c r="DP92" s="401"/>
      <c r="DQ92" s="401"/>
      <c r="DR92" s="401"/>
      <c r="DS92" s="401"/>
      <c r="DT92" s="401"/>
      <c r="DU92" s="401"/>
      <c r="DV92" s="401"/>
      <c r="DW92" s="401"/>
      <c r="DX92" s="401"/>
      <c r="DY92" s="401"/>
      <c r="DZ92" s="401"/>
      <c r="EA92" s="401"/>
      <c r="EB92" s="401"/>
      <c r="EC92" s="401"/>
      <c r="ED92" s="401"/>
      <c r="EE92" s="401"/>
      <c r="EF92" s="401"/>
      <c r="EG92" s="401"/>
      <c r="EH92" s="401"/>
      <c r="EI92" s="401"/>
      <c r="EJ92" s="401"/>
      <c r="EK92" s="401"/>
      <c r="EL92" s="401"/>
      <c r="EM92" s="401"/>
      <c r="EN92" s="401"/>
      <c r="EO92" s="401"/>
      <c r="EP92" s="401"/>
      <c r="EQ92" s="401"/>
      <c r="ER92" s="401"/>
      <c r="ES92" s="401"/>
      <c r="ET92" s="401"/>
      <c r="EU92" s="401"/>
      <c r="EV92" s="401"/>
      <c r="EW92" s="401"/>
      <c r="EX92" s="401"/>
      <c r="EY92" s="401"/>
      <c r="EZ92" s="401"/>
      <c r="FA92" s="401"/>
      <c r="FB92" s="401"/>
      <c r="FC92" s="401"/>
      <c r="FD92" s="401"/>
      <c r="FE92" s="401"/>
      <c r="FF92" s="401"/>
      <c r="FG92" s="401"/>
      <c r="FH92" s="401"/>
      <c r="FI92" s="401"/>
      <c r="FJ92" s="401"/>
      <c r="FK92" s="401"/>
      <c r="FL92" s="401"/>
      <c r="FM92" s="401"/>
      <c r="FN92" s="401"/>
      <c r="FO92" s="401"/>
      <c r="FP92" s="401"/>
      <c r="FQ92" s="401"/>
      <c r="FR92" s="401"/>
      <c r="FS92" s="401"/>
      <c r="FT92" s="401"/>
      <c r="FU92" s="401"/>
      <c r="FV92" s="401"/>
      <c r="FW92" s="401"/>
      <c r="FX92" s="401"/>
      <c r="FY92" s="401"/>
      <c r="FZ92" s="401"/>
      <c r="GA92" s="401"/>
      <c r="GB92" s="401"/>
      <c r="GC92" s="401"/>
      <c r="GD92" s="401"/>
      <c r="GE92" s="401"/>
      <c r="GF92" s="401"/>
      <c r="GG92" s="401"/>
      <c r="GH92" s="401"/>
      <c r="GI92" s="401"/>
      <c r="GJ92" s="401"/>
      <c r="GK92" s="401"/>
      <c r="GL92" s="401"/>
      <c r="GM92" s="401"/>
      <c r="GN92" s="401"/>
      <c r="GO92" s="401"/>
      <c r="GP92" s="401"/>
      <c r="GQ92" s="401"/>
      <c r="GR92" s="401"/>
      <c r="GS92" s="401"/>
      <c r="GT92" s="401"/>
      <c r="GU92" s="401"/>
      <c r="GV92" s="401"/>
      <c r="GW92" s="401"/>
      <c r="GX92" s="401"/>
      <c r="GY92" s="401"/>
      <c r="GZ92" s="401"/>
      <c r="HA92" s="401"/>
      <c r="HB92" s="401"/>
      <c r="HC92" s="401"/>
      <c r="HD92" s="401"/>
      <c r="HE92" s="401"/>
      <c r="HF92" s="401"/>
      <c r="HG92" s="401"/>
      <c r="HH92" s="401"/>
      <c r="HI92" s="401"/>
      <c r="HJ92" s="401"/>
      <c r="HK92" s="401"/>
      <c r="HL92" s="401"/>
      <c r="HM92" s="401"/>
      <c r="HN92" s="401"/>
      <c r="HO92" s="401"/>
      <c r="HP92" s="401"/>
      <c r="HQ92" s="401"/>
      <c r="HR92" s="401"/>
      <c r="HS92" s="401"/>
      <c r="HT92" s="401"/>
      <c r="HU92" s="401"/>
      <c r="HV92" s="401"/>
      <c r="HW92" s="401"/>
      <c r="HX92" s="401"/>
      <c r="HY92" s="401"/>
      <c r="HZ92" s="401"/>
      <c r="IA92" s="401"/>
      <c r="IB92" s="401"/>
      <c r="IC92" s="401"/>
      <c r="ID92" s="401"/>
      <c r="IE92" s="401"/>
      <c r="IF92" s="401"/>
      <c r="IG92" s="401"/>
      <c r="IH92" s="401"/>
      <c r="II92" s="401"/>
      <c r="IJ92" s="401"/>
      <c r="IK92" s="401"/>
      <c r="IL92" s="401"/>
      <c r="IM92" s="401"/>
      <c r="IN92" s="401"/>
      <c r="IO92" s="401"/>
      <c r="IP92" s="401"/>
      <c r="IQ92" s="401"/>
      <c r="IR92" s="401"/>
      <c r="IS92" s="401"/>
      <c r="IT92" s="401"/>
      <c r="IU92" s="401"/>
      <c r="IV92" s="401"/>
      <c r="IW92" s="401"/>
      <c r="IX92" s="401"/>
      <c r="IY92" s="401"/>
      <c r="IZ92" s="401"/>
      <c r="JA92" s="401"/>
      <c r="JB92" s="401"/>
      <c r="JC92" s="401"/>
      <c r="JD92" s="401"/>
      <c r="JE92" s="401"/>
      <c r="JF92" s="401"/>
      <c r="JG92" s="401"/>
      <c r="JH92" s="401"/>
      <c r="JI92" s="401"/>
      <c r="JJ92" s="401"/>
      <c r="JK92" s="401"/>
      <c r="JL92" s="401"/>
      <c r="JM92" s="401"/>
      <c r="JN92" s="401"/>
      <c r="JO92" s="401"/>
      <c r="JP92" s="401"/>
      <c r="JQ92" s="401"/>
      <c r="JR92" s="401"/>
      <c r="JS92" s="401"/>
      <c r="JT92" s="401"/>
      <c r="JU92" s="401"/>
      <c r="JV92" s="401"/>
      <c r="JW92" s="401"/>
      <c r="JX92" s="401"/>
      <c r="JY92" s="401"/>
      <c r="JZ92" s="401"/>
      <c r="KA92" s="401"/>
      <c r="KB92" s="401"/>
      <c r="KC92" s="401"/>
      <c r="KD92" s="401"/>
      <c r="KE92" s="401"/>
      <c r="KF92" s="401"/>
      <c r="KG92" s="401"/>
      <c r="KH92" s="401"/>
      <c r="KI92" s="401"/>
      <c r="KJ92" s="401"/>
      <c r="KK92" s="401"/>
      <c r="KL92" s="401"/>
      <c r="KM92" s="401"/>
      <c r="KN92" s="401"/>
      <c r="KO92" s="401"/>
      <c r="KP92" s="401"/>
      <c r="KQ92" s="401"/>
      <c r="KR92" s="401"/>
      <c r="KS92" s="401"/>
      <c r="KT92" s="401"/>
      <c r="KU92" s="401"/>
      <c r="KV92" s="401"/>
      <c r="KW92" s="401"/>
      <c r="KX92" s="401"/>
      <c r="KY92" s="401"/>
      <c r="KZ92" s="401"/>
      <c r="LA92" s="401"/>
      <c r="LB92" s="401"/>
      <c r="LC92" s="401"/>
      <c r="LD92" s="401"/>
      <c r="LE92" s="401"/>
      <c r="LF92" s="401"/>
      <c r="LG92" s="401"/>
      <c r="LH92" s="401"/>
      <c r="LI92" s="401"/>
      <c r="LJ92" s="401"/>
      <c r="LK92" s="401"/>
      <c r="LL92" s="401"/>
      <c r="LM92" s="401"/>
      <c r="LN92" s="401"/>
      <c r="LO92" s="401"/>
      <c r="LP92" s="401"/>
      <c r="LQ92" s="401"/>
      <c r="LR92" s="401"/>
      <c r="LS92" s="401"/>
      <c r="LT92" s="401"/>
      <c r="LU92" s="401"/>
      <c r="LV92" s="401"/>
      <c r="LW92" s="401"/>
      <c r="LX92" s="401"/>
      <c r="LY92" s="401"/>
      <c r="LZ92" s="401"/>
      <c r="MA92" s="401"/>
      <c r="MB92" s="401"/>
      <c r="MC92" s="401"/>
      <c r="MD92" s="401"/>
      <c r="ME92" s="401"/>
      <c r="MF92" s="401"/>
      <c r="MG92" s="401"/>
      <c r="MH92" s="401"/>
      <c r="MI92" s="401"/>
      <c r="MJ92" s="401"/>
      <c r="MK92" s="401"/>
      <c r="ML92" s="401"/>
      <c r="MM92" s="401"/>
      <c r="MN92" s="401"/>
      <c r="MO92" s="401"/>
      <c r="MP92" s="401"/>
      <c r="MQ92" s="401"/>
      <c r="MR92" s="401"/>
      <c r="MS92" s="401"/>
      <c r="MT92" s="401"/>
      <c r="MU92" s="401"/>
      <c r="MV92" s="401"/>
      <c r="MW92" s="401"/>
      <c r="MX92" s="401"/>
      <c r="MY92" s="401"/>
      <c r="MZ92" s="401"/>
      <c r="NA92" s="401"/>
      <c r="NB92" s="401"/>
      <c r="NC92" s="401"/>
      <c r="ND92" s="401"/>
      <c r="NE92" s="401"/>
      <c r="NF92" s="401"/>
      <c r="NG92" s="401"/>
      <c r="NH92" s="401"/>
      <c r="NI92" s="401"/>
      <c r="NJ92" s="401"/>
      <c r="NK92" s="401"/>
      <c r="NL92" s="401"/>
      <c r="NM92" s="401"/>
      <c r="NN92" s="401"/>
      <c r="NO92" s="401"/>
      <c r="NP92" s="401"/>
      <c r="NQ92" s="401"/>
      <c r="NR92" s="401"/>
      <c r="NS92" s="401"/>
      <c r="NT92" s="401"/>
      <c r="NU92" s="401"/>
      <c r="NV92" s="401"/>
      <c r="NW92" s="401"/>
      <c r="NX92" s="401"/>
      <c r="NY92" s="401"/>
      <c r="NZ92" s="401"/>
      <c r="OA92" s="401"/>
      <c r="OB92" s="401"/>
      <c r="OC92" s="401"/>
      <c r="OD92" s="401"/>
      <c r="OE92" s="401"/>
      <c r="OF92" s="401"/>
      <c r="OG92" s="401"/>
      <c r="OH92" s="401"/>
      <c r="OI92" s="401"/>
      <c r="OJ92" s="401"/>
      <c r="OK92" s="401"/>
      <c r="OL92" s="401"/>
      <c r="OM92" s="401"/>
      <c r="ON92" s="401"/>
      <c r="OO92" s="401"/>
      <c r="OP92" s="401"/>
      <c r="OQ92" s="401"/>
      <c r="OR92" s="401"/>
      <c r="OS92" s="401"/>
      <c r="OT92" s="401"/>
      <c r="OU92" s="401"/>
      <c r="OV92" s="401"/>
      <c r="OW92" s="401"/>
      <c r="OX92" s="401"/>
      <c r="OY92" s="401"/>
      <c r="OZ92" s="401"/>
      <c r="PA92" s="401"/>
      <c r="PB92" s="401"/>
      <c r="PC92" s="401"/>
      <c r="PD92" s="401"/>
      <c r="PE92" s="401"/>
      <c r="PF92" s="401"/>
      <c r="PG92" s="401"/>
      <c r="PH92" s="401"/>
      <c r="PI92" s="401"/>
      <c r="PJ92" s="401"/>
      <c r="PK92" s="401"/>
      <c r="PL92" s="401"/>
      <c r="PM92" s="401"/>
      <c r="PN92" s="401"/>
      <c r="PO92" s="401"/>
      <c r="PP92" s="401"/>
      <c r="PQ92" s="401"/>
      <c r="PR92" s="401"/>
      <c r="PS92" s="401"/>
      <c r="PT92" s="401"/>
      <c r="PU92" s="401"/>
      <c r="PV92" s="401"/>
      <c r="PW92" s="401"/>
      <c r="PX92" s="401"/>
      <c r="PY92" s="401"/>
      <c r="PZ92" s="401"/>
      <c r="QA92" s="401"/>
      <c r="QB92" s="401"/>
      <c r="QC92" s="401"/>
      <c r="QD92" s="401"/>
      <c r="QE92" s="401"/>
      <c r="QF92" s="401"/>
      <c r="QG92" s="401"/>
      <c r="QH92" s="401"/>
      <c r="QI92" s="401"/>
      <c r="QJ92" s="401"/>
      <c r="QK92" s="401"/>
      <c r="QL92" s="401"/>
      <c r="QM92" s="401"/>
      <c r="QN92" s="401"/>
      <c r="QO92" s="401"/>
      <c r="QP92" s="401"/>
      <c r="QQ92" s="401"/>
      <c r="QR92" s="401"/>
      <c r="QS92" s="401"/>
      <c r="QT92" s="401"/>
      <c r="QU92" s="401"/>
      <c r="QV92" s="401"/>
      <c r="QW92" s="401"/>
      <c r="QX92" s="401"/>
      <c r="QY92" s="401"/>
      <c r="QZ92" s="401"/>
      <c r="RA92" s="401"/>
      <c r="RB92" s="401"/>
      <c r="RC92" s="401"/>
      <c r="RD92" s="401"/>
      <c r="RE92" s="401"/>
      <c r="RF92" s="401"/>
      <c r="RG92" s="401"/>
      <c r="RH92" s="401"/>
      <c r="RI92" s="401"/>
      <c r="RJ92" s="401"/>
      <c r="RK92" s="401"/>
      <c r="RL92" s="401"/>
      <c r="RM92" s="401"/>
      <c r="RN92" s="401"/>
      <c r="RO92" s="401"/>
      <c r="RP92" s="401"/>
      <c r="RQ92" s="401"/>
      <c r="RR92" s="401"/>
      <c r="RS92" s="401"/>
      <c r="RT92" s="401"/>
      <c r="RU92" s="401"/>
      <c r="RV92" s="401"/>
      <c r="RW92" s="401"/>
      <c r="RX92" s="401"/>
      <c r="RY92" s="401"/>
      <c r="RZ92" s="401"/>
      <c r="SA92" s="401"/>
      <c r="SB92" s="401"/>
      <c r="SC92" s="401"/>
      <c r="SD92" s="401"/>
      <c r="SE92" s="401"/>
      <c r="SF92" s="401"/>
      <c r="SG92" s="401"/>
      <c r="SH92" s="401"/>
      <c r="SI92" s="401"/>
      <c r="SJ92" s="401"/>
      <c r="SK92" s="401"/>
      <c r="SL92" s="401"/>
      <c r="SM92" s="401"/>
      <c r="SN92" s="401"/>
      <c r="SO92" s="401"/>
      <c r="SP92" s="401"/>
      <c r="SQ92" s="401"/>
      <c r="SR92" s="401"/>
      <c r="SS92" s="401"/>
      <c r="ST92" s="401"/>
      <c r="SU92" s="401"/>
      <c r="SV92" s="401"/>
      <c r="SW92" s="401"/>
      <c r="SX92" s="401"/>
      <c r="SY92" s="401"/>
      <c r="SZ92" s="401"/>
      <c r="TA92" s="401"/>
      <c r="TB92" s="401"/>
      <c r="TC92" s="401"/>
      <c r="TD92" s="401"/>
      <c r="TE92" s="401"/>
      <c r="TF92" s="401"/>
      <c r="TG92" s="401"/>
      <c r="TH92" s="401"/>
      <c r="TI92" s="401"/>
      <c r="TJ92" s="401"/>
      <c r="TK92" s="401"/>
      <c r="TL92" s="401"/>
      <c r="TM92" s="401"/>
      <c r="TN92" s="401"/>
      <c r="TO92" s="401"/>
      <c r="TP92" s="401"/>
      <c r="TQ92" s="401"/>
      <c r="TR92" s="401"/>
      <c r="TS92" s="401"/>
      <c r="TT92" s="401"/>
      <c r="TU92" s="401"/>
      <c r="TV92" s="401"/>
      <c r="TW92" s="401"/>
      <c r="TX92" s="401"/>
      <c r="TY92" s="401"/>
      <c r="TZ92" s="401"/>
      <c r="UA92" s="401"/>
      <c r="UB92" s="401"/>
      <c r="UC92" s="401"/>
      <c r="UD92" s="401"/>
      <c r="UE92" s="401"/>
      <c r="UF92" s="401"/>
      <c r="UG92" s="401"/>
      <c r="UH92" s="401"/>
      <c r="UI92" s="401"/>
      <c r="UJ92" s="401"/>
      <c r="UK92" s="401"/>
      <c r="UL92" s="401"/>
      <c r="UM92" s="401"/>
    </row>
    <row r="93" spans="1:559" s="401" customFormat="1" ht="13.95" customHeight="1">
      <c r="A93" s="963"/>
      <c r="B93" s="468" t="s">
        <v>2993</v>
      </c>
      <c r="C93" s="469" t="s">
        <v>1099</v>
      </c>
      <c r="D93" s="469" t="s">
        <v>1102</v>
      </c>
      <c r="E93" s="469" t="s">
        <v>1103</v>
      </c>
      <c r="F93" s="470">
        <v>5.96</v>
      </c>
      <c r="G93" s="470">
        <v>0.6</v>
      </c>
      <c r="H93" s="470">
        <v>0.79</v>
      </c>
      <c r="I93" s="471">
        <f t="shared" ref="I93:L96" si="51">I92</f>
        <v>5</v>
      </c>
      <c r="J93" s="472">
        <f t="shared" si="51"/>
        <v>11.714</v>
      </c>
      <c r="K93" s="472">
        <f t="shared" si="51"/>
        <v>4.7536649019467108</v>
      </c>
      <c r="L93" s="473">
        <f t="shared" si="51"/>
        <v>0.40581056017984551</v>
      </c>
      <c r="M93" s="474">
        <f t="shared" si="35"/>
        <v>1.2104345002618158</v>
      </c>
      <c r="N93" s="475">
        <f t="shared" si="36"/>
        <v>0.11305610506923328</v>
      </c>
      <c r="O93" s="475">
        <f t="shared" si="37"/>
        <v>0.7738877898615335</v>
      </c>
      <c r="P93" s="475">
        <f t="shared" si="38"/>
        <v>0.22611221013846655</v>
      </c>
      <c r="Q93" s="476">
        <f t="shared" si="39"/>
        <v>1.1305610506923327</v>
      </c>
      <c r="R93" s="477"/>
      <c r="S93" s="472"/>
      <c r="T93" s="472"/>
      <c r="U93" s="473"/>
      <c r="V93" s="478">
        <f t="shared" si="40"/>
        <v>5.7540000000000004</v>
      </c>
      <c r="W93" s="478">
        <f t="shared" si="41"/>
        <v>1.5089999999999999</v>
      </c>
      <c r="X93" s="479">
        <f t="shared" si="42"/>
        <v>7.1732803370375864</v>
      </c>
      <c r="Y93" s="480" t="str">
        <f t="shared" si="43"/>
        <v>Accept</v>
      </c>
      <c r="Z93" s="479">
        <v>1.2</v>
      </c>
      <c r="AA93" s="479">
        <f>Z93*K93</f>
        <v>5.7043978823360524</v>
      </c>
      <c r="AB93" s="481" t="str">
        <f t="shared" si="50"/>
        <v>Reject</v>
      </c>
      <c r="AC93" s="481"/>
      <c r="AD93" s="479"/>
      <c r="AE93" s="481"/>
      <c r="AF93" s="464"/>
      <c r="AG93" s="482"/>
      <c r="AH93" s="482"/>
      <c r="AI93" s="483"/>
    </row>
    <row r="94" spans="1:559" s="401" customFormat="1" ht="13.95" customHeight="1">
      <c r="A94" s="963"/>
      <c r="B94" s="468" t="s">
        <v>2993</v>
      </c>
      <c r="C94" s="469" t="s">
        <v>1099</v>
      </c>
      <c r="D94" s="469" t="s">
        <v>1104</v>
      </c>
      <c r="E94" s="469" t="s">
        <v>1105</v>
      </c>
      <c r="F94" s="470">
        <v>19.170000000000002</v>
      </c>
      <c r="G94" s="470">
        <v>1.78</v>
      </c>
      <c r="H94" s="470">
        <v>2.42</v>
      </c>
      <c r="I94" s="471">
        <f t="shared" si="51"/>
        <v>5</v>
      </c>
      <c r="J94" s="472">
        <f t="shared" si="51"/>
        <v>11.714</v>
      </c>
      <c r="K94" s="472">
        <f t="shared" si="51"/>
        <v>4.7536649019467108</v>
      </c>
      <c r="L94" s="473">
        <f t="shared" si="51"/>
        <v>0.40581056017984551</v>
      </c>
      <c r="M94" s="474">
        <f t="shared" si="35"/>
        <v>1.5684740413542058</v>
      </c>
      <c r="N94" s="475">
        <f t="shared" si="36"/>
        <v>0.9416147282661208</v>
      </c>
      <c r="O94" s="475">
        <f t="shared" si="37"/>
        <v>0.88322945653224161</v>
      </c>
      <c r="P94" s="475">
        <f t="shared" si="38"/>
        <v>0.11677054346775839</v>
      </c>
      <c r="Q94" s="476">
        <f t="shared" si="39"/>
        <v>0.58385271733879196</v>
      </c>
      <c r="R94" s="477"/>
      <c r="S94" s="472"/>
      <c r="T94" s="472"/>
      <c r="U94" s="473"/>
      <c r="V94" s="478">
        <f t="shared" si="40"/>
        <v>7.4560000000000013</v>
      </c>
      <c r="W94" s="478">
        <f t="shared" si="41"/>
        <v>1.5089999999999999</v>
      </c>
      <c r="X94" s="479">
        <f t="shared" si="42"/>
        <v>7.1732803370375864</v>
      </c>
      <c r="Y94" s="480" t="str">
        <f t="shared" si="43"/>
        <v>Reject</v>
      </c>
      <c r="Z94" s="479"/>
      <c r="AA94" s="479"/>
      <c r="AB94" s="481"/>
      <c r="AC94" s="481"/>
      <c r="AD94" s="479"/>
      <c r="AE94" s="481"/>
      <c r="AF94" s="464"/>
      <c r="AG94" s="482"/>
      <c r="AH94" s="482"/>
      <c r="AI94" s="483"/>
    </row>
    <row r="95" spans="1:559" s="401" customFormat="1" ht="13.95" customHeight="1">
      <c r="A95" s="963"/>
      <c r="B95" s="468" t="s">
        <v>2993</v>
      </c>
      <c r="C95" s="469" t="s">
        <v>1099</v>
      </c>
      <c r="D95" s="469" t="s">
        <v>1106</v>
      </c>
      <c r="E95" s="469" t="s">
        <v>1107</v>
      </c>
      <c r="F95" s="470">
        <v>10.47</v>
      </c>
      <c r="G95" s="470">
        <v>1.08</v>
      </c>
      <c r="H95" s="470">
        <v>1.4</v>
      </c>
      <c r="I95" s="471">
        <f t="shared" si="51"/>
        <v>5</v>
      </c>
      <c r="J95" s="472">
        <f t="shared" si="51"/>
        <v>11.714</v>
      </c>
      <c r="K95" s="472">
        <f t="shared" si="51"/>
        <v>4.7536649019467108</v>
      </c>
      <c r="L95" s="473">
        <f t="shared" si="51"/>
        <v>0.40581056017984551</v>
      </c>
      <c r="M95" s="474">
        <f t="shared" si="35"/>
        <v>0.26169282556929069</v>
      </c>
      <c r="N95" s="475">
        <f t="shared" si="36"/>
        <v>0.39677913610065252</v>
      </c>
      <c r="O95" s="475">
        <f t="shared" si="37"/>
        <v>0.20644172779869496</v>
      </c>
      <c r="P95" s="475">
        <f t="shared" si="38"/>
        <v>0.79355827220130504</v>
      </c>
      <c r="Q95" s="476">
        <f t="shared" si="39"/>
        <v>3.9677913610065252</v>
      </c>
      <c r="R95" s="477"/>
      <c r="S95" s="472"/>
      <c r="T95" s="472"/>
      <c r="U95" s="473"/>
      <c r="V95" s="478">
        <f t="shared" si="40"/>
        <v>1.2439999999999998</v>
      </c>
      <c r="W95" s="478">
        <f t="shared" si="41"/>
        <v>1.5089999999999999</v>
      </c>
      <c r="X95" s="479">
        <f t="shared" si="42"/>
        <v>7.1732803370375864</v>
      </c>
      <c r="Y95" s="480" t="str">
        <f t="shared" si="43"/>
        <v>Accept</v>
      </c>
      <c r="Z95" s="479">
        <v>1.2</v>
      </c>
      <c r="AA95" s="479">
        <f>Z95*K95</f>
        <v>5.7043978823360524</v>
      </c>
      <c r="AB95" s="481" t="str">
        <f t="shared" ref="AB95:AB96" si="52">IF(V95&gt;AA95, "Reject", "Accept")</f>
        <v>Accept</v>
      </c>
      <c r="AC95" s="481"/>
      <c r="AD95" s="479"/>
      <c r="AE95" s="481"/>
      <c r="AF95" s="464"/>
      <c r="AG95" s="482"/>
      <c r="AH95" s="482"/>
      <c r="AI95" s="483"/>
    </row>
    <row r="96" spans="1:559" s="501" customFormat="1" ht="13.95" customHeight="1">
      <c r="A96" s="963"/>
      <c r="B96" s="484" t="s">
        <v>2993</v>
      </c>
      <c r="C96" s="485" t="s">
        <v>1099</v>
      </c>
      <c r="D96" s="485" t="s">
        <v>1108</v>
      </c>
      <c r="E96" s="485" t="s">
        <v>1109</v>
      </c>
      <c r="F96" s="486">
        <v>11.35</v>
      </c>
      <c r="G96" s="486">
        <v>0.84</v>
      </c>
      <c r="H96" s="486">
        <v>1.29</v>
      </c>
      <c r="I96" s="487">
        <f t="shared" si="51"/>
        <v>5</v>
      </c>
      <c r="J96" s="488">
        <f t="shared" si="51"/>
        <v>11.714</v>
      </c>
      <c r="K96" s="488">
        <f t="shared" si="51"/>
        <v>4.7536649019467108</v>
      </c>
      <c r="L96" s="489">
        <f t="shared" si="51"/>
        <v>0.40581056017984551</v>
      </c>
      <c r="M96" s="490">
        <f t="shared" si="35"/>
        <v>7.6572498800017694E-2</v>
      </c>
      <c r="N96" s="491">
        <f t="shared" si="36"/>
        <v>0.46948181873993311</v>
      </c>
      <c r="O96" s="491">
        <f t="shared" si="37"/>
        <v>6.103636252013378E-2</v>
      </c>
      <c r="P96" s="491">
        <f t="shared" si="38"/>
        <v>0.93896363747986622</v>
      </c>
      <c r="Q96" s="492">
        <f t="shared" si="39"/>
        <v>4.6948181873993313</v>
      </c>
      <c r="R96" s="493"/>
      <c r="S96" s="488"/>
      <c r="T96" s="488"/>
      <c r="U96" s="489"/>
      <c r="V96" s="494">
        <f t="shared" si="40"/>
        <v>0.36400000000000077</v>
      </c>
      <c r="W96" s="494">
        <f t="shared" si="41"/>
        <v>1.5089999999999999</v>
      </c>
      <c r="X96" s="495">
        <f t="shared" si="42"/>
        <v>7.1732803370375864</v>
      </c>
      <c r="Y96" s="496" t="str">
        <f t="shared" si="43"/>
        <v>Accept</v>
      </c>
      <c r="Z96" s="479">
        <v>1.2</v>
      </c>
      <c r="AA96" s="479">
        <f>Z96*K96</f>
        <v>5.7043978823360524</v>
      </c>
      <c r="AB96" s="481" t="str">
        <f t="shared" si="52"/>
        <v>Accept</v>
      </c>
      <c r="AC96" s="497"/>
      <c r="AD96" s="495"/>
      <c r="AE96" s="497"/>
      <c r="AF96" s="498"/>
      <c r="AG96" s="499"/>
      <c r="AH96" s="499"/>
      <c r="AI96" s="500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1"/>
      <c r="AV96" s="401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1"/>
      <c r="BK96" s="401"/>
      <c r="BL96" s="401"/>
      <c r="BM96" s="401"/>
      <c r="BN96" s="401"/>
      <c r="BO96" s="401"/>
      <c r="BP96" s="401"/>
      <c r="BQ96" s="401"/>
      <c r="BR96" s="401"/>
      <c r="BS96" s="401"/>
      <c r="BT96" s="401"/>
      <c r="BU96" s="401"/>
      <c r="BV96" s="401"/>
      <c r="BW96" s="401"/>
      <c r="BX96" s="401"/>
      <c r="BY96" s="401"/>
      <c r="BZ96" s="401"/>
      <c r="CA96" s="401"/>
      <c r="CB96" s="401"/>
      <c r="CC96" s="401"/>
      <c r="CD96" s="401"/>
      <c r="CE96" s="401"/>
      <c r="CF96" s="401"/>
      <c r="CG96" s="401"/>
      <c r="CH96" s="401"/>
      <c r="CI96" s="401"/>
      <c r="CJ96" s="401"/>
      <c r="CK96" s="401"/>
      <c r="CL96" s="401"/>
      <c r="CM96" s="401"/>
      <c r="CN96" s="401"/>
      <c r="CO96" s="401"/>
      <c r="CP96" s="401"/>
      <c r="CQ96" s="401"/>
      <c r="CR96" s="401"/>
      <c r="CS96" s="401"/>
      <c r="CT96" s="401"/>
      <c r="CU96" s="401"/>
      <c r="CV96" s="401"/>
      <c r="CW96" s="401"/>
      <c r="CX96" s="401"/>
      <c r="CY96" s="401"/>
      <c r="CZ96" s="401"/>
      <c r="DA96" s="401"/>
      <c r="DB96" s="401"/>
      <c r="DC96" s="401"/>
      <c r="DD96" s="401"/>
      <c r="DE96" s="401"/>
      <c r="DF96" s="401"/>
      <c r="DG96" s="401"/>
      <c r="DH96" s="401"/>
      <c r="DI96" s="401"/>
      <c r="DJ96" s="401"/>
      <c r="DK96" s="401"/>
      <c r="DL96" s="401"/>
      <c r="DM96" s="401"/>
      <c r="DN96" s="401"/>
      <c r="DO96" s="401"/>
      <c r="DP96" s="401"/>
      <c r="DQ96" s="401"/>
      <c r="DR96" s="401"/>
      <c r="DS96" s="401"/>
      <c r="DT96" s="401"/>
      <c r="DU96" s="401"/>
      <c r="DV96" s="401"/>
      <c r="DW96" s="401"/>
      <c r="DX96" s="401"/>
      <c r="DY96" s="401"/>
      <c r="DZ96" s="401"/>
      <c r="EA96" s="401"/>
      <c r="EB96" s="401"/>
      <c r="EC96" s="401"/>
      <c r="ED96" s="401"/>
      <c r="EE96" s="401"/>
      <c r="EF96" s="401"/>
      <c r="EG96" s="401"/>
      <c r="EH96" s="401"/>
      <c r="EI96" s="401"/>
      <c r="EJ96" s="401"/>
      <c r="EK96" s="401"/>
      <c r="EL96" s="401"/>
      <c r="EM96" s="401"/>
      <c r="EN96" s="401"/>
      <c r="EO96" s="401"/>
      <c r="EP96" s="401"/>
      <c r="EQ96" s="401"/>
      <c r="ER96" s="401"/>
      <c r="ES96" s="401"/>
      <c r="ET96" s="401"/>
      <c r="EU96" s="401"/>
      <c r="EV96" s="401"/>
      <c r="EW96" s="401"/>
      <c r="EX96" s="401"/>
      <c r="EY96" s="401"/>
      <c r="EZ96" s="401"/>
      <c r="FA96" s="401"/>
      <c r="FB96" s="401"/>
      <c r="FC96" s="401"/>
      <c r="FD96" s="401"/>
      <c r="FE96" s="401"/>
      <c r="FF96" s="401"/>
      <c r="FG96" s="401"/>
      <c r="FH96" s="401"/>
      <c r="FI96" s="401"/>
      <c r="FJ96" s="401"/>
      <c r="FK96" s="401"/>
      <c r="FL96" s="401"/>
      <c r="FM96" s="401"/>
      <c r="FN96" s="401"/>
      <c r="FO96" s="401"/>
      <c r="FP96" s="401"/>
      <c r="FQ96" s="401"/>
      <c r="FR96" s="401"/>
      <c r="FS96" s="401"/>
      <c r="FT96" s="401"/>
      <c r="FU96" s="401"/>
      <c r="FV96" s="401"/>
      <c r="FW96" s="401"/>
      <c r="FX96" s="401"/>
      <c r="FY96" s="401"/>
      <c r="FZ96" s="401"/>
      <c r="GA96" s="401"/>
      <c r="GB96" s="401"/>
      <c r="GC96" s="401"/>
      <c r="GD96" s="401"/>
      <c r="GE96" s="401"/>
      <c r="GF96" s="401"/>
      <c r="GG96" s="401"/>
      <c r="GH96" s="401"/>
      <c r="GI96" s="401"/>
      <c r="GJ96" s="401"/>
      <c r="GK96" s="401"/>
      <c r="GL96" s="401"/>
      <c r="GM96" s="401"/>
      <c r="GN96" s="401"/>
      <c r="GO96" s="401"/>
      <c r="GP96" s="401"/>
      <c r="GQ96" s="401"/>
      <c r="GR96" s="401"/>
      <c r="GS96" s="401"/>
      <c r="GT96" s="401"/>
      <c r="GU96" s="401"/>
      <c r="GV96" s="401"/>
      <c r="GW96" s="401"/>
      <c r="GX96" s="401"/>
      <c r="GY96" s="401"/>
      <c r="GZ96" s="401"/>
      <c r="HA96" s="401"/>
      <c r="HB96" s="401"/>
      <c r="HC96" s="401"/>
      <c r="HD96" s="401"/>
      <c r="HE96" s="401"/>
      <c r="HF96" s="401"/>
      <c r="HG96" s="401"/>
      <c r="HH96" s="401"/>
      <c r="HI96" s="401"/>
      <c r="HJ96" s="401"/>
      <c r="HK96" s="401"/>
      <c r="HL96" s="401"/>
      <c r="HM96" s="401"/>
      <c r="HN96" s="401"/>
      <c r="HO96" s="401"/>
      <c r="HP96" s="401"/>
      <c r="HQ96" s="401"/>
      <c r="HR96" s="401"/>
      <c r="HS96" s="401"/>
      <c r="HT96" s="401"/>
      <c r="HU96" s="401"/>
      <c r="HV96" s="401"/>
      <c r="HW96" s="401"/>
      <c r="HX96" s="401"/>
      <c r="HY96" s="401"/>
      <c r="HZ96" s="401"/>
      <c r="IA96" s="401"/>
      <c r="IB96" s="401"/>
      <c r="IC96" s="401"/>
      <c r="ID96" s="401"/>
      <c r="IE96" s="401"/>
      <c r="IF96" s="401"/>
      <c r="IG96" s="401"/>
      <c r="IH96" s="401"/>
      <c r="II96" s="401"/>
      <c r="IJ96" s="401"/>
      <c r="IK96" s="401"/>
      <c r="IL96" s="401"/>
      <c r="IM96" s="401"/>
      <c r="IN96" s="401"/>
      <c r="IO96" s="401"/>
      <c r="IP96" s="401"/>
      <c r="IQ96" s="401"/>
      <c r="IR96" s="401"/>
      <c r="IS96" s="401"/>
      <c r="IT96" s="401"/>
      <c r="IU96" s="401"/>
      <c r="IV96" s="401"/>
      <c r="IW96" s="401"/>
      <c r="IX96" s="401"/>
      <c r="IY96" s="401"/>
      <c r="IZ96" s="401"/>
      <c r="JA96" s="401"/>
      <c r="JB96" s="401"/>
      <c r="JC96" s="401"/>
      <c r="JD96" s="401"/>
      <c r="JE96" s="401"/>
      <c r="JF96" s="401"/>
      <c r="JG96" s="401"/>
      <c r="JH96" s="401"/>
      <c r="JI96" s="401"/>
      <c r="JJ96" s="401"/>
      <c r="JK96" s="401"/>
      <c r="JL96" s="401"/>
      <c r="JM96" s="401"/>
      <c r="JN96" s="401"/>
      <c r="JO96" s="401"/>
      <c r="JP96" s="401"/>
      <c r="JQ96" s="401"/>
      <c r="JR96" s="401"/>
      <c r="JS96" s="401"/>
      <c r="JT96" s="401"/>
      <c r="JU96" s="401"/>
      <c r="JV96" s="401"/>
      <c r="JW96" s="401"/>
      <c r="JX96" s="401"/>
      <c r="JY96" s="401"/>
      <c r="JZ96" s="401"/>
      <c r="KA96" s="401"/>
      <c r="KB96" s="401"/>
      <c r="KC96" s="401"/>
      <c r="KD96" s="401"/>
      <c r="KE96" s="401"/>
      <c r="KF96" s="401"/>
      <c r="KG96" s="401"/>
      <c r="KH96" s="401"/>
      <c r="KI96" s="401"/>
      <c r="KJ96" s="401"/>
      <c r="KK96" s="401"/>
      <c r="KL96" s="401"/>
      <c r="KM96" s="401"/>
      <c r="KN96" s="401"/>
      <c r="KO96" s="401"/>
      <c r="KP96" s="401"/>
      <c r="KQ96" s="401"/>
      <c r="KR96" s="401"/>
      <c r="KS96" s="401"/>
      <c r="KT96" s="401"/>
      <c r="KU96" s="401"/>
      <c r="KV96" s="401"/>
      <c r="KW96" s="401"/>
      <c r="KX96" s="401"/>
      <c r="KY96" s="401"/>
      <c r="KZ96" s="401"/>
      <c r="LA96" s="401"/>
      <c r="LB96" s="401"/>
      <c r="LC96" s="401"/>
      <c r="LD96" s="401"/>
      <c r="LE96" s="401"/>
      <c r="LF96" s="401"/>
      <c r="LG96" s="401"/>
      <c r="LH96" s="401"/>
      <c r="LI96" s="401"/>
      <c r="LJ96" s="401"/>
      <c r="LK96" s="401"/>
      <c r="LL96" s="401"/>
      <c r="LM96" s="401"/>
      <c r="LN96" s="401"/>
      <c r="LO96" s="401"/>
      <c r="LP96" s="401"/>
      <c r="LQ96" s="401"/>
      <c r="LR96" s="401"/>
      <c r="LS96" s="401"/>
      <c r="LT96" s="401"/>
      <c r="LU96" s="401"/>
      <c r="LV96" s="401"/>
      <c r="LW96" s="401"/>
      <c r="LX96" s="401"/>
      <c r="LY96" s="401"/>
      <c r="LZ96" s="401"/>
      <c r="MA96" s="401"/>
      <c r="MB96" s="401"/>
      <c r="MC96" s="401"/>
      <c r="MD96" s="401"/>
      <c r="ME96" s="401"/>
      <c r="MF96" s="401"/>
      <c r="MG96" s="401"/>
      <c r="MH96" s="401"/>
      <c r="MI96" s="401"/>
      <c r="MJ96" s="401"/>
      <c r="MK96" s="401"/>
      <c r="ML96" s="401"/>
      <c r="MM96" s="401"/>
      <c r="MN96" s="401"/>
      <c r="MO96" s="401"/>
      <c r="MP96" s="401"/>
      <c r="MQ96" s="401"/>
      <c r="MR96" s="401"/>
      <c r="MS96" s="401"/>
      <c r="MT96" s="401"/>
      <c r="MU96" s="401"/>
      <c r="MV96" s="401"/>
      <c r="MW96" s="401"/>
      <c r="MX96" s="401"/>
      <c r="MY96" s="401"/>
      <c r="MZ96" s="401"/>
      <c r="NA96" s="401"/>
      <c r="NB96" s="401"/>
      <c r="NC96" s="401"/>
      <c r="ND96" s="401"/>
      <c r="NE96" s="401"/>
      <c r="NF96" s="401"/>
      <c r="NG96" s="401"/>
      <c r="NH96" s="401"/>
      <c r="NI96" s="401"/>
      <c r="NJ96" s="401"/>
      <c r="NK96" s="401"/>
      <c r="NL96" s="401"/>
      <c r="NM96" s="401"/>
      <c r="NN96" s="401"/>
      <c r="NO96" s="401"/>
      <c r="NP96" s="401"/>
      <c r="NQ96" s="401"/>
      <c r="NR96" s="401"/>
      <c r="NS96" s="401"/>
      <c r="NT96" s="401"/>
      <c r="NU96" s="401"/>
      <c r="NV96" s="401"/>
      <c r="NW96" s="401"/>
      <c r="NX96" s="401"/>
      <c r="NY96" s="401"/>
      <c r="NZ96" s="401"/>
      <c r="OA96" s="401"/>
      <c r="OB96" s="401"/>
      <c r="OC96" s="401"/>
      <c r="OD96" s="401"/>
      <c r="OE96" s="401"/>
      <c r="OF96" s="401"/>
      <c r="OG96" s="401"/>
      <c r="OH96" s="401"/>
      <c r="OI96" s="401"/>
      <c r="OJ96" s="401"/>
      <c r="OK96" s="401"/>
      <c r="OL96" s="401"/>
      <c r="OM96" s="401"/>
      <c r="ON96" s="401"/>
      <c r="OO96" s="401"/>
      <c r="OP96" s="401"/>
      <c r="OQ96" s="401"/>
      <c r="OR96" s="401"/>
      <c r="OS96" s="401"/>
      <c r="OT96" s="401"/>
      <c r="OU96" s="401"/>
      <c r="OV96" s="401"/>
      <c r="OW96" s="401"/>
      <c r="OX96" s="401"/>
      <c r="OY96" s="401"/>
      <c r="OZ96" s="401"/>
      <c r="PA96" s="401"/>
      <c r="PB96" s="401"/>
      <c r="PC96" s="401"/>
      <c r="PD96" s="401"/>
      <c r="PE96" s="401"/>
      <c r="PF96" s="401"/>
      <c r="PG96" s="401"/>
      <c r="PH96" s="401"/>
      <c r="PI96" s="401"/>
      <c r="PJ96" s="401"/>
      <c r="PK96" s="401"/>
      <c r="PL96" s="401"/>
      <c r="PM96" s="401"/>
      <c r="PN96" s="401"/>
      <c r="PO96" s="401"/>
      <c r="PP96" s="401"/>
      <c r="PQ96" s="401"/>
      <c r="PR96" s="401"/>
      <c r="PS96" s="401"/>
      <c r="PT96" s="401"/>
      <c r="PU96" s="401"/>
      <c r="PV96" s="401"/>
      <c r="PW96" s="401"/>
      <c r="PX96" s="401"/>
      <c r="PY96" s="401"/>
      <c r="PZ96" s="401"/>
      <c r="QA96" s="401"/>
      <c r="QB96" s="401"/>
      <c r="QC96" s="401"/>
      <c r="QD96" s="401"/>
      <c r="QE96" s="401"/>
      <c r="QF96" s="401"/>
      <c r="QG96" s="401"/>
      <c r="QH96" s="401"/>
      <c r="QI96" s="401"/>
      <c r="QJ96" s="401"/>
      <c r="QK96" s="401"/>
      <c r="QL96" s="401"/>
      <c r="QM96" s="401"/>
      <c r="QN96" s="401"/>
      <c r="QO96" s="401"/>
      <c r="QP96" s="401"/>
      <c r="QQ96" s="401"/>
      <c r="QR96" s="401"/>
      <c r="QS96" s="401"/>
      <c r="QT96" s="401"/>
      <c r="QU96" s="401"/>
      <c r="QV96" s="401"/>
      <c r="QW96" s="401"/>
      <c r="QX96" s="401"/>
      <c r="QY96" s="401"/>
      <c r="QZ96" s="401"/>
      <c r="RA96" s="401"/>
      <c r="RB96" s="401"/>
      <c r="RC96" s="401"/>
      <c r="RD96" s="401"/>
      <c r="RE96" s="401"/>
      <c r="RF96" s="401"/>
      <c r="RG96" s="401"/>
      <c r="RH96" s="401"/>
      <c r="RI96" s="401"/>
      <c r="RJ96" s="401"/>
      <c r="RK96" s="401"/>
      <c r="RL96" s="401"/>
      <c r="RM96" s="401"/>
      <c r="RN96" s="401"/>
      <c r="RO96" s="401"/>
      <c r="RP96" s="401"/>
      <c r="RQ96" s="401"/>
      <c r="RR96" s="401"/>
      <c r="RS96" s="401"/>
      <c r="RT96" s="401"/>
      <c r="RU96" s="401"/>
      <c r="RV96" s="401"/>
      <c r="RW96" s="401"/>
      <c r="RX96" s="401"/>
      <c r="RY96" s="401"/>
      <c r="RZ96" s="401"/>
      <c r="SA96" s="401"/>
      <c r="SB96" s="401"/>
      <c r="SC96" s="401"/>
      <c r="SD96" s="401"/>
      <c r="SE96" s="401"/>
      <c r="SF96" s="401"/>
      <c r="SG96" s="401"/>
      <c r="SH96" s="401"/>
      <c r="SI96" s="401"/>
      <c r="SJ96" s="401"/>
      <c r="SK96" s="401"/>
      <c r="SL96" s="401"/>
      <c r="SM96" s="401"/>
      <c r="SN96" s="401"/>
      <c r="SO96" s="401"/>
      <c r="SP96" s="401"/>
      <c r="SQ96" s="401"/>
      <c r="SR96" s="401"/>
      <c r="SS96" s="401"/>
      <c r="ST96" s="401"/>
      <c r="SU96" s="401"/>
      <c r="SV96" s="401"/>
      <c r="SW96" s="401"/>
      <c r="SX96" s="401"/>
      <c r="SY96" s="401"/>
      <c r="SZ96" s="401"/>
      <c r="TA96" s="401"/>
      <c r="TB96" s="401"/>
      <c r="TC96" s="401"/>
      <c r="TD96" s="401"/>
      <c r="TE96" s="401"/>
      <c r="TF96" s="401"/>
      <c r="TG96" s="401"/>
      <c r="TH96" s="401"/>
      <c r="TI96" s="401"/>
      <c r="TJ96" s="401"/>
      <c r="TK96" s="401"/>
      <c r="TL96" s="401"/>
      <c r="TM96" s="401"/>
      <c r="TN96" s="401"/>
      <c r="TO96" s="401"/>
      <c r="TP96" s="401"/>
      <c r="TQ96" s="401"/>
      <c r="TR96" s="401"/>
      <c r="TS96" s="401"/>
      <c r="TT96" s="401"/>
      <c r="TU96" s="401"/>
      <c r="TV96" s="401"/>
      <c r="TW96" s="401"/>
      <c r="TX96" s="401"/>
      <c r="TY96" s="401"/>
      <c r="TZ96" s="401"/>
      <c r="UA96" s="401"/>
      <c r="UB96" s="401"/>
      <c r="UC96" s="401"/>
      <c r="UD96" s="401"/>
      <c r="UE96" s="401"/>
      <c r="UF96" s="401"/>
      <c r="UG96" s="401"/>
      <c r="UH96" s="401"/>
      <c r="UI96" s="401"/>
      <c r="UJ96" s="401"/>
      <c r="UK96" s="401"/>
      <c r="UL96" s="401"/>
      <c r="UM96" s="401"/>
    </row>
    <row r="97" spans="1:559" s="522" customFormat="1" ht="13.95" customHeight="1">
      <c r="A97" s="963"/>
      <c r="B97" s="517" t="s">
        <v>175</v>
      </c>
      <c r="C97" s="451" t="s">
        <v>294</v>
      </c>
      <c r="D97" s="518"/>
      <c r="E97" s="849" t="s">
        <v>53</v>
      </c>
      <c r="F97" s="519">
        <v>0.35</v>
      </c>
      <c r="G97" s="519">
        <v>0.19</v>
      </c>
      <c r="H97" s="519">
        <v>0.2</v>
      </c>
      <c r="I97" s="453">
        <f>COUNT(F97:F105)</f>
        <v>9</v>
      </c>
      <c r="J97" s="458">
        <f>AVERAGE(F97:F105)</f>
        <v>0.46444444444444444</v>
      </c>
      <c r="K97" s="458">
        <f>STDEV(F97:F105)</f>
        <v>0.39351337687272814</v>
      </c>
      <c r="L97" s="459">
        <f>K97/J97</f>
        <v>0.84727760570683097</v>
      </c>
      <c r="M97" s="454">
        <f t="shared" si="35"/>
        <v>0.29082732931200606</v>
      </c>
      <c r="N97" s="455">
        <f t="shared" si="36"/>
        <v>0.38559169128167708</v>
      </c>
      <c r="O97" s="455">
        <f t="shared" si="37"/>
        <v>0.22881661743664583</v>
      </c>
      <c r="P97" s="455">
        <f t="shared" si="38"/>
        <v>0.77118338256335417</v>
      </c>
      <c r="Q97" s="456">
        <f t="shared" si="39"/>
        <v>6.9406504430701874</v>
      </c>
      <c r="R97" s="457">
        <f>COUNT(F97:F105)</f>
        <v>9</v>
      </c>
      <c r="S97" s="458">
        <f>AVERAGE(F97:F105)</f>
        <v>0.46444444444444444</v>
      </c>
      <c r="T97" s="458">
        <f>STDEV(F97:F105)</f>
        <v>0.39351337687272814</v>
      </c>
      <c r="U97" s="459">
        <f t="shared" ref="U97" si="53">T97/S97</f>
        <v>0.84727760570683097</v>
      </c>
      <c r="V97" s="460">
        <f t="shared" si="40"/>
        <v>0.11444444444444446</v>
      </c>
      <c r="W97" s="460">
        <f t="shared" si="41"/>
        <v>1.8240000000000001</v>
      </c>
      <c r="X97" s="461">
        <f t="shared" si="42"/>
        <v>0.71776839941585613</v>
      </c>
      <c r="Y97" s="462" t="str">
        <f t="shared" si="43"/>
        <v>Accept</v>
      </c>
      <c r="Z97" s="461">
        <v>1.5149999999999999</v>
      </c>
      <c r="AA97" s="461">
        <f>Z97*K97</f>
        <v>0.59617276596218305</v>
      </c>
      <c r="AB97" s="463" t="str">
        <f>IF(V97&gt;AA97, "Reject", "Accept")</f>
        <v>Accept</v>
      </c>
      <c r="AC97" s="463"/>
      <c r="AD97" s="461"/>
      <c r="AE97" s="463"/>
      <c r="AF97" s="464">
        <f>COUNT(F97:F105)</f>
        <v>9</v>
      </c>
      <c r="AG97" s="465">
        <f>AVERAGE(F97,F99:F105)</f>
        <v>0.33624999999999999</v>
      </c>
      <c r="AH97" s="465">
        <f>STDEV(F97,F99:F105)</f>
        <v>8.9112689492414215E-2</v>
      </c>
      <c r="AI97" s="466">
        <f>AH97/AG97</f>
        <v>0.26501915090680805</v>
      </c>
      <c r="AJ97" s="448"/>
      <c r="AK97" s="448"/>
      <c r="AL97" s="448"/>
      <c r="AM97" s="448"/>
      <c r="AN97" s="448"/>
      <c r="AO97" s="448"/>
      <c r="AP97" s="448"/>
      <c r="AQ97" s="448"/>
      <c r="AR97" s="448"/>
      <c r="AS97" s="448"/>
      <c r="AT97" s="448"/>
      <c r="AU97" s="448"/>
      <c r="AV97" s="448"/>
      <c r="AW97" s="448"/>
      <c r="AX97" s="448"/>
      <c r="AY97" s="448"/>
      <c r="AZ97" s="448"/>
      <c r="BA97" s="448"/>
      <c r="BB97" s="448"/>
      <c r="BC97" s="448"/>
      <c r="BD97" s="448"/>
      <c r="BE97" s="448"/>
      <c r="BF97" s="448"/>
      <c r="BG97" s="448"/>
      <c r="BH97" s="448"/>
      <c r="BI97" s="448"/>
      <c r="BJ97" s="448"/>
      <c r="BK97" s="448"/>
      <c r="BL97" s="448"/>
      <c r="BM97" s="448"/>
      <c r="BN97" s="448"/>
      <c r="BO97" s="448"/>
      <c r="BP97" s="448"/>
      <c r="BQ97" s="448"/>
      <c r="BR97" s="448"/>
      <c r="BS97" s="448"/>
      <c r="BT97" s="448"/>
      <c r="BU97" s="448"/>
      <c r="BV97" s="448"/>
      <c r="BW97" s="448"/>
      <c r="BX97" s="448"/>
      <c r="BY97" s="448"/>
      <c r="BZ97" s="448"/>
      <c r="CA97" s="448"/>
      <c r="CB97" s="448"/>
      <c r="CC97" s="448"/>
      <c r="CD97" s="448"/>
      <c r="CE97" s="448"/>
      <c r="CF97" s="448"/>
      <c r="CG97" s="448"/>
      <c r="CH97" s="448"/>
      <c r="CI97" s="448"/>
      <c r="CJ97" s="448"/>
      <c r="CK97" s="448"/>
      <c r="CL97" s="448"/>
      <c r="CM97" s="448"/>
      <c r="CN97" s="448"/>
      <c r="CO97" s="448"/>
      <c r="CP97" s="448"/>
      <c r="CQ97" s="448"/>
      <c r="CR97" s="448"/>
      <c r="CS97" s="448"/>
      <c r="CT97" s="448"/>
      <c r="CU97" s="448"/>
      <c r="CV97" s="448"/>
      <c r="CW97" s="448"/>
      <c r="CX97" s="448"/>
      <c r="CY97" s="448"/>
      <c r="CZ97" s="448"/>
      <c r="DA97" s="448"/>
      <c r="DB97" s="448"/>
      <c r="DC97" s="448"/>
      <c r="DD97" s="448"/>
      <c r="DE97" s="448"/>
      <c r="DF97" s="448"/>
      <c r="DG97" s="448"/>
      <c r="DH97" s="448"/>
      <c r="DI97" s="448"/>
      <c r="DJ97" s="448"/>
      <c r="DK97" s="448"/>
      <c r="DL97" s="448"/>
      <c r="DM97" s="448"/>
      <c r="DN97" s="448"/>
      <c r="DO97" s="448"/>
      <c r="DP97" s="448"/>
      <c r="DQ97" s="448"/>
      <c r="DR97" s="448"/>
      <c r="DS97" s="448"/>
      <c r="DT97" s="448"/>
      <c r="DU97" s="448"/>
      <c r="DV97" s="448"/>
      <c r="DW97" s="448"/>
      <c r="DX97" s="448"/>
      <c r="DY97" s="448"/>
      <c r="DZ97" s="448"/>
      <c r="EA97" s="448"/>
      <c r="EB97" s="448"/>
      <c r="EC97" s="448"/>
      <c r="ED97" s="448"/>
      <c r="EE97" s="448"/>
      <c r="EF97" s="448"/>
      <c r="EG97" s="448"/>
      <c r="EH97" s="448"/>
      <c r="EI97" s="448"/>
      <c r="EJ97" s="448"/>
      <c r="EK97" s="448"/>
      <c r="EL97" s="448"/>
      <c r="EM97" s="448"/>
      <c r="EN97" s="448"/>
      <c r="EO97" s="448"/>
      <c r="EP97" s="448"/>
      <c r="EQ97" s="448"/>
      <c r="ER97" s="448"/>
      <c r="ES97" s="448"/>
      <c r="ET97" s="448"/>
      <c r="EU97" s="448"/>
      <c r="EV97" s="448"/>
      <c r="EW97" s="448"/>
      <c r="EX97" s="448"/>
      <c r="EY97" s="448"/>
      <c r="EZ97" s="448"/>
      <c r="FA97" s="448"/>
      <c r="FB97" s="448"/>
      <c r="FC97" s="448"/>
      <c r="FD97" s="448"/>
      <c r="FE97" s="448"/>
      <c r="FF97" s="448"/>
      <c r="FG97" s="448"/>
      <c r="FH97" s="448"/>
      <c r="FI97" s="448"/>
      <c r="FJ97" s="448"/>
      <c r="FK97" s="448"/>
      <c r="FL97" s="448"/>
      <c r="FM97" s="448"/>
      <c r="FN97" s="448"/>
      <c r="FO97" s="448"/>
      <c r="FP97" s="448"/>
      <c r="FQ97" s="448"/>
      <c r="FR97" s="448"/>
      <c r="FS97" s="448"/>
      <c r="FT97" s="448"/>
      <c r="FU97" s="448"/>
      <c r="FV97" s="448"/>
      <c r="FW97" s="448"/>
      <c r="FX97" s="448"/>
      <c r="FY97" s="448"/>
      <c r="FZ97" s="448"/>
      <c r="GA97" s="448"/>
      <c r="GB97" s="448"/>
      <c r="GC97" s="448"/>
      <c r="GD97" s="448"/>
      <c r="GE97" s="448"/>
      <c r="GF97" s="448"/>
      <c r="GG97" s="448"/>
      <c r="GH97" s="448"/>
      <c r="GI97" s="448"/>
      <c r="GJ97" s="448"/>
      <c r="GK97" s="448"/>
      <c r="GL97" s="448"/>
      <c r="GM97" s="448"/>
      <c r="GN97" s="448"/>
      <c r="GO97" s="448"/>
      <c r="GP97" s="448"/>
      <c r="GQ97" s="448"/>
      <c r="GR97" s="448"/>
      <c r="GS97" s="448"/>
      <c r="GT97" s="448"/>
      <c r="GU97" s="448"/>
      <c r="GV97" s="448"/>
      <c r="GW97" s="448"/>
      <c r="GX97" s="448"/>
      <c r="GY97" s="448"/>
      <c r="GZ97" s="448"/>
      <c r="HA97" s="448"/>
      <c r="HB97" s="448"/>
      <c r="HC97" s="448"/>
      <c r="HD97" s="448"/>
      <c r="HE97" s="448"/>
      <c r="HF97" s="448"/>
      <c r="HG97" s="448"/>
      <c r="HH97" s="448"/>
      <c r="HI97" s="448"/>
      <c r="HJ97" s="448"/>
      <c r="HK97" s="448"/>
      <c r="HL97" s="448"/>
      <c r="HM97" s="448"/>
      <c r="HN97" s="448"/>
      <c r="HO97" s="448"/>
      <c r="HP97" s="448"/>
      <c r="HQ97" s="448"/>
      <c r="HR97" s="448"/>
      <c r="HS97" s="448"/>
      <c r="HT97" s="448"/>
      <c r="HU97" s="448"/>
      <c r="HV97" s="448"/>
      <c r="HW97" s="448"/>
      <c r="HX97" s="448"/>
      <c r="HY97" s="448"/>
      <c r="HZ97" s="448"/>
      <c r="IA97" s="448"/>
      <c r="IB97" s="448"/>
      <c r="IC97" s="448"/>
      <c r="ID97" s="448"/>
      <c r="IE97" s="448"/>
      <c r="IF97" s="448"/>
      <c r="IG97" s="448"/>
      <c r="IH97" s="448"/>
      <c r="II97" s="448"/>
      <c r="IJ97" s="448"/>
      <c r="IK97" s="448"/>
      <c r="IL97" s="448"/>
      <c r="IM97" s="448"/>
      <c r="IN97" s="448"/>
      <c r="IO97" s="448"/>
      <c r="IP97" s="448"/>
      <c r="IQ97" s="448"/>
      <c r="IR97" s="448"/>
      <c r="IS97" s="448"/>
      <c r="IT97" s="448"/>
      <c r="IU97" s="448"/>
      <c r="IV97" s="448"/>
      <c r="IW97" s="448"/>
      <c r="IX97" s="448"/>
      <c r="IY97" s="448"/>
      <c r="IZ97" s="448"/>
      <c r="JA97" s="448"/>
      <c r="JB97" s="448"/>
      <c r="JC97" s="448"/>
      <c r="JD97" s="448"/>
      <c r="JE97" s="448"/>
      <c r="JF97" s="448"/>
      <c r="JG97" s="448"/>
      <c r="JH97" s="448"/>
      <c r="JI97" s="448"/>
      <c r="JJ97" s="448"/>
      <c r="JK97" s="448"/>
      <c r="JL97" s="448"/>
      <c r="JM97" s="448"/>
      <c r="JN97" s="448"/>
      <c r="JO97" s="448"/>
      <c r="JP97" s="448"/>
      <c r="JQ97" s="448"/>
      <c r="JR97" s="448"/>
      <c r="JS97" s="448"/>
      <c r="JT97" s="448"/>
      <c r="JU97" s="448"/>
      <c r="JV97" s="448"/>
      <c r="JW97" s="448"/>
      <c r="JX97" s="448"/>
      <c r="JY97" s="448"/>
      <c r="JZ97" s="448"/>
      <c r="KA97" s="448"/>
      <c r="KB97" s="448"/>
      <c r="KC97" s="448"/>
      <c r="KD97" s="448"/>
      <c r="KE97" s="448"/>
      <c r="KF97" s="448"/>
      <c r="KG97" s="448"/>
      <c r="KH97" s="448"/>
      <c r="KI97" s="448"/>
      <c r="KJ97" s="448"/>
      <c r="KK97" s="448"/>
      <c r="KL97" s="448"/>
      <c r="KM97" s="448"/>
      <c r="KN97" s="448"/>
      <c r="KO97" s="448"/>
      <c r="KP97" s="448"/>
      <c r="KQ97" s="448"/>
      <c r="KR97" s="448"/>
      <c r="KS97" s="448"/>
      <c r="KT97" s="448"/>
      <c r="KU97" s="448"/>
      <c r="KV97" s="448"/>
      <c r="KW97" s="448"/>
      <c r="KX97" s="448"/>
      <c r="KY97" s="448"/>
      <c r="KZ97" s="448"/>
      <c r="LA97" s="448"/>
      <c r="LB97" s="448"/>
      <c r="LC97" s="448"/>
      <c r="LD97" s="448"/>
      <c r="LE97" s="448"/>
      <c r="LF97" s="448"/>
      <c r="LG97" s="448"/>
      <c r="LH97" s="448"/>
      <c r="LI97" s="448"/>
      <c r="LJ97" s="448"/>
      <c r="LK97" s="448"/>
      <c r="LL97" s="448"/>
      <c r="LM97" s="448"/>
      <c r="LN97" s="448"/>
      <c r="LO97" s="448"/>
      <c r="LP97" s="448"/>
      <c r="LQ97" s="448"/>
      <c r="LR97" s="448"/>
      <c r="LS97" s="448"/>
      <c r="LT97" s="448"/>
      <c r="LU97" s="448"/>
      <c r="LV97" s="448"/>
      <c r="LW97" s="448"/>
      <c r="LX97" s="448"/>
      <c r="LY97" s="448"/>
      <c r="LZ97" s="448"/>
      <c r="MA97" s="448"/>
      <c r="MB97" s="448"/>
      <c r="MC97" s="448"/>
      <c r="MD97" s="448"/>
      <c r="ME97" s="448"/>
      <c r="MF97" s="448"/>
      <c r="MG97" s="448"/>
      <c r="MH97" s="448"/>
      <c r="MI97" s="448"/>
      <c r="MJ97" s="448"/>
      <c r="MK97" s="448"/>
      <c r="ML97" s="448"/>
      <c r="MM97" s="448"/>
      <c r="MN97" s="448"/>
      <c r="MO97" s="448"/>
      <c r="MP97" s="448"/>
      <c r="MQ97" s="448"/>
      <c r="MR97" s="448"/>
      <c r="MS97" s="448"/>
      <c r="MT97" s="448"/>
      <c r="MU97" s="448"/>
      <c r="MV97" s="448"/>
      <c r="MW97" s="448"/>
      <c r="MX97" s="448"/>
      <c r="MY97" s="448"/>
      <c r="MZ97" s="448"/>
      <c r="NA97" s="448"/>
      <c r="NB97" s="448"/>
      <c r="NC97" s="448"/>
      <c r="ND97" s="448"/>
      <c r="NE97" s="448"/>
      <c r="NF97" s="448"/>
      <c r="NG97" s="448"/>
      <c r="NH97" s="448"/>
      <c r="NI97" s="448"/>
      <c r="NJ97" s="448"/>
      <c r="NK97" s="448"/>
      <c r="NL97" s="448"/>
      <c r="NM97" s="448"/>
      <c r="NN97" s="448"/>
      <c r="NO97" s="448"/>
      <c r="NP97" s="448"/>
      <c r="NQ97" s="448"/>
      <c r="NR97" s="448"/>
      <c r="NS97" s="448"/>
      <c r="NT97" s="448"/>
      <c r="NU97" s="448"/>
      <c r="NV97" s="448"/>
      <c r="NW97" s="448"/>
      <c r="NX97" s="448"/>
      <c r="NY97" s="448"/>
      <c r="NZ97" s="448"/>
      <c r="OA97" s="448"/>
      <c r="OB97" s="448"/>
      <c r="OC97" s="448"/>
      <c r="OD97" s="448"/>
      <c r="OE97" s="448"/>
      <c r="OF97" s="448"/>
      <c r="OG97" s="448"/>
      <c r="OH97" s="448"/>
      <c r="OI97" s="448"/>
      <c r="OJ97" s="448"/>
      <c r="OK97" s="448"/>
      <c r="OL97" s="448"/>
      <c r="OM97" s="448"/>
      <c r="ON97" s="448"/>
      <c r="OO97" s="448"/>
      <c r="OP97" s="448"/>
      <c r="OQ97" s="448"/>
      <c r="OR97" s="448"/>
      <c r="OS97" s="448"/>
      <c r="OT97" s="448"/>
      <c r="OU97" s="448"/>
      <c r="OV97" s="448"/>
      <c r="OW97" s="448"/>
      <c r="OX97" s="448"/>
      <c r="OY97" s="448"/>
      <c r="OZ97" s="448"/>
      <c r="PA97" s="448"/>
      <c r="PB97" s="448"/>
      <c r="PC97" s="448"/>
      <c r="PD97" s="448"/>
      <c r="PE97" s="448"/>
      <c r="PF97" s="448"/>
      <c r="PG97" s="448"/>
      <c r="PH97" s="448"/>
      <c r="PI97" s="448"/>
      <c r="PJ97" s="448"/>
      <c r="PK97" s="448"/>
      <c r="PL97" s="448"/>
      <c r="PM97" s="448"/>
      <c r="PN97" s="448"/>
      <c r="PO97" s="448"/>
      <c r="PP97" s="448"/>
      <c r="PQ97" s="448"/>
      <c r="PR97" s="448"/>
      <c r="PS97" s="448"/>
      <c r="PT97" s="448"/>
      <c r="PU97" s="448"/>
      <c r="PV97" s="448"/>
      <c r="PW97" s="448"/>
      <c r="PX97" s="448"/>
      <c r="PY97" s="448"/>
      <c r="PZ97" s="448"/>
      <c r="QA97" s="448"/>
      <c r="QB97" s="448"/>
      <c r="QC97" s="448"/>
      <c r="QD97" s="448"/>
      <c r="QE97" s="448"/>
      <c r="QF97" s="448"/>
      <c r="QG97" s="448"/>
      <c r="QH97" s="448"/>
      <c r="QI97" s="448"/>
      <c r="QJ97" s="448"/>
      <c r="QK97" s="448"/>
      <c r="QL97" s="448"/>
      <c r="QM97" s="448"/>
      <c r="QN97" s="448"/>
      <c r="QO97" s="448"/>
      <c r="QP97" s="448"/>
      <c r="QQ97" s="448"/>
      <c r="QR97" s="448"/>
      <c r="QS97" s="448"/>
      <c r="QT97" s="448"/>
      <c r="QU97" s="448"/>
      <c r="QV97" s="448"/>
      <c r="QW97" s="448"/>
      <c r="QX97" s="448"/>
      <c r="QY97" s="448"/>
      <c r="QZ97" s="448"/>
      <c r="RA97" s="448"/>
      <c r="RB97" s="448"/>
      <c r="RC97" s="448"/>
      <c r="RD97" s="448"/>
      <c r="RE97" s="448"/>
      <c r="RF97" s="448"/>
      <c r="RG97" s="448"/>
      <c r="RH97" s="448"/>
      <c r="RI97" s="448"/>
      <c r="RJ97" s="448"/>
      <c r="RK97" s="448"/>
      <c r="RL97" s="448"/>
      <c r="RM97" s="448"/>
      <c r="RN97" s="448"/>
      <c r="RO97" s="448"/>
      <c r="RP97" s="448"/>
      <c r="RQ97" s="448"/>
      <c r="RR97" s="448"/>
      <c r="RS97" s="448"/>
      <c r="RT97" s="448"/>
      <c r="RU97" s="448"/>
      <c r="RV97" s="448"/>
      <c r="RW97" s="448"/>
      <c r="RX97" s="448"/>
      <c r="RY97" s="448"/>
      <c r="RZ97" s="448"/>
      <c r="SA97" s="448"/>
      <c r="SB97" s="448"/>
      <c r="SC97" s="448"/>
      <c r="SD97" s="448"/>
      <c r="SE97" s="448"/>
      <c r="SF97" s="448"/>
      <c r="SG97" s="448"/>
      <c r="SH97" s="448"/>
      <c r="SI97" s="448"/>
      <c r="SJ97" s="448"/>
      <c r="SK97" s="448"/>
      <c r="SL97" s="448"/>
      <c r="SM97" s="448"/>
      <c r="SN97" s="448"/>
      <c r="SO97" s="448"/>
      <c r="SP97" s="448"/>
      <c r="SQ97" s="448"/>
      <c r="SR97" s="448"/>
      <c r="SS97" s="448"/>
      <c r="ST97" s="448"/>
      <c r="SU97" s="448"/>
      <c r="SV97" s="448"/>
      <c r="SW97" s="448"/>
      <c r="SX97" s="448"/>
      <c r="SY97" s="448"/>
      <c r="SZ97" s="448"/>
      <c r="TA97" s="448"/>
      <c r="TB97" s="448"/>
      <c r="TC97" s="448"/>
      <c r="TD97" s="448"/>
      <c r="TE97" s="448"/>
      <c r="TF97" s="448"/>
      <c r="TG97" s="448"/>
      <c r="TH97" s="448"/>
      <c r="TI97" s="448"/>
      <c r="TJ97" s="448"/>
      <c r="TK97" s="448"/>
      <c r="TL97" s="448"/>
      <c r="TM97" s="448"/>
      <c r="TN97" s="448"/>
      <c r="TO97" s="448"/>
      <c r="TP97" s="448"/>
      <c r="TQ97" s="448"/>
      <c r="TR97" s="448"/>
      <c r="TS97" s="448"/>
      <c r="TT97" s="448"/>
      <c r="TU97" s="448"/>
      <c r="TV97" s="448"/>
      <c r="TW97" s="448"/>
      <c r="TX97" s="448"/>
      <c r="TY97" s="448"/>
      <c r="TZ97" s="448"/>
      <c r="UA97" s="448"/>
      <c r="UB97" s="448"/>
      <c r="UC97" s="448"/>
      <c r="UD97" s="448"/>
      <c r="UE97" s="448"/>
      <c r="UF97" s="448"/>
      <c r="UG97" s="448"/>
      <c r="UH97" s="448"/>
      <c r="UI97" s="448"/>
      <c r="UJ97" s="448"/>
      <c r="UK97" s="448"/>
      <c r="UL97" s="448"/>
      <c r="UM97" s="448"/>
    </row>
    <row r="98" spans="1:559" s="448" customFormat="1" ht="13.95" customHeight="1">
      <c r="A98" s="963"/>
      <c r="B98" s="503" t="s">
        <v>175</v>
      </c>
      <c r="C98" s="469" t="s">
        <v>294</v>
      </c>
      <c r="D98" s="505"/>
      <c r="E98" s="850" t="s">
        <v>55</v>
      </c>
      <c r="F98" s="506">
        <v>1.49</v>
      </c>
      <c r="G98" s="506">
        <v>0.22</v>
      </c>
      <c r="H98" s="506">
        <v>0.25</v>
      </c>
      <c r="I98" s="471">
        <f t="shared" ref="I98:L105" si="54">I97</f>
        <v>9</v>
      </c>
      <c r="J98" s="472">
        <f t="shared" si="54"/>
        <v>0.46444444444444444</v>
      </c>
      <c r="K98" s="472">
        <f t="shared" si="54"/>
        <v>0.39351337687272814</v>
      </c>
      <c r="L98" s="473">
        <f t="shared" si="54"/>
        <v>0.84727760570683097</v>
      </c>
      <c r="M98" s="474">
        <f t="shared" si="35"/>
        <v>2.6061516985920541</v>
      </c>
      <c r="N98" s="475">
        <f t="shared" si="36"/>
        <v>0.99542170510334127</v>
      </c>
      <c r="O98" s="475">
        <f t="shared" si="37"/>
        <v>0.99084341020668254</v>
      </c>
      <c r="P98" s="475">
        <f t="shared" si="38"/>
        <v>9.15658979331746E-3</v>
      </c>
      <c r="Q98" s="476">
        <f t="shared" si="39"/>
        <v>8.240930813985714E-2</v>
      </c>
      <c r="R98" s="477"/>
      <c r="S98" s="472"/>
      <c r="T98" s="472"/>
      <c r="U98" s="473"/>
      <c r="V98" s="478">
        <f t="shared" si="40"/>
        <v>1.0255555555555556</v>
      </c>
      <c r="W98" s="478">
        <f t="shared" si="41"/>
        <v>1.8240000000000001</v>
      </c>
      <c r="X98" s="479">
        <f t="shared" si="42"/>
        <v>0.71776839941585613</v>
      </c>
      <c r="Y98" s="480" t="str">
        <f t="shared" si="43"/>
        <v>Reject</v>
      </c>
      <c r="Z98" s="479"/>
      <c r="AA98" s="479"/>
      <c r="AB98" s="481"/>
      <c r="AC98" s="481"/>
      <c r="AD98" s="479"/>
      <c r="AE98" s="481"/>
      <c r="AF98" s="464"/>
      <c r="AG98" s="482"/>
      <c r="AH98" s="482"/>
      <c r="AI98" s="483"/>
    </row>
    <row r="99" spans="1:559" s="448" customFormat="1" ht="13.95" customHeight="1">
      <c r="A99" s="963"/>
      <c r="B99" s="468" t="s">
        <v>1016</v>
      </c>
      <c r="C99" s="469" t="s">
        <v>294</v>
      </c>
      <c r="D99" s="469" t="s">
        <v>1110</v>
      </c>
      <c r="E99" s="469" t="s">
        <v>1111</v>
      </c>
      <c r="F99" s="523">
        <v>0.32</v>
      </c>
      <c r="G99" s="523">
        <v>0.03</v>
      </c>
      <c r="H99" s="523">
        <v>0.04</v>
      </c>
      <c r="I99" s="471">
        <f t="shared" si="54"/>
        <v>9</v>
      </c>
      <c r="J99" s="472">
        <f t="shared" si="54"/>
        <v>0.46444444444444444</v>
      </c>
      <c r="K99" s="472">
        <f t="shared" si="54"/>
        <v>0.39351337687272814</v>
      </c>
      <c r="L99" s="473">
        <f t="shared" si="54"/>
        <v>0.84727760570683097</v>
      </c>
      <c r="M99" s="474">
        <f t="shared" si="35"/>
        <v>0.3670636195200076</v>
      </c>
      <c r="N99" s="475">
        <f t="shared" si="36"/>
        <v>0.35678578171759096</v>
      </c>
      <c r="O99" s="475">
        <f t="shared" si="37"/>
        <v>0.28642843656481809</v>
      </c>
      <c r="P99" s="475">
        <f t="shared" si="38"/>
        <v>0.71357156343518191</v>
      </c>
      <c r="Q99" s="476">
        <f t="shared" si="39"/>
        <v>6.4221440709166373</v>
      </c>
      <c r="R99" s="477"/>
      <c r="S99" s="472"/>
      <c r="T99" s="472"/>
      <c r="U99" s="473"/>
      <c r="V99" s="478">
        <f t="shared" si="40"/>
        <v>0.14444444444444443</v>
      </c>
      <c r="W99" s="478">
        <f t="shared" si="41"/>
        <v>1.8240000000000001</v>
      </c>
      <c r="X99" s="479">
        <f t="shared" si="42"/>
        <v>0.71776839941585613</v>
      </c>
      <c r="Y99" s="480" t="str">
        <f t="shared" si="43"/>
        <v>Accept</v>
      </c>
      <c r="Z99" s="479">
        <v>1.5149999999999999</v>
      </c>
      <c r="AA99" s="479">
        <f>Z99*K99</f>
        <v>0.59617276596218305</v>
      </c>
      <c r="AB99" s="481" t="str">
        <f>IF(V99&gt;AA99, "Reject", "Accept")</f>
        <v>Accept</v>
      </c>
      <c r="AC99" s="481"/>
      <c r="AD99" s="479"/>
      <c r="AE99" s="481"/>
      <c r="AF99" s="464"/>
      <c r="AG99" s="482"/>
      <c r="AH99" s="482"/>
      <c r="AI99" s="483"/>
    </row>
    <row r="100" spans="1:559" s="448" customFormat="1" ht="13.95" customHeight="1">
      <c r="A100" s="963"/>
      <c r="B100" s="468" t="s">
        <v>1016</v>
      </c>
      <c r="C100" s="469" t="s">
        <v>294</v>
      </c>
      <c r="D100" s="469" t="s">
        <v>1112</v>
      </c>
      <c r="E100" s="469" t="s">
        <v>1113</v>
      </c>
      <c r="F100" s="523">
        <v>0.38</v>
      </c>
      <c r="G100" s="523">
        <v>0.03</v>
      </c>
      <c r="H100" s="523">
        <v>0.05</v>
      </c>
      <c r="I100" s="471">
        <f t="shared" si="54"/>
        <v>9</v>
      </c>
      <c r="J100" s="472">
        <f t="shared" si="54"/>
        <v>0.46444444444444444</v>
      </c>
      <c r="K100" s="472">
        <f t="shared" si="54"/>
        <v>0.39351337687272814</v>
      </c>
      <c r="L100" s="473">
        <f t="shared" si="54"/>
        <v>0.84727760570683097</v>
      </c>
      <c r="M100" s="474">
        <f t="shared" si="35"/>
        <v>0.21459103910400443</v>
      </c>
      <c r="N100" s="475">
        <f t="shared" si="36"/>
        <v>0.41504309047406351</v>
      </c>
      <c r="O100" s="475">
        <f t="shared" si="37"/>
        <v>0.16991381905187297</v>
      </c>
      <c r="P100" s="475">
        <f t="shared" si="38"/>
        <v>0.83008618094812703</v>
      </c>
      <c r="Q100" s="476">
        <f t="shared" si="39"/>
        <v>7.4707756285331435</v>
      </c>
      <c r="R100" s="477"/>
      <c r="S100" s="472"/>
      <c r="T100" s="472"/>
      <c r="U100" s="473"/>
      <c r="V100" s="478">
        <f t="shared" si="40"/>
        <v>8.4444444444444433E-2</v>
      </c>
      <c r="W100" s="478">
        <f t="shared" si="41"/>
        <v>1.8240000000000001</v>
      </c>
      <c r="X100" s="479">
        <f t="shared" si="42"/>
        <v>0.71776839941585613</v>
      </c>
      <c r="Y100" s="480" t="str">
        <f t="shared" si="43"/>
        <v>Accept</v>
      </c>
      <c r="Z100" s="479">
        <v>1.5149999999999999</v>
      </c>
      <c r="AA100" s="479">
        <f t="shared" ref="AA100:AA105" si="55">Z100*K100</f>
        <v>0.59617276596218305</v>
      </c>
      <c r="AB100" s="481" t="str">
        <f t="shared" ref="AB100:AB105" si="56">IF(V100&gt;AA100, "Reject", "Accept")</f>
        <v>Accept</v>
      </c>
      <c r="AC100" s="481"/>
      <c r="AD100" s="479"/>
      <c r="AE100" s="481"/>
      <c r="AF100" s="464"/>
      <c r="AG100" s="482"/>
      <c r="AH100" s="482"/>
      <c r="AI100" s="483"/>
    </row>
    <row r="101" spans="1:559" s="448" customFormat="1" ht="13.95" customHeight="1">
      <c r="A101" s="963"/>
      <c r="B101" s="468" t="s">
        <v>1016</v>
      </c>
      <c r="C101" s="469" t="s">
        <v>294</v>
      </c>
      <c r="D101" s="469" t="s">
        <v>1114</v>
      </c>
      <c r="E101" s="469" t="s">
        <v>1115</v>
      </c>
      <c r="F101" s="523">
        <v>0.36</v>
      </c>
      <c r="G101" s="523">
        <v>0.08</v>
      </c>
      <c r="H101" s="523">
        <v>0.09</v>
      </c>
      <c r="I101" s="471">
        <f t="shared" si="54"/>
        <v>9</v>
      </c>
      <c r="J101" s="472">
        <f t="shared" si="54"/>
        <v>0.46444444444444444</v>
      </c>
      <c r="K101" s="472">
        <f t="shared" si="54"/>
        <v>0.39351337687272814</v>
      </c>
      <c r="L101" s="473">
        <f t="shared" si="54"/>
        <v>0.84727760570683097</v>
      </c>
      <c r="M101" s="474">
        <f t="shared" si="35"/>
        <v>0.26541523257600552</v>
      </c>
      <c r="N101" s="475">
        <f t="shared" si="36"/>
        <v>0.39534480146910211</v>
      </c>
      <c r="O101" s="475">
        <f t="shared" si="37"/>
        <v>0.20931039706179577</v>
      </c>
      <c r="P101" s="475">
        <f t="shared" si="38"/>
        <v>0.79068960293820423</v>
      </c>
      <c r="Q101" s="476">
        <f t="shared" si="39"/>
        <v>7.1162064264438385</v>
      </c>
      <c r="R101" s="477"/>
      <c r="S101" s="472"/>
      <c r="T101" s="472"/>
      <c r="U101" s="473"/>
      <c r="V101" s="478">
        <f t="shared" si="40"/>
        <v>0.10444444444444445</v>
      </c>
      <c r="W101" s="478">
        <f t="shared" si="41"/>
        <v>1.8240000000000001</v>
      </c>
      <c r="X101" s="479">
        <f t="shared" si="42"/>
        <v>0.71776839941585613</v>
      </c>
      <c r="Y101" s="480" t="str">
        <f t="shared" si="43"/>
        <v>Accept</v>
      </c>
      <c r="Z101" s="479">
        <v>1.5149999999999999</v>
      </c>
      <c r="AA101" s="479">
        <f t="shared" si="55"/>
        <v>0.59617276596218305</v>
      </c>
      <c r="AB101" s="481" t="str">
        <f t="shared" si="56"/>
        <v>Accept</v>
      </c>
      <c r="AC101" s="481"/>
      <c r="AD101" s="479"/>
      <c r="AE101" s="481"/>
      <c r="AF101" s="464"/>
      <c r="AG101" s="482"/>
      <c r="AH101" s="482"/>
      <c r="AI101" s="483"/>
    </row>
    <row r="102" spans="1:559" s="448" customFormat="1" ht="13.95" customHeight="1">
      <c r="A102" s="963"/>
      <c r="B102" s="468" t="s">
        <v>1016</v>
      </c>
      <c r="C102" s="469" t="s">
        <v>294</v>
      </c>
      <c r="D102" s="469" t="s">
        <v>1116</v>
      </c>
      <c r="E102" s="469" t="s">
        <v>1117</v>
      </c>
      <c r="F102" s="523">
        <v>0.35</v>
      </c>
      <c r="G102" s="523">
        <v>0.04</v>
      </c>
      <c r="H102" s="523">
        <v>0.05</v>
      </c>
      <c r="I102" s="471">
        <f t="shared" si="54"/>
        <v>9</v>
      </c>
      <c r="J102" s="472">
        <f t="shared" si="54"/>
        <v>0.46444444444444444</v>
      </c>
      <c r="K102" s="472">
        <f t="shared" si="54"/>
        <v>0.39351337687272814</v>
      </c>
      <c r="L102" s="473">
        <f t="shared" si="54"/>
        <v>0.84727760570683097</v>
      </c>
      <c r="M102" s="474">
        <f t="shared" si="35"/>
        <v>0.29082732931200606</v>
      </c>
      <c r="N102" s="475">
        <f t="shared" si="36"/>
        <v>0.38559169128167708</v>
      </c>
      <c r="O102" s="475">
        <f t="shared" si="37"/>
        <v>0.22881661743664583</v>
      </c>
      <c r="P102" s="475">
        <f t="shared" si="38"/>
        <v>0.77118338256335417</v>
      </c>
      <c r="Q102" s="476">
        <f t="shared" si="39"/>
        <v>6.9406504430701874</v>
      </c>
      <c r="R102" s="477"/>
      <c r="S102" s="472"/>
      <c r="T102" s="472"/>
      <c r="U102" s="473"/>
      <c r="V102" s="478">
        <f t="shared" si="40"/>
        <v>0.11444444444444446</v>
      </c>
      <c r="W102" s="478">
        <f t="shared" si="41"/>
        <v>1.8240000000000001</v>
      </c>
      <c r="X102" s="479">
        <f t="shared" si="42"/>
        <v>0.71776839941585613</v>
      </c>
      <c r="Y102" s="480" t="str">
        <f t="shared" si="43"/>
        <v>Accept</v>
      </c>
      <c r="Z102" s="479">
        <v>1.5149999999999999</v>
      </c>
      <c r="AA102" s="479">
        <f t="shared" si="55"/>
        <v>0.59617276596218305</v>
      </c>
      <c r="AB102" s="481" t="str">
        <f t="shared" si="56"/>
        <v>Accept</v>
      </c>
      <c r="AC102" s="481"/>
      <c r="AD102" s="479"/>
      <c r="AE102" s="481"/>
      <c r="AF102" s="464"/>
      <c r="AG102" s="482"/>
      <c r="AH102" s="482"/>
      <c r="AI102" s="483"/>
    </row>
    <row r="103" spans="1:559" s="448" customFormat="1" ht="13.95" customHeight="1">
      <c r="A103" s="963"/>
      <c r="B103" s="468" t="s">
        <v>1118</v>
      </c>
      <c r="C103" s="469" t="s">
        <v>294</v>
      </c>
      <c r="D103" s="469" t="s">
        <v>1119</v>
      </c>
      <c r="E103" s="469" t="s">
        <v>1120</v>
      </c>
      <c r="F103" s="523">
        <v>0.25</v>
      </c>
      <c r="G103" s="523">
        <v>0.03</v>
      </c>
      <c r="H103" s="523">
        <v>0.04</v>
      </c>
      <c r="I103" s="471">
        <f t="shared" si="54"/>
        <v>9</v>
      </c>
      <c r="J103" s="472">
        <f t="shared" si="54"/>
        <v>0.46444444444444444</v>
      </c>
      <c r="K103" s="472">
        <f t="shared" si="54"/>
        <v>0.39351337687272814</v>
      </c>
      <c r="L103" s="473">
        <f t="shared" si="54"/>
        <v>0.84727760570683097</v>
      </c>
      <c r="M103" s="474">
        <f t="shared" si="35"/>
        <v>0.54494829667201128</v>
      </c>
      <c r="N103" s="475">
        <f t="shared" si="36"/>
        <v>0.29289453900096035</v>
      </c>
      <c r="O103" s="475">
        <f t="shared" si="37"/>
        <v>0.4142109219980793</v>
      </c>
      <c r="P103" s="475">
        <f t="shared" si="38"/>
        <v>0.5857890780019207</v>
      </c>
      <c r="Q103" s="476">
        <f t="shared" si="39"/>
        <v>5.2721017020172862</v>
      </c>
      <c r="R103" s="477"/>
      <c r="S103" s="472"/>
      <c r="T103" s="472"/>
      <c r="U103" s="473"/>
      <c r="V103" s="478">
        <f t="shared" si="40"/>
        <v>0.21444444444444444</v>
      </c>
      <c r="W103" s="478">
        <f t="shared" si="41"/>
        <v>1.8240000000000001</v>
      </c>
      <c r="X103" s="479">
        <f t="shared" si="42"/>
        <v>0.71776839941585613</v>
      </c>
      <c r="Y103" s="480" t="str">
        <f t="shared" si="43"/>
        <v>Accept</v>
      </c>
      <c r="Z103" s="479">
        <v>1.5149999999999999</v>
      </c>
      <c r="AA103" s="479">
        <f t="shared" si="55"/>
        <v>0.59617276596218305</v>
      </c>
      <c r="AB103" s="481" t="str">
        <f t="shared" si="56"/>
        <v>Accept</v>
      </c>
      <c r="AC103" s="481"/>
      <c r="AD103" s="479"/>
      <c r="AE103" s="481"/>
      <c r="AF103" s="464"/>
      <c r="AG103" s="482"/>
      <c r="AH103" s="482"/>
      <c r="AI103" s="483"/>
    </row>
    <row r="104" spans="1:559" s="448" customFormat="1" ht="13.95" customHeight="1">
      <c r="A104" s="963"/>
      <c r="B104" s="468" t="s">
        <v>1118</v>
      </c>
      <c r="C104" s="469" t="s">
        <v>294</v>
      </c>
      <c r="D104" s="469" t="s">
        <v>1121</v>
      </c>
      <c r="E104" s="469" t="s">
        <v>1122</v>
      </c>
      <c r="F104" s="523">
        <v>0.49</v>
      </c>
      <c r="G104" s="523">
        <v>0.13</v>
      </c>
      <c r="H104" s="523">
        <v>0.14000000000000001</v>
      </c>
      <c r="I104" s="471">
        <f t="shared" si="54"/>
        <v>9</v>
      </c>
      <c r="J104" s="472">
        <f t="shared" si="54"/>
        <v>0.46444444444444444</v>
      </c>
      <c r="K104" s="472">
        <f t="shared" si="54"/>
        <v>0.39351337687272814</v>
      </c>
      <c r="L104" s="473">
        <f t="shared" si="54"/>
        <v>0.84727760570683097</v>
      </c>
      <c r="M104" s="474">
        <f t="shared" si="35"/>
        <v>6.4942024992001343E-2</v>
      </c>
      <c r="N104" s="475">
        <f t="shared" si="36"/>
        <v>0.5258899199542717</v>
      </c>
      <c r="O104" s="475">
        <f t="shared" si="37"/>
        <v>5.1779839908543401E-2</v>
      </c>
      <c r="P104" s="475">
        <f t="shared" si="38"/>
        <v>0.9482201600914566</v>
      </c>
      <c r="Q104" s="476">
        <f t="shared" si="39"/>
        <v>8.5339814408231085</v>
      </c>
      <c r="R104" s="477"/>
      <c r="S104" s="472"/>
      <c r="T104" s="472"/>
      <c r="U104" s="473"/>
      <c r="V104" s="478">
        <f t="shared" si="40"/>
        <v>2.5555555555555554E-2</v>
      </c>
      <c r="W104" s="478">
        <f t="shared" si="41"/>
        <v>1.8240000000000001</v>
      </c>
      <c r="X104" s="479">
        <f t="shared" si="42"/>
        <v>0.71776839941585613</v>
      </c>
      <c r="Y104" s="480" t="str">
        <f t="shared" si="43"/>
        <v>Accept</v>
      </c>
      <c r="Z104" s="479">
        <v>1.5149999999999999</v>
      </c>
      <c r="AA104" s="479">
        <f t="shared" si="55"/>
        <v>0.59617276596218305</v>
      </c>
      <c r="AB104" s="481" t="str">
        <f t="shared" si="56"/>
        <v>Accept</v>
      </c>
      <c r="AC104" s="481"/>
      <c r="AD104" s="479"/>
      <c r="AE104" s="481"/>
      <c r="AF104" s="464"/>
      <c r="AG104" s="482"/>
      <c r="AH104" s="482"/>
      <c r="AI104" s="483"/>
    </row>
    <row r="105" spans="1:559" s="448" customFormat="1" ht="13.95" customHeight="1">
      <c r="A105" s="963"/>
      <c r="B105" s="468" t="s">
        <v>1118</v>
      </c>
      <c r="C105" s="469" t="s">
        <v>294</v>
      </c>
      <c r="D105" s="469" t="s">
        <v>1123</v>
      </c>
      <c r="E105" s="469" t="s">
        <v>1124</v>
      </c>
      <c r="F105" s="523">
        <v>0.19</v>
      </c>
      <c r="G105" s="523">
        <v>0.02</v>
      </c>
      <c r="H105" s="523">
        <v>0.02</v>
      </c>
      <c r="I105" s="487">
        <f t="shared" si="54"/>
        <v>9</v>
      </c>
      <c r="J105" s="488">
        <f t="shared" si="54"/>
        <v>0.46444444444444444</v>
      </c>
      <c r="K105" s="488">
        <f t="shared" si="54"/>
        <v>0.39351337687272814</v>
      </c>
      <c r="L105" s="489">
        <f t="shared" si="54"/>
        <v>0.84727760570683097</v>
      </c>
      <c r="M105" s="490">
        <f t="shared" si="35"/>
        <v>0.69742087708801448</v>
      </c>
      <c r="N105" s="491">
        <f t="shared" si="36"/>
        <v>0.24276972001656388</v>
      </c>
      <c r="O105" s="491">
        <f t="shared" si="37"/>
        <v>0.51446055996687223</v>
      </c>
      <c r="P105" s="491">
        <f t="shared" si="38"/>
        <v>0.48553944003312777</v>
      </c>
      <c r="Q105" s="492">
        <f t="shared" si="39"/>
        <v>4.3698549602981496</v>
      </c>
      <c r="R105" s="493"/>
      <c r="S105" s="488"/>
      <c r="T105" s="488"/>
      <c r="U105" s="489"/>
      <c r="V105" s="494">
        <f t="shared" si="40"/>
        <v>0.27444444444444444</v>
      </c>
      <c r="W105" s="494">
        <f t="shared" si="41"/>
        <v>1.8240000000000001</v>
      </c>
      <c r="X105" s="495">
        <f t="shared" si="42"/>
        <v>0.71776839941585613</v>
      </c>
      <c r="Y105" s="496" t="str">
        <f t="shared" si="43"/>
        <v>Accept</v>
      </c>
      <c r="Z105" s="495">
        <v>1.5149999999999999</v>
      </c>
      <c r="AA105" s="495">
        <f t="shared" si="55"/>
        <v>0.59617276596218305</v>
      </c>
      <c r="AB105" s="497" t="str">
        <f t="shared" si="56"/>
        <v>Accept</v>
      </c>
      <c r="AC105" s="497"/>
      <c r="AD105" s="495"/>
      <c r="AE105" s="497"/>
      <c r="AF105" s="498"/>
      <c r="AG105" s="499"/>
      <c r="AH105" s="499"/>
      <c r="AI105" s="500"/>
    </row>
    <row r="106" spans="1:559" s="467" customFormat="1" ht="13.95" customHeight="1">
      <c r="A106" s="962" t="s">
        <v>301</v>
      </c>
      <c r="B106" s="450" t="s">
        <v>2994</v>
      </c>
      <c r="C106" s="451" t="s">
        <v>303</v>
      </c>
      <c r="D106" s="451" t="s">
        <v>1125</v>
      </c>
      <c r="E106" s="451" t="s">
        <v>1126</v>
      </c>
      <c r="F106" s="452">
        <v>77.41</v>
      </c>
      <c r="G106" s="452">
        <v>1.31</v>
      </c>
      <c r="H106" s="452">
        <v>6.86</v>
      </c>
      <c r="I106" s="453">
        <f>COUNT(F106:F113)</f>
        <v>8</v>
      </c>
      <c r="J106" s="458">
        <f>AVERAGE(F106:F113)</f>
        <v>55.138749999999995</v>
      </c>
      <c r="K106" s="458">
        <f>STDEV(F106:F113)</f>
        <v>14.594842961519989</v>
      </c>
      <c r="L106" s="459">
        <f>K106/J106</f>
        <v>0.26469303278583556</v>
      </c>
      <c r="M106" s="454">
        <f t="shared" si="35"/>
        <v>1.5259670870539157</v>
      </c>
      <c r="N106" s="455">
        <f t="shared" si="36"/>
        <v>0.93649096927876962</v>
      </c>
      <c r="O106" s="455">
        <f t="shared" si="37"/>
        <v>0.87298193855753925</v>
      </c>
      <c r="P106" s="455">
        <f t="shared" si="38"/>
        <v>0.12701806144246075</v>
      </c>
      <c r="Q106" s="456">
        <f t="shared" si="39"/>
        <v>1.016144491539686</v>
      </c>
      <c r="R106" s="457">
        <f>COUNT(F106:F113)</f>
        <v>8</v>
      </c>
      <c r="S106" s="458">
        <f>AVERAGE(F106:F113)</f>
        <v>55.138749999999995</v>
      </c>
      <c r="T106" s="458">
        <f>STDEV(F106:F113)</f>
        <v>14.594842961519989</v>
      </c>
      <c r="U106" s="459">
        <f>T106/S106</f>
        <v>0.26469303278583556</v>
      </c>
      <c r="V106" s="460">
        <f t="shared" si="40"/>
        <v>22.271250000000002</v>
      </c>
      <c r="W106" s="460">
        <f t="shared" si="41"/>
        <v>1.7629999999999999</v>
      </c>
      <c r="X106" s="461">
        <f t="shared" si="42"/>
        <v>25.730708141159738</v>
      </c>
      <c r="Y106" s="462" t="str">
        <f t="shared" si="43"/>
        <v>Accept</v>
      </c>
      <c r="Z106" s="461"/>
      <c r="AA106" s="461"/>
      <c r="AB106" s="463"/>
      <c r="AC106" s="463"/>
      <c r="AD106" s="461"/>
      <c r="AE106" s="463"/>
      <c r="AF106" s="464">
        <f>COUNT(F106:F113)</f>
        <v>8</v>
      </c>
      <c r="AG106" s="465">
        <f>AVERAGE(F106:F113)</f>
        <v>55.138749999999995</v>
      </c>
      <c r="AH106" s="465">
        <f>STDEV(F106:F113)</f>
        <v>14.594842961519989</v>
      </c>
      <c r="AI106" s="466">
        <f>AH106/AG106</f>
        <v>0.26469303278583556</v>
      </c>
      <c r="AJ106" s="401"/>
      <c r="AK106" s="401"/>
      <c r="AL106" s="401"/>
      <c r="AM106" s="401"/>
      <c r="AN106" s="401"/>
      <c r="AO106" s="401"/>
      <c r="AP106" s="401"/>
      <c r="AQ106" s="401"/>
      <c r="AR106" s="401"/>
      <c r="AS106" s="401"/>
      <c r="AT106" s="401"/>
      <c r="AU106" s="401"/>
      <c r="AV106" s="401"/>
      <c r="AW106" s="401"/>
      <c r="AX106" s="401"/>
      <c r="AY106" s="401"/>
      <c r="AZ106" s="401"/>
      <c r="BA106" s="401"/>
      <c r="BB106" s="401"/>
      <c r="BC106" s="401"/>
      <c r="BD106" s="401"/>
      <c r="BE106" s="401"/>
      <c r="BF106" s="401"/>
      <c r="BG106" s="401"/>
      <c r="BH106" s="401"/>
      <c r="BI106" s="401"/>
      <c r="BJ106" s="401"/>
      <c r="BK106" s="401"/>
      <c r="BL106" s="401"/>
      <c r="BM106" s="401"/>
      <c r="BN106" s="401"/>
      <c r="BO106" s="401"/>
      <c r="BP106" s="401"/>
      <c r="BQ106" s="401"/>
      <c r="BR106" s="401"/>
      <c r="BS106" s="401"/>
      <c r="BT106" s="401"/>
      <c r="BU106" s="401"/>
      <c r="BV106" s="401"/>
      <c r="BW106" s="401"/>
      <c r="BX106" s="401"/>
      <c r="BY106" s="401"/>
      <c r="BZ106" s="401"/>
      <c r="CA106" s="401"/>
      <c r="CB106" s="401"/>
      <c r="CC106" s="401"/>
      <c r="CD106" s="401"/>
      <c r="CE106" s="401"/>
      <c r="CF106" s="401"/>
      <c r="CG106" s="401"/>
      <c r="CH106" s="401"/>
      <c r="CI106" s="401"/>
      <c r="CJ106" s="401"/>
      <c r="CK106" s="401"/>
      <c r="CL106" s="401"/>
      <c r="CM106" s="401"/>
      <c r="CN106" s="401"/>
      <c r="CO106" s="401"/>
      <c r="CP106" s="401"/>
      <c r="CQ106" s="401"/>
      <c r="CR106" s="401"/>
      <c r="CS106" s="401"/>
      <c r="CT106" s="401"/>
      <c r="CU106" s="401"/>
      <c r="CV106" s="401"/>
      <c r="CW106" s="401"/>
      <c r="CX106" s="401"/>
      <c r="CY106" s="401"/>
      <c r="CZ106" s="401"/>
      <c r="DA106" s="401"/>
      <c r="DB106" s="401"/>
      <c r="DC106" s="401"/>
      <c r="DD106" s="401"/>
      <c r="DE106" s="401"/>
      <c r="DF106" s="401"/>
      <c r="DG106" s="401"/>
      <c r="DH106" s="401"/>
      <c r="DI106" s="401"/>
      <c r="DJ106" s="401"/>
      <c r="DK106" s="401"/>
      <c r="DL106" s="401"/>
      <c r="DM106" s="401"/>
      <c r="DN106" s="401"/>
      <c r="DO106" s="401"/>
      <c r="DP106" s="401"/>
      <c r="DQ106" s="401"/>
      <c r="DR106" s="401"/>
      <c r="DS106" s="401"/>
      <c r="DT106" s="401"/>
      <c r="DU106" s="401"/>
      <c r="DV106" s="401"/>
      <c r="DW106" s="401"/>
      <c r="DX106" s="401"/>
      <c r="DY106" s="401"/>
      <c r="DZ106" s="401"/>
      <c r="EA106" s="401"/>
      <c r="EB106" s="401"/>
      <c r="EC106" s="401"/>
      <c r="ED106" s="401"/>
      <c r="EE106" s="401"/>
      <c r="EF106" s="401"/>
      <c r="EG106" s="401"/>
      <c r="EH106" s="401"/>
      <c r="EI106" s="401"/>
      <c r="EJ106" s="401"/>
      <c r="EK106" s="401"/>
      <c r="EL106" s="401"/>
      <c r="EM106" s="401"/>
      <c r="EN106" s="401"/>
      <c r="EO106" s="401"/>
      <c r="EP106" s="401"/>
      <c r="EQ106" s="401"/>
      <c r="ER106" s="401"/>
      <c r="ES106" s="401"/>
      <c r="ET106" s="401"/>
      <c r="EU106" s="401"/>
      <c r="EV106" s="401"/>
      <c r="EW106" s="401"/>
      <c r="EX106" s="401"/>
      <c r="EY106" s="401"/>
      <c r="EZ106" s="401"/>
      <c r="FA106" s="401"/>
      <c r="FB106" s="401"/>
      <c r="FC106" s="401"/>
      <c r="FD106" s="401"/>
      <c r="FE106" s="401"/>
      <c r="FF106" s="401"/>
      <c r="FG106" s="401"/>
      <c r="FH106" s="401"/>
      <c r="FI106" s="401"/>
      <c r="FJ106" s="401"/>
      <c r="FK106" s="401"/>
      <c r="FL106" s="401"/>
      <c r="FM106" s="401"/>
      <c r="FN106" s="401"/>
      <c r="FO106" s="401"/>
      <c r="FP106" s="401"/>
      <c r="FQ106" s="401"/>
      <c r="FR106" s="401"/>
      <c r="FS106" s="401"/>
      <c r="FT106" s="401"/>
      <c r="FU106" s="401"/>
      <c r="FV106" s="401"/>
      <c r="FW106" s="401"/>
      <c r="FX106" s="401"/>
      <c r="FY106" s="401"/>
      <c r="FZ106" s="401"/>
      <c r="GA106" s="401"/>
      <c r="GB106" s="401"/>
      <c r="GC106" s="401"/>
      <c r="GD106" s="401"/>
      <c r="GE106" s="401"/>
      <c r="GF106" s="401"/>
      <c r="GG106" s="401"/>
      <c r="GH106" s="401"/>
      <c r="GI106" s="401"/>
      <c r="GJ106" s="401"/>
      <c r="GK106" s="401"/>
      <c r="GL106" s="401"/>
      <c r="GM106" s="401"/>
      <c r="GN106" s="401"/>
      <c r="GO106" s="401"/>
      <c r="GP106" s="401"/>
      <c r="GQ106" s="401"/>
      <c r="GR106" s="401"/>
      <c r="GS106" s="401"/>
      <c r="GT106" s="401"/>
      <c r="GU106" s="401"/>
      <c r="GV106" s="401"/>
      <c r="GW106" s="401"/>
      <c r="GX106" s="401"/>
      <c r="GY106" s="401"/>
      <c r="GZ106" s="401"/>
      <c r="HA106" s="401"/>
      <c r="HB106" s="401"/>
      <c r="HC106" s="401"/>
      <c r="HD106" s="401"/>
      <c r="HE106" s="401"/>
      <c r="HF106" s="401"/>
      <c r="HG106" s="401"/>
      <c r="HH106" s="401"/>
      <c r="HI106" s="401"/>
      <c r="HJ106" s="401"/>
      <c r="HK106" s="401"/>
      <c r="HL106" s="401"/>
      <c r="HM106" s="401"/>
      <c r="HN106" s="401"/>
      <c r="HO106" s="401"/>
      <c r="HP106" s="401"/>
      <c r="HQ106" s="401"/>
      <c r="HR106" s="401"/>
      <c r="HS106" s="401"/>
      <c r="HT106" s="401"/>
      <c r="HU106" s="401"/>
      <c r="HV106" s="401"/>
      <c r="HW106" s="401"/>
      <c r="HX106" s="401"/>
      <c r="HY106" s="401"/>
      <c r="HZ106" s="401"/>
      <c r="IA106" s="401"/>
      <c r="IB106" s="401"/>
      <c r="IC106" s="401"/>
      <c r="ID106" s="401"/>
      <c r="IE106" s="401"/>
      <c r="IF106" s="401"/>
      <c r="IG106" s="401"/>
      <c r="IH106" s="401"/>
      <c r="II106" s="401"/>
      <c r="IJ106" s="401"/>
      <c r="IK106" s="401"/>
      <c r="IL106" s="401"/>
      <c r="IM106" s="401"/>
      <c r="IN106" s="401"/>
      <c r="IO106" s="401"/>
      <c r="IP106" s="401"/>
      <c r="IQ106" s="401"/>
      <c r="IR106" s="401"/>
      <c r="IS106" s="401"/>
      <c r="IT106" s="401"/>
      <c r="IU106" s="401"/>
      <c r="IV106" s="401"/>
      <c r="IW106" s="401"/>
      <c r="IX106" s="401"/>
      <c r="IY106" s="401"/>
      <c r="IZ106" s="401"/>
      <c r="JA106" s="401"/>
      <c r="JB106" s="401"/>
      <c r="JC106" s="401"/>
      <c r="JD106" s="401"/>
      <c r="JE106" s="401"/>
      <c r="JF106" s="401"/>
      <c r="JG106" s="401"/>
      <c r="JH106" s="401"/>
      <c r="JI106" s="401"/>
      <c r="JJ106" s="401"/>
      <c r="JK106" s="401"/>
      <c r="JL106" s="401"/>
      <c r="JM106" s="401"/>
      <c r="JN106" s="401"/>
      <c r="JO106" s="401"/>
      <c r="JP106" s="401"/>
      <c r="JQ106" s="401"/>
      <c r="JR106" s="401"/>
      <c r="JS106" s="401"/>
      <c r="JT106" s="401"/>
      <c r="JU106" s="401"/>
      <c r="JV106" s="401"/>
      <c r="JW106" s="401"/>
      <c r="JX106" s="401"/>
      <c r="JY106" s="401"/>
      <c r="JZ106" s="401"/>
      <c r="KA106" s="401"/>
      <c r="KB106" s="401"/>
      <c r="KC106" s="401"/>
      <c r="KD106" s="401"/>
      <c r="KE106" s="401"/>
      <c r="KF106" s="401"/>
      <c r="KG106" s="401"/>
      <c r="KH106" s="401"/>
      <c r="KI106" s="401"/>
      <c r="KJ106" s="401"/>
      <c r="KK106" s="401"/>
      <c r="KL106" s="401"/>
      <c r="KM106" s="401"/>
      <c r="KN106" s="401"/>
      <c r="KO106" s="401"/>
      <c r="KP106" s="401"/>
      <c r="KQ106" s="401"/>
      <c r="KR106" s="401"/>
      <c r="KS106" s="401"/>
      <c r="KT106" s="401"/>
      <c r="KU106" s="401"/>
      <c r="KV106" s="401"/>
      <c r="KW106" s="401"/>
      <c r="KX106" s="401"/>
      <c r="KY106" s="401"/>
      <c r="KZ106" s="401"/>
      <c r="LA106" s="401"/>
      <c r="LB106" s="401"/>
      <c r="LC106" s="401"/>
      <c r="LD106" s="401"/>
      <c r="LE106" s="401"/>
      <c r="LF106" s="401"/>
      <c r="LG106" s="401"/>
      <c r="LH106" s="401"/>
      <c r="LI106" s="401"/>
      <c r="LJ106" s="401"/>
      <c r="LK106" s="401"/>
      <c r="LL106" s="401"/>
      <c r="LM106" s="401"/>
      <c r="LN106" s="401"/>
      <c r="LO106" s="401"/>
      <c r="LP106" s="401"/>
      <c r="LQ106" s="401"/>
      <c r="LR106" s="401"/>
      <c r="LS106" s="401"/>
      <c r="LT106" s="401"/>
      <c r="LU106" s="401"/>
      <c r="LV106" s="401"/>
      <c r="LW106" s="401"/>
      <c r="LX106" s="401"/>
      <c r="LY106" s="401"/>
      <c r="LZ106" s="401"/>
      <c r="MA106" s="401"/>
      <c r="MB106" s="401"/>
      <c r="MC106" s="401"/>
      <c r="MD106" s="401"/>
      <c r="ME106" s="401"/>
      <c r="MF106" s="401"/>
      <c r="MG106" s="401"/>
      <c r="MH106" s="401"/>
      <c r="MI106" s="401"/>
      <c r="MJ106" s="401"/>
      <c r="MK106" s="401"/>
      <c r="ML106" s="401"/>
      <c r="MM106" s="401"/>
      <c r="MN106" s="401"/>
      <c r="MO106" s="401"/>
      <c r="MP106" s="401"/>
      <c r="MQ106" s="401"/>
      <c r="MR106" s="401"/>
      <c r="MS106" s="401"/>
      <c r="MT106" s="401"/>
      <c r="MU106" s="401"/>
      <c r="MV106" s="401"/>
      <c r="MW106" s="401"/>
      <c r="MX106" s="401"/>
      <c r="MY106" s="401"/>
      <c r="MZ106" s="401"/>
      <c r="NA106" s="401"/>
      <c r="NB106" s="401"/>
      <c r="NC106" s="401"/>
      <c r="ND106" s="401"/>
      <c r="NE106" s="401"/>
      <c r="NF106" s="401"/>
      <c r="NG106" s="401"/>
      <c r="NH106" s="401"/>
      <c r="NI106" s="401"/>
      <c r="NJ106" s="401"/>
      <c r="NK106" s="401"/>
      <c r="NL106" s="401"/>
      <c r="NM106" s="401"/>
      <c r="NN106" s="401"/>
      <c r="NO106" s="401"/>
      <c r="NP106" s="401"/>
      <c r="NQ106" s="401"/>
      <c r="NR106" s="401"/>
      <c r="NS106" s="401"/>
      <c r="NT106" s="401"/>
      <c r="NU106" s="401"/>
      <c r="NV106" s="401"/>
      <c r="NW106" s="401"/>
      <c r="NX106" s="401"/>
      <c r="NY106" s="401"/>
      <c r="NZ106" s="401"/>
      <c r="OA106" s="401"/>
      <c r="OB106" s="401"/>
      <c r="OC106" s="401"/>
      <c r="OD106" s="401"/>
      <c r="OE106" s="401"/>
      <c r="OF106" s="401"/>
      <c r="OG106" s="401"/>
      <c r="OH106" s="401"/>
      <c r="OI106" s="401"/>
      <c r="OJ106" s="401"/>
      <c r="OK106" s="401"/>
      <c r="OL106" s="401"/>
      <c r="OM106" s="401"/>
      <c r="ON106" s="401"/>
      <c r="OO106" s="401"/>
      <c r="OP106" s="401"/>
      <c r="OQ106" s="401"/>
      <c r="OR106" s="401"/>
      <c r="OS106" s="401"/>
      <c r="OT106" s="401"/>
      <c r="OU106" s="401"/>
      <c r="OV106" s="401"/>
      <c r="OW106" s="401"/>
      <c r="OX106" s="401"/>
      <c r="OY106" s="401"/>
      <c r="OZ106" s="401"/>
      <c r="PA106" s="401"/>
      <c r="PB106" s="401"/>
      <c r="PC106" s="401"/>
      <c r="PD106" s="401"/>
      <c r="PE106" s="401"/>
      <c r="PF106" s="401"/>
      <c r="PG106" s="401"/>
      <c r="PH106" s="401"/>
      <c r="PI106" s="401"/>
      <c r="PJ106" s="401"/>
      <c r="PK106" s="401"/>
      <c r="PL106" s="401"/>
      <c r="PM106" s="401"/>
      <c r="PN106" s="401"/>
      <c r="PO106" s="401"/>
      <c r="PP106" s="401"/>
      <c r="PQ106" s="401"/>
      <c r="PR106" s="401"/>
      <c r="PS106" s="401"/>
      <c r="PT106" s="401"/>
      <c r="PU106" s="401"/>
      <c r="PV106" s="401"/>
      <c r="PW106" s="401"/>
      <c r="PX106" s="401"/>
      <c r="PY106" s="401"/>
      <c r="PZ106" s="401"/>
      <c r="QA106" s="401"/>
      <c r="QB106" s="401"/>
      <c r="QC106" s="401"/>
      <c r="QD106" s="401"/>
      <c r="QE106" s="401"/>
      <c r="QF106" s="401"/>
      <c r="QG106" s="401"/>
      <c r="QH106" s="401"/>
      <c r="QI106" s="401"/>
      <c r="QJ106" s="401"/>
      <c r="QK106" s="401"/>
      <c r="QL106" s="401"/>
      <c r="QM106" s="401"/>
      <c r="QN106" s="401"/>
      <c r="QO106" s="401"/>
      <c r="QP106" s="401"/>
      <c r="QQ106" s="401"/>
      <c r="QR106" s="401"/>
      <c r="QS106" s="401"/>
      <c r="QT106" s="401"/>
      <c r="QU106" s="401"/>
      <c r="QV106" s="401"/>
      <c r="QW106" s="401"/>
      <c r="QX106" s="401"/>
      <c r="QY106" s="401"/>
      <c r="QZ106" s="401"/>
      <c r="RA106" s="401"/>
      <c r="RB106" s="401"/>
      <c r="RC106" s="401"/>
      <c r="RD106" s="401"/>
      <c r="RE106" s="401"/>
      <c r="RF106" s="401"/>
      <c r="RG106" s="401"/>
      <c r="RH106" s="401"/>
      <c r="RI106" s="401"/>
      <c r="RJ106" s="401"/>
      <c r="RK106" s="401"/>
      <c r="RL106" s="401"/>
      <c r="RM106" s="401"/>
      <c r="RN106" s="401"/>
      <c r="RO106" s="401"/>
      <c r="RP106" s="401"/>
      <c r="RQ106" s="401"/>
      <c r="RR106" s="401"/>
      <c r="RS106" s="401"/>
      <c r="RT106" s="401"/>
      <c r="RU106" s="401"/>
      <c r="RV106" s="401"/>
      <c r="RW106" s="401"/>
      <c r="RX106" s="401"/>
      <c r="RY106" s="401"/>
      <c r="RZ106" s="401"/>
      <c r="SA106" s="401"/>
      <c r="SB106" s="401"/>
      <c r="SC106" s="401"/>
      <c r="SD106" s="401"/>
      <c r="SE106" s="401"/>
      <c r="SF106" s="401"/>
      <c r="SG106" s="401"/>
      <c r="SH106" s="401"/>
      <c r="SI106" s="401"/>
      <c r="SJ106" s="401"/>
      <c r="SK106" s="401"/>
      <c r="SL106" s="401"/>
      <c r="SM106" s="401"/>
      <c r="SN106" s="401"/>
      <c r="SO106" s="401"/>
      <c r="SP106" s="401"/>
      <c r="SQ106" s="401"/>
      <c r="SR106" s="401"/>
      <c r="SS106" s="401"/>
      <c r="ST106" s="401"/>
      <c r="SU106" s="401"/>
      <c r="SV106" s="401"/>
      <c r="SW106" s="401"/>
      <c r="SX106" s="401"/>
      <c r="SY106" s="401"/>
      <c r="SZ106" s="401"/>
      <c r="TA106" s="401"/>
      <c r="TB106" s="401"/>
      <c r="TC106" s="401"/>
      <c r="TD106" s="401"/>
      <c r="TE106" s="401"/>
      <c r="TF106" s="401"/>
      <c r="TG106" s="401"/>
      <c r="TH106" s="401"/>
      <c r="TI106" s="401"/>
      <c r="TJ106" s="401"/>
      <c r="TK106" s="401"/>
      <c r="TL106" s="401"/>
      <c r="TM106" s="401"/>
      <c r="TN106" s="401"/>
      <c r="TO106" s="401"/>
      <c r="TP106" s="401"/>
      <c r="TQ106" s="401"/>
      <c r="TR106" s="401"/>
      <c r="TS106" s="401"/>
      <c r="TT106" s="401"/>
      <c r="TU106" s="401"/>
      <c r="TV106" s="401"/>
      <c r="TW106" s="401"/>
      <c r="TX106" s="401"/>
      <c r="TY106" s="401"/>
      <c r="TZ106" s="401"/>
      <c r="UA106" s="401"/>
      <c r="UB106" s="401"/>
      <c r="UC106" s="401"/>
      <c r="UD106" s="401"/>
      <c r="UE106" s="401"/>
      <c r="UF106" s="401"/>
      <c r="UG106" s="401"/>
      <c r="UH106" s="401"/>
      <c r="UI106" s="401"/>
      <c r="UJ106" s="401"/>
      <c r="UK106" s="401"/>
      <c r="UL106" s="401"/>
      <c r="UM106" s="401"/>
    </row>
    <row r="107" spans="1:559" s="401" customFormat="1" ht="13.95" customHeight="1">
      <c r="A107" s="963"/>
      <c r="B107" s="468" t="s">
        <v>2994</v>
      </c>
      <c r="C107" s="469" t="s">
        <v>303</v>
      </c>
      <c r="D107" s="469" t="s">
        <v>1127</v>
      </c>
      <c r="E107" s="469" t="s">
        <v>1128</v>
      </c>
      <c r="F107" s="470">
        <v>35.46</v>
      </c>
      <c r="G107" s="470">
        <v>1.25</v>
      </c>
      <c r="H107" s="470">
        <v>3.3</v>
      </c>
      <c r="I107" s="471">
        <f t="shared" ref="I107:L113" si="57">I106</f>
        <v>8</v>
      </c>
      <c r="J107" s="472">
        <f t="shared" si="57"/>
        <v>55.138749999999995</v>
      </c>
      <c r="K107" s="472">
        <f t="shared" si="57"/>
        <v>14.594842961519989</v>
      </c>
      <c r="L107" s="473">
        <f t="shared" si="57"/>
        <v>0.26469303278583556</v>
      </c>
      <c r="M107" s="474">
        <f t="shared" si="35"/>
        <v>1.348335850675747</v>
      </c>
      <c r="N107" s="475">
        <f t="shared" si="36"/>
        <v>8.8775193155474302E-2</v>
      </c>
      <c r="O107" s="475">
        <f t="shared" si="37"/>
        <v>0.82244961368905134</v>
      </c>
      <c r="P107" s="475">
        <f t="shared" si="38"/>
        <v>0.1775503863109486</v>
      </c>
      <c r="Q107" s="476">
        <f t="shared" si="39"/>
        <v>1.4204030904875888</v>
      </c>
      <c r="R107" s="477"/>
      <c r="S107" s="472"/>
      <c r="T107" s="472"/>
      <c r="U107" s="473"/>
      <c r="V107" s="478">
        <f t="shared" si="40"/>
        <v>19.678749999999994</v>
      </c>
      <c r="W107" s="478">
        <f t="shared" si="41"/>
        <v>1.7629999999999999</v>
      </c>
      <c r="X107" s="479">
        <f t="shared" si="42"/>
        <v>25.730708141159738</v>
      </c>
      <c r="Y107" s="480" t="str">
        <f t="shared" si="43"/>
        <v>Accept</v>
      </c>
      <c r="Z107" s="479"/>
      <c r="AA107" s="479"/>
      <c r="AB107" s="481"/>
      <c r="AC107" s="481"/>
      <c r="AD107" s="479"/>
      <c r="AE107" s="481"/>
      <c r="AF107" s="464"/>
      <c r="AG107" s="482"/>
      <c r="AH107" s="482"/>
      <c r="AI107" s="483"/>
    </row>
    <row r="108" spans="1:559" s="401" customFormat="1" ht="13.95" customHeight="1">
      <c r="A108" s="963"/>
      <c r="B108" s="468" t="s">
        <v>2994</v>
      </c>
      <c r="C108" s="469" t="s">
        <v>303</v>
      </c>
      <c r="D108" s="469" t="s">
        <v>1129</v>
      </c>
      <c r="E108" s="469" t="s">
        <v>1130</v>
      </c>
      <c r="F108" s="470">
        <v>55.13</v>
      </c>
      <c r="G108" s="470">
        <v>1.65</v>
      </c>
      <c r="H108" s="470">
        <v>5.05</v>
      </c>
      <c r="I108" s="471">
        <f t="shared" si="57"/>
        <v>8</v>
      </c>
      <c r="J108" s="472">
        <f t="shared" si="57"/>
        <v>55.138749999999995</v>
      </c>
      <c r="K108" s="472">
        <f t="shared" si="57"/>
        <v>14.594842961519989</v>
      </c>
      <c r="L108" s="473">
        <f t="shared" si="57"/>
        <v>0.26469303278583556</v>
      </c>
      <c r="M108" s="474">
        <f t="shared" si="35"/>
        <v>5.9952683444843089E-4</v>
      </c>
      <c r="N108" s="475">
        <f t="shared" si="36"/>
        <v>0.49976082341183126</v>
      </c>
      <c r="O108" s="475">
        <f t="shared" si="37"/>
        <v>4.7835317633748708E-4</v>
      </c>
      <c r="P108" s="475">
        <f t="shared" si="38"/>
        <v>0.99952164682366251</v>
      </c>
      <c r="Q108" s="476">
        <f t="shared" si="39"/>
        <v>7.9961731745893001</v>
      </c>
      <c r="R108" s="477"/>
      <c r="S108" s="472"/>
      <c r="T108" s="472"/>
      <c r="U108" s="473"/>
      <c r="V108" s="478">
        <f t="shared" si="40"/>
        <v>8.7499999999920419E-3</v>
      </c>
      <c r="W108" s="478">
        <f t="shared" si="41"/>
        <v>1.7629999999999999</v>
      </c>
      <c r="X108" s="479">
        <f t="shared" si="42"/>
        <v>25.730708141159738</v>
      </c>
      <c r="Y108" s="480" t="str">
        <f t="shared" si="43"/>
        <v>Accept</v>
      </c>
      <c r="Z108" s="479"/>
      <c r="AA108" s="479"/>
      <c r="AB108" s="481"/>
      <c r="AC108" s="481"/>
      <c r="AD108" s="479"/>
      <c r="AE108" s="481"/>
      <c r="AF108" s="464"/>
      <c r="AG108" s="482"/>
      <c r="AH108" s="482"/>
      <c r="AI108" s="483"/>
    </row>
    <row r="109" spans="1:559" s="401" customFormat="1" ht="13.95" customHeight="1">
      <c r="A109" s="963"/>
      <c r="B109" s="468" t="s">
        <v>2994</v>
      </c>
      <c r="C109" s="469" t="s">
        <v>303</v>
      </c>
      <c r="D109" s="469" t="s">
        <v>1131</v>
      </c>
      <c r="E109" s="469" t="s">
        <v>1132</v>
      </c>
      <c r="F109" s="470">
        <v>70.14</v>
      </c>
      <c r="G109" s="470">
        <v>1.88</v>
      </c>
      <c r="H109" s="470">
        <v>6.38</v>
      </c>
      <c r="I109" s="471">
        <f t="shared" si="57"/>
        <v>8</v>
      </c>
      <c r="J109" s="472">
        <f t="shared" si="57"/>
        <v>55.138749999999995</v>
      </c>
      <c r="K109" s="472">
        <f t="shared" si="57"/>
        <v>14.594842961519989</v>
      </c>
      <c r="L109" s="473">
        <f t="shared" si="57"/>
        <v>0.26469303278583556</v>
      </c>
      <c r="M109" s="474">
        <f t="shared" si="35"/>
        <v>1.0278459343174524</v>
      </c>
      <c r="N109" s="475">
        <f t="shared" si="36"/>
        <v>0.8479888474523487</v>
      </c>
      <c r="O109" s="475">
        <f t="shared" si="37"/>
        <v>0.69597769490469741</v>
      </c>
      <c r="P109" s="475">
        <f t="shared" si="38"/>
        <v>0.30402230509530259</v>
      </c>
      <c r="Q109" s="476">
        <f t="shared" si="39"/>
        <v>2.4321784407624207</v>
      </c>
      <c r="R109" s="477"/>
      <c r="S109" s="472"/>
      <c r="T109" s="472"/>
      <c r="U109" s="473"/>
      <c r="V109" s="478">
        <f t="shared" si="40"/>
        <v>15.001250000000006</v>
      </c>
      <c r="W109" s="478">
        <f t="shared" si="41"/>
        <v>1.7629999999999999</v>
      </c>
      <c r="X109" s="479">
        <f t="shared" si="42"/>
        <v>25.730708141159738</v>
      </c>
      <c r="Y109" s="480" t="str">
        <f t="shared" si="43"/>
        <v>Accept</v>
      </c>
      <c r="Z109" s="479"/>
      <c r="AA109" s="479"/>
      <c r="AB109" s="481"/>
      <c r="AC109" s="481"/>
      <c r="AD109" s="479"/>
      <c r="AE109" s="481"/>
      <c r="AF109" s="464"/>
      <c r="AG109" s="482"/>
      <c r="AH109" s="482"/>
      <c r="AI109" s="483"/>
    </row>
    <row r="110" spans="1:559" s="401" customFormat="1" ht="13.95" customHeight="1">
      <c r="A110" s="963"/>
      <c r="B110" s="468" t="s">
        <v>2994</v>
      </c>
      <c r="C110" s="469" t="s">
        <v>303</v>
      </c>
      <c r="D110" s="469" t="s">
        <v>1133</v>
      </c>
      <c r="E110" s="469" t="s">
        <v>1134</v>
      </c>
      <c r="F110" s="470">
        <v>43.26</v>
      </c>
      <c r="G110" s="470">
        <v>1.67</v>
      </c>
      <c r="H110" s="470">
        <v>4.09</v>
      </c>
      <c r="I110" s="471">
        <f t="shared" si="57"/>
        <v>8</v>
      </c>
      <c r="J110" s="472">
        <f t="shared" si="57"/>
        <v>55.138749999999995</v>
      </c>
      <c r="K110" s="472">
        <f t="shared" si="57"/>
        <v>14.594842961519989</v>
      </c>
      <c r="L110" s="473">
        <f t="shared" si="57"/>
        <v>0.26469303278583556</v>
      </c>
      <c r="M110" s="474">
        <f t="shared" si="35"/>
        <v>0.81390050110980272</v>
      </c>
      <c r="N110" s="475">
        <f t="shared" si="36"/>
        <v>0.20785097680382422</v>
      </c>
      <c r="O110" s="475">
        <f t="shared" si="37"/>
        <v>0.5842980463923515</v>
      </c>
      <c r="P110" s="475">
        <f t="shared" si="38"/>
        <v>0.41570195360764844</v>
      </c>
      <c r="Q110" s="476">
        <f t="shared" si="39"/>
        <v>3.3256156288611876</v>
      </c>
      <c r="R110" s="477"/>
      <c r="S110" s="472"/>
      <c r="T110" s="472"/>
      <c r="U110" s="473"/>
      <c r="V110" s="478">
        <f t="shared" si="40"/>
        <v>11.878749999999997</v>
      </c>
      <c r="W110" s="478">
        <f t="shared" si="41"/>
        <v>1.7629999999999999</v>
      </c>
      <c r="X110" s="479">
        <f t="shared" si="42"/>
        <v>25.730708141159738</v>
      </c>
      <c r="Y110" s="480" t="str">
        <f t="shared" si="43"/>
        <v>Accept</v>
      </c>
      <c r="Z110" s="479"/>
      <c r="AA110" s="479"/>
      <c r="AB110" s="481"/>
      <c r="AC110" s="481"/>
      <c r="AD110" s="479"/>
      <c r="AE110" s="481"/>
      <c r="AF110" s="464"/>
      <c r="AG110" s="482"/>
      <c r="AH110" s="482"/>
      <c r="AI110" s="483"/>
    </row>
    <row r="111" spans="1:559" s="401" customFormat="1" ht="13.95" customHeight="1">
      <c r="A111" s="963"/>
      <c r="B111" s="468" t="s">
        <v>2994</v>
      </c>
      <c r="C111" s="469" t="s">
        <v>303</v>
      </c>
      <c r="D111" s="469" t="s">
        <v>1135</v>
      </c>
      <c r="E111" s="469" t="s">
        <v>1136</v>
      </c>
      <c r="F111" s="470">
        <v>56.95</v>
      </c>
      <c r="G111" s="470">
        <v>1.34</v>
      </c>
      <c r="H111" s="470">
        <v>5.1100000000000003</v>
      </c>
      <c r="I111" s="471">
        <f t="shared" si="57"/>
        <v>8</v>
      </c>
      <c r="J111" s="472">
        <f t="shared" si="57"/>
        <v>55.138749999999995</v>
      </c>
      <c r="K111" s="472">
        <f t="shared" si="57"/>
        <v>14.594842961519989</v>
      </c>
      <c r="L111" s="473">
        <f t="shared" si="57"/>
        <v>0.26469303278583556</v>
      </c>
      <c r="M111" s="474">
        <f t="shared" si="35"/>
        <v>0.12410205473093865</v>
      </c>
      <c r="N111" s="475">
        <f t="shared" si="36"/>
        <v>0.54938276435094135</v>
      </c>
      <c r="O111" s="475">
        <f t="shared" si="37"/>
        <v>9.876552870188271E-2</v>
      </c>
      <c r="P111" s="475">
        <f t="shared" si="38"/>
        <v>0.90123447129811729</v>
      </c>
      <c r="Q111" s="476">
        <f t="shared" si="39"/>
        <v>7.2098757703849383</v>
      </c>
      <c r="R111" s="477"/>
      <c r="S111" s="472"/>
      <c r="T111" s="472"/>
      <c r="U111" s="473"/>
      <c r="V111" s="478">
        <f t="shared" si="40"/>
        <v>1.8112500000000082</v>
      </c>
      <c r="W111" s="478">
        <f t="shared" si="41"/>
        <v>1.7629999999999999</v>
      </c>
      <c r="X111" s="479">
        <f t="shared" si="42"/>
        <v>25.730708141159738</v>
      </c>
      <c r="Y111" s="480" t="str">
        <f t="shared" si="43"/>
        <v>Accept</v>
      </c>
      <c r="Z111" s="479"/>
      <c r="AA111" s="479"/>
      <c r="AB111" s="481"/>
      <c r="AC111" s="481"/>
      <c r="AD111" s="479"/>
      <c r="AE111" s="481"/>
      <c r="AF111" s="464"/>
      <c r="AG111" s="482"/>
      <c r="AH111" s="482"/>
      <c r="AI111" s="483"/>
    </row>
    <row r="112" spans="1:559" s="401" customFormat="1" ht="13.95" customHeight="1">
      <c r="A112" s="963"/>
      <c r="B112" s="468" t="s">
        <v>2994</v>
      </c>
      <c r="C112" s="469" t="s">
        <v>303</v>
      </c>
      <c r="D112" s="469" t="s">
        <v>1137</v>
      </c>
      <c r="E112" s="469" t="s">
        <v>1138</v>
      </c>
      <c r="F112" s="470">
        <v>61.63</v>
      </c>
      <c r="G112" s="470">
        <v>1.77</v>
      </c>
      <c r="H112" s="470">
        <v>5.63</v>
      </c>
      <c r="I112" s="471">
        <f t="shared" si="57"/>
        <v>8</v>
      </c>
      <c r="J112" s="472">
        <f t="shared" si="57"/>
        <v>55.138749999999995</v>
      </c>
      <c r="K112" s="472">
        <f t="shared" si="57"/>
        <v>14.594842961519989</v>
      </c>
      <c r="L112" s="473">
        <f t="shared" si="57"/>
        <v>0.26469303278583556</v>
      </c>
      <c r="M112" s="474">
        <f t="shared" si="35"/>
        <v>0.44476326447050535</v>
      </c>
      <c r="N112" s="475">
        <f t="shared" si="36"/>
        <v>0.67175457770755242</v>
      </c>
      <c r="O112" s="475">
        <f t="shared" si="37"/>
        <v>0.34350915541510485</v>
      </c>
      <c r="P112" s="475">
        <f t="shared" si="38"/>
        <v>0.65649084458489515</v>
      </c>
      <c r="Q112" s="476">
        <f t="shared" si="39"/>
        <v>5.2519267566791612</v>
      </c>
      <c r="R112" s="477"/>
      <c r="S112" s="472"/>
      <c r="T112" s="472"/>
      <c r="U112" s="473"/>
      <c r="V112" s="478">
        <f t="shared" si="40"/>
        <v>6.491250000000008</v>
      </c>
      <c r="W112" s="478">
        <f t="shared" si="41"/>
        <v>1.7629999999999999</v>
      </c>
      <c r="X112" s="479">
        <f t="shared" si="42"/>
        <v>25.730708141159738</v>
      </c>
      <c r="Y112" s="480" t="str">
        <f t="shared" si="43"/>
        <v>Accept</v>
      </c>
      <c r="Z112" s="479"/>
      <c r="AA112" s="479"/>
      <c r="AB112" s="481"/>
      <c r="AC112" s="481"/>
      <c r="AD112" s="479"/>
      <c r="AE112" s="481"/>
      <c r="AF112" s="464"/>
      <c r="AG112" s="482"/>
      <c r="AH112" s="482"/>
      <c r="AI112" s="483"/>
    </row>
    <row r="113" spans="1:559" s="501" customFormat="1" ht="13.95" customHeight="1">
      <c r="A113" s="964"/>
      <c r="B113" s="484" t="s">
        <v>2994</v>
      </c>
      <c r="C113" s="485" t="s">
        <v>303</v>
      </c>
      <c r="D113" s="485" t="s">
        <v>1139</v>
      </c>
      <c r="E113" s="485" t="s">
        <v>1140</v>
      </c>
      <c r="F113" s="486">
        <v>41.13</v>
      </c>
      <c r="G113" s="486">
        <v>0.93</v>
      </c>
      <c r="H113" s="486">
        <v>3.67</v>
      </c>
      <c r="I113" s="487">
        <f t="shared" si="57"/>
        <v>8</v>
      </c>
      <c r="J113" s="488">
        <f t="shared" si="57"/>
        <v>55.138749999999995</v>
      </c>
      <c r="K113" s="488">
        <f t="shared" si="57"/>
        <v>14.594842961519989</v>
      </c>
      <c r="L113" s="489">
        <f t="shared" si="57"/>
        <v>0.26469303278583556</v>
      </c>
      <c r="M113" s="490">
        <f t="shared" si="35"/>
        <v>0.95984246195281031</v>
      </c>
      <c r="N113" s="491">
        <f t="shared" si="36"/>
        <v>0.16856725402268488</v>
      </c>
      <c r="O113" s="491">
        <f t="shared" si="37"/>
        <v>0.66286549195463018</v>
      </c>
      <c r="P113" s="491">
        <f t="shared" si="38"/>
        <v>0.33713450804536976</v>
      </c>
      <c r="Q113" s="492">
        <f t="shared" si="39"/>
        <v>2.6970760643629581</v>
      </c>
      <c r="R113" s="493"/>
      <c r="S113" s="488"/>
      <c r="T113" s="488"/>
      <c r="U113" s="489"/>
      <c r="V113" s="494">
        <f t="shared" si="40"/>
        <v>14.008749999999992</v>
      </c>
      <c r="W113" s="494">
        <f t="shared" si="41"/>
        <v>1.7629999999999999</v>
      </c>
      <c r="X113" s="495">
        <f t="shared" si="42"/>
        <v>25.730708141159738</v>
      </c>
      <c r="Y113" s="496" t="str">
        <f t="shared" si="43"/>
        <v>Accept</v>
      </c>
      <c r="Z113" s="495"/>
      <c r="AA113" s="495"/>
      <c r="AB113" s="497"/>
      <c r="AC113" s="497"/>
      <c r="AD113" s="495"/>
      <c r="AE113" s="497"/>
      <c r="AF113" s="498"/>
      <c r="AG113" s="499"/>
      <c r="AH113" s="499"/>
      <c r="AI113" s="500"/>
      <c r="AJ113" s="401"/>
      <c r="AK113" s="401"/>
      <c r="AL113" s="401"/>
      <c r="AM113" s="401"/>
      <c r="AN113" s="401"/>
      <c r="AO113" s="401"/>
      <c r="AP113" s="401"/>
      <c r="AQ113" s="401"/>
      <c r="AR113" s="401"/>
      <c r="AS113" s="401"/>
      <c r="AT113" s="401"/>
      <c r="AU113" s="401"/>
      <c r="AV113" s="401"/>
      <c r="AW113" s="401"/>
      <c r="AX113" s="401"/>
      <c r="AY113" s="401"/>
      <c r="AZ113" s="401"/>
      <c r="BA113" s="401"/>
      <c r="BB113" s="401"/>
      <c r="BC113" s="401"/>
      <c r="BD113" s="401"/>
      <c r="BE113" s="401"/>
      <c r="BF113" s="401"/>
      <c r="BG113" s="401"/>
      <c r="BH113" s="401"/>
      <c r="BI113" s="401"/>
      <c r="BJ113" s="401"/>
      <c r="BK113" s="401"/>
      <c r="BL113" s="401"/>
      <c r="BM113" s="401"/>
      <c r="BN113" s="401"/>
      <c r="BO113" s="401"/>
      <c r="BP113" s="401"/>
      <c r="BQ113" s="401"/>
      <c r="BR113" s="401"/>
      <c r="BS113" s="401"/>
      <c r="BT113" s="401"/>
      <c r="BU113" s="401"/>
      <c r="BV113" s="401"/>
      <c r="BW113" s="401"/>
      <c r="BX113" s="401"/>
      <c r="BY113" s="401"/>
      <c r="BZ113" s="401"/>
      <c r="CA113" s="401"/>
      <c r="CB113" s="401"/>
      <c r="CC113" s="401"/>
      <c r="CD113" s="401"/>
      <c r="CE113" s="401"/>
      <c r="CF113" s="401"/>
      <c r="CG113" s="401"/>
      <c r="CH113" s="401"/>
      <c r="CI113" s="401"/>
      <c r="CJ113" s="401"/>
      <c r="CK113" s="401"/>
      <c r="CL113" s="401"/>
      <c r="CM113" s="401"/>
      <c r="CN113" s="401"/>
      <c r="CO113" s="401"/>
      <c r="CP113" s="401"/>
      <c r="CQ113" s="401"/>
      <c r="CR113" s="401"/>
      <c r="CS113" s="401"/>
      <c r="CT113" s="401"/>
      <c r="CU113" s="401"/>
      <c r="CV113" s="401"/>
      <c r="CW113" s="401"/>
      <c r="CX113" s="401"/>
      <c r="CY113" s="401"/>
      <c r="CZ113" s="401"/>
      <c r="DA113" s="401"/>
      <c r="DB113" s="401"/>
      <c r="DC113" s="401"/>
      <c r="DD113" s="401"/>
      <c r="DE113" s="401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1"/>
      <c r="DT113" s="401"/>
      <c r="DU113" s="401"/>
      <c r="DV113" s="401"/>
      <c r="DW113" s="401"/>
      <c r="DX113" s="401"/>
      <c r="DY113" s="401"/>
      <c r="DZ113" s="401"/>
      <c r="EA113" s="401"/>
      <c r="EB113" s="401"/>
      <c r="EC113" s="401"/>
      <c r="ED113" s="401"/>
      <c r="EE113" s="401"/>
      <c r="EF113" s="401"/>
      <c r="EG113" s="401"/>
      <c r="EH113" s="401"/>
      <c r="EI113" s="401"/>
      <c r="EJ113" s="401"/>
      <c r="EK113" s="401"/>
      <c r="EL113" s="401"/>
      <c r="EM113" s="401"/>
      <c r="EN113" s="401"/>
      <c r="EO113" s="401"/>
      <c r="EP113" s="401"/>
      <c r="EQ113" s="401"/>
      <c r="ER113" s="401"/>
      <c r="ES113" s="401"/>
      <c r="ET113" s="401"/>
      <c r="EU113" s="401"/>
      <c r="EV113" s="401"/>
      <c r="EW113" s="401"/>
      <c r="EX113" s="401"/>
      <c r="EY113" s="401"/>
      <c r="EZ113" s="401"/>
      <c r="FA113" s="401"/>
      <c r="FB113" s="401"/>
      <c r="FC113" s="401"/>
      <c r="FD113" s="401"/>
      <c r="FE113" s="401"/>
      <c r="FF113" s="401"/>
      <c r="FG113" s="401"/>
      <c r="FH113" s="401"/>
      <c r="FI113" s="401"/>
      <c r="FJ113" s="401"/>
      <c r="FK113" s="401"/>
      <c r="FL113" s="401"/>
      <c r="FM113" s="401"/>
      <c r="FN113" s="401"/>
      <c r="FO113" s="401"/>
      <c r="FP113" s="401"/>
      <c r="FQ113" s="401"/>
      <c r="FR113" s="401"/>
      <c r="FS113" s="401"/>
      <c r="FT113" s="401"/>
      <c r="FU113" s="401"/>
      <c r="FV113" s="401"/>
      <c r="FW113" s="401"/>
      <c r="FX113" s="401"/>
      <c r="FY113" s="401"/>
      <c r="FZ113" s="401"/>
      <c r="GA113" s="401"/>
      <c r="GB113" s="401"/>
      <c r="GC113" s="401"/>
      <c r="GD113" s="401"/>
      <c r="GE113" s="401"/>
      <c r="GF113" s="401"/>
      <c r="GG113" s="401"/>
      <c r="GH113" s="401"/>
      <c r="GI113" s="401"/>
      <c r="GJ113" s="401"/>
      <c r="GK113" s="401"/>
      <c r="GL113" s="401"/>
      <c r="GM113" s="401"/>
      <c r="GN113" s="401"/>
      <c r="GO113" s="401"/>
      <c r="GP113" s="401"/>
      <c r="GQ113" s="401"/>
      <c r="GR113" s="401"/>
      <c r="GS113" s="401"/>
      <c r="GT113" s="401"/>
      <c r="GU113" s="401"/>
      <c r="GV113" s="401"/>
      <c r="GW113" s="401"/>
      <c r="GX113" s="401"/>
      <c r="GY113" s="401"/>
      <c r="GZ113" s="401"/>
      <c r="HA113" s="401"/>
      <c r="HB113" s="401"/>
      <c r="HC113" s="401"/>
      <c r="HD113" s="401"/>
      <c r="HE113" s="401"/>
      <c r="HF113" s="401"/>
      <c r="HG113" s="401"/>
      <c r="HH113" s="401"/>
      <c r="HI113" s="401"/>
      <c r="HJ113" s="401"/>
      <c r="HK113" s="401"/>
      <c r="HL113" s="401"/>
      <c r="HM113" s="401"/>
      <c r="HN113" s="401"/>
      <c r="HO113" s="401"/>
      <c r="HP113" s="401"/>
      <c r="HQ113" s="401"/>
      <c r="HR113" s="401"/>
      <c r="HS113" s="401"/>
      <c r="HT113" s="401"/>
      <c r="HU113" s="401"/>
      <c r="HV113" s="401"/>
      <c r="HW113" s="401"/>
      <c r="HX113" s="401"/>
      <c r="HY113" s="401"/>
      <c r="HZ113" s="401"/>
      <c r="IA113" s="401"/>
      <c r="IB113" s="401"/>
      <c r="IC113" s="401"/>
      <c r="ID113" s="401"/>
      <c r="IE113" s="401"/>
      <c r="IF113" s="401"/>
      <c r="IG113" s="401"/>
      <c r="IH113" s="401"/>
      <c r="II113" s="401"/>
      <c r="IJ113" s="401"/>
      <c r="IK113" s="401"/>
      <c r="IL113" s="401"/>
      <c r="IM113" s="401"/>
      <c r="IN113" s="401"/>
      <c r="IO113" s="401"/>
      <c r="IP113" s="401"/>
      <c r="IQ113" s="401"/>
      <c r="IR113" s="401"/>
      <c r="IS113" s="401"/>
      <c r="IT113" s="401"/>
      <c r="IU113" s="401"/>
      <c r="IV113" s="401"/>
      <c r="IW113" s="401"/>
      <c r="IX113" s="401"/>
      <c r="IY113" s="401"/>
      <c r="IZ113" s="401"/>
      <c r="JA113" s="401"/>
      <c r="JB113" s="401"/>
      <c r="JC113" s="401"/>
      <c r="JD113" s="401"/>
      <c r="JE113" s="401"/>
      <c r="JF113" s="401"/>
      <c r="JG113" s="401"/>
      <c r="JH113" s="401"/>
      <c r="JI113" s="401"/>
      <c r="JJ113" s="401"/>
      <c r="JK113" s="401"/>
      <c r="JL113" s="401"/>
      <c r="JM113" s="401"/>
      <c r="JN113" s="401"/>
      <c r="JO113" s="401"/>
      <c r="JP113" s="401"/>
      <c r="JQ113" s="401"/>
      <c r="JR113" s="401"/>
      <c r="JS113" s="401"/>
      <c r="JT113" s="401"/>
      <c r="JU113" s="401"/>
      <c r="JV113" s="401"/>
      <c r="JW113" s="401"/>
      <c r="JX113" s="401"/>
      <c r="JY113" s="401"/>
      <c r="JZ113" s="401"/>
      <c r="KA113" s="401"/>
      <c r="KB113" s="401"/>
      <c r="KC113" s="401"/>
      <c r="KD113" s="401"/>
      <c r="KE113" s="401"/>
      <c r="KF113" s="401"/>
      <c r="KG113" s="401"/>
      <c r="KH113" s="401"/>
      <c r="KI113" s="401"/>
      <c r="KJ113" s="401"/>
      <c r="KK113" s="401"/>
      <c r="KL113" s="401"/>
      <c r="KM113" s="401"/>
      <c r="KN113" s="401"/>
      <c r="KO113" s="401"/>
      <c r="KP113" s="401"/>
      <c r="KQ113" s="401"/>
      <c r="KR113" s="401"/>
      <c r="KS113" s="401"/>
      <c r="KT113" s="401"/>
      <c r="KU113" s="401"/>
      <c r="KV113" s="401"/>
      <c r="KW113" s="401"/>
      <c r="KX113" s="401"/>
      <c r="KY113" s="401"/>
      <c r="KZ113" s="401"/>
      <c r="LA113" s="401"/>
      <c r="LB113" s="401"/>
      <c r="LC113" s="401"/>
      <c r="LD113" s="401"/>
      <c r="LE113" s="401"/>
      <c r="LF113" s="401"/>
      <c r="LG113" s="401"/>
      <c r="LH113" s="401"/>
      <c r="LI113" s="401"/>
      <c r="LJ113" s="401"/>
      <c r="LK113" s="401"/>
      <c r="LL113" s="401"/>
      <c r="LM113" s="401"/>
      <c r="LN113" s="401"/>
      <c r="LO113" s="401"/>
      <c r="LP113" s="401"/>
      <c r="LQ113" s="401"/>
      <c r="LR113" s="401"/>
      <c r="LS113" s="401"/>
      <c r="LT113" s="401"/>
      <c r="LU113" s="401"/>
      <c r="LV113" s="401"/>
      <c r="LW113" s="401"/>
      <c r="LX113" s="401"/>
      <c r="LY113" s="401"/>
      <c r="LZ113" s="401"/>
      <c r="MA113" s="401"/>
      <c r="MB113" s="401"/>
      <c r="MC113" s="401"/>
      <c r="MD113" s="401"/>
      <c r="ME113" s="401"/>
      <c r="MF113" s="401"/>
      <c r="MG113" s="401"/>
      <c r="MH113" s="401"/>
      <c r="MI113" s="401"/>
      <c r="MJ113" s="401"/>
      <c r="MK113" s="401"/>
      <c r="ML113" s="401"/>
      <c r="MM113" s="401"/>
      <c r="MN113" s="401"/>
      <c r="MO113" s="401"/>
      <c r="MP113" s="401"/>
      <c r="MQ113" s="401"/>
      <c r="MR113" s="401"/>
      <c r="MS113" s="401"/>
      <c r="MT113" s="401"/>
      <c r="MU113" s="401"/>
      <c r="MV113" s="401"/>
      <c r="MW113" s="401"/>
      <c r="MX113" s="401"/>
      <c r="MY113" s="401"/>
      <c r="MZ113" s="401"/>
      <c r="NA113" s="401"/>
      <c r="NB113" s="401"/>
      <c r="NC113" s="401"/>
      <c r="ND113" s="401"/>
      <c r="NE113" s="401"/>
      <c r="NF113" s="401"/>
      <c r="NG113" s="401"/>
      <c r="NH113" s="401"/>
      <c r="NI113" s="401"/>
      <c r="NJ113" s="401"/>
      <c r="NK113" s="401"/>
      <c r="NL113" s="401"/>
      <c r="NM113" s="401"/>
      <c r="NN113" s="401"/>
      <c r="NO113" s="401"/>
      <c r="NP113" s="401"/>
      <c r="NQ113" s="401"/>
      <c r="NR113" s="401"/>
      <c r="NS113" s="401"/>
      <c r="NT113" s="401"/>
      <c r="NU113" s="401"/>
      <c r="NV113" s="401"/>
      <c r="NW113" s="401"/>
      <c r="NX113" s="401"/>
      <c r="NY113" s="401"/>
      <c r="NZ113" s="401"/>
      <c r="OA113" s="401"/>
      <c r="OB113" s="401"/>
      <c r="OC113" s="401"/>
      <c r="OD113" s="401"/>
      <c r="OE113" s="401"/>
      <c r="OF113" s="401"/>
      <c r="OG113" s="401"/>
      <c r="OH113" s="401"/>
      <c r="OI113" s="401"/>
      <c r="OJ113" s="401"/>
      <c r="OK113" s="401"/>
      <c r="OL113" s="401"/>
      <c r="OM113" s="401"/>
      <c r="ON113" s="401"/>
      <c r="OO113" s="401"/>
      <c r="OP113" s="401"/>
      <c r="OQ113" s="401"/>
      <c r="OR113" s="401"/>
      <c r="OS113" s="401"/>
      <c r="OT113" s="401"/>
      <c r="OU113" s="401"/>
      <c r="OV113" s="401"/>
      <c r="OW113" s="401"/>
      <c r="OX113" s="401"/>
      <c r="OY113" s="401"/>
      <c r="OZ113" s="401"/>
      <c r="PA113" s="401"/>
      <c r="PB113" s="401"/>
      <c r="PC113" s="401"/>
      <c r="PD113" s="401"/>
      <c r="PE113" s="401"/>
      <c r="PF113" s="401"/>
      <c r="PG113" s="401"/>
      <c r="PH113" s="401"/>
      <c r="PI113" s="401"/>
      <c r="PJ113" s="401"/>
      <c r="PK113" s="401"/>
      <c r="PL113" s="401"/>
      <c r="PM113" s="401"/>
      <c r="PN113" s="401"/>
      <c r="PO113" s="401"/>
      <c r="PP113" s="401"/>
      <c r="PQ113" s="401"/>
      <c r="PR113" s="401"/>
      <c r="PS113" s="401"/>
      <c r="PT113" s="401"/>
      <c r="PU113" s="401"/>
      <c r="PV113" s="401"/>
      <c r="PW113" s="401"/>
      <c r="PX113" s="401"/>
      <c r="PY113" s="401"/>
      <c r="PZ113" s="401"/>
      <c r="QA113" s="401"/>
      <c r="QB113" s="401"/>
      <c r="QC113" s="401"/>
      <c r="QD113" s="401"/>
      <c r="QE113" s="401"/>
      <c r="QF113" s="401"/>
      <c r="QG113" s="401"/>
      <c r="QH113" s="401"/>
      <c r="QI113" s="401"/>
      <c r="QJ113" s="401"/>
      <c r="QK113" s="401"/>
      <c r="QL113" s="401"/>
      <c r="QM113" s="401"/>
      <c r="QN113" s="401"/>
      <c r="QO113" s="401"/>
      <c r="QP113" s="401"/>
      <c r="QQ113" s="401"/>
      <c r="QR113" s="401"/>
      <c r="QS113" s="401"/>
      <c r="QT113" s="401"/>
      <c r="QU113" s="401"/>
      <c r="QV113" s="401"/>
      <c r="QW113" s="401"/>
      <c r="QX113" s="401"/>
      <c r="QY113" s="401"/>
      <c r="QZ113" s="401"/>
      <c r="RA113" s="401"/>
      <c r="RB113" s="401"/>
      <c r="RC113" s="401"/>
      <c r="RD113" s="401"/>
      <c r="RE113" s="401"/>
      <c r="RF113" s="401"/>
      <c r="RG113" s="401"/>
      <c r="RH113" s="401"/>
      <c r="RI113" s="401"/>
      <c r="RJ113" s="401"/>
      <c r="RK113" s="401"/>
      <c r="RL113" s="401"/>
      <c r="RM113" s="401"/>
      <c r="RN113" s="401"/>
      <c r="RO113" s="401"/>
      <c r="RP113" s="401"/>
      <c r="RQ113" s="401"/>
      <c r="RR113" s="401"/>
      <c r="RS113" s="401"/>
      <c r="RT113" s="401"/>
      <c r="RU113" s="401"/>
      <c r="RV113" s="401"/>
      <c r="RW113" s="401"/>
      <c r="RX113" s="401"/>
      <c r="RY113" s="401"/>
      <c r="RZ113" s="401"/>
      <c r="SA113" s="401"/>
      <c r="SB113" s="401"/>
      <c r="SC113" s="401"/>
      <c r="SD113" s="401"/>
      <c r="SE113" s="401"/>
      <c r="SF113" s="401"/>
      <c r="SG113" s="401"/>
      <c r="SH113" s="401"/>
      <c r="SI113" s="401"/>
      <c r="SJ113" s="401"/>
      <c r="SK113" s="401"/>
      <c r="SL113" s="401"/>
      <c r="SM113" s="401"/>
      <c r="SN113" s="401"/>
      <c r="SO113" s="401"/>
      <c r="SP113" s="401"/>
      <c r="SQ113" s="401"/>
      <c r="SR113" s="401"/>
      <c r="SS113" s="401"/>
      <c r="ST113" s="401"/>
      <c r="SU113" s="401"/>
      <c r="SV113" s="401"/>
      <c r="SW113" s="401"/>
      <c r="SX113" s="401"/>
      <c r="SY113" s="401"/>
      <c r="SZ113" s="401"/>
      <c r="TA113" s="401"/>
      <c r="TB113" s="401"/>
      <c r="TC113" s="401"/>
      <c r="TD113" s="401"/>
      <c r="TE113" s="401"/>
      <c r="TF113" s="401"/>
      <c r="TG113" s="401"/>
      <c r="TH113" s="401"/>
      <c r="TI113" s="401"/>
      <c r="TJ113" s="401"/>
      <c r="TK113" s="401"/>
      <c r="TL113" s="401"/>
      <c r="TM113" s="401"/>
      <c r="TN113" s="401"/>
      <c r="TO113" s="401"/>
      <c r="TP113" s="401"/>
      <c r="TQ113" s="401"/>
      <c r="TR113" s="401"/>
      <c r="TS113" s="401"/>
      <c r="TT113" s="401"/>
      <c r="TU113" s="401"/>
      <c r="TV113" s="401"/>
      <c r="TW113" s="401"/>
      <c r="TX113" s="401"/>
      <c r="TY113" s="401"/>
      <c r="TZ113" s="401"/>
      <c r="UA113" s="401"/>
      <c r="UB113" s="401"/>
      <c r="UC113" s="401"/>
      <c r="UD113" s="401"/>
      <c r="UE113" s="401"/>
      <c r="UF113" s="401"/>
      <c r="UG113" s="401"/>
      <c r="UH113" s="401"/>
      <c r="UI113" s="401"/>
      <c r="UJ113" s="401"/>
      <c r="UK113" s="401"/>
      <c r="UL113" s="401"/>
      <c r="UM113" s="401"/>
    </row>
    <row r="114" spans="1:559" s="467" customFormat="1" ht="13.95" customHeight="1">
      <c r="A114" s="962" t="s">
        <v>159</v>
      </c>
      <c r="B114" s="450" t="s">
        <v>1141</v>
      </c>
      <c r="C114" s="451" t="s">
        <v>323</v>
      </c>
      <c r="D114" s="451" t="s">
        <v>1142</v>
      </c>
      <c r="E114" s="451" t="s">
        <v>1143</v>
      </c>
      <c r="F114" s="452">
        <v>13.08</v>
      </c>
      <c r="G114" s="452">
        <v>0.47</v>
      </c>
      <c r="H114" s="452">
        <v>1.21</v>
      </c>
      <c r="I114" s="453">
        <f>COUNT(F114:F123)</f>
        <v>10</v>
      </c>
      <c r="J114" s="458">
        <f>AVERAGE(F114:F123)</f>
        <v>16.93</v>
      </c>
      <c r="K114" s="458">
        <f>STDEV(F114:F123)</f>
        <v>3.8609037514263203</v>
      </c>
      <c r="L114" s="459">
        <f>K114/J114</f>
        <v>0.22805101898560665</v>
      </c>
      <c r="M114" s="454">
        <f t="shared" si="35"/>
        <v>0.99717585515508056</v>
      </c>
      <c r="N114" s="455">
        <f t="shared" si="36"/>
        <v>0.15933957925878486</v>
      </c>
      <c r="O114" s="455">
        <f t="shared" si="37"/>
        <v>0.68132084148243033</v>
      </c>
      <c r="P114" s="455">
        <f t="shared" si="38"/>
        <v>0.31867915851756973</v>
      </c>
      <c r="Q114" s="456">
        <f t="shared" si="39"/>
        <v>3.1867915851756972</v>
      </c>
      <c r="R114" s="457">
        <f>COUNT(F114:F123)</f>
        <v>10</v>
      </c>
      <c r="S114" s="458">
        <f>AVERAGE(F114:F123)</f>
        <v>16.93</v>
      </c>
      <c r="T114" s="458">
        <f>STDEV(F114:F123)</f>
        <v>3.8609037514263203</v>
      </c>
      <c r="U114" s="459">
        <f>T114/S114</f>
        <v>0.22805101898560665</v>
      </c>
      <c r="V114" s="460">
        <f t="shared" si="40"/>
        <v>3.8499999999999996</v>
      </c>
      <c r="W114" s="460">
        <f t="shared" si="41"/>
        <v>1.8779999999999999</v>
      </c>
      <c r="X114" s="461">
        <f t="shared" si="42"/>
        <v>7.2507772451786288</v>
      </c>
      <c r="Y114" s="462" t="str">
        <f t="shared" si="43"/>
        <v>Accept</v>
      </c>
      <c r="Z114" s="461"/>
      <c r="AA114" s="461"/>
      <c r="AB114" s="463"/>
      <c r="AC114" s="463"/>
      <c r="AD114" s="461"/>
      <c r="AE114" s="463"/>
      <c r="AF114" s="464">
        <f>COUNT(F114:F123)</f>
        <v>10</v>
      </c>
      <c r="AG114" s="465">
        <f>AVERAGE(F114:F123)</f>
        <v>16.93</v>
      </c>
      <c r="AH114" s="465">
        <f>STDEV(F114:F123)</f>
        <v>3.8609037514263203</v>
      </c>
      <c r="AI114" s="466">
        <f>AH114/AG114</f>
        <v>0.22805101898560665</v>
      </c>
      <c r="AJ114" s="401"/>
      <c r="AK114" s="401"/>
      <c r="AL114" s="401"/>
      <c r="AM114" s="401"/>
      <c r="AN114" s="401"/>
      <c r="AO114" s="401"/>
      <c r="AP114" s="401"/>
      <c r="AQ114" s="401"/>
      <c r="AR114" s="401"/>
      <c r="AS114" s="401"/>
      <c r="AT114" s="401"/>
      <c r="AU114" s="401"/>
      <c r="AV114" s="401"/>
      <c r="AW114" s="401"/>
      <c r="AX114" s="401"/>
      <c r="AY114" s="401"/>
      <c r="AZ114" s="401"/>
      <c r="BA114" s="401"/>
      <c r="BB114" s="401"/>
      <c r="BC114" s="401"/>
      <c r="BD114" s="401"/>
      <c r="BE114" s="401"/>
      <c r="BF114" s="401"/>
      <c r="BG114" s="401"/>
      <c r="BH114" s="401"/>
      <c r="BI114" s="401"/>
      <c r="BJ114" s="401"/>
      <c r="BK114" s="401"/>
      <c r="BL114" s="401"/>
      <c r="BM114" s="401"/>
      <c r="BN114" s="401"/>
      <c r="BO114" s="401"/>
      <c r="BP114" s="401"/>
      <c r="BQ114" s="401"/>
      <c r="BR114" s="401"/>
      <c r="BS114" s="401"/>
      <c r="BT114" s="401"/>
      <c r="BU114" s="401"/>
      <c r="BV114" s="401"/>
      <c r="BW114" s="401"/>
      <c r="BX114" s="401"/>
      <c r="BY114" s="401"/>
      <c r="BZ114" s="401"/>
      <c r="CA114" s="401"/>
      <c r="CB114" s="401"/>
      <c r="CC114" s="401"/>
      <c r="CD114" s="401"/>
      <c r="CE114" s="401"/>
      <c r="CF114" s="401"/>
      <c r="CG114" s="401"/>
      <c r="CH114" s="401"/>
      <c r="CI114" s="401"/>
      <c r="CJ114" s="401"/>
      <c r="CK114" s="401"/>
      <c r="CL114" s="401"/>
      <c r="CM114" s="401"/>
      <c r="CN114" s="401"/>
      <c r="CO114" s="401"/>
      <c r="CP114" s="401"/>
      <c r="CQ114" s="401"/>
      <c r="CR114" s="401"/>
      <c r="CS114" s="401"/>
      <c r="CT114" s="401"/>
      <c r="CU114" s="401"/>
      <c r="CV114" s="401"/>
      <c r="CW114" s="401"/>
      <c r="CX114" s="401"/>
      <c r="CY114" s="401"/>
      <c r="CZ114" s="401"/>
      <c r="DA114" s="401"/>
      <c r="DB114" s="401"/>
      <c r="DC114" s="401"/>
      <c r="DD114" s="401"/>
      <c r="DE114" s="401"/>
      <c r="DF114" s="401"/>
      <c r="DG114" s="401"/>
      <c r="DH114" s="401"/>
      <c r="DI114" s="401"/>
      <c r="DJ114" s="401"/>
      <c r="DK114" s="401"/>
      <c r="DL114" s="401"/>
      <c r="DM114" s="401"/>
      <c r="DN114" s="401"/>
      <c r="DO114" s="401"/>
      <c r="DP114" s="401"/>
      <c r="DQ114" s="401"/>
      <c r="DR114" s="401"/>
      <c r="DS114" s="401"/>
      <c r="DT114" s="401"/>
      <c r="DU114" s="401"/>
      <c r="DV114" s="401"/>
      <c r="DW114" s="401"/>
      <c r="DX114" s="401"/>
      <c r="DY114" s="401"/>
      <c r="DZ114" s="401"/>
      <c r="EA114" s="401"/>
      <c r="EB114" s="401"/>
      <c r="EC114" s="401"/>
      <c r="ED114" s="401"/>
      <c r="EE114" s="401"/>
      <c r="EF114" s="401"/>
      <c r="EG114" s="401"/>
      <c r="EH114" s="401"/>
      <c r="EI114" s="401"/>
      <c r="EJ114" s="401"/>
      <c r="EK114" s="401"/>
      <c r="EL114" s="401"/>
      <c r="EM114" s="401"/>
      <c r="EN114" s="401"/>
      <c r="EO114" s="401"/>
      <c r="EP114" s="401"/>
      <c r="EQ114" s="401"/>
      <c r="ER114" s="401"/>
      <c r="ES114" s="401"/>
      <c r="ET114" s="401"/>
      <c r="EU114" s="401"/>
      <c r="EV114" s="401"/>
      <c r="EW114" s="401"/>
      <c r="EX114" s="401"/>
      <c r="EY114" s="401"/>
      <c r="EZ114" s="401"/>
      <c r="FA114" s="401"/>
      <c r="FB114" s="401"/>
      <c r="FC114" s="401"/>
      <c r="FD114" s="401"/>
      <c r="FE114" s="401"/>
      <c r="FF114" s="401"/>
      <c r="FG114" s="401"/>
      <c r="FH114" s="401"/>
      <c r="FI114" s="401"/>
      <c r="FJ114" s="401"/>
      <c r="FK114" s="401"/>
      <c r="FL114" s="401"/>
      <c r="FM114" s="401"/>
      <c r="FN114" s="401"/>
      <c r="FO114" s="401"/>
      <c r="FP114" s="401"/>
      <c r="FQ114" s="401"/>
      <c r="FR114" s="401"/>
      <c r="FS114" s="401"/>
      <c r="FT114" s="401"/>
      <c r="FU114" s="401"/>
      <c r="FV114" s="401"/>
      <c r="FW114" s="401"/>
      <c r="FX114" s="401"/>
      <c r="FY114" s="401"/>
      <c r="FZ114" s="401"/>
      <c r="GA114" s="401"/>
      <c r="GB114" s="401"/>
      <c r="GC114" s="401"/>
      <c r="GD114" s="401"/>
      <c r="GE114" s="401"/>
      <c r="GF114" s="401"/>
      <c r="GG114" s="401"/>
      <c r="GH114" s="401"/>
      <c r="GI114" s="401"/>
      <c r="GJ114" s="401"/>
      <c r="GK114" s="401"/>
      <c r="GL114" s="401"/>
      <c r="GM114" s="401"/>
      <c r="GN114" s="401"/>
      <c r="GO114" s="401"/>
      <c r="GP114" s="401"/>
      <c r="GQ114" s="401"/>
      <c r="GR114" s="401"/>
      <c r="GS114" s="401"/>
      <c r="GT114" s="401"/>
      <c r="GU114" s="401"/>
      <c r="GV114" s="401"/>
      <c r="GW114" s="401"/>
      <c r="GX114" s="401"/>
      <c r="GY114" s="401"/>
      <c r="GZ114" s="401"/>
      <c r="HA114" s="401"/>
      <c r="HB114" s="401"/>
      <c r="HC114" s="401"/>
      <c r="HD114" s="401"/>
      <c r="HE114" s="401"/>
      <c r="HF114" s="401"/>
      <c r="HG114" s="401"/>
      <c r="HH114" s="401"/>
      <c r="HI114" s="401"/>
      <c r="HJ114" s="401"/>
      <c r="HK114" s="401"/>
      <c r="HL114" s="401"/>
      <c r="HM114" s="401"/>
      <c r="HN114" s="401"/>
      <c r="HO114" s="401"/>
      <c r="HP114" s="401"/>
      <c r="HQ114" s="401"/>
      <c r="HR114" s="401"/>
      <c r="HS114" s="401"/>
      <c r="HT114" s="401"/>
      <c r="HU114" s="401"/>
      <c r="HV114" s="401"/>
      <c r="HW114" s="401"/>
      <c r="HX114" s="401"/>
      <c r="HY114" s="401"/>
      <c r="HZ114" s="401"/>
      <c r="IA114" s="401"/>
      <c r="IB114" s="401"/>
      <c r="IC114" s="401"/>
      <c r="ID114" s="401"/>
      <c r="IE114" s="401"/>
      <c r="IF114" s="401"/>
      <c r="IG114" s="401"/>
      <c r="IH114" s="401"/>
      <c r="II114" s="401"/>
      <c r="IJ114" s="401"/>
      <c r="IK114" s="401"/>
      <c r="IL114" s="401"/>
      <c r="IM114" s="401"/>
      <c r="IN114" s="401"/>
      <c r="IO114" s="401"/>
      <c r="IP114" s="401"/>
      <c r="IQ114" s="401"/>
      <c r="IR114" s="401"/>
      <c r="IS114" s="401"/>
      <c r="IT114" s="401"/>
      <c r="IU114" s="401"/>
      <c r="IV114" s="401"/>
      <c r="IW114" s="401"/>
      <c r="IX114" s="401"/>
      <c r="IY114" s="401"/>
      <c r="IZ114" s="401"/>
      <c r="JA114" s="401"/>
      <c r="JB114" s="401"/>
      <c r="JC114" s="401"/>
      <c r="JD114" s="401"/>
      <c r="JE114" s="401"/>
      <c r="JF114" s="401"/>
      <c r="JG114" s="401"/>
      <c r="JH114" s="401"/>
      <c r="JI114" s="401"/>
      <c r="JJ114" s="401"/>
      <c r="JK114" s="401"/>
      <c r="JL114" s="401"/>
      <c r="JM114" s="401"/>
      <c r="JN114" s="401"/>
      <c r="JO114" s="401"/>
      <c r="JP114" s="401"/>
      <c r="JQ114" s="401"/>
      <c r="JR114" s="401"/>
      <c r="JS114" s="401"/>
      <c r="JT114" s="401"/>
      <c r="JU114" s="401"/>
      <c r="JV114" s="401"/>
      <c r="JW114" s="401"/>
      <c r="JX114" s="401"/>
      <c r="JY114" s="401"/>
      <c r="JZ114" s="401"/>
      <c r="KA114" s="401"/>
      <c r="KB114" s="401"/>
      <c r="KC114" s="401"/>
      <c r="KD114" s="401"/>
      <c r="KE114" s="401"/>
      <c r="KF114" s="401"/>
      <c r="KG114" s="401"/>
      <c r="KH114" s="401"/>
      <c r="KI114" s="401"/>
      <c r="KJ114" s="401"/>
      <c r="KK114" s="401"/>
      <c r="KL114" s="401"/>
      <c r="KM114" s="401"/>
      <c r="KN114" s="401"/>
      <c r="KO114" s="401"/>
      <c r="KP114" s="401"/>
      <c r="KQ114" s="401"/>
      <c r="KR114" s="401"/>
      <c r="KS114" s="401"/>
      <c r="KT114" s="401"/>
      <c r="KU114" s="401"/>
      <c r="KV114" s="401"/>
      <c r="KW114" s="401"/>
      <c r="KX114" s="401"/>
      <c r="KY114" s="401"/>
      <c r="KZ114" s="401"/>
      <c r="LA114" s="401"/>
      <c r="LB114" s="401"/>
      <c r="LC114" s="401"/>
      <c r="LD114" s="401"/>
      <c r="LE114" s="401"/>
      <c r="LF114" s="401"/>
      <c r="LG114" s="401"/>
      <c r="LH114" s="401"/>
      <c r="LI114" s="401"/>
      <c r="LJ114" s="401"/>
      <c r="LK114" s="401"/>
      <c r="LL114" s="401"/>
      <c r="LM114" s="401"/>
      <c r="LN114" s="401"/>
      <c r="LO114" s="401"/>
      <c r="LP114" s="401"/>
      <c r="LQ114" s="401"/>
      <c r="LR114" s="401"/>
      <c r="LS114" s="401"/>
      <c r="LT114" s="401"/>
      <c r="LU114" s="401"/>
      <c r="LV114" s="401"/>
      <c r="LW114" s="401"/>
      <c r="LX114" s="401"/>
      <c r="LY114" s="401"/>
      <c r="LZ114" s="401"/>
      <c r="MA114" s="401"/>
      <c r="MB114" s="401"/>
      <c r="MC114" s="401"/>
      <c r="MD114" s="401"/>
      <c r="ME114" s="401"/>
      <c r="MF114" s="401"/>
      <c r="MG114" s="401"/>
      <c r="MH114" s="401"/>
      <c r="MI114" s="401"/>
      <c r="MJ114" s="401"/>
      <c r="MK114" s="401"/>
      <c r="ML114" s="401"/>
      <c r="MM114" s="401"/>
      <c r="MN114" s="401"/>
      <c r="MO114" s="401"/>
      <c r="MP114" s="401"/>
      <c r="MQ114" s="401"/>
      <c r="MR114" s="401"/>
      <c r="MS114" s="401"/>
      <c r="MT114" s="401"/>
      <c r="MU114" s="401"/>
      <c r="MV114" s="401"/>
      <c r="MW114" s="401"/>
      <c r="MX114" s="401"/>
      <c r="MY114" s="401"/>
      <c r="MZ114" s="401"/>
      <c r="NA114" s="401"/>
      <c r="NB114" s="401"/>
      <c r="NC114" s="401"/>
      <c r="ND114" s="401"/>
      <c r="NE114" s="401"/>
      <c r="NF114" s="401"/>
      <c r="NG114" s="401"/>
      <c r="NH114" s="401"/>
      <c r="NI114" s="401"/>
      <c r="NJ114" s="401"/>
      <c r="NK114" s="401"/>
      <c r="NL114" s="401"/>
      <c r="NM114" s="401"/>
      <c r="NN114" s="401"/>
      <c r="NO114" s="401"/>
      <c r="NP114" s="401"/>
      <c r="NQ114" s="401"/>
      <c r="NR114" s="401"/>
      <c r="NS114" s="401"/>
      <c r="NT114" s="401"/>
      <c r="NU114" s="401"/>
      <c r="NV114" s="401"/>
      <c r="NW114" s="401"/>
      <c r="NX114" s="401"/>
      <c r="NY114" s="401"/>
      <c r="NZ114" s="401"/>
      <c r="OA114" s="401"/>
      <c r="OB114" s="401"/>
      <c r="OC114" s="401"/>
      <c r="OD114" s="401"/>
      <c r="OE114" s="401"/>
      <c r="OF114" s="401"/>
      <c r="OG114" s="401"/>
      <c r="OH114" s="401"/>
      <c r="OI114" s="401"/>
      <c r="OJ114" s="401"/>
      <c r="OK114" s="401"/>
      <c r="OL114" s="401"/>
      <c r="OM114" s="401"/>
      <c r="ON114" s="401"/>
      <c r="OO114" s="401"/>
      <c r="OP114" s="401"/>
      <c r="OQ114" s="401"/>
      <c r="OR114" s="401"/>
      <c r="OS114" s="401"/>
      <c r="OT114" s="401"/>
      <c r="OU114" s="401"/>
      <c r="OV114" s="401"/>
      <c r="OW114" s="401"/>
      <c r="OX114" s="401"/>
      <c r="OY114" s="401"/>
      <c r="OZ114" s="401"/>
      <c r="PA114" s="401"/>
      <c r="PB114" s="401"/>
      <c r="PC114" s="401"/>
      <c r="PD114" s="401"/>
      <c r="PE114" s="401"/>
      <c r="PF114" s="401"/>
      <c r="PG114" s="401"/>
      <c r="PH114" s="401"/>
      <c r="PI114" s="401"/>
      <c r="PJ114" s="401"/>
      <c r="PK114" s="401"/>
      <c r="PL114" s="401"/>
      <c r="PM114" s="401"/>
      <c r="PN114" s="401"/>
      <c r="PO114" s="401"/>
      <c r="PP114" s="401"/>
      <c r="PQ114" s="401"/>
      <c r="PR114" s="401"/>
      <c r="PS114" s="401"/>
      <c r="PT114" s="401"/>
      <c r="PU114" s="401"/>
      <c r="PV114" s="401"/>
      <c r="PW114" s="401"/>
      <c r="PX114" s="401"/>
      <c r="PY114" s="401"/>
      <c r="PZ114" s="401"/>
      <c r="QA114" s="401"/>
      <c r="QB114" s="401"/>
      <c r="QC114" s="401"/>
      <c r="QD114" s="401"/>
      <c r="QE114" s="401"/>
      <c r="QF114" s="401"/>
      <c r="QG114" s="401"/>
      <c r="QH114" s="401"/>
      <c r="QI114" s="401"/>
      <c r="QJ114" s="401"/>
      <c r="QK114" s="401"/>
      <c r="QL114" s="401"/>
      <c r="QM114" s="401"/>
      <c r="QN114" s="401"/>
      <c r="QO114" s="401"/>
      <c r="QP114" s="401"/>
      <c r="QQ114" s="401"/>
      <c r="QR114" s="401"/>
      <c r="QS114" s="401"/>
      <c r="QT114" s="401"/>
      <c r="QU114" s="401"/>
      <c r="QV114" s="401"/>
      <c r="QW114" s="401"/>
      <c r="QX114" s="401"/>
      <c r="QY114" s="401"/>
      <c r="QZ114" s="401"/>
      <c r="RA114" s="401"/>
      <c r="RB114" s="401"/>
      <c r="RC114" s="401"/>
      <c r="RD114" s="401"/>
      <c r="RE114" s="401"/>
      <c r="RF114" s="401"/>
      <c r="RG114" s="401"/>
      <c r="RH114" s="401"/>
      <c r="RI114" s="401"/>
      <c r="RJ114" s="401"/>
      <c r="RK114" s="401"/>
      <c r="RL114" s="401"/>
      <c r="RM114" s="401"/>
      <c r="RN114" s="401"/>
      <c r="RO114" s="401"/>
      <c r="RP114" s="401"/>
      <c r="RQ114" s="401"/>
      <c r="RR114" s="401"/>
      <c r="RS114" s="401"/>
      <c r="RT114" s="401"/>
      <c r="RU114" s="401"/>
      <c r="RV114" s="401"/>
      <c r="RW114" s="401"/>
      <c r="RX114" s="401"/>
      <c r="RY114" s="401"/>
      <c r="RZ114" s="401"/>
      <c r="SA114" s="401"/>
      <c r="SB114" s="401"/>
      <c r="SC114" s="401"/>
      <c r="SD114" s="401"/>
      <c r="SE114" s="401"/>
      <c r="SF114" s="401"/>
      <c r="SG114" s="401"/>
      <c r="SH114" s="401"/>
      <c r="SI114" s="401"/>
      <c r="SJ114" s="401"/>
      <c r="SK114" s="401"/>
      <c r="SL114" s="401"/>
      <c r="SM114" s="401"/>
      <c r="SN114" s="401"/>
      <c r="SO114" s="401"/>
      <c r="SP114" s="401"/>
      <c r="SQ114" s="401"/>
      <c r="SR114" s="401"/>
      <c r="SS114" s="401"/>
      <c r="ST114" s="401"/>
      <c r="SU114" s="401"/>
      <c r="SV114" s="401"/>
      <c r="SW114" s="401"/>
      <c r="SX114" s="401"/>
      <c r="SY114" s="401"/>
      <c r="SZ114" s="401"/>
      <c r="TA114" s="401"/>
      <c r="TB114" s="401"/>
      <c r="TC114" s="401"/>
      <c r="TD114" s="401"/>
      <c r="TE114" s="401"/>
      <c r="TF114" s="401"/>
      <c r="TG114" s="401"/>
      <c r="TH114" s="401"/>
      <c r="TI114" s="401"/>
      <c r="TJ114" s="401"/>
      <c r="TK114" s="401"/>
      <c r="TL114" s="401"/>
      <c r="TM114" s="401"/>
      <c r="TN114" s="401"/>
      <c r="TO114" s="401"/>
      <c r="TP114" s="401"/>
      <c r="TQ114" s="401"/>
      <c r="TR114" s="401"/>
      <c r="TS114" s="401"/>
      <c r="TT114" s="401"/>
      <c r="TU114" s="401"/>
      <c r="TV114" s="401"/>
      <c r="TW114" s="401"/>
      <c r="TX114" s="401"/>
      <c r="TY114" s="401"/>
      <c r="TZ114" s="401"/>
      <c r="UA114" s="401"/>
      <c r="UB114" s="401"/>
      <c r="UC114" s="401"/>
      <c r="UD114" s="401"/>
      <c r="UE114" s="401"/>
      <c r="UF114" s="401"/>
      <c r="UG114" s="401"/>
      <c r="UH114" s="401"/>
      <c r="UI114" s="401"/>
      <c r="UJ114" s="401"/>
      <c r="UK114" s="401"/>
      <c r="UL114" s="401"/>
      <c r="UM114" s="401"/>
    </row>
    <row r="115" spans="1:559" s="401" customFormat="1" ht="13.95" customHeight="1">
      <c r="A115" s="963"/>
      <c r="B115" s="468" t="s">
        <v>1141</v>
      </c>
      <c r="C115" s="469" t="s">
        <v>323</v>
      </c>
      <c r="D115" s="469" t="s">
        <v>1144</v>
      </c>
      <c r="E115" s="469" t="s">
        <v>1145</v>
      </c>
      <c r="F115" s="470">
        <v>18.149999999999999</v>
      </c>
      <c r="G115" s="470">
        <v>0.76</v>
      </c>
      <c r="H115" s="470">
        <v>1.73</v>
      </c>
      <c r="I115" s="471">
        <f t="shared" ref="I115:L123" si="58">I114</f>
        <v>10</v>
      </c>
      <c r="J115" s="472">
        <f t="shared" si="58"/>
        <v>16.93</v>
      </c>
      <c r="K115" s="472">
        <f t="shared" si="58"/>
        <v>3.8609037514263203</v>
      </c>
      <c r="L115" s="473">
        <f t="shared" si="58"/>
        <v>0.22805101898560665</v>
      </c>
      <c r="M115" s="474">
        <f t="shared" si="35"/>
        <v>0.31598819306212916</v>
      </c>
      <c r="N115" s="475">
        <f t="shared" si="36"/>
        <v>0.62399426503899735</v>
      </c>
      <c r="O115" s="475">
        <f t="shared" si="37"/>
        <v>0.24798853007799471</v>
      </c>
      <c r="P115" s="475">
        <f t="shared" si="38"/>
        <v>0.75201146992200529</v>
      </c>
      <c r="Q115" s="476">
        <f t="shared" si="39"/>
        <v>7.5201146992200529</v>
      </c>
      <c r="R115" s="477"/>
      <c r="S115" s="472"/>
      <c r="T115" s="472"/>
      <c r="U115" s="473"/>
      <c r="V115" s="478">
        <f t="shared" si="40"/>
        <v>1.2199999999999989</v>
      </c>
      <c r="W115" s="478">
        <f t="shared" si="41"/>
        <v>1.8779999999999999</v>
      </c>
      <c r="X115" s="479">
        <f t="shared" si="42"/>
        <v>7.2507772451786288</v>
      </c>
      <c r="Y115" s="480" t="str">
        <f t="shared" si="43"/>
        <v>Accept</v>
      </c>
      <c r="Z115" s="479"/>
      <c r="AA115" s="479"/>
      <c r="AB115" s="481"/>
      <c r="AC115" s="481"/>
      <c r="AD115" s="479"/>
      <c r="AE115" s="481"/>
      <c r="AF115" s="464"/>
      <c r="AG115" s="482"/>
      <c r="AH115" s="482"/>
      <c r="AI115" s="483"/>
    </row>
    <row r="116" spans="1:559" s="401" customFormat="1" ht="13.95" customHeight="1">
      <c r="A116" s="963"/>
      <c r="B116" s="468" t="s">
        <v>1141</v>
      </c>
      <c r="C116" s="469" t="s">
        <v>323</v>
      </c>
      <c r="D116" s="469" t="s">
        <v>1146</v>
      </c>
      <c r="E116" s="469" t="s">
        <v>1147</v>
      </c>
      <c r="F116" s="470">
        <v>16.72</v>
      </c>
      <c r="G116" s="470">
        <v>0.48</v>
      </c>
      <c r="H116" s="470">
        <v>1.51</v>
      </c>
      <c r="I116" s="471">
        <f t="shared" si="58"/>
        <v>10</v>
      </c>
      <c r="J116" s="472">
        <f t="shared" si="58"/>
        <v>16.93</v>
      </c>
      <c r="K116" s="472">
        <f t="shared" si="58"/>
        <v>3.8609037514263203</v>
      </c>
      <c r="L116" s="473">
        <f t="shared" si="58"/>
        <v>0.22805101898560665</v>
      </c>
      <c r="M116" s="474">
        <f t="shared" si="35"/>
        <v>5.4391410281186443E-2</v>
      </c>
      <c r="N116" s="475">
        <f t="shared" si="36"/>
        <v>0.47831166116420509</v>
      </c>
      <c r="O116" s="475">
        <f t="shared" si="37"/>
        <v>4.3376677671589814E-2</v>
      </c>
      <c r="P116" s="475">
        <f t="shared" si="38"/>
        <v>0.95662332232841019</v>
      </c>
      <c r="Q116" s="476">
        <f t="shared" si="39"/>
        <v>9.566233223284101</v>
      </c>
      <c r="R116" s="477"/>
      <c r="S116" s="472"/>
      <c r="T116" s="472"/>
      <c r="U116" s="473"/>
      <c r="V116" s="478">
        <f t="shared" si="40"/>
        <v>0.21000000000000085</v>
      </c>
      <c r="W116" s="478">
        <f t="shared" si="41"/>
        <v>1.8779999999999999</v>
      </c>
      <c r="X116" s="479">
        <f t="shared" si="42"/>
        <v>7.2507772451786288</v>
      </c>
      <c r="Y116" s="480" t="str">
        <f t="shared" si="43"/>
        <v>Accept</v>
      </c>
      <c r="Z116" s="479"/>
      <c r="AA116" s="479"/>
      <c r="AB116" s="481"/>
      <c r="AC116" s="481"/>
      <c r="AD116" s="479"/>
      <c r="AE116" s="481"/>
      <c r="AF116" s="464"/>
      <c r="AG116" s="482"/>
      <c r="AH116" s="482"/>
      <c r="AI116" s="483"/>
    </row>
    <row r="117" spans="1:559" s="401" customFormat="1" ht="13.95" customHeight="1">
      <c r="A117" s="963"/>
      <c r="B117" s="468" t="s">
        <v>1141</v>
      </c>
      <c r="C117" s="469" t="s">
        <v>323</v>
      </c>
      <c r="D117" s="469" t="s">
        <v>1148</v>
      </c>
      <c r="E117" s="469" t="s">
        <v>1149</v>
      </c>
      <c r="F117" s="470">
        <v>18.95</v>
      </c>
      <c r="G117" s="470">
        <v>0.49</v>
      </c>
      <c r="H117" s="470">
        <v>1.7</v>
      </c>
      <c r="I117" s="471">
        <f t="shared" si="58"/>
        <v>10</v>
      </c>
      <c r="J117" s="472">
        <f t="shared" si="58"/>
        <v>16.93</v>
      </c>
      <c r="K117" s="472">
        <f t="shared" si="58"/>
        <v>3.8609037514263203</v>
      </c>
      <c r="L117" s="473">
        <f t="shared" si="58"/>
        <v>0.22805101898560665</v>
      </c>
      <c r="M117" s="474">
        <f t="shared" si="35"/>
        <v>0.52319356556188634</v>
      </c>
      <c r="N117" s="475">
        <f t="shared" si="36"/>
        <v>0.69958022066332048</v>
      </c>
      <c r="O117" s="475">
        <f t="shared" si="37"/>
        <v>0.39916044132664097</v>
      </c>
      <c r="P117" s="475">
        <f t="shared" si="38"/>
        <v>0.60083955867335903</v>
      </c>
      <c r="Q117" s="476">
        <f t="shared" si="39"/>
        <v>6.0083955867335899</v>
      </c>
      <c r="R117" s="477"/>
      <c r="S117" s="472"/>
      <c r="T117" s="472"/>
      <c r="U117" s="473"/>
      <c r="V117" s="478">
        <f t="shared" si="40"/>
        <v>2.0199999999999996</v>
      </c>
      <c r="W117" s="478">
        <f t="shared" si="41"/>
        <v>1.8779999999999999</v>
      </c>
      <c r="X117" s="479">
        <f t="shared" si="42"/>
        <v>7.2507772451786288</v>
      </c>
      <c r="Y117" s="480" t="str">
        <f t="shared" si="43"/>
        <v>Accept</v>
      </c>
      <c r="Z117" s="479"/>
      <c r="AA117" s="479"/>
      <c r="AB117" s="481"/>
      <c r="AC117" s="481"/>
      <c r="AD117" s="479"/>
      <c r="AE117" s="481"/>
      <c r="AF117" s="464"/>
      <c r="AG117" s="482"/>
      <c r="AH117" s="482"/>
      <c r="AI117" s="483"/>
    </row>
    <row r="118" spans="1:559" s="401" customFormat="1" ht="13.95" customHeight="1">
      <c r="A118" s="963"/>
      <c r="B118" s="468" t="s">
        <v>1141</v>
      </c>
      <c r="C118" s="469" t="s">
        <v>323</v>
      </c>
      <c r="D118" s="469" t="s">
        <v>1150</v>
      </c>
      <c r="E118" s="469" t="s">
        <v>1151</v>
      </c>
      <c r="F118" s="470">
        <v>19.45</v>
      </c>
      <c r="G118" s="470">
        <v>0.57999999999999996</v>
      </c>
      <c r="H118" s="470">
        <v>1.77</v>
      </c>
      <c r="I118" s="471">
        <f t="shared" si="58"/>
        <v>10</v>
      </c>
      <c r="J118" s="472">
        <f t="shared" si="58"/>
        <v>16.93</v>
      </c>
      <c r="K118" s="472">
        <f t="shared" si="58"/>
        <v>3.8609037514263203</v>
      </c>
      <c r="L118" s="473">
        <f t="shared" si="58"/>
        <v>0.22805101898560665</v>
      </c>
      <c r="M118" s="474">
        <f t="shared" si="35"/>
        <v>0.65269692337423457</v>
      </c>
      <c r="N118" s="475">
        <f t="shared" si="36"/>
        <v>0.74302415683219569</v>
      </c>
      <c r="O118" s="475">
        <f t="shared" si="37"/>
        <v>0.48604831366439138</v>
      </c>
      <c r="P118" s="475">
        <f t="shared" si="38"/>
        <v>0.51395168633560862</v>
      </c>
      <c r="Q118" s="476">
        <f t="shared" si="39"/>
        <v>5.1395168633560857</v>
      </c>
      <c r="R118" s="477"/>
      <c r="S118" s="472"/>
      <c r="T118" s="472"/>
      <c r="U118" s="473"/>
      <c r="V118" s="478">
        <f t="shared" si="40"/>
        <v>2.5199999999999996</v>
      </c>
      <c r="W118" s="478">
        <f t="shared" si="41"/>
        <v>1.8779999999999999</v>
      </c>
      <c r="X118" s="479">
        <f t="shared" si="42"/>
        <v>7.2507772451786288</v>
      </c>
      <c r="Y118" s="480" t="str">
        <f t="shared" si="43"/>
        <v>Accept</v>
      </c>
      <c r="Z118" s="479"/>
      <c r="AA118" s="479"/>
      <c r="AB118" s="481"/>
      <c r="AC118" s="481"/>
      <c r="AD118" s="479"/>
      <c r="AE118" s="481"/>
      <c r="AF118" s="464"/>
      <c r="AG118" s="482"/>
      <c r="AH118" s="482"/>
      <c r="AI118" s="483"/>
    </row>
    <row r="119" spans="1:559" s="401" customFormat="1" ht="13.95" customHeight="1">
      <c r="A119" s="963"/>
      <c r="B119" s="468" t="s">
        <v>1141</v>
      </c>
      <c r="C119" s="469" t="s">
        <v>323</v>
      </c>
      <c r="D119" s="469" t="s">
        <v>1152</v>
      </c>
      <c r="E119" s="469" t="s">
        <v>1153</v>
      </c>
      <c r="F119" s="470">
        <v>17.11</v>
      </c>
      <c r="G119" s="470">
        <v>0.47</v>
      </c>
      <c r="H119" s="470">
        <v>1.54</v>
      </c>
      <c r="I119" s="471">
        <f t="shared" si="58"/>
        <v>10</v>
      </c>
      <c r="J119" s="472">
        <f t="shared" si="58"/>
        <v>16.93</v>
      </c>
      <c r="K119" s="472">
        <f t="shared" si="58"/>
        <v>3.8609037514263203</v>
      </c>
      <c r="L119" s="473">
        <f t="shared" si="58"/>
        <v>0.22805101898560665</v>
      </c>
      <c r="M119" s="474">
        <f t="shared" si="35"/>
        <v>4.6621208812445254E-2</v>
      </c>
      <c r="N119" s="475">
        <f t="shared" si="36"/>
        <v>0.51859243588996062</v>
      </c>
      <c r="O119" s="475">
        <f t="shared" si="37"/>
        <v>3.7184871779921247E-2</v>
      </c>
      <c r="P119" s="475">
        <f t="shared" si="38"/>
        <v>0.96281512822007875</v>
      </c>
      <c r="Q119" s="476">
        <f t="shared" si="39"/>
        <v>9.628151282200788</v>
      </c>
      <c r="R119" s="477"/>
      <c r="S119" s="472"/>
      <c r="T119" s="472"/>
      <c r="U119" s="473"/>
      <c r="V119" s="478">
        <f t="shared" si="40"/>
        <v>0.17999999999999972</v>
      </c>
      <c r="W119" s="478">
        <f t="shared" si="41"/>
        <v>1.8779999999999999</v>
      </c>
      <c r="X119" s="479">
        <f t="shared" si="42"/>
        <v>7.2507772451786288</v>
      </c>
      <c r="Y119" s="480" t="str">
        <f t="shared" si="43"/>
        <v>Accept</v>
      </c>
      <c r="Z119" s="479"/>
      <c r="AA119" s="479"/>
      <c r="AB119" s="481"/>
      <c r="AC119" s="481"/>
      <c r="AD119" s="479"/>
      <c r="AE119" s="481"/>
      <c r="AF119" s="464"/>
      <c r="AG119" s="482"/>
      <c r="AH119" s="482"/>
      <c r="AI119" s="483"/>
    </row>
    <row r="120" spans="1:559" s="401" customFormat="1" ht="13.95" customHeight="1">
      <c r="A120" s="963"/>
      <c r="B120" s="468" t="s">
        <v>1141</v>
      </c>
      <c r="C120" s="469" t="s">
        <v>323</v>
      </c>
      <c r="D120" s="469" t="s">
        <v>1154</v>
      </c>
      <c r="E120" s="469" t="s">
        <v>1155</v>
      </c>
      <c r="F120" s="470">
        <v>12.39</v>
      </c>
      <c r="G120" s="470">
        <v>0.43</v>
      </c>
      <c r="H120" s="470">
        <v>1.1399999999999999</v>
      </c>
      <c r="I120" s="471">
        <f t="shared" si="58"/>
        <v>10</v>
      </c>
      <c r="J120" s="472">
        <f t="shared" si="58"/>
        <v>16.93</v>
      </c>
      <c r="K120" s="472">
        <f t="shared" si="58"/>
        <v>3.8609037514263203</v>
      </c>
      <c r="L120" s="473">
        <f t="shared" si="58"/>
        <v>0.22805101898560665</v>
      </c>
      <c r="M120" s="474">
        <f t="shared" si="35"/>
        <v>1.1758904889361208</v>
      </c>
      <c r="N120" s="475">
        <f t="shared" si="36"/>
        <v>0.11981932000838327</v>
      </c>
      <c r="O120" s="475">
        <f t="shared" si="37"/>
        <v>0.76036135998323351</v>
      </c>
      <c r="P120" s="475">
        <f t="shared" si="38"/>
        <v>0.23963864001676655</v>
      </c>
      <c r="Q120" s="476">
        <f t="shared" si="39"/>
        <v>2.3963864001676654</v>
      </c>
      <c r="R120" s="477"/>
      <c r="S120" s="472"/>
      <c r="T120" s="472"/>
      <c r="U120" s="473"/>
      <c r="V120" s="478">
        <f t="shared" si="40"/>
        <v>4.5399999999999991</v>
      </c>
      <c r="W120" s="478">
        <f t="shared" si="41"/>
        <v>1.8779999999999999</v>
      </c>
      <c r="X120" s="479">
        <f t="shared" si="42"/>
        <v>7.2507772451786288</v>
      </c>
      <c r="Y120" s="480" t="str">
        <f t="shared" si="43"/>
        <v>Accept</v>
      </c>
      <c r="Z120" s="479"/>
      <c r="AA120" s="479"/>
      <c r="AB120" s="481"/>
      <c r="AC120" s="481"/>
      <c r="AD120" s="479"/>
      <c r="AE120" s="481"/>
      <c r="AF120" s="464"/>
      <c r="AG120" s="482"/>
      <c r="AH120" s="482"/>
      <c r="AI120" s="483"/>
    </row>
    <row r="121" spans="1:559" s="401" customFormat="1" ht="13.95" customHeight="1">
      <c r="A121" s="963"/>
      <c r="B121" s="468" t="s">
        <v>1141</v>
      </c>
      <c r="C121" s="469" t="s">
        <v>323</v>
      </c>
      <c r="D121" s="469" t="s">
        <v>1156</v>
      </c>
      <c r="E121" s="469" t="s">
        <v>1157</v>
      </c>
      <c r="F121" s="470">
        <v>22.16</v>
      </c>
      <c r="G121" s="470">
        <v>0.59</v>
      </c>
      <c r="H121" s="470">
        <v>1.99</v>
      </c>
      <c r="I121" s="471">
        <f t="shared" si="58"/>
        <v>10</v>
      </c>
      <c r="J121" s="472">
        <f t="shared" si="58"/>
        <v>16.93</v>
      </c>
      <c r="K121" s="472">
        <f t="shared" si="58"/>
        <v>3.8609037514263203</v>
      </c>
      <c r="L121" s="473">
        <f t="shared" si="58"/>
        <v>0.22805101898560665</v>
      </c>
      <c r="M121" s="474">
        <f t="shared" si="35"/>
        <v>1.3546051227171616</v>
      </c>
      <c r="N121" s="475">
        <f t="shared" si="36"/>
        <v>0.91222829975870268</v>
      </c>
      <c r="O121" s="475">
        <f t="shared" si="37"/>
        <v>0.82445659951740535</v>
      </c>
      <c r="P121" s="475">
        <f t="shared" si="38"/>
        <v>0.17554340048259465</v>
      </c>
      <c r="Q121" s="476">
        <f t="shared" si="39"/>
        <v>1.7554340048259465</v>
      </c>
      <c r="R121" s="477"/>
      <c r="S121" s="472"/>
      <c r="T121" s="472"/>
      <c r="U121" s="473"/>
      <c r="V121" s="478">
        <f t="shared" si="40"/>
        <v>5.23</v>
      </c>
      <c r="W121" s="478">
        <f t="shared" si="41"/>
        <v>1.8779999999999999</v>
      </c>
      <c r="X121" s="479">
        <f t="shared" si="42"/>
        <v>7.2507772451786288</v>
      </c>
      <c r="Y121" s="480" t="str">
        <f t="shared" si="43"/>
        <v>Accept</v>
      </c>
      <c r="Z121" s="479"/>
      <c r="AA121" s="479"/>
      <c r="AB121" s="481"/>
      <c r="AC121" s="481"/>
      <c r="AD121" s="479"/>
      <c r="AE121" s="481"/>
      <c r="AF121" s="464"/>
      <c r="AG121" s="482"/>
      <c r="AH121" s="482"/>
      <c r="AI121" s="483"/>
    </row>
    <row r="122" spans="1:559" s="401" customFormat="1" ht="13.95" customHeight="1">
      <c r="A122" s="963"/>
      <c r="B122" s="468" t="s">
        <v>1141</v>
      </c>
      <c r="C122" s="469" t="s">
        <v>323</v>
      </c>
      <c r="D122" s="469" t="s">
        <v>1158</v>
      </c>
      <c r="E122" s="469" t="s">
        <v>1159</v>
      </c>
      <c r="F122" s="470">
        <v>10.35</v>
      </c>
      <c r="G122" s="470">
        <v>0.34</v>
      </c>
      <c r="H122" s="470">
        <v>0.95</v>
      </c>
      <c r="I122" s="471">
        <f t="shared" si="58"/>
        <v>10</v>
      </c>
      <c r="J122" s="472">
        <f t="shared" si="58"/>
        <v>16.93</v>
      </c>
      <c r="K122" s="472">
        <f t="shared" si="58"/>
        <v>3.8609037514263203</v>
      </c>
      <c r="L122" s="473">
        <f t="shared" si="58"/>
        <v>0.22805101898560665</v>
      </c>
      <c r="M122" s="474">
        <f t="shared" si="35"/>
        <v>1.7042641888105017</v>
      </c>
      <c r="N122" s="475">
        <f t="shared" si="36"/>
        <v>4.4165871042545012E-2</v>
      </c>
      <c r="O122" s="475">
        <f t="shared" si="37"/>
        <v>0.91166825791491002</v>
      </c>
      <c r="P122" s="475">
        <f t="shared" si="38"/>
        <v>8.8331742085090023E-2</v>
      </c>
      <c r="Q122" s="476">
        <f t="shared" si="39"/>
        <v>0.88331742085090026</v>
      </c>
      <c r="R122" s="477"/>
      <c r="S122" s="472"/>
      <c r="T122" s="472"/>
      <c r="U122" s="473"/>
      <c r="V122" s="478">
        <f t="shared" si="40"/>
        <v>6.58</v>
      </c>
      <c r="W122" s="478">
        <f t="shared" si="41"/>
        <v>1.8779999999999999</v>
      </c>
      <c r="X122" s="479">
        <f t="shared" si="42"/>
        <v>7.2507772451786288</v>
      </c>
      <c r="Y122" s="480" t="str">
        <f t="shared" si="43"/>
        <v>Accept</v>
      </c>
      <c r="Z122" s="479"/>
      <c r="AA122" s="479"/>
      <c r="AB122" s="481"/>
      <c r="AC122" s="481"/>
      <c r="AD122" s="479"/>
      <c r="AE122" s="481"/>
      <c r="AF122" s="464"/>
      <c r="AG122" s="482"/>
      <c r="AH122" s="482"/>
      <c r="AI122" s="483"/>
    </row>
    <row r="123" spans="1:559" s="501" customFormat="1" ht="13.95" customHeight="1">
      <c r="A123" s="964"/>
      <c r="B123" s="484" t="s">
        <v>1141</v>
      </c>
      <c r="C123" s="485" t="s">
        <v>323</v>
      </c>
      <c r="D123" s="485" t="s">
        <v>1160</v>
      </c>
      <c r="E123" s="485" t="s">
        <v>1161</v>
      </c>
      <c r="F123" s="486">
        <v>20.94</v>
      </c>
      <c r="G123" s="486">
        <v>0.56999999999999995</v>
      </c>
      <c r="H123" s="486">
        <v>1.88</v>
      </c>
      <c r="I123" s="487">
        <f t="shared" si="58"/>
        <v>10</v>
      </c>
      <c r="J123" s="488">
        <f t="shared" si="58"/>
        <v>16.93</v>
      </c>
      <c r="K123" s="488">
        <f t="shared" si="58"/>
        <v>3.8609037514263203</v>
      </c>
      <c r="L123" s="489">
        <f t="shared" si="58"/>
        <v>0.22805101898560665</v>
      </c>
      <c r="M123" s="490">
        <f t="shared" si="35"/>
        <v>1.0386169296550325</v>
      </c>
      <c r="N123" s="491">
        <f t="shared" si="36"/>
        <v>0.85050853549654026</v>
      </c>
      <c r="O123" s="491">
        <f t="shared" si="37"/>
        <v>0.70101707099308053</v>
      </c>
      <c r="P123" s="491">
        <f t="shared" si="38"/>
        <v>0.29898292900691947</v>
      </c>
      <c r="Q123" s="492">
        <f t="shared" si="39"/>
        <v>2.9898292900691947</v>
      </c>
      <c r="R123" s="493"/>
      <c r="S123" s="488"/>
      <c r="T123" s="488"/>
      <c r="U123" s="489"/>
      <c r="V123" s="494">
        <f t="shared" si="40"/>
        <v>4.0100000000000016</v>
      </c>
      <c r="W123" s="494">
        <f t="shared" si="41"/>
        <v>1.8779999999999999</v>
      </c>
      <c r="X123" s="495">
        <f t="shared" si="42"/>
        <v>7.2507772451786288</v>
      </c>
      <c r="Y123" s="496" t="str">
        <f t="shared" si="43"/>
        <v>Accept</v>
      </c>
      <c r="Z123" s="495"/>
      <c r="AA123" s="495"/>
      <c r="AB123" s="497"/>
      <c r="AC123" s="497"/>
      <c r="AD123" s="495"/>
      <c r="AE123" s="497"/>
      <c r="AF123" s="498"/>
      <c r="AG123" s="499"/>
      <c r="AH123" s="499"/>
      <c r="AI123" s="500"/>
      <c r="AJ123" s="401"/>
      <c r="AK123" s="401"/>
      <c r="AL123" s="401"/>
      <c r="AM123" s="401"/>
      <c r="AN123" s="401"/>
      <c r="AO123" s="401"/>
      <c r="AP123" s="401"/>
      <c r="AQ123" s="401"/>
      <c r="AR123" s="401"/>
      <c r="AS123" s="401"/>
      <c r="AT123" s="401"/>
      <c r="AU123" s="401"/>
      <c r="AV123" s="401"/>
      <c r="AW123" s="401"/>
      <c r="AX123" s="401"/>
      <c r="AY123" s="401"/>
      <c r="AZ123" s="401"/>
      <c r="BA123" s="401"/>
      <c r="BB123" s="401"/>
      <c r="BC123" s="401"/>
      <c r="BD123" s="401"/>
      <c r="BE123" s="401"/>
      <c r="BF123" s="401"/>
      <c r="BG123" s="401"/>
      <c r="BH123" s="401"/>
      <c r="BI123" s="401"/>
      <c r="BJ123" s="401"/>
      <c r="BK123" s="401"/>
      <c r="BL123" s="401"/>
      <c r="BM123" s="401"/>
      <c r="BN123" s="401"/>
      <c r="BO123" s="401"/>
      <c r="BP123" s="401"/>
      <c r="BQ123" s="401"/>
      <c r="BR123" s="401"/>
      <c r="BS123" s="401"/>
      <c r="BT123" s="401"/>
      <c r="BU123" s="401"/>
      <c r="BV123" s="401"/>
      <c r="BW123" s="401"/>
      <c r="BX123" s="401"/>
      <c r="BY123" s="401"/>
      <c r="BZ123" s="401"/>
      <c r="CA123" s="401"/>
      <c r="CB123" s="401"/>
      <c r="CC123" s="401"/>
      <c r="CD123" s="401"/>
      <c r="CE123" s="401"/>
      <c r="CF123" s="401"/>
      <c r="CG123" s="401"/>
      <c r="CH123" s="401"/>
      <c r="CI123" s="401"/>
      <c r="CJ123" s="401"/>
      <c r="CK123" s="401"/>
      <c r="CL123" s="401"/>
      <c r="CM123" s="401"/>
      <c r="CN123" s="401"/>
      <c r="CO123" s="401"/>
      <c r="CP123" s="401"/>
      <c r="CQ123" s="401"/>
      <c r="CR123" s="401"/>
      <c r="CS123" s="401"/>
      <c r="CT123" s="401"/>
      <c r="CU123" s="401"/>
      <c r="CV123" s="401"/>
      <c r="CW123" s="401"/>
      <c r="CX123" s="401"/>
      <c r="CY123" s="401"/>
      <c r="CZ123" s="401"/>
      <c r="DA123" s="401"/>
      <c r="DB123" s="401"/>
      <c r="DC123" s="401"/>
      <c r="DD123" s="401"/>
      <c r="DE123" s="401"/>
      <c r="DF123" s="401"/>
      <c r="DG123" s="401"/>
      <c r="DH123" s="401"/>
      <c r="DI123" s="401"/>
      <c r="DJ123" s="401"/>
      <c r="DK123" s="401"/>
      <c r="DL123" s="401"/>
      <c r="DM123" s="401"/>
      <c r="DN123" s="401"/>
      <c r="DO123" s="401"/>
      <c r="DP123" s="401"/>
      <c r="DQ123" s="401"/>
      <c r="DR123" s="401"/>
      <c r="DS123" s="401"/>
      <c r="DT123" s="401"/>
      <c r="DU123" s="401"/>
      <c r="DV123" s="401"/>
      <c r="DW123" s="401"/>
      <c r="DX123" s="401"/>
      <c r="DY123" s="401"/>
      <c r="DZ123" s="401"/>
      <c r="EA123" s="401"/>
      <c r="EB123" s="401"/>
      <c r="EC123" s="401"/>
      <c r="ED123" s="401"/>
      <c r="EE123" s="401"/>
      <c r="EF123" s="401"/>
      <c r="EG123" s="401"/>
      <c r="EH123" s="401"/>
      <c r="EI123" s="401"/>
      <c r="EJ123" s="401"/>
      <c r="EK123" s="401"/>
      <c r="EL123" s="401"/>
      <c r="EM123" s="401"/>
      <c r="EN123" s="401"/>
      <c r="EO123" s="401"/>
      <c r="EP123" s="401"/>
      <c r="EQ123" s="401"/>
      <c r="ER123" s="401"/>
      <c r="ES123" s="401"/>
      <c r="ET123" s="401"/>
      <c r="EU123" s="401"/>
      <c r="EV123" s="401"/>
      <c r="EW123" s="401"/>
      <c r="EX123" s="401"/>
      <c r="EY123" s="401"/>
      <c r="EZ123" s="401"/>
      <c r="FA123" s="401"/>
      <c r="FB123" s="401"/>
      <c r="FC123" s="401"/>
      <c r="FD123" s="401"/>
      <c r="FE123" s="401"/>
      <c r="FF123" s="401"/>
      <c r="FG123" s="401"/>
      <c r="FH123" s="401"/>
      <c r="FI123" s="401"/>
      <c r="FJ123" s="401"/>
      <c r="FK123" s="401"/>
      <c r="FL123" s="401"/>
      <c r="FM123" s="401"/>
      <c r="FN123" s="401"/>
      <c r="FO123" s="401"/>
      <c r="FP123" s="401"/>
      <c r="FQ123" s="401"/>
      <c r="FR123" s="401"/>
      <c r="FS123" s="401"/>
      <c r="FT123" s="401"/>
      <c r="FU123" s="401"/>
      <c r="FV123" s="401"/>
      <c r="FW123" s="401"/>
      <c r="FX123" s="401"/>
      <c r="FY123" s="401"/>
      <c r="FZ123" s="401"/>
      <c r="GA123" s="401"/>
      <c r="GB123" s="401"/>
      <c r="GC123" s="401"/>
      <c r="GD123" s="401"/>
      <c r="GE123" s="401"/>
      <c r="GF123" s="401"/>
      <c r="GG123" s="401"/>
      <c r="GH123" s="401"/>
      <c r="GI123" s="401"/>
      <c r="GJ123" s="401"/>
      <c r="GK123" s="401"/>
      <c r="GL123" s="401"/>
      <c r="GM123" s="401"/>
      <c r="GN123" s="401"/>
      <c r="GO123" s="401"/>
      <c r="GP123" s="401"/>
      <c r="GQ123" s="401"/>
      <c r="GR123" s="401"/>
      <c r="GS123" s="401"/>
      <c r="GT123" s="401"/>
      <c r="GU123" s="401"/>
      <c r="GV123" s="401"/>
      <c r="GW123" s="401"/>
      <c r="GX123" s="401"/>
      <c r="GY123" s="401"/>
      <c r="GZ123" s="401"/>
      <c r="HA123" s="401"/>
      <c r="HB123" s="401"/>
      <c r="HC123" s="401"/>
      <c r="HD123" s="401"/>
      <c r="HE123" s="401"/>
      <c r="HF123" s="401"/>
      <c r="HG123" s="401"/>
      <c r="HH123" s="401"/>
      <c r="HI123" s="401"/>
      <c r="HJ123" s="401"/>
      <c r="HK123" s="401"/>
      <c r="HL123" s="401"/>
      <c r="HM123" s="401"/>
      <c r="HN123" s="401"/>
      <c r="HO123" s="401"/>
      <c r="HP123" s="401"/>
      <c r="HQ123" s="401"/>
      <c r="HR123" s="401"/>
      <c r="HS123" s="401"/>
      <c r="HT123" s="401"/>
      <c r="HU123" s="401"/>
      <c r="HV123" s="401"/>
      <c r="HW123" s="401"/>
      <c r="HX123" s="401"/>
      <c r="HY123" s="401"/>
      <c r="HZ123" s="401"/>
      <c r="IA123" s="401"/>
      <c r="IB123" s="401"/>
      <c r="IC123" s="401"/>
      <c r="ID123" s="401"/>
      <c r="IE123" s="401"/>
      <c r="IF123" s="401"/>
      <c r="IG123" s="401"/>
      <c r="IH123" s="401"/>
      <c r="II123" s="401"/>
      <c r="IJ123" s="401"/>
      <c r="IK123" s="401"/>
      <c r="IL123" s="401"/>
      <c r="IM123" s="401"/>
      <c r="IN123" s="401"/>
      <c r="IO123" s="401"/>
      <c r="IP123" s="401"/>
      <c r="IQ123" s="401"/>
      <c r="IR123" s="401"/>
      <c r="IS123" s="401"/>
      <c r="IT123" s="401"/>
      <c r="IU123" s="401"/>
      <c r="IV123" s="401"/>
      <c r="IW123" s="401"/>
      <c r="IX123" s="401"/>
      <c r="IY123" s="401"/>
      <c r="IZ123" s="401"/>
      <c r="JA123" s="401"/>
      <c r="JB123" s="401"/>
      <c r="JC123" s="401"/>
      <c r="JD123" s="401"/>
      <c r="JE123" s="401"/>
      <c r="JF123" s="401"/>
      <c r="JG123" s="401"/>
      <c r="JH123" s="401"/>
      <c r="JI123" s="401"/>
      <c r="JJ123" s="401"/>
      <c r="JK123" s="401"/>
      <c r="JL123" s="401"/>
      <c r="JM123" s="401"/>
      <c r="JN123" s="401"/>
      <c r="JO123" s="401"/>
      <c r="JP123" s="401"/>
      <c r="JQ123" s="401"/>
      <c r="JR123" s="401"/>
      <c r="JS123" s="401"/>
      <c r="JT123" s="401"/>
      <c r="JU123" s="401"/>
      <c r="JV123" s="401"/>
      <c r="JW123" s="401"/>
      <c r="JX123" s="401"/>
      <c r="JY123" s="401"/>
      <c r="JZ123" s="401"/>
      <c r="KA123" s="401"/>
      <c r="KB123" s="401"/>
      <c r="KC123" s="401"/>
      <c r="KD123" s="401"/>
      <c r="KE123" s="401"/>
      <c r="KF123" s="401"/>
      <c r="KG123" s="401"/>
      <c r="KH123" s="401"/>
      <c r="KI123" s="401"/>
      <c r="KJ123" s="401"/>
      <c r="KK123" s="401"/>
      <c r="KL123" s="401"/>
      <c r="KM123" s="401"/>
      <c r="KN123" s="401"/>
      <c r="KO123" s="401"/>
      <c r="KP123" s="401"/>
      <c r="KQ123" s="401"/>
      <c r="KR123" s="401"/>
      <c r="KS123" s="401"/>
      <c r="KT123" s="401"/>
      <c r="KU123" s="401"/>
      <c r="KV123" s="401"/>
      <c r="KW123" s="401"/>
      <c r="KX123" s="401"/>
      <c r="KY123" s="401"/>
      <c r="KZ123" s="401"/>
      <c r="LA123" s="401"/>
      <c r="LB123" s="401"/>
      <c r="LC123" s="401"/>
      <c r="LD123" s="401"/>
      <c r="LE123" s="401"/>
      <c r="LF123" s="401"/>
      <c r="LG123" s="401"/>
      <c r="LH123" s="401"/>
      <c r="LI123" s="401"/>
      <c r="LJ123" s="401"/>
      <c r="LK123" s="401"/>
      <c r="LL123" s="401"/>
      <c r="LM123" s="401"/>
      <c r="LN123" s="401"/>
      <c r="LO123" s="401"/>
      <c r="LP123" s="401"/>
      <c r="LQ123" s="401"/>
      <c r="LR123" s="401"/>
      <c r="LS123" s="401"/>
      <c r="LT123" s="401"/>
      <c r="LU123" s="401"/>
      <c r="LV123" s="401"/>
      <c r="LW123" s="401"/>
      <c r="LX123" s="401"/>
      <c r="LY123" s="401"/>
      <c r="LZ123" s="401"/>
      <c r="MA123" s="401"/>
      <c r="MB123" s="401"/>
      <c r="MC123" s="401"/>
      <c r="MD123" s="401"/>
      <c r="ME123" s="401"/>
      <c r="MF123" s="401"/>
      <c r="MG123" s="401"/>
      <c r="MH123" s="401"/>
      <c r="MI123" s="401"/>
      <c r="MJ123" s="401"/>
      <c r="MK123" s="401"/>
      <c r="ML123" s="401"/>
      <c r="MM123" s="401"/>
      <c r="MN123" s="401"/>
      <c r="MO123" s="401"/>
      <c r="MP123" s="401"/>
      <c r="MQ123" s="401"/>
      <c r="MR123" s="401"/>
      <c r="MS123" s="401"/>
      <c r="MT123" s="401"/>
      <c r="MU123" s="401"/>
      <c r="MV123" s="401"/>
      <c r="MW123" s="401"/>
      <c r="MX123" s="401"/>
      <c r="MY123" s="401"/>
      <c r="MZ123" s="401"/>
      <c r="NA123" s="401"/>
      <c r="NB123" s="401"/>
      <c r="NC123" s="401"/>
      <c r="ND123" s="401"/>
      <c r="NE123" s="401"/>
      <c r="NF123" s="401"/>
      <c r="NG123" s="401"/>
      <c r="NH123" s="401"/>
      <c r="NI123" s="401"/>
      <c r="NJ123" s="401"/>
      <c r="NK123" s="401"/>
      <c r="NL123" s="401"/>
      <c r="NM123" s="401"/>
      <c r="NN123" s="401"/>
      <c r="NO123" s="401"/>
      <c r="NP123" s="401"/>
      <c r="NQ123" s="401"/>
      <c r="NR123" s="401"/>
      <c r="NS123" s="401"/>
      <c r="NT123" s="401"/>
      <c r="NU123" s="401"/>
      <c r="NV123" s="401"/>
      <c r="NW123" s="401"/>
      <c r="NX123" s="401"/>
      <c r="NY123" s="401"/>
      <c r="NZ123" s="401"/>
      <c r="OA123" s="401"/>
      <c r="OB123" s="401"/>
      <c r="OC123" s="401"/>
      <c r="OD123" s="401"/>
      <c r="OE123" s="401"/>
      <c r="OF123" s="401"/>
      <c r="OG123" s="401"/>
      <c r="OH123" s="401"/>
      <c r="OI123" s="401"/>
      <c r="OJ123" s="401"/>
      <c r="OK123" s="401"/>
      <c r="OL123" s="401"/>
      <c r="OM123" s="401"/>
      <c r="ON123" s="401"/>
      <c r="OO123" s="401"/>
      <c r="OP123" s="401"/>
      <c r="OQ123" s="401"/>
      <c r="OR123" s="401"/>
      <c r="OS123" s="401"/>
      <c r="OT123" s="401"/>
      <c r="OU123" s="401"/>
      <c r="OV123" s="401"/>
      <c r="OW123" s="401"/>
      <c r="OX123" s="401"/>
      <c r="OY123" s="401"/>
      <c r="OZ123" s="401"/>
      <c r="PA123" s="401"/>
      <c r="PB123" s="401"/>
      <c r="PC123" s="401"/>
      <c r="PD123" s="401"/>
      <c r="PE123" s="401"/>
      <c r="PF123" s="401"/>
      <c r="PG123" s="401"/>
      <c r="PH123" s="401"/>
      <c r="PI123" s="401"/>
      <c r="PJ123" s="401"/>
      <c r="PK123" s="401"/>
      <c r="PL123" s="401"/>
      <c r="PM123" s="401"/>
      <c r="PN123" s="401"/>
      <c r="PO123" s="401"/>
      <c r="PP123" s="401"/>
      <c r="PQ123" s="401"/>
      <c r="PR123" s="401"/>
      <c r="PS123" s="401"/>
      <c r="PT123" s="401"/>
      <c r="PU123" s="401"/>
      <c r="PV123" s="401"/>
      <c r="PW123" s="401"/>
      <c r="PX123" s="401"/>
      <c r="PY123" s="401"/>
      <c r="PZ123" s="401"/>
      <c r="QA123" s="401"/>
      <c r="QB123" s="401"/>
      <c r="QC123" s="401"/>
      <c r="QD123" s="401"/>
      <c r="QE123" s="401"/>
      <c r="QF123" s="401"/>
      <c r="QG123" s="401"/>
      <c r="QH123" s="401"/>
      <c r="QI123" s="401"/>
      <c r="QJ123" s="401"/>
      <c r="QK123" s="401"/>
      <c r="QL123" s="401"/>
      <c r="QM123" s="401"/>
      <c r="QN123" s="401"/>
      <c r="QO123" s="401"/>
      <c r="QP123" s="401"/>
      <c r="QQ123" s="401"/>
      <c r="QR123" s="401"/>
      <c r="QS123" s="401"/>
      <c r="QT123" s="401"/>
      <c r="QU123" s="401"/>
      <c r="QV123" s="401"/>
      <c r="QW123" s="401"/>
      <c r="QX123" s="401"/>
      <c r="QY123" s="401"/>
      <c r="QZ123" s="401"/>
      <c r="RA123" s="401"/>
      <c r="RB123" s="401"/>
      <c r="RC123" s="401"/>
      <c r="RD123" s="401"/>
      <c r="RE123" s="401"/>
      <c r="RF123" s="401"/>
      <c r="RG123" s="401"/>
      <c r="RH123" s="401"/>
      <c r="RI123" s="401"/>
      <c r="RJ123" s="401"/>
      <c r="RK123" s="401"/>
      <c r="RL123" s="401"/>
      <c r="RM123" s="401"/>
      <c r="RN123" s="401"/>
      <c r="RO123" s="401"/>
      <c r="RP123" s="401"/>
      <c r="RQ123" s="401"/>
      <c r="RR123" s="401"/>
      <c r="RS123" s="401"/>
      <c r="RT123" s="401"/>
      <c r="RU123" s="401"/>
      <c r="RV123" s="401"/>
      <c r="RW123" s="401"/>
      <c r="RX123" s="401"/>
      <c r="RY123" s="401"/>
      <c r="RZ123" s="401"/>
      <c r="SA123" s="401"/>
      <c r="SB123" s="401"/>
      <c r="SC123" s="401"/>
      <c r="SD123" s="401"/>
      <c r="SE123" s="401"/>
      <c r="SF123" s="401"/>
      <c r="SG123" s="401"/>
      <c r="SH123" s="401"/>
      <c r="SI123" s="401"/>
      <c r="SJ123" s="401"/>
      <c r="SK123" s="401"/>
      <c r="SL123" s="401"/>
      <c r="SM123" s="401"/>
      <c r="SN123" s="401"/>
      <c r="SO123" s="401"/>
      <c r="SP123" s="401"/>
      <c r="SQ123" s="401"/>
      <c r="SR123" s="401"/>
      <c r="SS123" s="401"/>
      <c r="ST123" s="401"/>
      <c r="SU123" s="401"/>
      <c r="SV123" s="401"/>
      <c r="SW123" s="401"/>
      <c r="SX123" s="401"/>
      <c r="SY123" s="401"/>
      <c r="SZ123" s="401"/>
      <c r="TA123" s="401"/>
      <c r="TB123" s="401"/>
      <c r="TC123" s="401"/>
      <c r="TD123" s="401"/>
      <c r="TE123" s="401"/>
      <c r="TF123" s="401"/>
      <c r="TG123" s="401"/>
      <c r="TH123" s="401"/>
      <c r="TI123" s="401"/>
      <c r="TJ123" s="401"/>
      <c r="TK123" s="401"/>
      <c r="TL123" s="401"/>
      <c r="TM123" s="401"/>
      <c r="TN123" s="401"/>
      <c r="TO123" s="401"/>
      <c r="TP123" s="401"/>
      <c r="TQ123" s="401"/>
      <c r="TR123" s="401"/>
      <c r="TS123" s="401"/>
      <c r="TT123" s="401"/>
      <c r="TU123" s="401"/>
      <c r="TV123" s="401"/>
      <c r="TW123" s="401"/>
      <c r="TX123" s="401"/>
      <c r="TY123" s="401"/>
      <c r="TZ123" s="401"/>
      <c r="UA123" s="401"/>
      <c r="UB123" s="401"/>
      <c r="UC123" s="401"/>
      <c r="UD123" s="401"/>
      <c r="UE123" s="401"/>
      <c r="UF123" s="401"/>
      <c r="UG123" s="401"/>
      <c r="UH123" s="401"/>
      <c r="UI123" s="401"/>
      <c r="UJ123" s="401"/>
      <c r="UK123" s="401"/>
      <c r="UL123" s="401"/>
      <c r="UM123" s="401"/>
    </row>
    <row r="124" spans="1:559" s="467" customFormat="1" ht="13.95" customHeight="1">
      <c r="A124" s="962" t="s">
        <v>329</v>
      </c>
      <c r="B124" s="450" t="s">
        <v>1162</v>
      </c>
      <c r="C124" s="451" t="s">
        <v>337</v>
      </c>
      <c r="D124" s="451" t="s">
        <v>1163</v>
      </c>
      <c r="E124" s="451" t="s">
        <v>1164</v>
      </c>
      <c r="F124" s="452">
        <v>16.66</v>
      </c>
      <c r="G124" s="452">
        <v>0.8</v>
      </c>
      <c r="H124" s="452">
        <v>1.64</v>
      </c>
      <c r="I124" s="453">
        <f>COUNT(F124:F128)</f>
        <v>5</v>
      </c>
      <c r="J124" s="458">
        <f>AVERAGE(F124:F128)</f>
        <v>28.788000000000004</v>
      </c>
      <c r="K124" s="458">
        <f>STDEV(F124:F128)</f>
        <v>9.3378621750376887</v>
      </c>
      <c r="L124" s="459">
        <f>K124/J124</f>
        <v>0.32436647822140086</v>
      </c>
      <c r="M124" s="454">
        <f t="shared" si="35"/>
        <v>1.2987983515564208</v>
      </c>
      <c r="N124" s="455">
        <f t="shared" si="36"/>
        <v>9.7006570263683978E-2</v>
      </c>
      <c r="O124" s="455">
        <f t="shared" si="37"/>
        <v>0.80598685947263204</v>
      </c>
      <c r="P124" s="455">
        <f t="shared" si="38"/>
        <v>0.19401314052736796</v>
      </c>
      <c r="Q124" s="456">
        <f t="shared" si="39"/>
        <v>0.97006570263683978</v>
      </c>
      <c r="R124" s="457">
        <f>COUNT(F124:F128)</f>
        <v>5</v>
      </c>
      <c r="S124" s="458">
        <f>AVERAGE(F124:F128)</f>
        <v>28.788000000000004</v>
      </c>
      <c r="T124" s="458">
        <f>STDEV(F124:F128)</f>
        <v>9.3378621750376887</v>
      </c>
      <c r="U124" s="459">
        <f>T124/S124</f>
        <v>0.32436647822140086</v>
      </c>
      <c r="V124" s="460">
        <f t="shared" si="40"/>
        <v>12.128000000000004</v>
      </c>
      <c r="W124" s="460">
        <f t="shared" si="41"/>
        <v>1.5089999999999999</v>
      </c>
      <c r="X124" s="461">
        <f t="shared" si="42"/>
        <v>14.090834022131871</v>
      </c>
      <c r="Y124" s="462" t="str">
        <f t="shared" si="43"/>
        <v>Accept</v>
      </c>
      <c r="Z124" s="461"/>
      <c r="AA124" s="461"/>
      <c r="AB124" s="463"/>
      <c r="AC124" s="463"/>
      <c r="AD124" s="461"/>
      <c r="AE124" s="463"/>
      <c r="AF124" s="464">
        <f>COUNT(F124:F128)</f>
        <v>5</v>
      </c>
      <c r="AG124" s="465">
        <f>AVERAGE(F124:F128)</f>
        <v>28.788000000000004</v>
      </c>
      <c r="AH124" s="465">
        <f>STDEV(F124:F128)</f>
        <v>9.3378621750376887</v>
      </c>
      <c r="AI124" s="466">
        <f>AH124/AG124</f>
        <v>0.32436647822140086</v>
      </c>
      <c r="AJ124" s="401"/>
      <c r="AK124" s="401"/>
      <c r="AL124" s="401"/>
      <c r="AM124" s="401"/>
      <c r="AN124" s="401"/>
      <c r="AO124" s="401"/>
      <c r="AP124" s="401"/>
      <c r="AQ124" s="401"/>
      <c r="AR124" s="401"/>
      <c r="AS124" s="401"/>
      <c r="AT124" s="401"/>
      <c r="AU124" s="401"/>
      <c r="AV124" s="401"/>
      <c r="AW124" s="401"/>
      <c r="AX124" s="401"/>
      <c r="AY124" s="401"/>
      <c r="AZ124" s="401"/>
      <c r="BA124" s="401"/>
      <c r="BB124" s="401"/>
      <c r="BC124" s="401"/>
      <c r="BD124" s="401"/>
      <c r="BE124" s="401"/>
      <c r="BF124" s="401"/>
      <c r="BG124" s="401"/>
      <c r="BH124" s="401"/>
      <c r="BI124" s="401"/>
      <c r="BJ124" s="401"/>
      <c r="BK124" s="401"/>
      <c r="BL124" s="401"/>
      <c r="BM124" s="401"/>
      <c r="BN124" s="401"/>
      <c r="BO124" s="401"/>
      <c r="BP124" s="401"/>
      <c r="BQ124" s="401"/>
      <c r="BR124" s="401"/>
      <c r="BS124" s="401"/>
      <c r="BT124" s="401"/>
      <c r="BU124" s="401"/>
      <c r="BV124" s="401"/>
      <c r="BW124" s="401"/>
      <c r="BX124" s="401"/>
      <c r="BY124" s="401"/>
      <c r="BZ124" s="401"/>
      <c r="CA124" s="401"/>
      <c r="CB124" s="401"/>
      <c r="CC124" s="401"/>
      <c r="CD124" s="401"/>
      <c r="CE124" s="401"/>
      <c r="CF124" s="401"/>
      <c r="CG124" s="401"/>
      <c r="CH124" s="401"/>
      <c r="CI124" s="401"/>
      <c r="CJ124" s="401"/>
      <c r="CK124" s="401"/>
      <c r="CL124" s="401"/>
      <c r="CM124" s="401"/>
      <c r="CN124" s="401"/>
      <c r="CO124" s="401"/>
      <c r="CP124" s="401"/>
      <c r="CQ124" s="401"/>
      <c r="CR124" s="401"/>
      <c r="CS124" s="401"/>
      <c r="CT124" s="401"/>
      <c r="CU124" s="401"/>
      <c r="CV124" s="401"/>
      <c r="CW124" s="401"/>
      <c r="CX124" s="401"/>
      <c r="CY124" s="401"/>
      <c r="CZ124" s="401"/>
      <c r="DA124" s="401"/>
      <c r="DB124" s="401"/>
      <c r="DC124" s="401"/>
      <c r="DD124" s="401"/>
      <c r="DE124" s="401"/>
      <c r="DF124" s="401"/>
      <c r="DG124" s="401"/>
      <c r="DH124" s="401"/>
      <c r="DI124" s="401"/>
      <c r="DJ124" s="401"/>
      <c r="DK124" s="401"/>
      <c r="DL124" s="401"/>
      <c r="DM124" s="401"/>
      <c r="DN124" s="401"/>
      <c r="DO124" s="401"/>
      <c r="DP124" s="401"/>
      <c r="DQ124" s="401"/>
      <c r="DR124" s="401"/>
      <c r="DS124" s="401"/>
      <c r="DT124" s="401"/>
      <c r="DU124" s="401"/>
      <c r="DV124" s="401"/>
      <c r="DW124" s="401"/>
      <c r="DX124" s="401"/>
      <c r="DY124" s="401"/>
      <c r="DZ124" s="401"/>
      <c r="EA124" s="401"/>
      <c r="EB124" s="401"/>
      <c r="EC124" s="401"/>
      <c r="ED124" s="401"/>
      <c r="EE124" s="401"/>
      <c r="EF124" s="401"/>
      <c r="EG124" s="401"/>
      <c r="EH124" s="401"/>
      <c r="EI124" s="401"/>
      <c r="EJ124" s="401"/>
      <c r="EK124" s="401"/>
      <c r="EL124" s="401"/>
      <c r="EM124" s="401"/>
      <c r="EN124" s="401"/>
      <c r="EO124" s="401"/>
      <c r="EP124" s="401"/>
      <c r="EQ124" s="401"/>
      <c r="ER124" s="401"/>
      <c r="ES124" s="401"/>
      <c r="ET124" s="401"/>
      <c r="EU124" s="401"/>
      <c r="EV124" s="401"/>
      <c r="EW124" s="401"/>
      <c r="EX124" s="401"/>
      <c r="EY124" s="401"/>
      <c r="EZ124" s="401"/>
      <c r="FA124" s="401"/>
      <c r="FB124" s="401"/>
      <c r="FC124" s="401"/>
      <c r="FD124" s="401"/>
      <c r="FE124" s="401"/>
      <c r="FF124" s="401"/>
      <c r="FG124" s="401"/>
      <c r="FH124" s="401"/>
      <c r="FI124" s="401"/>
      <c r="FJ124" s="401"/>
      <c r="FK124" s="401"/>
      <c r="FL124" s="401"/>
      <c r="FM124" s="401"/>
      <c r="FN124" s="401"/>
      <c r="FO124" s="401"/>
      <c r="FP124" s="401"/>
      <c r="FQ124" s="401"/>
      <c r="FR124" s="401"/>
      <c r="FS124" s="401"/>
      <c r="FT124" s="401"/>
      <c r="FU124" s="401"/>
      <c r="FV124" s="401"/>
      <c r="FW124" s="401"/>
      <c r="FX124" s="401"/>
      <c r="FY124" s="401"/>
      <c r="FZ124" s="401"/>
      <c r="GA124" s="401"/>
      <c r="GB124" s="401"/>
      <c r="GC124" s="401"/>
      <c r="GD124" s="401"/>
      <c r="GE124" s="401"/>
      <c r="GF124" s="401"/>
      <c r="GG124" s="401"/>
      <c r="GH124" s="401"/>
      <c r="GI124" s="401"/>
      <c r="GJ124" s="401"/>
      <c r="GK124" s="401"/>
      <c r="GL124" s="401"/>
      <c r="GM124" s="401"/>
      <c r="GN124" s="401"/>
      <c r="GO124" s="401"/>
      <c r="GP124" s="401"/>
      <c r="GQ124" s="401"/>
      <c r="GR124" s="401"/>
      <c r="GS124" s="401"/>
      <c r="GT124" s="401"/>
      <c r="GU124" s="401"/>
      <c r="GV124" s="401"/>
      <c r="GW124" s="401"/>
      <c r="GX124" s="401"/>
      <c r="GY124" s="401"/>
      <c r="GZ124" s="401"/>
      <c r="HA124" s="401"/>
      <c r="HB124" s="401"/>
      <c r="HC124" s="401"/>
      <c r="HD124" s="401"/>
      <c r="HE124" s="401"/>
      <c r="HF124" s="401"/>
      <c r="HG124" s="401"/>
      <c r="HH124" s="401"/>
      <c r="HI124" s="401"/>
      <c r="HJ124" s="401"/>
      <c r="HK124" s="401"/>
      <c r="HL124" s="401"/>
      <c r="HM124" s="401"/>
      <c r="HN124" s="401"/>
      <c r="HO124" s="401"/>
      <c r="HP124" s="401"/>
      <c r="HQ124" s="401"/>
      <c r="HR124" s="401"/>
      <c r="HS124" s="401"/>
      <c r="HT124" s="401"/>
      <c r="HU124" s="401"/>
      <c r="HV124" s="401"/>
      <c r="HW124" s="401"/>
      <c r="HX124" s="401"/>
      <c r="HY124" s="401"/>
      <c r="HZ124" s="401"/>
      <c r="IA124" s="401"/>
      <c r="IB124" s="401"/>
      <c r="IC124" s="401"/>
      <c r="ID124" s="401"/>
      <c r="IE124" s="401"/>
      <c r="IF124" s="401"/>
      <c r="IG124" s="401"/>
      <c r="IH124" s="401"/>
      <c r="II124" s="401"/>
      <c r="IJ124" s="401"/>
      <c r="IK124" s="401"/>
      <c r="IL124" s="401"/>
      <c r="IM124" s="401"/>
      <c r="IN124" s="401"/>
      <c r="IO124" s="401"/>
      <c r="IP124" s="401"/>
      <c r="IQ124" s="401"/>
      <c r="IR124" s="401"/>
      <c r="IS124" s="401"/>
      <c r="IT124" s="401"/>
      <c r="IU124" s="401"/>
      <c r="IV124" s="401"/>
      <c r="IW124" s="401"/>
      <c r="IX124" s="401"/>
      <c r="IY124" s="401"/>
      <c r="IZ124" s="401"/>
      <c r="JA124" s="401"/>
      <c r="JB124" s="401"/>
      <c r="JC124" s="401"/>
      <c r="JD124" s="401"/>
      <c r="JE124" s="401"/>
      <c r="JF124" s="401"/>
      <c r="JG124" s="401"/>
      <c r="JH124" s="401"/>
      <c r="JI124" s="401"/>
      <c r="JJ124" s="401"/>
      <c r="JK124" s="401"/>
      <c r="JL124" s="401"/>
      <c r="JM124" s="401"/>
      <c r="JN124" s="401"/>
      <c r="JO124" s="401"/>
      <c r="JP124" s="401"/>
      <c r="JQ124" s="401"/>
      <c r="JR124" s="401"/>
      <c r="JS124" s="401"/>
      <c r="JT124" s="401"/>
      <c r="JU124" s="401"/>
      <c r="JV124" s="401"/>
      <c r="JW124" s="401"/>
      <c r="JX124" s="401"/>
      <c r="JY124" s="401"/>
      <c r="JZ124" s="401"/>
      <c r="KA124" s="401"/>
      <c r="KB124" s="401"/>
      <c r="KC124" s="401"/>
      <c r="KD124" s="401"/>
      <c r="KE124" s="401"/>
      <c r="KF124" s="401"/>
      <c r="KG124" s="401"/>
      <c r="KH124" s="401"/>
      <c r="KI124" s="401"/>
      <c r="KJ124" s="401"/>
      <c r="KK124" s="401"/>
      <c r="KL124" s="401"/>
      <c r="KM124" s="401"/>
      <c r="KN124" s="401"/>
      <c r="KO124" s="401"/>
      <c r="KP124" s="401"/>
      <c r="KQ124" s="401"/>
      <c r="KR124" s="401"/>
      <c r="KS124" s="401"/>
      <c r="KT124" s="401"/>
      <c r="KU124" s="401"/>
      <c r="KV124" s="401"/>
      <c r="KW124" s="401"/>
      <c r="KX124" s="401"/>
      <c r="KY124" s="401"/>
      <c r="KZ124" s="401"/>
      <c r="LA124" s="401"/>
      <c r="LB124" s="401"/>
      <c r="LC124" s="401"/>
      <c r="LD124" s="401"/>
      <c r="LE124" s="401"/>
      <c r="LF124" s="401"/>
      <c r="LG124" s="401"/>
      <c r="LH124" s="401"/>
      <c r="LI124" s="401"/>
      <c r="LJ124" s="401"/>
      <c r="LK124" s="401"/>
      <c r="LL124" s="401"/>
      <c r="LM124" s="401"/>
      <c r="LN124" s="401"/>
      <c r="LO124" s="401"/>
      <c r="LP124" s="401"/>
      <c r="LQ124" s="401"/>
      <c r="LR124" s="401"/>
      <c r="LS124" s="401"/>
      <c r="LT124" s="401"/>
      <c r="LU124" s="401"/>
      <c r="LV124" s="401"/>
      <c r="LW124" s="401"/>
      <c r="LX124" s="401"/>
      <c r="LY124" s="401"/>
      <c r="LZ124" s="401"/>
      <c r="MA124" s="401"/>
      <c r="MB124" s="401"/>
      <c r="MC124" s="401"/>
      <c r="MD124" s="401"/>
      <c r="ME124" s="401"/>
      <c r="MF124" s="401"/>
      <c r="MG124" s="401"/>
      <c r="MH124" s="401"/>
      <c r="MI124" s="401"/>
      <c r="MJ124" s="401"/>
      <c r="MK124" s="401"/>
      <c r="ML124" s="401"/>
      <c r="MM124" s="401"/>
      <c r="MN124" s="401"/>
      <c r="MO124" s="401"/>
      <c r="MP124" s="401"/>
      <c r="MQ124" s="401"/>
      <c r="MR124" s="401"/>
      <c r="MS124" s="401"/>
      <c r="MT124" s="401"/>
      <c r="MU124" s="401"/>
      <c r="MV124" s="401"/>
      <c r="MW124" s="401"/>
      <c r="MX124" s="401"/>
      <c r="MY124" s="401"/>
      <c r="MZ124" s="401"/>
      <c r="NA124" s="401"/>
      <c r="NB124" s="401"/>
      <c r="NC124" s="401"/>
      <c r="ND124" s="401"/>
      <c r="NE124" s="401"/>
      <c r="NF124" s="401"/>
      <c r="NG124" s="401"/>
      <c r="NH124" s="401"/>
      <c r="NI124" s="401"/>
      <c r="NJ124" s="401"/>
      <c r="NK124" s="401"/>
      <c r="NL124" s="401"/>
      <c r="NM124" s="401"/>
      <c r="NN124" s="401"/>
      <c r="NO124" s="401"/>
      <c r="NP124" s="401"/>
      <c r="NQ124" s="401"/>
      <c r="NR124" s="401"/>
      <c r="NS124" s="401"/>
      <c r="NT124" s="401"/>
      <c r="NU124" s="401"/>
      <c r="NV124" s="401"/>
      <c r="NW124" s="401"/>
      <c r="NX124" s="401"/>
      <c r="NY124" s="401"/>
      <c r="NZ124" s="401"/>
      <c r="OA124" s="401"/>
      <c r="OB124" s="401"/>
      <c r="OC124" s="401"/>
      <c r="OD124" s="401"/>
      <c r="OE124" s="401"/>
      <c r="OF124" s="401"/>
      <c r="OG124" s="401"/>
      <c r="OH124" s="401"/>
      <c r="OI124" s="401"/>
      <c r="OJ124" s="401"/>
      <c r="OK124" s="401"/>
      <c r="OL124" s="401"/>
      <c r="OM124" s="401"/>
      <c r="ON124" s="401"/>
      <c r="OO124" s="401"/>
      <c r="OP124" s="401"/>
      <c r="OQ124" s="401"/>
      <c r="OR124" s="401"/>
      <c r="OS124" s="401"/>
      <c r="OT124" s="401"/>
      <c r="OU124" s="401"/>
      <c r="OV124" s="401"/>
      <c r="OW124" s="401"/>
      <c r="OX124" s="401"/>
      <c r="OY124" s="401"/>
      <c r="OZ124" s="401"/>
      <c r="PA124" s="401"/>
      <c r="PB124" s="401"/>
      <c r="PC124" s="401"/>
      <c r="PD124" s="401"/>
      <c r="PE124" s="401"/>
      <c r="PF124" s="401"/>
      <c r="PG124" s="401"/>
      <c r="PH124" s="401"/>
      <c r="PI124" s="401"/>
      <c r="PJ124" s="401"/>
      <c r="PK124" s="401"/>
      <c r="PL124" s="401"/>
      <c r="PM124" s="401"/>
      <c r="PN124" s="401"/>
      <c r="PO124" s="401"/>
      <c r="PP124" s="401"/>
      <c r="PQ124" s="401"/>
      <c r="PR124" s="401"/>
      <c r="PS124" s="401"/>
      <c r="PT124" s="401"/>
      <c r="PU124" s="401"/>
      <c r="PV124" s="401"/>
      <c r="PW124" s="401"/>
      <c r="PX124" s="401"/>
      <c r="PY124" s="401"/>
      <c r="PZ124" s="401"/>
      <c r="QA124" s="401"/>
      <c r="QB124" s="401"/>
      <c r="QC124" s="401"/>
      <c r="QD124" s="401"/>
      <c r="QE124" s="401"/>
      <c r="QF124" s="401"/>
      <c r="QG124" s="401"/>
      <c r="QH124" s="401"/>
      <c r="QI124" s="401"/>
      <c r="QJ124" s="401"/>
      <c r="QK124" s="401"/>
      <c r="QL124" s="401"/>
      <c r="QM124" s="401"/>
      <c r="QN124" s="401"/>
      <c r="QO124" s="401"/>
      <c r="QP124" s="401"/>
      <c r="QQ124" s="401"/>
      <c r="QR124" s="401"/>
      <c r="QS124" s="401"/>
      <c r="QT124" s="401"/>
      <c r="QU124" s="401"/>
      <c r="QV124" s="401"/>
      <c r="QW124" s="401"/>
      <c r="QX124" s="401"/>
      <c r="QY124" s="401"/>
      <c r="QZ124" s="401"/>
      <c r="RA124" s="401"/>
      <c r="RB124" s="401"/>
      <c r="RC124" s="401"/>
      <c r="RD124" s="401"/>
      <c r="RE124" s="401"/>
      <c r="RF124" s="401"/>
      <c r="RG124" s="401"/>
      <c r="RH124" s="401"/>
      <c r="RI124" s="401"/>
      <c r="RJ124" s="401"/>
      <c r="RK124" s="401"/>
      <c r="RL124" s="401"/>
      <c r="RM124" s="401"/>
      <c r="RN124" s="401"/>
      <c r="RO124" s="401"/>
      <c r="RP124" s="401"/>
      <c r="RQ124" s="401"/>
      <c r="RR124" s="401"/>
      <c r="RS124" s="401"/>
      <c r="RT124" s="401"/>
      <c r="RU124" s="401"/>
      <c r="RV124" s="401"/>
      <c r="RW124" s="401"/>
      <c r="RX124" s="401"/>
      <c r="RY124" s="401"/>
      <c r="RZ124" s="401"/>
      <c r="SA124" s="401"/>
      <c r="SB124" s="401"/>
      <c r="SC124" s="401"/>
      <c r="SD124" s="401"/>
      <c r="SE124" s="401"/>
      <c r="SF124" s="401"/>
      <c r="SG124" s="401"/>
      <c r="SH124" s="401"/>
      <c r="SI124" s="401"/>
      <c r="SJ124" s="401"/>
      <c r="SK124" s="401"/>
      <c r="SL124" s="401"/>
      <c r="SM124" s="401"/>
      <c r="SN124" s="401"/>
      <c r="SO124" s="401"/>
      <c r="SP124" s="401"/>
      <c r="SQ124" s="401"/>
      <c r="SR124" s="401"/>
      <c r="SS124" s="401"/>
      <c r="ST124" s="401"/>
      <c r="SU124" s="401"/>
      <c r="SV124" s="401"/>
      <c r="SW124" s="401"/>
      <c r="SX124" s="401"/>
      <c r="SY124" s="401"/>
      <c r="SZ124" s="401"/>
      <c r="TA124" s="401"/>
      <c r="TB124" s="401"/>
      <c r="TC124" s="401"/>
      <c r="TD124" s="401"/>
      <c r="TE124" s="401"/>
      <c r="TF124" s="401"/>
      <c r="TG124" s="401"/>
      <c r="TH124" s="401"/>
      <c r="TI124" s="401"/>
      <c r="TJ124" s="401"/>
      <c r="TK124" s="401"/>
      <c r="TL124" s="401"/>
      <c r="TM124" s="401"/>
      <c r="TN124" s="401"/>
      <c r="TO124" s="401"/>
      <c r="TP124" s="401"/>
      <c r="TQ124" s="401"/>
      <c r="TR124" s="401"/>
      <c r="TS124" s="401"/>
      <c r="TT124" s="401"/>
      <c r="TU124" s="401"/>
      <c r="TV124" s="401"/>
      <c r="TW124" s="401"/>
      <c r="TX124" s="401"/>
      <c r="TY124" s="401"/>
      <c r="TZ124" s="401"/>
      <c r="UA124" s="401"/>
      <c r="UB124" s="401"/>
      <c r="UC124" s="401"/>
      <c r="UD124" s="401"/>
      <c r="UE124" s="401"/>
      <c r="UF124" s="401"/>
      <c r="UG124" s="401"/>
      <c r="UH124" s="401"/>
      <c r="UI124" s="401"/>
      <c r="UJ124" s="401"/>
      <c r="UK124" s="401"/>
      <c r="UL124" s="401"/>
      <c r="UM124" s="401"/>
    </row>
    <row r="125" spans="1:559" s="401" customFormat="1" ht="13.95" customHeight="1">
      <c r="A125" s="963"/>
      <c r="B125" s="468" t="s">
        <v>1162</v>
      </c>
      <c r="C125" s="469" t="s">
        <v>337</v>
      </c>
      <c r="D125" s="469" t="s">
        <v>1165</v>
      </c>
      <c r="E125" s="469" t="s">
        <v>1166</v>
      </c>
      <c r="F125" s="470">
        <v>33.130000000000003</v>
      </c>
      <c r="G125" s="470">
        <v>0.76</v>
      </c>
      <c r="H125" s="470">
        <v>2.95</v>
      </c>
      <c r="I125" s="471">
        <f t="shared" ref="I125:L128" si="59">I124</f>
        <v>5</v>
      </c>
      <c r="J125" s="472">
        <f t="shared" si="59"/>
        <v>28.788000000000004</v>
      </c>
      <c r="K125" s="472">
        <f t="shared" si="59"/>
        <v>9.3378621750376887</v>
      </c>
      <c r="L125" s="473">
        <f t="shared" si="59"/>
        <v>0.32436647822140086</v>
      </c>
      <c r="M125" s="474">
        <f t="shared" si="35"/>
        <v>0.46498865785438454</v>
      </c>
      <c r="N125" s="475">
        <f t="shared" si="36"/>
        <v>0.67903021050858203</v>
      </c>
      <c r="O125" s="475">
        <f t="shared" si="37"/>
        <v>0.35806042101716407</v>
      </c>
      <c r="P125" s="475">
        <f t="shared" si="38"/>
        <v>0.64193957898283593</v>
      </c>
      <c r="Q125" s="476">
        <f t="shared" si="39"/>
        <v>3.2096978949141795</v>
      </c>
      <c r="R125" s="477"/>
      <c r="S125" s="472"/>
      <c r="T125" s="472"/>
      <c r="U125" s="473"/>
      <c r="V125" s="478">
        <f t="shared" si="40"/>
        <v>4.3419999999999987</v>
      </c>
      <c r="W125" s="478">
        <f t="shared" si="41"/>
        <v>1.5089999999999999</v>
      </c>
      <c r="X125" s="479">
        <f t="shared" si="42"/>
        <v>14.090834022131871</v>
      </c>
      <c r="Y125" s="480" t="str">
        <f t="shared" si="43"/>
        <v>Accept</v>
      </c>
      <c r="Z125" s="479"/>
      <c r="AA125" s="479"/>
      <c r="AB125" s="481"/>
      <c r="AC125" s="481"/>
      <c r="AD125" s="479"/>
      <c r="AE125" s="481"/>
      <c r="AF125" s="464"/>
      <c r="AG125" s="482"/>
      <c r="AH125" s="482"/>
      <c r="AI125" s="483"/>
    </row>
    <row r="126" spans="1:559" s="401" customFormat="1" ht="13.95" customHeight="1">
      <c r="A126" s="963"/>
      <c r="B126" s="468" t="s">
        <v>1162</v>
      </c>
      <c r="C126" s="469" t="s">
        <v>337</v>
      </c>
      <c r="D126" s="469" t="s">
        <v>1167</v>
      </c>
      <c r="E126" s="469" t="s">
        <v>1168</v>
      </c>
      <c r="F126" s="470">
        <v>40.01</v>
      </c>
      <c r="G126" s="470">
        <v>0.8</v>
      </c>
      <c r="H126" s="470">
        <v>3.54</v>
      </c>
      <c r="I126" s="471">
        <f t="shared" si="59"/>
        <v>5</v>
      </c>
      <c r="J126" s="472">
        <f t="shared" si="59"/>
        <v>28.788000000000004</v>
      </c>
      <c r="K126" s="472">
        <f t="shared" si="59"/>
        <v>9.3378621750376887</v>
      </c>
      <c r="L126" s="473">
        <f t="shared" si="59"/>
        <v>0.32436647822140086</v>
      </c>
      <c r="M126" s="474">
        <f t="shared" si="35"/>
        <v>1.20177400240486</v>
      </c>
      <c r="N126" s="475">
        <f t="shared" si="36"/>
        <v>0.88527444971451685</v>
      </c>
      <c r="O126" s="475">
        <f t="shared" si="37"/>
        <v>0.77054889942903371</v>
      </c>
      <c r="P126" s="475">
        <f t="shared" si="38"/>
        <v>0.22945110057096629</v>
      </c>
      <c r="Q126" s="476">
        <f t="shared" si="39"/>
        <v>1.1472555028548315</v>
      </c>
      <c r="R126" s="477"/>
      <c r="S126" s="472"/>
      <c r="T126" s="472"/>
      <c r="U126" s="473"/>
      <c r="V126" s="478">
        <f t="shared" si="40"/>
        <v>11.221999999999994</v>
      </c>
      <c r="W126" s="478">
        <f t="shared" si="41"/>
        <v>1.5089999999999999</v>
      </c>
      <c r="X126" s="479">
        <f t="shared" si="42"/>
        <v>14.090834022131871</v>
      </c>
      <c r="Y126" s="480" t="str">
        <f t="shared" si="43"/>
        <v>Accept</v>
      </c>
      <c r="Z126" s="479"/>
      <c r="AA126" s="479"/>
      <c r="AB126" s="481"/>
      <c r="AC126" s="481"/>
      <c r="AD126" s="479"/>
      <c r="AE126" s="481"/>
      <c r="AF126" s="464"/>
      <c r="AG126" s="482"/>
      <c r="AH126" s="482"/>
      <c r="AI126" s="483"/>
    </row>
    <row r="127" spans="1:559" s="401" customFormat="1" ht="13.95" customHeight="1">
      <c r="A127" s="963"/>
      <c r="B127" s="468" t="s">
        <v>1162</v>
      </c>
      <c r="C127" s="469" t="s">
        <v>337</v>
      </c>
      <c r="D127" s="469" t="s">
        <v>1169</v>
      </c>
      <c r="E127" s="469" t="s">
        <v>1170</v>
      </c>
      <c r="F127" s="470">
        <v>32.119999999999997</v>
      </c>
      <c r="G127" s="470">
        <v>0.62</v>
      </c>
      <c r="H127" s="470">
        <v>2.83</v>
      </c>
      <c r="I127" s="471">
        <f t="shared" si="59"/>
        <v>5</v>
      </c>
      <c r="J127" s="472">
        <f t="shared" si="59"/>
        <v>28.788000000000004</v>
      </c>
      <c r="K127" s="472">
        <f t="shared" si="59"/>
        <v>9.3378621750376887</v>
      </c>
      <c r="L127" s="473">
        <f t="shared" si="59"/>
        <v>0.32436647822140086</v>
      </c>
      <c r="M127" s="474">
        <f t="shared" si="35"/>
        <v>0.35682685582008444</v>
      </c>
      <c r="N127" s="475">
        <f t="shared" si="36"/>
        <v>0.63938928501883863</v>
      </c>
      <c r="O127" s="475">
        <f t="shared" si="37"/>
        <v>0.27877857003767725</v>
      </c>
      <c r="P127" s="475">
        <f t="shared" si="38"/>
        <v>0.72122142996232275</v>
      </c>
      <c r="Q127" s="476">
        <f t="shared" si="39"/>
        <v>3.6061071498116135</v>
      </c>
      <c r="R127" s="477"/>
      <c r="S127" s="472"/>
      <c r="T127" s="472"/>
      <c r="U127" s="473"/>
      <c r="V127" s="478">
        <f t="shared" si="40"/>
        <v>3.3319999999999936</v>
      </c>
      <c r="W127" s="478">
        <f t="shared" si="41"/>
        <v>1.5089999999999999</v>
      </c>
      <c r="X127" s="479">
        <f t="shared" si="42"/>
        <v>14.090834022131871</v>
      </c>
      <c r="Y127" s="480" t="str">
        <f t="shared" si="43"/>
        <v>Accept</v>
      </c>
      <c r="Z127" s="479"/>
      <c r="AA127" s="479"/>
      <c r="AB127" s="481"/>
      <c r="AC127" s="481"/>
      <c r="AD127" s="479"/>
      <c r="AE127" s="481"/>
      <c r="AF127" s="464"/>
      <c r="AG127" s="482"/>
      <c r="AH127" s="482"/>
      <c r="AI127" s="483"/>
    </row>
    <row r="128" spans="1:559" s="501" customFormat="1" ht="13.95" customHeight="1">
      <c r="A128" s="963"/>
      <c r="B128" s="484" t="s">
        <v>1162</v>
      </c>
      <c r="C128" s="485" t="s">
        <v>337</v>
      </c>
      <c r="D128" s="485" t="s">
        <v>1171</v>
      </c>
      <c r="E128" s="485" t="s">
        <v>1172</v>
      </c>
      <c r="F128" s="486">
        <v>22.02</v>
      </c>
      <c r="G128" s="486">
        <v>0.6</v>
      </c>
      <c r="H128" s="486">
        <v>1.98</v>
      </c>
      <c r="I128" s="487">
        <f t="shared" si="59"/>
        <v>5</v>
      </c>
      <c r="J128" s="488">
        <f t="shared" si="59"/>
        <v>28.788000000000004</v>
      </c>
      <c r="K128" s="488">
        <f t="shared" si="59"/>
        <v>9.3378621750376887</v>
      </c>
      <c r="L128" s="489">
        <f t="shared" si="59"/>
        <v>0.32436647822140086</v>
      </c>
      <c r="M128" s="490">
        <f t="shared" si="35"/>
        <v>0.72479116452291048</v>
      </c>
      <c r="N128" s="491">
        <f t="shared" si="36"/>
        <v>0.23429007849714611</v>
      </c>
      <c r="O128" s="491">
        <f t="shared" si="37"/>
        <v>0.53141984300570777</v>
      </c>
      <c r="P128" s="491">
        <f t="shared" si="38"/>
        <v>0.46858015699429223</v>
      </c>
      <c r="Q128" s="492">
        <f t="shared" si="39"/>
        <v>2.3429007849714614</v>
      </c>
      <c r="R128" s="493"/>
      <c r="S128" s="488"/>
      <c r="T128" s="488"/>
      <c r="U128" s="489"/>
      <c r="V128" s="494">
        <f t="shared" si="40"/>
        <v>6.7680000000000042</v>
      </c>
      <c r="W128" s="494">
        <f t="shared" si="41"/>
        <v>1.5089999999999999</v>
      </c>
      <c r="X128" s="495">
        <f t="shared" si="42"/>
        <v>14.090834022131871</v>
      </c>
      <c r="Y128" s="496" t="str">
        <f t="shared" si="43"/>
        <v>Accept</v>
      </c>
      <c r="Z128" s="495"/>
      <c r="AA128" s="495"/>
      <c r="AB128" s="497"/>
      <c r="AC128" s="497"/>
      <c r="AD128" s="495"/>
      <c r="AE128" s="497"/>
      <c r="AF128" s="498"/>
      <c r="AG128" s="499"/>
      <c r="AH128" s="499"/>
      <c r="AI128" s="500"/>
      <c r="AJ128" s="401"/>
      <c r="AK128" s="401"/>
      <c r="AL128" s="401"/>
      <c r="AM128" s="401"/>
      <c r="AN128" s="401"/>
      <c r="AO128" s="401"/>
      <c r="AP128" s="401"/>
      <c r="AQ128" s="401"/>
      <c r="AR128" s="401"/>
      <c r="AS128" s="401"/>
      <c r="AT128" s="401"/>
      <c r="AU128" s="401"/>
      <c r="AV128" s="401"/>
      <c r="AW128" s="401"/>
      <c r="AX128" s="401"/>
      <c r="AY128" s="401"/>
      <c r="AZ128" s="401"/>
      <c r="BA128" s="401"/>
      <c r="BB128" s="401"/>
      <c r="BC128" s="401"/>
      <c r="BD128" s="401"/>
      <c r="BE128" s="401"/>
      <c r="BF128" s="401"/>
      <c r="BG128" s="401"/>
      <c r="BH128" s="401"/>
      <c r="BI128" s="401"/>
      <c r="BJ128" s="401"/>
      <c r="BK128" s="401"/>
      <c r="BL128" s="401"/>
      <c r="BM128" s="401"/>
      <c r="BN128" s="401"/>
      <c r="BO128" s="401"/>
      <c r="BP128" s="401"/>
      <c r="BQ128" s="401"/>
      <c r="BR128" s="401"/>
      <c r="BS128" s="401"/>
      <c r="BT128" s="401"/>
      <c r="BU128" s="401"/>
      <c r="BV128" s="401"/>
      <c r="BW128" s="401"/>
      <c r="BX128" s="401"/>
      <c r="BY128" s="401"/>
      <c r="BZ128" s="401"/>
      <c r="CA128" s="401"/>
      <c r="CB128" s="401"/>
      <c r="CC128" s="401"/>
      <c r="CD128" s="401"/>
      <c r="CE128" s="401"/>
      <c r="CF128" s="401"/>
      <c r="CG128" s="401"/>
      <c r="CH128" s="401"/>
      <c r="CI128" s="401"/>
      <c r="CJ128" s="401"/>
      <c r="CK128" s="401"/>
      <c r="CL128" s="401"/>
      <c r="CM128" s="401"/>
      <c r="CN128" s="401"/>
      <c r="CO128" s="401"/>
      <c r="CP128" s="401"/>
      <c r="CQ128" s="401"/>
      <c r="CR128" s="401"/>
      <c r="CS128" s="401"/>
      <c r="CT128" s="401"/>
      <c r="CU128" s="401"/>
      <c r="CV128" s="401"/>
      <c r="CW128" s="401"/>
      <c r="CX128" s="401"/>
      <c r="CY128" s="401"/>
      <c r="CZ128" s="401"/>
      <c r="DA128" s="401"/>
      <c r="DB128" s="401"/>
      <c r="DC128" s="401"/>
      <c r="DD128" s="401"/>
      <c r="DE128" s="401"/>
      <c r="DF128" s="401"/>
      <c r="DG128" s="401"/>
      <c r="DH128" s="401"/>
      <c r="DI128" s="401"/>
      <c r="DJ128" s="401"/>
      <c r="DK128" s="401"/>
      <c r="DL128" s="401"/>
      <c r="DM128" s="401"/>
      <c r="DN128" s="401"/>
      <c r="DO128" s="401"/>
      <c r="DP128" s="401"/>
      <c r="DQ128" s="401"/>
      <c r="DR128" s="401"/>
      <c r="DS128" s="401"/>
      <c r="DT128" s="401"/>
      <c r="DU128" s="401"/>
      <c r="DV128" s="401"/>
      <c r="DW128" s="401"/>
      <c r="DX128" s="401"/>
      <c r="DY128" s="401"/>
      <c r="DZ128" s="401"/>
      <c r="EA128" s="401"/>
      <c r="EB128" s="401"/>
      <c r="EC128" s="401"/>
      <c r="ED128" s="401"/>
      <c r="EE128" s="401"/>
      <c r="EF128" s="401"/>
      <c r="EG128" s="401"/>
      <c r="EH128" s="401"/>
      <c r="EI128" s="401"/>
      <c r="EJ128" s="401"/>
      <c r="EK128" s="401"/>
      <c r="EL128" s="401"/>
      <c r="EM128" s="401"/>
      <c r="EN128" s="401"/>
      <c r="EO128" s="401"/>
      <c r="EP128" s="401"/>
      <c r="EQ128" s="401"/>
      <c r="ER128" s="401"/>
      <c r="ES128" s="401"/>
      <c r="ET128" s="401"/>
      <c r="EU128" s="401"/>
      <c r="EV128" s="401"/>
      <c r="EW128" s="401"/>
      <c r="EX128" s="401"/>
      <c r="EY128" s="401"/>
      <c r="EZ128" s="401"/>
      <c r="FA128" s="401"/>
      <c r="FB128" s="401"/>
      <c r="FC128" s="401"/>
      <c r="FD128" s="401"/>
      <c r="FE128" s="401"/>
      <c r="FF128" s="401"/>
      <c r="FG128" s="401"/>
      <c r="FH128" s="401"/>
      <c r="FI128" s="401"/>
      <c r="FJ128" s="401"/>
      <c r="FK128" s="401"/>
      <c r="FL128" s="401"/>
      <c r="FM128" s="401"/>
      <c r="FN128" s="401"/>
      <c r="FO128" s="401"/>
      <c r="FP128" s="401"/>
      <c r="FQ128" s="401"/>
      <c r="FR128" s="401"/>
      <c r="FS128" s="401"/>
      <c r="FT128" s="401"/>
      <c r="FU128" s="401"/>
      <c r="FV128" s="401"/>
      <c r="FW128" s="401"/>
      <c r="FX128" s="401"/>
      <c r="FY128" s="401"/>
      <c r="FZ128" s="401"/>
      <c r="GA128" s="401"/>
      <c r="GB128" s="401"/>
      <c r="GC128" s="401"/>
      <c r="GD128" s="401"/>
      <c r="GE128" s="401"/>
      <c r="GF128" s="401"/>
      <c r="GG128" s="401"/>
      <c r="GH128" s="401"/>
      <c r="GI128" s="401"/>
      <c r="GJ128" s="401"/>
      <c r="GK128" s="401"/>
      <c r="GL128" s="401"/>
      <c r="GM128" s="401"/>
      <c r="GN128" s="401"/>
      <c r="GO128" s="401"/>
      <c r="GP128" s="401"/>
      <c r="GQ128" s="401"/>
      <c r="GR128" s="401"/>
      <c r="GS128" s="401"/>
      <c r="GT128" s="401"/>
      <c r="GU128" s="401"/>
      <c r="GV128" s="401"/>
      <c r="GW128" s="401"/>
      <c r="GX128" s="401"/>
      <c r="GY128" s="401"/>
      <c r="GZ128" s="401"/>
      <c r="HA128" s="401"/>
      <c r="HB128" s="401"/>
      <c r="HC128" s="401"/>
      <c r="HD128" s="401"/>
      <c r="HE128" s="401"/>
      <c r="HF128" s="401"/>
      <c r="HG128" s="401"/>
      <c r="HH128" s="401"/>
      <c r="HI128" s="401"/>
      <c r="HJ128" s="401"/>
      <c r="HK128" s="401"/>
      <c r="HL128" s="401"/>
      <c r="HM128" s="401"/>
      <c r="HN128" s="401"/>
      <c r="HO128" s="401"/>
      <c r="HP128" s="401"/>
      <c r="HQ128" s="401"/>
      <c r="HR128" s="401"/>
      <c r="HS128" s="401"/>
      <c r="HT128" s="401"/>
      <c r="HU128" s="401"/>
      <c r="HV128" s="401"/>
      <c r="HW128" s="401"/>
      <c r="HX128" s="401"/>
      <c r="HY128" s="401"/>
      <c r="HZ128" s="401"/>
      <c r="IA128" s="401"/>
      <c r="IB128" s="401"/>
      <c r="IC128" s="401"/>
      <c r="ID128" s="401"/>
      <c r="IE128" s="401"/>
      <c r="IF128" s="401"/>
      <c r="IG128" s="401"/>
      <c r="IH128" s="401"/>
      <c r="II128" s="401"/>
      <c r="IJ128" s="401"/>
      <c r="IK128" s="401"/>
      <c r="IL128" s="401"/>
      <c r="IM128" s="401"/>
      <c r="IN128" s="401"/>
      <c r="IO128" s="401"/>
      <c r="IP128" s="401"/>
      <c r="IQ128" s="401"/>
      <c r="IR128" s="401"/>
      <c r="IS128" s="401"/>
      <c r="IT128" s="401"/>
      <c r="IU128" s="401"/>
      <c r="IV128" s="401"/>
      <c r="IW128" s="401"/>
      <c r="IX128" s="401"/>
      <c r="IY128" s="401"/>
      <c r="IZ128" s="401"/>
      <c r="JA128" s="401"/>
      <c r="JB128" s="401"/>
      <c r="JC128" s="401"/>
      <c r="JD128" s="401"/>
      <c r="JE128" s="401"/>
      <c r="JF128" s="401"/>
      <c r="JG128" s="401"/>
      <c r="JH128" s="401"/>
      <c r="JI128" s="401"/>
      <c r="JJ128" s="401"/>
      <c r="JK128" s="401"/>
      <c r="JL128" s="401"/>
      <c r="JM128" s="401"/>
      <c r="JN128" s="401"/>
      <c r="JO128" s="401"/>
      <c r="JP128" s="401"/>
      <c r="JQ128" s="401"/>
      <c r="JR128" s="401"/>
      <c r="JS128" s="401"/>
      <c r="JT128" s="401"/>
      <c r="JU128" s="401"/>
      <c r="JV128" s="401"/>
      <c r="JW128" s="401"/>
      <c r="JX128" s="401"/>
      <c r="JY128" s="401"/>
      <c r="JZ128" s="401"/>
      <c r="KA128" s="401"/>
      <c r="KB128" s="401"/>
      <c r="KC128" s="401"/>
      <c r="KD128" s="401"/>
      <c r="KE128" s="401"/>
      <c r="KF128" s="401"/>
      <c r="KG128" s="401"/>
      <c r="KH128" s="401"/>
      <c r="KI128" s="401"/>
      <c r="KJ128" s="401"/>
      <c r="KK128" s="401"/>
      <c r="KL128" s="401"/>
      <c r="KM128" s="401"/>
      <c r="KN128" s="401"/>
      <c r="KO128" s="401"/>
      <c r="KP128" s="401"/>
      <c r="KQ128" s="401"/>
      <c r="KR128" s="401"/>
      <c r="KS128" s="401"/>
      <c r="KT128" s="401"/>
      <c r="KU128" s="401"/>
      <c r="KV128" s="401"/>
      <c r="KW128" s="401"/>
      <c r="KX128" s="401"/>
      <c r="KY128" s="401"/>
      <c r="KZ128" s="401"/>
      <c r="LA128" s="401"/>
      <c r="LB128" s="401"/>
      <c r="LC128" s="401"/>
      <c r="LD128" s="401"/>
      <c r="LE128" s="401"/>
      <c r="LF128" s="401"/>
      <c r="LG128" s="401"/>
      <c r="LH128" s="401"/>
      <c r="LI128" s="401"/>
      <c r="LJ128" s="401"/>
      <c r="LK128" s="401"/>
      <c r="LL128" s="401"/>
      <c r="LM128" s="401"/>
      <c r="LN128" s="401"/>
      <c r="LO128" s="401"/>
      <c r="LP128" s="401"/>
      <c r="LQ128" s="401"/>
      <c r="LR128" s="401"/>
      <c r="LS128" s="401"/>
      <c r="LT128" s="401"/>
      <c r="LU128" s="401"/>
      <c r="LV128" s="401"/>
      <c r="LW128" s="401"/>
      <c r="LX128" s="401"/>
      <c r="LY128" s="401"/>
      <c r="LZ128" s="401"/>
      <c r="MA128" s="401"/>
      <c r="MB128" s="401"/>
      <c r="MC128" s="401"/>
      <c r="MD128" s="401"/>
      <c r="ME128" s="401"/>
      <c r="MF128" s="401"/>
      <c r="MG128" s="401"/>
      <c r="MH128" s="401"/>
      <c r="MI128" s="401"/>
      <c r="MJ128" s="401"/>
      <c r="MK128" s="401"/>
      <c r="ML128" s="401"/>
      <c r="MM128" s="401"/>
      <c r="MN128" s="401"/>
      <c r="MO128" s="401"/>
      <c r="MP128" s="401"/>
      <c r="MQ128" s="401"/>
      <c r="MR128" s="401"/>
      <c r="MS128" s="401"/>
      <c r="MT128" s="401"/>
      <c r="MU128" s="401"/>
      <c r="MV128" s="401"/>
      <c r="MW128" s="401"/>
      <c r="MX128" s="401"/>
      <c r="MY128" s="401"/>
      <c r="MZ128" s="401"/>
      <c r="NA128" s="401"/>
      <c r="NB128" s="401"/>
      <c r="NC128" s="401"/>
      <c r="ND128" s="401"/>
      <c r="NE128" s="401"/>
      <c r="NF128" s="401"/>
      <c r="NG128" s="401"/>
      <c r="NH128" s="401"/>
      <c r="NI128" s="401"/>
      <c r="NJ128" s="401"/>
      <c r="NK128" s="401"/>
      <c r="NL128" s="401"/>
      <c r="NM128" s="401"/>
      <c r="NN128" s="401"/>
      <c r="NO128" s="401"/>
      <c r="NP128" s="401"/>
      <c r="NQ128" s="401"/>
      <c r="NR128" s="401"/>
      <c r="NS128" s="401"/>
      <c r="NT128" s="401"/>
      <c r="NU128" s="401"/>
      <c r="NV128" s="401"/>
      <c r="NW128" s="401"/>
      <c r="NX128" s="401"/>
      <c r="NY128" s="401"/>
      <c r="NZ128" s="401"/>
      <c r="OA128" s="401"/>
      <c r="OB128" s="401"/>
      <c r="OC128" s="401"/>
      <c r="OD128" s="401"/>
      <c r="OE128" s="401"/>
      <c r="OF128" s="401"/>
      <c r="OG128" s="401"/>
      <c r="OH128" s="401"/>
      <c r="OI128" s="401"/>
      <c r="OJ128" s="401"/>
      <c r="OK128" s="401"/>
      <c r="OL128" s="401"/>
      <c r="OM128" s="401"/>
      <c r="ON128" s="401"/>
      <c r="OO128" s="401"/>
      <c r="OP128" s="401"/>
      <c r="OQ128" s="401"/>
      <c r="OR128" s="401"/>
      <c r="OS128" s="401"/>
      <c r="OT128" s="401"/>
      <c r="OU128" s="401"/>
      <c r="OV128" s="401"/>
      <c r="OW128" s="401"/>
      <c r="OX128" s="401"/>
      <c r="OY128" s="401"/>
      <c r="OZ128" s="401"/>
      <c r="PA128" s="401"/>
      <c r="PB128" s="401"/>
      <c r="PC128" s="401"/>
      <c r="PD128" s="401"/>
      <c r="PE128" s="401"/>
      <c r="PF128" s="401"/>
      <c r="PG128" s="401"/>
      <c r="PH128" s="401"/>
      <c r="PI128" s="401"/>
      <c r="PJ128" s="401"/>
      <c r="PK128" s="401"/>
      <c r="PL128" s="401"/>
      <c r="PM128" s="401"/>
      <c r="PN128" s="401"/>
      <c r="PO128" s="401"/>
      <c r="PP128" s="401"/>
      <c r="PQ128" s="401"/>
      <c r="PR128" s="401"/>
      <c r="PS128" s="401"/>
      <c r="PT128" s="401"/>
      <c r="PU128" s="401"/>
      <c r="PV128" s="401"/>
      <c r="PW128" s="401"/>
      <c r="PX128" s="401"/>
      <c r="PY128" s="401"/>
      <c r="PZ128" s="401"/>
      <c r="QA128" s="401"/>
      <c r="QB128" s="401"/>
      <c r="QC128" s="401"/>
      <c r="QD128" s="401"/>
      <c r="QE128" s="401"/>
      <c r="QF128" s="401"/>
      <c r="QG128" s="401"/>
      <c r="QH128" s="401"/>
      <c r="QI128" s="401"/>
      <c r="QJ128" s="401"/>
      <c r="QK128" s="401"/>
      <c r="QL128" s="401"/>
      <c r="QM128" s="401"/>
      <c r="QN128" s="401"/>
      <c r="QO128" s="401"/>
      <c r="QP128" s="401"/>
      <c r="QQ128" s="401"/>
      <c r="QR128" s="401"/>
      <c r="QS128" s="401"/>
      <c r="QT128" s="401"/>
      <c r="QU128" s="401"/>
      <c r="QV128" s="401"/>
      <c r="QW128" s="401"/>
      <c r="QX128" s="401"/>
      <c r="QY128" s="401"/>
      <c r="QZ128" s="401"/>
      <c r="RA128" s="401"/>
      <c r="RB128" s="401"/>
      <c r="RC128" s="401"/>
      <c r="RD128" s="401"/>
      <c r="RE128" s="401"/>
      <c r="RF128" s="401"/>
      <c r="RG128" s="401"/>
      <c r="RH128" s="401"/>
      <c r="RI128" s="401"/>
      <c r="RJ128" s="401"/>
      <c r="RK128" s="401"/>
      <c r="RL128" s="401"/>
      <c r="RM128" s="401"/>
      <c r="RN128" s="401"/>
      <c r="RO128" s="401"/>
      <c r="RP128" s="401"/>
      <c r="RQ128" s="401"/>
      <c r="RR128" s="401"/>
      <c r="RS128" s="401"/>
      <c r="RT128" s="401"/>
      <c r="RU128" s="401"/>
      <c r="RV128" s="401"/>
      <c r="RW128" s="401"/>
      <c r="RX128" s="401"/>
      <c r="RY128" s="401"/>
      <c r="RZ128" s="401"/>
      <c r="SA128" s="401"/>
      <c r="SB128" s="401"/>
      <c r="SC128" s="401"/>
      <c r="SD128" s="401"/>
      <c r="SE128" s="401"/>
      <c r="SF128" s="401"/>
      <c r="SG128" s="401"/>
      <c r="SH128" s="401"/>
      <c r="SI128" s="401"/>
      <c r="SJ128" s="401"/>
      <c r="SK128" s="401"/>
      <c r="SL128" s="401"/>
      <c r="SM128" s="401"/>
      <c r="SN128" s="401"/>
      <c r="SO128" s="401"/>
      <c r="SP128" s="401"/>
      <c r="SQ128" s="401"/>
      <c r="SR128" s="401"/>
      <c r="SS128" s="401"/>
      <c r="ST128" s="401"/>
      <c r="SU128" s="401"/>
      <c r="SV128" s="401"/>
      <c r="SW128" s="401"/>
      <c r="SX128" s="401"/>
      <c r="SY128" s="401"/>
      <c r="SZ128" s="401"/>
      <c r="TA128" s="401"/>
      <c r="TB128" s="401"/>
      <c r="TC128" s="401"/>
      <c r="TD128" s="401"/>
      <c r="TE128" s="401"/>
      <c r="TF128" s="401"/>
      <c r="TG128" s="401"/>
      <c r="TH128" s="401"/>
      <c r="TI128" s="401"/>
      <c r="TJ128" s="401"/>
      <c r="TK128" s="401"/>
      <c r="TL128" s="401"/>
      <c r="TM128" s="401"/>
      <c r="TN128" s="401"/>
      <c r="TO128" s="401"/>
      <c r="TP128" s="401"/>
      <c r="TQ128" s="401"/>
      <c r="TR128" s="401"/>
      <c r="TS128" s="401"/>
      <c r="TT128" s="401"/>
      <c r="TU128" s="401"/>
      <c r="TV128" s="401"/>
      <c r="TW128" s="401"/>
      <c r="TX128" s="401"/>
      <c r="TY128" s="401"/>
      <c r="TZ128" s="401"/>
      <c r="UA128" s="401"/>
      <c r="UB128" s="401"/>
      <c r="UC128" s="401"/>
      <c r="UD128" s="401"/>
      <c r="UE128" s="401"/>
      <c r="UF128" s="401"/>
      <c r="UG128" s="401"/>
      <c r="UH128" s="401"/>
      <c r="UI128" s="401"/>
      <c r="UJ128" s="401"/>
      <c r="UK128" s="401"/>
      <c r="UL128" s="401"/>
      <c r="UM128" s="401"/>
    </row>
    <row r="129" spans="1:559" s="467" customFormat="1" ht="13.95" customHeight="1">
      <c r="A129" s="963"/>
      <c r="B129" s="450" t="s">
        <v>1162</v>
      </c>
      <c r="C129" s="451" t="s">
        <v>1173</v>
      </c>
      <c r="D129" s="451" t="s">
        <v>1174</v>
      </c>
      <c r="E129" s="451" t="s">
        <v>1175</v>
      </c>
      <c r="F129" s="452">
        <v>37.94</v>
      </c>
      <c r="G129" s="452">
        <v>1.58</v>
      </c>
      <c r="H129" s="452">
        <v>3.63</v>
      </c>
      <c r="I129" s="453">
        <f>COUNT(F129:F133)</f>
        <v>5</v>
      </c>
      <c r="J129" s="458">
        <f>AVERAGE(F129:F133)</f>
        <v>43.358000000000004</v>
      </c>
      <c r="K129" s="458">
        <f>STDEV(F129:F133)</f>
        <v>30.107864753250094</v>
      </c>
      <c r="L129" s="459">
        <f>K129/J129</f>
        <v>0.69440160416186381</v>
      </c>
      <c r="M129" s="454">
        <f t="shared" si="35"/>
        <v>0.17995298053858641</v>
      </c>
      <c r="N129" s="455">
        <f t="shared" si="36"/>
        <v>0.4285947407961207</v>
      </c>
      <c r="O129" s="455">
        <f t="shared" si="37"/>
        <v>0.1428105184077586</v>
      </c>
      <c r="P129" s="455">
        <f t="shared" si="38"/>
        <v>0.8571894815922414</v>
      </c>
      <c r="Q129" s="456">
        <f t="shared" si="39"/>
        <v>4.2859474079612072</v>
      </c>
      <c r="R129" s="457">
        <f>COUNT(F129:F133)</f>
        <v>5</v>
      </c>
      <c r="S129" s="458">
        <f>AVERAGE(F129:F133)</f>
        <v>43.358000000000004</v>
      </c>
      <c r="T129" s="458">
        <f>STDEV(F129:F133)</f>
        <v>30.107864753250094</v>
      </c>
      <c r="U129" s="459">
        <f>T129/S129</f>
        <v>0.69440160416186381</v>
      </c>
      <c r="V129" s="460">
        <f t="shared" si="40"/>
        <v>5.4180000000000064</v>
      </c>
      <c r="W129" s="460">
        <f t="shared" si="41"/>
        <v>1.5089999999999999</v>
      </c>
      <c r="X129" s="461">
        <f t="shared" si="42"/>
        <v>45.432767912654391</v>
      </c>
      <c r="Y129" s="462" t="str">
        <f t="shared" si="43"/>
        <v>Accept</v>
      </c>
      <c r="Z129" s="461"/>
      <c r="AA129" s="461"/>
      <c r="AB129" s="463"/>
      <c r="AC129" s="463"/>
      <c r="AD129" s="461"/>
      <c r="AE129" s="463"/>
      <c r="AF129" s="464">
        <f>COUNT(F129:F133)</f>
        <v>5</v>
      </c>
      <c r="AG129" s="465">
        <f>AVERAGE(F129:F133)</f>
        <v>43.358000000000004</v>
      </c>
      <c r="AH129" s="465">
        <f>STDEV(F129:F133)</f>
        <v>30.107864753250094</v>
      </c>
      <c r="AI129" s="466">
        <f>AH129/AG129</f>
        <v>0.69440160416186381</v>
      </c>
      <c r="AJ129" s="401"/>
      <c r="AK129" s="401"/>
      <c r="AL129" s="401"/>
      <c r="AM129" s="401"/>
      <c r="AN129" s="401"/>
      <c r="AO129" s="401"/>
      <c r="AP129" s="401"/>
      <c r="AQ129" s="401"/>
      <c r="AR129" s="401"/>
      <c r="AS129" s="401"/>
      <c r="AT129" s="401"/>
      <c r="AU129" s="401"/>
      <c r="AV129" s="401"/>
      <c r="AW129" s="401"/>
      <c r="AX129" s="401"/>
      <c r="AY129" s="401"/>
      <c r="AZ129" s="401"/>
      <c r="BA129" s="401"/>
      <c r="BB129" s="401"/>
      <c r="BC129" s="401"/>
      <c r="BD129" s="401"/>
      <c r="BE129" s="401"/>
      <c r="BF129" s="401"/>
      <c r="BG129" s="401"/>
      <c r="BH129" s="401"/>
      <c r="BI129" s="401"/>
      <c r="BJ129" s="401"/>
      <c r="BK129" s="401"/>
      <c r="BL129" s="401"/>
      <c r="BM129" s="401"/>
      <c r="BN129" s="401"/>
      <c r="BO129" s="401"/>
      <c r="BP129" s="401"/>
      <c r="BQ129" s="401"/>
      <c r="BR129" s="401"/>
      <c r="BS129" s="401"/>
      <c r="BT129" s="401"/>
      <c r="BU129" s="401"/>
      <c r="BV129" s="401"/>
      <c r="BW129" s="401"/>
      <c r="BX129" s="401"/>
      <c r="BY129" s="401"/>
      <c r="BZ129" s="401"/>
      <c r="CA129" s="401"/>
      <c r="CB129" s="401"/>
      <c r="CC129" s="401"/>
      <c r="CD129" s="401"/>
      <c r="CE129" s="401"/>
      <c r="CF129" s="401"/>
      <c r="CG129" s="401"/>
      <c r="CH129" s="401"/>
      <c r="CI129" s="401"/>
      <c r="CJ129" s="401"/>
      <c r="CK129" s="401"/>
      <c r="CL129" s="401"/>
      <c r="CM129" s="401"/>
      <c r="CN129" s="401"/>
      <c r="CO129" s="401"/>
      <c r="CP129" s="401"/>
      <c r="CQ129" s="401"/>
      <c r="CR129" s="401"/>
      <c r="CS129" s="401"/>
      <c r="CT129" s="401"/>
      <c r="CU129" s="401"/>
      <c r="CV129" s="401"/>
      <c r="CW129" s="401"/>
      <c r="CX129" s="401"/>
      <c r="CY129" s="401"/>
      <c r="CZ129" s="401"/>
      <c r="DA129" s="401"/>
      <c r="DB129" s="401"/>
      <c r="DC129" s="401"/>
      <c r="DD129" s="401"/>
      <c r="DE129" s="401"/>
      <c r="DF129" s="401"/>
      <c r="DG129" s="401"/>
      <c r="DH129" s="401"/>
      <c r="DI129" s="401"/>
      <c r="DJ129" s="401"/>
      <c r="DK129" s="401"/>
      <c r="DL129" s="401"/>
      <c r="DM129" s="401"/>
      <c r="DN129" s="401"/>
      <c r="DO129" s="401"/>
      <c r="DP129" s="401"/>
      <c r="DQ129" s="401"/>
      <c r="DR129" s="401"/>
      <c r="DS129" s="401"/>
      <c r="DT129" s="401"/>
      <c r="DU129" s="401"/>
      <c r="DV129" s="401"/>
      <c r="DW129" s="401"/>
      <c r="DX129" s="401"/>
      <c r="DY129" s="401"/>
      <c r="DZ129" s="401"/>
      <c r="EA129" s="401"/>
      <c r="EB129" s="401"/>
      <c r="EC129" s="401"/>
      <c r="ED129" s="401"/>
      <c r="EE129" s="401"/>
      <c r="EF129" s="401"/>
      <c r="EG129" s="401"/>
      <c r="EH129" s="401"/>
      <c r="EI129" s="401"/>
      <c r="EJ129" s="401"/>
      <c r="EK129" s="401"/>
      <c r="EL129" s="401"/>
      <c r="EM129" s="401"/>
      <c r="EN129" s="401"/>
      <c r="EO129" s="401"/>
      <c r="EP129" s="401"/>
      <c r="EQ129" s="401"/>
      <c r="ER129" s="401"/>
      <c r="ES129" s="401"/>
      <c r="ET129" s="401"/>
      <c r="EU129" s="401"/>
      <c r="EV129" s="401"/>
      <c r="EW129" s="401"/>
      <c r="EX129" s="401"/>
      <c r="EY129" s="401"/>
      <c r="EZ129" s="401"/>
      <c r="FA129" s="401"/>
      <c r="FB129" s="401"/>
      <c r="FC129" s="401"/>
      <c r="FD129" s="401"/>
      <c r="FE129" s="401"/>
      <c r="FF129" s="401"/>
      <c r="FG129" s="401"/>
      <c r="FH129" s="401"/>
      <c r="FI129" s="401"/>
      <c r="FJ129" s="401"/>
      <c r="FK129" s="401"/>
      <c r="FL129" s="401"/>
      <c r="FM129" s="401"/>
      <c r="FN129" s="401"/>
      <c r="FO129" s="401"/>
      <c r="FP129" s="401"/>
      <c r="FQ129" s="401"/>
      <c r="FR129" s="401"/>
      <c r="FS129" s="401"/>
      <c r="FT129" s="401"/>
      <c r="FU129" s="401"/>
      <c r="FV129" s="401"/>
      <c r="FW129" s="401"/>
      <c r="FX129" s="401"/>
      <c r="FY129" s="401"/>
      <c r="FZ129" s="401"/>
      <c r="GA129" s="401"/>
      <c r="GB129" s="401"/>
      <c r="GC129" s="401"/>
      <c r="GD129" s="401"/>
      <c r="GE129" s="401"/>
      <c r="GF129" s="401"/>
      <c r="GG129" s="401"/>
      <c r="GH129" s="401"/>
      <c r="GI129" s="401"/>
      <c r="GJ129" s="401"/>
      <c r="GK129" s="401"/>
      <c r="GL129" s="401"/>
      <c r="GM129" s="401"/>
      <c r="GN129" s="401"/>
      <c r="GO129" s="401"/>
      <c r="GP129" s="401"/>
      <c r="GQ129" s="401"/>
      <c r="GR129" s="401"/>
      <c r="GS129" s="401"/>
      <c r="GT129" s="401"/>
      <c r="GU129" s="401"/>
      <c r="GV129" s="401"/>
      <c r="GW129" s="401"/>
      <c r="GX129" s="401"/>
      <c r="GY129" s="401"/>
      <c r="GZ129" s="401"/>
      <c r="HA129" s="401"/>
      <c r="HB129" s="401"/>
      <c r="HC129" s="401"/>
      <c r="HD129" s="401"/>
      <c r="HE129" s="401"/>
      <c r="HF129" s="401"/>
      <c r="HG129" s="401"/>
      <c r="HH129" s="401"/>
      <c r="HI129" s="401"/>
      <c r="HJ129" s="401"/>
      <c r="HK129" s="401"/>
      <c r="HL129" s="401"/>
      <c r="HM129" s="401"/>
      <c r="HN129" s="401"/>
      <c r="HO129" s="401"/>
      <c r="HP129" s="401"/>
      <c r="HQ129" s="401"/>
      <c r="HR129" s="401"/>
      <c r="HS129" s="401"/>
      <c r="HT129" s="401"/>
      <c r="HU129" s="401"/>
      <c r="HV129" s="401"/>
      <c r="HW129" s="401"/>
      <c r="HX129" s="401"/>
      <c r="HY129" s="401"/>
      <c r="HZ129" s="401"/>
      <c r="IA129" s="401"/>
      <c r="IB129" s="401"/>
      <c r="IC129" s="401"/>
      <c r="ID129" s="401"/>
      <c r="IE129" s="401"/>
      <c r="IF129" s="401"/>
      <c r="IG129" s="401"/>
      <c r="IH129" s="401"/>
      <c r="II129" s="401"/>
      <c r="IJ129" s="401"/>
      <c r="IK129" s="401"/>
      <c r="IL129" s="401"/>
      <c r="IM129" s="401"/>
      <c r="IN129" s="401"/>
      <c r="IO129" s="401"/>
      <c r="IP129" s="401"/>
      <c r="IQ129" s="401"/>
      <c r="IR129" s="401"/>
      <c r="IS129" s="401"/>
      <c r="IT129" s="401"/>
      <c r="IU129" s="401"/>
      <c r="IV129" s="401"/>
      <c r="IW129" s="401"/>
      <c r="IX129" s="401"/>
      <c r="IY129" s="401"/>
      <c r="IZ129" s="401"/>
      <c r="JA129" s="401"/>
      <c r="JB129" s="401"/>
      <c r="JC129" s="401"/>
      <c r="JD129" s="401"/>
      <c r="JE129" s="401"/>
      <c r="JF129" s="401"/>
      <c r="JG129" s="401"/>
      <c r="JH129" s="401"/>
      <c r="JI129" s="401"/>
      <c r="JJ129" s="401"/>
      <c r="JK129" s="401"/>
      <c r="JL129" s="401"/>
      <c r="JM129" s="401"/>
      <c r="JN129" s="401"/>
      <c r="JO129" s="401"/>
      <c r="JP129" s="401"/>
      <c r="JQ129" s="401"/>
      <c r="JR129" s="401"/>
      <c r="JS129" s="401"/>
      <c r="JT129" s="401"/>
      <c r="JU129" s="401"/>
      <c r="JV129" s="401"/>
      <c r="JW129" s="401"/>
      <c r="JX129" s="401"/>
      <c r="JY129" s="401"/>
      <c r="JZ129" s="401"/>
      <c r="KA129" s="401"/>
      <c r="KB129" s="401"/>
      <c r="KC129" s="401"/>
      <c r="KD129" s="401"/>
      <c r="KE129" s="401"/>
      <c r="KF129" s="401"/>
      <c r="KG129" s="401"/>
      <c r="KH129" s="401"/>
      <c r="KI129" s="401"/>
      <c r="KJ129" s="401"/>
      <c r="KK129" s="401"/>
      <c r="KL129" s="401"/>
      <c r="KM129" s="401"/>
      <c r="KN129" s="401"/>
      <c r="KO129" s="401"/>
      <c r="KP129" s="401"/>
      <c r="KQ129" s="401"/>
      <c r="KR129" s="401"/>
      <c r="KS129" s="401"/>
      <c r="KT129" s="401"/>
      <c r="KU129" s="401"/>
      <c r="KV129" s="401"/>
      <c r="KW129" s="401"/>
      <c r="KX129" s="401"/>
      <c r="KY129" s="401"/>
      <c r="KZ129" s="401"/>
      <c r="LA129" s="401"/>
      <c r="LB129" s="401"/>
      <c r="LC129" s="401"/>
      <c r="LD129" s="401"/>
      <c r="LE129" s="401"/>
      <c r="LF129" s="401"/>
      <c r="LG129" s="401"/>
      <c r="LH129" s="401"/>
      <c r="LI129" s="401"/>
      <c r="LJ129" s="401"/>
      <c r="LK129" s="401"/>
      <c r="LL129" s="401"/>
      <c r="LM129" s="401"/>
      <c r="LN129" s="401"/>
      <c r="LO129" s="401"/>
      <c r="LP129" s="401"/>
      <c r="LQ129" s="401"/>
      <c r="LR129" s="401"/>
      <c r="LS129" s="401"/>
      <c r="LT129" s="401"/>
      <c r="LU129" s="401"/>
      <c r="LV129" s="401"/>
      <c r="LW129" s="401"/>
      <c r="LX129" s="401"/>
      <c r="LY129" s="401"/>
      <c r="LZ129" s="401"/>
      <c r="MA129" s="401"/>
      <c r="MB129" s="401"/>
      <c r="MC129" s="401"/>
      <c r="MD129" s="401"/>
      <c r="ME129" s="401"/>
      <c r="MF129" s="401"/>
      <c r="MG129" s="401"/>
      <c r="MH129" s="401"/>
      <c r="MI129" s="401"/>
      <c r="MJ129" s="401"/>
      <c r="MK129" s="401"/>
      <c r="ML129" s="401"/>
      <c r="MM129" s="401"/>
      <c r="MN129" s="401"/>
      <c r="MO129" s="401"/>
      <c r="MP129" s="401"/>
      <c r="MQ129" s="401"/>
      <c r="MR129" s="401"/>
      <c r="MS129" s="401"/>
      <c r="MT129" s="401"/>
      <c r="MU129" s="401"/>
      <c r="MV129" s="401"/>
      <c r="MW129" s="401"/>
      <c r="MX129" s="401"/>
      <c r="MY129" s="401"/>
      <c r="MZ129" s="401"/>
      <c r="NA129" s="401"/>
      <c r="NB129" s="401"/>
      <c r="NC129" s="401"/>
      <c r="ND129" s="401"/>
      <c r="NE129" s="401"/>
      <c r="NF129" s="401"/>
      <c r="NG129" s="401"/>
      <c r="NH129" s="401"/>
      <c r="NI129" s="401"/>
      <c r="NJ129" s="401"/>
      <c r="NK129" s="401"/>
      <c r="NL129" s="401"/>
      <c r="NM129" s="401"/>
      <c r="NN129" s="401"/>
      <c r="NO129" s="401"/>
      <c r="NP129" s="401"/>
      <c r="NQ129" s="401"/>
      <c r="NR129" s="401"/>
      <c r="NS129" s="401"/>
      <c r="NT129" s="401"/>
      <c r="NU129" s="401"/>
      <c r="NV129" s="401"/>
      <c r="NW129" s="401"/>
      <c r="NX129" s="401"/>
      <c r="NY129" s="401"/>
      <c r="NZ129" s="401"/>
      <c r="OA129" s="401"/>
      <c r="OB129" s="401"/>
      <c r="OC129" s="401"/>
      <c r="OD129" s="401"/>
      <c r="OE129" s="401"/>
      <c r="OF129" s="401"/>
      <c r="OG129" s="401"/>
      <c r="OH129" s="401"/>
      <c r="OI129" s="401"/>
      <c r="OJ129" s="401"/>
      <c r="OK129" s="401"/>
      <c r="OL129" s="401"/>
      <c r="OM129" s="401"/>
      <c r="ON129" s="401"/>
      <c r="OO129" s="401"/>
      <c r="OP129" s="401"/>
      <c r="OQ129" s="401"/>
      <c r="OR129" s="401"/>
      <c r="OS129" s="401"/>
      <c r="OT129" s="401"/>
      <c r="OU129" s="401"/>
      <c r="OV129" s="401"/>
      <c r="OW129" s="401"/>
      <c r="OX129" s="401"/>
      <c r="OY129" s="401"/>
      <c r="OZ129" s="401"/>
      <c r="PA129" s="401"/>
      <c r="PB129" s="401"/>
      <c r="PC129" s="401"/>
      <c r="PD129" s="401"/>
      <c r="PE129" s="401"/>
      <c r="PF129" s="401"/>
      <c r="PG129" s="401"/>
      <c r="PH129" s="401"/>
      <c r="PI129" s="401"/>
      <c r="PJ129" s="401"/>
      <c r="PK129" s="401"/>
      <c r="PL129" s="401"/>
      <c r="PM129" s="401"/>
      <c r="PN129" s="401"/>
      <c r="PO129" s="401"/>
      <c r="PP129" s="401"/>
      <c r="PQ129" s="401"/>
      <c r="PR129" s="401"/>
      <c r="PS129" s="401"/>
      <c r="PT129" s="401"/>
      <c r="PU129" s="401"/>
      <c r="PV129" s="401"/>
      <c r="PW129" s="401"/>
      <c r="PX129" s="401"/>
      <c r="PY129" s="401"/>
      <c r="PZ129" s="401"/>
      <c r="QA129" s="401"/>
      <c r="QB129" s="401"/>
      <c r="QC129" s="401"/>
      <c r="QD129" s="401"/>
      <c r="QE129" s="401"/>
      <c r="QF129" s="401"/>
      <c r="QG129" s="401"/>
      <c r="QH129" s="401"/>
      <c r="QI129" s="401"/>
      <c r="QJ129" s="401"/>
      <c r="QK129" s="401"/>
      <c r="QL129" s="401"/>
      <c r="QM129" s="401"/>
      <c r="QN129" s="401"/>
      <c r="QO129" s="401"/>
      <c r="QP129" s="401"/>
      <c r="QQ129" s="401"/>
      <c r="QR129" s="401"/>
      <c r="QS129" s="401"/>
      <c r="QT129" s="401"/>
      <c r="QU129" s="401"/>
      <c r="QV129" s="401"/>
      <c r="QW129" s="401"/>
      <c r="QX129" s="401"/>
      <c r="QY129" s="401"/>
      <c r="QZ129" s="401"/>
      <c r="RA129" s="401"/>
      <c r="RB129" s="401"/>
      <c r="RC129" s="401"/>
      <c r="RD129" s="401"/>
      <c r="RE129" s="401"/>
      <c r="RF129" s="401"/>
      <c r="RG129" s="401"/>
      <c r="RH129" s="401"/>
      <c r="RI129" s="401"/>
      <c r="RJ129" s="401"/>
      <c r="RK129" s="401"/>
      <c r="RL129" s="401"/>
      <c r="RM129" s="401"/>
      <c r="RN129" s="401"/>
      <c r="RO129" s="401"/>
      <c r="RP129" s="401"/>
      <c r="RQ129" s="401"/>
      <c r="RR129" s="401"/>
      <c r="RS129" s="401"/>
      <c r="RT129" s="401"/>
      <c r="RU129" s="401"/>
      <c r="RV129" s="401"/>
      <c r="RW129" s="401"/>
      <c r="RX129" s="401"/>
      <c r="RY129" s="401"/>
      <c r="RZ129" s="401"/>
      <c r="SA129" s="401"/>
      <c r="SB129" s="401"/>
      <c r="SC129" s="401"/>
      <c r="SD129" s="401"/>
      <c r="SE129" s="401"/>
      <c r="SF129" s="401"/>
      <c r="SG129" s="401"/>
      <c r="SH129" s="401"/>
      <c r="SI129" s="401"/>
      <c r="SJ129" s="401"/>
      <c r="SK129" s="401"/>
      <c r="SL129" s="401"/>
      <c r="SM129" s="401"/>
      <c r="SN129" s="401"/>
      <c r="SO129" s="401"/>
      <c r="SP129" s="401"/>
      <c r="SQ129" s="401"/>
      <c r="SR129" s="401"/>
      <c r="SS129" s="401"/>
      <c r="ST129" s="401"/>
      <c r="SU129" s="401"/>
      <c r="SV129" s="401"/>
      <c r="SW129" s="401"/>
      <c r="SX129" s="401"/>
      <c r="SY129" s="401"/>
      <c r="SZ129" s="401"/>
      <c r="TA129" s="401"/>
      <c r="TB129" s="401"/>
      <c r="TC129" s="401"/>
      <c r="TD129" s="401"/>
      <c r="TE129" s="401"/>
      <c r="TF129" s="401"/>
      <c r="TG129" s="401"/>
      <c r="TH129" s="401"/>
      <c r="TI129" s="401"/>
      <c r="TJ129" s="401"/>
      <c r="TK129" s="401"/>
      <c r="TL129" s="401"/>
      <c r="TM129" s="401"/>
      <c r="TN129" s="401"/>
      <c r="TO129" s="401"/>
      <c r="TP129" s="401"/>
      <c r="TQ129" s="401"/>
      <c r="TR129" s="401"/>
      <c r="TS129" s="401"/>
      <c r="TT129" s="401"/>
      <c r="TU129" s="401"/>
      <c r="TV129" s="401"/>
      <c r="TW129" s="401"/>
      <c r="TX129" s="401"/>
      <c r="TY129" s="401"/>
      <c r="TZ129" s="401"/>
      <c r="UA129" s="401"/>
      <c r="UB129" s="401"/>
      <c r="UC129" s="401"/>
      <c r="UD129" s="401"/>
      <c r="UE129" s="401"/>
      <c r="UF129" s="401"/>
      <c r="UG129" s="401"/>
      <c r="UH129" s="401"/>
      <c r="UI129" s="401"/>
      <c r="UJ129" s="401"/>
      <c r="UK129" s="401"/>
      <c r="UL129" s="401"/>
      <c r="UM129" s="401"/>
    </row>
    <row r="130" spans="1:559" s="401" customFormat="1" ht="13.95" customHeight="1">
      <c r="A130" s="963"/>
      <c r="B130" s="468" t="s">
        <v>1162</v>
      </c>
      <c r="C130" s="469" t="s">
        <v>1173</v>
      </c>
      <c r="D130" s="469" t="s">
        <v>1176</v>
      </c>
      <c r="E130" s="469" t="s">
        <v>1177</v>
      </c>
      <c r="F130" s="470">
        <v>80.819999999999993</v>
      </c>
      <c r="G130" s="470">
        <v>2.4900000000000002</v>
      </c>
      <c r="H130" s="470">
        <v>7.47</v>
      </c>
      <c r="I130" s="471">
        <f t="shared" ref="I130:L133" si="60">I129</f>
        <v>5</v>
      </c>
      <c r="J130" s="472">
        <f t="shared" si="60"/>
        <v>43.358000000000004</v>
      </c>
      <c r="K130" s="472">
        <f t="shared" si="60"/>
        <v>30.107864753250094</v>
      </c>
      <c r="L130" s="473">
        <f t="shared" si="60"/>
        <v>0.69440160416186381</v>
      </c>
      <c r="M130" s="474">
        <f t="shared" si="35"/>
        <v>1.2442596081462745</v>
      </c>
      <c r="N130" s="475">
        <f t="shared" si="36"/>
        <v>0.89329798411798178</v>
      </c>
      <c r="O130" s="475">
        <f t="shared" si="37"/>
        <v>0.78659596823596356</v>
      </c>
      <c r="P130" s="475">
        <f t="shared" si="38"/>
        <v>0.21340403176403644</v>
      </c>
      <c r="Q130" s="476">
        <f t="shared" si="39"/>
        <v>1.0670201588201822</v>
      </c>
      <c r="R130" s="477"/>
      <c r="S130" s="472"/>
      <c r="T130" s="472"/>
      <c r="U130" s="473"/>
      <c r="V130" s="478">
        <f t="shared" si="40"/>
        <v>37.461999999999989</v>
      </c>
      <c r="W130" s="478">
        <f t="shared" si="41"/>
        <v>1.5089999999999999</v>
      </c>
      <c r="X130" s="479">
        <f t="shared" si="42"/>
        <v>45.432767912654391</v>
      </c>
      <c r="Y130" s="480" t="str">
        <f t="shared" si="43"/>
        <v>Accept</v>
      </c>
      <c r="Z130" s="479"/>
      <c r="AA130" s="479"/>
      <c r="AB130" s="481"/>
      <c r="AC130" s="481"/>
      <c r="AD130" s="479"/>
      <c r="AE130" s="481"/>
      <c r="AF130" s="464"/>
      <c r="AG130" s="482"/>
      <c r="AH130" s="482"/>
      <c r="AI130" s="483"/>
    </row>
    <row r="131" spans="1:559" s="401" customFormat="1" ht="13.95" customHeight="1">
      <c r="A131" s="963"/>
      <c r="B131" s="468" t="s">
        <v>1162</v>
      </c>
      <c r="C131" s="469" t="s">
        <v>1173</v>
      </c>
      <c r="D131" s="469" t="s">
        <v>1178</v>
      </c>
      <c r="E131" s="469" t="s">
        <v>1179</v>
      </c>
      <c r="F131" s="470">
        <v>67.8</v>
      </c>
      <c r="G131" s="470">
        <v>1.04</v>
      </c>
      <c r="H131" s="470">
        <v>5.98</v>
      </c>
      <c r="I131" s="471">
        <f t="shared" si="60"/>
        <v>5</v>
      </c>
      <c r="J131" s="472">
        <f t="shared" si="60"/>
        <v>43.358000000000004</v>
      </c>
      <c r="K131" s="472">
        <f t="shared" si="60"/>
        <v>30.107864753250094</v>
      </c>
      <c r="L131" s="473">
        <f t="shared" si="60"/>
        <v>0.69440160416186381</v>
      </c>
      <c r="M131" s="474">
        <f t="shared" si="35"/>
        <v>0.81181446111556343</v>
      </c>
      <c r="N131" s="475">
        <f t="shared" si="36"/>
        <v>0.79155094855089059</v>
      </c>
      <c r="O131" s="475">
        <f t="shared" si="37"/>
        <v>0.58310189710178117</v>
      </c>
      <c r="P131" s="475">
        <f t="shared" si="38"/>
        <v>0.41689810289821883</v>
      </c>
      <c r="Q131" s="476">
        <f t="shared" si="39"/>
        <v>2.0844905144910939</v>
      </c>
      <c r="R131" s="477"/>
      <c r="S131" s="472"/>
      <c r="T131" s="472"/>
      <c r="U131" s="473"/>
      <c r="V131" s="478">
        <f t="shared" si="40"/>
        <v>24.441999999999993</v>
      </c>
      <c r="W131" s="478">
        <f t="shared" si="41"/>
        <v>1.5089999999999999</v>
      </c>
      <c r="X131" s="479">
        <f t="shared" si="42"/>
        <v>45.432767912654391</v>
      </c>
      <c r="Y131" s="480" t="str">
        <f t="shared" si="43"/>
        <v>Accept</v>
      </c>
      <c r="Z131" s="479"/>
      <c r="AA131" s="479"/>
      <c r="AB131" s="481"/>
      <c r="AC131" s="481"/>
      <c r="AD131" s="479"/>
      <c r="AE131" s="481"/>
      <c r="AF131" s="464"/>
      <c r="AG131" s="482"/>
      <c r="AH131" s="482"/>
      <c r="AI131" s="483"/>
    </row>
    <row r="132" spans="1:559" s="401" customFormat="1" ht="13.95" customHeight="1">
      <c r="A132" s="963"/>
      <c r="B132" s="468" t="s">
        <v>1162</v>
      </c>
      <c r="C132" s="469" t="s">
        <v>1173</v>
      </c>
      <c r="D132" s="469" t="s">
        <v>1180</v>
      </c>
      <c r="E132" s="469" t="s">
        <v>1181</v>
      </c>
      <c r="F132" s="470">
        <v>15.58</v>
      </c>
      <c r="G132" s="470">
        <v>0.67</v>
      </c>
      <c r="H132" s="470">
        <v>1.49</v>
      </c>
      <c r="I132" s="471">
        <f t="shared" si="60"/>
        <v>5</v>
      </c>
      <c r="J132" s="472">
        <f t="shared" si="60"/>
        <v>43.358000000000004</v>
      </c>
      <c r="K132" s="472">
        <f t="shared" si="60"/>
        <v>30.107864753250094</v>
      </c>
      <c r="L132" s="473">
        <f t="shared" si="60"/>
        <v>0.69440160416186381</v>
      </c>
      <c r="M132" s="474">
        <f t="shared" si="35"/>
        <v>0.92261607482481522</v>
      </c>
      <c r="N132" s="475">
        <f t="shared" si="36"/>
        <v>0.17810365779200688</v>
      </c>
      <c r="O132" s="475">
        <f t="shared" si="37"/>
        <v>0.64379268441598625</v>
      </c>
      <c r="P132" s="475">
        <f t="shared" si="38"/>
        <v>0.35620731558401375</v>
      </c>
      <c r="Q132" s="476">
        <f t="shared" si="39"/>
        <v>1.7810365779200688</v>
      </c>
      <c r="R132" s="477"/>
      <c r="S132" s="472"/>
      <c r="T132" s="472"/>
      <c r="U132" s="473"/>
      <c r="V132" s="478">
        <f t="shared" si="40"/>
        <v>27.778000000000006</v>
      </c>
      <c r="W132" s="478">
        <f t="shared" si="41"/>
        <v>1.5089999999999999</v>
      </c>
      <c r="X132" s="479">
        <f t="shared" si="42"/>
        <v>45.432767912654391</v>
      </c>
      <c r="Y132" s="480" t="str">
        <f t="shared" si="43"/>
        <v>Accept</v>
      </c>
      <c r="Z132" s="479"/>
      <c r="AA132" s="479"/>
      <c r="AB132" s="481"/>
      <c r="AC132" s="481"/>
      <c r="AD132" s="479"/>
      <c r="AE132" s="481"/>
      <c r="AF132" s="464"/>
      <c r="AG132" s="482"/>
      <c r="AH132" s="482"/>
      <c r="AI132" s="483"/>
    </row>
    <row r="133" spans="1:559" s="501" customFormat="1" ht="13.95" customHeight="1">
      <c r="A133" s="963"/>
      <c r="B133" s="484" t="s">
        <v>1162</v>
      </c>
      <c r="C133" s="485" t="s">
        <v>1173</v>
      </c>
      <c r="D133" s="485" t="s">
        <v>1182</v>
      </c>
      <c r="E133" s="485" t="s">
        <v>1183</v>
      </c>
      <c r="F133" s="486">
        <v>14.65</v>
      </c>
      <c r="G133" s="486">
        <v>0.51</v>
      </c>
      <c r="H133" s="486">
        <v>1.35</v>
      </c>
      <c r="I133" s="487">
        <f t="shared" si="60"/>
        <v>5</v>
      </c>
      <c r="J133" s="488">
        <f t="shared" si="60"/>
        <v>43.358000000000004</v>
      </c>
      <c r="K133" s="488">
        <f t="shared" si="60"/>
        <v>30.107864753250094</v>
      </c>
      <c r="L133" s="489">
        <f t="shared" si="60"/>
        <v>0.69440160416186381</v>
      </c>
      <c r="M133" s="490">
        <f t="shared" si="35"/>
        <v>0.95350501389843745</v>
      </c>
      <c r="N133" s="491">
        <f t="shared" si="36"/>
        <v>0.17016712850376223</v>
      </c>
      <c r="O133" s="491">
        <f t="shared" si="37"/>
        <v>0.65966574299247549</v>
      </c>
      <c r="P133" s="491">
        <f t="shared" si="38"/>
        <v>0.34033425700752445</v>
      </c>
      <c r="Q133" s="492">
        <f t="shared" si="39"/>
        <v>1.7016712850376223</v>
      </c>
      <c r="R133" s="493"/>
      <c r="S133" s="488"/>
      <c r="T133" s="488"/>
      <c r="U133" s="489"/>
      <c r="V133" s="494">
        <f t="shared" si="40"/>
        <v>28.708000000000006</v>
      </c>
      <c r="W133" s="494">
        <f t="shared" si="41"/>
        <v>1.5089999999999999</v>
      </c>
      <c r="X133" s="495">
        <f t="shared" si="42"/>
        <v>45.432767912654391</v>
      </c>
      <c r="Y133" s="496" t="str">
        <f t="shared" si="43"/>
        <v>Accept</v>
      </c>
      <c r="Z133" s="495"/>
      <c r="AA133" s="495"/>
      <c r="AB133" s="497"/>
      <c r="AC133" s="497"/>
      <c r="AD133" s="495"/>
      <c r="AE133" s="497"/>
      <c r="AF133" s="498"/>
      <c r="AG133" s="499"/>
      <c r="AH133" s="499"/>
      <c r="AI133" s="500"/>
      <c r="AJ133" s="401"/>
      <c r="AK133" s="401"/>
      <c r="AL133" s="401"/>
      <c r="AM133" s="401"/>
      <c r="AN133" s="401"/>
      <c r="AO133" s="401"/>
      <c r="AP133" s="401"/>
      <c r="AQ133" s="401"/>
      <c r="AR133" s="401"/>
      <c r="AS133" s="401"/>
      <c r="AT133" s="401"/>
      <c r="AU133" s="401"/>
      <c r="AV133" s="401"/>
      <c r="AW133" s="401"/>
      <c r="AX133" s="401"/>
      <c r="AY133" s="401"/>
      <c r="AZ133" s="401"/>
      <c r="BA133" s="401"/>
      <c r="BB133" s="401"/>
      <c r="BC133" s="401"/>
      <c r="BD133" s="401"/>
      <c r="BE133" s="401"/>
      <c r="BF133" s="401"/>
      <c r="BG133" s="401"/>
      <c r="BH133" s="401"/>
      <c r="BI133" s="401"/>
      <c r="BJ133" s="401"/>
      <c r="BK133" s="401"/>
      <c r="BL133" s="401"/>
      <c r="BM133" s="401"/>
      <c r="BN133" s="401"/>
      <c r="BO133" s="401"/>
      <c r="BP133" s="401"/>
      <c r="BQ133" s="401"/>
      <c r="BR133" s="401"/>
      <c r="BS133" s="401"/>
      <c r="BT133" s="401"/>
      <c r="BU133" s="401"/>
      <c r="BV133" s="401"/>
      <c r="BW133" s="401"/>
      <c r="BX133" s="401"/>
      <c r="BY133" s="401"/>
      <c r="BZ133" s="401"/>
      <c r="CA133" s="401"/>
      <c r="CB133" s="401"/>
      <c r="CC133" s="401"/>
      <c r="CD133" s="401"/>
      <c r="CE133" s="401"/>
      <c r="CF133" s="401"/>
      <c r="CG133" s="401"/>
      <c r="CH133" s="401"/>
      <c r="CI133" s="401"/>
      <c r="CJ133" s="401"/>
      <c r="CK133" s="401"/>
      <c r="CL133" s="401"/>
      <c r="CM133" s="401"/>
      <c r="CN133" s="401"/>
      <c r="CO133" s="401"/>
      <c r="CP133" s="401"/>
      <c r="CQ133" s="401"/>
      <c r="CR133" s="401"/>
      <c r="CS133" s="401"/>
      <c r="CT133" s="401"/>
      <c r="CU133" s="401"/>
      <c r="CV133" s="401"/>
      <c r="CW133" s="401"/>
      <c r="CX133" s="401"/>
      <c r="CY133" s="401"/>
      <c r="CZ133" s="401"/>
      <c r="DA133" s="401"/>
      <c r="DB133" s="401"/>
      <c r="DC133" s="401"/>
      <c r="DD133" s="401"/>
      <c r="DE133" s="401"/>
      <c r="DF133" s="401"/>
      <c r="DG133" s="401"/>
      <c r="DH133" s="401"/>
      <c r="DI133" s="401"/>
      <c r="DJ133" s="401"/>
      <c r="DK133" s="401"/>
      <c r="DL133" s="401"/>
      <c r="DM133" s="401"/>
      <c r="DN133" s="401"/>
      <c r="DO133" s="401"/>
      <c r="DP133" s="401"/>
      <c r="DQ133" s="401"/>
      <c r="DR133" s="401"/>
      <c r="DS133" s="401"/>
      <c r="DT133" s="401"/>
      <c r="DU133" s="401"/>
      <c r="DV133" s="401"/>
      <c r="DW133" s="401"/>
      <c r="DX133" s="401"/>
      <c r="DY133" s="401"/>
      <c r="DZ133" s="401"/>
      <c r="EA133" s="401"/>
      <c r="EB133" s="401"/>
      <c r="EC133" s="401"/>
      <c r="ED133" s="401"/>
      <c r="EE133" s="401"/>
      <c r="EF133" s="401"/>
      <c r="EG133" s="401"/>
      <c r="EH133" s="401"/>
      <c r="EI133" s="401"/>
      <c r="EJ133" s="401"/>
      <c r="EK133" s="401"/>
      <c r="EL133" s="401"/>
      <c r="EM133" s="401"/>
      <c r="EN133" s="401"/>
      <c r="EO133" s="401"/>
      <c r="EP133" s="401"/>
      <c r="EQ133" s="401"/>
      <c r="ER133" s="401"/>
      <c r="ES133" s="401"/>
      <c r="ET133" s="401"/>
      <c r="EU133" s="401"/>
      <c r="EV133" s="401"/>
      <c r="EW133" s="401"/>
      <c r="EX133" s="401"/>
      <c r="EY133" s="401"/>
      <c r="EZ133" s="401"/>
      <c r="FA133" s="401"/>
      <c r="FB133" s="401"/>
      <c r="FC133" s="401"/>
      <c r="FD133" s="401"/>
      <c r="FE133" s="401"/>
      <c r="FF133" s="401"/>
      <c r="FG133" s="401"/>
      <c r="FH133" s="401"/>
      <c r="FI133" s="401"/>
      <c r="FJ133" s="401"/>
      <c r="FK133" s="401"/>
      <c r="FL133" s="401"/>
      <c r="FM133" s="401"/>
      <c r="FN133" s="401"/>
      <c r="FO133" s="401"/>
      <c r="FP133" s="401"/>
      <c r="FQ133" s="401"/>
      <c r="FR133" s="401"/>
      <c r="FS133" s="401"/>
      <c r="FT133" s="401"/>
      <c r="FU133" s="401"/>
      <c r="FV133" s="401"/>
      <c r="FW133" s="401"/>
      <c r="FX133" s="401"/>
      <c r="FY133" s="401"/>
      <c r="FZ133" s="401"/>
      <c r="GA133" s="401"/>
      <c r="GB133" s="401"/>
      <c r="GC133" s="401"/>
      <c r="GD133" s="401"/>
      <c r="GE133" s="401"/>
      <c r="GF133" s="401"/>
      <c r="GG133" s="401"/>
      <c r="GH133" s="401"/>
      <c r="GI133" s="401"/>
      <c r="GJ133" s="401"/>
      <c r="GK133" s="401"/>
      <c r="GL133" s="401"/>
      <c r="GM133" s="401"/>
      <c r="GN133" s="401"/>
      <c r="GO133" s="401"/>
      <c r="GP133" s="401"/>
      <c r="GQ133" s="401"/>
      <c r="GR133" s="401"/>
      <c r="GS133" s="401"/>
      <c r="GT133" s="401"/>
      <c r="GU133" s="401"/>
      <c r="GV133" s="401"/>
      <c r="GW133" s="401"/>
      <c r="GX133" s="401"/>
      <c r="GY133" s="401"/>
      <c r="GZ133" s="401"/>
      <c r="HA133" s="401"/>
      <c r="HB133" s="401"/>
      <c r="HC133" s="401"/>
      <c r="HD133" s="401"/>
      <c r="HE133" s="401"/>
      <c r="HF133" s="401"/>
      <c r="HG133" s="401"/>
      <c r="HH133" s="401"/>
      <c r="HI133" s="401"/>
      <c r="HJ133" s="401"/>
      <c r="HK133" s="401"/>
      <c r="HL133" s="401"/>
      <c r="HM133" s="401"/>
      <c r="HN133" s="401"/>
      <c r="HO133" s="401"/>
      <c r="HP133" s="401"/>
      <c r="HQ133" s="401"/>
      <c r="HR133" s="401"/>
      <c r="HS133" s="401"/>
      <c r="HT133" s="401"/>
      <c r="HU133" s="401"/>
      <c r="HV133" s="401"/>
      <c r="HW133" s="401"/>
      <c r="HX133" s="401"/>
      <c r="HY133" s="401"/>
      <c r="HZ133" s="401"/>
      <c r="IA133" s="401"/>
      <c r="IB133" s="401"/>
      <c r="IC133" s="401"/>
      <c r="ID133" s="401"/>
      <c r="IE133" s="401"/>
      <c r="IF133" s="401"/>
      <c r="IG133" s="401"/>
      <c r="IH133" s="401"/>
      <c r="II133" s="401"/>
      <c r="IJ133" s="401"/>
      <c r="IK133" s="401"/>
      <c r="IL133" s="401"/>
      <c r="IM133" s="401"/>
      <c r="IN133" s="401"/>
      <c r="IO133" s="401"/>
      <c r="IP133" s="401"/>
      <c r="IQ133" s="401"/>
      <c r="IR133" s="401"/>
      <c r="IS133" s="401"/>
      <c r="IT133" s="401"/>
      <c r="IU133" s="401"/>
      <c r="IV133" s="401"/>
      <c r="IW133" s="401"/>
      <c r="IX133" s="401"/>
      <c r="IY133" s="401"/>
      <c r="IZ133" s="401"/>
      <c r="JA133" s="401"/>
      <c r="JB133" s="401"/>
      <c r="JC133" s="401"/>
      <c r="JD133" s="401"/>
      <c r="JE133" s="401"/>
      <c r="JF133" s="401"/>
      <c r="JG133" s="401"/>
      <c r="JH133" s="401"/>
      <c r="JI133" s="401"/>
      <c r="JJ133" s="401"/>
      <c r="JK133" s="401"/>
      <c r="JL133" s="401"/>
      <c r="JM133" s="401"/>
      <c r="JN133" s="401"/>
      <c r="JO133" s="401"/>
      <c r="JP133" s="401"/>
      <c r="JQ133" s="401"/>
      <c r="JR133" s="401"/>
      <c r="JS133" s="401"/>
      <c r="JT133" s="401"/>
      <c r="JU133" s="401"/>
      <c r="JV133" s="401"/>
      <c r="JW133" s="401"/>
      <c r="JX133" s="401"/>
      <c r="JY133" s="401"/>
      <c r="JZ133" s="401"/>
      <c r="KA133" s="401"/>
      <c r="KB133" s="401"/>
      <c r="KC133" s="401"/>
      <c r="KD133" s="401"/>
      <c r="KE133" s="401"/>
      <c r="KF133" s="401"/>
      <c r="KG133" s="401"/>
      <c r="KH133" s="401"/>
      <c r="KI133" s="401"/>
      <c r="KJ133" s="401"/>
      <c r="KK133" s="401"/>
      <c r="KL133" s="401"/>
      <c r="KM133" s="401"/>
      <c r="KN133" s="401"/>
      <c r="KO133" s="401"/>
      <c r="KP133" s="401"/>
      <c r="KQ133" s="401"/>
      <c r="KR133" s="401"/>
      <c r="KS133" s="401"/>
      <c r="KT133" s="401"/>
      <c r="KU133" s="401"/>
      <c r="KV133" s="401"/>
      <c r="KW133" s="401"/>
      <c r="KX133" s="401"/>
      <c r="KY133" s="401"/>
      <c r="KZ133" s="401"/>
      <c r="LA133" s="401"/>
      <c r="LB133" s="401"/>
      <c r="LC133" s="401"/>
      <c r="LD133" s="401"/>
      <c r="LE133" s="401"/>
      <c r="LF133" s="401"/>
      <c r="LG133" s="401"/>
      <c r="LH133" s="401"/>
      <c r="LI133" s="401"/>
      <c r="LJ133" s="401"/>
      <c r="LK133" s="401"/>
      <c r="LL133" s="401"/>
      <c r="LM133" s="401"/>
      <c r="LN133" s="401"/>
      <c r="LO133" s="401"/>
      <c r="LP133" s="401"/>
      <c r="LQ133" s="401"/>
      <c r="LR133" s="401"/>
      <c r="LS133" s="401"/>
      <c r="LT133" s="401"/>
      <c r="LU133" s="401"/>
      <c r="LV133" s="401"/>
      <c r="LW133" s="401"/>
      <c r="LX133" s="401"/>
      <c r="LY133" s="401"/>
      <c r="LZ133" s="401"/>
      <c r="MA133" s="401"/>
      <c r="MB133" s="401"/>
      <c r="MC133" s="401"/>
      <c r="MD133" s="401"/>
      <c r="ME133" s="401"/>
      <c r="MF133" s="401"/>
      <c r="MG133" s="401"/>
      <c r="MH133" s="401"/>
      <c r="MI133" s="401"/>
      <c r="MJ133" s="401"/>
      <c r="MK133" s="401"/>
      <c r="ML133" s="401"/>
      <c r="MM133" s="401"/>
      <c r="MN133" s="401"/>
      <c r="MO133" s="401"/>
      <c r="MP133" s="401"/>
      <c r="MQ133" s="401"/>
      <c r="MR133" s="401"/>
      <c r="MS133" s="401"/>
      <c r="MT133" s="401"/>
      <c r="MU133" s="401"/>
      <c r="MV133" s="401"/>
      <c r="MW133" s="401"/>
      <c r="MX133" s="401"/>
      <c r="MY133" s="401"/>
      <c r="MZ133" s="401"/>
      <c r="NA133" s="401"/>
      <c r="NB133" s="401"/>
      <c r="NC133" s="401"/>
      <c r="ND133" s="401"/>
      <c r="NE133" s="401"/>
      <c r="NF133" s="401"/>
      <c r="NG133" s="401"/>
      <c r="NH133" s="401"/>
      <c r="NI133" s="401"/>
      <c r="NJ133" s="401"/>
      <c r="NK133" s="401"/>
      <c r="NL133" s="401"/>
      <c r="NM133" s="401"/>
      <c r="NN133" s="401"/>
      <c r="NO133" s="401"/>
      <c r="NP133" s="401"/>
      <c r="NQ133" s="401"/>
      <c r="NR133" s="401"/>
      <c r="NS133" s="401"/>
      <c r="NT133" s="401"/>
      <c r="NU133" s="401"/>
      <c r="NV133" s="401"/>
      <c r="NW133" s="401"/>
      <c r="NX133" s="401"/>
      <c r="NY133" s="401"/>
      <c r="NZ133" s="401"/>
      <c r="OA133" s="401"/>
      <c r="OB133" s="401"/>
      <c r="OC133" s="401"/>
      <c r="OD133" s="401"/>
      <c r="OE133" s="401"/>
      <c r="OF133" s="401"/>
      <c r="OG133" s="401"/>
      <c r="OH133" s="401"/>
      <c r="OI133" s="401"/>
      <c r="OJ133" s="401"/>
      <c r="OK133" s="401"/>
      <c r="OL133" s="401"/>
      <c r="OM133" s="401"/>
      <c r="ON133" s="401"/>
      <c r="OO133" s="401"/>
      <c r="OP133" s="401"/>
      <c r="OQ133" s="401"/>
      <c r="OR133" s="401"/>
      <c r="OS133" s="401"/>
      <c r="OT133" s="401"/>
      <c r="OU133" s="401"/>
      <c r="OV133" s="401"/>
      <c r="OW133" s="401"/>
      <c r="OX133" s="401"/>
      <c r="OY133" s="401"/>
      <c r="OZ133" s="401"/>
      <c r="PA133" s="401"/>
      <c r="PB133" s="401"/>
      <c r="PC133" s="401"/>
      <c r="PD133" s="401"/>
      <c r="PE133" s="401"/>
      <c r="PF133" s="401"/>
      <c r="PG133" s="401"/>
      <c r="PH133" s="401"/>
      <c r="PI133" s="401"/>
      <c r="PJ133" s="401"/>
      <c r="PK133" s="401"/>
      <c r="PL133" s="401"/>
      <c r="PM133" s="401"/>
      <c r="PN133" s="401"/>
      <c r="PO133" s="401"/>
      <c r="PP133" s="401"/>
      <c r="PQ133" s="401"/>
      <c r="PR133" s="401"/>
      <c r="PS133" s="401"/>
      <c r="PT133" s="401"/>
      <c r="PU133" s="401"/>
      <c r="PV133" s="401"/>
      <c r="PW133" s="401"/>
      <c r="PX133" s="401"/>
      <c r="PY133" s="401"/>
      <c r="PZ133" s="401"/>
      <c r="QA133" s="401"/>
      <c r="QB133" s="401"/>
      <c r="QC133" s="401"/>
      <c r="QD133" s="401"/>
      <c r="QE133" s="401"/>
      <c r="QF133" s="401"/>
      <c r="QG133" s="401"/>
      <c r="QH133" s="401"/>
      <c r="QI133" s="401"/>
      <c r="QJ133" s="401"/>
      <c r="QK133" s="401"/>
      <c r="QL133" s="401"/>
      <c r="QM133" s="401"/>
      <c r="QN133" s="401"/>
      <c r="QO133" s="401"/>
      <c r="QP133" s="401"/>
      <c r="QQ133" s="401"/>
      <c r="QR133" s="401"/>
      <c r="QS133" s="401"/>
      <c r="QT133" s="401"/>
      <c r="QU133" s="401"/>
      <c r="QV133" s="401"/>
      <c r="QW133" s="401"/>
      <c r="QX133" s="401"/>
      <c r="QY133" s="401"/>
      <c r="QZ133" s="401"/>
      <c r="RA133" s="401"/>
      <c r="RB133" s="401"/>
      <c r="RC133" s="401"/>
      <c r="RD133" s="401"/>
      <c r="RE133" s="401"/>
      <c r="RF133" s="401"/>
      <c r="RG133" s="401"/>
      <c r="RH133" s="401"/>
      <c r="RI133" s="401"/>
      <c r="RJ133" s="401"/>
      <c r="RK133" s="401"/>
      <c r="RL133" s="401"/>
      <c r="RM133" s="401"/>
      <c r="RN133" s="401"/>
      <c r="RO133" s="401"/>
      <c r="RP133" s="401"/>
      <c r="RQ133" s="401"/>
      <c r="RR133" s="401"/>
      <c r="RS133" s="401"/>
      <c r="RT133" s="401"/>
      <c r="RU133" s="401"/>
      <c r="RV133" s="401"/>
      <c r="RW133" s="401"/>
      <c r="RX133" s="401"/>
      <c r="RY133" s="401"/>
      <c r="RZ133" s="401"/>
      <c r="SA133" s="401"/>
      <c r="SB133" s="401"/>
      <c r="SC133" s="401"/>
      <c r="SD133" s="401"/>
      <c r="SE133" s="401"/>
      <c r="SF133" s="401"/>
      <c r="SG133" s="401"/>
      <c r="SH133" s="401"/>
      <c r="SI133" s="401"/>
      <c r="SJ133" s="401"/>
      <c r="SK133" s="401"/>
      <c r="SL133" s="401"/>
      <c r="SM133" s="401"/>
      <c r="SN133" s="401"/>
      <c r="SO133" s="401"/>
      <c r="SP133" s="401"/>
      <c r="SQ133" s="401"/>
      <c r="SR133" s="401"/>
      <c r="SS133" s="401"/>
      <c r="ST133" s="401"/>
      <c r="SU133" s="401"/>
      <c r="SV133" s="401"/>
      <c r="SW133" s="401"/>
      <c r="SX133" s="401"/>
      <c r="SY133" s="401"/>
      <c r="SZ133" s="401"/>
      <c r="TA133" s="401"/>
      <c r="TB133" s="401"/>
      <c r="TC133" s="401"/>
      <c r="TD133" s="401"/>
      <c r="TE133" s="401"/>
      <c r="TF133" s="401"/>
      <c r="TG133" s="401"/>
      <c r="TH133" s="401"/>
      <c r="TI133" s="401"/>
      <c r="TJ133" s="401"/>
      <c r="TK133" s="401"/>
      <c r="TL133" s="401"/>
      <c r="TM133" s="401"/>
      <c r="TN133" s="401"/>
      <c r="TO133" s="401"/>
      <c r="TP133" s="401"/>
      <c r="TQ133" s="401"/>
      <c r="TR133" s="401"/>
      <c r="TS133" s="401"/>
      <c r="TT133" s="401"/>
      <c r="TU133" s="401"/>
      <c r="TV133" s="401"/>
      <c r="TW133" s="401"/>
      <c r="TX133" s="401"/>
      <c r="TY133" s="401"/>
      <c r="TZ133" s="401"/>
      <c r="UA133" s="401"/>
      <c r="UB133" s="401"/>
      <c r="UC133" s="401"/>
      <c r="UD133" s="401"/>
      <c r="UE133" s="401"/>
      <c r="UF133" s="401"/>
      <c r="UG133" s="401"/>
      <c r="UH133" s="401"/>
      <c r="UI133" s="401"/>
      <c r="UJ133" s="401"/>
      <c r="UK133" s="401"/>
      <c r="UL133" s="401"/>
      <c r="UM133" s="401"/>
    </row>
    <row r="134" spans="1:559" s="467" customFormat="1" ht="13.95" customHeight="1">
      <c r="A134" s="963"/>
      <c r="B134" s="450" t="s">
        <v>1162</v>
      </c>
      <c r="C134" s="451" t="s">
        <v>331</v>
      </c>
      <c r="D134" s="451" t="s">
        <v>1184</v>
      </c>
      <c r="E134" s="451" t="s">
        <v>1185</v>
      </c>
      <c r="F134" s="452">
        <v>167.78</v>
      </c>
      <c r="G134" s="452">
        <v>4.8600000000000003</v>
      </c>
      <c r="H134" s="452">
        <v>15.71</v>
      </c>
      <c r="I134" s="453">
        <f>COUNT(F134:F136)</f>
        <v>3</v>
      </c>
      <c r="J134" s="458">
        <f>AVERAGE(F134:F136)</f>
        <v>104.00666666666667</v>
      </c>
      <c r="K134" s="458">
        <f>STDEV(F134:F136)</f>
        <v>74.931222686763405</v>
      </c>
      <c r="L134" s="459">
        <f>K134/J134</f>
        <v>0.72044634337635471</v>
      </c>
      <c r="M134" s="454">
        <f t="shared" si="35"/>
        <v>0.85109158834797549</v>
      </c>
      <c r="N134" s="455">
        <f t="shared" si="36"/>
        <v>0.8026407611474653</v>
      </c>
      <c r="O134" s="455">
        <f t="shared" si="37"/>
        <v>0.6052815222949306</v>
      </c>
      <c r="P134" s="455">
        <f t="shared" si="38"/>
        <v>0.3947184777050694</v>
      </c>
      <c r="Q134" s="456">
        <f t="shared" si="39"/>
        <v>1.1841554331152082</v>
      </c>
      <c r="R134" s="457">
        <f>COUNT(F134:F136)</f>
        <v>3</v>
      </c>
      <c r="S134" s="458">
        <f>AVERAGE(F134:F136)</f>
        <v>104.00666666666667</v>
      </c>
      <c r="T134" s="458">
        <f>STDEV(F134:F136)</f>
        <v>74.931222686763405</v>
      </c>
      <c r="U134" s="459">
        <f>T134/S134</f>
        <v>0.72044634337635471</v>
      </c>
      <c r="V134" s="460">
        <f t="shared" si="40"/>
        <v>63.773333333333326</v>
      </c>
      <c r="W134" s="460">
        <f t="shared" si="41"/>
        <v>1.196</v>
      </c>
      <c r="X134" s="461">
        <f t="shared" si="42"/>
        <v>89.617742333369023</v>
      </c>
      <c r="Y134" s="462" t="str">
        <f t="shared" si="43"/>
        <v>Accept</v>
      </c>
      <c r="Z134" s="461"/>
      <c r="AA134" s="461"/>
      <c r="AB134" s="463"/>
      <c r="AC134" s="463"/>
      <c r="AD134" s="461"/>
      <c r="AE134" s="463"/>
      <c r="AF134" s="464">
        <f>COUNT(F134:F136)</f>
        <v>3</v>
      </c>
      <c r="AG134" s="465">
        <f>AVERAGE(F134:F136)</f>
        <v>104.00666666666667</v>
      </c>
      <c r="AH134" s="465">
        <f>STDEV(F134:F136)</f>
        <v>74.931222686763405</v>
      </c>
      <c r="AI134" s="466">
        <f>AH134/AG134</f>
        <v>0.72044634337635471</v>
      </c>
      <c r="AJ134" s="401"/>
      <c r="AK134" s="401"/>
      <c r="AL134" s="401"/>
      <c r="AM134" s="401"/>
      <c r="AN134" s="401"/>
      <c r="AO134" s="401"/>
      <c r="AP134" s="401"/>
      <c r="AQ134" s="401"/>
      <c r="AR134" s="401"/>
      <c r="AS134" s="401"/>
      <c r="AT134" s="401"/>
      <c r="AU134" s="401"/>
      <c r="AV134" s="401"/>
      <c r="AW134" s="401"/>
      <c r="AX134" s="401"/>
      <c r="AY134" s="401"/>
      <c r="AZ134" s="401"/>
      <c r="BA134" s="401"/>
      <c r="BB134" s="401"/>
      <c r="BC134" s="401"/>
      <c r="BD134" s="401"/>
      <c r="BE134" s="401"/>
      <c r="BF134" s="401"/>
      <c r="BG134" s="401"/>
      <c r="BH134" s="401"/>
      <c r="BI134" s="401"/>
      <c r="BJ134" s="401"/>
      <c r="BK134" s="401"/>
      <c r="BL134" s="401"/>
      <c r="BM134" s="401"/>
      <c r="BN134" s="401"/>
      <c r="BO134" s="401"/>
      <c r="BP134" s="401"/>
      <c r="BQ134" s="401"/>
      <c r="BR134" s="401"/>
      <c r="BS134" s="401"/>
      <c r="BT134" s="401"/>
      <c r="BU134" s="401"/>
      <c r="BV134" s="401"/>
      <c r="BW134" s="401"/>
      <c r="BX134" s="401"/>
      <c r="BY134" s="401"/>
      <c r="BZ134" s="401"/>
      <c r="CA134" s="401"/>
      <c r="CB134" s="401"/>
      <c r="CC134" s="401"/>
      <c r="CD134" s="401"/>
      <c r="CE134" s="401"/>
      <c r="CF134" s="401"/>
      <c r="CG134" s="401"/>
      <c r="CH134" s="401"/>
      <c r="CI134" s="401"/>
      <c r="CJ134" s="401"/>
      <c r="CK134" s="401"/>
      <c r="CL134" s="401"/>
      <c r="CM134" s="401"/>
      <c r="CN134" s="401"/>
      <c r="CO134" s="401"/>
      <c r="CP134" s="401"/>
      <c r="CQ134" s="401"/>
      <c r="CR134" s="401"/>
      <c r="CS134" s="401"/>
      <c r="CT134" s="401"/>
      <c r="CU134" s="401"/>
      <c r="CV134" s="401"/>
      <c r="CW134" s="401"/>
      <c r="CX134" s="401"/>
      <c r="CY134" s="401"/>
      <c r="CZ134" s="401"/>
      <c r="DA134" s="401"/>
      <c r="DB134" s="401"/>
      <c r="DC134" s="401"/>
      <c r="DD134" s="401"/>
      <c r="DE134" s="401"/>
      <c r="DF134" s="401"/>
      <c r="DG134" s="401"/>
      <c r="DH134" s="401"/>
      <c r="DI134" s="401"/>
      <c r="DJ134" s="401"/>
      <c r="DK134" s="401"/>
      <c r="DL134" s="401"/>
      <c r="DM134" s="401"/>
      <c r="DN134" s="401"/>
      <c r="DO134" s="401"/>
      <c r="DP134" s="401"/>
      <c r="DQ134" s="401"/>
      <c r="DR134" s="401"/>
      <c r="DS134" s="401"/>
      <c r="DT134" s="401"/>
      <c r="DU134" s="401"/>
      <c r="DV134" s="401"/>
      <c r="DW134" s="401"/>
      <c r="DX134" s="401"/>
      <c r="DY134" s="401"/>
      <c r="DZ134" s="401"/>
      <c r="EA134" s="401"/>
      <c r="EB134" s="401"/>
      <c r="EC134" s="401"/>
      <c r="ED134" s="401"/>
      <c r="EE134" s="401"/>
      <c r="EF134" s="401"/>
      <c r="EG134" s="401"/>
      <c r="EH134" s="401"/>
      <c r="EI134" s="401"/>
      <c r="EJ134" s="401"/>
      <c r="EK134" s="401"/>
      <c r="EL134" s="401"/>
      <c r="EM134" s="401"/>
      <c r="EN134" s="401"/>
      <c r="EO134" s="401"/>
      <c r="EP134" s="401"/>
      <c r="EQ134" s="401"/>
      <c r="ER134" s="401"/>
      <c r="ES134" s="401"/>
      <c r="ET134" s="401"/>
      <c r="EU134" s="401"/>
      <c r="EV134" s="401"/>
      <c r="EW134" s="401"/>
      <c r="EX134" s="401"/>
      <c r="EY134" s="401"/>
      <c r="EZ134" s="401"/>
      <c r="FA134" s="401"/>
      <c r="FB134" s="401"/>
      <c r="FC134" s="401"/>
      <c r="FD134" s="401"/>
      <c r="FE134" s="401"/>
      <c r="FF134" s="401"/>
      <c r="FG134" s="401"/>
      <c r="FH134" s="401"/>
      <c r="FI134" s="401"/>
      <c r="FJ134" s="401"/>
      <c r="FK134" s="401"/>
      <c r="FL134" s="401"/>
      <c r="FM134" s="401"/>
      <c r="FN134" s="401"/>
      <c r="FO134" s="401"/>
      <c r="FP134" s="401"/>
      <c r="FQ134" s="401"/>
      <c r="FR134" s="401"/>
      <c r="FS134" s="401"/>
      <c r="FT134" s="401"/>
      <c r="FU134" s="401"/>
      <c r="FV134" s="401"/>
      <c r="FW134" s="401"/>
      <c r="FX134" s="401"/>
      <c r="FY134" s="401"/>
      <c r="FZ134" s="401"/>
      <c r="GA134" s="401"/>
      <c r="GB134" s="401"/>
      <c r="GC134" s="401"/>
      <c r="GD134" s="401"/>
      <c r="GE134" s="401"/>
      <c r="GF134" s="401"/>
      <c r="GG134" s="401"/>
      <c r="GH134" s="401"/>
      <c r="GI134" s="401"/>
      <c r="GJ134" s="401"/>
      <c r="GK134" s="401"/>
      <c r="GL134" s="401"/>
      <c r="GM134" s="401"/>
      <c r="GN134" s="401"/>
      <c r="GO134" s="401"/>
      <c r="GP134" s="401"/>
      <c r="GQ134" s="401"/>
      <c r="GR134" s="401"/>
      <c r="GS134" s="401"/>
      <c r="GT134" s="401"/>
      <c r="GU134" s="401"/>
      <c r="GV134" s="401"/>
      <c r="GW134" s="401"/>
      <c r="GX134" s="401"/>
      <c r="GY134" s="401"/>
      <c r="GZ134" s="401"/>
      <c r="HA134" s="401"/>
      <c r="HB134" s="401"/>
      <c r="HC134" s="401"/>
      <c r="HD134" s="401"/>
      <c r="HE134" s="401"/>
      <c r="HF134" s="401"/>
      <c r="HG134" s="401"/>
      <c r="HH134" s="401"/>
      <c r="HI134" s="401"/>
      <c r="HJ134" s="401"/>
      <c r="HK134" s="401"/>
      <c r="HL134" s="401"/>
      <c r="HM134" s="401"/>
      <c r="HN134" s="401"/>
      <c r="HO134" s="401"/>
      <c r="HP134" s="401"/>
      <c r="HQ134" s="401"/>
      <c r="HR134" s="401"/>
      <c r="HS134" s="401"/>
      <c r="HT134" s="401"/>
      <c r="HU134" s="401"/>
      <c r="HV134" s="401"/>
      <c r="HW134" s="401"/>
      <c r="HX134" s="401"/>
      <c r="HY134" s="401"/>
      <c r="HZ134" s="401"/>
      <c r="IA134" s="401"/>
      <c r="IB134" s="401"/>
      <c r="IC134" s="401"/>
      <c r="ID134" s="401"/>
      <c r="IE134" s="401"/>
      <c r="IF134" s="401"/>
      <c r="IG134" s="401"/>
      <c r="IH134" s="401"/>
      <c r="II134" s="401"/>
      <c r="IJ134" s="401"/>
      <c r="IK134" s="401"/>
      <c r="IL134" s="401"/>
      <c r="IM134" s="401"/>
      <c r="IN134" s="401"/>
      <c r="IO134" s="401"/>
      <c r="IP134" s="401"/>
      <c r="IQ134" s="401"/>
      <c r="IR134" s="401"/>
      <c r="IS134" s="401"/>
      <c r="IT134" s="401"/>
      <c r="IU134" s="401"/>
      <c r="IV134" s="401"/>
      <c r="IW134" s="401"/>
      <c r="IX134" s="401"/>
      <c r="IY134" s="401"/>
      <c r="IZ134" s="401"/>
      <c r="JA134" s="401"/>
      <c r="JB134" s="401"/>
      <c r="JC134" s="401"/>
      <c r="JD134" s="401"/>
      <c r="JE134" s="401"/>
      <c r="JF134" s="401"/>
      <c r="JG134" s="401"/>
      <c r="JH134" s="401"/>
      <c r="JI134" s="401"/>
      <c r="JJ134" s="401"/>
      <c r="JK134" s="401"/>
      <c r="JL134" s="401"/>
      <c r="JM134" s="401"/>
      <c r="JN134" s="401"/>
      <c r="JO134" s="401"/>
      <c r="JP134" s="401"/>
      <c r="JQ134" s="401"/>
      <c r="JR134" s="401"/>
      <c r="JS134" s="401"/>
      <c r="JT134" s="401"/>
      <c r="JU134" s="401"/>
      <c r="JV134" s="401"/>
      <c r="JW134" s="401"/>
      <c r="JX134" s="401"/>
      <c r="JY134" s="401"/>
      <c r="JZ134" s="401"/>
      <c r="KA134" s="401"/>
      <c r="KB134" s="401"/>
      <c r="KC134" s="401"/>
      <c r="KD134" s="401"/>
      <c r="KE134" s="401"/>
      <c r="KF134" s="401"/>
      <c r="KG134" s="401"/>
      <c r="KH134" s="401"/>
      <c r="KI134" s="401"/>
      <c r="KJ134" s="401"/>
      <c r="KK134" s="401"/>
      <c r="KL134" s="401"/>
      <c r="KM134" s="401"/>
      <c r="KN134" s="401"/>
      <c r="KO134" s="401"/>
      <c r="KP134" s="401"/>
      <c r="KQ134" s="401"/>
      <c r="KR134" s="401"/>
      <c r="KS134" s="401"/>
      <c r="KT134" s="401"/>
      <c r="KU134" s="401"/>
      <c r="KV134" s="401"/>
      <c r="KW134" s="401"/>
      <c r="KX134" s="401"/>
      <c r="KY134" s="401"/>
      <c r="KZ134" s="401"/>
      <c r="LA134" s="401"/>
      <c r="LB134" s="401"/>
      <c r="LC134" s="401"/>
      <c r="LD134" s="401"/>
      <c r="LE134" s="401"/>
      <c r="LF134" s="401"/>
      <c r="LG134" s="401"/>
      <c r="LH134" s="401"/>
      <c r="LI134" s="401"/>
      <c r="LJ134" s="401"/>
      <c r="LK134" s="401"/>
      <c r="LL134" s="401"/>
      <c r="LM134" s="401"/>
      <c r="LN134" s="401"/>
      <c r="LO134" s="401"/>
      <c r="LP134" s="401"/>
      <c r="LQ134" s="401"/>
      <c r="LR134" s="401"/>
      <c r="LS134" s="401"/>
      <c r="LT134" s="401"/>
      <c r="LU134" s="401"/>
      <c r="LV134" s="401"/>
      <c r="LW134" s="401"/>
      <c r="LX134" s="401"/>
      <c r="LY134" s="401"/>
      <c r="LZ134" s="401"/>
      <c r="MA134" s="401"/>
      <c r="MB134" s="401"/>
      <c r="MC134" s="401"/>
      <c r="MD134" s="401"/>
      <c r="ME134" s="401"/>
      <c r="MF134" s="401"/>
      <c r="MG134" s="401"/>
      <c r="MH134" s="401"/>
      <c r="MI134" s="401"/>
      <c r="MJ134" s="401"/>
      <c r="MK134" s="401"/>
      <c r="ML134" s="401"/>
      <c r="MM134" s="401"/>
      <c r="MN134" s="401"/>
      <c r="MO134" s="401"/>
      <c r="MP134" s="401"/>
      <c r="MQ134" s="401"/>
      <c r="MR134" s="401"/>
      <c r="MS134" s="401"/>
      <c r="MT134" s="401"/>
      <c r="MU134" s="401"/>
      <c r="MV134" s="401"/>
      <c r="MW134" s="401"/>
      <c r="MX134" s="401"/>
      <c r="MY134" s="401"/>
      <c r="MZ134" s="401"/>
      <c r="NA134" s="401"/>
      <c r="NB134" s="401"/>
      <c r="NC134" s="401"/>
      <c r="ND134" s="401"/>
      <c r="NE134" s="401"/>
      <c r="NF134" s="401"/>
      <c r="NG134" s="401"/>
      <c r="NH134" s="401"/>
      <c r="NI134" s="401"/>
      <c r="NJ134" s="401"/>
      <c r="NK134" s="401"/>
      <c r="NL134" s="401"/>
      <c r="NM134" s="401"/>
      <c r="NN134" s="401"/>
      <c r="NO134" s="401"/>
      <c r="NP134" s="401"/>
      <c r="NQ134" s="401"/>
      <c r="NR134" s="401"/>
      <c r="NS134" s="401"/>
      <c r="NT134" s="401"/>
      <c r="NU134" s="401"/>
      <c r="NV134" s="401"/>
      <c r="NW134" s="401"/>
      <c r="NX134" s="401"/>
      <c r="NY134" s="401"/>
      <c r="NZ134" s="401"/>
      <c r="OA134" s="401"/>
      <c r="OB134" s="401"/>
      <c r="OC134" s="401"/>
      <c r="OD134" s="401"/>
      <c r="OE134" s="401"/>
      <c r="OF134" s="401"/>
      <c r="OG134" s="401"/>
      <c r="OH134" s="401"/>
      <c r="OI134" s="401"/>
      <c r="OJ134" s="401"/>
      <c r="OK134" s="401"/>
      <c r="OL134" s="401"/>
      <c r="OM134" s="401"/>
      <c r="ON134" s="401"/>
      <c r="OO134" s="401"/>
      <c r="OP134" s="401"/>
      <c r="OQ134" s="401"/>
      <c r="OR134" s="401"/>
      <c r="OS134" s="401"/>
      <c r="OT134" s="401"/>
      <c r="OU134" s="401"/>
      <c r="OV134" s="401"/>
      <c r="OW134" s="401"/>
      <c r="OX134" s="401"/>
      <c r="OY134" s="401"/>
      <c r="OZ134" s="401"/>
      <c r="PA134" s="401"/>
      <c r="PB134" s="401"/>
      <c r="PC134" s="401"/>
      <c r="PD134" s="401"/>
      <c r="PE134" s="401"/>
      <c r="PF134" s="401"/>
      <c r="PG134" s="401"/>
      <c r="PH134" s="401"/>
      <c r="PI134" s="401"/>
      <c r="PJ134" s="401"/>
      <c r="PK134" s="401"/>
      <c r="PL134" s="401"/>
      <c r="PM134" s="401"/>
      <c r="PN134" s="401"/>
      <c r="PO134" s="401"/>
      <c r="PP134" s="401"/>
      <c r="PQ134" s="401"/>
      <c r="PR134" s="401"/>
      <c r="PS134" s="401"/>
      <c r="PT134" s="401"/>
      <c r="PU134" s="401"/>
      <c r="PV134" s="401"/>
      <c r="PW134" s="401"/>
      <c r="PX134" s="401"/>
      <c r="PY134" s="401"/>
      <c r="PZ134" s="401"/>
      <c r="QA134" s="401"/>
      <c r="QB134" s="401"/>
      <c r="QC134" s="401"/>
      <c r="QD134" s="401"/>
      <c r="QE134" s="401"/>
      <c r="QF134" s="401"/>
      <c r="QG134" s="401"/>
      <c r="QH134" s="401"/>
      <c r="QI134" s="401"/>
      <c r="QJ134" s="401"/>
      <c r="QK134" s="401"/>
      <c r="QL134" s="401"/>
      <c r="QM134" s="401"/>
      <c r="QN134" s="401"/>
      <c r="QO134" s="401"/>
      <c r="QP134" s="401"/>
      <c r="QQ134" s="401"/>
      <c r="QR134" s="401"/>
      <c r="QS134" s="401"/>
      <c r="QT134" s="401"/>
      <c r="QU134" s="401"/>
      <c r="QV134" s="401"/>
      <c r="QW134" s="401"/>
      <c r="QX134" s="401"/>
      <c r="QY134" s="401"/>
      <c r="QZ134" s="401"/>
      <c r="RA134" s="401"/>
      <c r="RB134" s="401"/>
      <c r="RC134" s="401"/>
      <c r="RD134" s="401"/>
      <c r="RE134" s="401"/>
      <c r="RF134" s="401"/>
      <c r="RG134" s="401"/>
      <c r="RH134" s="401"/>
      <c r="RI134" s="401"/>
      <c r="RJ134" s="401"/>
      <c r="RK134" s="401"/>
      <c r="RL134" s="401"/>
      <c r="RM134" s="401"/>
      <c r="RN134" s="401"/>
      <c r="RO134" s="401"/>
      <c r="RP134" s="401"/>
      <c r="RQ134" s="401"/>
      <c r="RR134" s="401"/>
      <c r="RS134" s="401"/>
      <c r="RT134" s="401"/>
      <c r="RU134" s="401"/>
      <c r="RV134" s="401"/>
      <c r="RW134" s="401"/>
      <c r="RX134" s="401"/>
      <c r="RY134" s="401"/>
      <c r="RZ134" s="401"/>
      <c r="SA134" s="401"/>
      <c r="SB134" s="401"/>
      <c r="SC134" s="401"/>
      <c r="SD134" s="401"/>
      <c r="SE134" s="401"/>
      <c r="SF134" s="401"/>
      <c r="SG134" s="401"/>
      <c r="SH134" s="401"/>
      <c r="SI134" s="401"/>
      <c r="SJ134" s="401"/>
      <c r="SK134" s="401"/>
      <c r="SL134" s="401"/>
      <c r="SM134" s="401"/>
      <c r="SN134" s="401"/>
      <c r="SO134" s="401"/>
      <c r="SP134" s="401"/>
      <c r="SQ134" s="401"/>
      <c r="SR134" s="401"/>
      <c r="SS134" s="401"/>
      <c r="ST134" s="401"/>
      <c r="SU134" s="401"/>
      <c r="SV134" s="401"/>
      <c r="SW134" s="401"/>
      <c r="SX134" s="401"/>
      <c r="SY134" s="401"/>
      <c r="SZ134" s="401"/>
      <c r="TA134" s="401"/>
      <c r="TB134" s="401"/>
      <c r="TC134" s="401"/>
      <c r="TD134" s="401"/>
      <c r="TE134" s="401"/>
      <c r="TF134" s="401"/>
      <c r="TG134" s="401"/>
      <c r="TH134" s="401"/>
      <c r="TI134" s="401"/>
      <c r="TJ134" s="401"/>
      <c r="TK134" s="401"/>
      <c r="TL134" s="401"/>
      <c r="TM134" s="401"/>
      <c r="TN134" s="401"/>
      <c r="TO134" s="401"/>
      <c r="TP134" s="401"/>
      <c r="TQ134" s="401"/>
      <c r="TR134" s="401"/>
      <c r="TS134" s="401"/>
      <c r="TT134" s="401"/>
      <c r="TU134" s="401"/>
      <c r="TV134" s="401"/>
      <c r="TW134" s="401"/>
      <c r="TX134" s="401"/>
      <c r="TY134" s="401"/>
      <c r="TZ134" s="401"/>
      <c r="UA134" s="401"/>
      <c r="UB134" s="401"/>
      <c r="UC134" s="401"/>
      <c r="UD134" s="401"/>
      <c r="UE134" s="401"/>
      <c r="UF134" s="401"/>
      <c r="UG134" s="401"/>
      <c r="UH134" s="401"/>
      <c r="UI134" s="401"/>
      <c r="UJ134" s="401"/>
      <c r="UK134" s="401"/>
      <c r="UL134" s="401"/>
      <c r="UM134" s="401"/>
    </row>
    <row r="135" spans="1:559" s="401" customFormat="1" ht="13.95" customHeight="1">
      <c r="A135" s="963"/>
      <c r="B135" s="468" t="s">
        <v>1162</v>
      </c>
      <c r="C135" s="469" t="s">
        <v>331</v>
      </c>
      <c r="D135" s="469" t="s">
        <v>1186</v>
      </c>
      <c r="E135" s="469" t="s">
        <v>1187</v>
      </c>
      <c r="F135" s="470">
        <v>122.76</v>
      </c>
      <c r="G135" s="470">
        <v>12.83</v>
      </c>
      <c r="H135" s="470">
        <v>16.77</v>
      </c>
      <c r="I135" s="471">
        <f t="shared" ref="I135:L136" si="61">I134</f>
        <v>3</v>
      </c>
      <c r="J135" s="472">
        <f t="shared" si="61"/>
        <v>104.00666666666667</v>
      </c>
      <c r="K135" s="472">
        <f t="shared" si="61"/>
        <v>74.931222686763405</v>
      </c>
      <c r="L135" s="473">
        <f t="shared" si="61"/>
        <v>0.72044634337635471</v>
      </c>
      <c r="M135" s="474">
        <f t="shared" si="35"/>
        <v>0.2502739533789311</v>
      </c>
      <c r="N135" s="475">
        <f t="shared" si="36"/>
        <v>0.5988122510913525</v>
      </c>
      <c r="O135" s="475">
        <f t="shared" si="37"/>
        <v>0.197624502182705</v>
      </c>
      <c r="P135" s="475">
        <f t="shared" si="38"/>
        <v>0.802375497817295</v>
      </c>
      <c r="Q135" s="476">
        <f t="shared" si="39"/>
        <v>2.407126493451885</v>
      </c>
      <c r="R135" s="477"/>
      <c r="S135" s="472"/>
      <c r="T135" s="472"/>
      <c r="U135" s="473"/>
      <c r="V135" s="478">
        <f t="shared" si="40"/>
        <v>18.75333333333333</v>
      </c>
      <c r="W135" s="478">
        <f t="shared" si="41"/>
        <v>1.196</v>
      </c>
      <c r="X135" s="479">
        <f t="shared" si="42"/>
        <v>89.617742333369023</v>
      </c>
      <c r="Y135" s="480" t="str">
        <f t="shared" si="43"/>
        <v>Accept</v>
      </c>
      <c r="Z135" s="479"/>
      <c r="AA135" s="479"/>
      <c r="AB135" s="481"/>
      <c r="AC135" s="481"/>
      <c r="AD135" s="479"/>
      <c r="AE135" s="481"/>
      <c r="AF135" s="464"/>
      <c r="AG135" s="482"/>
      <c r="AH135" s="482"/>
      <c r="AI135" s="483"/>
    </row>
    <row r="136" spans="1:559" s="501" customFormat="1" ht="13.95" customHeight="1">
      <c r="A136" s="964"/>
      <c r="B136" s="484" t="s">
        <v>1162</v>
      </c>
      <c r="C136" s="485" t="s">
        <v>331</v>
      </c>
      <c r="D136" s="485" t="s">
        <v>1188</v>
      </c>
      <c r="E136" s="485" t="s">
        <v>1189</v>
      </c>
      <c r="F136" s="486">
        <v>21.48</v>
      </c>
      <c r="G136" s="486">
        <v>1.43</v>
      </c>
      <c r="H136" s="486">
        <v>2.33</v>
      </c>
      <c r="I136" s="487">
        <f t="shared" si="61"/>
        <v>3</v>
      </c>
      <c r="J136" s="488">
        <f t="shared" si="61"/>
        <v>104.00666666666667</v>
      </c>
      <c r="K136" s="488">
        <f t="shared" si="61"/>
        <v>74.931222686763405</v>
      </c>
      <c r="L136" s="489">
        <f t="shared" si="61"/>
        <v>0.72044634337635471</v>
      </c>
      <c r="M136" s="490">
        <f t="shared" si="35"/>
        <v>1.1013655417269068</v>
      </c>
      <c r="N136" s="491">
        <f t="shared" si="36"/>
        <v>0.13536879811529892</v>
      </c>
      <c r="O136" s="491">
        <f t="shared" si="37"/>
        <v>0.72926240376940221</v>
      </c>
      <c r="P136" s="491">
        <f t="shared" si="38"/>
        <v>0.27073759623059784</v>
      </c>
      <c r="Q136" s="492">
        <f t="shared" si="39"/>
        <v>0.81221278869179359</v>
      </c>
      <c r="R136" s="493"/>
      <c r="S136" s="488"/>
      <c r="T136" s="488"/>
      <c r="U136" s="489"/>
      <c r="V136" s="494">
        <f t="shared" si="40"/>
        <v>82.526666666666671</v>
      </c>
      <c r="W136" s="494">
        <f t="shared" si="41"/>
        <v>1.196</v>
      </c>
      <c r="X136" s="495">
        <f t="shared" si="42"/>
        <v>89.617742333369023</v>
      </c>
      <c r="Y136" s="496" t="str">
        <f t="shared" si="43"/>
        <v>Accept</v>
      </c>
      <c r="Z136" s="495"/>
      <c r="AA136" s="495"/>
      <c r="AB136" s="497"/>
      <c r="AC136" s="497"/>
      <c r="AD136" s="495"/>
      <c r="AE136" s="497"/>
      <c r="AF136" s="498"/>
      <c r="AG136" s="499"/>
      <c r="AH136" s="499"/>
      <c r="AI136" s="500"/>
      <c r="AJ136" s="401"/>
      <c r="AK136" s="401"/>
      <c r="AL136" s="401"/>
      <c r="AM136" s="401"/>
      <c r="AN136" s="401"/>
      <c r="AO136" s="401"/>
      <c r="AP136" s="401"/>
      <c r="AQ136" s="401"/>
      <c r="AR136" s="401"/>
      <c r="AS136" s="401"/>
      <c r="AT136" s="401"/>
      <c r="AU136" s="401"/>
      <c r="AV136" s="401"/>
      <c r="AW136" s="401"/>
      <c r="AX136" s="401"/>
      <c r="AY136" s="401"/>
      <c r="AZ136" s="401"/>
      <c r="BA136" s="401"/>
      <c r="BB136" s="401"/>
      <c r="BC136" s="401"/>
      <c r="BD136" s="401"/>
      <c r="BE136" s="401"/>
      <c r="BF136" s="401"/>
      <c r="BG136" s="401"/>
      <c r="BH136" s="401"/>
      <c r="BI136" s="401"/>
      <c r="BJ136" s="401"/>
      <c r="BK136" s="401"/>
      <c r="BL136" s="401"/>
      <c r="BM136" s="401"/>
      <c r="BN136" s="401"/>
      <c r="BO136" s="401"/>
      <c r="BP136" s="401"/>
      <c r="BQ136" s="401"/>
      <c r="BR136" s="401"/>
      <c r="BS136" s="401"/>
      <c r="BT136" s="401"/>
      <c r="BU136" s="401"/>
      <c r="BV136" s="401"/>
      <c r="BW136" s="401"/>
      <c r="BX136" s="401"/>
      <c r="BY136" s="401"/>
      <c r="BZ136" s="401"/>
      <c r="CA136" s="401"/>
      <c r="CB136" s="401"/>
      <c r="CC136" s="401"/>
      <c r="CD136" s="401"/>
      <c r="CE136" s="401"/>
      <c r="CF136" s="401"/>
      <c r="CG136" s="401"/>
      <c r="CH136" s="401"/>
      <c r="CI136" s="401"/>
      <c r="CJ136" s="401"/>
      <c r="CK136" s="401"/>
      <c r="CL136" s="401"/>
      <c r="CM136" s="401"/>
      <c r="CN136" s="401"/>
      <c r="CO136" s="401"/>
      <c r="CP136" s="401"/>
      <c r="CQ136" s="401"/>
      <c r="CR136" s="401"/>
      <c r="CS136" s="401"/>
      <c r="CT136" s="401"/>
      <c r="CU136" s="401"/>
      <c r="CV136" s="401"/>
      <c r="CW136" s="401"/>
      <c r="CX136" s="401"/>
      <c r="CY136" s="401"/>
      <c r="CZ136" s="401"/>
      <c r="DA136" s="401"/>
      <c r="DB136" s="401"/>
      <c r="DC136" s="401"/>
      <c r="DD136" s="401"/>
      <c r="DE136" s="401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1"/>
      <c r="DT136" s="401"/>
      <c r="DU136" s="401"/>
      <c r="DV136" s="401"/>
      <c r="DW136" s="401"/>
      <c r="DX136" s="401"/>
      <c r="DY136" s="401"/>
      <c r="DZ136" s="401"/>
      <c r="EA136" s="401"/>
      <c r="EB136" s="401"/>
      <c r="EC136" s="401"/>
      <c r="ED136" s="401"/>
      <c r="EE136" s="401"/>
      <c r="EF136" s="401"/>
      <c r="EG136" s="401"/>
      <c r="EH136" s="401"/>
      <c r="EI136" s="401"/>
      <c r="EJ136" s="401"/>
      <c r="EK136" s="401"/>
      <c r="EL136" s="401"/>
      <c r="EM136" s="401"/>
      <c r="EN136" s="401"/>
      <c r="EO136" s="401"/>
      <c r="EP136" s="401"/>
      <c r="EQ136" s="401"/>
      <c r="ER136" s="401"/>
      <c r="ES136" s="401"/>
      <c r="ET136" s="401"/>
      <c r="EU136" s="401"/>
      <c r="EV136" s="401"/>
      <c r="EW136" s="401"/>
      <c r="EX136" s="401"/>
      <c r="EY136" s="401"/>
      <c r="EZ136" s="401"/>
      <c r="FA136" s="401"/>
      <c r="FB136" s="401"/>
      <c r="FC136" s="401"/>
      <c r="FD136" s="401"/>
      <c r="FE136" s="401"/>
      <c r="FF136" s="401"/>
      <c r="FG136" s="401"/>
      <c r="FH136" s="401"/>
      <c r="FI136" s="401"/>
      <c r="FJ136" s="401"/>
      <c r="FK136" s="401"/>
      <c r="FL136" s="401"/>
      <c r="FM136" s="401"/>
      <c r="FN136" s="401"/>
      <c r="FO136" s="401"/>
      <c r="FP136" s="401"/>
      <c r="FQ136" s="401"/>
      <c r="FR136" s="401"/>
      <c r="FS136" s="401"/>
      <c r="FT136" s="401"/>
      <c r="FU136" s="401"/>
      <c r="FV136" s="401"/>
      <c r="FW136" s="401"/>
      <c r="FX136" s="401"/>
      <c r="FY136" s="401"/>
      <c r="FZ136" s="401"/>
      <c r="GA136" s="401"/>
      <c r="GB136" s="401"/>
      <c r="GC136" s="401"/>
      <c r="GD136" s="401"/>
      <c r="GE136" s="401"/>
      <c r="GF136" s="401"/>
      <c r="GG136" s="401"/>
      <c r="GH136" s="401"/>
      <c r="GI136" s="401"/>
      <c r="GJ136" s="401"/>
      <c r="GK136" s="401"/>
      <c r="GL136" s="401"/>
      <c r="GM136" s="401"/>
      <c r="GN136" s="401"/>
      <c r="GO136" s="401"/>
      <c r="GP136" s="401"/>
      <c r="GQ136" s="401"/>
      <c r="GR136" s="401"/>
      <c r="GS136" s="401"/>
      <c r="GT136" s="401"/>
      <c r="GU136" s="401"/>
      <c r="GV136" s="401"/>
      <c r="GW136" s="401"/>
      <c r="GX136" s="401"/>
      <c r="GY136" s="401"/>
      <c r="GZ136" s="401"/>
      <c r="HA136" s="401"/>
      <c r="HB136" s="401"/>
      <c r="HC136" s="401"/>
      <c r="HD136" s="401"/>
      <c r="HE136" s="401"/>
      <c r="HF136" s="401"/>
      <c r="HG136" s="401"/>
      <c r="HH136" s="401"/>
      <c r="HI136" s="401"/>
      <c r="HJ136" s="401"/>
      <c r="HK136" s="401"/>
      <c r="HL136" s="401"/>
      <c r="HM136" s="401"/>
      <c r="HN136" s="401"/>
      <c r="HO136" s="401"/>
      <c r="HP136" s="401"/>
      <c r="HQ136" s="401"/>
      <c r="HR136" s="401"/>
      <c r="HS136" s="401"/>
      <c r="HT136" s="401"/>
      <c r="HU136" s="401"/>
      <c r="HV136" s="401"/>
      <c r="HW136" s="401"/>
      <c r="HX136" s="401"/>
      <c r="HY136" s="401"/>
      <c r="HZ136" s="401"/>
      <c r="IA136" s="401"/>
      <c r="IB136" s="401"/>
      <c r="IC136" s="401"/>
      <c r="ID136" s="401"/>
      <c r="IE136" s="401"/>
      <c r="IF136" s="401"/>
      <c r="IG136" s="401"/>
      <c r="IH136" s="401"/>
      <c r="II136" s="401"/>
      <c r="IJ136" s="401"/>
      <c r="IK136" s="401"/>
      <c r="IL136" s="401"/>
      <c r="IM136" s="401"/>
      <c r="IN136" s="401"/>
      <c r="IO136" s="401"/>
      <c r="IP136" s="401"/>
      <c r="IQ136" s="401"/>
      <c r="IR136" s="401"/>
      <c r="IS136" s="401"/>
      <c r="IT136" s="401"/>
      <c r="IU136" s="401"/>
      <c r="IV136" s="401"/>
      <c r="IW136" s="401"/>
      <c r="IX136" s="401"/>
      <c r="IY136" s="401"/>
      <c r="IZ136" s="401"/>
      <c r="JA136" s="401"/>
      <c r="JB136" s="401"/>
      <c r="JC136" s="401"/>
      <c r="JD136" s="401"/>
      <c r="JE136" s="401"/>
      <c r="JF136" s="401"/>
      <c r="JG136" s="401"/>
      <c r="JH136" s="401"/>
      <c r="JI136" s="401"/>
      <c r="JJ136" s="401"/>
      <c r="JK136" s="401"/>
      <c r="JL136" s="401"/>
      <c r="JM136" s="401"/>
      <c r="JN136" s="401"/>
      <c r="JO136" s="401"/>
      <c r="JP136" s="401"/>
      <c r="JQ136" s="401"/>
      <c r="JR136" s="401"/>
      <c r="JS136" s="401"/>
      <c r="JT136" s="401"/>
      <c r="JU136" s="401"/>
      <c r="JV136" s="401"/>
      <c r="JW136" s="401"/>
      <c r="JX136" s="401"/>
      <c r="JY136" s="401"/>
      <c r="JZ136" s="401"/>
      <c r="KA136" s="401"/>
      <c r="KB136" s="401"/>
      <c r="KC136" s="401"/>
      <c r="KD136" s="401"/>
      <c r="KE136" s="401"/>
      <c r="KF136" s="401"/>
      <c r="KG136" s="401"/>
      <c r="KH136" s="401"/>
      <c r="KI136" s="401"/>
      <c r="KJ136" s="401"/>
      <c r="KK136" s="401"/>
      <c r="KL136" s="401"/>
      <c r="KM136" s="401"/>
      <c r="KN136" s="401"/>
      <c r="KO136" s="401"/>
      <c r="KP136" s="401"/>
      <c r="KQ136" s="401"/>
      <c r="KR136" s="401"/>
      <c r="KS136" s="401"/>
      <c r="KT136" s="401"/>
      <c r="KU136" s="401"/>
      <c r="KV136" s="401"/>
      <c r="KW136" s="401"/>
      <c r="KX136" s="401"/>
      <c r="KY136" s="401"/>
      <c r="KZ136" s="401"/>
      <c r="LA136" s="401"/>
      <c r="LB136" s="401"/>
      <c r="LC136" s="401"/>
      <c r="LD136" s="401"/>
      <c r="LE136" s="401"/>
      <c r="LF136" s="401"/>
      <c r="LG136" s="401"/>
      <c r="LH136" s="401"/>
      <c r="LI136" s="401"/>
      <c r="LJ136" s="401"/>
      <c r="LK136" s="401"/>
      <c r="LL136" s="401"/>
      <c r="LM136" s="401"/>
      <c r="LN136" s="401"/>
      <c r="LO136" s="401"/>
      <c r="LP136" s="401"/>
      <c r="LQ136" s="401"/>
      <c r="LR136" s="401"/>
      <c r="LS136" s="401"/>
      <c r="LT136" s="401"/>
      <c r="LU136" s="401"/>
      <c r="LV136" s="401"/>
      <c r="LW136" s="401"/>
      <c r="LX136" s="401"/>
      <c r="LY136" s="401"/>
      <c r="LZ136" s="401"/>
      <c r="MA136" s="401"/>
      <c r="MB136" s="401"/>
      <c r="MC136" s="401"/>
      <c r="MD136" s="401"/>
      <c r="ME136" s="401"/>
      <c r="MF136" s="401"/>
      <c r="MG136" s="401"/>
      <c r="MH136" s="401"/>
      <c r="MI136" s="401"/>
      <c r="MJ136" s="401"/>
      <c r="MK136" s="401"/>
      <c r="ML136" s="401"/>
      <c r="MM136" s="401"/>
      <c r="MN136" s="401"/>
      <c r="MO136" s="401"/>
      <c r="MP136" s="401"/>
      <c r="MQ136" s="401"/>
      <c r="MR136" s="401"/>
      <c r="MS136" s="401"/>
      <c r="MT136" s="401"/>
      <c r="MU136" s="401"/>
      <c r="MV136" s="401"/>
      <c r="MW136" s="401"/>
      <c r="MX136" s="401"/>
      <c r="MY136" s="401"/>
      <c r="MZ136" s="401"/>
      <c r="NA136" s="401"/>
      <c r="NB136" s="401"/>
      <c r="NC136" s="401"/>
      <c r="ND136" s="401"/>
      <c r="NE136" s="401"/>
      <c r="NF136" s="401"/>
      <c r="NG136" s="401"/>
      <c r="NH136" s="401"/>
      <c r="NI136" s="401"/>
      <c r="NJ136" s="401"/>
      <c r="NK136" s="401"/>
      <c r="NL136" s="401"/>
      <c r="NM136" s="401"/>
      <c r="NN136" s="401"/>
      <c r="NO136" s="401"/>
      <c r="NP136" s="401"/>
      <c r="NQ136" s="401"/>
      <c r="NR136" s="401"/>
      <c r="NS136" s="401"/>
      <c r="NT136" s="401"/>
      <c r="NU136" s="401"/>
      <c r="NV136" s="401"/>
      <c r="NW136" s="401"/>
      <c r="NX136" s="401"/>
      <c r="NY136" s="401"/>
      <c r="NZ136" s="401"/>
      <c r="OA136" s="401"/>
      <c r="OB136" s="401"/>
      <c r="OC136" s="401"/>
      <c r="OD136" s="401"/>
      <c r="OE136" s="401"/>
      <c r="OF136" s="401"/>
      <c r="OG136" s="401"/>
      <c r="OH136" s="401"/>
      <c r="OI136" s="401"/>
      <c r="OJ136" s="401"/>
      <c r="OK136" s="401"/>
      <c r="OL136" s="401"/>
      <c r="OM136" s="401"/>
      <c r="ON136" s="401"/>
      <c r="OO136" s="401"/>
      <c r="OP136" s="401"/>
      <c r="OQ136" s="401"/>
      <c r="OR136" s="401"/>
      <c r="OS136" s="401"/>
      <c r="OT136" s="401"/>
      <c r="OU136" s="401"/>
      <c r="OV136" s="401"/>
      <c r="OW136" s="401"/>
      <c r="OX136" s="401"/>
      <c r="OY136" s="401"/>
      <c r="OZ136" s="401"/>
      <c r="PA136" s="401"/>
      <c r="PB136" s="401"/>
      <c r="PC136" s="401"/>
      <c r="PD136" s="401"/>
      <c r="PE136" s="401"/>
      <c r="PF136" s="401"/>
      <c r="PG136" s="401"/>
      <c r="PH136" s="401"/>
      <c r="PI136" s="401"/>
      <c r="PJ136" s="401"/>
      <c r="PK136" s="401"/>
      <c r="PL136" s="401"/>
      <c r="PM136" s="401"/>
      <c r="PN136" s="401"/>
      <c r="PO136" s="401"/>
      <c r="PP136" s="401"/>
      <c r="PQ136" s="401"/>
      <c r="PR136" s="401"/>
      <c r="PS136" s="401"/>
      <c r="PT136" s="401"/>
      <c r="PU136" s="401"/>
      <c r="PV136" s="401"/>
      <c r="PW136" s="401"/>
      <c r="PX136" s="401"/>
      <c r="PY136" s="401"/>
      <c r="PZ136" s="401"/>
      <c r="QA136" s="401"/>
      <c r="QB136" s="401"/>
      <c r="QC136" s="401"/>
      <c r="QD136" s="401"/>
      <c r="QE136" s="401"/>
      <c r="QF136" s="401"/>
      <c r="QG136" s="401"/>
      <c r="QH136" s="401"/>
      <c r="QI136" s="401"/>
      <c r="QJ136" s="401"/>
      <c r="QK136" s="401"/>
      <c r="QL136" s="401"/>
      <c r="QM136" s="401"/>
      <c r="QN136" s="401"/>
      <c r="QO136" s="401"/>
      <c r="QP136" s="401"/>
      <c r="QQ136" s="401"/>
      <c r="QR136" s="401"/>
      <c r="QS136" s="401"/>
      <c r="QT136" s="401"/>
      <c r="QU136" s="401"/>
      <c r="QV136" s="401"/>
      <c r="QW136" s="401"/>
      <c r="QX136" s="401"/>
      <c r="QY136" s="401"/>
      <c r="QZ136" s="401"/>
      <c r="RA136" s="401"/>
      <c r="RB136" s="401"/>
      <c r="RC136" s="401"/>
      <c r="RD136" s="401"/>
      <c r="RE136" s="401"/>
      <c r="RF136" s="401"/>
      <c r="RG136" s="401"/>
      <c r="RH136" s="401"/>
      <c r="RI136" s="401"/>
      <c r="RJ136" s="401"/>
      <c r="RK136" s="401"/>
      <c r="RL136" s="401"/>
      <c r="RM136" s="401"/>
      <c r="RN136" s="401"/>
      <c r="RO136" s="401"/>
      <c r="RP136" s="401"/>
      <c r="RQ136" s="401"/>
      <c r="RR136" s="401"/>
      <c r="RS136" s="401"/>
      <c r="RT136" s="401"/>
      <c r="RU136" s="401"/>
      <c r="RV136" s="401"/>
      <c r="RW136" s="401"/>
      <c r="RX136" s="401"/>
      <c r="RY136" s="401"/>
      <c r="RZ136" s="401"/>
      <c r="SA136" s="401"/>
      <c r="SB136" s="401"/>
      <c r="SC136" s="401"/>
      <c r="SD136" s="401"/>
      <c r="SE136" s="401"/>
      <c r="SF136" s="401"/>
      <c r="SG136" s="401"/>
      <c r="SH136" s="401"/>
      <c r="SI136" s="401"/>
      <c r="SJ136" s="401"/>
      <c r="SK136" s="401"/>
      <c r="SL136" s="401"/>
      <c r="SM136" s="401"/>
      <c r="SN136" s="401"/>
      <c r="SO136" s="401"/>
      <c r="SP136" s="401"/>
      <c r="SQ136" s="401"/>
      <c r="SR136" s="401"/>
      <c r="SS136" s="401"/>
      <c r="ST136" s="401"/>
      <c r="SU136" s="401"/>
      <c r="SV136" s="401"/>
      <c r="SW136" s="401"/>
      <c r="SX136" s="401"/>
      <c r="SY136" s="401"/>
      <c r="SZ136" s="401"/>
      <c r="TA136" s="401"/>
      <c r="TB136" s="401"/>
      <c r="TC136" s="401"/>
      <c r="TD136" s="401"/>
      <c r="TE136" s="401"/>
      <c r="TF136" s="401"/>
      <c r="TG136" s="401"/>
      <c r="TH136" s="401"/>
      <c r="TI136" s="401"/>
      <c r="TJ136" s="401"/>
      <c r="TK136" s="401"/>
      <c r="TL136" s="401"/>
      <c r="TM136" s="401"/>
      <c r="TN136" s="401"/>
      <c r="TO136" s="401"/>
      <c r="TP136" s="401"/>
      <c r="TQ136" s="401"/>
      <c r="TR136" s="401"/>
      <c r="TS136" s="401"/>
      <c r="TT136" s="401"/>
      <c r="TU136" s="401"/>
      <c r="TV136" s="401"/>
      <c r="TW136" s="401"/>
      <c r="TX136" s="401"/>
      <c r="TY136" s="401"/>
      <c r="TZ136" s="401"/>
      <c r="UA136" s="401"/>
      <c r="UB136" s="401"/>
      <c r="UC136" s="401"/>
      <c r="UD136" s="401"/>
      <c r="UE136" s="401"/>
      <c r="UF136" s="401"/>
      <c r="UG136" s="401"/>
      <c r="UH136" s="401"/>
      <c r="UI136" s="401"/>
      <c r="UJ136" s="401"/>
      <c r="UK136" s="401"/>
      <c r="UL136" s="401"/>
      <c r="UM136" s="401"/>
    </row>
    <row r="137" spans="1:559" s="522" customFormat="1" ht="13.95" customHeight="1">
      <c r="A137" s="962" t="s">
        <v>156</v>
      </c>
      <c r="B137" s="517" t="s">
        <v>175</v>
      </c>
      <c r="C137" s="530" t="s">
        <v>347</v>
      </c>
      <c r="D137" s="518"/>
      <c r="E137" s="851" t="s">
        <v>6</v>
      </c>
      <c r="F137" s="519">
        <v>22.07</v>
      </c>
      <c r="G137" s="519">
        <v>0.66</v>
      </c>
      <c r="H137" s="519">
        <v>2.0099999999999998</v>
      </c>
      <c r="I137" s="453">
        <f>COUNT(F137:F139)</f>
        <v>3</v>
      </c>
      <c r="J137" s="458">
        <f>AVERAGE(F137:F139)</f>
        <v>22.203333333333333</v>
      </c>
      <c r="K137" s="458">
        <f>STDEV(F137:F139)</f>
        <v>1.2652799426740837</v>
      </c>
      <c r="L137" s="459">
        <f>K137/J137</f>
        <v>5.698603555055174E-2</v>
      </c>
      <c r="M137" s="454">
        <f t="shared" si="35"/>
        <v>0.1053785244169301</v>
      </c>
      <c r="N137" s="455">
        <f t="shared" si="36"/>
        <v>0.45803772810329035</v>
      </c>
      <c r="O137" s="455">
        <f t="shared" si="37"/>
        <v>8.3924543793419293E-2</v>
      </c>
      <c r="P137" s="455">
        <f t="shared" si="38"/>
        <v>0.91607545620658071</v>
      </c>
      <c r="Q137" s="456">
        <f t="shared" si="39"/>
        <v>2.7482263686197421</v>
      </c>
      <c r="R137" s="457">
        <f>COUNT(F137:F139)</f>
        <v>3</v>
      </c>
      <c r="S137" s="458">
        <f>AVERAGE(F137:F139)</f>
        <v>22.203333333333333</v>
      </c>
      <c r="T137" s="458">
        <f>STDEV(F137:F139)</f>
        <v>1.2652799426740837</v>
      </c>
      <c r="U137" s="459">
        <f t="shared" ref="U137" si="62">T137/S137</f>
        <v>5.698603555055174E-2</v>
      </c>
      <c r="V137" s="460">
        <f t="shared" si="40"/>
        <v>0.13333333333333286</v>
      </c>
      <c r="W137" s="460">
        <f t="shared" si="41"/>
        <v>1.196</v>
      </c>
      <c r="X137" s="461">
        <f t="shared" si="42"/>
        <v>1.513274811438204</v>
      </c>
      <c r="Y137" s="462" t="str">
        <f t="shared" si="43"/>
        <v>Accept</v>
      </c>
      <c r="Z137" s="461"/>
      <c r="AA137" s="461"/>
      <c r="AB137" s="463"/>
      <c r="AC137" s="463"/>
      <c r="AD137" s="461"/>
      <c r="AE137" s="463"/>
      <c r="AF137" s="514">
        <f>COUNT(F137:F139)</f>
        <v>3</v>
      </c>
      <c r="AG137" s="515">
        <f>AVERAGE(F137:F139)</f>
        <v>22.203333333333333</v>
      </c>
      <c r="AH137" s="515">
        <f>STDEV(F137:F139)</f>
        <v>1.2652799426740837</v>
      </c>
      <c r="AI137" s="516">
        <f>AH137/AG137</f>
        <v>5.698603555055174E-2</v>
      </c>
      <c r="AJ137" s="448"/>
      <c r="AK137" s="448"/>
      <c r="AL137" s="448"/>
      <c r="AM137" s="448"/>
      <c r="AN137" s="448"/>
      <c r="AO137" s="448"/>
      <c r="AP137" s="448"/>
      <c r="AQ137" s="448"/>
      <c r="AR137" s="448"/>
      <c r="AS137" s="448"/>
      <c r="AT137" s="448"/>
      <c r="AU137" s="448"/>
      <c r="AV137" s="448"/>
      <c r="AW137" s="448"/>
      <c r="AX137" s="448"/>
      <c r="AY137" s="448"/>
      <c r="AZ137" s="448"/>
      <c r="BA137" s="448"/>
      <c r="BB137" s="448"/>
      <c r="BC137" s="448"/>
      <c r="BD137" s="448"/>
      <c r="BE137" s="448"/>
      <c r="BF137" s="448"/>
      <c r="BG137" s="448"/>
      <c r="BH137" s="448"/>
      <c r="BI137" s="448"/>
      <c r="BJ137" s="448"/>
      <c r="BK137" s="448"/>
      <c r="BL137" s="448"/>
      <c r="BM137" s="448"/>
      <c r="BN137" s="448"/>
      <c r="BO137" s="448"/>
      <c r="BP137" s="448"/>
      <c r="BQ137" s="448"/>
      <c r="BR137" s="448"/>
      <c r="BS137" s="448"/>
      <c r="BT137" s="448"/>
      <c r="BU137" s="448"/>
      <c r="BV137" s="448"/>
      <c r="BW137" s="448"/>
      <c r="BX137" s="448"/>
      <c r="BY137" s="448"/>
      <c r="BZ137" s="448"/>
      <c r="CA137" s="448"/>
      <c r="CB137" s="448"/>
      <c r="CC137" s="448"/>
      <c r="CD137" s="448"/>
      <c r="CE137" s="448"/>
      <c r="CF137" s="448"/>
      <c r="CG137" s="448"/>
      <c r="CH137" s="448"/>
      <c r="CI137" s="448"/>
      <c r="CJ137" s="448"/>
      <c r="CK137" s="448"/>
      <c r="CL137" s="448"/>
      <c r="CM137" s="448"/>
      <c r="CN137" s="448"/>
      <c r="CO137" s="448"/>
      <c r="CP137" s="448"/>
      <c r="CQ137" s="448"/>
      <c r="CR137" s="448"/>
      <c r="CS137" s="448"/>
      <c r="CT137" s="448"/>
      <c r="CU137" s="448"/>
      <c r="CV137" s="448"/>
      <c r="CW137" s="448"/>
      <c r="CX137" s="448"/>
      <c r="CY137" s="448"/>
      <c r="CZ137" s="448"/>
      <c r="DA137" s="448"/>
      <c r="DB137" s="448"/>
      <c r="DC137" s="448"/>
      <c r="DD137" s="448"/>
      <c r="DE137" s="448"/>
      <c r="DF137" s="448"/>
      <c r="DG137" s="448"/>
      <c r="DH137" s="448"/>
      <c r="DI137" s="448"/>
      <c r="DJ137" s="448"/>
      <c r="DK137" s="448"/>
      <c r="DL137" s="448"/>
      <c r="DM137" s="448"/>
      <c r="DN137" s="448"/>
      <c r="DO137" s="448"/>
      <c r="DP137" s="448"/>
      <c r="DQ137" s="448"/>
      <c r="DR137" s="448"/>
      <c r="DS137" s="448"/>
      <c r="DT137" s="448"/>
      <c r="DU137" s="448"/>
      <c r="DV137" s="448"/>
      <c r="DW137" s="448"/>
      <c r="DX137" s="448"/>
      <c r="DY137" s="448"/>
      <c r="DZ137" s="448"/>
      <c r="EA137" s="448"/>
      <c r="EB137" s="448"/>
      <c r="EC137" s="448"/>
      <c r="ED137" s="448"/>
      <c r="EE137" s="448"/>
      <c r="EF137" s="448"/>
      <c r="EG137" s="448"/>
      <c r="EH137" s="448"/>
      <c r="EI137" s="448"/>
      <c r="EJ137" s="448"/>
      <c r="EK137" s="448"/>
      <c r="EL137" s="448"/>
      <c r="EM137" s="448"/>
      <c r="EN137" s="448"/>
      <c r="EO137" s="448"/>
      <c r="EP137" s="448"/>
      <c r="EQ137" s="448"/>
      <c r="ER137" s="448"/>
      <c r="ES137" s="448"/>
      <c r="ET137" s="448"/>
      <c r="EU137" s="448"/>
      <c r="EV137" s="448"/>
      <c r="EW137" s="448"/>
      <c r="EX137" s="448"/>
      <c r="EY137" s="448"/>
      <c r="EZ137" s="448"/>
      <c r="FA137" s="448"/>
      <c r="FB137" s="448"/>
      <c r="FC137" s="448"/>
      <c r="FD137" s="448"/>
      <c r="FE137" s="448"/>
      <c r="FF137" s="448"/>
      <c r="FG137" s="448"/>
      <c r="FH137" s="448"/>
      <c r="FI137" s="448"/>
      <c r="FJ137" s="448"/>
      <c r="FK137" s="448"/>
      <c r="FL137" s="448"/>
      <c r="FM137" s="448"/>
      <c r="FN137" s="448"/>
      <c r="FO137" s="448"/>
      <c r="FP137" s="448"/>
      <c r="FQ137" s="448"/>
      <c r="FR137" s="448"/>
      <c r="FS137" s="448"/>
      <c r="FT137" s="448"/>
      <c r="FU137" s="448"/>
      <c r="FV137" s="448"/>
      <c r="FW137" s="448"/>
      <c r="FX137" s="448"/>
      <c r="FY137" s="448"/>
      <c r="FZ137" s="448"/>
      <c r="GA137" s="448"/>
      <c r="GB137" s="448"/>
      <c r="GC137" s="448"/>
      <c r="GD137" s="448"/>
      <c r="GE137" s="448"/>
      <c r="GF137" s="448"/>
      <c r="GG137" s="448"/>
      <c r="GH137" s="448"/>
      <c r="GI137" s="448"/>
      <c r="GJ137" s="448"/>
      <c r="GK137" s="448"/>
      <c r="GL137" s="448"/>
      <c r="GM137" s="448"/>
      <c r="GN137" s="448"/>
      <c r="GO137" s="448"/>
      <c r="GP137" s="448"/>
      <c r="GQ137" s="448"/>
      <c r="GR137" s="448"/>
      <c r="GS137" s="448"/>
      <c r="GT137" s="448"/>
      <c r="GU137" s="448"/>
      <c r="GV137" s="448"/>
      <c r="GW137" s="448"/>
      <c r="GX137" s="448"/>
      <c r="GY137" s="448"/>
      <c r="GZ137" s="448"/>
      <c r="HA137" s="448"/>
      <c r="HB137" s="448"/>
      <c r="HC137" s="448"/>
      <c r="HD137" s="448"/>
      <c r="HE137" s="448"/>
      <c r="HF137" s="448"/>
      <c r="HG137" s="448"/>
      <c r="HH137" s="448"/>
      <c r="HI137" s="448"/>
      <c r="HJ137" s="448"/>
      <c r="HK137" s="448"/>
      <c r="HL137" s="448"/>
      <c r="HM137" s="448"/>
      <c r="HN137" s="448"/>
      <c r="HO137" s="448"/>
      <c r="HP137" s="448"/>
      <c r="HQ137" s="448"/>
      <c r="HR137" s="448"/>
      <c r="HS137" s="448"/>
      <c r="HT137" s="448"/>
      <c r="HU137" s="448"/>
      <c r="HV137" s="448"/>
      <c r="HW137" s="448"/>
      <c r="HX137" s="448"/>
      <c r="HY137" s="448"/>
      <c r="HZ137" s="448"/>
      <c r="IA137" s="448"/>
      <c r="IB137" s="448"/>
      <c r="IC137" s="448"/>
      <c r="ID137" s="448"/>
      <c r="IE137" s="448"/>
      <c r="IF137" s="448"/>
      <c r="IG137" s="448"/>
      <c r="IH137" s="448"/>
      <c r="II137" s="448"/>
      <c r="IJ137" s="448"/>
      <c r="IK137" s="448"/>
      <c r="IL137" s="448"/>
      <c r="IM137" s="448"/>
      <c r="IN137" s="448"/>
      <c r="IO137" s="448"/>
      <c r="IP137" s="448"/>
      <c r="IQ137" s="448"/>
      <c r="IR137" s="448"/>
      <c r="IS137" s="448"/>
      <c r="IT137" s="448"/>
      <c r="IU137" s="448"/>
      <c r="IV137" s="448"/>
      <c r="IW137" s="448"/>
      <c r="IX137" s="448"/>
      <c r="IY137" s="448"/>
      <c r="IZ137" s="448"/>
      <c r="JA137" s="448"/>
      <c r="JB137" s="448"/>
      <c r="JC137" s="448"/>
      <c r="JD137" s="448"/>
      <c r="JE137" s="448"/>
      <c r="JF137" s="448"/>
      <c r="JG137" s="448"/>
      <c r="JH137" s="448"/>
      <c r="JI137" s="448"/>
      <c r="JJ137" s="448"/>
      <c r="JK137" s="448"/>
      <c r="JL137" s="448"/>
      <c r="JM137" s="448"/>
      <c r="JN137" s="448"/>
      <c r="JO137" s="448"/>
      <c r="JP137" s="448"/>
      <c r="JQ137" s="448"/>
      <c r="JR137" s="448"/>
      <c r="JS137" s="448"/>
      <c r="JT137" s="448"/>
      <c r="JU137" s="448"/>
      <c r="JV137" s="448"/>
      <c r="JW137" s="448"/>
      <c r="JX137" s="448"/>
      <c r="JY137" s="448"/>
      <c r="JZ137" s="448"/>
      <c r="KA137" s="448"/>
      <c r="KB137" s="448"/>
      <c r="KC137" s="448"/>
      <c r="KD137" s="448"/>
      <c r="KE137" s="448"/>
      <c r="KF137" s="448"/>
      <c r="KG137" s="448"/>
      <c r="KH137" s="448"/>
      <c r="KI137" s="448"/>
      <c r="KJ137" s="448"/>
      <c r="KK137" s="448"/>
      <c r="KL137" s="448"/>
      <c r="KM137" s="448"/>
      <c r="KN137" s="448"/>
      <c r="KO137" s="448"/>
      <c r="KP137" s="448"/>
      <c r="KQ137" s="448"/>
      <c r="KR137" s="448"/>
      <c r="KS137" s="448"/>
      <c r="KT137" s="448"/>
      <c r="KU137" s="448"/>
      <c r="KV137" s="448"/>
      <c r="KW137" s="448"/>
      <c r="KX137" s="448"/>
      <c r="KY137" s="448"/>
      <c r="KZ137" s="448"/>
      <c r="LA137" s="448"/>
      <c r="LB137" s="448"/>
      <c r="LC137" s="448"/>
      <c r="LD137" s="448"/>
      <c r="LE137" s="448"/>
      <c r="LF137" s="448"/>
      <c r="LG137" s="448"/>
      <c r="LH137" s="448"/>
      <c r="LI137" s="448"/>
      <c r="LJ137" s="448"/>
      <c r="LK137" s="448"/>
      <c r="LL137" s="448"/>
      <c r="LM137" s="448"/>
      <c r="LN137" s="448"/>
      <c r="LO137" s="448"/>
      <c r="LP137" s="448"/>
      <c r="LQ137" s="448"/>
      <c r="LR137" s="448"/>
      <c r="LS137" s="448"/>
      <c r="LT137" s="448"/>
      <c r="LU137" s="448"/>
      <c r="LV137" s="448"/>
      <c r="LW137" s="448"/>
      <c r="LX137" s="448"/>
      <c r="LY137" s="448"/>
      <c r="LZ137" s="448"/>
      <c r="MA137" s="448"/>
      <c r="MB137" s="448"/>
      <c r="MC137" s="448"/>
      <c r="MD137" s="448"/>
      <c r="ME137" s="448"/>
      <c r="MF137" s="448"/>
      <c r="MG137" s="448"/>
      <c r="MH137" s="448"/>
      <c r="MI137" s="448"/>
      <c r="MJ137" s="448"/>
      <c r="MK137" s="448"/>
      <c r="ML137" s="448"/>
      <c r="MM137" s="448"/>
      <c r="MN137" s="448"/>
      <c r="MO137" s="448"/>
      <c r="MP137" s="448"/>
      <c r="MQ137" s="448"/>
      <c r="MR137" s="448"/>
      <c r="MS137" s="448"/>
      <c r="MT137" s="448"/>
      <c r="MU137" s="448"/>
      <c r="MV137" s="448"/>
      <c r="MW137" s="448"/>
      <c r="MX137" s="448"/>
      <c r="MY137" s="448"/>
      <c r="MZ137" s="448"/>
      <c r="NA137" s="448"/>
      <c r="NB137" s="448"/>
      <c r="NC137" s="448"/>
      <c r="ND137" s="448"/>
      <c r="NE137" s="448"/>
      <c r="NF137" s="448"/>
      <c r="NG137" s="448"/>
      <c r="NH137" s="448"/>
      <c r="NI137" s="448"/>
      <c r="NJ137" s="448"/>
      <c r="NK137" s="448"/>
      <c r="NL137" s="448"/>
      <c r="NM137" s="448"/>
      <c r="NN137" s="448"/>
      <c r="NO137" s="448"/>
      <c r="NP137" s="448"/>
      <c r="NQ137" s="448"/>
      <c r="NR137" s="448"/>
      <c r="NS137" s="448"/>
      <c r="NT137" s="448"/>
      <c r="NU137" s="448"/>
      <c r="NV137" s="448"/>
      <c r="NW137" s="448"/>
      <c r="NX137" s="448"/>
      <c r="NY137" s="448"/>
      <c r="NZ137" s="448"/>
      <c r="OA137" s="448"/>
      <c r="OB137" s="448"/>
      <c r="OC137" s="448"/>
      <c r="OD137" s="448"/>
      <c r="OE137" s="448"/>
      <c r="OF137" s="448"/>
      <c r="OG137" s="448"/>
      <c r="OH137" s="448"/>
      <c r="OI137" s="448"/>
      <c r="OJ137" s="448"/>
      <c r="OK137" s="448"/>
      <c r="OL137" s="448"/>
      <c r="OM137" s="448"/>
      <c r="ON137" s="448"/>
      <c r="OO137" s="448"/>
      <c r="OP137" s="448"/>
      <c r="OQ137" s="448"/>
      <c r="OR137" s="448"/>
      <c r="OS137" s="448"/>
      <c r="OT137" s="448"/>
      <c r="OU137" s="448"/>
      <c r="OV137" s="448"/>
      <c r="OW137" s="448"/>
      <c r="OX137" s="448"/>
      <c r="OY137" s="448"/>
      <c r="OZ137" s="448"/>
      <c r="PA137" s="448"/>
      <c r="PB137" s="448"/>
      <c r="PC137" s="448"/>
      <c r="PD137" s="448"/>
      <c r="PE137" s="448"/>
      <c r="PF137" s="448"/>
      <c r="PG137" s="448"/>
      <c r="PH137" s="448"/>
      <c r="PI137" s="448"/>
      <c r="PJ137" s="448"/>
      <c r="PK137" s="448"/>
      <c r="PL137" s="448"/>
      <c r="PM137" s="448"/>
      <c r="PN137" s="448"/>
      <c r="PO137" s="448"/>
      <c r="PP137" s="448"/>
      <c r="PQ137" s="448"/>
      <c r="PR137" s="448"/>
      <c r="PS137" s="448"/>
      <c r="PT137" s="448"/>
      <c r="PU137" s="448"/>
      <c r="PV137" s="448"/>
      <c r="PW137" s="448"/>
      <c r="PX137" s="448"/>
      <c r="PY137" s="448"/>
      <c r="PZ137" s="448"/>
      <c r="QA137" s="448"/>
      <c r="QB137" s="448"/>
      <c r="QC137" s="448"/>
      <c r="QD137" s="448"/>
      <c r="QE137" s="448"/>
      <c r="QF137" s="448"/>
      <c r="QG137" s="448"/>
      <c r="QH137" s="448"/>
      <c r="QI137" s="448"/>
      <c r="QJ137" s="448"/>
      <c r="QK137" s="448"/>
      <c r="QL137" s="448"/>
      <c r="QM137" s="448"/>
      <c r="QN137" s="448"/>
      <c r="QO137" s="448"/>
      <c r="QP137" s="448"/>
      <c r="QQ137" s="448"/>
      <c r="QR137" s="448"/>
      <c r="QS137" s="448"/>
      <c r="QT137" s="448"/>
      <c r="QU137" s="448"/>
      <c r="QV137" s="448"/>
      <c r="QW137" s="448"/>
      <c r="QX137" s="448"/>
      <c r="QY137" s="448"/>
      <c r="QZ137" s="448"/>
      <c r="RA137" s="448"/>
      <c r="RB137" s="448"/>
      <c r="RC137" s="448"/>
      <c r="RD137" s="448"/>
      <c r="RE137" s="448"/>
      <c r="RF137" s="448"/>
      <c r="RG137" s="448"/>
      <c r="RH137" s="448"/>
      <c r="RI137" s="448"/>
      <c r="RJ137" s="448"/>
      <c r="RK137" s="448"/>
      <c r="RL137" s="448"/>
      <c r="RM137" s="448"/>
      <c r="RN137" s="448"/>
      <c r="RO137" s="448"/>
      <c r="RP137" s="448"/>
      <c r="RQ137" s="448"/>
      <c r="RR137" s="448"/>
      <c r="RS137" s="448"/>
      <c r="RT137" s="448"/>
      <c r="RU137" s="448"/>
      <c r="RV137" s="448"/>
      <c r="RW137" s="448"/>
      <c r="RX137" s="448"/>
      <c r="RY137" s="448"/>
      <c r="RZ137" s="448"/>
      <c r="SA137" s="448"/>
      <c r="SB137" s="448"/>
      <c r="SC137" s="448"/>
      <c r="SD137" s="448"/>
      <c r="SE137" s="448"/>
      <c r="SF137" s="448"/>
      <c r="SG137" s="448"/>
      <c r="SH137" s="448"/>
      <c r="SI137" s="448"/>
      <c r="SJ137" s="448"/>
      <c r="SK137" s="448"/>
      <c r="SL137" s="448"/>
      <c r="SM137" s="448"/>
      <c r="SN137" s="448"/>
      <c r="SO137" s="448"/>
      <c r="SP137" s="448"/>
      <c r="SQ137" s="448"/>
      <c r="SR137" s="448"/>
      <c r="SS137" s="448"/>
      <c r="ST137" s="448"/>
      <c r="SU137" s="448"/>
      <c r="SV137" s="448"/>
      <c r="SW137" s="448"/>
      <c r="SX137" s="448"/>
      <c r="SY137" s="448"/>
      <c r="SZ137" s="448"/>
      <c r="TA137" s="448"/>
      <c r="TB137" s="448"/>
      <c r="TC137" s="448"/>
      <c r="TD137" s="448"/>
      <c r="TE137" s="448"/>
      <c r="TF137" s="448"/>
      <c r="TG137" s="448"/>
      <c r="TH137" s="448"/>
      <c r="TI137" s="448"/>
      <c r="TJ137" s="448"/>
      <c r="TK137" s="448"/>
      <c r="TL137" s="448"/>
      <c r="TM137" s="448"/>
      <c r="TN137" s="448"/>
      <c r="TO137" s="448"/>
      <c r="TP137" s="448"/>
      <c r="TQ137" s="448"/>
      <c r="TR137" s="448"/>
      <c r="TS137" s="448"/>
      <c r="TT137" s="448"/>
      <c r="TU137" s="448"/>
      <c r="TV137" s="448"/>
      <c r="TW137" s="448"/>
      <c r="TX137" s="448"/>
      <c r="TY137" s="448"/>
      <c r="TZ137" s="448"/>
      <c r="UA137" s="448"/>
      <c r="UB137" s="448"/>
      <c r="UC137" s="448"/>
      <c r="UD137" s="448"/>
      <c r="UE137" s="448"/>
      <c r="UF137" s="448"/>
      <c r="UG137" s="448"/>
      <c r="UH137" s="448"/>
      <c r="UI137" s="448"/>
      <c r="UJ137" s="448"/>
      <c r="UK137" s="448"/>
      <c r="UL137" s="448"/>
      <c r="UM137" s="448"/>
    </row>
    <row r="138" spans="1:559" s="448" customFormat="1" ht="13.95" customHeight="1">
      <c r="A138" s="963"/>
      <c r="B138" s="503" t="s">
        <v>175</v>
      </c>
      <c r="C138" s="504" t="s">
        <v>347</v>
      </c>
      <c r="D138" s="505"/>
      <c r="E138" s="845" t="s">
        <v>7</v>
      </c>
      <c r="F138" s="506">
        <v>23.53</v>
      </c>
      <c r="G138" s="506">
        <v>0.78</v>
      </c>
      <c r="H138" s="506">
        <v>2.17</v>
      </c>
      <c r="I138" s="471">
        <f>I137</f>
        <v>3</v>
      </c>
      <c r="J138" s="472">
        <f>J137</f>
        <v>22.203333333333333</v>
      </c>
      <c r="K138" s="472">
        <f>K137</f>
        <v>1.2652799426740837</v>
      </c>
      <c r="L138" s="473">
        <f>L137</f>
        <v>5.698603555055174E-2</v>
      </c>
      <c r="M138" s="474">
        <f t="shared" ref="M138:M207" si="63">ABS(F138-J138)/K138</f>
        <v>1.0485163179484593</v>
      </c>
      <c r="N138" s="475">
        <f t="shared" ref="N138:N207" si="64">NORMDIST(F138,J138,K138,TRUE)</f>
        <v>0.85279960593300019</v>
      </c>
      <c r="O138" s="475">
        <f t="shared" ref="O138:O207" si="65">IF(N138&gt;0.5,2*(N138-0.5),2*(0.5-N138))</f>
        <v>0.70559921186600039</v>
      </c>
      <c r="P138" s="475">
        <f t="shared" ref="P138:P207" si="66">IF(N138&gt;0.5,2*(1-N138),2*N138)</f>
        <v>0.29440078813399961</v>
      </c>
      <c r="Q138" s="476">
        <f t="shared" ref="Q138:Q207" si="67">I138*P138</f>
        <v>0.88320236440199884</v>
      </c>
      <c r="R138" s="477"/>
      <c r="S138" s="472"/>
      <c r="T138" s="472"/>
      <c r="U138" s="473"/>
      <c r="V138" s="478">
        <f t="shared" ref="V138:V207" si="68">ABS(F138-J138)</f>
        <v>1.326666666666668</v>
      </c>
      <c r="W138" s="478">
        <f t="shared" ref="W138:W207" si="69">IF(I138=3,1.196,IF(I138=4,1.383,IF(I138=5,1.509,IF(I138=6,1.61,IF(I138=7,1.693,IF(I138=8,1.763,IF(I138=9,1.824,IF(I138=10,1.878,IF(I138=11,1.925,IF(I138=12,1.969,IF(I138=13,2.007,IF(I138=14,2.043,IF(I138=15,2.076,IF(I138=16,2.106,IF(I138=17,2.134,IF(I138=18,2.161,IF(I138=19,2.185,IF(I138=20,2.209,))))))))))))))))))</f>
        <v>1.196</v>
      </c>
      <c r="X138" s="479">
        <f t="shared" ref="X138:X207" si="70">W138*K138</f>
        <v>1.513274811438204</v>
      </c>
      <c r="Y138" s="480" t="str">
        <f t="shared" ref="Y138:Y207" si="71">IF(V138&gt;X138, "Reject", "Accept")</f>
        <v>Accept</v>
      </c>
      <c r="Z138" s="479"/>
      <c r="AA138" s="479"/>
      <c r="AB138" s="481"/>
      <c r="AC138" s="481"/>
      <c r="AD138" s="479"/>
      <c r="AE138" s="481"/>
      <c r="AF138" s="464"/>
      <c r="AG138" s="482"/>
      <c r="AH138" s="482"/>
      <c r="AI138" s="483"/>
    </row>
    <row r="139" spans="1:559" s="513" customFormat="1" ht="13.95" customHeight="1">
      <c r="A139" s="963"/>
      <c r="B139" s="509" t="s">
        <v>175</v>
      </c>
      <c r="C139" s="510" t="s">
        <v>347</v>
      </c>
      <c r="D139" s="511"/>
      <c r="E139" s="846" t="s">
        <v>8</v>
      </c>
      <c r="F139" s="512">
        <v>21.01</v>
      </c>
      <c r="G139" s="512">
        <v>0.62</v>
      </c>
      <c r="H139" s="512">
        <v>1.91</v>
      </c>
      <c r="I139" s="487">
        <f t="shared" ref="I139:L139" si="72">I138</f>
        <v>3</v>
      </c>
      <c r="J139" s="488">
        <f t="shared" si="72"/>
        <v>22.203333333333333</v>
      </c>
      <c r="K139" s="488">
        <f t="shared" si="72"/>
        <v>1.2652799426740837</v>
      </c>
      <c r="L139" s="489">
        <f t="shared" si="72"/>
        <v>5.698603555055174E-2</v>
      </c>
      <c r="M139" s="490">
        <f t="shared" si="63"/>
        <v>0.94313779353152649</v>
      </c>
      <c r="N139" s="491">
        <f t="shared" si="64"/>
        <v>0.1728052133429526</v>
      </c>
      <c r="O139" s="491">
        <f t="shared" si="65"/>
        <v>0.65438957331409475</v>
      </c>
      <c r="P139" s="491">
        <f t="shared" si="66"/>
        <v>0.34561042668590519</v>
      </c>
      <c r="Q139" s="492">
        <f t="shared" si="67"/>
        <v>1.0368312800577155</v>
      </c>
      <c r="R139" s="493"/>
      <c r="S139" s="488"/>
      <c r="T139" s="488"/>
      <c r="U139" s="489"/>
      <c r="V139" s="494">
        <f t="shared" si="68"/>
        <v>1.1933333333333316</v>
      </c>
      <c r="W139" s="494">
        <f t="shared" si="69"/>
        <v>1.196</v>
      </c>
      <c r="X139" s="495">
        <f t="shared" si="70"/>
        <v>1.513274811438204</v>
      </c>
      <c r="Y139" s="496" t="str">
        <f t="shared" si="71"/>
        <v>Accept</v>
      </c>
      <c r="Z139" s="495"/>
      <c r="AA139" s="495"/>
      <c r="AB139" s="497"/>
      <c r="AC139" s="497"/>
      <c r="AD139" s="495"/>
      <c r="AE139" s="497"/>
      <c r="AF139" s="498"/>
      <c r="AG139" s="499"/>
      <c r="AH139" s="499"/>
      <c r="AI139" s="500"/>
      <c r="AJ139" s="448"/>
      <c r="AK139" s="448"/>
      <c r="AL139" s="448"/>
      <c r="AM139" s="448"/>
      <c r="AN139" s="448"/>
      <c r="AO139" s="448"/>
      <c r="AP139" s="448"/>
      <c r="AQ139" s="448"/>
      <c r="AR139" s="448"/>
      <c r="AS139" s="448"/>
      <c r="AT139" s="448"/>
      <c r="AU139" s="448"/>
      <c r="AV139" s="448"/>
      <c r="AW139" s="448"/>
      <c r="AX139" s="448"/>
      <c r="AY139" s="448"/>
      <c r="AZ139" s="448"/>
      <c r="BA139" s="448"/>
      <c r="BB139" s="448"/>
      <c r="BC139" s="448"/>
      <c r="BD139" s="448"/>
      <c r="BE139" s="448"/>
      <c r="BF139" s="448"/>
      <c r="BG139" s="448"/>
      <c r="BH139" s="448"/>
      <c r="BI139" s="448"/>
      <c r="BJ139" s="448"/>
      <c r="BK139" s="448"/>
      <c r="BL139" s="448"/>
      <c r="BM139" s="448"/>
      <c r="BN139" s="448"/>
      <c r="BO139" s="448"/>
      <c r="BP139" s="448"/>
      <c r="BQ139" s="448"/>
      <c r="BR139" s="448"/>
      <c r="BS139" s="448"/>
      <c r="BT139" s="448"/>
      <c r="BU139" s="448"/>
      <c r="BV139" s="448"/>
      <c r="BW139" s="448"/>
      <c r="BX139" s="448"/>
      <c r="BY139" s="448"/>
      <c r="BZ139" s="448"/>
      <c r="CA139" s="448"/>
      <c r="CB139" s="448"/>
      <c r="CC139" s="448"/>
      <c r="CD139" s="448"/>
      <c r="CE139" s="448"/>
      <c r="CF139" s="448"/>
      <c r="CG139" s="448"/>
      <c r="CH139" s="448"/>
      <c r="CI139" s="448"/>
      <c r="CJ139" s="448"/>
      <c r="CK139" s="448"/>
      <c r="CL139" s="448"/>
      <c r="CM139" s="448"/>
      <c r="CN139" s="448"/>
      <c r="CO139" s="448"/>
      <c r="CP139" s="448"/>
      <c r="CQ139" s="448"/>
      <c r="CR139" s="448"/>
      <c r="CS139" s="448"/>
      <c r="CT139" s="448"/>
      <c r="CU139" s="448"/>
      <c r="CV139" s="448"/>
      <c r="CW139" s="448"/>
      <c r="CX139" s="448"/>
      <c r="CY139" s="448"/>
      <c r="CZ139" s="448"/>
      <c r="DA139" s="448"/>
      <c r="DB139" s="448"/>
      <c r="DC139" s="448"/>
      <c r="DD139" s="448"/>
      <c r="DE139" s="448"/>
      <c r="DF139" s="448"/>
      <c r="DG139" s="448"/>
      <c r="DH139" s="448"/>
      <c r="DI139" s="448"/>
      <c r="DJ139" s="448"/>
      <c r="DK139" s="448"/>
      <c r="DL139" s="448"/>
      <c r="DM139" s="448"/>
      <c r="DN139" s="448"/>
      <c r="DO139" s="448"/>
      <c r="DP139" s="448"/>
      <c r="DQ139" s="448"/>
      <c r="DR139" s="448"/>
      <c r="DS139" s="448"/>
      <c r="DT139" s="448"/>
      <c r="DU139" s="448"/>
      <c r="DV139" s="448"/>
      <c r="DW139" s="448"/>
      <c r="DX139" s="448"/>
      <c r="DY139" s="448"/>
      <c r="DZ139" s="448"/>
      <c r="EA139" s="448"/>
      <c r="EB139" s="448"/>
      <c r="EC139" s="448"/>
      <c r="ED139" s="448"/>
      <c r="EE139" s="448"/>
      <c r="EF139" s="448"/>
      <c r="EG139" s="448"/>
      <c r="EH139" s="448"/>
      <c r="EI139" s="448"/>
      <c r="EJ139" s="448"/>
      <c r="EK139" s="448"/>
      <c r="EL139" s="448"/>
      <c r="EM139" s="448"/>
      <c r="EN139" s="448"/>
      <c r="EO139" s="448"/>
      <c r="EP139" s="448"/>
      <c r="EQ139" s="448"/>
      <c r="ER139" s="448"/>
      <c r="ES139" s="448"/>
      <c r="ET139" s="448"/>
      <c r="EU139" s="448"/>
      <c r="EV139" s="448"/>
      <c r="EW139" s="448"/>
      <c r="EX139" s="448"/>
      <c r="EY139" s="448"/>
      <c r="EZ139" s="448"/>
      <c r="FA139" s="448"/>
      <c r="FB139" s="448"/>
      <c r="FC139" s="448"/>
      <c r="FD139" s="448"/>
      <c r="FE139" s="448"/>
      <c r="FF139" s="448"/>
      <c r="FG139" s="448"/>
      <c r="FH139" s="448"/>
      <c r="FI139" s="448"/>
      <c r="FJ139" s="448"/>
      <c r="FK139" s="448"/>
      <c r="FL139" s="448"/>
      <c r="FM139" s="448"/>
      <c r="FN139" s="448"/>
      <c r="FO139" s="448"/>
      <c r="FP139" s="448"/>
      <c r="FQ139" s="448"/>
      <c r="FR139" s="448"/>
      <c r="FS139" s="448"/>
      <c r="FT139" s="448"/>
      <c r="FU139" s="448"/>
      <c r="FV139" s="448"/>
      <c r="FW139" s="448"/>
      <c r="FX139" s="448"/>
      <c r="FY139" s="448"/>
      <c r="FZ139" s="448"/>
      <c r="GA139" s="448"/>
      <c r="GB139" s="448"/>
      <c r="GC139" s="448"/>
      <c r="GD139" s="448"/>
      <c r="GE139" s="448"/>
      <c r="GF139" s="448"/>
      <c r="GG139" s="448"/>
      <c r="GH139" s="448"/>
      <c r="GI139" s="448"/>
      <c r="GJ139" s="448"/>
      <c r="GK139" s="448"/>
      <c r="GL139" s="448"/>
      <c r="GM139" s="448"/>
      <c r="GN139" s="448"/>
      <c r="GO139" s="448"/>
      <c r="GP139" s="448"/>
      <c r="GQ139" s="448"/>
      <c r="GR139" s="448"/>
      <c r="GS139" s="448"/>
      <c r="GT139" s="448"/>
      <c r="GU139" s="448"/>
      <c r="GV139" s="448"/>
      <c r="GW139" s="448"/>
      <c r="GX139" s="448"/>
      <c r="GY139" s="448"/>
      <c r="GZ139" s="448"/>
      <c r="HA139" s="448"/>
      <c r="HB139" s="448"/>
      <c r="HC139" s="448"/>
      <c r="HD139" s="448"/>
      <c r="HE139" s="448"/>
      <c r="HF139" s="448"/>
      <c r="HG139" s="448"/>
      <c r="HH139" s="448"/>
      <c r="HI139" s="448"/>
      <c r="HJ139" s="448"/>
      <c r="HK139" s="448"/>
      <c r="HL139" s="448"/>
      <c r="HM139" s="448"/>
      <c r="HN139" s="448"/>
      <c r="HO139" s="448"/>
      <c r="HP139" s="448"/>
      <c r="HQ139" s="448"/>
      <c r="HR139" s="448"/>
      <c r="HS139" s="448"/>
      <c r="HT139" s="448"/>
      <c r="HU139" s="448"/>
      <c r="HV139" s="448"/>
      <c r="HW139" s="448"/>
      <c r="HX139" s="448"/>
      <c r="HY139" s="448"/>
      <c r="HZ139" s="448"/>
      <c r="IA139" s="448"/>
      <c r="IB139" s="448"/>
      <c r="IC139" s="448"/>
      <c r="ID139" s="448"/>
      <c r="IE139" s="448"/>
      <c r="IF139" s="448"/>
      <c r="IG139" s="448"/>
      <c r="IH139" s="448"/>
      <c r="II139" s="448"/>
      <c r="IJ139" s="448"/>
      <c r="IK139" s="448"/>
      <c r="IL139" s="448"/>
      <c r="IM139" s="448"/>
      <c r="IN139" s="448"/>
      <c r="IO139" s="448"/>
      <c r="IP139" s="448"/>
      <c r="IQ139" s="448"/>
      <c r="IR139" s="448"/>
      <c r="IS139" s="448"/>
      <c r="IT139" s="448"/>
      <c r="IU139" s="448"/>
      <c r="IV139" s="448"/>
      <c r="IW139" s="448"/>
      <c r="IX139" s="448"/>
      <c r="IY139" s="448"/>
      <c r="IZ139" s="448"/>
      <c r="JA139" s="448"/>
      <c r="JB139" s="448"/>
      <c r="JC139" s="448"/>
      <c r="JD139" s="448"/>
      <c r="JE139" s="448"/>
      <c r="JF139" s="448"/>
      <c r="JG139" s="448"/>
      <c r="JH139" s="448"/>
      <c r="JI139" s="448"/>
      <c r="JJ139" s="448"/>
      <c r="JK139" s="448"/>
      <c r="JL139" s="448"/>
      <c r="JM139" s="448"/>
      <c r="JN139" s="448"/>
      <c r="JO139" s="448"/>
      <c r="JP139" s="448"/>
      <c r="JQ139" s="448"/>
      <c r="JR139" s="448"/>
      <c r="JS139" s="448"/>
      <c r="JT139" s="448"/>
      <c r="JU139" s="448"/>
      <c r="JV139" s="448"/>
      <c r="JW139" s="448"/>
      <c r="JX139" s="448"/>
      <c r="JY139" s="448"/>
      <c r="JZ139" s="448"/>
      <c r="KA139" s="448"/>
      <c r="KB139" s="448"/>
      <c r="KC139" s="448"/>
      <c r="KD139" s="448"/>
      <c r="KE139" s="448"/>
      <c r="KF139" s="448"/>
      <c r="KG139" s="448"/>
      <c r="KH139" s="448"/>
      <c r="KI139" s="448"/>
      <c r="KJ139" s="448"/>
      <c r="KK139" s="448"/>
      <c r="KL139" s="448"/>
      <c r="KM139" s="448"/>
      <c r="KN139" s="448"/>
      <c r="KO139" s="448"/>
      <c r="KP139" s="448"/>
      <c r="KQ139" s="448"/>
      <c r="KR139" s="448"/>
      <c r="KS139" s="448"/>
      <c r="KT139" s="448"/>
      <c r="KU139" s="448"/>
      <c r="KV139" s="448"/>
      <c r="KW139" s="448"/>
      <c r="KX139" s="448"/>
      <c r="KY139" s="448"/>
      <c r="KZ139" s="448"/>
      <c r="LA139" s="448"/>
      <c r="LB139" s="448"/>
      <c r="LC139" s="448"/>
      <c r="LD139" s="448"/>
      <c r="LE139" s="448"/>
      <c r="LF139" s="448"/>
      <c r="LG139" s="448"/>
      <c r="LH139" s="448"/>
      <c r="LI139" s="448"/>
      <c r="LJ139" s="448"/>
      <c r="LK139" s="448"/>
      <c r="LL139" s="448"/>
      <c r="LM139" s="448"/>
      <c r="LN139" s="448"/>
      <c r="LO139" s="448"/>
      <c r="LP139" s="448"/>
      <c r="LQ139" s="448"/>
      <c r="LR139" s="448"/>
      <c r="LS139" s="448"/>
      <c r="LT139" s="448"/>
      <c r="LU139" s="448"/>
      <c r="LV139" s="448"/>
      <c r="LW139" s="448"/>
      <c r="LX139" s="448"/>
      <c r="LY139" s="448"/>
      <c r="LZ139" s="448"/>
      <c r="MA139" s="448"/>
      <c r="MB139" s="448"/>
      <c r="MC139" s="448"/>
      <c r="MD139" s="448"/>
      <c r="ME139" s="448"/>
      <c r="MF139" s="448"/>
      <c r="MG139" s="448"/>
      <c r="MH139" s="448"/>
      <c r="MI139" s="448"/>
      <c r="MJ139" s="448"/>
      <c r="MK139" s="448"/>
      <c r="ML139" s="448"/>
      <c r="MM139" s="448"/>
      <c r="MN139" s="448"/>
      <c r="MO139" s="448"/>
      <c r="MP139" s="448"/>
      <c r="MQ139" s="448"/>
      <c r="MR139" s="448"/>
      <c r="MS139" s="448"/>
      <c r="MT139" s="448"/>
      <c r="MU139" s="448"/>
      <c r="MV139" s="448"/>
      <c r="MW139" s="448"/>
      <c r="MX139" s="448"/>
      <c r="MY139" s="448"/>
      <c r="MZ139" s="448"/>
      <c r="NA139" s="448"/>
      <c r="NB139" s="448"/>
      <c r="NC139" s="448"/>
      <c r="ND139" s="448"/>
      <c r="NE139" s="448"/>
      <c r="NF139" s="448"/>
      <c r="NG139" s="448"/>
      <c r="NH139" s="448"/>
      <c r="NI139" s="448"/>
      <c r="NJ139" s="448"/>
      <c r="NK139" s="448"/>
      <c r="NL139" s="448"/>
      <c r="NM139" s="448"/>
      <c r="NN139" s="448"/>
      <c r="NO139" s="448"/>
      <c r="NP139" s="448"/>
      <c r="NQ139" s="448"/>
      <c r="NR139" s="448"/>
      <c r="NS139" s="448"/>
      <c r="NT139" s="448"/>
      <c r="NU139" s="448"/>
      <c r="NV139" s="448"/>
      <c r="NW139" s="448"/>
      <c r="NX139" s="448"/>
      <c r="NY139" s="448"/>
      <c r="NZ139" s="448"/>
      <c r="OA139" s="448"/>
      <c r="OB139" s="448"/>
      <c r="OC139" s="448"/>
      <c r="OD139" s="448"/>
      <c r="OE139" s="448"/>
      <c r="OF139" s="448"/>
      <c r="OG139" s="448"/>
      <c r="OH139" s="448"/>
      <c r="OI139" s="448"/>
      <c r="OJ139" s="448"/>
      <c r="OK139" s="448"/>
      <c r="OL139" s="448"/>
      <c r="OM139" s="448"/>
      <c r="ON139" s="448"/>
      <c r="OO139" s="448"/>
      <c r="OP139" s="448"/>
      <c r="OQ139" s="448"/>
      <c r="OR139" s="448"/>
      <c r="OS139" s="448"/>
      <c r="OT139" s="448"/>
      <c r="OU139" s="448"/>
      <c r="OV139" s="448"/>
      <c r="OW139" s="448"/>
      <c r="OX139" s="448"/>
      <c r="OY139" s="448"/>
      <c r="OZ139" s="448"/>
      <c r="PA139" s="448"/>
      <c r="PB139" s="448"/>
      <c r="PC139" s="448"/>
      <c r="PD139" s="448"/>
      <c r="PE139" s="448"/>
      <c r="PF139" s="448"/>
      <c r="PG139" s="448"/>
      <c r="PH139" s="448"/>
      <c r="PI139" s="448"/>
      <c r="PJ139" s="448"/>
      <c r="PK139" s="448"/>
      <c r="PL139" s="448"/>
      <c r="PM139" s="448"/>
      <c r="PN139" s="448"/>
      <c r="PO139" s="448"/>
      <c r="PP139" s="448"/>
      <c r="PQ139" s="448"/>
      <c r="PR139" s="448"/>
      <c r="PS139" s="448"/>
      <c r="PT139" s="448"/>
      <c r="PU139" s="448"/>
      <c r="PV139" s="448"/>
      <c r="PW139" s="448"/>
      <c r="PX139" s="448"/>
      <c r="PY139" s="448"/>
      <c r="PZ139" s="448"/>
      <c r="QA139" s="448"/>
      <c r="QB139" s="448"/>
      <c r="QC139" s="448"/>
      <c r="QD139" s="448"/>
      <c r="QE139" s="448"/>
      <c r="QF139" s="448"/>
      <c r="QG139" s="448"/>
      <c r="QH139" s="448"/>
      <c r="QI139" s="448"/>
      <c r="QJ139" s="448"/>
      <c r="QK139" s="448"/>
      <c r="QL139" s="448"/>
      <c r="QM139" s="448"/>
      <c r="QN139" s="448"/>
      <c r="QO139" s="448"/>
      <c r="QP139" s="448"/>
      <c r="QQ139" s="448"/>
      <c r="QR139" s="448"/>
      <c r="QS139" s="448"/>
      <c r="QT139" s="448"/>
      <c r="QU139" s="448"/>
      <c r="QV139" s="448"/>
      <c r="QW139" s="448"/>
      <c r="QX139" s="448"/>
      <c r="QY139" s="448"/>
      <c r="QZ139" s="448"/>
      <c r="RA139" s="448"/>
      <c r="RB139" s="448"/>
      <c r="RC139" s="448"/>
      <c r="RD139" s="448"/>
      <c r="RE139" s="448"/>
      <c r="RF139" s="448"/>
      <c r="RG139" s="448"/>
      <c r="RH139" s="448"/>
      <c r="RI139" s="448"/>
      <c r="RJ139" s="448"/>
      <c r="RK139" s="448"/>
      <c r="RL139" s="448"/>
      <c r="RM139" s="448"/>
      <c r="RN139" s="448"/>
      <c r="RO139" s="448"/>
      <c r="RP139" s="448"/>
      <c r="RQ139" s="448"/>
      <c r="RR139" s="448"/>
      <c r="RS139" s="448"/>
      <c r="RT139" s="448"/>
      <c r="RU139" s="448"/>
      <c r="RV139" s="448"/>
      <c r="RW139" s="448"/>
      <c r="RX139" s="448"/>
      <c r="RY139" s="448"/>
      <c r="RZ139" s="448"/>
      <c r="SA139" s="448"/>
      <c r="SB139" s="448"/>
      <c r="SC139" s="448"/>
      <c r="SD139" s="448"/>
      <c r="SE139" s="448"/>
      <c r="SF139" s="448"/>
      <c r="SG139" s="448"/>
      <c r="SH139" s="448"/>
      <c r="SI139" s="448"/>
      <c r="SJ139" s="448"/>
      <c r="SK139" s="448"/>
      <c r="SL139" s="448"/>
      <c r="SM139" s="448"/>
      <c r="SN139" s="448"/>
      <c r="SO139" s="448"/>
      <c r="SP139" s="448"/>
      <c r="SQ139" s="448"/>
      <c r="SR139" s="448"/>
      <c r="SS139" s="448"/>
      <c r="ST139" s="448"/>
      <c r="SU139" s="448"/>
      <c r="SV139" s="448"/>
      <c r="SW139" s="448"/>
      <c r="SX139" s="448"/>
      <c r="SY139" s="448"/>
      <c r="SZ139" s="448"/>
      <c r="TA139" s="448"/>
      <c r="TB139" s="448"/>
      <c r="TC139" s="448"/>
      <c r="TD139" s="448"/>
      <c r="TE139" s="448"/>
      <c r="TF139" s="448"/>
      <c r="TG139" s="448"/>
      <c r="TH139" s="448"/>
      <c r="TI139" s="448"/>
      <c r="TJ139" s="448"/>
      <c r="TK139" s="448"/>
      <c r="TL139" s="448"/>
      <c r="TM139" s="448"/>
      <c r="TN139" s="448"/>
      <c r="TO139" s="448"/>
      <c r="TP139" s="448"/>
      <c r="TQ139" s="448"/>
      <c r="TR139" s="448"/>
      <c r="TS139" s="448"/>
      <c r="TT139" s="448"/>
      <c r="TU139" s="448"/>
      <c r="TV139" s="448"/>
      <c r="TW139" s="448"/>
      <c r="TX139" s="448"/>
      <c r="TY139" s="448"/>
      <c r="TZ139" s="448"/>
      <c r="UA139" s="448"/>
      <c r="UB139" s="448"/>
      <c r="UC139" s="448"/>
      <c r="UD139" s="448"/>
      <c r="UE139" s="448"/>
      <c r="UF139" s="448"/>
      <c r="UG139" s="448"/>
      <c r="UH139" s="448"/>
      <c r="UI139" s="448"/>
      <c r="UJ139" s="448"/>
      <c r="UK139" s="448"/>
      <c r="UL139" s="448"/>
      <c r="UM139" s="448"/>
    </row>
    <row r="140" spans="1:559" s="522" customFormat="1" ht="13.95" customHeight="1">
      <c r="A140" s="963"/>
      <c r="B140" s="517" t="s">
        <v>175</v>
      </c>
      <c r="C140" s="530" t="s">
        <v>350</v>
      </c>
      <c r="D140" s="518"/>
      <c r="E140" s="851" t="s">
        <v>12</v>
      </c>
      <c r="F140" s="519">
        <v>15.22</v>
      </c>
      <c r="G140" s="519">
        <v>0.49</v>
      </c>
      <c r="H140" s="519">
        <v>1.39</v>
      </c>
      <c r="I140" s="453">
        <f>COUNT(F140:F142)</f>
        <v>3</v>
      </c>
      <c r="J140" s="458">
        <f>AVERAGE(F140:F142)</f>
        <v>15.353333333333333</v>
      </c>
      <c r="K140" s="458">
        <f>STDEV(F140:F142)</f>
        <v>0.35907288025320588</v>
      </c>
      <c r="L140" s="459">
        <f>K140/J140</f>
        <v>2.3387291375588745E-2</v>
      </c>
      <c r="M140" s="454">
        <f t="shared" si="63"/>
        <v>0.37132666003433834</v>
      </c>
      <c r="N140" s="455">
        <f t="shared" si="64"/>
        <v>0.35519712166197936</v>
      </c>
      <c r="O140" s="455">
        <f t="shared" si="65"/>
        <v>0.28960575667604127</v>
      </c>
      <c r="P140" s="455">
        <f t="shared" si="66"/>
        <v>0.71039424332395873</v>
      </c>
      <c r="Q140" s="456">
        <f t="shared" si="67"/>
        <v>2.1311827299718762</v>
      </c>
      <c r="R140" s="457">
        <f>COUNT(F140:F142)</f>
        <v>3</v>
      </c>
      <c r="S140" s="458">
        <f>AVERAGE(F140:F142)</f>
        <v>15.353333333333333</v>
      </c>
      <c r="T140" s="458">
        <f>STDEV(F140:F142)</f>
        <v>0.35907288025320588</v>
      </c>
      <c r="U140" s="459">
        <f t="shared" ref="U140" si="73">T140/S140</f>
        <v>2.3387291375588745E-2</v>
      </c>
      <c r="V140" s="460">
        <f t="shared" si="68"/>
        <v>0.13333333333333286</v>
      </c>
      <c r="W140" s="460">
        <f t="shared" si="69"/>
        <v>1.196</v>
      </c>
      <c r="X140" s="461">
        <f t="shared" si="70"/>
        <v>0.42945116478283424</v>
      </c>
      <c r="Y140" s="462" t="str">
        <f t="shared" si="71"/>
        <v>Accept</v>
      </c>
      <c r="Z140" s="461"/>
      <c r="AA140" s="461"/>
      <c r="AB140" s="463"/>
      <c r="AC140" s="463"/>
      <c r="AD140" s="461"/>
      <c r="AE140" s="463"/>
      <c r="AF140" s="514">
        <f>COUNT(F140:F142)</f>
        <v>3</v>
      </c>
      <c r="AG140" s="515">
        <f>AVERAGE(F140:F142)</f>
        <v>15.353333333333333</v>
      </c>
      <c r="AH140" s="515">
        <f>STDEV(F140:F142)</f>
        <v>0.35907288025320588</v>
      </c>
      <c r="AI140" s="516">
        <f>AH140/AG140</f>
        <v>2.3387291375588745E-2</v>
      </c>
      <c r="AJ140" s="448"/>
      <c r="AK140" s="448"/>
      <c r="AL140" s="448"/>
      <c r="AM140" s="448"/>
      <c r="AN140" s="448"/>
      <c r="AO140" s="448"/>
      <c r="AP140" s="448"/>
      <c r="AQ140" s="448"/>
      <c r="AR140" s="448"/>
      <c r="AS140" s="448"/>
      <c r="AT140" s="448"/>
      <c r="AU140" s="448"/>
      <c r="AV140" s="448"/>
      <c r="AW140" s="448"/>
      <c r="AX140" s="448"/>
      <c r="AY140" s="448"/>
      <c r="AZ140" s="448"/>
      <c r="BA140" s="448"/>
      <c r="BB140" s="448"/>
      <c r="BC140" s="448"/>
      <c r="BD140" s="448"/>
      <c r="BE140" s="448"/>
      <c r="BF140" s="448"/>
      <c r="BG140" s="448"/>
      <c r="BH140" s="448"/>
      <c r="BI140" s="448"/>
      <c r="BJ140" s="448"/>
      <c r="BK140" s="448"/>
      <c r="BL140" s="448"/>
      <c r="BM140" s="448"/>
      <c r="BN140" s="448"/>
      <c r="BO140" s="448"/>
      <c r="BP140" s="448"/>
      <c r="BQ140" s="448"/>
      <c r="BR140" s="448"/>
      <c r="BS140" s="448"/>
      <c r="BT140" s="448"/>
      <c r="BU140" s="448"/>
      <c r="BV140" s="448"/>
      <c r="BW140" s="448"/>
      <c r="BX140" s="448"/>
      <c r="BY140" s="448"/>
      <c r="BZ140" s="448"/>
      <c r="CA140" s="448"/>
      <c r="CB140" s="448"/>
      <c r="CC140" s="448"/>
      <c r="CD140" s="448"/>
      <c r="CE140" s="448"/>
      <c r="CF140" s="448"/>
      <c r="CG140" s="448"/>
      <c r="CH140" s="448"/>
      <c r="CI140" s="448"/>
      <c r="CJ140" s="448"/>
      <c r="CK140" s="448"/>
      <c r="CL140" s="448"/>
      <c r="CM140" s="448"/>
      <c r="CN140" s="448"/>
      <c r="CO140" s="448"/>
      <c r="CP140" s="448"/>
      <c r="CQ140" s="448"/>
      <c r="CR140" s="448"/>
      <c r="CS140" s="448"/>
      <c r="CT140" s="448"/>
      <c r="CU140" s="448"/>
      <c r="CV140" s="448"/>
      <c r="CW140" s="448"/>
      <c r="CX140" s="448"/>
      <c r="CY140" s="448"/>
      <c r="CZ140" s="448"/>
      <c r="DA140" s="448"/>
      <c r="DB140" s="448"/>
      <c r="DC140" s="448"/>
      <c r="DD140" s="448"/>
      <c r="DE140" s="448"/>
      <c r="DF140" s="448"/>
      <c r="DG140" s="448"/>
      <c r="DH140" s="448"/>
      <c r="DI140" s="448"/>
      <c r="DJ140" s="448"/>
      <c r="DK140" s="448"/>
      <c r="DL140" s="448"/>
      <c r="DM140" s="448"/>
      <c r="DN140" s="448"/>
      <c r="DO140" s="448"/>
      <c r="DP140" s="448"/>
      <c r="DQ140" s="448"/>
      <c r="DR140" s="448"/>
      <c r="DS140" s="448"/>
      <c r="DT140" s="448"/>
      <c r="DU140" s="448"/>
      <c r="DV140" s="448"/>
      <c r="DW140" s="448"/>
      <c r="DX140" s="448"/>
      <c r="DY140" s="448"/>
      <c r="DZ140" s="448"/>
      <c r="EA140" s="448"/>
      <c r="EB140" s="448"/>
      <c r="EC140" s="448"/>
      <c r="ED140" s="448"/>
      <c r="EE140" s="448"/>
      <c r="EF140" s="448"/>
      <c r="EG140" s="448"/>
      <c r="EH140" s="448"/>
      <c r="EI140" s="448"/>
      <c r="EJ140" s="448"/>
      <c r="EK140" s="448"/>
      <c r="EL140" s="448"/>
      <c r="EM140" s="448"/>
      <c r="EN140" s="448"/>
      <c r="EO140" s="448"/>
      <c r="EP140" s="448"/>
      <c r="EQ140" s="448"/>
      <c r="ER140" s="448"/>
      <c r="ES140" s="448"/>
      <c r="ET140" s="448"/>
      <c r="EU140" s="448"/>
      <c r="EV140" s="448"/>
      <c r="EW140" s="448"/>
      <c r="EX140" s="448"/>
      <c r="EY140" s="448"/>
      <c r="EZ140" s="448"/>
      <c r="FA140" s="448"/>
      <c r="FB140" s="448"/>
      <c r="FC140" s="448"/>
      <c r="FD140" s="448"/>
      <c r="FE140" s="448"/>
      <c r="FF140" s="448"/>
      <c r="FG140" s="448"/>
      <c r="FH140" s="448"/>
      <c r="FI140" s="448"/>
      <c r="FJ140" s="448"/>
      <c r="FK140" s="448"/>
      <c r="FL140" s="448"/>
      <c r="FM140" s="448"/>
      <c r="FN140" s="448"/>
      <c r="FO140" s="448"/>
      <c r="FP140" s="448"/>
      <c r="FQ140" s="448"/>
      <c r="FR140" s="448"/>
      <c r="FS140" s="448"/>
      <c r="FT140" s="448"/>
      <c r="FU140" s="448"/>
      <c r="FV140" s="448"/>
      <c r="FW140" s="448"/>
      <c r="FX140" s="448"/>
      <c r="FY140" s="448"/>
      <c r="FZ140" s="448"/>
      <c r="GA140" s="448"/>
      <c r="GB140" s="448"/>
      <c r="GC140" s="448"/>
      <c r="GD140" s="448"/>
      <c r="GE140" s="448"/>
      <c r="GF140" s="448"/>
      <c r="GG140" s="448"/>
      <c r="GH140" s="448"/>
      <c r="GI140" s="448"/>
      <c r="GJ140" s="448"/>
      <c r="GK140" s="448"/>
      <c r="GL140" s="448"/>
      <c r="GM140" s="448"/>
      <c r="GN140" s="448"/>
      <c r="GO140" s="448"/>
      <c r="GP140" s="448"/>
      <c r="GQ140" s="448"/>
      <c r="GR140" s="448"/>
      <c r="GS140" s="448"/>
      <c r="GT140" s="448"/>
      <c r="GU140" s="448"/>
      <c r="GV140" s="448"/>
      <c r="GW140" s="448"/>
      <c r="GX140" s="448"/>
      <c r="GY140" s="448"/>
      <c r="GZ140" s="448"/>
      <c r="HA140" s="448"/>
      <c r="HB140" s="448"/>
      <c r="HC140" s="448"/>
      <c r="HD140" s="448"/>
      <c r="HE140" s="448"/>
      <c r="HF140" s="448"/>
      <c r="HG140" s="448"/>
      <c r="HH140" s="448"/>
      <c r="HI140" s="448"/>
      <c r="HJ140" s="448"/>
      <c r="HK140" s="448"/>
      <c r="HL140" s="448"/>
      <c r="HM140" s="448"/>
      <c r="HN140" s="448"/>
      <c r="HO140" s="448"/>
      <c r="HP140" s="448"/>
      <c r="HQ140" s="448"/>
      <c r="HR140" s="448"/>
      <c r="HS140" s="448"/>
      <c r="HT140" s="448"/>
      <c r="HU140" s="448"/>
      <c r="HV140" s="448"/>
      <c r="HW140" s="448"/>
      <c r="HX140" s="448"/>
      <c r="HY140" s="448"/>
      <c r="HZ140" s="448"/>
      <c r="IA140" s="448"/>
      <c r="IB140" s="448"/>
      <c r="IC140" s="448"/>
      <c r="ID140" s="448"/>
      <c r="IE140" s="448"/>
      <c r="IF140" s="448"/>
      <c r="IG140" s="448"/>
      <c r="IH140" s="448"/>
      <c r="II140" s="448"/>
      <c r="IJ140" s="448"/>
      <c r="IK140" s="448"/>
      <c r="IL140" s="448"/>
      <c r="IM140" s="448"/>
      <c r="IN140" s="448"/>
      <c r="IO140" s="448"/>
      <c r="IP140" s="448"/>
      <c r="IQ140" s="448"/>
      <c r="IR140" s="448"/>
      <c r="IS140" s="448"/>
      <c r="IT140" s="448"/>
      <c r="IU140" s="448"/>
      <c r="IV140" s="448"/>
      <c r="IW140" s="448"/>
      <c r="IX140" s="448"/>
      <c r="IY140" s="448"/>
      <c r="IZ140" s="448"/>
      <c r="JA140" s="448"/>
      <c r="JB140" s="448"/>
      <c r="JC140" s="448"/>
      <c r="JD140" s="448"/>
      <c r="JE140" s="448"/>
      <c r="JF140" s="448"/>
      <c r="JG140" s="448"/>
      <c r="JH140" s="448"/>
      <c r="JI140" s="448"/>
      <c r="JJ140" s="448"/>
      <c r="JK140" s="448"/>
      <c r="JL140" s="448"/>
      <c r="JM140" s="448"/>
      <c r="JN140" s="448"/>
      <c r="JO140" s="448"/>
      <c r="JP140" s="448"/>
      <c r="JQ140" s="448"/>
      <c r="JR140" s="448"/>
      <c r="JS140" s="448"/>
      <c r="JT140" s="448"/>
      <c r="JU140" s="448"/>
      <c r="JV140" s="448"/>
      <c r="JW140" s="448"/>
      <c r="JX140" s="448"/>
      <c r="JY140" s="448"/>
      <c r="JZ140" s="448"/>
      <c r="KA140" s="448"/>
      <c r="KB140" s="448"/>
      <c r="KC140" s="448"/>
      <c r="KD140" s="448"/>
      <c r="KE140" s="448"/>
      <c r="KF140" s="448"/>
      <c r="KG140" s="448"/>
      <c r="KH140" s="448"/>
      <c r="KI140" s="448"/>
      <c r="KJ140" s="448"/>
      <c r="KK140" s="448"/>
      <c r="KL140" s="448"/>
      <c r="KM140" s="448"/>
      <c r="KN140" s="448"/>
      <c r="KO140" s="448"/>
      <c r="KP140" s="448"/>
      <c r="KQ140" s="448"/>
      <c r="KR140" s="448"/>
      <c r="KS140" s="448"/>
      <c r="KT140" s="448"/>
      <c r="KU140" s="448"/>
      <c r="KV140" s="448"/>
      <c r="KW140" s="448"/>
      <c r="KX140" s="448"/>
      <c r="KY140" s="448"/>
      <c r="KZ140" s="448"/>
      <c r="LA140" s="448"/>
      <c r="LB140" s="448"/>
      <c r="LC140" s="448"/>
      <c r="LD140" s="448"/>
      <c r="LE140" s="448"/>
      <c r="LF140" s="448"/>
      <c r="LG140" s="448"/>
      <c r="LH140" s="448"/>
      <c r="LI140" s="448"/>
      <c r="LJ140" s="448"/>
      <c r="LK140" s="448"/>
      <c r="LL140" s="448"/>
      <c r="LM140" s="448"/>
      <c r="LN140" s="448"/>
      <c r="LO140" s="448"/>
      <c r="LP140" s="448"/>
      <c r="LQ140" s="448"/>
      <c r="LR140" s="448"/>
      <c r="LS140" s="448"/>
      <c r="LT140" s="448"/>
      <c r="LU140" s="448"/>
      <c r="LV140" s="448"/>
      <c r="LW140" s="448"/>
      <c r="LX140" s="448"/>
      <c r="LY140" s="448"/>
      <c r="LZ140" s="448"/>
      <c r="MA140" s="448"/>
      <c r="MB140" s="448"/>
      <c r="MC140" s="448"/>
      <c r="MD140" s="448"/>
      <c r="ME140" s="448"/>
      <c r="MF140" s="448"/>
      <c r="MG140" s="448"/>
      <c r="MH140" s="448"/>
      <c r="MI140" s="448"/>
      <c r="MJ140" s="448"/>
      <c r="MK140" s="448"/>
      <c r="ML140" s="448"/>
      <c r="MM140" s="448"/>
      <c r="MN140" s="448"/>
      <c r="MO140" s="448"/>
      <c r="MP140" s="448"/>
      <c r="MQ140" s="448"/>
      <c r="MR140" s="448"/>
      <c r="MS140" s="448"/>
      <c r="MT140" s="448"/>
      <c r="MU140" s="448"/>
      <c r="MV140" s="448"/>
      <c r="MW140" s="448"/>
      <c r="MX140" s="448"/>
      <c r="MY140" s="448"/>
      <c r="MZ140" s="448"/>
      <c r="NA140" s="448"/>
      <c r="NB140" s="448"/>
      <c r="NC140" s="448"/>
      <c r="ND140" s="448"/>
      <c r="NE140" s="448"/>
      <c r="NF140" s="448"/>
      <c r="NG140" s="448"/>
      <c r="NH140" s="448"/>
      <c r="NI140" s="448"/>
      <c r="NJ140" s="448"/>
      <c r="NK140" s="448"/>
      <c r="NL140" s="448"/>
      <c r="NM140" s="448"/>
      <c r="NN140" s="448"/>
      <c r="NO140" s="448"/>
      <c r="NP140" s="448"/>
      <c r="NQ140" s="448"/>
      <c r="NR140" s="448"/>
      <c r="NS140" s="448"/>
      <c r="NT140" s="448"/>
      <c r="NU140" s="448"/>
      <c r="NV140" s="448"/>
      <c r="NW140" s="448"/>
      <c r="NX140" s="448"/>
      <c r="NY140" s="448"/>
      <c r="NZ140" s="448"/>
      <c r="OA140" s="448"/>
      <c r="OB140" s="448"/>
      <c r="OC140" s="448"/>
      <c r="OD140" s="448"/>
      <c r="OE140" s="448"/>
      <c r="OF140" s="448"/>
      <c r="OG140" s="448"/>
      <c r="OH140" s="448"/>
      <c r="OI140" s="448"/>
      <c r="OJ140" s="448"/>
      <c r="OK140" s="448"/>
      <c r="OL140" s="448"/>
      <c r="OM140" s="448"/>
      <c r="ON140" s="448"/>
      <c r="OO140" s="448"/>
      <c r="OP140" s="448"/>
      <c r="OQ140" s="448"/>
      <c r="OR140" s="448"/>
      <c r="OS140" s="448"/>
      <c r="OT140" s="448"/>
      <c r="OU140" s="448"/>
      <c r="OV140" s="448"/>
      <c r="OW140" s="448"/>
      <c r="OX140" s="448"/>
      <c r="OY140" s="448"/>
      <c r="OZ140" s="448"/>
      <c r="PA140" s="448"/>
      <c r="PB140" s="448"/>
      <c r="PC140" s="448"/>
      <c r="PD140" s="448"/>
      <c r="PE140" s="448"/>
      <c r="PF140" s="448"/>
      <c r="PG140" s="448"/>
      <c r="PH140" s="448"/>
      <c r="PI140" s="448"/>
      <c r="PJ140" s="448"/>
      <c r="PK140" s="448"/>
      <c r="PL140" s="448"/>
      <c r="PM140" s="448"/>
      <c r="PN140" s="448"/>
      <c r="PO140" s="448"/>
      <c r="PP140" s="448"/>
      <c r="PQ140" s="448"/>
      <c r="PR140" s="448"/>
      <c r="PS140" s="448"/>
      <c r="PT140" s="448"/>
      <c r="PU140" s="448"/>
      <c r="PV140" s="448"/>
      <c r="PW140" s="448"/>
      <c r="PX140" s="448"/>
      <c r="PY140" s="448"/>
      <c r="PZ140" s="448"/>
      <c r="QA140" s="448"/>
      <c r="QB140" s="448"/>
      <c r="QC140" s="448"/>
      <c r="QD140" s="448"/>
      <c r="QE140" s="448"/>
      <c r="QF140" s="448"/>
      <c r="QG140" s="448"/>
      <c r="QH140" s="448"/>
      <c r="QI140" s="448"/>
      <c r="QJ140" s="448"/>
      <c r="QK140" s="448"/>
      <c r="QL140" s="448"/>
      <c r="QM140" s="448"/>
      <c r="QN140" s="448"/>
      <c r="QO140" s="448"/>
      <c r="QP140" s="448"/>
      <c r="QQ140" s="448"/>
      <c r="QR140" s="448"/>
      <c r="QS140" s="448"/>
      <c r="QT140" s="448"/>
      <c r="QU140" s="448"/>
      <c r="QV140" s="448"/>
      <c r="QW140" s="448"/>
      <c r="QX140" s="448"/>
      <c r="QY140" s="448"/>
      <c r="QZ140" s="448"/>
      <c r="RA140" s="448"/>
      <c r="RB140" s="448"/>
      <c r="RC140" s="448"/>
      <c r="RD140" s="448"/>
      <c r="RE140" s="448"/>
      <c r="RF140" s="448"/>
      <c r="RG140" s="448"/>
      <c r="RH140" s="448"/>
      <c r="RI140" s="448"/>
      <c r="RJ140" s="448"/>
      <c r="RK140" s="448"/>
      <c r="RL140" s="448"/>
      <c r="RM140" s="448"/>
      <c r="RN140" s="448"/>
      <c r="RO140" s="448"/>
      <c r="RP140" s="448"/>
      <c r="RQ140" s="448"/>
      <c r="RR140" s="448"/>
      <c r="RS140" s="448"/>
      <c r="RT140" s="448"/>
      <c r="RU140" s="448"/>
      <c r="RV140" s="448"/>
      <c r="RW140" s="448"/>
      <c r="RX140" s="448"/>
      <c r="RY140" s="448"/>
      <c r="RZ140" s="448"/>
      <c r="SA140" s="448"/>
      <c r="SB140" s="448"/>
      <c r="SC140" s="448"/>
      <c r="SD140" s="448"/>
      <c r="SE140" s="448"/>
      <c r="SF140" s="448"/>
      <c r="SG140" s="448"/>
      <c r="SH140" s="448"/>
      <c r="SI140" s="448"/>
      <c r="SJ140" s="448"/>
      <c r="SK140" s="448"/>
      <c r="SL140" s="448"/>
      <c r="SM140" s="448"/>
      <c r="SN140" s="448"/>
      <c r="SO140" s="448"/>
      <c r="SP140" s="448"/>
      <c r="SQ140" s="448"/>
      <c r="SR140" s="448"/>
      <c r="SS140" s="448"/>
      <c r="ST140" s="448"/>
      <c r="SU140" s="448"/>
      <c r="SV140" s="448"/>
      <c r="SW140" s="448"/>
      <c r="SX140" s="448"/>
      <c r="SY140" s="448"/>
      <c r="SZ140" s="448"/>
      <c r="TA140" s="448"/>
      <c r="TB140" s="448"/>
      <c r="TC140" s="448"/>
      <c r="TD140" s="448"/>
      <c r="TE140" s="448"/>
      <c r="TF140" s="448"/>
      <c r="TG140" s="448"/>
      <c r="TH140" s="448"/>
      <c r="TI140" s="448"/>
      <c r="TJ140" s="448"/>
      <c r="TK140" s="448"/>
      <c r="TL140" s="448"/>
      <c r="TM140" s="448"/>
      <c r="TN140" s="448"/>
      <c r="TO140" s="448"/>
      <c r="TP140" s="448"/>
      <c r="TQ140" s="448"/>
      <c r="TR140" s="448"/>
      <c r="TS140" s="448"/>
      <c r="TT140" s="448"/>
      <c r="TU140" s="448"/>
      <c r="TV140" s="448"/>
      <c r="TW140" s="448"/>
      <c r="TX140" s="448"/>
      <c r="TY140" s="448"/>
      <c r="TZ140" s="448"/>
      <c r="UA140" s="448"/>
      <c r="UB140" s="448"/>
      <c r="UC140" s="448"/>
      <c r="UD140" s="448"/>
      <c r="UE140" s="448"/>
      <c r="UF140" s="448"/>
      <c r="UG140" s="448"/>
      <c r="UH140" s="448"/>
      <c r="UI140" s="448"/>
      <c r="UJ140" s="448"/>
      <c r="UK140" s="448"/>
      <c r="UL140" s="448"/>
      <c r="UM140" s="448"/>
    </row>
    <row r="141" spans="1:559" s="448" customFormat="1" ht="13.95" customHeight="1">
      <c r="A141" s="963"/>
      <c r="B141" s="503" t="s">
        <v>175</v>
      </c>
      <c r="C141" s="504" t="s">
        <v>350</v>
      </c>
      <c r="D141" s="505"/>
      <c r="E141" s="845" t="s">
        <v>13</v>
      </c>
      <c r="F141" s="506">
        <v>15.08</v>
      </c>
      <c r="G141" s="506">
        <v>0.45</v>
      </c>
      <c r="H141" s="506">
        <v>1.37</v>
      </c>
      <c r="I141" s="471">
        <f t="shared" ref="I141:L142" si="74">I140</f>
        <v>3</v>
      </c>
      <c r="J141" s="472">
        <f t="shared" si="74"/>
        <v>15.353333333333333</v>
      </c>
      <c r="K141" s="472">
        <f t="shared" si="74"/>
        <v>0.35907288025320588</v>
      </c>
      <c r="L141" s="473">
        <f t="shared" si="74"/>
        <v>2.3387291375588745E-2</v>
      </c>
      <c r="M141" s="474">
        <f t="shared" si="63"/>
        <v>0.76121965307039652</v>
      </c>
      <c r="N141" s="475">
        <f t="shared" si="64"/>
        <v>0.22326294077207737</v>
      </c>
      <c r="O141" s="475">
        <f t="shared" si="65"/>
        <v>0.55347411845584527</v>
      </c>
      <c r="P141" s="475">
        <f t="shared" si="66"/>
        <v>0.44652588154415473</v>
      </c>
      <c r="Q141" s="476">
        <f t="shared" si="67"/>
        <v>1.3395776446324641</v>
      </c>
      <c r="R141" s="477"/>
      <c r="S141" s="472"/>
      <c r="T141" s="472"/>
      <c r="U141" s="473"/>
      <c r="V141" s="478">
        <f t="shared" si="68"/>
        <v>0.27333333333333343</v>
      </c>
      <c r="W141" s="478">
        <f t="shared" si="69"/>
        <v>1.196</v>
      </c>
      <c r="X141" s="479">
        <f t="shared" si="70"/>
        <v>0.42945116478283424</v>
      </c>
      <c r="Y141" s="480" t="str">
        <f t="shared" si="71"/>
        <v>Accept</v>
      </c>
      <c r="Z141" s="479"/>
      <c r="AA141" s="479"/>
      <c r="AB141" s="481"/>
      <c r="AC141" s="481"/>
      <c r="AD141" s="479"/>
      <c r="AE141" s="481"/>
      <c r="AF141" s="464"/>
      <c r="AG141" s="482"/>
      <c r="AH141" s="482"/>
      <c r="AI141" s="483"/>
    </row>
    <row r="142" spans="1:559" s="513" customFormat="1" ht="13.95" customHeight="1">
      <c r="A142" s="963"/>
      <c r="B142" s="509" t="s">
        <v>175</v>
      </c>
      <c r="C142" s="510" t="s">
        <v>350</v>
      </c>
      <c r="D142" s="511"/>
      <c r="E142" s="846" t="s">
        <v>14</v>
      </c>
      <c r="F142" s="512">
        <v>15.76</v>
      </c>
      <c r="G142" s="512">
        <v>0.5</v>
      </c>
      <c r="H142" s="512">
        <v>1.44</v>
      </c>
      <c r="I142" s="487">
        <f t="shared" si="74"/>
        <v>3</v>
      </c>
      <c r="J142" s="488">
        <f t="shared" si="74"/>
        <v>15.353333333333333</v>
      </c>
      <c r="K142" s="488">
        <f t="shared" si="74"/>
        <v>0.35907288025320588</v>
      </c>
      <c r="L142" s="489">
        <f t="shared" si="74"/>
        <v>2.3387291375588745E-2</v>
      </c>
      <c r="M142" s="490">
        <f t="shared" si="63"/>
        <v>1.1325463131047349</v>
      </c>
      <c r="N142" s="491">
        <f t="shared" si="64"/>
        <v>0.87129758749896724</v>
      </c>
      <c r="O142" s="491">
        <f t="shared" si="65"/>
        <v>0.74259517499793448</v>
      </c>
      <c r="P142" s="491">
        <f t="shared" si="66"/>
        <v>0.25740482500206552</v>
      </c>
      <c r="Q142" s="492">
        <f t="shared" si="67"/>
        <v>0.77221447500619655</v>
      </c>
      <c r="R142" s="493"/>
      <c r="S142" s="488"/>
      <c r="T142" s="488"/>
      <c r="U142" s="489"/>
      <c r="V142" s="494">
        <f t="shared" si="68"/>
        <v>0.40666666666666629</v>
      </c>
      <c r="W142" s="494">
        <f t="shared" si="69"/>
        <v>1.196</v>
      </c>
      <c r="X142" s="495">
        <f t="shared" si="70"/>
        <v>0.42945116478283424</v>
      </c>
      <c r="Y142" s="496" t="str">
        <f t="shared" si="71"/>
        <v>Accept</v>
      </c>
      <c r="Z142" s="495"/>
      <c r="AA142" s="495"/>
      <c r="AB142" s="497"/>
      <c r="AC142" s="497"/>
      <c r="AD142" s="495"/>
      <c r="AE142" s="497"/>
      <c r="AF142" s="498"/>
      <c r="AG142" s="499"/>
      <c r="AH142" s="499"/>
      <c r="AI142" s="500"/>
      <c r="AJ142" s="448"/>
      <c r="AK142" s="448"/>
      <c r="AL142" s="448"/>
      <c r="AM142" s="448"/>
      <c r="AN142" s="448"/>
      <c r="AO142" s="448"/>
      <c r="AP142" s="448"/>
      <c r="AQ142" s="448"/>
      <c r="AR142" s="448"/>
      <c r="AS142" s="448"/>
      <c r="AT142" s="448"/>
      <c r="AU142" s="448"/>
      <c r="AV142" s="448"/>
      <c r="AW142" s="448"/>
      <c r="AX142" s="448"/>
      <c r="AY142" s="448"/>
      <c r="AZ142" s="448"/>
      <c r="BA142" s="448"/>
      <c r="BB142" s="448"/>
      <c r="BC142" s="448"/>
      <c r="BD142" s="448"/>
      <c r="BE142" s="448"/>
      <c r="BF142" s="448"/>
      <c r="BG142" s="448"/>
      <c r="BH142" s="448"/>
      <c r="BI142" s="448"/>
      <c r="BJ142" s="448"/>
      <c r="BK142" s="448"/>
      <c r="BL142" s="448"/>
      <c r="BM142" s="448"/>
      <c r="BN142" s="448"/>
      <c r="BO142" s="448"/>
      <c r="BP142" s="448"/>
      <c r="BQ142" s="448"/>
      <c r="BR142" s="448"/>
      <c r="BS142" s="448"/>
      <c r="BT142" s="448"/>
      <c r="BU142" s="448"/>
      <c r="BV142" s="448"/>
      <c r="BW142" s="448"/>
      <c r="BX142" s="448"/>
      <c r="BY142" s="448"/>
      <c r="BZ142" s="448"/>
      <c r="CA142" s="448"/>
      <c r="CB142" s="448"/>
      <c r="CC142" s="448"/>
      <c r="CD142" s="448"/>
      <c r="CE142" s="448"/>
      <c r="CF142" s="448"/>
      <c r="CG142" s="448"/>
      <c r="CH142" s="448"/>
      <c r="CI142" s="448"/>
      <c r="CJ142" s="448"/>
      <c r="CK142" s="448"/>
      <c r="CL142" s="448"/>
      <c r="CM142" s="448"/>
      <c r="CN142" s="448"/>
      <c r="CO142" s="448"/>
      <c r="CP142" s="448"/>
      <c r="CQ142" s="448"/>
      <c r="CR142" s="448"/>
      <c r="CS142" s="448"/>
      <c r="CT142" s="448"/>
      <c r="CU142" s="448"/>
      <c r="CV142" s="448"/>
      <c r="CW142" s="448"/>
      <c r="CX142" s="448"/>
      <c r="CY142" s="448"/>
      <c r="CZ142" s="448"/>
      <c r="DA142" s="448"/>
      <c r="DB142" s="448"/>
      <c r="DC142" s="448"/>
      <c r="DD142" s="448"/>
      <c r="DE142" s="448"/>
      <c r="DF142" s="448"/>
      <c r="DG142" s="448"/>
      <c r="DH142" s="448"/>
      <c r="DI142" s="448"/>
      <c r="DJ142" s="448"/>
      <c r="DK142" s="448"/>
      <c r="DL142" s="448"/>
      <c r="DM142" s="448"/>
      <c r="DN142" s="448"/>
      <c r="DO142" s="448"/>
      <c r="DP142" s="448"/>
      <c r="DQ142" s="448"/>
      <c r="DR142" s="448"/>
      <c r="DS142" s="448"/>
      <c r="DT142" s="448"/>
      <c r="DU142" s="448"/>
      <c r="DV142" s="448"/>
      <c r="DW142" s="448"/>
      <c r="DX142" s="448"/>
      <c r="DY142" s="448"/>
      <c r="DZ142" s="448"/>
      <c r="EA142" s="448"/>
      <c r="EB142" s="448"/>
      <c r="EC142" s="448"/>
      <c r="ED142" s="448"/>
      <c r="EE142" s="448"/>
      <c r="EF142" s="448"/>
      <c r="EG142" s="448"/>
      <c r="EH142" s="448"/>
      <c r="EI142" s="448"/>
      <c r="EJ142" s="448"/>
      <c r="EK142" s="448"/>
      <c r="EL142" s="448"/>
      <c r="EM142" s="448"/>
      <c r="EN142" s="448"/>
      <c r="EO142" s="448"/>
      <c r="EP142" s="448"/>
      <c r="EQ142" s="448"/>
      <c r="ER142" s="448"/>
      <c r="ES142" s="448"/>
      <c r="ET142" s="448"/>
      <c r="EU142" s="448"/>
      <c r="EV142" s="448"/>
      <c r="EW142" s="448"/>
      <c r="EX142" s="448"/>
      <c r="EY142" s="448"/>
      <c r="EZ142" s="448"/>
      <c r="FA142" s="448"/>
      <c r="FB142" s="448"/>
      <c r="FC142" s="448"/>
      <c r="FD142" s="448"/>
      <c r="FE142" s="448"/>
      <c r="FF142" s="448"/>
      <c r="FG142" s="448"/>
      <c r="FH142" s="448"/>
      <c r="FI142" s="448"/>
      <c r="FJ142" s="448"/>
      <c r="FK142" s="448"/>
      <c r="FL142" s="448"/>
      <c r="FM142" s="448"/>
      <c r="FN142" s="448"/>
      <c r="FO142" s="448"/>
      <c r="FP142" s="448"/>
      <c r="FQ142" s="448"/>
      <c r="FR142" s="448"/>
      <c r="FS142" s="448"/>
      <c r="FT142" s="448"/>
      <c r="FU142" s="448"/>
      <c r="FV142" s="448"/>
      <c r="FW142" s="448"/>
      <c r="FX142" s="448"/>
      <c r="FY142" s="448"/>
      <c r="FZ142" s="448"/>
      <c r="GA142" s="448"/>
      <c r="GB142" s="448"/>
      <c r="GC142" s="448"/>
      <c r="GD142" s="448"/>
      <c r="GE142" s="448"/>
      <c r="GF142" s="448"/>
      <c r="GG142" s="448"/>
      <c r="GH142" s="448"/>
      <c r="GI142" s="448"/>
      <c r="GJ142" s="448"/>
      <c r="GK142" s="448"/>
      <c r="GL142" s="448"/>
      <c r="GM142" s="448"/>
      <c r="GN142" s="448"/>
      <c r="GO142" s="448"/>
      <c r="GP142" s="448"/>
      <c r="GQ142" s="448"/>
      <c r="GR142" s="448"/>
      <c r="GS142" s="448"/>
      <c r="GT142" s="448"/>
      <c r="GU142" s="448"/>
      <c r="GV142" s="448"/>
      <c r="GW142" s="448"/>
      <c r="GX142" s="448"/>
      <c r="GY142" s="448"/>
      <c r="GZ142" s="448"/>
      <c r="HA142" s="448"/>
      <c r="HB142" s="448"/>
      <c r="HC142" s="448"/>
      <c r="HD142" s="448"/>
      <c r="HE142" s="448"/>
      <c r="HF142" s="448"/>
      <c r="HG142" s="448"/>
      <c r="HH142" s="448"/>
      <c r="HI142" s="448"/>
      <c r="HJ142" s="448"/>
      <c r="HK142" s="448"/>
      <c r="HL142" s="448"/>
      <c r="HM142" s="448"/>
      <c r="HN142" s="448"/>
      <c r="HO142" s="448"/>
      <c r="HP142" s="448"/>
      <c r="HQ142" s="448"/>
      <c r="HR142" s="448"/>
      <c r="HS142" s="448"/>
      <c r="HT142" s="448"/>
      <c r="HU142" s="448"/>
      <c r="HV142" s="448"/>
      <c r="HW142" s="448"/>
      <c r="HX142" s="448"/>
      <c r="HY142" s="448"/>
      <c r="HZ142" s="448"/>
      <c r="IA142" s="448"/>
      <c r="IB142" s="448"/>
      <c r="IC142" s="448"/>
      <c r="ID142" s="448"/>
      <c r="IE142" s="448"/>
      <c r="IF142" s="448"/>
      <c r="IG142" s="448"/>
      <c r="IH142" s="448"/>
      <c r="II142" s="448"/>
      <c r="IJ142" s="448"/>
      <c r="IK142" s="448"/>
      <c r="IL142" s="448"/>
      <c r="IM142" s="448"/>
      <c r="IN142" s="448"/>
      <c r="IO142" s="448"/>
      <c r="IP142" s="448"/>
      <c r="IQ142" s="448"/>
      <c r="IR142" s="448"/>
      <c r="IS142" s="448"/>
      <c r="IT142" s="448"/>
      <c r="IU142" s="448"/>
      <c r="IV142" s="448"/>
      <c r="IW142" s="448"/>
      <c r="IX142" s="448"/>
      <c r="IY142" s="448"/>
      <c r="IZ142" s="448"/>
      <c r="JA142" s="448"/>
      <c r="JB142" s="448"/>
      <c r="JC142" s="448"/>
      <c r="JD142" s="448"/>
      <c r="JE142" s="448"/>
      <c r="JF142" s="448"/>
      <c r="JG142" s="448"/>
      <c r="JH142" s="448"/>
      <c r="JI142" s="448"/>
      <c r="JJ142" s="448"/>
      <c r="JK142" s="448"/>
      <c r="JL142" s="448"/>
      <c r="JM142" s="448"/>
      <c r="JN142" s="448"/>
      <c r="JO142" s="448"/>
      <c r="JP142" s="448"/>
      <c r="JQ142" s="448"/>
      <c r="JR142" s="448"/>
      <c r="JS142" s="448"/>
      <c r="JT142" s="448"/>
      <c r="JU142" s="448"/>
      <c r="JV142" s="448"/>
      <c r="JW142" s="448"/>
      <c r="JX142" s="448"/>
      <c r="JY142" s="448"/>
      <c r="JZ142" s="448"/>
      <c r="KA142" s="448"/>
      <c r="KB142" s="448"/>
      <c r="KC142" s="448"/>
      <c r="KD142" s="448"/>
      <c r="KE142" s="448"/>
      <c r="KF142" s="448"/>
      <c r="KG142" s="448"/>
      <c r="KH142" s="448"/>
      <c r="KI142" s="448"/>
      <c r="KJ142" s="448"/>
      <c r="KK142" s="448"/>
      <c r="KL142" s="448"/>
      <c r="KM142" s="448"/>
      <c r="KN142" s="448"/>
      <c r="KO142" s="448"/>
      <c r="KP142" s="448"/>
      <c r="KQ142" s="448"/>
      <c r="KR142" s="448"/>
      <c r="KS142" s="448"/>
      <c r="KT142" s="448"/>
      <c r="KU142" s="448"/>
      <c r="KV142" s="448"/>
      <c r="KW142" s="448"/>
      <c r="KX142" s="448"/>
      <c r="KY142" s="448"/>
      <c r="KZ142" s="448"/>
      <c r="LA142" s="448"/>
      <c r="LB142" s="448"/>
      <c r="LC142" s="448"/>
      <c r="LD142" s="448"/>
      <c r="LE142" s="448"/>
      <c r="LF142" s="448"/>
      <c r="LG142" s="448"/>
      <c r="LH142" s="448"/>
      <c r="LI142" s="448"/>
      <c r="LJ142" s="448"/>
      <c r="LK142" s="448"/>
      <c r="LL142" s="448"/>
      <c r="LM142" s="448"/>
      <c r="LN142" s="448"/>
      <c r="LO142" s="448"/>
      <c r="LP142" s="448"/>
      <c r="LQ142" s="448"/>
      <c r="LR142" s="448"/>
      <c r="LS142" s="448"/>
      <c r="LT142" s="448"/>
      <c r="LU142" s="448"/>
      <c r="LV142" s="448"/>
      <c r="LW142" s="448"/>
      <c r="LX142" s="448"/>
      <c r="LY142" s="448"/>
      <c r="LZ142" s="448"/>
      <c r="MA142" s="448"/>
      <c r="MB142" s="448"/>
      <c r="MC142" s="448"/>
      <c r="MD142" s="448"/>
      <c r="ME142" s="448"/>
      <c r="MF142" s="448"/>
      <c r="MG142" s="448"/>
      <c r="MH142" s="448"/>
      <c r="MI142" s="448"/>
      <c r="MJ142" s="448"/>
      <c r="MK142" s="448"/>
      <c r="ML142" s="448"/>
      <c r="MM142" s="448"/>
      <c r="MN142" s="448"/>
      <c r="MO142" s="448"/>
      <c r="MP142" s="448"/>
      <c r="MQ142" s="448"/>
      <c r="MR142" s="448"/>
      <c r="MS142" s="448"/>
      <c r="MT142" s="448"/>
      <c r="MU142" s="448"/>
      <c r="MV142" s="448"/>
      <c r="MW142" s="448"/>
      <c r="MX142" s="448"/>
      <c r="MY142" s="448"/>
      <c r="MZ142" s="448"/>
      <c r="NA142" s="448"/>
      <c r="NB142" s="448"/>
      <c r="NC142" s="448"/>
      <c r="ND142" s="448"/>
      <c r="NE142" s="448"/>
      <c r="NF142" s="448"/>
      <c r="NG142" s="448"/>
      <c r="NH142" s="448"/>
      <c r="NI142" s="448"/>
      <c r="NJ142" s="448"/>
      <c r="NK142" s="448"/>
      <c r="NL142" s="448"/>
      <c r="NM142" s="448"/>
      <c r="NN142" s="448"/>
      <c r="NO142" s="448"/>
      <c r="NP142" s="448"/>
      <c r="NQ142" s="448"/>
      <c r="NR142" s="448"/>
      <c r="NS142" s="448"/>
      <c r="NT142" s="448"/>
      <c r="NU142" s="448"/>
      <c r="NV142" s="448"/>
      <c r="NW142" s="448"/>
      <c r="NX142" s="448"/>
      <c r="NY142" s="448"/>
      <c r="NZ142" s="448"/>
      <c r="OA142" s="448"/>
      <c r="OB142" s="448"/>
      <c r="OC142" s="448"/>
      <c r="OD142" s="448"/>
      <c r="OE142" s="448"/>
      <c r="OF142" s="448"/>
      <c r="OG142" s="448"/>
      <c r="OH142" s="448"/>
      <c r="OI142" s="448"/>
      <c r="OJ142" s="448"/>
      <c r="OK142" s="448"/>
      <c r="OL142" s="448"/>
      <c r="OM142" s="448"/>
      <c r="ON142" s="448"/>
      <c r="OO142" s="448"/>
      <c r="OP142" s="448"/>
      <c r="OQ142" s="448"/>
      <c r="OR142" s="448"/>
      <c r="OS142" s="448"/>
      <c r="OT142" s="448"/>
      <c r="OU142" s="448"/>
      <c r="OV142" s="448"/>
      <c r="OW142" s="448"/>
      <c r="OX142" s="448"/>
      <c r="OY142" s="448"/>
      <c r="OZ142" s="448"/>
      <c r="PA142" s="448"/>
      <c r="PB142" s="448"/>
      <c r="PC142" s="448"/>
      <c r="PD142" s="448"/>
      <c r="PE142" s="448"/>
      <c r="PF142" s="448"/>
      <c r="PG142" s="448"/>
      <c r="PH142" s="448"/>
      <c r="PI142" s="448"/>
      <c r="PJ142" s="448"/>
      <c r="PK142" s="448"/>
      <c r="PL142" s="448"/>
      <c r="PM142" s="448"/>
      <c r="PN142" s="448"/>
      <c r="PO142" s="448"/>
      <c r="PP142" s="448"/>
      <c r="PQ142" s="448"/>
      <c r="PR142" s="448"/>
      <c r="PS142" s="448"/>
      <c r="PT142" s="448"/>
      <c r="PU142" s="448"/>
      <c r="PV142" s="448"/>
      <c r="PW142" s="448"/>
      <c r="PX142" s="448"/>
      <c r="PY142" s="448"/>
      <c r="PZ142" s="448"/>
      <c r="QA142" s="448"/>
      <c r="QB142" s="448"/>
      <c r="QC142" s="448"/>
      <c r="QD142" s="448"/>
      <c r="QE142" s="448"/>
      <c r="QF142" s="448"/>
      <c r="QG142" s="448"/>
      <c r="QH142" s="448"/>
      <c r="QI142" s="448"/>
      <c r="QJ142" s="448"/>
      <c r="QK142" s="448"/>
      <c r="QL142" s="448"/>
      <c r="QM142" s="448"/>
      <c r="QN142" s="448"/>
      <c r="QO142" s="448"/>
      <c r="QP142" s="448"/>
      <c r="QQ142" s="448"/>
      <c r="QR142" s="448"/>
      <c r="QS142" s="448"/>
      <c r="QT142" s="448"/>
      <c r="QU142" s="448"/>
      <c r="QV142" s="448"/>
      <c r="QW142" s="448"/>
      <c r="QX142" s="448"/>
      <c r="QY142" s="448"/>
      <c r="QZ142" s="448"/>
      <c r="RA142" s="448"/>
      <c r="RB142" s="448"/>
      <c r="RC142" s="448"/>
      <c r="RD142" s="448"/>
      <c r="RE142" s="448"/>
      <c r="RF142" s="448"/>
      <c r="RG142" s="448"/>
      <c r="RH142" s="448"/>
      <c r="RI142" s="448"/>
      <c r="RJ142" s="448"/>
      <c r="RK142" s="448"/>
      <c r="RL142" s="448"/>
      <c r="RM142" s="448"/>
      <c r="RN142" s="448"/>
      <c r="RO142" s="448"/>
      <c r="RP142" s="448"/>
      <c r="RQ142" s="448"/>
      <c r="RR142" s="448"/>
      <c r="RS142" s="448"/>
      <c r="RT142" s="448"/>
      <c r="RU142" s="448"/>
      <c r="RV142" s="448"/>
      <c r="RW142" s="448"/>
      <c r="RX142" s="448"/>
      <c r="RY142" s="448"/>
      <c r="RZ142" s="448"/>
      <c r="SA142" s="448"/>
      <c r="SB142" s="448"/>
      <c r="SC142" s="448"/>
      <c r="SD142" s="448"/>
      <c r="SE142" s="448"/>
      <c r="SF142" s="448"/>
      <c r="SG142" s="448"/>
      <c r="SH142" s="448"/>
      <c r="SI142" s="448"/>
      <c r="SJ142" s="448"/>
      <c r="SK142" s="448"/>
      <c r="SL142" s="448"/>
      <c r="SM142" s="448"/>
      <c r="SN142" s="448"/>
      <c r="SO142" s="448"/>
      <c r="SP142" s="448"/>
      <c r="SQ142" s="448"/>
      <c r="SR142" s="448"/>
      <c r="SS142" s="448"/>
      <c r="ST142" s="448"/>
      <c r="SU142" s="448"/>
      <c r="SV142" s="448"/>
      <c r="SW142" s="448"/>
      <c r="SX142" s="448"/>
      <c r="SY142" s="448"/>
      <c r="SZ142" s="448"/>
      <c r="TA142" s="448"/>
      <c r="TB142" s="448"/>
      <c r="TC142" s="448"/>
      <c r="TD142" s="448"/>
      <c r="TE142" s="448"/>
      <c r="TF142" s="448"/>
      <c r="TG142" s="448"/>
      <c r="TH142" s="448"/>
      <c r="TI142" s="448"/>
      <c r="TJ142" s="448"/>
      <c r="TK142" s="448"/>
      <c r="TL142" s="448"/>
      <c r="TM142" s="448"/>
      <c r="TN142" s="448"/>
      <c r="TO142" s="448"/>
      <c r="TP142" s="448"/>
      <c r="TQ142" s="448"/>
      <c r="TR142" s="448"/>
      <c r="TS142" s="448"/>
      <c r="TT142" s="448"/>
      <c r="TU142" s="448"/>
      <c r="TV142" s="448"/>
      <c r="TW142" s="448"/>
      <c r="TX142" s="448"/>
      <c r="TY142" s="448"/>
      <c r="TZ142" s="448"/>
      <c r="UA142" s="448"/>
      <c r="UB142" s="448"/>
      <c r="UC142" s="448"/>
      <c r="UD142" s="448"/>
      <c r="UE142" s="448"/>
      <c r="UF142" s="448"/>
      <c r="UG142" s="448"/>
      <c r="UH142" s="448"/>
      <c r="UI142" s="448"/>
      <c r="UJ142" s="448"/>
      <c r="UK142" s="448"/>
      <c r="UL142" s="448"/>
      <c r="UM142" s="448"/>
    </row>
    <row r="143" spans="1:559" s="522" customFormat="1" ht="13.95" customHeight="1">
      <c r="A143" s="963"/>
      <c r="B143" s="517" t="s">
        <v>175</v>
      </c>
      <c r="C143" s="530" t="s">
        <v>353</v>
      </c>
      <c r="D143" s="518"/>
      <c r="E143" s="851" t="s">
        <v>9</v>
      </c>
      <c r="F143" s="519">
        <v>0.25</v>
      </c>
      <c r="G143" s="519">
        <v>0.06</v>
      </c>
      <c r="H143" s="519">
        <v>0.06</v>
      </c>
      <c r="I143" s="453">
        <f>COUNT(F143:F145)</f>
        <v>3</v>
      </c>
      <c r="J143" s="458">
        <f>AVERAGE(F143:F145)</f>
        <v>0.25333333333333335</v>
      </c>
      <c r="K143" s="458">
        <f>STDEV(F143:F145)</f>
        <v>5.7735026918962623E-3</v>
      </c>
      <c r="L143" s="459">
        <f>K143/J143</f>
        <v>2.2790142204853665E-2</v>
      </c>
      <c r="M143" s="454">
        <f t="shared" si="63"/>
        <v>0.57735026918962906</v>
      </c>
      <c r="N143" s="455">
        <f t="shared" si="64"/>
        <v>0.28185143082538539</v>
      </c>
      <c r="O143" s="455">
        <f t="shared" si="65"/>
        <v>0.43629713834922923</v>
      </c>
      <c r="P143" s="455">
        <f t="shared" si="66"/>
        <v>0.56370286165077077</v>
      </c>
      <c r="Q143" s="456">
        <f t="shared" si="67"/>
        <v>1.6911085849523122</v>
      </c>
      <c r="R143" s="457">
        <f>COUNT(F143:F145)</f>
        <v>3</v>
      </c>
      <c r="S143" s="458">
        <f>AVERAGE(F143:F145)</f>
        <v>0.25333333333333335</v>
      </c>
      <c r="T143" s="458">
        <f>STDEV(F143:F145)</f>
        <v>5.7735026918962623E-3</v>
      </c>
      <c r="U143" s="459">
        <f t="shared" ref="U143" si="75">T143/S143</f>
        <v>2.2790142204853665E-2</v>
      </c>
      <c r="V143" s="460">
        <f t="shared" si="68"/>
        <v>3.3333333333333548E-3</v>
      </c>
      <c r="W143" s="460">
        <f t="shared" si="69"/>
        <v>1.196</v>
      </c>
      <c r="X143" s="461">
        <f t="shared" si="70"/>
        <v>6.9051092195079296E-3</v>
      </c>
      <c r="Y143" s="462" t="str">
        <f t="shared" si="71"/>
        <v>Accept</v>
      </c>
      <c r="Z143" s="461"/>
      <c r="AA143" s="461"/>
      <c r="AB143" s="463"/>
      <c r="AC143" s="463"/>
      <c r="AD143" s="461"/>
      <c r="AE143" s="463"/>
      <c r="AF143" s="514">
        <f>COUNT(F143:F145)</f>
        <v>3</v>
      </c>
      <c r="AG143" s="515">
        <f>AVERAGE(F143:F145)</f>
        <v>0.25333333333333335</v>
      </c>
      <c r="AH143" s="515">
        <f>STDEV(F143:F145)</f>
        <v>5.7735026918962623E-3</v>
      </c>
      <c r="AI143" s="516">
        <f>AH143/AG143</f>
        <v>2.2790142204853665E-2</v>
      </c>
      <c r="AJ143" s="448"/>
      <c r="AK143" s="448"/>
      <c r="AL143" s="448"/>
      <c r="AM143" s="448"/>
      <c r="AN143" s="448"/>
      <c r="AO143" s="448"/>
      <c r="AP143" s="448"/>
      <c r="AQ143" s="448"/>
      <c r="AR143" s="448"/>
      <c r="AS143" s="448"/>
      <c r="AT143" s="448"/>
      <c r="AU143" s="448"/>
      <c r="AV143" s="448"/>
      <c r="AW143" s="448"/>
      <c r="AX143" s="448"/>
      <c r="AY143" s="448"/>
      <c r="AZ143" s="448"/>
      <c r="BA143" s="448"/>
      <c r="BB143" s="448"/>
      <c r="BC143" s="448"/>
      <c r="BD143" s="448"/>
      <c r="BE143" s="448"/>
      <c r="BF143" s="448"/>
      <c r="BG143" s="448"/>
      <c r="BH143" s="448"/>
      <c r="BI143" s="448"/>
      <c r="BJ143" s="448"/>
      <c r="BK143" s="448"/>
      <c r="BL143" s="448"/>
      <c r="BM143" s="448"/>
      <c r="BN143" s="448"/>
      <c r="BO143" s="448"/>
      <c r="BP143" s="448"/>
      <c r="BQ143" s="448"/>
      <c r="BR143" s="448"/>
      <c r="BS143" s="448"/>
      <c r="BT143" s="448"/>
      <c r="BU143" s="448"/>
      <c r="BV143" s="448"/>
      <c r="BW143" s="448"/>
      <c r="BX143" s="448"/>
      <c r="BY143" s="448"/>
      <c r="BZ143" s="448"/>
      <c r="CA143" s="448"/>
      <c r="CB143" s="448"/>
      <c r="CC143" s="448"/>
      <c r="CD143" s="448"/>
      <c r="CE143" s="448"/>
      <c r="CF143" s="448"/>
      <c r="CG143" s="448"/>
      <c r="CH143" s="448"/>
      <c r="CI143" s="448"/>
      <c r="CJ143" s="448"/>
      <c r="CK143" s="448"/>
      <c r="CL143" s="448"/>
      <c r="CM143" s="448"/>
      <c r="CN143" s="448"/>
      <c r="CO143" s="448"/>
      <c r="CP143" s="448"/>
      <c r="CQ143" s="448"/>
      <c r="CR143" s="448"/>
      <c r="CS143" s="448"/>
      <c r="CT143" s="448"/>
      <c r="CU143" s="448"/>
      <c r="CV143" s="448"/>
      <c r="CW143" s="448"/>
      <c r="CX143" s="448"/>
      <c r="CY143" s="448"/>
      <c r="CZ143" s="448"/>
      <c r="DA143" s="448"/>
      <c r="DB143" s="448"/>
      <c r="DC143" s="448"/>
      <c r="DD143" s="448"/>
      <c r="DE143" s="448"/>
      <c r="DF143" s="448"/>
      <c r="DG143" s="448"/>
      <c r="DH143" s="448"/>
      <c r="DI143" s="448"/>
      <c r="DJ143" s="448"/>
      <c r="DK143" s="448"/>
      <c r="DL143" s="448"/>
      <c r="DM143" s="448"/>
      <c r="DN143" s="448"/>
      <c r="DO143" s="448"/>
      <c r="DP143" s="448"/>
      <c r="DQ143" s="448"/>
      <c r="DR143" s="448"/>
      <c r="DS143" s="448"/>
      <c r="DT143" s="448"/>
      <c r="DU143" s="448"/>
      <c r="DV143" s="448"/>
      <c r="DW143" s="448"/>
      <c r="DX143" s="448"/>
      <c r="DY143" s="448"/>
      <c r="DZ143" s="448"/>
      <c r="EA143" s="448"/>
      <c r="EB143" s="448"/>
      <c r="EC143" s="448"/>
      <c r="ED143" s="448"/>
      <c r="EE143" s="448"/>
      <c r="EF143" s="448"/>
      <c r="EG143" s="448"/>
      <c r="EH143" s="448"/>
      <c r="EI143" s="448"/>
      <c r="EJ143" s="448"/>
      <c r="EK143" s="448"/>
      <c r="EL143" s="448"/>
      <c r="EM143" s="448"/>
      <c r="EN143" s="448"/>
      <c r="EO143" s="448"/>
      <c r="EP143" s="448"/>
      <c r="EQ143" s="448"/>
      <c r="ER143" s="448"/>
      <c r="ES143" s="448"/>
      <c r="ET143" s="448"/>
      <c r="EU143" s="448"/>
      <c r="EV143" s="448"/>
      <c r="EW143" s="448"/>
      <c r="EX143" s="448"/>
      <c r="EY143" s="448"/>
      <c r="EZ143" s="448"/>
      <c r="FA143" s="448"/>
      <c r="FB143" s="448"/>
      <c r="FC143" s="448"/>
      <c r="FD143" s="448"/>
      <c r="FE143" s="448"/>
      <c r="FF143" s="448"/>
      <c r="FG143" s="448"/>
      <c r="FH143" s="448"/>
      <c r="FI143" s="448"/>
      <c r="FJ143" s="448"/>
      <c r="FK143" s="448"/>
      <c r="FL143" s="448"/>
      <c r="FM143" s="448"/>
      <c r="FN143" s="448"/>
      <c r="FO143" s="448"/>
      <c r="FP143" s="448"/>
      <c r="FQ143" s="448"/>
      <c r="FR143" s="448"/>
      <c r="FS143" s="448"/>
      <c r="FT143" s="448"/>
      <c r="FU143" s="448"/>
      <c r="FV143" s="448"/>
      <c r="FW143" s="448"/>
      <c r="FX143" s="448"/>
      <c r="FY143" s="448"/>
      <c r="FZ143" s="448"/>
      <c r="GA143" s="448"/>
      <c r="GB143" s="448"/>
      <c r="GC143" s="448"/>
      <c r="GD143" s="448"/>
      <c r="GE143" s="448"/>
      <c r="GF143" s="448"/>
      <c r="GG143" s="448"/>
      <c r="GH143" s="448"/>
      <c r="GI143" s="448"/>
      <c r="GJ143" s="448"/>
      <c r="GK143" s="448"/>
      <c r="GL143" s="448"/>
      <c r="GM143" s="448"/>
      <c r="GN143" s="448"/>
      <c r="GO143" s="448"/>
      <c r="GP143" s="448"/>
      <c r="GQ143" s="448"/>
      <c r="GR143" s="448"/>
      <c r="GS143" s="448"/>
      <c r="GT143" s="448"/>
      <c r="GU143" s="448"/>
      <c r="GV143" s="448"/>
      <c r="GW143" s="448"/>
      <c r="GX143" s="448"/>
      <c r="GY143" s="448"/>
      <c r="GZ143" s="448"/>
      <c r="HA143" s="448"/>
      <c r="HB143" s="448"/>
      <c r="HC143" s="448"/>
      <c r="HD143" s="448"/>
      <c r="HE143" s="448"/>
      <c r="HF143" s="448"/>
      <c r="HG143" s="448"/>
      <c r="HH143" s="448"/>
      <c r="HI143" s="448"/>
      <c r="HJ143" s="448"/>
      <c r="HK143" s="448"/>
      <c r="HL143" s="448"/>
      <c r="HM143" s="448"/>
      <c r="HN143" s="448"/>
      <c r="HO143" s="448"/>
      <c r="HP143" s="448"/>
      <c r="HQ143" s="448"/>
      <c r="HR143" s="448"/>
      <c r="HS143" s="448"/>
      <c r="HT143" s="448"/>
      <c r="HU143" s="448"/>
      <c r="HV143" s="448"/>
      <c r="HW143" s="448"/>
      <c r="HX143" s="448"/>
      <c r="HY143" s="448"/>
      <c r="HZ143" s="448"/>
      <c r="IA143" s="448"/>
      <c r="IB143" s="448"/>
      <c r="IC143" s="448"/>
      <c r="ID143" s="448"/>
      <c r="IE143" s="448"/>
      <c r="IF143" s="448"/>
      <c r="IG143" s="448"/>
      <c r="IH143" s="448"/>
      <c r="II143" s="448"/>
      <c r="IJ143" s="448"/>
      <c r="IK143" s="448"/>
      <c r="IL143" s="448"/>
      <c r="IM143" s="448"/>
      <c r="IN143" s="448"/>
      <c r="IO143" s="448"/>
      <c r="IP143" s="448"/>
      <c r="IQ143" s="448"/>
      <c r="IR143" s="448"/>
      <c r="IS143" s="448"/>
      <c r="IT143" s="448"/>
      <c r="IU143" s="448"/>
      <c r="IV143" s="448"/>
      <c r="IW143" s="448"/>
      <c r="IX143" s="448"/>
      <c r="IY143" s="448"/>
      <c r="IZ143" s="448"/>
      <c r="JA143" s="448"/>
      <c r="JB143" s="448"/>
      <c r="JC143" s="448"/>
      <c r="JD143" s="448"/>
      <c r="JE143" s="448"/>
      <c r="JF143" s="448"/>
      <c r="JG143" s="448"/>
      <c r="JH143" s="448"/>
      <c r="JI143" s="448"/>
      <c r="JJ143" s="448"/>
      <c r="JK143" s="448"/>
      <c r="JL143" s="448"/>
      <c r="JM143" s="448"/>
      <c r="JN143" s="448"/>
      <c r="JO143" s="448"/>
      <c r="JP143" s="448"/>
      <c r="JQ143" s="448"/>
      <c r="JR143" s="448"/>
      <c r="JS143" s="448"/>
      <c r="JT143" s="448"/>
      <c r="JU143" s="448"/>
      <c r="JV143" s="448"/>
      <c r="JW143" s="448"/>
      <c r="JX143" s="448"/>
      <c r="JY143" s="448"/>
      <c r="JZ143" s="448"/>
      <c r="KA143" s="448"/>
      <c r="KB143" s="448"/>
      <c r="KC143" s="448"/>
      <c r="KD143" s="448"/>
      <c r="KE143" s="448"/>
      <c r="KF143" s="448"/>
      <c r="KG143" s="448"/>
      <c r="KH143" s="448"/>
      <c r="KI143" s="448"/>
      <c r="KJ143" s="448"/>
      <c r="KK143" s="448"/>
      <c r="KL143" s="448"/>
      <c r="KM143" s="448"/>
      <c r="KN143" s="448"/>
      <c r="KO143" s="448"/>
      <c r="KP143" s="448"/>
      <c r="KQ143" s="448"/>
      <c r="KR143" s="448"/>
      <c r="KS143" s="448"/>
      <c r="KT143" s="448"/>
      <c r="KU143" s="448"/>
      <c r="KV143" s="448"/>
      <c r="KW143" s="448"/>
      <c r="KX143" s="448"/>
      <c r="KY143" s="448"/>
      <c r="KZ143" s="448"/>
      <c r="LA143" s="448"/>
      <c r="LB143" s="448"/>
      <c r="LC143" s="448"/>
      <c r="LD143" s="448"/>
      <c r="LE143" s="448"/>
      <c r="LF143" s="448"/>
      <c r="LG143" s="448"/>
      <c r="LH143" s="448"/>
      <c r="LI143" s="448"/>
      <c r="LJ143" s="448"/>
      <c r="LK143" s="448"/>
      <c r="LL143" s="448"/>
      <c r="LM143" s="448"/>
      <c r="LN143" s="448"/>
      <c r="LO143" s="448"/>
      <c r="LP143" s="448"/>
      <c r="LQ143" s="448"/>
      <c r="LR143" s="448"/>
      <c r="LS143" s="448"/>
      <c r="LT143" s="448"/>
      <c r="LU143" s="448"/>
      <c r="LV143" s="448"/>
      <c r="LW143" s="448"/>
      <c r="LX143" s="448"/>
      <c r="LY143" s="448"/>
      <c r="LZ143" s="448"/>
      <c r="MA143" s="448"/>
      <c r="MB143" s="448"/>
      <c r="MC143" s="448"/>
      <c r="MD143" s="448"/>
      <c r="ME143" s="448"/>
      <c r="MF143" s="448"/>
      <c r="MG143" s="448"/>
      <c r="MH143" s="448"/>
      <c r="MI143" s="448"/>
      <c r="MJ143" s="448"/>
      <c r="MK143" s="448"/>
      <c r="ML143" s="448"/>
      <c r="MM143" s="448"/>
      <c r="MN143" s="448"/>
      <c r="MO143" s="448"/>
      <c r="MP143" s="448"/>
      <c r="MQ143" s="448"/>
      <c r="MR143" s="448"/>
      <c r="MS143" s="448"/>
      <c r="MT143" s="448"/>
      <c r="MU143" s="448"/>
      <c r="MV143" s="448"/>
      <c r="MW143" s="448"/>
      <c r="MX143" s="448"/>
      <c r="MY143" s="448"/>
      <c r="MZ143" s="448"/>
      <c r="NA143" s="448"/>
      <c r="NB143" s="448"/>
      <c r="NC143" s="448"/>
      <c r="ND143" s="448"/>
      <c r="NE143" s="448"/>
      <c r="NF143" s="448"/>
      <c r="NG143" s="448"/>
      <c r="NH143" s="448"/>
      <c r="NI143" s="448"/>
      <c r="NJ143" s="448"/>
      <c r="NK143" s="448"/>
      <c r="NL143" s="448"/>
      <c r="NM143" s="448"/>
      <c r="NN143" s="448"/>
      <c r="NO143" s="448"/>
      <c r="NP143" s="448"/>
      <c r="NQ143" s="448"/>
      <c r="NR143" s="448"/>
      <c r="NS143" s="448"/>
      <c r="NT143" s="448"/>
      <c r="NU143" s="448"/>
      <c r="NV143" s="448"/>
      <c r="NW143" s="448"/>
      <c r="NX143" s="448"/>
      <c r="NY143" s="448"/>
      <c r="NZ143" s="448"/>
      <c r="OA143" s="448"/>
      <c r="OB143" s="448"/>
      <c r="OC143" s="448"/>
      <c r="OD143" s="448"/>
      <c r="OE143" s="448"/>
      <c r="OF143" s="448"/>
      <c r="OG143" s="448"/>
      <c r="OH143" s="448"/>
      <c r="OI143" s="448"/>
      <c r="OJ143" s="448"/>
      <c r="OK143" s="448"/>
      <c r="OL143" s="448"/>
      <c r="OM143" s="448"/>
      <c r="ON143" s="448"/>
      <c r="OO143" s="448"/>
      <c r="OP143" s="448"/>
      <c r="OQ143" s="448"/>
      <c r="OR143" s="448"/>
      <c r="OS143" s="448"/>
      <c r="OT143" s="448"/>
      <c r="OU143" s="448"/>
      <c r="OV143" s="448"/>
      <c r="OW143" s="448"/>
      <c r="OX143" s="448"/>
      <c r="OY143" s="448"/>
      <c r="OZ143" s="448"/>
      <c r="PA143" s="448"/>
      <c r="PB143" s="448"/>
      <c r="PC143" s="448"/>
      <c r="PD143" s="448"/>
      <c r="PE143" s="448"/>
      <c r="PF143" s="448"/>
      <c r="PG143" s="448"/>
      <c r="PH143" s="448"/>
      <c r="PI143" s="448"/>
      <c r="PJ143" s="448"/>
      <c r="PK143" s="448"/>
      <c r="PL143" s="448"/>
      <c r="PM143" s="448"/>
      <c r="PN143" s="448"/>
      <c r="PO143" s="448"/>
      <c r="PP143" s="448"/>
      <c r="PQ143" s="448"/>
      <c r="PR143" s="448"/>
      <c r="PS143" s="448"/>
      <c r="PT143" s="448"/>
      <c r="PU143" s="448"/>
      <c r="PV143" s="448"/>
      <c r="PW143" s="448"/>
      <c r="PX143" s="448"/>
      <c r="PY143" s="448"/>
      <c r="PZ143" s="448"/>
      <c r="QA143" s="448"/>
      <c r="QB143" s="448"/>
      <c r="QC143" s="448"/>
      <c r="QD143" s="448"/>
      <c r="QE143" s="448"/>
      <c r="QF143" s="448"/>
      <c r="QG143" s="448"/>
      <c r="QH143" s="448"/>
      <c r="QI143" s="448"/>
      <c r="QJ143" s="448"/>
      <c r="QK143" s="448"/>
      <c r="QL143" s="448"/>
      <c r="QM143" s="448"/>
      <c r="QN143" s="448"/>
      <c r="QO143" s="448"/>
      <c r="QP143" s="448"/>
      <c r="QQ143" s="448"/>
      <c r="QR143" s="448"/>
      <c r="QS143" s="448"/>
      <c r="QT143" s="448"/>
      <c r="QU143" s="448"/>
      <c r="QV143" s="448"/>
      <c r="QW143" s="448"/>
      <c r="QX143" s="448"/>
      <c r="QY143" s="448"/>
      <c r="QZ143" s="448"/>
      <c r="RA143" s="448"/>
      <c r="RB143" s="448"/>
      <c r="RC143" s="448"/>
      <c r="RD143" s="448"/>
      <c r="RE143" s="448"/>
      <c r="RF143" s="448"/>
      <c r="RG143" s="448"/>
      <c r="RH143" s="448"/>
      <c r="RI143" s="448"/>
      <c r="RJ143" s="448"/>
      <c r="RK143" s="448"/>
      <c r="RL143" s="448"/>
      <c r="RM143" s="448"/>
      <c r="RN143" s="448"/>
      <c r="RO143" s="448"/>
      <c r="RP143" s="448"/>
      <c r="RQ143" s="448"/>
      <c r="RR143" s="448"/>
      <c r="RS143" s="448"/>
      <c r="RT143" s="448"/>
      <c r="RU143" s="448"/>
      <c r="RV143" s="448"/>
      <c r="RW143" s="448"/>
      <c r="RX143" s="448"/>
      <c r="RY143" s="448"/>
      <c r="RZ143" s="448"/>
      <c r="SA143" s="448"/>
      <c r="SB143" s="448"/>
      <c r="SC143" s="448"/>
      <c r="SD143" s="448"/>
      <c r="SE143" s="448"/>
      <c r="SF143" s="448"/>
      <c r="SG143" s="448"/>
      <c r="SH143" s="448"/>
      <c r="SI143" s="448"/>
      <c r="SJ143" s="448"/>
      <c r="SK143" s="448"/>
      <c r="SL143" s="448"/>
      <c r="SM143" s="448"/>
      <c r="SN143" s="448"/>
      <c r="SO143" s="448"/>
      <c r="SP143" s="448"/>
      <c r="SQ143" s="448"/>
      <c r="SR143" s="448"/>
      <c r="SS143" s="448"/>
      <c r="ST143" s="448"/>
      <c r="SU143" s="448"/>
      <c r="SV143" s="448"/>
      <c r="SW143" s="448"/>
      <c r="SX143" s="448"/>
      <c r="SY143" s="448"/>
      <c r="SZ143" s="448"/>
      <c r="TA143" s="448"/>
      <c r="TB143" s="448"/>
      <c r="TC143" s="448"/>
      <c r="TD143" s="448"/>
      <c r="TE143" s="448"/>
      <c r="TF143" s="448"/>
      <c r="TG143" s="448"/>
      <c r="TH143" s="448"/>
      <c r="TI143" s="448"/>
      <c r="TJ143" s="448"/>
      <c r="TK143" s="448"/>
      <c r="TL143" s="448"/>
      <c r="TM143" s="448"/>
      <c r="TN143" s="448"/>
      <c r="TO143" s="448"/>
      <c r="TP143" s="448"/>
      <c r="TQ143" s="448"/>
      <c r="TR143" s="448"/>
      <c r="TS143" s="448"/>
      <c r="TT143" s="448"/>
      <c r="TU143" s="448"/>
      <c r="TV143" s="448"/>
      <c r="TW143" s="448"/>
      <c r="TX143" s="448"/>
      <c r="TY143" s="448"/>
      <c r="TZ143" s="448"/>
      <c r="UA143" s="448"/>
      <c r="UB143" s="448"/>
      <c r="UC143" s="448"/>
      <c r="UD143" s="448"/>
      <c r="UE143" s="448"/>
      <c r="UF143" s="448"/>
      <c r="UG143" s="448"/>
      <c r="UH143" s="448"/>
      <c r="UI143" s="448"/>
      <c r="UJ143" s="448"/>
      <c r="UK143" s="448"/>
      <c r="UL143" s="448"/>
      <c r="UM143" s="448"/>
    </row>
    <row r="144" spans="1:559" s="448" customFormat="1" ht="13.95" customHeight="1">
      <c r="A144" s="963"/>
      <c r="B144" s="503" t="s">
        <v>175</v>
      </c>
      <c r="C144" s="504" t="s">
        <v>353</v>
      </c>
      <c r="D144" s="505"/>
      <c r="E144" s="845" t="s">
        <v>10</v>
      </c>
      <c r="F144" s="506">
        <v>0.26</v>
      </c>
      <c r="G144" s="506">
        <v>0.08</v>
      </c>
      <c r="H144" s="506">
        <v>0.08</v>
      </c>
      <c r="I144" s="471">
        <f t="shared" ref="I144:L145" si="76">I143</f>
        <v>3</v>
      </c>
      <c r="J144" s="472">
        <f t="shared" si="76"/>
        <v>0.25333333333333335</v>
      </c>
      <c r="K144" s="472">
        <f t="shared" si="76"/>
        <v>5.7735026918962623E-3</v>
      </c>
      <c r="L144" s="473">
        <f t="shared" si="76"/>
        <v>2.2790142204853665E-2</v>
      </c>
      <c r="M144" s="474">
        <f t="shared" si="63"/>
        <v>1.1547005383792484</v>
      </c>
      <c r="N144" s="475">
        <f t="shared" si="64"/>
        <v>0.87589346050503758</v>
      </c>
      <c r="O144" s="475">
        <f t="shared" si="65"/>
        <v>0.75178692101007516</v>
      </c>
      <c r="P144" s="475">
        <f t="shared" si="66"/>
        <v>0.24821307898992484</v>
      </c>
      <c r="Q144" s="476">
        <f t="shared" si="67"/>
        <v>0.74463923696977452</v>
      </c>
      <c r="R144" s="477"/>
      <c r="S144" s="472"/>
      <c r="T144" s="472"/>
      <c r="U144" s="473"/>
      <c r="V144" s="478">
        <f t="shared" si="68"/>
        <v>6.6666666666666541E-3</v>
      </c>
      <c r="W144" s="478">
        <f t="shared" si="69"/>
        <v>1.196</v>
      </c>
      <c r="X144" s="479">
        <f t="shared" si="70"/>
        <v>6.9051092195079296E-3</v>
      </c>
      <c r="Y144" s="480" t="str">
        <f t="shared" si="71"/>
        <v>Accept</v>
      </c>
      <c r="Z144" s="479"/>
      <c r="AA144" s="479"/>
      <c r="AB144" s="481"/>
      <c r="AC144" s="481"/>
      <c r="AD144" s="479"/>
      <c r="AE144" s="481"/>
      <c r="AF144" s="464"/>
      <c r="AG144" s="482"/>
      <c r="AH144" s="482"/>
      <c r="AI144" s="483"/>
    </row>
    <row r="145" spans="1:559" s="513" customFormat="1" ht="13.95" customHeight="1">
      <c r="A145" s="964"/>
      <c r="B145" s="509" t="s">
        <v>175</v>
      </c>
      <c r="C145" s="510" t="s">
        <v>353</v>
      </c>
      <c r="D145" s="511"/>
      <c r="E145" s="846" t="s">
        <v>11</v>
      </c>
      <c r="F145" s="512">
        <v>0.25</v>
      </c>
      <c r="G145" s="512">
        <v>0.06</v>
      </c>
      <c r="H145" s="512">
        <v>0.06</v>
      </c>
      <c r="I145" s="487">
        <f t="shared" si="76"/>
        <v>3</v>
      </c>
      <c r="J145" s="488">
        <f t="shared" si="76"/>
        <v>0.25333333333333335</v>
      </c>
      <c r="K145" s="488">
        <f t="shared" si="76"/>
        <v>5.7735026918962623E-3</v>
      </c>
      <c r="L145" s="489">
        <f t="shared" si="76"/>
        <v>2.2790142204853665E-2</v>
      </c>
      <c r="M145" s="490">
        <f t="shared" si="63"/>
        <v>0.57735026918962906</v>
      </c>
      <c r="N145" s="491">
        <f t="shared" si="64"/>
        <v>0.28185143082538539</v>
      </c>
      <c r="O145" s="491">
        <f t="shared" si="65"/>
        <v>0.43629713834922923</v>
      </c>
      <c r="P145" s="491">
        <f t="shared" si="66"/>
        <v>0.56370286165077077</v>
      </c>
      <c r="Q145" s="492">
        <f t="shared" si="67"/>
        <v>1.6911085849523122</v>
      </c>
      <c r="R145" s="493"/>
      <c r="S145" s="488"/>
      <c r="T145" s="488"/>
      <c r="U145" s="489"/>
      <c r="V145" s="494">
        <f t="shared" si="68"/>
        <v>3.3333333333333548E-3</v>
      </c>
      <c r="W145" s="494">
        <f t="shared" si="69"/>
        <v>1.196</v>
      </c>
      <c r="X145" s="495">
        <f t="shared" si="70"/>
        <v>6.9051092195079296E-3</v>
      </c>
      <c r="Y145" s="496" t="str">
        <f t="shared" si="71"/>
        <v>Accept</v>
      </c>
      <c r="Z145" s="495"/>
      <c r="AA145" s="495"/>
      <c r="AB145" s="497"/>
      <c r="AC145" s="497"/>
      <c r="AD145" s="495"/>
      <c r="AE145" s="497"/>
      <c r="AF145" s="498"/>
      <c r="AG145" s="499"/>
      <c r="AH145" s="499"/>
      <c r="AI145" s="500"/>
      <c r="AJ145" s="448"/>
      <c r="AK145" s="448"/>
      <c r="AL145" s="448"/>
      <c r="AM145" s="448"/>
      <c r="AN145" s="448"/>
      <c r="AO145" s="448"/>
      <c r="AP145" s="448"/>
      <c r="AQ145" s="448"/>
      <c r="AR145" s="448"/>
      <c r="AS145" s="448"/>
      <c r="AT145" s="448"/>
      <c r="AU145" s="448"/>
      <c r="AV145" s="448"/>
      <c r="AW145" s="448"/>
      <c r="AX145" s="448"/>
      <c r="AY145" s="448"/>
      <c r="AZ145" s="448"/>
      <c r="BA145" s="448"/>
      <c r="BB145" s="448"/>
      <c r="BC145" s="448"/>
      <c r="BD145" s="448"/>
      <c r="BE145" s="448"/>
      <c r="BF145" s="448"/>
      <c r="BG145" s="448"/>
      <c r="BH145" s="448"/>
      <c r="BI145" s="448"/>
      <c r="BJ145" s="448"/>
      <c r="BK145" s="448"/>
      <c r="BL145" s="448"/>
      <c r="BM145" s="448"/>
      <c r="BN145" s="448"/>
      <c r="BO145" s="448"/>
      <c r="BP145" s="448"/>
      <c r="BQ145" s="448"/>
      <c r="BR145" s="448"/>
      <c r="BS145" s="448"/>
      <c r="BT145" s="448"/>
      <c r="BU145" s="448"/>
      <c r="BV145" s="448"/>
      <c r="BW145" s="448"/>
      <c r="BX145" s="448"/>
      <c r="BY145" s="448"/>
      <c r="BZ145" s="448"/>
      <c r="CA145" s="448"/>
      <c r="CB145" s="448"/>
      <c r="CC145" s="448"/>
      <c r="CD145" s="448"/>
      <c r="CE145" s="448"/>
      <c r="CF145" s="448"/>
      <c r="CG145" s="448"/>
      <c r="CH145" s="448"/>
      <c r="CI145" s="448"/>
      <c r="CJ145" s="448"/>
      <c r="CK145" s="448"/>
      <c r="CL145" s="448"/>
      <c r="CM145" s="448"/>
      <c r="CN145" s="448"/>
      <c r="CO145" s="448"/>
      <c r="CP145" s="448"/>
      <c r="CQ145" s="448"/>
      <c r="CR145" s="448"/>
      <c r="CS145" s="448"/>
      <c r="CT145" s="448"/>
      <c r="CU145" s="448"/>
      <c r="CV145" s="448"/>
      <c r="CW145" s="448"/>
      <c r="CX145" s="448"/>
      <c r="CY145" s="448"/>
      <c r="CZ145" s="448"/>
      <c r="DA145" s="448"/>
      <c r="DB145" s="448"/>
      <c r="DC145" s="448"/>
      <c r="DD145" s="448"/>
      <c r="DE145" s="448"/>
      <c r="DF145" s="448"/>
      <c r="DG145" s="448"/>
      <c r="DH145" s="448"/>
      <c r="DI145" s="448"/>
      <c r="DJ145" s="448"/>
      <c r="DK145" s="448"/>
      <c r="DL145" s="448"/>
      <c r="DM145" s="448"/>
      <c r="DN145" s="448"/>
      <c r="DO145" s="448"/>
      <c r="DP145" s="448"/>
      <c r="DQ145" s="448"/>
      <c r="DR145" s="448"/>
      <c r="DS145" s="448"/>
      <c r="DT145" s="448"/>
      <c r="DU145" s="448"/>
      <c r="DV145" s="448"/>
      <c r="DW145" s="448"/>
      <c r="DX145" s="448"/>
      <c r="DY145" s="448"/>
      <c r="DZ145" s="448"/>
      <c r="EA145" s="448"/>
      <c r="EB145" s="448"/>
      <c r="EC145" s="448"/>
      <c r="ED145" s="448"/>
      <c r="EE145" s="448"/>
      <c r="EF145" s="448"/>
      <c r="EG145" s="448"/>
      <c r="EH145" s="448"/>
      <c r="EI145" s="448"/>
      <c r="EJ145" s="448"/>
      <c r="EK145" s="448"/>
      <c r="EL145" s="448"/>
      <c r="EM145" s="448"/>
      <c r="EN145" s="448"/>
      <c r="EO145" s="448"/>
      <c r="EP145" s="448"/>
      <c r="EQ145" s="448"/>
      <c r="ER145" s="448"/>
      <c r="ES145" s="448"/>
      <c r="ET145" s="448"/>
      <c r="EU145" s="448"/>
      <c r="EV145" s="448"/>
      <c r="EW145" s="448"/>
      <c r="EX145" s="448"/>
      <c r="EY145" s="448"/>
      <c r="EZ145" s="448"/>
      <c r="FA145" s="448"/>
      <c r="FB145" s="448"/>
      <c r="FC145" s="448"/>
      <c r="FD145" s="448"/>
      <c r="FE145" s="448"/>
      <c r="FF145" s="448"/>
      <c r="FG145" s="448"/>
      <c r="FH145" s="448"/>
      <c r="FI145" s="448"/>
      <c r="FJ145" s="448"/>
      <c r="FK145" s="448"/>
      <c r="FL145" s="448"/>
      <c r="FM145" s="448"/>
      <c r="FN145" s="448"/>
      <c r="FO145" s="448"/>
      <c r="FP145" s="448"/>
      <c r="FQ145" s="448"/>
      <c r="FR145" s="448"/>
      <c r="FS145" s="448"/>
      <c r="FT145" s="448"/>
      <c r="FU145" s="448"/>
      <c r="FV145" s="448"/>
      <c r="FW145" s="448"/>
      <c r="FX145" s="448"/>
      <c r="FY145" s="448"/>
      <c r="FZ145" s="448"/>
      <c r="GA145" s="448"/>
      <c r="GB145" s="448"/>
      <c r="GC145" s="448"/>
      <c r="GD145" s="448"/>
      <c r="GE145" s="448"/>
      <c r="GF145" s="448"/>
      <c r="GG145" s="448"/>
      <c r="GH145" s="448"/>
      <c r="GI145" s="448"/>
      <c r="GJ145" s="448"/>
      <c r="GK145" s="448"/>
      <c r="GL145" s="448"/>
      <c r="GM145" s="448"/>
      <c r="GN145" s="448"/>
      <c r="GO145" s="448"/>
      <c r="GP145" s="448"/>
      <c r="GQ145" s="448"/>
      <c r="GR145" s="448"/>
      <c r="GS145" s="448"/>
      <c r="GT145" s="448"/>
      <c r="GU145" s="448"/>
      <c r="GV145" s="448"/>
      <c r="GW145" s="448"/>
      <c r="GX145" s="448"/>
      <c r="GY145" s="448"/>
      <c r="GZ145" s="448"/>
      <c r="HA145" s="448"/>
      <c r="HB145" s="448"/>
      <c r="HC145" s="448"/>
      <c r="HD145" s="448"/>
      <c r="HE145" s="448"/>
      <c r="HF145" s="448"/>
      <c r="HG145" s="448"/>
      <c r="HH145" s="448"/>
      <c r="HI145" s="448"/>
      <c r="HJ145" s="448"/>
      <c r="HK145" s="448"/>
      <c r="HL145" s="448"/>
      <c r="HM145" s="448"/>
      <c r="HN145" s="448"/>
      <c r="HO145" s="448"/>
      <c r="HP145" s="448"/>
      <c r="HQ145" s="448"/>
      <c r="HR145" s="448"/>
      <c r="HS145" s="448"/>
      <c r="HT145" s="448"/>
      <c r="HU145" s="448"/>
      <c r="HV145" s="448"/>
      <c r="HW145" s="448"/>
      <c r="HX145" s="448"/>
      <c r="HY145" s="448"/>
      <c r="HZ145" s="448"/>
      <c r="IA145" s="448"/>
      <c r="IB145" s="448"/>
      <c r="IC145" s="448"/>
      <c r="ID145" s="448"/>
      <c r="IE145" s="448"/>
      <c r="IF145" s="448"/>
      <c r="IG145" s="448"/>
      <c r="IH145" s="448"/>
      <c r="II145" s="448"/>
      <c r="IJ145" s="448"/>
      <c r="IK145" s="448"/>
      <c r="IL145" s="448"/>
      <c r="IM145" s="448"/>
      <c r="IN145" s="448"/>
      <c r="IO145" s="448"/>
      <c r="IP145" s="448"/>
      <c r="IQ145" s="448"/>
      <c r="IR145" s="448"/>
      <c r="IS145" s="448"/>
      <c r="IT145" s="448"/>
      <c r="IU145" s="448"/>
      <c r="IV145" s="448"/>
      <c r="IW145" s="448"/>
      <c r="IX145" s="448"/>
      <c r="IY145" s="448"/>
      <c r="IZ145" s="448"/>
      <c r="JA145" s="448"/>
      <c r="JB145" s="448"/>
      <c r="JC145" s="448"/>
      <c r="JD145" s="448"/>
      <c r="JE145" s="448"/>
      <c r="JF145" s="448"/>
      <c r="JG145" s="448"/>
      <c r="JH145" s="448"/>
      <c r="JI145" s="448"/>
      <c r="JJ145" s="448"/>
      <c r="JK145" s="448"/>
      <c r="JL145" s="448"/>
      <c r="JM145" s="448"/>
      <c r="JN145" s="448"/>
      <c r="JO145" s="448"/>
      <c r="JP145" s="448"/>
      <c r="JQ145" s="448"/>
      <c r="JR145" s="448"/>
      <c r="JS145" s="448"/>
      <c r="JT145" s="448"/>
      <c r="JU145" s="448"/>
      <c r="JV145" s="448"/>
      <c r="JW145" s="448"/>
      <c r="JX145" s="448"/>
      <c r="JY145" s="448"/>
      <c r="JZ145" s="448"/>
      <c r="KA145" s="448"/>
      <c r="KB145" s="448"/>
      <c r="KC145" s="448"/>
      <c r="KD145" s="448"/>
      <c r="KE145" s="448"/>
      <c r="KF145" s="448"/>
      <c r="KG145" s="448"/>
      <c r="KH145" s="448"/>
      <c r="KI145" s="448"/>
      <c r="KJ145" s="448"/>
      <c r="KK145" s="448"/>
      <c r="KL145" s="448"/>
      <c r="KM145" s="448"/>
      <c r="KN145" s="448"/>
      <c r="KO145" s="448"/>
      <c r="KP145" s="448"/>
      <c r="KQ145" s="448"/>
      <c r="KR145" s="448"/>
      <c r="KS145" s="448"/>
      <c r="KT145" s="448"/>
      <c r="KU145" s="448"/>
      <c r="KV145" s="448"/>
      <c r="KW145" s="448"/>
      <c r="KX145" s="448"/>
      <c r="KY145" s="448"/>
      <c r="KZ145" s="448"/>
      <c r="LA145" s="448"/>
      <c r="LB145" s="448"/>
      <c r="LC145" s="448"/>
      <c r="LD145" s="448"/>
      <c r="LE145" s="448"/>
      <c r="LF145" s="448"/>
      <c r="LG145" s="448"/>
      <c r="LH145" s="448"/>
      <c r="LI145" s="448"/>
      <c r="LJ145" s="448"/>
      <c r="LK145" s="448"/>
      <c r="LL145" s="448"/>
      <c r="LM145" s="448"/>
      <c r="LN145" s="448"/>
      <c r="LO145" s="448"/>
      <c r="LP145" s="448"/>
      <c r="LQ145" s="448"/>
      <c r="LR145" s="448"/>
      <c r="LS145" s="448"/>
      <c r="LT145" s="448"/>
      <c r="LU145" s="448"/>
      <c r="LV145" s="448"/>
      <c r="LW145" s="448"/>
      <c r="LX145" s="448"/>
      <c r="LY145" s="448"/>
      <c r="LZ145" s="448"/>
      <c r="MA145" s="448"/>
      <c r="MB145" s="448"/>
      <c r="MC145" s="448"/>
      <c r="MD145" s="448"/>
      <c r="ME145" s="448"/>
      <c r="MF145" s="448"/>
      <c r="MG145" s="448"/>
      <c r="MH145" s="448"/>
      <c r="MI145" s="448"/>
      <c r="MJ145" s="448"/>
      <c r="MK145" s="448"/>
      <c r="ML145" s="448"/>
      <c r="MM145" s="448"/>
      <c r="MN145" s="448"/>
      <c r="MO145" s="448"/>
      <c r="MP145" s="448"/>
      <c r="MQ145" s="448"/>
      <c r="MR145" s="448"/>
      <c r="MS145" s="448"/>
      <c r="MT145" s="448"/>
      <c r="MU145" s="448"/>
      <c r="MV145" s="448"/>
      <c r="MW145" s="448"/>
      <c r="MX145" s="448"/>
      <c r="MY145" s="448"/>
      <c r="MZ145" s="448"/>
      <c r="NA145" s="448"/>
      <c r="NB145" s="448"/>
      <c r="NC145" s="448"/>
      <c r="ND145" s="448"/>
      <c r="NE145" s="448"/>
      <c r="NF145" s="448"/>
      <c r="NG145" s="448"/>
      <c r="NH145" s="448"/>
      <c r="NI145" s="448"/>
      <c r="NJ145" s="448"/>
      <c r="NK145" s="448"/>
      <c r="NL145" s="448"/>
      <c r="NM145" s="448"/>
      <c r="NN145" s="448"/>
      <c r="NO145" s="448"/>
      <c r="NP145" s="448"/>
      <c r="NQ145" s="448"/>
      <c r="NR145" s="448"/>
      <c r="NS145" s="448"/>
      <c r="NT145" s="448"/>
      <c r="NU145" s="448"/>
      <c r="NV145" s="448"/>
      <c r="NW145" s="448"/>
      <c r="NX145" s="448"/>
      <c r="NY145" s="448"/>
      <c r="NZ145" s="448"/>
      <c r="OA145" s="448"/>
      <c r="OB145" s="448"/>
      <c r="OC145" s="448"/>
      <c r="OD145" s="448"/>
      <c r="OE145" s="448"/>
      <c r="OF145" s="448"/>
      <c r="OG145" s="448"/>
      <c r="OH145" s="448"/>
      <c r="OI145" s="448"/>
      <c r="OJ145" s="448"/>
      <c r="OK145" s="448"/>
      <c r="OL145" s="448"/>
      <c r="OM145" s="448"/>
      <c r="ON145" s="448"/>
      <c r="OO145" s="448"/>
      <c r="OP145" s="448"/>
      <c r="OQ145" s="448"/>
      <c r="OR145" s="448"/>
      <c r="OS145" s="448"/>
      <c r="OT145" s="448"/>
      <c r="OU145" s="448"/>
      <c r="OV145" s="448"/>
      <c r="OW145" s="448"/>
      <c r="OX145" s="448"/>
      <c r="OY145" s="448"/>
      <c r="OZ145" s="448"/>
      <c r="PA145" s="448"/>
      <c r="PB145" s="448"/>
      <c r="PC145" s="448"/>
      <c r="PD145" s="448"/>
      <c r="PE145" s="448"/>
      <c r="PF145" s="448"/>
      <c r="PG145" s="448"/>
      <c r="PH145" s="448"/>
      <c r="PI145" s="448"/>
      <c r="PJ145" s="448"/>
      <c r="PK145" s="448"/>
      <c r="PL145" s="448"/>
      <c r="PM145" s="448"/>
      <c r="PN145" s="448"/>
      <c r="PO145" s="448"/>
      <c r="PP145" s="448"/>
      <c r="PQ145" s="448"/>
      <c r="PR145" s="448"/>
      <c r="PS145" s="448"/>
      <c r="PT145" s="448"/>
      <c r="PU145" s="448"/>
      <c r="PV145" s="448"/>
      <c r="PW145" s="448"/>
      <c r="PX145" s="448"/>
      <c r="PY145" s="448"/>
      <c r="PZ145" s="448"/>
      <c r="QA145" s="448"/>
      <c r="QB145" s="448"/>
      <c r="QC145" s="448"/>
      <c r="QD145" s="448"/>
      <c r="QE145" s="448"/>
      <c r="QF145" s="448"/>
      <c r="QG145" s="448"/>
      <c r="QH145" s="448"/>
      <c r="QI145" s="448"/>
      <c r="QJ145" s="448"/>
      <c r="QK145" s="448"/>
      <c r="QL145" s="448"/>
      <c r="QM145" s="448"/>
      <c r="QN145" s="448"/>
      <c r="QO145" s="448"/>
      <c r="QP145" s="448"/>
      <c r="QQ145" s="448"/>
      <c r="QR145" s="448"/>
      <c r="QS145" s="448"/>
      <c r="QT145" s="448"/>
      <c r="QU145" s="448"/>
      <c r="QV145" s="448"/>
      <c r="QW145" s="448"/>
      <c r="QX145" s="448"/>
      <c r="QY145" s="448"/>
      <c r="QZ145" s="448"/>
      <c r="RA145" s="448"/>
      <c r="RB145" s="448"/>
      <c r="RC145" s="448"/>
      <c r="RD145" s="448"/>
      <c r="RE145" s="448"/>
      <c r="RF145" s="448"/>
      <c r="RG145" s="448"/>
      <c r="RH145" s="448"/>
      <c r="RI145" s="448"/>
      <c r="RJ145" s="448"/>
      <c r="RK145" s="448"/>
      <c r="RL145" s="448"/>
      <c r="RM145" s="448"/>
      <c r="RN145" s="448"/>
      <c r="RO145" s="448"/>
      <c r="RP145" s="448"/>
      <c r="RQ145" s="448"/>
      <c r="RR145" s="448"/>
      <c r="RS145" s="448"/>
      <c r="RT145" s="448"/>
      <c r="RU145" s="448"/>
      <c r="RV145" s="448"/>
      <c r="RW145" s="448"/>
      <c r="RX145" s="448"/>
      <c r="RY145" s="448"/>
      <c r="RZ145" s="448"/>
      <c r="SA145" s="448"/>
      <c r="SB145" s="448"/>
      <c r="SC145" s="448"/>
      <c r="SD145" s="448"/>
      <c r="SE145" s="448"/>
      <c r="SF145" s="448"/>
      <c r="SG145" s="448"/>
      <c r="SH145" s="448"/>
      <c r="SI145" s="448"/>
      <c r="SJ145" s="448"/>
      <c r="SK145" s="448"/>
      <c r="SL145" s="448"/>
      <c r="SM145" s="448"/>
      <c r="SN145" s="448"/>
      <c r="SO145" s="448"/>
      <c r="SP145" s="448"/>
      <c r="SQ145" s="448"/>
      <c r="SR145" s="448"/>
      <c r="SS145" s="448"/>
      <c r="ST145" s="448"/>
      <c r="SU145" s="448"/>
      <c r="SV145" s="448"/>
      <c r="SW145" s="448"/>
      <c r="SX145" s="448"/>
      <c r="SY145" s="448"/>
      <c r="SZ145" s="448"/>
      <c r="TA145" s="448"/>
      <c r="TB145" s="448"/>
      <c r="TC145" s="448"/>
      <c r="TD145" s="448"/>
      <c r="TE145" s="448"/>
      <c r="TF145" s="448"/>
      <c r="TG145" s="448"/>
      <c r="TH145" s="448"/>
      <c r="TI145" s="448"/>
      <c r="TJ145" s="448"/>
      <c r="TK145" s="448"/>
      <c r="TL145" s="448"/>
      <c r="TM145" s="448"/>
      <c r="TN145" s="448"/>
      <c r="TO145" s="448"/>
      <c r="TP145" s="448"/>
      <c r="TQ145" s="448"/>
      <c r="TR145" s="448"/>
      <c r="TS145" s="448"/>
      <c r="TT145" s="448"/>
      <c r="TU145" s="448"/>
      <c r="TV145" s="448"/>
      <c r="TW145" s="448"/>
      <c r="TX145" s="448"/>
      <c r="TY145" s="448"/>
      <c r="TZ145" s="448"/>
      <c r="UA145" s="448"/>
      <c r="UB145" s="448"/>
      <c r="UC145" s="448"/>
      <c r="UD145" s="448"/>
      <c r="UE145" s="448"/>
      <c r="UF145" s="448"/>
      <c r="UG145" s="448"/>
      <c r="UH145" s="448"/>
      <c r="UI145" s="448"/>
      <c r="UJ145" s="448"/>
      <c r="UK145" s="448"/>
      <c r="UL145" s="448"/>
      <c r="UM145" s="448"/>
    </row>
    <row r="146" spans="1:559" s="467" customFormat="1" ht="13.95" customHeight="1">
      <c r="A146" s="962" t="s">
        <v>1190</v>
      </c>
      <c r="B146" s="450" t="s">
        <v>1191</v>
      </c>
      <c r="C146" s="451" t="s">
        <v>361</v>
      </c>
      <c r="D146" s="451" t="s">
        <v>1192</v>
      </c>
      <c r="E146" s="451" t="s">
        <v>1193</v>
      </c>
      <c r="F146" s="452">
        <v>97.63</v>
      </c>
      <c r="G146" s="452">
        <v>1.66</v>
      </c>
      <c r="H146" s="452">
        <v>8.6999999999999993</v>
      </c>
      <c r="I146" s="453">
        <f>COUNT(F146:F150)</f>
        <v>5</v>
      </c>
      <c r="J146" s="458">
        <f>AVERAGE(F146:F150)</f>
        <v>82.805999999999997</v>
      </c>
      <c r="K146" s="458">
        <f>STDEV(F146:F150)</f>
        <v>16.376694721463188</v>
      </c>
      <c r="L146" s="459">
        <f>K146/J146</f>
        <v>0.19777183684108868</v>
      </c>
      <c r="M146" s="454">
        <f t="shared" si="63"/>
        <v>0.90518876074375132</v>
      </c>
      <c r="N146" s="455">
        <f t="shared" si="64"/>
        <v>0.81731730244669742</v>
      </c>
      <c r="O146" s="455">
        <f t="shared" si="65"/>
        <v>0.63463460489339485</v>
      </c>
      <c r="P146" s="455">
        <f t="shared" si="66"/>
        <v>0.36536539510660515</v>
      </c>
      <c r="Q146" s="456">
        <f t="shared" si="67"/>
        <v>1.8268269755330258</v>
      </c>
      <c r="R146" s="457">
        <f>COUNT(F146:F150)</f>
        <v>5</v>
      </c>
      <c r="S146" s="458">
        <f>AVERAGE(F146:F150)</f>
        <v>82.805999999999997</v>
      </c>
      <c r="T146" s="458">
        <f>STDEV(F146:F150)</f>
        <v>16.376694721463188</v>
      </c>
      <c r="U146" s="459">
        <f>T146/S146</f>
        <v>0.19777183684108868</v>
      </c>
      <c r="V146" s="460">
        <f t="shared" si="68"/>
        <v>14.823999999999998</v>
      </c>
      <c r="W146" s="460">
        <f t="shared" si="69"/>
        <v>1.5089999999999999</v>
      </c>
      <c r="X146" s="461">
        <f t="shared" si="70"/>
        <v>24.71243233468795</v>
      </c>
      <c r="Y146" s="462" t="str">
        <f t="shared" si="71"/>
        <v>Accept</v>
      </c>
      <c r="Z146" s="461">
        <v>1.2</v>
      </c>
      <c r="AA146" s="461">
        <f>Z146*K146</f>
        <v>19.652033665755827</v>
      </c>
      <c r="AB146" s="463" t="str">
        <f t="shared" ref="AB146:AB149" si="77">IF(V146&gt;AA146, "Reject", "Accept")</f>
        <v>Accept</v>
      </c>
      <c r="AC146" s="463"/>
      <c r="AD146" s="461"/>
      <c r="AE146" s="463"/>
      <c r="AF146" s="464">
        <f>COUNT(F146:F149)</f>
        <v>4</v>
      </c>
      <c r="AG146" s="465">
        <f>AVERAGE(F146:F149)</f>
        <v>89.487499999999997</v>
      </c>
      <c r="AH146" s="465">
        <f>STDEV(F146:F149)</f>
        <v>7.7445825151090792</v>
      </c>
      <c r="AI146" s="466">
        <f>AH146/AG146</f>
        <v>8.6543735327381813E-2</v>
      </c>
      <c r="AJ146" s="401"/>
      <c r="AK146" s="401"/>
      <c r="AL146" s="401"/>
      <c r="AM146" s="401"/>
      <c r="AN146" s="401"/>
      <c r="AO146" s="401"/>
      <c r="AP146" s="401"/>
      <c r="AQ146" s="401"/>
      <c r="AR146" s="401"/>
      <c r="AS146" s="401"/>
      <c r="AT146" s="401"/>
      <c r="AU146" s="401"/>
      <c r="AV146" s="401"/>
      <c r="AW146" s="401"/>
      <c r="AX146" s="401"/>
      <c r="AY146" s="401"/>
      <c r="AZ146" s="401"/>
      <c r="BA146" s="401"/>
      <c r="BB146" s="401"/>
      <c r="BC146" s="401"/>
      <c r="BD146" s="401"/>
      <c r="BE146" s="401"/>
      <c r="BF146" s="401"/>
      <c r="BG146" s="401"/>
      <c r="BH146" s="401"/>
      <c r="BI146" s="401"/>
      <c r="BJ146" s="401"/>
      <c r="BK146" s="401"/>
      <c r="BL146" s="401"/>
      <c r="BM146" s="401"/>
      <c r="BN146" s="401"/>
      <c r="BO146" s="401"/>
      <c r="BP146" s="401"/>
      <c r="BQ146" s="401"/>
      <c r="BR146" s="401"/>
      <c r="BS146" s="401"/>
      <c r="BT146" s="401"/>
      <c r="BU146" s="401"/>
      <c r="BV146" s="401"/>
      <c r="BW146" s="401"/>
      <c r="BX146" s="401"/>
      <c r="BY146" s="401"/>
      <c r="BZ146" s="401"/>
      <c r="CA146" s="401"/>
      <c r="CB146" s="401"/>
      <c r="CC146" s="401"/>
      <c r="CD146" s="401"/>
      <c r="CE146" s="401"/>
      <c r="CF146" s="401"/>
      <c r="CG146" s="401"/>
      <c r="CH146" s="401"/>
      <c r="CI146" s="401"/>
      <c r="CJ146" s="401"/>
      <c r="CK146" s="401"/>
      <c r="CL146" s="401"/>
      <c r="CM146" s="401"/>
      <c r="CN146" s="401"/>
      <c r="CO146" s="401"/>
      <c r="CP146" s="401"/>
      <c r="CQ146" s="401"/>
      <c r="CR146" s="401"/>
      <c r="CS146" s="401"/>
      <c r="CT146" s="401"/>
      <c r="CU146" s="401"/>
      <c r="CV146" s="401"/>
      <c r="CW146" s="401"/>
      <c r="CX146" s="401"/>
      <c r="CY146" s="401"/>
      <c r="CZ146" s="401"/>
      <c r="DA146" s="401"/>
      <c r="DB146" s="401"/>
      <c r="DC146" s="401"/>
      <c r="DD146" s="401"/>
      <c r="DE146" s="401"/>
      <c r="DF146" s="401"/>
      <c r="DG146" s="401"/>
      <c r="DH146" s="401"/>
      <c r="DI146" s="401"/>
      <c r="DJ146" s="401"/>
      <c r="DK146" s="401"/>
      <c r="DL146" s="401"/>
      <c r="DM146" s="401"/>
      <c r="DN146" s="401"/>
      <c r="DO146" s="401"/>
      <c r="DP146" s="401"/>
      <c r="DQ146" s="401"/>
      <c r="DR146" s="401"/>
      <c r="DS146" s="401"/>
      <c r="DT146" s="401"/>
      <c r="DU146" s="401"/>
      <c r="DV146" s="401"/>
      <c r="DW146" s="401"/>
      <c r="DX146" s="401"/>
      <c r="DY146" s="401"/>
      <c r="DZ146" s="401"/>
      <c r="EA146" s="401"/>
      <c r="EB146" s="401"/>
      <c r="EC146" s="401"/>
      <c r="ED146" s="401"/>
      <c r="EE146" s="401"/>
      <c r="EF146" s="401"/>
      <c r="EG146" s="401"/>
      <c r="EH146" s="401"/>
      <c r="EI146" s="401"/>
      <c r="EJ146" s="401"/>
      <c r="EK146" s="401"/>
      <c r="EL146" s="401"/>
      <c r="EM146" s="401"/>
      <c r="EN146" s="401"/>
      <c r="EO146" s="401"/>
      <c r="EP146" s="401"/>
      <c r="EQ146" s="401"/>
      <c r="ER146" s="401"/>
      <c r="ES146" s="401"/>
      <c r="ET146" s="401"/>
      <c r="EU146" s="401"/>
      <c r="EV146" s="401"/>
      <c r="EW146" s="401"/>
      <c r="EX146" s="401"/>
      <c r="EY146" s="401"/>
      <c r="EZ146" s="401"/>
      <c r="FA146" s="401"/>
      <c r="FB146" s="401"/>
      <c r="FC146" s="401"/>
      <c r="FD146" s="401"/>
      <c r="FE146" s="401"/>
      <c r="FF146" s="401"/>
      <c r="FG146" s="401"/>
      <c r="FH146" s="401"/>
      <c r="FI146" s="401"/>
      <c r="FJ146" s="401"/>
      <c r="FK146" s="401"/>
      <c r="FL146" s="401"/>
      <c r="FM146" s="401"/>
      <c r="FN146" s="401"/>
      <c r="FO146" s="401"/>
      <c r="FP146" s="401"/>
      <c r="FQ146" s="401"/>
      <c r="FR146" s="401"/>
      <c r="FS146" s="401"/>
      <c r="FT146" s="401"/>
      <c r="FU146" s="401"/>
      <c r="FV146" s="401"/>
      <c r="FW146" s="401"/>
      <c r="FX146" s="401"/>
      <c r="FY146" s="401"/>
      <c r="FZ146" s="401"/>
      <c r="GA146" s="401"/>
      <c r="GB146" s="401"/>
      <c r="GC146" s="401"/>
      <c r="GD146" s="401"/>
      <c r="GE146" s="401"/>
      <c r="GF146" s="401"/>
      <c r="GG146" s="401"/>
      <c r="GH146" s="401"/>
      <c r="GI146" s="401"/>
      <c r="GJ146" s="401"/>
      <c r="GK146" s="401"/>
      <c r="GL146" s="401"/>
      <c r="GM146" s="401"/>
      <c r="GN146" s="401"/>
      <c r="GO146" s="401"/>
      <c r="GP146" s="401"/>
      <c r="GQ146" s="401"/>
      <c r="GR146" s="401"/>
      <c r="GS146" s="401"/>
      <c r="GT146" s="401"/>
      <c r="GU146" s="401"/>
      <c r="GV146" s="401"/>
      <c r="GW146" s="401"/>
      <c r="GX146" s="401"/>
      <c r="GY146" s="401"/>
      <c r="GZ146" s="401"/>
      <c r="HA146" s="401"/>
      <c r="HB146" s="401"/>
      <c r="HC146" s="401"/>
      <c r="HD146" s="401"/>
      <c r="HE146" s="401"/>
      <c r="HF146" s="401"/>
      <c r="HG146" s="401"/>
      <c r="HH146" s="401"/>
      <c r="HI146" s="401"/>
      <c r="HJ146" s="401"/>
      <c r="HK146" s="401"/>
      <c r="HL146" s="401"/>
      <c r="HM146" s="401"/>
      <c r="HN146" s="401"/>
      <c r="HO146" s="401"/>
      <c r="HP146" s="401"/>
      <c r="HQ146" s="401"/>
      <c r="HR146" s="401"/>
      <c r="HS146" s="401"/>
      <c r="HT146" s="401"/>
      <c r="HU146" s="401"/>
      <c r="HV146" s="401"/>
      <c r="HW146" s="401"/>
      <c r="HX146" s="401"/>
      <c r="HY146" s="401"/>
      <c r="HZ146" s="401"/>
      <c r="IA146" s="401"/>
      <c r="IB146" s="401"/>
      <c r="IC146" s="401"/>
      <c r="ID146" s="401"/>
      <c r="IE146" s="401"/>
      <c r="IF146" s="401"/>
      <c r="IG146" s="401"/>
      <c r="IH146" s="401"/>
      <c r="II146" s="401"/>
      <c r="IJ146" s="401"/>
      <c r="IK146" s="401"/>
      <c r="IL146" s="401"/>
      <c r="IM146" s="401"/>
      <c r="IN146" s="401"/>
      <c r="IO146" s="401"/>
      <c r="IP146" s="401"/>
      <c r="IQ146" s="401"/>
      <c r="IR146" s="401"/>
      <c r="IS146" s="401"/>
      <c r="IT146" s="401"/>
      <c r="IU146" s="401"/>
      <c r="IV146" s="401"/>
      <c r="IW146" s="401"/>
      <c r="IX146" s="401"/>
      <c r="IY146" s="401"/>
      <c r="IZ146" s="401"/>
      <c r="JA146" s="401"/>
      <c r="JB146" s="401"/>
      <c r="JC146" s="401"/>
      <c r="JD146" s="401"/>
      <c r="JE146" s="401"/>
      <c r="JF146" s="401"/>
      <c r="JG146" s="401"/>
      <c r="JH146" s="401"/>
      <c r="JI146" s="401"/>
      <c r="JJ146" s="401"/>
      <c r="JK146" s="401"/>
      <c r="JL146" s="401"/>
      <c r="JM146" s="401"/>
      <c r="JN146" s="401"/>
      <c r="JO146" s="401"/>
      <c r="JP146" s="401"/>
      <c r="JQ146" s="401"/>
      <c r="JR146" s="401"/>
      <c r="JS146" s="401"/>
      <c r="JT146" s="401"/>
      <c r="JU146" s="401"/>
      <c r="JV146" s="401"/>
      <c r="JW146" s="401"/>
      <c r="JX146" s="401"/>
      <c r="JY146" s="401"/>
      <c r="JZ146" s="401"/>
      <c r="KA146" s="401"/>
      <c r="KB146" s="401"/>
      <c r="KC146" s="401"/>
      <c r="KD146" s="401"/>
      <c r="KE146" s="401"/>
      <c r="KF146" s="401"/>
      <c r="KG146" s="401"/>
      <c r="KH146" s="401"/>
      <c r="KI146" s="401"/>
      <c r="KJ146" s="401"/>
      <c r="KK146" s="401"/>
      <c r="KL146" s="401"/>
      <c r="KM146" s="401"/>
      <c r="KN146" s="401"/>
      <c r="KO146" s="401"/>
      <c r="KP146" s="401"/>
      <c r="KQ146" s="401"/>
      <c r="KR146" s="401"/>
      <c r="KS146" s="401"/>
      <c r="KT146" s="401"/>
      <c r="KU146" s="401"/>
      <c r="KV146" s="401"/>
      <c r="KW146" s="401"/>
      <c r="KX146" s="401"/>
      <c r="KY146" s="401"/>
      <c r="KZ146" s="401"/>
      <c r="LA146" s="401"/>
      <c r="LB146" s="401"/>
      <c r="LC146" s="401"/>
      <c r="LD146" s="401"/>
      <c r="LE146" s="401"/>
      <c r="LF146" s="401"/>
      <c r="LG146" s="401"/>
      <c r="LH146" s="401"/>
      <c r="LI146" s="401"/>
      <c r="LJ146" s="401"/>
      <c r="LK146" s="401"/>
      <c r="LL146" s="401"/>
      <c r="LM146" s="401"/>
      <c r="LN146" s="401"/>
      <c r="LO146" s="401"/>
      <c r="LP146" s="401"/>
      <c r="LQ146" s="401"/>
      <c r="LR146" s="401"/>
      <c r="LS146" s="401"/>
      <c r="LT146" s="401"/>
      <c r="LU146" s="401"/>
      <c r="LV146" s="401"/>
      <c r="LW146" s="401"/>
      <c r="LX146" s="401"/>
      <c r="LY146" s="401"/>
      <c r="LZ146" s="401"/>
      <c r="MA146" s="401"/>
      <c r="MB146" s="401"/>
      <c r="MC146" s="401"/>
      <c r="MD146" s="401"/>
      <c r="ME146" s="401"/>
      <c r="MF146" s="401"/>
      <c r="MG146" s="401"/>
      <c r="MH146" s="401"/>
      <c r="MI146" s="401"/>
      <c r="MJ146" s="401"/>
      <c r="MK146" s="401"/>
      <c r="ML146" s="401"/>
      <c r="MM146" s="401"/>
      <c r="MN146" s="401"/>
      <c r="MO146" s="401"/>
      <c r="MP146" s="401"/>
      <c r="MQ146" s="401"/>
      <c r="MR146" s="401"/>
      <c r="MS146" s="401"/>
      <c r="MT146" s="401"/>
      <c r="MU146" s="401"/>
      <c r="MV146" s="401"/>
      <c r="MW146" s="401"/>
      <c r="MX146" s="401"/>
      <c r="MY146" s="401"/>
      <c r="MZ146" s="401"/>
      <c r="NA146" s="401"/>
      <c r="NB146" s="401"/>
      <c r="NC146" s="401"/>
      <c r="ND146" s="401"/>
      <c r="NE146" s="401"/>
      <c r="NF146" s="401"/>
      <c r="NG146" s="401"/>
      <c r="NH146" s="401"/>
      <c r="NI146" s="401"/>
      <c r="NJ146" s="401"/>
      <c r="NK146" s="401"/>
      <c r="NL146" s="401"/>
      <c r="NM146" s="401"/>
      <c r="NN146" s="401"/>
      <c r="NO146" s="401"/>
      <c r="NP146" s="401"/>
      <c r="NQ146" s="401"/>
      <c r="NR146" s="401"/>
      <c r="NS146" s="401"/>
      <c r="NT146" s="401"/>
      <c r="NU146" s="401"/>
      <c r="NV146" s="401"/>
      <c r="NW146" s="401"/>
      <c r="NX146" s="401"/>
      <c r="NY146" s="401"/>
      <c r="NZ146" s="401"/>
      <c r="OA146" s="401"/>
      <c r="OB146" s="401"/>
      <c r="OC146" s="401"/>
      <c r="OD146" s="401"/>
      <c r="OE146" s="401"/>
      <c r="OF146" s="401"/>
      <c r="OG146" s="401"/>
      <c r="OH146" s="401"/>
      <c r="OI146" s="401"/>
      <c r="OJ146" s="401"/>
      <c r="OK146" s="401"/>
      <c r="OL146" s="401"/>
      <c r="OM146" s="401"/>
      <c r="ON146" s="401"/>
      <c r="OO146" s="401"/>
      <c r="OP146" s="401"/>
      <c r="OQ146" s="401"/>
      <c r="OR146" s="401"/>
      <c r="OS146" s="401"/>
      <c r="OT146" s="401"/>
      <c r="OU146" s="401"/>
      <c r="OV146" s="401"/>
      <c r="OW146" s="401"/>
      <c r="OX146" s="401"/>
      <c r="OY146" s="401"/>
      <c r="OZ146" s="401"/>
      <c r="PA146" s="401"/>
      <c r="PB146" s="401"/>
      <c r="PC146" s="401"/>
      <c r="PD146" s="401"/>
      <c r="PE146" s="401"/>
      <c r="PF146" s="401"/>
      <c r="PG146" s="401"/>
      <c r="PH146" s="401"/>
      <c r="PI146" s="401"/>
      <c r="PJ146" s="401"/>
      <c r="PK146" s="401"/>
      <c r="PL146" s="401"/>
      <c r="PM146" s="401"/>
      <c r="PN146" s="401"/>
      <c r="PO146" s="401"/>
      <c r="PP146" s="401"/>
      <c r="PQ146" s="401"/>
      <c r="PR146" s="401"/>
      <c r="PS146" s="401"/>
      <c r="PT146" s="401"/>
      <c r="PU146" s="401"/>
      <c r="PV146" s="401"/>
      <c r="PW146" s="401"/>
      <c r="PX146" s="401"/>
      <c r="PY146" s="401"/>
      <c r="PZ146" s="401"/>
      <c r="QA146" s="401"/>
      <c r="QB146" s="401"/>
      <c r="QC146" s="401"/>
      <c r="QD146" s="401"/>
      <c r="QE146" s="401"/>
      <c r="QF146" s="401"/>
      <c r="QG146" s="401"/>
      <c r="QH146" s="401"/>
      <c r="QI146" s="401"/>
      <c r="QJ146" s="401"/>
      <c r="QK146" s="401"/>
      <c r="QL146" s="401"/>
      <c r="QM146" s="401"/>
      <c r="QN146" s="401"/>
      <c r="QO146" s="401"/>
      <c r="QP146" s="401"/>
      <c r="QQ146" s="401"/>
      <c r="QR146" s="401"/>
      <c r="QS146" s="401"/>
      <c r="QT146" s="401"/>
      <c r="QU146" s="401"/>
      <c r="QV146" s="401"/>
      <c r="QW146" s="401"/>
      <c r="QX146" s="401"/>
      <c r="QY146" s="401"/>
      <c r="QZ146" s="401"/>
      <c r="RA146" s="401"/>
      <c r="RB146" s="401"/>
      <c r="RC146" s="401"/>
      <c r="RD146" s="401"/>
      <c r="RE146" s="401"/>
      <c r="RF146" s="401"/>
      <c r="RG146" s="401"/>
      <c r="RH146" s="401"/>
      <c r="RI146" s="401"/>
      <c r="RJ146" s="401"/>
      <c r="RK146" s="401"/>
      <c r="RL146" s="401"/>
      <c r="RM146" s="401"/>
      <c r="RN146" s="401"/>
      <c r="RO146" s="401"/>
      <c r="RP146" s="401"/>
      <c r="RQ146" s="401"/>
      <c r="RR146" s="401"/>
      <c r="RS146" s="401"/>
      <c r="RT146" s="401"/>
      <c r="RU146" s="401"/>
      <c r="RV146" s="401"/>
      <c r="RW146" s="401"/>
      <c r="RX146" s="401"/>
      <c r="RY146" s="401"/>
      <c r="RZ146" s="401"/>
      <c r="SA146" s="401"/>
      <c r="SB146" s="401"/>
      <c r="SC146" s="401"/>
      <c r="SD146" s="401"/>
      <c r="SE146" s="401"/>
      <c r="SF146" s="401"/>
      <c r="SG146" s="401"/>
      <c r="SH146" s="401"/>
      <c r="SI146" s="401"/>
      <c r="SJ146" s="401"/>
      <c r="SK146" s="401"/>
      <c r="SL146" s="401"/>
      <c r="SM146" s="401"/>
      <c r="SN146" s="401"/>
      <c r="SO146" s="401"/>
      <c r="SP146" s="401"/>
      <c r="SQ146" s="401"/>
      <c r="SR146" s="401"/>
      <c r="SS146" s="401"/>
      <c r="ST146" s="401"/>
      <c r="SU146" s="401"/>
      <c r="SV146" s="401"/>
      <c r="SW146" s="401"/>
      <c r="SX146" s="401"/>
      <c r="SY146" s="401"/>
      <c r="SZ146" s="401"/>
      <c r="TA146" s="401"/>
      <c r="TB146" s="401"/>
      <c r="TC146" s="401"/>
      <c r="TD146" s="401"/>
      <c r="TE146" s="401"/>
      <c r="TF146" s="401"/>
      <c r="TG146" s="401"/>
      <c r="TH146" s="401"/>
      <c r="TI146" s="401"/>
      <c r="TJ146" s="401"/>
      <c r="TK146" s="401"/>
      <c r="TL146" s="401"/>
      <c r="TM146" s="401"/>
      <c r="TN146" s="401"/>
      <c r="TO146" s="401"/>
      <c r="TP146" s="401"/>
      <c r="TQ146" s="401"/>
      <c r="TR146" s="401"/>
      <c r="TS146" s="401"/>
      <c r="TT146" s="401"/>
      <c r="TU146" s="401"/>
      <c r="TV146" s="401"/>
      <c r="TW146" s="401"/>
      <c r="TX146" s="401"/>
      <c r="TY146" s="401"/>
      <c r="TZ146" s="401"/>
      <c r="UA146" s="401"/>
      <c r="UB146" s="401"/>
      <c r="UC146" s="401"/>
      <c r="UD146" s="401"/>
      <c r="UE146" s="401"/>
      <c r="UF146" s="401"/>
      <c r="UG146" s="401"/>
      <c r="UH146" s="401"/>
      <c r="UI146" s="401"/>
      <c r="UJ146" s="401"/>
      <c r="UK146" s="401"/>
      <c r="UL146" s="401"/>
      <c r="UM146" s="401"/>
    </row>
    <row r="147" spans="1:559" s="401" customFormat="1" ht="13.95" customHeight="1">
      <c r="A147" s="963"/>
      <c r="B147" s="468" t="s">
        <v>1191</v>
      </c>
      <c r="C147" s="469" t="s">
        <v>361</v>
      </c>
      <c r="D147" s="469" t="s">
        <v>1194</v>
      </c>
      <c r="E147" s="469" t="s">
        <v>1195</v>
      </c>
      <c r="F147" s="470">
        <v>93.85</v>
      </c>
      <c r="G147" s="470">
        <v>1.54</v>
      </c>
      <c r="H147" s="470">
        <v>8.35</v>
      </c>
      <c r="I147" s="471">
        <f t="shared" ref="I147:L150" si="78">I146</f>
        <v>5</v>
      </c>
      <c r="J147" s="472">
        <f t="shared" si="78"/>
        <v>82.805999999999997</v>
      </c>
      <c r="K147" s="472">
        <f t="shared" si="78"/>
        <v>16.376694721463188</v>
      </c>
      <c r="L147" s="473">
        <f t="shared" si="78"/>
        <v>0.19777183684108868</v>
      </c>
      <c r="M147" s="474">
        <f t="shared" si="63"/>
        <v>0.67437295424001542</v>
      </c>
      <c r="N147" s="475">
        <f t="shared" si="64"/>
        <v>0.74996288351950646</v>
      </c>
      <c r="O147" s="475">
        <f t="shared" si="65"/>
        <v>0.49992576703901292</v>
      </c>
      <c r="P147" s="475">
        <f t="shared" si="66"/>
        <v>0.50007423296098708</v>
      </c>
      <c r="Q147" s="476">
        <f t="shared" si="67"/>
        <v>2.5003711648049354</v>
      </c>
      <c r="R147" s="477"/>
      <c r="S147" s="472"/>
      <c r="T147" s="472"/>
      <c r="U147" s="473"/>
      <c r="V147" s="478">
        <f t="shared" si="68"/>
        <v>11.043999999999997</v>
      </c>
      <c r="W147" s="478">
        <f t="shared" si="69"/>
        <v>1.5089999999999999</v>
      </c>
      <c r="X147" s="479">
        <f t="shared" si="70"/>
        <v>24.71243233468795</v>
      </c>
      <c r="Y147" s="480" t="str">
        <f t="shared" si="71"/>
        <v>Accept</v>
      </c>
      <c r="Z147" s="479">
        <v>1.2</v>
      </c>
      <c r="AA147" s="479">
        <f>Z147*K147</f>
        <v>19.652033665755827</v>
      </c>
      <c r="AB147" s="481" t="str">
        <f t="shared" si="77"/>
        <v>Accept</v>
      </c>
      <c r="AC147" s="481"/>
      <c r="AD147" s="479"/>
      <c r="AE147" s="481"/>
      <c r="AF147" s="464"/>
      <c r="AG147" s="482"/>
      <c r="AH147" s="482"/>
      <c r="AI147" s="483"/>
    </row>
    <row r="148" spans="1:559" s="401" customFormat="1" ht="13.95" customHeight="1">
      <c r="A148" s="963"/>
      <c r="B148" s="468" t="s">
        <v>1191</v>
      </c>
      <c r="C148" s="469" t="s">
        <v>361</v>
      </c>
      <c r="D148" s="469" t="s">
        <v>1196</v>
      </c>
      <c r="E148" s="469" t="s">
        <v>1197</v>
      </c>
      <c r="F148" s="470">
        <v>86.1</v>
      </c>
      <c r="G148" s="470">
        <v>1.55</v>
      </c>
      <c r="H148" s="470">
        <v>7.67</v>
      </c>
      <c r="I148" s="471">
        <f t="shared" si="78"/>
        <v>5</v>
      </c>
      <c r="J148" s="472">
        <f t="shared" si="78"/>
        <v>82.805999999999997</v>
      </c>
      <c r="K148" s="472">
        <f t="shared" si="78"/>
        <v>16.376694721463188</v>
      </c>
      <c r="L148" s="473">
        <f t="shared" si="78"/>
        <v>0.19777183684108868</v>
      </c>
      <c r="M148" s="474">
        <f t="shared" si="63"/>
        <v>0.20113948852468394</v>
      </c>
      <c r="N148" s="475">
        <f t="shared" si="64"/>
        <v>0.57970524723467831</v>
      </c>
      <c r="O148" s="475">
        <f t="shared" si="65"/>
        <v>0.15941049446935662</v>
      </c>
      <c r="P148" s="475">
        <f t="shared" si="66"/>
        <v>0.84058950553064338</v>
      </c>
      <c r="Q148" s="476">
        <f t="shared" si="67"/>
        <v>4.2029475276532171</v>
      </c>
      <c r="R148" s="477"/>
      <c r="S148" s="472"/>
      <c r="T148" s="472"/>
      <c r="U148" s="473"/>
      <c r="V148" s="478">
        <f t="shared" si="68"/>
        <v>3.2939999999999969</v>
      </c>
      <c r="W148" s="478">
        <f t="shared" si="69"/>
        <v>1.5089999999999999</v>
      </c>
      <c r="X148" s="479">
        <f t="shared" si="70"/>
        <v>24.71243233468795</v>
      </c>
      <c r="Y148" s="480" t="str">
        <f t="shared" si="71"/>
        <v>Accept</v>
      </c>
      <c r="Z148" s="479">
        <v>1.2</v>
      </c>
      <c r="AA148" s="479">
        <f>Z148*K148</f>
        <v>19.652033665755827</v>
      </c>
      <c r="AB148" s="481" t="str">
        <f t="shared" si="77"/>
        <v>Accept</v>
      </c>
      <c r="AC148" s="481"/>
      <c r="AD148" s="479"/>
      <c r="AE148" s="481"/>
      <c r="AF148" s="464"/>
      <c r="AG148" s="482"/>
      <c r="AH148" s="482"/>
      <c r="AI148" s="483"/>
    </row>
    <row r="149" spans="1:559" s="401" customFormat="1" ht="13.95" customHeight="1">
      <c r="A149" s="963"/>
      <c r="B149" s="468" t="s">
        <v>1191</v>
      </c>
      <c r="C149" s="469" t="s">
        <v>361</v>
      </c>
      <c r="D149" s="469" t="s">
        <v>1198</v>
      </c>
      <c r="E149" s="469" t="s">
        <v>1199</v>
      </c>
      <c r="F149" s="470">
        <v>80.37</v>
      </c>
      <c r="G149" s="470">
        <v>1.29</v>
      </c>
      <c r="H149" s="470">
        <v>7.12</v>
      </c>
      <c r="I149" s="471">
        <f t="shared" si="78"/>
        <v>5</v>
      </c>
      <c r="J149" s="472">
        <f t="shared" si="78"/>
        <v>82.805999999999997</v>
      </c>
      <c r="K149" s="472">
        <f t="shared" si="78"/>
        <v>16.376694721463188</v>
      </c>
      <c r="L149" s="473">
        <f t="shared" si="78"/>
        <v>0.19777183684108868</v>
      </c>
      <c r="M149" s="474">
        <f t="shared" si="63"/>
        <v>0.14874796419129602</v>
      </c>
      <c r="N149" s="475">
        <f t="shared" si="64"/>
        <v>0.44087625613044101</v>
      </c>
      <c r="O149" s="475">
        <f t="shared" si="65"/>
        <v>0.11824748773911797</v>
      </c>
      <c r="P149" s="475">
        <f t="shared" si="66"/>
        <v>0.88175251226088203</v>
      </c>
      <c r="Q149" s="476">
        <f t="shared" si="67"/>
        <v>4.4087625613044104</v>
      </c>
      <c r="R149" s="477"/>
      <c r="S149" s="472"/>
      <c r="T149" s="472"/>
      <c r="U149" s="473"/>
      <c r="V149" s="478">
        <f t="shared" si="68"/>
        <v>2.4359999999999928</v>
      </c>
      <c r="W149" s="478">
        <f t="shared" si="69"/>
        <v>1.5089999999999999</v>
      </c>
      <c r="X149" s="479">
        <f t="shared" si="70"/>
        <v>24.71243233468795</v>
      </c>
      <c r="Y149" s="480" t="str">
        <f t="shared" si="71"/>
        <v>Accept</v>
      </c>
      <c r="Z149" s="479">
        <v>1.2</v>
      </c>
      <c r="AA149" s="479">
        <f>Z149*K149</f>
        <v>19.652033665755827</v>
      </c>
      <c r="AB149" s="481" t="str">
        <f t="shared" si="77"/>
        <v>Accept</v>
      </c>
      <c r="AC149" s="481"/>
      <c r="AD149" s="479"/>
      <c r="AE149" s="481"/>
      <c r="AF149" s="464"/>
      <c r="AG149" s="482"/>
      <c r="AH149" s="482"/>
      <c r="AI149" s="483"/>
    </row>
    <row r="150" spans="1:559" s="501" customFormat="1" ht="13.95" customHeight="1">
      <c r="A150" s="963"/>
      <c r="B150" s="484" t="s">
        <v>1191</v>
      </c>
      <c r="C150" s="485" t="s">
        <v>361</v>
      </c>
      <c r="D150" s="485" t="s">
        <v>1200</v>
      </c>
      <c r="E150" s="485" t="s">
        <v>1201</v>
      </c>
      <c r="F150" s="486">
        <v>56.08</v>
      </c>
      <c r="G150" s="486">
        <v>0.97</v>
      </c>
      <c r="H150" s="486">
        <v>4.6500000000000004</v>
      </c>
      <c r="I150" s="487">
        <f t="shared" si="78"/>
        <v>5</v>
      </c>
      <c r="J150" s="488">
        <f t="shared" si="78"/>
        <v>82.805999999999997</v>
      </c>
      <c r="K150" s="488">
        <f t="shared" si="78"/>
        <v>16.376694721463188</v>
      </c>
      <c r="L150" s="489">
        <f t="shared" si="78"/>
        <v>0.19777183684108868</v>
      </c>
      <c r="M150" s="490">
        <f t="shared" si="63"/>
        <v>1.6319532393171547</v>
      </c>
      <c r="N150" s="491">
        <f t="shared" si="64"/>
        <v>5.1344668617357682E-2</v>
      </c>
      <c r="O150" s="491">
        <f t="shared" si="65"/>
        <v>0.89731066276528459</v>
      </c>
      <c r="P150" s="491">
        <f t="shared" si="66"/>
        <v>0.10268933723471536</v>
      </c>
      <c r="Q150" s="492">
        <f t="shared" si="67"/>
        <v>0.51344668617357681</v>
      </c>
      <c r="R150" s="493"/>
      <c r="S150" s="488"/>
      <c r="T150" s="488"/>
      <c r="U150" s="489"/>
      <c r="V150" s="494">
        <f t="shared" si="68"/>
        <v>26.725999999999999</v>
      </c>
      <c r="W150" s="494">
        <f t="shared" si="69"/>
        <v>1.5089999999999999</v>
      </c>
      <c r="X150" s="495">
        <f t="shared" si="70"/>
        <v>24.71243233468795</v>
      </c>
      <c r="Y150" s="496" t="str">
        <f t="shared" si="71"/>
        <v>Reject</v>
      </c>
      <c r="Z150" s="495"/>
      <c r="AA150" s="495"/>
      <c r="AB150" s="497"/>
      <c r="AC150" s="497"/>
      <c r="AD150" s="495"/>
      <c r="AE150" s="497"/>
      <c r="AF150" s="498"/>
      <c r="AG150" s="499"/>
      <c r="AH150" s="499"/>
      <c r="AI150" s="500"/>
      <c r="AJ150" s="401"/>
      <c r="AK150" s="401"/>
      <c r="AL150" s="401"/>
      <c r="AM150" s="401"/>
      <c r="AN150" s="401"/>
      <c r="AO150" s="401"/>
      <c r="AP150" s="401"/>
      <c r="AQ150" s="401"/>
      <c r="AR150" s="401"/>
      <c r="AS150" s="401"/>
      <c r="AT150" s="401"/>
      <c r="AU150" s="401"/>
      <c r="AV150" s="401"/>
      <c r="AW150" s="401"/>
      <c r="AX150" s="401"/>
      <c r="AY150" s="401"/>
      <c r="AZ150" s="401"/>
      <c r="BA150" s="401"/>
      <c r="BB150" s="401"/>
      <c r="BC150" s="401"/>
      <c r="BD150" s="401"/>
      <c r="BE150" s="401"/>
      <c r="BF150" s="401"/>
      <c r="BG150" s="401"/>
      <c r="BH150" s="401"/>
      <c r="BI150" s="401"/>
      <c r="BJ150" s="401"/>
      <c r="BK150" s="401"/>
      <c r="BL150" s="401"/>
      <c r="BM150" s="401"/>
      <c r="BN150" s="401"/>
      <c r="BO150" s="401"/>
      <c r="BP150" s="401"/>
      <c r="BQ150" s="401"/>
      <c r="BR150" s="401"/>
      <c r="BS150" s="401"/>
      <c r="BT150" s="401"/>
      <c r="BU150" s="401"/>
      <c r="BV150" s="401"/>
      <c r="BW150" s="401"/>
      <c r="BX150" s="401"/>
      <c r="BY150" s="401"/>
      <c r="BZ150" s="401"/>
      <c r="CA150" s="401"/>
      <c r="CB150" s="401"/>
      <c r="CC150" s="401"/>
      <c r="CD150" s="401"/>
      <c r="CE150" s="401"/>
      <c r="CF150" s="401"/>
      <c r="CG150" s="401"/>
      <c r="CH150" s="401"/>
      <c r="CI150" s="401"/>
      <c r="CJ150" s="401"/>
      <c r="CK150" s="401"/>
      <c r="CL150" s="401"/>
      <c r="CM150" s="401"/>
      <c r="CN150" s="401"/>
      <c r="CO150" s="401"/>
      <c r="CP150" s="401"/>
      <c r="CQ150" s="401"/>
      <c r="CR150" s="401"/>
      <c r="CS150" s="401"/>
      <c r="CT150" s="401"/>
      <c r="CU150" s="401"/>
      <c r="CV150" s="401"/>
      <c r="CW150" s="401"/>
      <c r="CX150" s="401"/>
      <c r="CY150" s="401"/>
      <c r="CZ150" s="401"/>
      <c r="DA150" s="401"/>
      <c r="DB150" s="401"/>
      <c r="DC150" s="401"/>
      <c r="DD150" s="401"/>
      <c r="DE150" s="401"/>
      <c r="DF150" s="401"/>
      <c r="DG150" s="401"/>
      <c r="DH150" s="401"/>
      <c r="DI150" s="401"/>
      <c r="DJ150" s="401"/>
      <c r="DK150" s="401"/>
      <c r="DL150" s="401"/>
      <c r="DM150" s="401"/>
      <c r="DN150" s="401"/>
      <c r="DO150" s="401"/>
      <c r="DP150" s="401"/>
      <c r="DQ150" s="401"/>
      <c r="DR150" s="401"/>
      <c r="DS150" s="401"/>
      <c r="DT150" s="401"/>
      <c r="DU150" s="401"/>
      <c r="DV150" s="401"/>
      <c r="DW150" s="401"/>
      <c r="DX150" s="401"/>
      <c r="DY150" s="401"/>
      <c r="DZ150" s="401"/>
      <c r="EA150" s="401"/>
      <c r="EB150" s="401"/>
      <c r="EC150" s="401"/>
      <c r="ED150" s="401"/>
      <c r="EE150" s="401"/>
      <c r="EF150" s="401"/>
      <c r="EG150" s="401"/>
      <c r="EH150" s="401"/>
      <c r="EI150" s="401"/>
      <c r="EJ150" s="401"/>
      <c r="EK150" s="401"/>
      <c r="EL150" s="401"/>
      <c r="EM150" s="401"/>
      <c r="EN150" s="401"/>
      <c r="EO150" s="401"/>
      <c r="EP150" s="401"/>
      <c r="EQ150" s="401"/>
      <c r="ER150" s="401"/>
      <c r="ES150" s="401"/>
      <c r="ET150" s="401"/>
      <c r="EU150" s="401"/>
      <c r="EV150" s="401"/>
      <c r="EW150" s="401"/>
      <c r="EX150" s="401"/>
      <c r="EY150" s="401"/>
      <c r="EZ150" s="401"/>
      <c r="FA150" s="401"/>
      <c r="FB150" s="401"/>
      <c r="FC150" s="401"/>
      <c r="FD150" s="401"/>
      <c r="FE150" s="401"/>
      <c r="FF150" s="401"/>
      <c r="FG150" s="401"/>
      <c r="FH150" s="401"/>
      <c r="FI150" s="401"/>
      <c r="FJ150" s="401"/>
      <c r="FK150" s="401"/>
      <c r="FL150" s="401"/>
      <c r="FM150" s="401"/>
      <c r="FN150" s="401"/>
      <c r="FO150" s="401"/>
      <c r="FP150" s="401"/>
      <c r="FQ150" s="401"/>
      <c r="FR150" s="401"/>
      <c r="FS150" s="401"/>
      <c r="FT150" s="401"/>
      <c r="FU150" s="401"/>
      <c r="FV150" s="401"/>
      <c r="FW150" s="401"/>
      <c r="FX150" s="401"/>
      <c r="FY150" s="401"/>
      <c r="FZ150" s="401"/>
      <c r="GA150" s="401"/>
      <c r="GB150" s="401"/>
      <c r="GC150" s="401"/>
      <c r="GD150" s="401"/>
      <c r="GE150" s="401"/>
      <c r="GF150" s="401"/>
      <c r="GG150" s="401"/>
      <c r="GH150" s="401"/>
      <c r="GI150" s="401"/>
      <c r="GJ150" s="401"/>
      <c r="GK150" s="401"/>
      <c r="GL150" s="401"/>
      <c r="GM150" s="401"/>
      <c r="GN150" s="401"/>
      <c r="GO150" s="401"/>
      <c r="GP150" s="401"/>
      <c r="GQ150" s="401"/>
      <c r="GR150" s="401"/>
      <c r="GS150" s="401"/>
      <c r="GT150" s="401"/>
      <c r="GU150" s="401"/>
      <c r="GV150" s="401"/>
      <c r="GW150" s="401"/>
      <c r="GX150" s="401"/>
      <c r="GY150" s="401"/>
      <c r="GZ150" s="401"/>
      <c r="HA150" s="401"/>
      <c r="HB150" s="401"/>
      <c r="HC150" s="401"/>
      <c r="HD150" s="401"/>
      <c r="HE150" s="401"/>
      <c r="HF150" s="401"/>
      <c r="HG150" s="401"/>
      <c r="HH150" s="401"/>
      <c r="HI150" s="401"/>
      <c r="HJ150" s="401"/>
      <c r="HK150" s="401"/>
      <c r="HL150" s="401"/>
      <c r="HM150" s="401"/>
      <c r="HN150" s="401"/>
      <c r="HO150" s="401"/>
      <c r="HP150" s="401"/>
      <c r="HQ150" s="401"/>
      <c r="HR150" s="401"/>
      <c r="HS150" s="401"/>
      <c r="HT150" s="401"/>
      <c r="HU150" s="401"/>
      <c r="HV150" s="401"/>
      <c r="HW150" s="401"/>
      <c r="HX150" s="401"/>
      <c r="HY150" s="401"/>
      <c r="HZ150" s="401"/>
      <c r="IA150" s="401"/>
      <c r="IB150" s="401"/>
      <c r="IC150" s="401"/>
      <c r="ID150" s="401"/>
      <c r="IE150" s="401"/>
      <c r="IF150" s="401"/>
      <c r="IG150" s="401"/>
      <c r="IH150" s="401"/>
      <c r="II150" s="401"/>
      <c r="IJ150" s="401"/>
      <c r="IK150" s="401"/>
      <c r="IL150" s="401"/>
      <c r="IM150" s="401"/>
      <c r="IN150" s="401"/>
      <c r="IO150" s="401"/>
      <c r="IP150" s="401"/>
      <c r="IQ150" s="401"/>
      <c r="IR150" s="401"/>
      <c r="IS150" s="401"/>
      <c r="IT150" s="401"/>
      <c r="IU150" s="401"/>
      <c r="IV150" s="401"/>
      <c r="IW150" s="401"/>
      <c r="IX150" s="401"/>
      <c r="IY150" s="401"/>
      <c r="IZ150" s="401"/>
      <c r="JA150" s="401"/>
      <c r="JB150" s="401"/>
      <c r="JC150" s="401"/>
      <c r="JD150" s="401"/>
      <c r="JE150" s="401"/>
      <c r="JF150" s="401"/>
      <c r="JG150" s="401"/>
      <c r="JH150" s="401"/>
      <c r="JI150" s="401"/>
      <c r="JJ150" s="401"/>
      <c r="JK150" s="401"/>
      <c r="JL150" s="401"/>
      <c r="JM150" s="401"/>
      <c r="JN150" s="401"/>
      <c r="JO150" s="401"/>
      <c r="JP150" s="401"/>
      <c r="JQ150" s="401"/>
      <c r="JR150" s="401"/>
      <c r="JS150" s="401"/>
      <c r="JT150" s="401"/>
      <c r="JU150" s="401"/>
      <c r="JV150" s="401"/>
      <c r="JW150" s="401"/>
      <c r="JX150" s="401"/>
      <c r="JY150" s="401"/>
      <c r="JZ150" s="401"/>
      <c r="KA150" s="401"/>
      <c r="KB150" s="401"/>
      <c r="KC150" s="401"/>
      <c r="KD150" s="401"/>
      <c r="KE150" s="401"/>
      <c r="KF150" s="401"/>
      <c r="KG150" s="401"/>
      <c r="KH150" s="401"/>
      <c r="KI150" s="401"/>
      <c r="KJ150" s="401"/>
      <c r="KK150" s="401"/>
      <c r="KL150" s="401"/>
      <c r="KM150" s="401"/>
      <c r="KN150" s="401"/>
      <c r="KO150" s="401"/>
      <c r="KP150" s="401"/>
      <c r="KQ150" s="401"/>
      <c r="KR150" s="401"/>
      <c r="KS150" s="401"/>
      <c r="KT150" s="401"/>
      <c r="KU150" s="401"/>
      <c r="KV150" s="401"/>
      <c r="KW150" s="401"/>
      <c r="KX150" s="401"/>
      <c r="KY150" s="401"/>
      <c r="KZ150" s="401"/>
      <c r="LA150" s="401"/>
      <c r="LB150" s="401"/>
      <c r="LC150" s="401"/>
      <c r="LD150" s="401"/>
      <c r="LE150" s="401"/>
      <c r="LF150" s="401"/>
      <c r="LG150" s="401"/>
      <c r="LH150" s="401"/>
      <c r="LI150" s="401"/>
      <c r="LJ150" s="401"/>
      <c r="LK150" s="401"/>
      <c r="LL150" s="401"/>
      <c r="LM150" s="401"/>
      <c r="LN150" s="401"/>
      <c r="LO150" s="401"/>
      <c r="LP150" s="401"/>
      <c r="LQ150" s="401"/>
      <c r="LR150" s="401"/>
      <c r="LS150" s="401"/>
      <c r="LT150" s="401"/>
      <c r="LU150" s="401"/>
      <c r="LV150" s="401"/>
      <c r="LW150" s="401"/>
      <c r="LX150" s="401"/>
      <c r="LY150" s="401"/>
      <c r="LZ150" s="401"/>
      <c r="MA150" s="401"/>
      <c r="MB150" s="401"/>
      <c r="MC150" s="401"/>
      <c r="MD150" s="401"/>
      <c r="ME150" s="401"/>
      <c r="MF150" s="401"/>
      <c r="MG150" s="401"/>
      <c r="MH150" s="401"/>
      <c r="MI150" s="401"/>
      <c r="MJ150" s="401"/>
      <c r="MK150" s="401"/>
      <c r="ML150" s="401"/>
      <c r="MM150" s="401"/>
      <c r="MN150" s="401"/>
      <c r="MO150" s="401"/>
      <c r="MP150" s="401"/>
      <c r="MQ150" s="401"/>
      <c r="MR150" s="401"/>
      <c r="MS150" s="401"/>
      <c r="MT150" s="401"/>
      <c r="MU150" s="401"/>
      <c r="MV150" s="401"/>
      <c r="MW150" s="401"/>
      <c r="MX150" s="401"/>
      <c r="MY150" s="401"/>
      <c r="MZ150" s="401"/>
      <c r="NA150" s="401"/>
      <c r="NB150" s="401"/>
      <c r="NC150" s="401"/>
      <c r="ND150" s="401"/>
      <c r="NE150" s="401"/>
      <c r="NF150" s="401"/>
      <c r="NG150" s="401"/>
      <c r="NH150" s="401"/>
      <c r="NI150" s="401"/>
      <c r="NJ150" s="401"/>
      <c r="NK150" s="401"/>
      <c r="NL150" s="401"/>
      <c r="NM150" s="401"/>
      <c r="NN150" s="401"/>
      <c r="NO150" s="401"/>
      <c r="NP150" s="401"/>
      <c r="NQ150" s="401"/>
      <c r="NR150" s="401"/>
      <c r="NS150" s="401"/>
      <c r="NT150" s="401"/>
      <c r="NU150" s="401"/>
      <c r="NV150" s="401"/>
      <c r="NW150" s="401"/>
      <c r="NX150" s="401"/>
      <c r="NY150" s="401"/>
      <c r="NZ150" s="401"/>
      <c r="OA150" s="401"/>
      <c r="OB150" s="401"/>
      <c r="OC150" s="401"/>
      <c r="OD150" s="401"/>
      <c r="OE150" s="401"/>
      <c r="OF150" s="401"/>
      <c r="OG150" s="401"/>
      <c r="OH150" s="401"/>
      <c r="OI150" s="401"/>
      <c r="OJ150" s="401"/>
      <c r="OK150" s="401"/>
      <c r="OL150" s="401"/>
      <c r="OM150" s="401"/>
      <c r="ON150" s="401"/>
      <c r="OO150" s="401"/>
      <c r="OP150" s="401"/>
      <c r="OQ150" s="401"/>
      <c r="OR150" s="401"/>
      <c r="OS150" s="401"/>
      <c r="OT150" s="401"/>
      <c r="OU150" s="401"/>
      <c r="OV150" s="401"/>
      <c r="OW150" s="401"/>
      <c r="OX150" s="401"/>
      <c r="OY150" s="401"/>
      <c r="OZ150" s="401"/>
      <c r="PA150" s="401"/>
      <c r="PB150" s="401"/>
      <c r="PC150" s="401"/>
      <c r="PD150" s="401"/>
      <c r="PE150" s="401"/>
      <c r="PF150" s="401"/>
      <c r="PG150" s="401"/>
      <c r="PH150" s="401"/>
      <c r="PI150" s="401"/>
      <c r="PJ150" s="401"/>
      <c r="PK150" s="401"/>
      <c r="PL150" s="401"/>
      <c r="PM150" s="401"/>
      <c r="PN150" s="401"/>
      <c r="PO150" s="401"/>
      <c r="PP150" s="401"/>
      <c r="PQ150" s="401"/>
      <c r="PR150" s="401"/>
      <c r="PS150" s="401"/>
      <c r="PT150" s="401"/>
      <c r="PU150" s="401"/>
      <c r="PV150" s="401"/>
      <c r="PW150" s="401"/>
      <c r="PX150" s="401"/>
      <c r="PY150" s="401"/>
      <c r="PZ150" s="401"/>
      <c r="QA150" s="401"/>
      <c r="QB150" s="401"/>
      <c r="QC150" s="401"/>
      <c r="QD150" s="401"/>
      <c r="QE150" s="401"/>
      <c r="QF150" s="401"/>
      <c r="QG150" s="401"/>
      <c r="QH150" s="401"/>
      <c r="QI150" s="401"/>
      <c r="QJ150" s="401"/>
      <c r="QK150" s="401"/>
      <c r="QL150" s="401"/>
      <c r="QM150" s="401"/>
      <c r="QN150" s="401"/>
      <c r="QO150" s="401"/>
      <c r="QP150" s="401"/>
      <c r="QQ150" s="401"/>
      <c r="QR150" s="401"/>
      <c r="QS150" s="401"/>
      <c r="QT150" s="401"/>
      <c r="QU150" s="401"/>
      <c r="QV150" s="401"/>
      <c r="QW150" s="401"/>
      <c r="QX150" s="401"/>
      <c r="QY150" s="401"/>
      <c r="QZ150" s="401"/>
      <c r="RA150" s="401"/>
      <c r="RB150" s="401"/>
      <c r="RC150" s="401"/>
      <c r="RD150" s="401"/>
      <c r="RE150" s="401"/>
      <c r="RF150" s="401"/>
      <c r="RG150" s="401"/>
      <c r="RH150" s="401"/>
      <c r="RI150" s="401"/>
      <c r="RJ150" s="401"/>
      <c r="RK150" s="401"/>
      <c r="RL150" s="401"/>
      <c r="RM150" s="401"/>
      <c r="RN150" s="401"/>
      <c r="RO150" s="401"/>
      <c r="RP150" s="401"/>
      <c r="RQ150" s="401"/>
      <c r="RR150" s="401"/>
      <c r="RS150" s="401"/>
      <c r="RT150" s="401"/>
      <c r="RU150" s="401"/>
      <c r="RV150" s="401"/>
      <c r="RW150" s="401"/>
      <c r="RX150" s="401"/>
      <c r="RY150" s="401"/>
      <c r="RZ150" s="401"/>
      <c r="SA150" s="401"/>
      <c r="SB150" s="401"/>
      <c r="SC150" s="401"/>
      <c r="SD150" s="401"/>
      <c r="SE150" s="401"/>
      <c r="SF150" s="401"/>
      <c r="SG150" s="401"/>
      <c r="SH150" s="401"/>
      <c r="SI150" s="401"/>
      <c r="SJ150" s="401"/>
      <c r="SK150" s="401"/>
      <c r="SL150" s="401"/>
      <c r="SM150" s="401"/>
      <c r="SN150" s="401"/>
      <c r="SO150" s="401"/>
      <c r="SP150" s="401"/>
      <c r="SQ150" s="401"/>
      <c r="SR150" s="401"/>
      <c r="SS150" s="401"/>
      <c r="ST150" s="401"/>
      <c r="SU150" s="401"/>
      <c r="SV150" s="401"/>
      <c r="SW150" s="401"/>
      <c r="SX150" s="401"/>
      <c r="SY150" s="401"/>
      <c r="SZ150" s="401"/>
      <c r="TA150" s="401"/>
      <c r="TB150" s="401"/>
      <c r="TC150" s="401"/>
      <c r="TD150" s="401"/>
      <c r="TE150" s="401"/>
      <c r="TF150" s="401"/>
      <c r="TG150" s="401"/>
      <c r="TH150" s="401"/>
      <c r="TI150" s="401"/>
      <c r="TJ150" s="401"/>
      <c r="TK150" s="401"/>
      <c r="TL150" s="401"/>
      <c r="TM150" s="401"/>
      <c r="TN150" s="401"/>
      <c r="TO150" s="401"/>
      <c r="TP150" s="401"/>
      <c r="TQ150" s="401"/>
      <c r="TR150" s="401"/>
      <c r="TS150" s="401"/>
      <c r="TT150" s="401"/>
      <c r="TU150" s="401"/>
      <c r="TV150" s="401"/>
      <c r="TW150" s="401"/>
      <c r="TX150" s="401"/>
      <c r="TY150" s="401"/>
      <c r="TZ150" s="401"/>
      <c r="UA150" s="401"/>
      <c r="UB150" s="401"/>
      <c r="UC150" s="401"/>
      <c r="UD150" s="401"/>
      <c r="UE150" s="401"/>
      <c r="UF150" s="401"/>
      <c r="UG150" s="401"/>
      <c r="UH150" s="401"/>
      <c r="UI150" s="401"/>
      <c r="UJ150" s="401"/>
      <c r="UK150" s="401"/>
      <c r="UL150" s="401"/>
      <c r="UM150" s="401"/>
    </row>
    <row r="151" spans="1:559" s="467" customFormat="1" ht="13.95" customHeight="1">
      <c r="A151" s="963"/>
      <c r="B151" s="450" t="s">
        <v>1191</v>
      </c>
      <c r="C151" s="451" t="s">
        <v>363</v>
      </c>
      <c r="D151" s="451" t="s">
        <v>1202</v>
      </c>
      <c r="E151" s="451" t="s">
        <v>1203</v>
      </c>
      <c r="F151" s="452">
        <v>44.85</v>
      </c>
      <c r="G151" s="452">
        <v>0.67</v>
      </c>
      <c r="H151" s="452">
        <v>3.93</v>
      </c>
      <c r="I151" s="453">
        <f>COUNT(F151:F153)</f>
        <v>3</v>
      </c>
      <c r="J151" s="458">
        <f>AVERAGE(F151:F153)</f>
        <v>32.106666666666662</v>
      </c>
      <c r="K151" s="458">
        <f>STDEV(F151:F153)</f>
        <v>12.244894174035712</v>
      </c>
      <c r="L151" s="459">
        <f>K151/J151</f>
        <v>0.3813816707029396</v>
      </c>
      <c r="M151" s="454">
        <f t="shared" si="63"/>
        <v>1.0407058772589906</v>
      </c>
      <c r="N151" s="455">
        <f t="shared" si="64"/>
        <v>0.85099396265574889</v>
      </c>
      <c r="O151" s="455">
        <f t="shared" si="65"/>
        <v>0.70198792531149778</v>
      </c>
      <c r="P151" s="455">
        <f t="shared" si="66"/>
        <v>0.29801207468850222</v>
      </c>
      <c r="Q151" s="456">
        <f t="shared" si="67"/>
        <v>0.89403622406550665</v>
      </c>
      <c r="R151" s="457">
        <f>COUNT(F151:F153)</f>
        <v>3</v>
      </c>
      <c r="S151" s="458">
        <f>AVERAGE(F151:F153)</f>
        <v>32.106666666666662</v>
      </c>
      <c r="T151" s="458">
        <f>STDEV(F151:F153)</f>
        <v>12.244894174035712</v>
      </c>
      <c r="U151" s="459">
        <f>T151/S151</f>
        <v>0.3813816707029396</v>
      </c>
      <c r="V151" s="460">
        <f t="shared" si="68"/>
        <v>12.743333333333339</v>
      </c>
      <c r="W151" s="460">
        <f t="shared" si="69"/>
        <v>1.196</v>
      </c>
      <c r="X151" s="461">
        <f t="shared" si="70"/>
        <v>14.644893432146711</v>
      </c>
      <c r="Y151" s="462" t="str">
        <f t="shared" si="71"/>
        <v>Accept</v>
      </c>
      <c r="Z151" s="461"/>
      <c r="AA151" s="461"/>
      <c r="AB151" s="463"/>
      <c r="AC151" s="463"/>
      <c r="AD151" s="461"/>
      <c r="AE151" s="463"/>
      <c r="AF151" s="464">
        <f>COUNT(F151:F153)</f>
        <v>3</v>
      </c>
      <c r="AG151" s="465">
        <f>AVERAGE(F151:F153)</f>
        <v>32.106666666666662</v>
      </c>
      <c r="AH151" s="465">
        <f>STDEV(F151:F153)</f>
        <v>12.244894174035712</v>
      </c>
      <c r="AI151" s="466">
        <f>AH151/AG151</f>
        <v>0.3813816707029396</v>
      </c>
      <c r="AJ151" s="401"/>
      <c r="AK151" s="401"/>
      <c r="AL151" s="401"/>
      <c r="AM151" s="401"/>
      <c r="AN151" s="401"/>
      <c r="AO151" s="401"/>
      <c r="AP151" s="401"/>
      <c r="AQ151" s="401"/>
      <c r="AR151" s="401"/>
      <c r="AS151" s="401"/>
      <c r="AT151" s="401"/>
      <c r="AU151" s="401"/>
      <c r="AV151" s="401"/>
      <c r="AW151" s="401"/>
      <c r="AX151" s="401"/>
      <c r="AY151" s="401"/>
      <c r="AZ151" s="401"/>
      <c r="BA151" s="401"/>
      <c r="BB151" s="401"/>
      <c r="BC151" s="401"/>
      <c r="BD151" s="401"/>
      <c r="BE151" s="401"/>
      <c r="BF151" s="401"/>
      <c r="BG151" s="401"/>
      <c r="BH151" s="401"/>
      <c r="BI151" s="401"/>
      <c r="BJ151" s="401"/>
      <c r="BK151" s="401"/>
      <c r="BL151" s="401"/>
      <c r="BM151" s="401"/>
      <c r="BN151" s="401"/>
      <c r="BO151" s="401"/>
      <c r="BP151" s="401"/>
      <c r="BQ151" s="401"/>
      <c r="BR151" s="401"/>
      <c r="BS151" s="401"/>
      <c r="BT151" s="401"/>
      <c r="BU151" s="401"/>
      <c r="BV151" s="401"/>
      <c r="BW151" s="401"/>
      <c r="BX151" s="401"/>
      <c r="BY151" s="401"/>
      <c r="BZ151" s="401"/>
      <c r="CA151" s="401"/>
      <c r="CB151" s="401"/>
      <c r="CC151" s="401"/>
      <c r="CD151" s="401"/>
      <c r="CE151" s="401"/>
      <c r="CF151" s="401"/>
      <c r="CG151" s="401"/>
      <c r="CH151" s="401"/>
      <c r="CI151" s="401"/>
      <c r="CJ151" s="401"/>
      <c r="CK151" s="401"/>
      <c r="CL151" s="401"/>
      <c r="CM151" s="401"/>
      <c r="CN151" s="401"/>
      <c r="CO151" s="401"/>
      <c r="CP151" s="401"/>
      <c r="CQ151" s="401"/>
      <c r="CR151" s="401"/>
      <c r="CS151" s="401"/>
      <c r="CT151" s="401"/>
      <c r="CU151" s="401"/>
      <c r="CV151" s="401"/>
      <c r="CW151" s="401"/>
      <c r="CX151" s="401"/>
      <c r="CY151" s="401"/>
      <c r="CZ151" s="401"/>
      <c r="DA151" s="401"/>
      <c r="DB151" s="401"/>
      <c r="DC151" s="401"/>
      <c r="DD151" s="401"/>
      <c r="DE151" s="401"/>
      <c r="DF151" s="401"/>
      <c r="DG151" s="401"/>
      <c r="DH151" s="401"/>
      <c r="DI151" s="401"/>
      <c r="DJ151" s="401"/>
      <c r="DK151" s="401"/>
      <c r="DL151" s="401"/>
      <c r="DM151" s="401"/>
      <c r="DN151" s="401"/>
      <c r="DO151" s="401"/>
      <c r="DP151" s="401"/>
      <c r="DQ151" s="401"/>
      <c r="DR151" s="401"/>
      <c r="DS151" s="401"/>
      <c r="DT151" s="401"/>
      <c r="DU151" s="401"/>
      <c r="DV151" s="401"/>
      <c r="DW151" s="401"/>
      <c r="DX151" s="401"/>
      <c r="DY151" s="401"/>
      <c r="DZ151" s="401"/>
      <c r="EA151" s="401"/>
      <c r="EB151" s="401"/>
      <c r="EC151" s="401"/>
      <c r="ED151" s="401"/>
      <c r="EE151" s="401"/>
      <c r="EF151" s="401"/>
      <c r="EG151" s="401"/>
      <c r="EH151" s="401"/>
      <c r="EI151" s="401"/>
      <c r="EJ151" s="401"/>
      <c r="EK151" s="401"/>
      <c r="EL151" s="401"/>
      <c r="EM151" s="401"/>
      <c r="EN151" s="401"/>
      <c r="EO151" s="401"/>
      <c r="EP151" s="401"/>
      <c r="EQ151" s="401"/>
      <c r="ER151" s="401"/>
      <c r="ES151" s="401"/>
      <c r="ET151" s="401"/>
      <c r="EU151" s="401"/>
      <c r="EV151" s="401"/>
      <c r="EW151" s="401"/>
      <c r="EX151" s="401"/>
      <c r="EY151" s="401"/>
      <c r="EZ151" s="401"/>
      <c r="FA151" s="401"/>
      <c r="FB151" s="401"/>
      <c r="FC151" s="401"/>
      <c r="FD151" s="401"/>
      <c r="FE151" s="401"/>
      <c r="FF151" s="401"/>
      <c r="FG151" s="401"/>
      <c r="FH151" s="401"/>
      <c r="FI151" s="401"/>
      <c r="FJ151" s="401"/>
      <c r="FK151" s="401"/>
      <c r="FL151" s="401"/>
      <c r="FM151" s="401"/>
      <c r="FN151" s="401"/>
      <c r="FO151" s="401"/>
      <c r="FP151" s="401"/>
      <c r="FQ151" s="401"/>
      <c r="FR151" s="401"/>
      <c r="FS151" s="401"/>
      <c r="FT151" s="401"/>
      <c r="FU151" s="401"/>
      <c r="FV151" s="401"/>
      <c r="FW151" s="401"/>
      <c r="FX151" s="401"/>
      <c r="FY151" s="401"/>
      <c r="FZ151" s="401"/>
      <c r="GA151" s="401"/>
      <c r="GB151" s="401"/>
      <c r="GC151" s="401"/>
      <c r="GD151" s="401"/>
      <c r="GE151" s="401"/>
      <c r="GF151" s="401"/>
      <c r="GG151" s="401"/>
      <c r="GH151" s="401"/>
      <c r="GI151" s="401"/>
      <c r="GJ151" s="401"/>
      <c r="GK151" s="401"/>
      <c r="GL151" s="401"/>
      <c r="GM151" s="401"/>
      <c r="GN151" s="401"/>
      <c r="GO151" s="401"/>
      <c r="GP151" s="401"/>
      <c r="GQ151" s="401"/>
      <c r="GR151" s="401"/>
      <c r="GS151" s="401"/>
      <c r="GT151" s="401"/>
      <c r="GU151" s="401"/>
      <c r="GV151" s="401"/>
      <c r="GW151" s="401"/>
      <c r="GX151" s="401"/>
      <c r="GY151" s="401"/>
      <c r="GZ151" s="401"/>
      <c r="HA151" s="401"/>
      <c r="HB151" s="401"/>
      <c r="HC151" s="401"/>
      <c r="HD151" s="401"/>
      <c r="HE151" s="401"/>
      <c r="HF151" s="401"/>
      <c r="HG151" s="401"/>
      <c r="HH151" s="401"/>
      <c r="HI151" s="401"/>
      <c r="HJ151" s="401"/>
      <c r="HK151" s="401"/>
      <c r="HL151" s="401"/>
      <c r="HM151" s="401"/>
      <c r="HN151" s="401"/>
      <c r="HO151" s="401"/>
      <c r="HP151" s="401"/>
      <c r="HQ151" s="401"/>
      <c r="HR151" s="401"/>
      <c r="HS151" s="401"/>
      <c r="HT151" s="401"/>
      <c r="HU151" s="401"/>
      <c r="HV151" s="401"/>
      <c r="HW151" s="401"/>
      <c r="HX151" s="401"/>
      <c r="HY151" s="401"/>
      <c r="HZ151" s="401"/>
      <c r="IA151" s="401"/>
      <c r="IB151" s="401"/>
      <c r="IC151" s="401"/>
      <c r="ID151" s="401"/>
      <c r="IE151" s="401"/>
      <c r="IF151" s="401"/>
      <c r="IG151" s="401"/>
      <c r="IH151" s="401"/>
      <c r="II151" s="401"/>
      <c r="IJ151" s="401"/>
      <c r="IK151" s="401"/>
      <c r="IL151" s="401"/>
      <c r="IM151" s="401"/>
      <c r="IN151" s="401"/>
      <c r="IO151" s="401"/>
      <c r="IP151" s="401"/>
      <c r="IQ151" s="401"/>
      <c r="IR151" s="401"/>
      <c r="IS151" s="401"/>
      <c r="IT151" s="401"/>
      <c r="IU151" s="401"/>
      <c r="IV151" s="401"/>
      <c r="IW151" s="401"/>
      <c r="IX151" s="401"/>
      <c r="IY151" s="401"/>
      <c r="IZ151" s="401"/>
      <c r="JA151" s="401"/>
      <c r="JB151" s="401"/>
      <c r="JC151" s="401"/>
      <c r="JD151" s="401"/>
      <c r="JE151" s="401"/>
      <c r="JF151" s="401"/>
      <c r="JG151" s="401"/>
      <c r="JH151" s="401"/>
      <c r="JI151" s="401"/>
      <c r="JJ151" s="401"/>
      <c r="JK151" s="401"/>
      <c r="JL151" s="401"/>
      <c r="JM151" s="401"/>
      <c r="JN151" s="401"/>
      <c r="JO151" s="401"/>
      <c r="JP151" s="401"/>
      <c r="JQ151" s="401"/>
      <c r="JR151" s="401"/>
      <c r="JS151" s="401"/>
      <c r="JT151" s="401"/>
      <c r="JU151" s="401"/>
      <c r="JV151" s="401"/>
      <c r="JW151" s="401"/>
      <c r="JX151" s="401"/>
      <c r="JY151" s="401"/>
      <c r="JZ151" s="401"/>
      <c r="KA151" s="401"/>
      <c r="KB151" s="401"/>
      <c r="KC151" s="401"/>
      <c r="KD151" s="401"/>
      <c r="KE151" s="401"/>
      <c r="KF151" s="401"/>
      <c r="KG151" s="401"/>
      <c r="KH151" s="401"/>
      <c r="KI151" s="401"/>
      <c r="KJ151" s="401"/>
      <c r="KK151" s="401"/>
      <c r="KL151" s="401"/>
      <c r="KM151" s="401"/>
      <c r="KN151" s="401"/>
      <c r="KO151" s="401"/>
      <c r="KP151" s="401"/>
      <c r="KQ151" s="401"/>
      <c r="KR151" s="401"/>
      <c r="KS151" s="401"/>
      <c r="KT151" s="401"/>
      <c r="KU151" s="401"/>
      <c r="KV151" s="401"/>
      <c r="KW151" s="401"/>
      <c r="KX151" s="401"/>
      <c r="KY151" s="401"/>
      <c r="KZ151" s="401"/>
      <c r="LA151" s="401"/>
      <c r="LB151" s="401"/>
      <c r="LC151" s="401"/>
      <c r="LD151" s="401"/>
      <c r="LE151" s="401"/>
      <c r="LF151" s="401"/>
      <c r="LG151" s="401"/>
      <c r="LH151" s="401"/>
      <c r="LI151" s="401"/>
      <c r="LJ151" s="401"/>
      <c r="LK151" s="401"/>
      <c r="LL151" s="401"/>
      <c r="LM151" s="401"/>
      <c r="LN151" s="401"/>
      <c r="LO151" s="401"/>
      <c r="LP151" s="401"/>
      <c r="LQ151" s="401"/>
      <c r="LR151" s="401"/>
      <c r="LS151" s="401"/>
      <c r="LT151" s="401"/>
      <c r="LU151" s="401"/>
      <c r="LV151" s="401"/>
      <c r="LW151" s="401"/>
      <c r="LX151" s="401"/>
      <c r="LY151" s="401"/>
      <c r="LZ151" s="401"/>
      <c r="MA151" s="401"/>
      <c r="MB151" s="401"/>
      <c r="MC151" s="401"/>
      <c r="MD151" s="401"/>
      <c r="ME151" s="401"/>
      <c r="MF151" s="401"/>
      <c r="MG151" s="401"/>
      <c r="MH151" s="401"/>
      <c r="MI151" s="401"/>
      <c r="MJ151" s="401"/>
      <c r="MK151" s="401"/>
      <c r="ML151" s="401"/>
      <c r="MM151" s="401"/>
      <c r="MN151" s="401"/>
      <c r="MO151" s="401"/>
      <c r="MP151" s="401"/>
      <c r="MQ151" s="401"/>
      <c r="MR151" s="401"/>
      <c r="MS151" s="401"/>
      <c r="MT151" s="401"/>
      <c r="MU151" s="401"/>
      <c r="MV151" s="401"/>
      <c r="MW151" s="401"/>
      <c r="MX151" s="401"/>
      <c r="MY151" s="401"/>
      <c r="MZ151" s="401"/>
      <c r="NA151" s="401"/>
      <c r="NB151" s="401"/>
      <c r="NC151" s="401"/>
      <c r="ND151" s="401"/>
      <c r="NE151" s="401"/>
      <c r="NF151" s="401"/>
      <c r="NG151" s="401"/>
      <c r="NH151" s="401"/>
      <c r="NI151" s="401"/>
      <c r="NJ151" s="401"/>
      <c r="NK151" s="401"/>
      <c r="NL151" s="401"/>
      <c r="NM151" s="401"/>
      <c r="NN151" s="401"/>
      <c r="NO151" s="401"/>
      <c r="NP151" s="401"/>
      <c r="NQ151" s="401"/>
      <c r="NR151" s="401"/>
      <c r="NS151" s="401"/>
      <c r="NT151" s="401"/>
      <c r="NU151" s="401"/>
      <c r="NV151" s="401"/>
      <c r="NW151" s="401"/>
      <c r="NX151" s="401"/>
      <c r="NY151" s="401"/>
      <c r="NZ151" s="401"/>
      <c r="OA151" s="401"/>
      <c r="OB151" s="401"/>
      <c r="OC151" s="401"/>
      <c r="OD151" s="401"/>
      <c r="OE151" s="401"/>
      <c r="OF151" s="401"/>
      <c r="OG151" s="401"/>
      <c r="OH151" s="401"/>
      <c r="OI151" s="401"/>
      <c r="OJ151" s="401"/>
      <c r="OK151" s="401"/>
      <c r="OL151" s="401"/>
      <c r="OM151" s="401"/>
      <c r="ON151" s="401"/>
      <c r="OO151" s="401"/>
      <c r="OP151" s="401"/>
      <c r="OQ151" s="401"/>
      <c r="OR151" s="401"/>
      <c r="OS151" s="401"/>
      <c r="OT151" s="401"/>
      <c r="OU151" s="401"/>
      <c r="OV151" s="401"/>
      <c r="OW151" s="401"/>
      <c r="OX151" s="401"/>
      <c r="OY151" s="401"/>
      <c r="OZ151" s="401"/>
      <c r="PA151" s="401"/>
      <c r="PB151" s="401"/>
      <c r="PC151" s="401"/>
      <c r="PD151" s="401"/>
      <c r="PE151" s="401"/>
      <c r="PF151" s="401"/>
      <c r="PG151" s="401"/>
      <c r="PH151" s="401"/>
      <c r="PI151" s="401"/>
      <c r="PJ151" s="401"/>
      <c r="PK151" s="401"/>
      <c r="PL151" s="401"/>
      <c r="PM151" s="401"/>
      <c r="PN151" s="401"/>
      <c r="PO151" s="401"/>
      <c r="PP151" s="401"/>
      <c r="PQ151" s="401"/>
      <c r="PR151" s="401"/>
      <c r="PS151" s="401"/>
      <c r="PT151" s="401"/>
      <c r="PU151" s="401"/>
      <c r="PV151" s="401"/>
      <c r="PW151" s="401"/>
      <c r="PX151" s="401"/>
      <c r="PY151" s="401"/>
      <c r="PZ151" s="401"/>
      <c r="QA151" s="401"/>
      <c r="QB151" s="401"/>
      <c r="QC151" s="401"/>
      <c r="QD151" s="401"/>
      <c r="QE151" s="401"/>
      <c r="QF151" s="401"/>
      <c r="QG151" s="401"/>
      <c r="QH151" s="401"/>
      <c r="QI151" s="401"/>
      <c r="QJ151" s="401"/>
      <c r="QK151" s="401"/>
      <c r="QL151" s="401"/>
      <c r="QM151" s="401"/>
      <c r="QN151" s="401"/>
      <c r="QO151" s="401"/>
      <c r="QP151" s="401"/>
      <c r="QQ151" s="401"/>
      <c r="QR151" s="401"/>
      <c r="QS151" s="401"/>
      <c r="QT151" s="401"/>
      <c r="QU151" s="401"/>
      <c r="QV151" s="401"/>
      <c r="QW151" s="401"/>
      <c r="QX151" s="401"/>
      <c r="QY151" s="401"/>
      <c r="QZ151" s="401"/>
      <c r="RA151" s="401"/>
      <c r="RB151" s="401"/>
      <c r="RC151" s="401"/>
      <c r="RD151" s="401"/>
      <c r="RE151" s="401"/>
      <c r="RF151" s="401"/>
      <c r="RG151" s="401"/>
      <c r="RH151" s="401"/>
      <c r="RI151" s="401"/>
      <c r="RJ151" s="401"/>
      <c r="RK151" s="401"/>
      <c r="RL151" s="401"/>
      <c r="RM151" s="401"/>
      <c r="RN151" s="401"/>
      <c r="RO151" s="401"/>
      <c r="RP151" s="401"/>
      <c r="RQ151" s="401"/>
      <c r="RR151" s="401"/>
      <c r="RS151" s="401"/>
      <c r="RT151" s="401"/>
      <c r="RU151" s="401"/>
      <c r="RV151" s="401"/>
      <c r="RW151" s="401"/>
      <c r="RX151" s="401"/>
      <c r="RY151" s="401"/>
      <c r="RZ151" s="401"/>
      <c r="SA151" s="401"/>
      <c r="SB151" s="401"/>
      <c r="SC151" s="401"/>
      <c r="SD151" s="401"/>
      <c r="SE151" s="401"/>
      <c r="SF151" s="401"/>
      <c r="SG151" s="401"/>
      <c r="SH151" s="401"/>
      <c r="SI151" s="401"/>
      <c r="SJ151" s="401"/>
      <c r="SK151" s="401"/>
      <c r="SL151" s="401"/>
      <c r="SM151" s="401"/>
      <c r="SN151" s="401"/>
      <c r="SO151" s="401"/>
      <c r="SP151" s="401"/>
      <c r="SQ151" s="401"/>
      <c r="SR151" s="401"/>
      <c r="SS151" s="401"/>
      <c r="ST151" s="401"/>
      <c r="SU151" s="401"/>
      <c r="SV151" s="401"/>
      <c r="SW151" s="401"/>
      <c r="SX151" s="401"/>
      <c r="SY151" s="401"/>
      <c r="SZ151" s="401"/>
      <c r="TA151" s="401"/>
      <c r="TB151" s="401"/>
      <c r="TC151" s="401"/>
      <c r="TD151" s="401"/>
      <c r="TE151" s="401"/>
      <c r="TF151" s="401"/>
      <c r="TG151" s="401"/>
      <c r="TH151" s="401"/>
      <c r="TI151" s="401"/>
      <c r="TJ151" s="401"/>
      <c r="TK151" s="401"/>
      <c r="TL151" s="401"/>
      <c r="TM151" s="401"/>
      <c r="TN151" s="401"/>
      <c r="TO151" s="401"/>
      <c r="TP151" s="401"/>
      <c r="TQ151" s="401"/>
      <c r="TR151" s="401"/>
      <c r="TS151" s="401"/>
      <c r="TT151" s="401"/>
      <c r="TU151" s="401"/>
      <c r="TV151" s="401"/>
      <c r="TW151" s="401"/>
      <c r="TX151" s="401"/>
      <c r="TY151" s="401"/>
      <c r="TZ151" s="401"/>
      <c r="UA151" s="401"/>
      <c r="UB151" s="401"/>
      <c r="UC151" s="401"/>
      <c r="UD151" s="401"/>
      <c r="UE151" s="401"/>
      <c r="UF151" s="401"/>
      <c r="UG151" s="401"/>
      <c r="UH151" s="401"/>
      <c r="UI151" s="401"/>
      <c r="UJ151" s="401"/>
      <c r="UK151" s="401"/>
      <c r="UL151" s="401"/>
      <c r="UM151" s="401"/>
    </row>
    <row r="152" spans="1:559" s="401" customFormat="1" ht="13.95" customHeight="1">
      <c r="A152" s="963"/>
      <c r="B152" s="468" t="s">
        <v>1191</v>
      </c>
      <c r="C152" s="469" t="s">
        <v>363</v>
      </c>
      <c r="D152" s="469" t="s">
        <v>1204</v>
      </c>
      <c r="E152" s="469" t="s">
        <v>1205</v>
      </c>
      <c r="F152" s="470">
        <v>31.04</v>
      </c>
      <c r="G152" s="470">
        <v>0.64</v>
      </c>
      <c r="H152" s="470">
        <v>2.75</v>
      </c>
      <c r="I152" s="471">
        <f t="shared" ref="I152:L153" si="79">I151</f>
        <v>3</v>
      </c>
      <c r="J152" s="472">
        <f t="shared" si="79"/>
        <v>32.106666666666662</v>
      </c>
      <c r="K152" s="472">
        <f t="shared" si="79"/>
        <v>12.244894174035712</v>
      </c>
      <c r="L152" s="473">
        <f t="shared" si="79"/>
        <v>0.3813816707029396</v>
      </c>
      <c r="M152" s="474">
        <f t="shared" si="63"/>
        <v>8.7111138038942104E-2</v>
      </c>
      <c r="N152" s="475">
        <f t="shared" si="64"/>
        <v>0.46529158608399462</v>
      </c>
      <c r="O152" s="475">
        <f t="shared" si="65"/>
        <v>6.9416827832010752E-2</v>
      </c>
      <c r="P152" s="475">
        <f t="shared" si="66"/>
        <v>0.93058317216798925</v>
      </c>
      <c r="Q152" s="476">
        <f t="shared" si="67"/>
        <v>2.7917495165039679</v>
      </c>
      <c r="R152" s="477"/>
      <c r="S152" s="472"/>
      <c r="T152" s="472"/>
      <c r="U152" s="473"/>
      <c r="V152" s="478">
        <f t="shared" si="68"/>
        <v>1.0666666666666629</v>
      </c>
      <c r="W152" s="478">
        <f t="shared" si="69"/>
        <v>1.196</v>
      </c>
      <c r="X152" s="479">
        <f t="shared" si="70"/>
        <v>14.644893432146711</v>
      </c>
      <c r="Y152" s="480" t="str">
        <f t="shared" si="71"/>
        <v>Accept</v>
      </c>
      <c r="Z152" s="479"/>
      <c r="AA152" s="479"/>
      <c r="AB152" s="481"/>
      <c r="AC152" s="481"/>
      <c r="AD152" s="479"/>
      <c r="AE152" s="481"/>
      <c r="AF152" s="464"/>
      <c r="AG152" s="482"/>
      <c r="AH152" s="482"/>
      <c r="AI152" s="466"/>
    </row>
    <row r="153" spans="1:559" s="501" customFormat="1" ht="13.95" customHeight="1">
      <c r="A153" s="963"/>
      <c r="B153" s="484" t="s">
        <v>1191</v>
      </c>
      <c r="C153" s="485" t="s">
        <v>363</v>
      </c>
      <c r="D153" s="485" t="s">
        <v>1206</v>
      </c>
      <c r="E153" s="485" t="s">
        <v>1207</v>
      </c>
      <c r="F153" s="486">
        <v>20.43</v>
      </c>
      <c r="G153" s="486">
        <v>0.42</v>
      </c>
      <c r="H153" s="486">
        <v>1.8</v>
      </c>
      <c r="I153" s="487">
        <f t="shared" si="79"/>
        <v>3</v>
      </c>
      <c r="J153" s="488">
        <f t="shared" si="79"/>
        <v>32.106666666666662</v>
      </c>
      <c r="K153" s="488">
        <f t="shared" si="79"/>
        <v>12.244894174035712</v>
      </c>
      <c r="L153" s="489">
        <f t="shared" si="79"/>
        <v>0.3813816707029396</v>
      </c>
      <c r="M153" s="490">
        <f t="shared" si="63"/>
        <v>0.95359473922004734</v>
      </c>
      <c r="N153" s="491">
        <f t="shared" si="64"/>
        <v>0.17014440986213242</v>
      </c>
      <c r="O153" s="491">
        <f t="shared" si="65"/>
        <v>0.65971118027573517</v>
      </c>
      <c r="P153" s="491">
        <f t="shared" si="66"/>
        <v>0.34028881972426483</v>
      </c>
      <c r="Q153" s="492">
        <f t="shared" si="67"/>
        <v>1.0208664591727945</v>
      </c>
      <c r="R153" s="493"/>
      <c r="S153" s="488"/>
      <c r="T153" s="488"/>
      <c r="U153" s="489"/>
      <c r="V153" s="494">
        <f t="shared" si="68"/>
        <v>11.676666666666662</v>
      </c>
      <c r="W153" s="494">
        <f t="shared" si="69"/>
        <v>1.196</v>
      </c>
      <c r="X153" s="495">
        <f t="shared" si="70"/>
        <v>14.644893432146711</v>
      </c>
      <c r="Y153" s="496" t="str">
        <f t="shared" si="71"/>
        <v>Accept</v>
      </c>
      <c r="Z153" s="495"/>
      <c r="AA153" s="495"/>
      <c r="AB153" s="497"/>
      <c r="AC153" s="497"/>
      <c r="AD153" s="495"/>
      <c r="AE153" s="497"/>
      <c r="AF153" s="498"/>
      <c r="AG153" s="499"/>
      <c r="AH153" s="499"/>
      <c r="AI153" s="500"/>
      <c r="AJ153" s="401"/>
      <c r="AK153" s="401"/>
      <c r="AL153" s="401"/>
      <c r="AM153" s="401"/>
      <c r="AN153" s="401"/>
      <c r="AO153" s="401"/>
      <c r="AP153" s="401"/>
      <c r="AQ153" s="401"/>
      <c r="AR153" s="401"/>
      <c r="AS153" s="401"/>
      <c r="AT153" s="401"/>
      <c r="AU153" s="401"/>
      <c r="AV153" s="401"/>
      <c r="AW153" s="401"/>
      <c r="AX153" s="401"/>
      <c r="AY153" s="401"/>
      <c r="AZ153" s="401"/>
      <c r="BA153" s="401"/>
      <c r="BB153" s="401"/>
      <c r="BC153" s="401"/>
      <c r="BD153" s="401"/>
      <c r="BE153" s="401"/>
      <c r="BF153" s="401"/>
      <c r="BG153" s="401"/>
      <c r="BH153" s="401"/>
      <c r="BI153" s="401"/>
      <c r="BJ153" s="401"/>
      <c r="BK153" s="401"/>
      <c r="BL153" s="401"/>
      <c r="BM153" s="401"/>
      <c r="BN153" s="401"/>
      <c r="BO153" s="401"/>
      <c r="BP153" s="401"/>
      <c r="BQ153" s="401"/>
      <c r="BR153" s="401"/>
      <c r="BS153" s="401"/>
      <c r="BT153" s="401"/>
      <c r="BU153" s="401"/>
      <c r="BV153" s="401"/>
      <c r="BW153" s="401"/>
      <c r="BX153" s="401"/>
      <c r="BY153" s="401"/>
      <c r="BZ153" s="401"/>
      <c r="CA153" s="401"/>
      <c r="CB153" s="401"/>
      <c r="CC153" s="401"/>
      <c r="CD153" s="401"/>
      <c r="CE153" s="401"/>
      <c r="CF153" s="401"/>
      <c r="CG153" s="401"/>
      <c r="CH153" s="401"/>
      <c r="CI153" s="401"/>
      <c r="CJ153" s="401"/>
      <c r="CK153" s="401"/>
      <c r="CL153" s="401"/>
      <c r="CM153" s="401"/>
      <c r="CN153" s="401"/>
      <c r="CO153" s="401"/>
      <c r="CP153" s="401"/>
      <c r="CQ153" s="401"/>
      <c r="CR153" s="401"/>
      <c r="CS153" s="401"/>
      <c r="CT153" s="401"/>
      <c r="CU153" s="401"/>
      <c r="CV153" s="401"/>
      <c r="CW153" s="401"/>
      <c r="CX153" s="401"/>
      <c r="CY153" s="401"/>
      <c r="CZ153" s="401"/>
      <c r="DA153" s="401"/>
      <c r="DB153" s="401"/>
      <c r="DC153" s="401"/>
      <c r="DD153" s="401"/>
      <c r="DE153" s="401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1"/>
      <c r="DT153" s="401"/>
      <c r="DU153" s="401"/>
      <c r="DV153" s="401"/>
      <c r="DW153" s="401"/>
      <c r="DX153" s="401"/>
      <c r="DY153" s="401"/>
      <c r="DZ153" s="401"/>
      <c r="EA153" s="401"/>
      <c r="EB153" s="401"/>
      <c r="EC153" s="401"/>
      <c r="ED153" s="401"/>
      <c r="EE153" s="401"/>
      <c r="EF153" s="401"/>
      <c r="EG153" s="401"/>
      <c r="EH153" s="401"/>
      <c r="EI153" s="401"/>
      <c r="EJ153" s="401"/>
      <c r="EK153" s="401"/>
      <c r="EL153" s="401"/>
      <c r="EM153" s="401"/>
      <c r="EN153" s="401"/>
      <c r="EO153" s="401"/>
      <c r="EP153" s="401"/>
      <c r="EQ153" s="401"/>
      <c r="ER153" s="401"/>
      <c r="ES153" s="401"/>
      <c r="ET153" s="401"/>
      <c r="EU153" s="401"/>
      <c r="EV153" s="401"/>
      <c r="EW153" s="401"/>
      <c r="EX153" s="401"/>
      <c r="EY153" s="401"/>
      <c r="EZ153" s="401"/>
      <c r="FA153" s="401"/>
      <c r="FB153" s="401"/>
      <c r="FC153" s="401"/>
      <c r="FD153" s="401"/>
      <c r="FE153" s="401"/>
      <c r="FF153" s="401"/>
      <c r="FG153" s="401"/>
      <c r="FH153" s="401"/>
      <c r="FI153" s="401"/>
      <c r="FJ153" s="401"/>
      <c r="FK153" s="401"/>
      <c r="FL153" s="401"/>
      <c r="FM153" s="401"/>
      <c r="FN153" s="401"/>
      <c r="FO153" s="401"/>
      <c r="FP153" s="401"/>
      <c r="FQ153" s="401"/>
      <c r="FR153" s="401"/>
      <c r="FS153" s="401"/>
      <c r="FT153" s="401"/>
      <c r="FU153" s="401"/>
      <c r="FV153" s="401"/>
      <c r="FW153" s="401"/>
      <c r="FX153" s="401"/>
      <c r="FY153" s="401"/>
      <c r="FZ153" s="401"/>
      <c r="GA153" s="401"/>
      <c r="GB153" s="401"/>
      <c r="GC153" s="401"/>
      <c r="GD153" s="401"/>
      <c r="GE153" s="401"/>
      <c r="GF153" s="401"/>
      <c r="GG153" s="401"/>
      <c r="GH153" s="401"/>
      <c r="GI153" s="401"/>
      <c r="GJ153" s="401"/>
      <c r="GK153" s="401"/>
      <c r="GL153" s="401"/>
      <c r="GM153" s="401"/>
      <c r="GN153" s="401"/>
      <c r="GO153" s="401"/>
      <c r="GP153" s="401"/>
      <c r="GQ153" s="401"/>
      <c r="GR153" s="401"/>
      <c r="GS153" s="401"/>
      <c r="GT153" s="401"/>
      <c r="GU153" s="401"/>
      <c r="GV153" s="401"/>
      <c r="GW153" s="401"/>
      <c r="GX153" s="401"/>
      <c r="GY153" s="401"/>
      <c r="GZ153" s="401"/>
      <c r="HA153" s="401"/>
      <c r="HB153" s="401"/>
      <c r="HC153" s="401"/>
      <c r="HD153" s="401"/>
      <c r="HE153" s="401"/>
      <c r="HF153" s="401"/>
      <c r="HG153" s="401"/>
      <c r="HH153" s="401"/>
      <c r="HI153" s="401"/>
      <c r="HJ153" s="401"/>
      <c r="HK153" s="401"/>
      <c r="HL153" s="401"/>
      <c r="HM153" s="401"/>
      <c r="HN153" s="401"/>
      <c r="HO153" s="401"/>
      <c r="HP153" s="401"/>
      <c r="HQ153" s="401"/>
      <c r="HR153" s="401"/>
      <c r="HS153" s="401"/>
      <c r="HT153" s="401"/>
      <c r="HU153" s="401"/>
      <c r="HV153" s="401"/>
      <c r="HW153" s="401"/>
      <c r="HX153" s="401"/>
      <c r="HY153" s="401"/>
      <c r="HZ153" s="401"/>
      <c r="IA153" s="401"/>
      <c r="IB153" s="401"/>
      <c r="IC153" s="401"/>
      <c r="ID153" s="401"/>
      <c r="IE153" s="401"/>
      <c r="IF153" s="401"/>
      <c r="IG153" s="401"/>
      <c r="IH153" s="401"/>
      <c r="II153" s="401"/>
      <c r="IJ153" s="401"/>
      <c r="IK153" s="401"/>
      <c r="IL153" s="401"/>
      <c r="IM153" s="401"/>
      <c r="IN153" s="401"/>
      <c r="IO153" s="401"/>
      <c r="IP153" s="401"/>
      <c r="IQ153" s="401"/>
      <c r="IR153" s="401"/>
      <c r="IS153" s="401"/>
      <c r="IT153" s="401"/>
      <c r="IU153" s="401"/>
      <c r="IV153" s="401"/>
      <c r="IW153" s="401"/>
      <c r="IX153" s="401"/>
      <c r="IY153" s="401"/>
      <c r="IZ153" s="401"/>
      <c r="JA153" s="401"/>
      <c r="JB153" s="401"/>
      <c r="JC153" s="401"/>
      <c r="JD153" s="401"/>
      <c r="JE153" s="401"/>
      <c r="JF153" s="401"/>
      <c r="JG153" s="401"/>
      <c r="JH153" s="401"/>
      <c r="JI153" s="401"/>
      <c r="JJ153" s="401"/>
      <c r="JK153" s="401"/>
      <c r="JL153" s="401"/>
      <c r="JM153" s="401"/>
      <c r="JN153" s="401"/>
      <c r="JO153" s="401"/>
      <c r="JP153" s="401"/>
      <c r="JQ153" s="401"/>
      <c r="JR153" s="401"/>
      <c r="JS153" s="401"/>
      <c r="JT153" s="401"/>
      <c r="JU153" s="401"/>
      <c r="JV153" s="401"/>
      <c r="JW153" s="401"/>
      <c r="JX153" s="401"/>
      <c r="JY153" s="401"/>
      <c r="JZ153" s="401"/>
      <c r="KA153" s="401"/>
      <c r="KB153" s="401"/>
      <c r="KC153" s="401"/>
      <c r="KD153" s="401"/>
      <c r="KE153" s="401"/>
      <c r="KF153" s="401"/>
      <c r="KG153" s="401"/>
      <c r="KH153" s="401"/>
      <c r="KI153" s="401"/>
      <c r="KJ153" s="401"/>
      <c r="KK153" s="401"/>
      <c r="KL153" s="401"/>
      <c r="KM153" s="401"/>
      <c r="KN153" s="401"/>
      <c r="KO153" s="401"/>
      <c r="KP153" s="401"/>
      <c r="KQ153" s="401"/>
      <c r="KR153" s="401"/>
      <c r="KS153" s="401"/>
      <c r="KT153" s="401"/>
      <c r="KU153" s="401"/>
      <c r="KV153" s="401"/>
      <c r="KW153" s="401"/>
      <c r="KX153" s="401"/>
      <c r="KY153" s="401"/>
      <c r="KZ153" s="401"/>
      <c r="LA153" s="401"/>
      <c r="LB153" s="401"/>
      <c r="LC153" s="401"/>
      <c r="LD153" s="401"/>
      <c r="LE153" s="401"/>
      <c r="LF153" s="401"/>
      <c r="LG153" s="401"/>
      <c r="LH153" s="401"/>
      <c r="LI153" s="401"/>
      <c r="LJ153" s="401"/>
      <c r="LK153" s="401"/>
      <c r="LL153" s="401"/>
      <c r="LM153" s="401"/>
      <c r="LN153" s="401"/>
      <c r="LO153" s="401"/>
      <c r="LP153" s="401"/>
      <c r="LQ153" s="401"/>
      <c r="LR153" s="401"/>
      <c r="LS153" s="401"/>
      <c r="LT153" s="401"/>
      <c r="LU153" s="401"/>
      <c r="LV153" s="401"/>
      <c r="LW153" s="401"/>
      <c r="LX153" s="401"/>
      <c r="LY153" s="401"/>
      <c r="LZ153" s="401"/>
      <c r="MA153" s="401"/>
      <c r="MB153" s="401"/>
      <c r="MC153" s="401"/>
      <c r="MD153" s="401"/>
      <c r="ME153" s="401"/>
      <c r="MF153" s="401"/>
      <c r="MG153" s="401"/>
      <c r="MH153" s="401"/>
      <c r="MI153" s="401"/>
      <c r="MJ153" s="401"/>
      <c r="MK153" s="401"/>
      <c r="ML153" s="401"/>
      <c r="MM153" s="401"/>
      <c r="MN153" s="401"/>
      <c r="MO153" s="401"/>
      <c r="MP153" s="401"/>
      <c r="MQ153" s="401"/>
      <c r="MR153" s="401"/>
      <c r="MS153" s="401"/>
      <c r="MT153" s="401"/>
      <c r="MU153" s="401"/>
      <c r="MV153" s="401"/>
      <c r="MW153" s="401"/>
      <c r="MX153" s="401"/>
      <c r="MY153" s="401"/>
      <c r="MZ153" s="401"/>
      <c r="NA153" s="401"/>
      <c r="NB153" s="401"/>
      <c r="NC153" s="401"/>
      <c r="ND153" s="401"/>
      <c r="NE153" s="401"/>
      <c r="NF153" s="401"/>
      <c r="NG153" s="401"/>
      <c r="NH153" s="401"/>
      <c r="NI153" s="401"/>
      <c r="NJ153" s="401"/>
      <c r="NK153" s="401"/>
      <c r="NL153" s="401"/>
      <c r="NM153" s="401"/>
      <c r="NN153" s="401"/>
      <c r="NO153" s="401"/>
      <c r="NP153" s="401"/>
      <c r="NQ153" s="401"/>
      <c r="NR153" s="401"/>
      <c r="NS153" s="401"/>
      <c r="NT153" s="401"/>
      <c r="NU153" s="401"/>
      <c r="NV153" s="401"/>
      <c r="NW153" s="401"/>
      <c r="NX153" s="401"/>
      <c r="NY153" s="401"/>
      <c r="NZ153" s="401"/>
      <c r="OA153" s="401"/>
      <c r="OB153" s="401"/>
      <c r="OC153" s="401"/>
      <c r="OD153" s="401"/>
      <c r="OE153" s="401"/>
      <c r="OF153" s="401"/>
      <c r="OG153" s="401"/>
      <c r="OH153" s="401"/>
      <c r="OI153" s="401"/>
      <c r="OJ153" s="401"/>
      <c r="OK153" s="401"/>
      <c r="OL153" s="401"/>
      <c r="OM153" s="401"/>
      <c r="ON153" s="401"/>
      <c r="OO153" s="401"/>
      <c r="OP153" s="401"/>
      <c r="OQ153" s="401"/>
      <c r="OR153" s="401"/>
      <c r="OS153" s="401"/>
      <c r="OT153" s="401"/>
      <c r="OU153" s="401"/>
      <c r="OV153" s="401"/>
      <c r="OW153" s="401"/>
      <c r="OX153" s="401"/>
      <c r="OY153" s="401"/>
      <c r="OZ153" s="401"/>
      <c r="PA153" s="401"/>
      <c r="PB153" s="401"/>
      <c r="PC153" s="401"/>
      <c r="PD153" s="401"/>
      <c r="PE153" s="401"/>
      <c r="PF153" s="401"/>
      <c r="PG153" s="401"/>
      <c r="PH153" s="401"/>
      <c r="PI153" s="401"/>
      <c r="PJ153" s="401"/>
      <c r="PK153" s="401"/>
      <c r="PL153" s="401"/>
      <c r="PM153" s="401"/>
      <c r="PN153" s="401"/>
      <c r="PO153" s="401"/>
      <c r="PP153" s="401"/>
      <c r="PQ153" s="401"/>
      <c r="PR153" s="401"/>
      <c r="PS153" s="401"/>
      <c r="PT153" s="401"/>
      <c r="PU153" s="401"/>
      <c r="PV153" s="401"/>
      <c r="PW153" s="401"/>
      <c r="PX153" s="401"/>
      <c r="PY153" s="401"/>
      <c r="PZ153" s="401"/>
      <c r="QA153" s="401"/>
      <c r="QB153" s="401"/>
      <c r="QC153" s="401"/>
      <c r="QD153" s="401"/>
      <c r="QE153" s="401"/>
      <c r="QF153" s="401"/>
      <c r="QG153" s="401"/>
      <c r="QH153" s="401"/>
      <c r="QI153" s="401"/>
      <c r="QJ153" s="401"/>
      <c r="QK153" s="401"/>
      <c r="QL153" s="401"/>
      <c r="QM153" s="401"/>
      <c r="QN153" s="401"/>
      <c r="QO153" s="401"/>
      <c r="QP153" s="401"/>
      <c r="QQ153" s="401"/>
      <c r="QR153" s="401"/>
      <c r="QS153" s="401"/>
      <c r="QT153" s="401"/>
      <c r="QU153" s="401"/>
      <c r="QV153" s="401"/>
      <c r="QW153" s="401"/>
      <c r="QX153" s="401"/>
      <c r="QY153" s="401"/>
      <c r="QZ153" s="401"/>
      <c r="RA153" s="401"/>
      <c r="RB153" s="401"/>
      <c r="RC153" s="401"/>
      <c r="RD153" s="401"/>
      <c r="RE153" s="401"/>
      <c r="RF153" s="401"/>
      <c r="RG153" s="401"/>
      <c r="RH153" s="401"/>
      <c r="RI153" s="401"/>
      <c r="RJ153" s="401"/>
      <c r="RK153" s="401"/>
      <c r="RL153" s="401"/>
      <c r="RM153" s="401"/>
      <c r="RN153" s="401"/>
      <c r="RO153" s="401"/>
      <c r="RP153" s="401"/>
      <c r="RQ153" s="401"/>
      <c r="RR153" s="401"/>
      <c r="RS153" s="401"/>
      <c r="RT153" s="401"/>
      <c r="RU153" s="401"/>
      <c r="RV153" s="401"/>
      <c r="RW153" s="401"/>
      <c r="RX153" s="401"/>
      <c r="RY153" s="401"/>
      <c r="RZ153" s="401"/>
      <c r="SA153" s="401"/>
      <c r="SB153" s="401"/>
      <c r="SC153" s="401"/>
      <c r="SD153" s="401"/>
      <c r="SE153" s="401"/>
      <c r="SF153" s="401"/>
      <c r="SG153" s="401"/>
      <c r="SH153" s="401"/>
      <c r="SI153" s="401"/>
      <c r="SJ153" s="401"/>
      <c r="SK153" s="401"/>
      <c r="SL153" s="401"/>
      <c r="SM153" s="401"/>
      <c r="SN153" s="401"/>
      <c r="SO153" s="401"/>
      <c r="SP153" s="401"/>
      <c r="SQ153" s="401"/>
      <c r="SR153" s="401"/>
      <c r="SS153" s="401"/>
      <c r="ST153" s="401"/>
      <c r="SU153" s="401"/>
      <c r="SV153" s="401"/>
      <c r="SW153" s="401"/>
      <c r="SX153" s="401"/>
      <c r="SY153" s="401"/>
      <c r="SZ153" s="401"/>
      <c r="TA153" s="401"/>
      <c r="TB153" s="401"/>
      <c r="TC153" s="401"/>
      <c r="TD153" s="401"/>
      <c r="TE153" s="401"/>
      <c r="TF153" s="401"/>
      <c r="TG153" s="401"/>
      <c r="TH153" s="401"/>
      <c r="TI153" s="401"/>
      <c r="TJ153" s="401"/>
      <c r="TK153" s="401"/>
      <c r="TL153" s="401"/>
      <c r="TM153" s="401"/>
      <c r="TN153" s="401"/>
      <c r="TO153" s="401"/>
      <c r="TP153" s="401"/>
      <c r="TQ153" s="401"/>
      <c r="TR153" s="401"/>
      <c r="TS153" s="401"/>
      <c r="TT153" s="401"/>
      <c r="TU153" s="401"/>
      <c r="TV153" s="401"/>
      <c r="TW153" s="401"/>
      <c r="TX153" s="401"/>
      <c r="TY153" s="401"/>
      <c r="TZ153" s="401"/>
      <c r="UA153" s="401"/>
      <c r="UB153" s="401"/>
      <c r="UC153" s="401"/>
      <c r="UD153" s="401"/>
      <c r="UE153" s="401"/>
      <c r="UF153" s="401"/>
      <c r="UG153" s="401"/>
      <c r="UH153" s="401"/>
      <c r="UI153" s="401"/>
      <c r="UJ153" s="401"/>
      <c r="UK153" s="401"/>
      <c r="UL153" s="401"/>
      <c r="UM153" s="401"/>
    </row>
    <row r="154" spans="1:559" s="467" customFormat="1" ht="13.95" customHeight="1">
      <c r="A154" s="963"/>
      <c r="B154" s="450" t="s">
        <v>1191</v>
      </c>
      <c r="C154" s="451" t="s">
        <v>377</v>
      </c>
      <c r="D154" s="451" t="s">
        <v>1208</v>
      </c>
      <c r="E154" s="451" t="s">
        <v>1209</v>
      </c>
      <c r="F154" s="452">
        <v>26.69</v>
      </c>
      <c r="G154" s="452">
        <v>0.82</v>
      </c>
      <c r="H154" s="452">
        <v>2.44</v>
      </c>
      <c r="I154" s="453">
        <f>COUNT(F154:F157)</f>
        <v>4</v>
      </c>
      <c r="J154" s="458">
        <f>AVERAGE(F154:F157)</f>
        <v>19.375</v>
      </c>
      <c r="K154" s="458">
        <f>STDEV(F154:F157)</f>
        <v>5.9879462255434497</v>
      </c>
      <c r="L154" s="459">
        <f>K154/J154</f>
        <v>0.3090552890603071</v>
      </c>
      <c r="M154" s="454">
        <f t="shared" si="63"/>
        <v>1.2216208570470439</v>
      </c>
      <c r="N154" s="455">
        <f t="shared" si="64"/>
        <v>0.88907448122372279</v>
      </c>
      <c r="O154" s="455">
        <f t="shared" si="65"/>
        <v>0.77814896244744558</v>
      </c>
      <c r="P154" s="455">
        <f t="shared" si="66"/>
        <v>0.22185103755255442</v>
      </c>
      <c r="Q154" s="456">
        <f t="shared" si="67"/>
        <v>0.88740415021021768</v>
      </c>
      <c r="R154" s="457">
        <f>COUNT(F154:F157)</f>
        <v>4</v>
      </c>
      <c r="S154" s="458">
        <f>AVERAGE(F154:F157)</f>
        <v>19.375</v>
      </c>
      <c r="T154" s="458">
        <f>STDEV(F154:F157)</f>
        <v>5.9879462255434497</v>
      </c>
      <c r="U154" s="459">
        <f>T154/S154</f>
        <v>0.3090552890603071</v>
      </c>
      <c r="V154" s="460">
        <f t="shared" si="68"/>
        <v>7.3150000000000013</v>
      </c>
      <c r="W154" s="460">
        <f t="shared" si="69"/>
        <v>1.383</v>
      </c>
      <c r="X154" s="461">
        <f t="shared" si="70"/>
        <v>8.2813296299265904</v>
      </c>
      <c r="Y154" s="462" t="str">
        <f t="shared" si="71"/>
        <v>Accept</v>
      </c>
      <c r="Z154" s="461"/>
      <c r="AA154" s="461"/>
      <c r="AB154" s="463"/>
      <c r="AC154" s="463"/>
      <c r="AD154" s="461"/>
      <c r="AE154" s="463"/>
      <c r="AF154" s="464">
        <f>COUNT(F154:F157)</f>
        <v>4</v>
      </c>
      <c r="AG154" s="465">
        <f>AVERAGE(F154:F157)</f>
        <v>19.375</v>
      </c>
      <c r="AH154" s="465">
        <f>STDEV(F154:F157)</f>
        <v>5.9879462255434497</v>
      </c>
      <c r="AI154" s="466">
        <f>AH154/AG154</f>
        <v>0.3090552890603071</v>
      </c>
      <c r="AJ154" s="401"/>
      <c r="AK154" s="401"/>
      <c r="AL154" s="401"/>
      <c r="AM154" s="401"/>
      <c r="AN154" s="401"/>
      <c r="AO154" s="401"/>
      <c r="AP154" s="401"/>
      <c r="AQ154" s="401"/>
      <c r="AR154" s="401"/>
      <c r="AS154" s="401"/>
      <c r="AT154" s="401"/>
      <c r="AU154" s="401"/>
      <c r="AV154" s="401"/>
      <c r="AW154" s="401"/>
      <c r="AX154" s="401"/>
      <c r="AY154" s="401"/>
      <c r="AZ154" s="401"/>
      <c r="BA154" s="401"/>
      <c r="BB154" s="401"/>
      <c r="BC154" s="401"/>
      <c r="BD154" s="401"/>
      <c r="BE154" s="401"/>
      <c r="BF154" s="401"/>
      <c r="BG154" s="401"/>
      <c r="BH154" s="401"/>
      <c r="BI154" s="401"/>
      <c r="BJ154" s="401"/>
      <c r="BK154" s="401"/>
      <c r="BL154" s="401"/>
      <c r="BM154" s="401"/>
      <c r="BN154" s="401"/>
      <c r="BO154" s="401"/>
      <c r="BP154" s="401"/>
      <c r="BQ154" s="401"/>
      <c r="BR154" s="401"/>
      <c r="BS154" s="401"/>
      <c r="BT154" s="401"/>
      <c r="BU154" s="401"/>
      <c r="BV154" s="401"/>
      <c r="BW154" s="401"/>
      <c r="BX154" s="401"/>
      <c r="BY154" s="401"/>
      <c r="BZ154" s="401"/>
      <c r="CA154" s="401"/>
      <c r="CB154" s="401"/>
      <c r="CC154" s="401"/>
      <c r="CD154" s="401"/>
      <c r="CE154" s="401"/>
      <c r="CF154" s="401"/>
      <c r="CG154" s="401"/>
      <c r="CH154" s="401"/>
      <c r="CI154" s="401"/>
      <c r="CJ154" s="401"/>
      <c r="CK154" s="401"/>
      <c r="CL154" s="401"/>
      <c r="CM154" s="401"/>
      <c r="CN154" s="401"/>
      <c r="CO154" s="401"/>
      <c r="CP154" s="401"/>
      <c r="CQ154" s="401"/>
      <c r="CR154" s="401"/>
      <c r="CS154" s="401"/>
      <c r="CT154" s="401"/>
      <c r="CU154" s="401"/>
      <c r="CV154" s="401"/>
      <c r="CW154" s="401"/>
      <c r="CX154" s="401"/>
      <c r="CY154" s="401"/>
      <c r="CZ154" s="401"/>
      <c r="DA154" s="401"/>
      <c r="DB154" s="401"/>
      <c r="DC154" s="401"/>
      <c r="DD154" s="401"/>
      <c r="DE154" s="401"/>
      <c r="DF154" s="401"/>
      <c r="DG154" s="401"/>
      <c r="DH154" s="401"/>
      <c r="DI154" s="401"/>
      <c r="DJ154" s="401"/>
      <c r="DK154" s="401"/>
      <c r="DL154" s="401"/>
      <c r="DM154" s="401"/>
      <c r="DN154" s="401"/>
      <c r="DO154" s="401"/>
      <c r="DP154" s="401"/>
      <c r="DQ154" s="401"/>
      <c r="DR154" s="401"/>
      <c r="DS154" s="401"/>
      <c r="DT154" s="401"/>
      <c r="DU154" s="401"/>
      <c r="DV154" s="401"/>
      <c r="DW154" s="401"/>
      <c r="DX154" s="401"/>
      <c r="DY154" s="401"/>
      <c r="DZ154" s="401"/>
      <c r="EA154" s="401"/>
      <c r="EB154" s="401"/>
      <c r="EC154" s="401"/>
      <c r="ED154" s="401"/>
      <c r="EE154" s="401"/>
      <c r="EF154" s="401"/>
      <c r="EG154" s="401"/>
      <c r="EH154" s="401"/>
      <c r="EI154" s="401"/>
      <c r="EJ154" s="401"/>
      <c r="EK154" s="401"/>
      <c r="EL154" s="401"/>
      <c r="EM154" s="401"/>
      <c r="EN154" s="401"/>
      <c r="EO154" s="401"/>
      <c r="EP154" s="401"/>
      <c r="EQ154" s="401"/>
      <c r="ER154" s="401"/>
      <c r="ES154" s="401"/>
      <c r="ET154" s="401"/>
      <c r="EU154" s="401"/>
      <c r="EV154" s="401"/>
      <c r="EW154" s="401"/>
      <c r="EX154" s="401"/>
      <c r="EY154" s="401"/>
      <c r="EZ154" s="401"/>
      <c r="FA154" s="401"/>
      <c r="FB154" s="401"/>
      <c r="FC154" s="401"/>
      <c r="FD154" s="401"/>
      <c r="FE154" s="401"/>
      <c r="FF154" s="401"/>
      <c r="FG154" s="401"/>
      <c r="FH154" s="401"/>
      <c r="FI154" s="401"/>
      <c r="FJ154" s="401"/>
      <c r="FK154" s="401"/>
      <c r="FL154" s="401"/>
      <c r="FM154" s="401"/>
      <c r="FN154" s="401"/>
      <c r="FO154" s="401"/>
      <c r="FP154" s="401"/>
      <c r="FQ154" s="401"/>
      <c r="FR154" s="401"/>
      <c r="FS154" s="401"/>
      <c r="FT154" s="401"/>
      <c r="FU154" s="401"/>
      <c r="FV154" s="401"/>
      <c r="FW154" s="401"/>
      <c r="FX154" s="401"/>
      <c r="FY154" s="401"/>
      <c r="FZ154" s="401"/>
      <c r="GA154" s="401"/>
      <c r="GB154" s="401"/>
      <c r="GC154" s="401"/>
      <c r="GD154" s="401"/>
      <c r="GE154" s="401"/>
      <c r="GF154" s="401"/>
      <c r="GG154" s="401"/>
      <c r="GH154" s="401"/>
      <c r="GI154" s="401"/>
      <c r="GJ154" s="401"/>
      <c r="GK154" s="401"/>
      <c r="GL154" s="401"/>
      <c r="GM154" s="401"/>
      <c r="GN154" s="401"/>
      <c r="GO154" s="401"/>
      <c r="GP154" s="401"/>
      <c r="GQ154" s="401"/>
      <c r="GR154" s="401"/>
      <c r="GS154" s="401"/>
      <c r="GT154" s="401"/>
      <c r="GU154" s="401"/>
      <c r="GV154" s="401"/>
      <c r="GW154" s="401"/>
      <c r="GX154" s="401"/>
      <c r="GY154" s="401"/>
      <c r="GZ154" s="401"/>
      <c r="HA154" s="401"/>
      <c r="HB154" s="401"/>
      <c r="HC154" s="401"/>
      <c r="HD154" s="401"/>
      <c r="HE154" s="401"/>
      <c r="HF154" s="401"/>
      <c r="HG154" s="401"/>
      <c r="HH154" s="401"/>
      <c r="HI154" s="401"/>
      <c r="HJ154" s="401"/>
      <c r="HK154" s="401"/>
      <c r="HL154" s="401"/>
      <c r="HM154" s="401"/>
      <c r="HN154" s="401"/>
      <c r="HO154" s="401"/>
      <c r="HP154" s="401"/>
      <c r="HQ154" s="401"/>
      <c r="HR154" s="401"/>
      <c r="HS154" s="401"/>
      <c r="HT154" s="401"/>
      <c r="HU154" s="401"/>
      <c r="HV154" s="401"/>
      <c r="HW154" s="401"/>
      <c r="HX154" s="401"/>
      <c r="HY154" s="401"/>
      <c r="HZ154" s="401"/>
      <c r="IA154" s="401"/>
      <c r="IB154" s="401"/>
      <c r="IC154" s="401"/>
      <c r="ID154" s="401"/>
      <c r="IE154" s="401"/>
      <c r="IF154" s="401"/>
      <c r="IG154" s="401"/>
      <c r="IH154" s="401"/>
      <c r="II154" s="401"/>
      <c r="IJ154" s="401"/>
      <c r="IK154" s="401"/>
      <c r="IL154" s="401"/>
      <c r="IM154" s="401"/>
      <c r="IN154" s="401"/>
      <c r="IO154" s="401"/>
      <c r="IP154" s="401"/>
      <c r="IQ154" s="401"/>
      <c r="IR154" s="401"/>
      <c r="IS154" s="401"/>
      <c r="IT154" s="401"/>
      <c r="IU154" s="401"/>
      <c r="IV154" s="401"/>
      <c r="IW154" s="401"/>
      <c r="IX154" s="401"/>
      <c r="IY154" s="401"/>
      <c r="IZ154" s="401"/>
      <c r="JA154" s="401"/>
      <c r="JB154" s="401"/>
      <c r="JC154" s="401"/>
      <c r="JD154" s="401"/>
      <c r="JE154" s="401"/>
      <c r="JF154" s="401"/>
      <c r="JG154" s="401"/>
      <c r="JH154" s="401"/>
      <c r="JI154" s="401"/>
      <c r="JJ154" s="401"/>
      <c r="JK154" s="401"/>
      <c r="JL154" s="401"/>
      <c r="JM154" s="401"/>
      <c r="JN154" s="401"/>
      <c r="JO154" s="401"/>
      <c r="JP154" s="401"/>
      <c r="JQ154" s="401"/>
      <c r="JR154" s="401"/>
      <c r="JS154" s="401"/>
      <c r="JT154" s="401"/>
      <c r="JU154" s="401"/>
      <c r="JV154" s="401"/>
      <c r="JW154" s="401"/>
      <c r="JX154" s="401"/>
      <c r="JY154" s="401"/>
      <c r="JZ154" s="401"/>
      <c r="KA154" s="401"/>
      <c r="KB154" s="401"/>
      <c r="KC154" s="401"/>
      <c r="KD154" s="401"/>
      <c r="KE154" s="401"/>
      <c r="KF154" s="401"/>
      <c r="KG154" s="401"/>
      <c r="KH154" s="401"/>
      <c r="KI154" s="401"/>
      <c r="KJ154" s="401"/>
      <c r="KK154" s="401"/>
      <c r="KL154" s="401"/>
      <c r="KM154" s="401"/>
      <c r="KN154" s="401"/>
      <c r="KO154" s="401"/>
      <c r="KP154" s="401"/>
      <c r="KQ154" s="401"/>
      <c r="KR154" s="401"/>
      <c r="KS154" s="401"/>
      <c r="KT154" s="401"/>
      <c r="KU154" s="401"/>
      <c r="KV154" s="401"/>
      <c r="KW154" s="401"/>
      <c r="KX154" s="401"/>
      <c r="KY154" s="401"/>
      <c r="KZ154" s="401"/>
      <c r="LA154" s="401"/>
      <c r="LB154" s="401"/>
      <c r="LC154" s="401"/>
      <c r="LD154" s="401"/>
      <c r="LE154" s="401"/>
      <c r="LF154" s="401"/>
      <c r="LG154" s="401"/>
      <c r="LH154" s="401"/>
      <c r="LI154" s="401"/>
      <c r="LJ154" s="401"/>
      <c r="LK154" s="401"/>
      <c r="LL154" s="401"/>
      <c r="LM154" s="401"/>
      <c r="LN154" s="401"/>
      <c r="LO154" s="401"/>
      <c r="LP154" s="401"/>
      <c r="LQ154" s="401"/>
      <c r="LR154" s="401"/>
      <c r="LS154" s="401"/>
      <c r="LT154" s="401"/>
      <c r="LU154" s="401"/>
      <c r="LV154" s="401"/>
      <c r="LW154" s="401"/>
      <c r="LX154" s="401"/>
      <c r="LY154" s="401"/>
      <c r="LZ154" s="401"/>
      <c r="MA154" s="401"/>
      <c r="MB154" s="401"/>
      <c r="MC154" s="401"/>
      <c r="MD154" s="401"/>
      <c r="ME154" s="401"/>
      <c r="MF154" s="401"/>
      <c r="MG154" s="401"/>
      <c r="MH154" s="401"/>
      <c r="MI154" s="401"/>
      <c r="MJ154" s="401"/>
      <c r="MK154" s="401"/>
      <c r="ML154" s="401"/>
      <c r="MM154" s="401"/>
      <c r="MN154" s="401"/>
      <c r="MO154" s="401"/>
      <c r="MP154" s="401"/>
      <c r="MQ154" s="401"/>
      <c r="MR154" s="401"/>
      <c r="MS154" s="401"/>
      <c r="MT154" s="401"/>
      <c r="MU154" s="401"/>
      <c r="MV154" s="401"/>
      <c r="MW154" s="401"/>
      <c r="MX154" s="401"/>
      <c r="MY154" s="401"/>
      <c r="MZ154" s="401"/>
      <c r="NA154" s="401"/>
      <c r="NB154" s="401"/>
      <c r="NC154" s="401"/>
      <c r="ND154" s="401"/>
      <c r="NE154" s="401"/>
      <c r="NF154" s="401"/>
      <c r="NG154" s="401"/>
      <c r="NH154" s="401"/>
      <c r="NI154" s="401"/>
      <c r="NJ154" s="401"/>
      <c r="NK154" s="401"/>
      <c r="NL154" s="401"/>
      <c r="NM154" s="401"/>
      <c r="NN154" s="401"/>
      <c r="NO154" s="401"/>
      <c r="NP154" s="401"/>
      <c r="NQ154" s="401"/>
      <c r="NR154" s="401"/>
      <c r="NS154" s="401"/>
      <c r="NT154" s="401"/>
      <c r="NU154" s="401"/>
      <c r="NV154" s="401"/>
      <c r="NW154" s="401"/>
      <c r="NX154" s="401"/>
      <c r="NY154" s="401"/>
      <c r="NZ154" s="401"/>
      <c r="OA154" s="401"/>
      <c r="OB154" s="401"/>
      <c r="OC154" s="401"/>
      <c r="OD154" s="401"/>
      <c r="OE154" s="401"/>
      <c r="OF154" s="401"/>
      <c r="OG154" s="401"/>
      <c r="OH154" s="401"/>
      <c r="OI154" s="401"/>
      <c r="OJ154" s="401"/>
      <c r="OK154" s="401"/>
      <c r="OL154" s="401"/>
      <c r="OM154" s="401"/>
      <c r="ON154" s="401"/>
      <c r="OO154" s="401"/>
      <c r="OP154" s="401"/>
      <c r="OQ154" s="401"/>
      <c r="OR154" s="401"/>
      <c r="OS154" s="401"/>
      <c r="OT154" s="401"/>
      <c r="OU154" s="401"/>
      <c r="OV154" s="401"/>
      <c r="OW154" s="401"/>
      <c r="OX154" s="401"/>
      <c r="OY154" s="401"/>
      <c r="OZ154" s="401"/>
      <c r="PA154" s="401"/>
      <c r="PB154" s="401"/>
      <c r="PC154" s="401"/>
      <c r="PD154" s="401"/>
      <c r="PE154" s="401"/>
      <c r="PF154" s="401"/>
      <c r="PG154" s="401"/>
      <c r="PH154" s="401"/>
      <c r="PI154" s="401"/>
      <c r="PJ154" s="401"/>
      <c r="PK154" s="401"/>
      <c r="PL154" s="401"/>
      <c r="PM154" s="401"/>
      <c r="PN154" s="401"/>
      <c r="PO154" s="401"/>
      <c r="PP154" s="401"/>
      <c r="PQ154" s="401"/>
      <c r="PR154" s="401"/>
      <c r="PS154" s="401"/>
      <c r="PT154" s="401"/>
      <c r="PU154" s="401"/>
      <c r="PV154" s="401"/>
      <c r="PW154" s="401"/>
      <c r="PX154" s="401"/>
      <c r="PY154" s="401"/>
      <c r="PZ154" s="401"/>
      <c r="QA154" s="401"/>
      <c r="QB154" s="401"/>
      <c r="QC154" s="401"/>
      <c r="QD154" s="401"/>
      <c r="QE154" s="401"/>
      <c r="QF154" s="401"/>
      <c r="QG154" s="401"/>
      <c r="QH154" s="401"/>
      <c r="QI154" s="401"/>
      <c r="QJ154" s="401"/>
      <c r="QK154" s="401"/>
      <c r="QL154" s="401"/>
      <c r="QM154" s="401"/>
      <c r="QN154" s="401"/>
      <c r="QO154" s="401"/>
      <c r="QP154" s="401"/>
      <c r="QQ154" s="401"/>
      <c r="QR154" s="401"/>
      <c r="QS154" s="401"/>
      <c r="QT154" s="401"/>
      <c r="QU154" s="401"/>
      <c r="QV154" s="401"/>
      <c r="QW154" s="401"/>
      <c r="QX154" s="401"/>
      <c r="QY154" s="401"/>
      <c r="QZ154" s="401"/>
      <c r="RA154" s="401"/>
      <c r="RB154" s="401"/>
      <c r="RC154" s="401"/>
      <c r="RD154" s="401"/>
      <c r="RE154" s="401"/>
      <c r="RF154" s="401"/>
      <c r="RG154" s="401"/>
      <c r="RH154" s="401"/>
      <c r="RI154" s="401"/>
      <c r="RJ154" s="401"/>
      <c r="RK154" s="401"/>
      <c r="RL154" s="401"/>
      <c r="RM154" s="401"/>
      <c r="RN154" s="401"/>
      <c r="RO154" s="401"/>
      <c r="RP154" s="401"/>
      <c r="RQ154" s="401"/>
      <c r="RR154" s="401"/>
      <c r="RS154" s="401"/>
      <c r="RT154" s="401"/>
      <c r="RU154" s="401"/>
      <c r="RV154" s="401"/>
      <c r="RW154" s="401"/>
      <c r="RX154" s="401"/>
      <c r="RY154" s="401"/>
      <c r="RZ154" s="401"/>
      <c r="SA154" s="401"/>
      <c r="SB154" s="401"/>
      <c r="SC154" s="401"/>
      <c r="SD154" s="401"/>
      <c r="SE154" s="401"/>
      <c r="SF154" s="401"/>
      <c r="SG154" s="401"/>
      <c r="SH154" s="401"/>
      <c r="SI154" s="401"/>
      <c r="SJ154" s="401"/>
      <c r="SK154" s="401"/>
      <c r="SL154" s="401"/>
      <c r="SM154" s="401"/>
      <c r="SN154" s="401"/>
      <c r="SO154" s="401"/>
      <c r="SP154" s="401"/>
      <c r="SQ154" s="401"/>
      <c r="SR154" s="401"/>
      <c r="SS154" s="401"/>
      <c r="ST154" s="401"/>
      <c r="SU154" s="401"/>
      <c r="SV154" s="401"/>
      <c r="SW154" s="401"/>
      <c r="SX154" s="401"/>
      <c r="SY154" s="401"/>
      <c r="SZ154" s="401"/>
      <c r="TA154" s="401"/>
      <c r="TB154" s="401"/>
      <c r="TC154" s="401"/>
      <c r="TD154" s="401"/>
      <c r="TE154" s="401"/>
      <c r="TF154" s="401"/>
      <c r="TG154" s="401"/>
      <c r="TH154" s="401"/>
      <c r="TI154" s="401"/>
      <c r="TJ154" s="401"/>
      <c r="TK154" s="401"/>
      <c r="TL154" s="401"/>
      <c r="TM154" s="401"/>
      <c r="TN154" s="401"/>
      <c r="TO154" s="401"/>
      <c r="TP154" s="401"/>
      <c r="TQ154" s="401"/>
      <c r="TR154" s="401"/>
      <c r="TS154" s="401"/>
      <c r="TT154" s="401"/>
      <c r="TU154" s="401"/>
      <c r="TV154" s="401"/>
      <c r="TW154" s="401"/>
      <c r="TX154" s="401"/>
      <c r="TY154" s="401"/>
      <c r="TZ154" s="401"/>
      <c r="UA154" s="401"/>
      <c r="UB154" s="401"/>
      <c r="UC154" s="401"/>
      <c r="UD154" s="401"/>
      <c r="UE154" s="401"/>
      <c r="UF154" s="401"/>
      <c r="UG154" s="401"/>
      <c r="UH154" s="401"/>
      <c r="UI154" s="401"/>
      <c r="UJ154" s="401"/>
      <c r="UK154" s="401"/>
      <c r="UL154" s="401"/>
      <c r="UM154" s="401"/>
    </row>
    <row r="155" spans="1:559" s="401" customFormat="1" ht="13.95" customHeight="1">
      <c r="A155" s="963"/>
      <c r="B155" s="468" t="s">
        <v>1191</v>
      </c>
      <c r="C155" s="469" t="s">
        <v>377</v>
      </c>
      <c r="D155" s="469" t="s">
        <v>1210</v>
      </c>
      <c r="E155" s="469" t="s">
        <v>1211</v>
      </c>
      <c r="F155" s="470">
        <v>20.93</v>
      </c>
      <c r="G155" s="470">
        <v>0.95</v>
      </c>
      <c r="H155" s="470">
        <v>2.0299999999999998</v>
      </c>
      <c r="I155" s="471">
        <f t="shared" ref="I155:L157" si="80">I154</f>
        <v>4</v>
      </c>
      <c r="J155" s="472">
        <f t="shared" si="80"/>
        <v>19.375</v>
      </c>
      <c r="K155" s="472">
        <f t="shared" si="80"/>
        <v>5.9879462255434497</v>
      </c>
      <c r="L155" s="473">
        <f t="shared" si="80"/>
        <v>0.3090552890603071</v>
      </c>
      <c r="M155" s="474">
        <f t="shared" si="63"/>
        <v>0.25968837084185276</v>
      </c>
      <c r="N155" s="475">
        <f t="shared" si="64"/>
        <v>0.60244791815080223</v>
      </c>
      <c r="O155" s="475">
        <f t="shared" si="65"/>
        <v>0.20489583630160446</v>
      </c>
      <c r="P155" s="475">
        <f t="shared" si="66"/>
        <v>0.79510416369839554</v>
      </c>
      <c r="Q155" s="476">
        <f t="shared" si="67"/>
        <v>3.1804166547935822</v>
      </c>
      <c r="R155" s="477"/>
      <c r="S155" s="472"/>
      <c r="T155" s="472"/>
      <c r="U155" s="473"/>
      <c r="V155" s="478">
        <f t="shared" si="68"/>
        <v>1.5549999999999997</v>
      </c>
      <c r="W155" s="478">
        <f t="shared" si="69"/>
        <v>1.383</v>
      </c>
      <c r="X155" s="479">
        <f t="shared" si="70"/>
        <v>8.2813296299265904</v>
      </c>
      <c r="Y155" s="480" t="str">
        <f t="shared" si="71"/>
        <v>Accept</v>
      </c>
      <c r="Z155" s="479"/>
      <c r="AA155" s="479"/>
      <c r="AB155" s="481"/>
      <c r="AC155" s="481"/>
      <c r="AD155" s="479"/>
      <c r="AE155" s="481"/>
      <c r="AF155" s="464"/>
      <c r="AG155" s="482"/>
      <c r="AH155" s="482"/>
      <c r="AI155" s="483"/>
    </row>
    <row r="156" spans="1:559" s="401" customFormat="1" ht="13.95" customHeight="1">
      <c r="A156" s="963"/>
      <c r="B156" s="468" t="s">
        <v>1191</v>
      </c>
      <c r="C156" s="469" t="s">
        <v>377</v>
      </c>
      <c r="D156" s="469" t="s">
        <v>1212</v>
      </c>
      <c r="E156" s="469" t="s">
        <v>1213</v>
      </c>
      <c r="F156" s="470">
        <v>17.420000000000002</v>
      </c>
      <c r="G156" s="470">
        <v>0.53</v>
      </c>
      <c r="H156" s="470">
        <v>1.59</v>
      </c>
      <c r="I156" s="471">
        <f t="shared" si="80"/>
        <v>4</v>
      </c>
      <c r="J156" s="472">
        <f t="shared" si="80"/>
        <v>19.375</v>
      </c>
      <c r="K156" s="472">
        <f t="shared" si="80"/>
        <v>5.9879462255434497</v>
      </c>
      <c r="L156" s="473">
        <f t="shared" si="80"/>
        <v>0.3090552890603071</v>
      </c>
      <c r="M156" s="474">
        <f t="shared" si="63"/>
        <v>0.32648923793943518</v>
      </c>
      <c r="N156" s="475">
        <f t="shared" si="64"/>
        <v>0.3720271152436937</v>
      </c>
      <c r="O156" s="475">
        <f t="shared" si="65"/>
        <v>0.25594576951261261</v>
      </c>
      <c r="P156" s="475">
        <f t="shared" si="66"/>
        <v>0.74405423048738739</v>
      </c>
      <c r="Q156" s="476">
        <f t="shared" si="67"/>
        <v>2.9762169219495496</v>
      </c>
      <c r="R156" s="477"/>
      <c r="S156" s="472"/>
      <c r="T156" s="472"/>
      <c r="U156" s="473"/>
      <c r="V156" s="478">
        <f t="shared" si="68"/>
        <v>1.9549999999999983</v>
      </c>
      <c r="W156" s="478">
        <f t="shared" si="69"/>
        <v>1.383</v>
      </c>
      <c r="X156" s="479">
        <f t="shared" si="70"/>
        <v>8.2813296299265904</v>
      </c>
      <c r="Y156" s="480" t="str">
        <f t="shared" si="71"/>
        <v>Accept</v>
      </c>
      <c r="Z156" s="479"/>
      <c r="AA156" s="479"/>
      <c r="AB156" s="481"/>
      <c r="AC156" s="481"/>
      <c r="AD156" s="479"/>
      <c r="AE156" s="481"/>
      <c r="AF156" s="464"/>
      <c r="AG156" s="482"/>
      <c r="AH156" s="482"/>
      <c r="AI156" s="483"/>
    </row>
    <row r="157" spans="1:559" s="501" customFormat="1" ht="13.95" customHeight="1">
      <c r="A157" s="963"/>
      <c r="B157" s="484" t="s">
        <v>1191</v>
      </c>
      <c r="C157" s="485" t="s">
        <v>377</v>
      </c>
      <c r="D157" s="485" t="s">
        <v>1214</v>
      </c>
      <c r="E157" s="485" t="s">
        <v>1215</v>
      </c>
      <c r="F157" s="486">
        <v>12.46</v>
      </c>
      <c r="G157" s="486">
        <v>0.49</v>
      </c>
      <c r="H157" s="486">
        <v>1.18</v>
      </c>
      <c r="I157" s="487">
        <f t="shared" si="80"/>
        <v>4</v>
      </c>
      <c r="J157" s="488">
        <f t="shared" si="80"/>
        <v>19.375</v>
      </c>
      <c r="K157" s="488">
        <f t="shared" si="80"/>
        <v>5.9879462255434497</v>
      </c>
      <c r="L157" s="489">
        <f t="shared" si="80"/>
        <v>0.3090552890603071</v>
      </c>
      <c r="M157" s="490">
        <f t="shared" si="63"/>
        <v>1.1548199899494609</v>
      </c>
      <c r="N157" s="491">
        <f t="shared" si="64"/>
        <v>0.12408207465820596</v>
      </c>
      <c r="O157" s="491">
        <f t="shared" si="65"/>
        <v>0.75183585068358805</v>
      </c>
      <c r="P157" s="491">
        <f t="shared" si="66"/>
        <v>0.24816414931641192</v>
      </c>
      <c r="Q157" s="492">
        <f t="shared" si="67"/>
        <v>0.9926565972656477</v>
      </c>
      <c r="R157" s="493"/>
      <c r="S157" s="488"/>
      <c r="T157" s="488"/>
      <c r="U157" s="489"/>
      <c r="V157" s="494">
        <f t="shared" si="68"/>
        <v>6.9149999999999991</v>
      </c>
      <c r="W157" s="494">
        <f t="shared" si="69"/>
        <v>1.383</v>
      </c>
      <c r="X157" s="495">
        <f t="shared" si="70"/>
        <v>8.2813296299265904</v>
      </c>
      <c r="Y157" s="496" t="str">
        <f t="shared" si="71"/>
        <v>Accept</v>
      </c>
      <c r="Z157" s="495"/>
      <c r="AA157" s="495"/>
      <c r="AB157" s="497"/>
      <c r="AC157" s="497"/>
      <c r="AD157" s="495"/>
      <c r="AE157" s="497"/>
      <c r="AF157" s="498"/>
      <c r="AG157" s="499"/>
      <c r="AH157" s="499"/>
      <c r="AI157" s="500"/>
      <c r="AJ157" s="401"/>
      <c r="AK157" s="401"/>
      <c r="AL157" s="401"/>
      <c r="AM157" s="401"/>
      <c r="AN157" s="401"/>
      <c r="AO157" s="401"/>
      <c r="AP157" s="401"/>
      <c r="AQ157" s="401"/>
      <c r="AR157" s="401"/>
      <c r="AS157" s="401"/>
      <c r="AT157" s="401"/>
      <c r="AU157" s="401"/>
      <c r="AV157" s="401"/>
      <c r="AW157" s="401"/>
      <c r="AX157" s="401"/>
      <c r="AY157" s="401"/>
      <c r="AZ157" s="401"/>
      <c r="BA157" s="401"/>
      <c r="BB157" s="401"/>
      <c r="BC157" s="401"/>
      <c r="BD157" s="401"/>
      <c r="BE157" s="401"/>
      <c r="BF157" s="401"/>
      <c r="BG157" s="401"/>
      <c r="BH157" s="401"/>
      <c r="BI157" s="401"/>
      <c r="BJ157" s="401"/>
      <c r="BK157" s="401"/>
      <c r="BL157" s="401"/>
      <c r="BM157" s="401"/>
      <c r="BN157" s="401"/>
      <c r="BO157" s="401"/>
      <c r="BP157" s="401"/>
      <c r="BQ157" s="401"/>
      <c r="BR157" s="401"/>
      <c r="BS157" s="401"/>
      <c r="BT157" s="401"/>
      <c r="BU157" s="401"/>
      <c r="BV157" s="401"/>
      <c r="BW157" s="401"/>
      <c r="BX157" s="401"/>
      <c r="BY157" s="401"/>
      <c r="BZ157" s="401"/>
      <c r="CA157" s="401"/>
      <c r="CB157" s="401"/>
      <c r="CC157" s="401"/>
      <c r="CD157" s="401"/>
      <c r="CE157" s="401"/>
      <c r="CF157" s="401"/>
      <c r="CG157" s="401"/>
      <c r="CH157" s="401"/>
      <c r="CI157" s="401"/>
      <c r="CJ157" s="401"/>
      <c r="CK157" s="401"/>
      <c r="CL157" s="401"/>
      <c r="CM157" s="401"/>
      <c r="CN157" s="401"/>
      <c r="CO157" s="401"/>
      <c r="CP157" s="401"/>
      <c r="CQ157" s="401"/>
      <c r="CR157" s="401"/>
      <c r="CS157" s="401"/>
      <c r="CT157" s="401"/>
      <c r="CU157" s="401"/>
      <c r="CV157" s="401"/>
      <c r="CW157" s="401"/>
      <c r="CX157" s="401"/>
      <c r="CY157" s="401"/>
      <c r="CZ157" s="401"/>
      <c r="DA157" s="401"/>
      <c r="DB157" s="401"/>
      <c r="DC157" s="401"/>
      <c r="DD157" s="401"/>
      <c r="DE157" s="401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1"/>
      <c r="DT157" s="401"/>
      <c r="DU157" s="401"/>
      <c r="DV157" s="401"/>
      <c r="DW157" s="401"/>
      <c r="DX157" s="401"/>
      <c r="DY157" s="401"/>
      <c r="DZ157" s="401"/>
      <c r="EA157" s="401"/>
      <c r="EB157" s="401"/>
      <c r="EC157" s="401"/>
      <c r="ED157" s="401"/>
      <c r="EE157" s="401"/>
      <c r="EF157" s="401"/>
      <c r="EG157" s="401"/>
      <c r="EH157" s="401"/>
      <c r="EI157" s="401"/>
      <c r="EJ157" s="401"/>
      <c r="EK157" s="401"/>
      <c r="EL157" s="401"/>
      <c r="EM157" s="401"/>
      <c r="EN157" s="401"/>
      <c r="EO157" s="401"/>
      <c r="EP157" s="401"/>
      <c r="EQ157" s="401"/>
      <c r="ER157" s="401"/>
      <c r="ES157" s="401"/>
      <c r="ET157" s="401"/>
      <c r="EU157" s="401"/>
      <c r="EV157" s="401"/>
      <c r="EW157" s="401"/>
      <c r="EX157" s="401"/>
      <c r="EY157" s="401"/>
      <c r="EZ157" s="401"/>
      <c r="FA157" s="401"/>
      <c r="FB157" s="401"/>
      <c r="FC157" s="401"/>
      <c r="FD157" s="401"/>
      <c r="FE157" s="401"/>
      <c r="FF157" s="401"/>
      <c r="FG157" s="401"/>
      <c r="FH157" s="401"/>
      <c r="FI157" s="401"/>
      <c r="FJ157" s="401"/>
      <c r="FK157" s="401"/>
      <c r="FL157" s="401"/>
      <c r="FM157" s="401"/>
      <c r="FN157" s="401"/>
      <c r="FO157" s="401"/>
      <c r="FP157" s="401"/>
      <c r="FQ157" s="401"/>
      <c r="FR157" s="401"/>
      <c r="FS157" s="401"/>
      <c r="FT157" s="401"/>
      <c r="FU157" s="401"/>
      <c r="FV157" s="401"/>
      <c r="FW157" s="401"/>
      <c r="FX157" s="401"/>
      <c r="FY157" s="401"/>
      <c r="FZ157" s="401"/>
      <c r="GA157" s="401"/>
      <c r="GB157" s="401"/>
      <c r="GC157" s="401"/>
      <c r="GD157" s="401"/>
      <c r="GE157" s="401"/>
      <c r="GF157" s="401"/>
      <c r="GG157" s="401"/>
      <c r="GH157" s="401"/>
      <c r="GI157" s="401"/>
      <c r="GJ157" s="401"/>
      <c r="GK157" s="401"/>
      <c r="GL157" s="401"/>
      <c r="GM157" s="401"/>
      <c r="GN157" s="401"/>
      <c r="GO157" s="401"/>
      <c r="GP157" s="401"/>
      <c r="GQ157" s="401"/>
      <c r="GR157" s="401"/>
      <c r="GS157" s="401"/>
      <c r="GT157" s="401"/>
      <c r="GU157" s="401"/>
      <c r="GV157" s="401"/>
      <c r="GW157" s="401"/>
      <c r="GX157" s="401"/>
      <c r="GY157" s="401"/>
      <c r="GZ157" s="401"/>
      <c r="HA157" s="401"/>
      <c r="HB157" s="401"/>
      <c r="HC157" s="401"/>
      <c r="HD157" s="401"/>
      <c r="HE157" s="401"/>
      <c r="HF157" s="401"/>
      <c r="HG157" s="401"/>
      <c r="HH157" s="401"/>
      <c r="HI157" s="401"/>
      <c r="HJ157" s="401"/>
      <c r="HK157" s="401"/>
      <c r="HL157" s="401"/>
      <c r="HM157" s="401"/>
      <c r="HN157" s="401"/>
      <c r="HO157" s="401"/>
      <c r="HP157" s="401"/>
      <c r="HQ157" s="401"/>
      <c r="HR157" s="401"/>
      <c r="HS157" s="401"/>
      <c r="HT157" s="401"/>
      <c r="HU157" s="401"/>
      <c r="HV157" s="401"/>
      <c r="HW157" s="401"/>
      <c r="HX157" s="401"/>
      <c r="HY157" s="401"/>
      <c r="HZ157" s="401"/>
      <c r="IA157" s="401"/>
      <c r="IB157" s="401"/>
      <c r="IC157" s="401"/>
      <c r="ID157" s="401"/>
      <c r="IE157" s="401"/>
      <c r="IF157" s="401"/>
      <c r="IG157" s="401"/>
      <c r="IH157" s="401"/>
      <c r="II157" s="401"/>
      <c r="IJ157" s="401"/>
      <c r="IK157" s="401"/>
      <c r="IL157" s="401"/>
      <c r="IM157" s="401"/>
      <c r="IN157" s="401"/>
      <c r="IO157" s="401"/>
      <c r="IP157" s="401"/>
      <c r="IQ157" s="401"/>
      <c r="IR157" s="401"/>
      <c r="IS157" s="401"/>
      <c r="IT157" s="401"/>
      <c r="IU157" s="401"/>
      <c r="IV157" s="401"/>
      <c r="IW157" s="401"/>
      <c r="IX157" s="401"/>
      <c r="IY157" s="401"/>
      <c r="IZ157" s="401"/>
      <c r="JA157" s="401"/>
      <c r="JB157" s="401"/>
      <c r="JC157" s="401"/>
      <c r="JD157" s="401"/>
      <c r="JE157" s="401"/>
      <c r="JF157" s="401"/>
      <c r="JG157" s="401"/>
      <c r="JH157" s="401"/>
      <c r="JI157" s="401"/>
      <c r="JJ157" s="401"/>
      <c r="JK157" s="401"/>
      <c r="JL157" s="401"/>
      <c r="JM157" s="401"/>
      <c r="JN157" s="401"/>
      <c r="JO157" s="401"/>
      <c r="JP157" s="401"/>
      <c r="JQ157" s="401"/>
      <c r="JR157" s="401"/>
      <c r="JS157" s="401"/>
      <c r="JT157" s="401"/>
      <c r="JU157" s="401"/>
      <c r="JV157" s="401"/>
      <c r="JW157" s="401"/>
      <c r="JX157" s="401"/>
      <c r="JY157" s="401"/>
      <c r="JZ157" s="401"/>
      <c r="KA157" s="401"/>
      <c r="KB157" s="401"/>
      <c r="KC157" s="401"/>
      <c r="KD157" s="401"/>
      <c r="KE157" s="401"/>
      <c r="KF157" s="401"/>
      <c r="KG157" s="401"/>
      <c r="KH157" s="401"/>
      <c r="KI157" s="401"/>
      <c r="KJ157" s="401"/>
      <c r="KK157" s="401"/>
      <c r="KL157" s="401"/>
      <c r="KM157" s="401"/>
      <c r="KN157" s="401"/>
      <c r="KO157" s="401"/>
      <c r="KP157" s="401"/>
      <c r="KQ157" s="401"/>
      <c r="KR157" s="401"/>
      <c r="KS157" s="401"/>
      <c r="KT157" s="401"/>
      <c r="KU157" s="401"/>
      <c r="KV157" s="401"/>
      <c r="KW157" s="401"/>
      <c r="KX157" s="401"/>
      <c r="KY157" s="401"/>
      <c r="KZ157" s="401"/>
      <c r="LA157" s="401"/>
      <c r="LB157" s="401"/>
      <c r="LC157" s="401"/>
      <c r="LD157" s="401"/>
      <c r="LE157" s="401"/>
      <c r="LF157" s="401"/>
      <c r="LG157" s="401"/>
      <c r="LH157" s="401"/>
      <c r="LI157" s="401"/>
      <c r="LJ157" s="401"/>
      <c r="LK157" s="401"/>
      <c r="LL157" s="401"/>
      <c r="LM157" s="401"/>
      <c r="LN157" s="401"/>
      <c r="LO157" s="401"/>
      <c r="LP157" s="401"/>
      <c r="LQ157" s="401"/>
      <c r="LR157" s="401"/>
      <c r="LS157" s="401"/>
      <c r="LT157" s="401"/>
      <c r="LU157" s="401"/>
      <c r="LV157" s="401"/>
      <c r="LW157" s="401"/>
      <c r="LX157" s="401"/>
      <c r="LY157" s="401"/>
      <c r="LZ157" s="401"/>
      <c r="MA157" s="401"/>
      <c r="MB157" s="401"/>
      <c r="MC157" s="401"/>
      <c r="MD157" s="401"/>
      <c r="ME157" s="401"/>
      <c r="MF157" s="401"/>
      <c r="MG157" s="401"/>
      <c r="MH157" s="401"/>
      <c r="MI157" s="401"/>
      <c r="MJ157" s="401"/>
      <c r="MK157" s="401"/>
      <c r="ML157" s="401"/>
      <c r="MM157" s="401"/>
      <c r="MN157" s="401"/>
      <c r="MO157" s="401"/>
      <c r="MP157" s="401"/>
      <c r="MQ157" s="401"/>
      <c r="MR157" s="401"/>
      <c r="MS157" s="401"/>
      <c r="MT157" s="401"/>
      <c r="MU157" s="401"/>
      <c r="MV157" s="401"/>
      <c r="MW157" s="401"/>
      <c r="MX157" s="401"/>
      <c r="MY157" s="401"/>
      <c r="MZ157" s="401"/>
      <c r="NA157" s="401"/>
      <c r="NB157" s="401"/>
      <c r="NC157" s="401"/>
      <c r="ND157" s="401"/>
      <c r="NE157" s="401"/>
      <c r="NF157" s="401"/>
      <c r="NG157" s="401"/>
      <c r="NH157" s="401"/>
      <c r="NI157" s="401"/>
      <c r="NJ157" s="401"/>
      <c r="NK157" s="401"/>
      <c r="NL157" s="401"/>
      <c r="NM157" s="401"/>
      <c r="NN157" s="401"/>
      <c r="NO157" s="401"/>
      <c r="NP157" s="401"/>
      <c r="NQ157" s="401"/>
      <c r="NR157" s="401"/>
      <c r="NS157" s="401"/>
      <c r="NT157" s="401"/>
      <c r="NU157" s="401"/>
      <c r="NV157" s="401"/>
      <c r="NW157" s="401"/>
      <c r="NX157" s="401"/>
      <c r="NY157" s="401"/>
      <c r="NZ157" s="401"/>
      <c r="OA157" s="401"/>
      <c r="OB157" s="401"/>
      <c r="OC157" s="401"/>
      <c r="OD157" s="401"/>
      <c r="OE157" s="401"/>
      <c r="OF157" s="401"/>
      <c r="OG157" s="401"/>
      <c r="OH157" s="401"/>
      <c r="OI157" s="401"/>
      <c r="OJ157" s="401"/>
      <c r="OK157" s="401"/>
      <c r="OL157" s="401"/>
      <c r="OM157" s="401"/>
      <c r="ON157" s="401"/>
      <c r="OO157" s="401"/>
      <c r="OP157" s="401"/>
      <c r="OQ157" s="401"/>
      <c r="OR157" s="401"/>
      <c r="OS157" s="401"/>
      <c r="OT157" s="401"/>
      <c r="OU157" s="401"/>
      <c r="OV157" s="401"/>
      <c r="OW157" s="401"/>
      <c r="OX157" s="401"/>
      <c r="OY157" s="401"/>
      <c r="OZ157" s="401"/>
      <c r="PA157" s="401"/>
      <c r="PB157" s="401"/>
      <c r="PC157" s="401"/>
      <c r="PD157" s="401"/>
      <c r="PE157" s="401"/>
      <c r="PF157" s="401"/>
      <c r="PG157" s="401"/>
      <c r="PH157" s="401"/>
      <c r="PI157" s="401"/>
      <c r="PJ157" s="401"/>
      <c r="PK157" s="401"/>
      <c r="PL157" s="401"/>
      <c r="PM157" s="401"/>
      <c r="PN157" s="401"/>
      <c r="PO157" s="401"/>
      <c r="PP157" s="401"/>
      <c r="PQ157" s="401"/>
      <c r="PR157" s="401"/>
      <c r="PS157" s="401"/>
      <c r="PT157" s="401"/>
      <c r="PU157" s="401"/>
      <c r="PV157" s="401"/>
      <c r="PW157" s="401"/>
      <c r="PX157" s="401"/>
      <c r="PY157" s="401"/>
      <c r="PZ157" s="401"/>
      <c r="QA157" s="401"/>
      <c r="QB157" s="401"/>
      <c r="QC157" s="401"/>
      <c r="QD157" s="401"/>
      <c r="QE157" s="401"/>
      <c r="QF157" s="401"/>
      <c r="QG157" s="401"/>
      <c r="QH157" s="401"/>
      <c r="QI157" s="401"/>
      <c r="QJ157" s="401"/>
      <c r="QK157" s="401"/>
      <c r="QL157" s="401"/>
      <c r="QM157" s="401"/>
      <c r="QN157" s="401"/>
      <c r="QO157" s="401"/>
      <c r="QP157" s="401"/>
      <c r="QQ157" s="401"/>
      <c r="QR157" s="401"/>
      <c r="QS157" s="401"/>
      <c r="QT157" s="401"/>
      <c r="QU157" s="401"/>
      <c r="QV157" s="401"/>
      <c r="QW157" s="401"/>
      <c r="QX157" s="401"/>
      <c r="QY157" s="401"/>
      <c r="QZ157" s="401"/>
      <c r="RA157" s="401"/>
      <c r="RB157" s="401"/>
      <c r="RC157" s="401"/>
      <c r="RD157" s="401"/>
      <c r="RE157" s="401"/>
      <c r="RF157" s="401"/>
      <c r="RG157" s="401"/>
      <c r="RH157" s="401"/>
      <c r="RI157" s="401"/>
      <c r="RJ157" s="401"/>
      <c r="RK157" s="401"/>
      <c r="RL157" s="401"/>
      <c r="RM157" s="401"/>
      <c r="RN157" s="401"/>
      <c r="RO157" s="401"/>
      <c r="RP157" s="401"/>
      <c r="RQ157" s="401"/>
      <c r="RR157" s="401"/>
      <c r="RS157" s="401"/>
      <c r="RT157" s="401"/>
      <c r="RU157" s="401"/>
      <c r="RV157" s="401"/>
      <c r="RW157" s="401"/>
      <c r="RX157" s="401"/>
      <c r="RY157" s="401"/>
      <c r="RZ157" s="401"/>
      <c r="SA157" s="401"/>
      <c r="SB157" s="401"/>
      <c r="SC157" s="401"/>
      <c r="SD157" s="401"/>
      <c r="SE157" s="401"/>
      <c r="SF157" s="401"/>
      <c r="SG157" s="401"/>
      <c r="SH157" s="401"/>
      <c r="SI157" s="401"/>
      <c r="SJ157" s="401"/>
      <c r="SK157" s="401"/>
      <c r="SL157" s="401"/>
      <c r="SM157" s="401"/>
      <c r="SN157" s="401"/>
      <c r="SO157" s="401"/>
      <c r="SP157" s="401"/>
      <c r="SQ157" s="401"/>
      <c r="SR157" s="401"/>
      <c r="SS157" s="401"/>
      <c r="ST157" s="401"/>
      <c r="SU157" s="401"/>
      <c r="SV157" s="401"/>
      <c r="SW157" s="401"/>
      <c r="SX157" s="401"/>
      <c r="SY157" s="401"/>
      <c r="SZ157" s="401"/>
      <c r="TA157" s="401"/>
      <c r="TB157" s="401"/>
      <c r="TC157" s="401"/>
      <c r="TD157" s="401"/>
      <c r="TE157" s="401"/>
      <c r="TF157" s="401"/>
      <c r="TG157" s="401"/>
      <c r="TH157" s="401"/>
      <c r="TI157" s="401"/>
      <c r="TJ157" s="401"/>
      <c r="TK157" s="401"/>
      <c r="TL157" s="401"/>
      <c r="TM157" s="401"/>
      <c r="TN157" s="401"/>
      <c r="TO157" s="401"/>
      <c r="TP157" s="401"/>
      <c r="TQ157" s="401"/>
      <c r="TR157" s="401"/>
      <c r="TS157" s="401"/>
      <c r="TT157" s="401"/>
      <c r="TU157" s="401"/>
      <c r="TV157" s="401"/>
      <c r="TW157" s="401"/>
      <c r="TX157" s="401"/>
      <c r="TY157" s="401"/>
      <c r="TZ157" s="401"/>
      <c r="UA157" s="401"/>
      <c r="UB157" s="401"/>
      <c r="UC157" s="401"/>
      <c r="UD157" s="401"/>
      <c r="UE157" s="401"/>
      <c r="UF157" s="401"/>
      <c r="UG157" s="401"/>
      <c r="UH157" s="401"/>
      <c r="UI157" s="401"/>
      <c r="UJ157" s="401"/>
      <c r="UK157" s="401"/>
      <c r="UL157" s="401"/>
      <c r="UM157" s="401"/>
    </row>
    <row r="158" spans="1:559" s="467" customFormat="1" ht="13.95" customHeight="1">
      <c r="A158" s="963"/>
      <c r="B158" s="450" t="s">
        <v>1191</v>
      </c>
      <c r="C158" s="451" t="s">
        <v>380</v>
      </c>
      <c r="D158" s="451" t="s">
        <v>1216</v>
      </c>
      <c r="E158" s="451" t="s">
        <v>1217</v>
      </c>
      <c r="F158" s="452">
        <v>16.010000000000002</v>
      </c>
      <c r="G158" s="452">
        <v>0.26</v>
      </c>
      <c r="H158" s="452">
        <v>1.4</v>
      </c>
      <c r="I158" s="453">
        <f>COUNT(F158:F160)</f>
        <v>3</v>
      </c>
      <c r="J158" s="458">
        <f>AVERAGE(F158:F160)</f>
        <v>13.81</v>
      </c>
      <c r="K158" s="458">
        <f>STDEV(F158:F160)</f>
        <v>2.4751565607048067</v>
      </c>
      <c r="L158" s="459">
        <f>K158/J158</f>
        <v>0.17922929476501134</v>
      </c>
      <c r="M158" s="454">
        <f t="shared" si="63"/>
        <v>0.88883266413399964</v>
      </c>
      <c r="N158" s="455">
        <f t="shared" si="64"/>
        <v>0.81295349087546154</v>
      </c>
      <c r="O158" s="455">
        <f t="shared" si="65"/>
        <v>0.62590698175092307</v>
      </c>
      <c r="P158" s="455">
        <f t="shared" si="66"/>
        <v>0.37409301824907693</v>
      </c>
      <c r="Q158" s="456">
        <f t="shared" si="67"/>
        <v>1.1222790547472308</v>
      </c>
      <c r="R158" s="457">
        <f>COUNT(F158:F160)</f>
        <v>3</v>
      </c>
      <c r="S158" s="458">
        <f>AVERAGE(F158:F160)</f>
        <v>13.81</v>
      </c>
      <c r="T158" s="458">
        <f>STDEV(F158:F160)</f>
        <v>2.4751565607048067</v>
      </c>
      <c r="U158" s="459">
        <f>T158/S158</f>
        <v>0.17922929476501134</v>
      </c>
      <c r="V158" s="460">
        <f t="shared" si="68"/>
        <v>2.2000000000000011</v>
      </c>
      <c r="W158" s="460">
        <f t="shared" si="69"/>
        <v>1.196</v>
      </c>
      <c r="X158" s="461">
        <f t="shared" si="70"/>
        <v>2.9602872466029488</v>
      </c>
      <c r="Y158" s="462" t="str">
        <f t="shared" si="71"/>
        <v>Accept</v>
      </c>
      <c r="Z158" s="461"/>
      <c r="AA158" s="461"/>
      <c r="AB158" s="463"/>
      <c r="AC158" s="463"/>
      <c r="AD158" s="461"/>
      <c r="AE158" s="463"/>
      <c r="AF158" s="464">
        <f>COUNT(F158:F160)</f>
        <v>3</v>
      </c>
      <c r="AG158" s="465">
        <f>AVERAGE(F158:F160)</f>
        <v>13.81</v>
      </c>
      <c r="AH158" s="465">
        <f>STDEV(F158:F160)</f>
        <v>2.4751565607048067</v>
      </c>
      <c r="AI158" s="466">
        <f>AH158/AG158</f>
        <v>0.17922929476501134</v>
      </c>
      <c r="AJ158" s="401"/>
      <c r="AK158" s="401"/>
      <c r="AL158" s="401"/>
      <c r="AM158" s="401"/>
      <c r="AN158" s="401"/>
      <c r="AO158" s="401"/>
      <c r="AP158" s="401"/>
      <c r="AQ158" s="401"/>
      <c r="AR158" s="401"/>
      <c r="AS158" s="401"/>
      <c r="AT158" s="401"/>
      <c r="AU158" s="401"/>
      <c r="AV158" s="401"/>
      <c r="AW158" s="401"/>
      <c r="AX158" s="401"/>
      <c r="AY158" s="401"/>
      <c r="AZ158" s="401"/>
      <c r="BA158" s="401"/>
      <c r="BB158" s="401"/>
      <c r="BC158" s="401"/>
      <c r="BD158" s="401"/>
      <c r="BE158" s="401"/>
      <c r="BF158" s="401"/>
      <c r="BG158" s="401"/>
      <c r="BH158" s="401"/>
      <c r="BI158" s="401"/>
      <c r="BJ158" s="401"/>
      <c r="BK158" s="401"/>
      <c r="BL158" s="401"/>
      <c r="BM158" s="401"/>
      <c r="BN158" s="401"/>
      <c r="BO158" s="401"/>
      <c r="BP158" s="401"/>
      <c r="BQ158" s="401"/>
      <c r="BR158" s="401"/>
      <c r="BS158" s="401"/>
      <c r="BT158" s="401"/>
      <c r="BU158" s="401"/>
      <c r="BV158" s="401"/>
      <c r="BW158" s="401"/>
      <c r="BX158" s="401"/>
      <c r="BY158" s="401"/>
      <c r="BZ158" s="401"/>
      <c r="CA158" s="401"/>
      <c r="CB158" s="401"/>
      <c r="CC158" s="401"/>
      <c r="CD158" s="401"/>
      <c r="CE158" s="401"/>
      <c r="CF158" s="401"/>
      <c r="CG158" s="401"/>
      <c r="CH158" s="401"/>
      <c r="CI158" s="401"/>
      <c r="CJ158" s="401"/>
      <c r="CK158" s="401"/>
      <c r="CL158" s="401"/>
      <c r="CM158" s="401"/>
      <c r="CN158" s="401"/>
      <c r="CO158" s="401"/>
      <c r="CP158" s="401"/>
      <c r="CQ158" s="401"/>
      <c r="CR158" s="401"/>
      <c r="CS158" s="401"/>
      <c r="CT158" s="401"/>
      <c r="CU158" s="401"/>
      <c r="CV158" s="401"/>
      <c r="CW158" s="401"/>
      <c r="CX158" s="401"/>
      <c r="CY158" s="401"/>
      <c r="CZ158" s="401"/>
      <c r="DA158" s="401"/>
      <c r="DB158" s="401"/>
      <c r="DC158" s="401"/>
      <c r="DD158" s="401"/>
      <c r="DE158" s="401"/>
      <c r="DF158" s="401"/>
      <c r="DG158" s="401"/>
      <c r="DH158" s="401"/>
      <c r="DI158" s="401"/>
      <c r="DJ158" s="401"/>
      <c r="DK158" s="401"/>
      <c r="DL158" s="401"/>
      <c r="DM158" s="401"/>
      <c r="DN158" s="401"/>
      <c r="DO158" s="401"/>
      <c r="DP158" s="401"/>
      <c r="DQ158" s="401"/>
      <c r="DR158" s="401"/>
      <c r="DS158" s="401"/>
      <c r="DT158" s="401"/>
      <c r="DU158" s="401"/>
      <c r="DV158" s="401"/>
      <c r="DW158" s="401"/>
      <c r="DX158" s="401"/>
      <c r="DY158" s="401"/>
      <c r="DZ158" s="401"/>
      <c r="EA158" s="401"/>
      <c r="EB158" s="401"/>
      <c r="EC158" s="401"/>
      <c r="ED158" s="401"/>
      <c r="EE158" s="401"/>
      <c r="EF158" s="401"/>
      <c r="EG158" s="401"/>
      <c r="EH158" s="401"/>
      <c r="EI158" s="401"/>
      <c r="EJ158" s="401"/>
      <c r="EK158" s="401"/>
      <c r="EL158" s="401"/>
      <c r="EM158" s="401"/>
      <c r="EN158" s="401"/>
      <c r="EO158" s="401"/>
      <c r="EP158" s="401"/>
      <c r="EQ158" s="401"/>
      <c r="ER158" s="401"/>
      <c r="ES158" s="401"/>
      <c r="ET158" s="401"/>
      <c r="EU158" s="401"/>
      <c r="EV158" s="401"/>
      <c r="EW158" s="401"/>
      <c r="EX158" s="401"/>
      <c r="EY158" s="401"/>
      <c r="EZ158" s="401"/>
      <c r="FA158" s="401"/>
      <c r="FB158" s="401"/>
      <c r="FC158" s="401"/>
      <c r="FD158" s="401"/>
      <c r="FE158" s="401"/>
      <c r="FF158" s="401"/>
      <c r="FG158" s="401"/>
      <c r="FH158" s="401"/>
      <c r="FI158" s="401"/>
      <c r="FJ158" s="401"/>
      <c r="FK158" s="401"/>
      <c r="FL158" s="401"/>
      <c r="FM158" s="401"/>
      <c r="FN158" s="401"/>
      <c r="FO158" s="401"/>
      <c r="FP158" s="401"/>
      <c r="FQ158" s="401"/>
      <c r="FR158" s="401"/>
      <c r="FS158" s="401"/>
      <c r="FT158" s="401"/>
      <c r="FU158" s="401"/>
      <c r="FV158" s="401"/>
      <c r="FW158" s="401"/>
      <c r="FX158" s="401"/>
      <c r="FY158" s="401"/>
      <c r="FZ158" s="401"/>
      <c r="GA158" s="401"/>
      <c r="GB158" s="401"/>
      <c r="GC158" s="401"/>
      <c r="GD158" s="401"/>
      <c r="GE158" s="401"/>
      <c r="GF158" s="401"/>
      <c r="GG158" s="401"/>
      <c r="GH158" s="401"/>
      <c r="GI158" s="401"/>
      <c r="GJ158" s="401"/>
      <c r="GK158" s="401"/>
      <c r="GL158" s="401"/>
      <c r="GM158" s="401"/>
      <c r="GN158" s="401"/>
      <c r="GO158" s="401"/>
      <c r="GP158" s="401"/>
      <c r="GQ158" s="401"/>
      <c r="GR158" s="401"/>
      <c r="GS158" s="401"/>
      <c r="GT158" s="401"/>
      <c r="GU158" s="401"/>
      <c r="GV158" s="401"/>
      <c r="GW158" s="401"/>
      <c r="GX158" s="401"/>
      <c r="GY158" s="401"/>
      <c r="GZ158" s="401"/>
      <c r="HA158" s="401"/>
      <c r="HB158" s="401"/>
      <c r="HC158" s="401"/>
      <c r="HD158" s="401"/>
      <c r="HE158" s="401"/>
      <c r="HF158" s="401"/>
      <c r="HG158" s="401"/>
      <c r="HH158" s="401"/>
      <c r="HI158" s="401"/>
      <c r="HJ158" s="401"/>
      <c r="HK158" s="401"/>
      <c r="HL158" s="401"/>
      <c r="HM158" s="401"/>
      <c r="HN158" s="401"/>
      <c r="HO158" s="401"/>
      <c r="HP158" s="401"/>
      <c r="HQ158" s="401"/>
      <c r="HR158" s="401"/>
      <c r="HS158" s="401"/>
      <c r="HT158" s="401"/>
      <c r="HU158" s="401"/>
      <c r="HV158" s="401"/>
      <c r="HW158" s="401"/>
      <c r="HX158" s="401"/>
      <c r="HY158" s="401"/>
      <c r="HZ158" s="401"/>
      <c r="IA158" s="401"/>
      <c r="IB158" s="401"/>
      <c r="IC158" s="401"/>
      <c r="ID158" s="401"/>
      <c r="IE158" s="401"/>
      <c r="IF158" s="401"/>
      <c r="IG158" s="401"/>
      <c r="IH158" s="401"/>
      <c r="II158" s="401"/>
      <c r="IJ158" s="401"/>
      <c r="IK158" s="401"/>
      <c r="IL158" s="401"/>
      <c r="IM158" s="401"/>
      <c r="IN158" s="401"/>
      <c r="IO158" s="401"/>
      <c r="IP158" s="401"/>
      <c r="IQ158" s="401"/>
      <c r="IR158" s="401"/>
      <c r="IS158" s="401"/>
      <c r="IT158" s="401"/>
      <c r="IU158" s="401"/>
      <c r="IV158" s="401"/>
      <c r="IW158" s="401"/>
      <c r="IX158" s="401"/>
      <c r="IY158" s="401"/>
      <c r="IZ158" s="401"/>
      <c r="JA158" s="401"/>
      <c r="JB158" s="401"/>
      <c r="JC158" s="401"/>
      <c r="JD158" s="401"/>
      <c r="JE158" s="401"/>
      <c r="JF158" s="401"/>
      <c r="JG158" s="401"/>
      <c r="JH158" s="401"/>
      <c r="JI158" s="401"/>
      <c r="JJ158" s="401"/>
      <c r="JK158" s="401"/>
      <c r="JL158" s="401"/>
      <c r="JM158" s="401"/>
      <c r="JN158" s="401"/>
      <c r="JO158" s="401"/>
      <c r="JP158" s="401"/>
      <c r="JQ158" s="401"/>
      <c r="JR158" s="401"/>
      <c r="JS158" s="401"/>
      <c r="JT158" s="401"/>
      <c r="JU158" s="401"/>
      <c r="JV158" s="401"/>
      <c r="JW158" s="401"/>
      <c r="JX158" s="401"/>
      <c r="JY158" s="401"/>
      <c r="JZ158" s="401"/>
      <c r="KA158" s="401"/>
      <c r="KB158" s="401"/>
      <c r="KC158" s="401"/>
      <c r="KD158" s="401"/>
      <c r="KE158" s="401"/>
      <c r="KF158" s="401"/>
      <c r="KG158" s="401"/>
      <c r="KH158" s="401"/>
      <c r="KI158" s="401"/>
      <c r="KJ158" s="401"/>
      <c r="KK158" s="401"/>
      <c r="KL158" s="401"/>
      <c r="KM158" s="401"/>
      <c r="KN158" s="401"/>
      <c r="KO158" s="401"/>
      <c r="KP158" s="401"/>
      <c r="KQ158" s="401"/>
      <c r="KR158" s="401"/>
      <c r="KS158" s="401"/>
      <c r="KT158" s="401"/>
      <c r="KU158" s="401"/>
      <c r="KV158" s="401"/>
      <c r="KW158" s="401"/>
      <c r="KX158" s="401"/>
      <c r="KY158" s="401"/>
      <c r="KZ158" s="401"/>
      <c r="LA158" s="401"/>
      <c r="LB158" s="401"/>
      <c r="LC158" s="401"/>
      <c r="LD158" s="401"/>
      <c r="LE158" s="401"/>
      <c r="LF158" s="401"/>
      <c r="LG158" s="401"/>
      <c r="LH158" s="401"/>
      <c r="LI158" s="401"/>
      <c r="LJ158" s="401"/>
      <c r="LK158" s="401"/>
      <c r="LL158" s="401"/>
      <c r="LM158" s="401"/>
      <c r="LN158" s="401"/>
      <c r="LO158" s="401"/>
      <c r="LP158" s="401"/>
      <c r="LQ158" s="401"/>
      <c r="LR158" s="401"/>
      <c r="LS158" s="401"/>
      <c r="LT158" s="401"/>
      <c r="LU158" s="401"/>
      <c r="LV158" s="401"/>
      <c r="LW158" s="401"/>
      <c r="LX158" s="401"/>
      <c r="LY158" s="401"/>
      <c r="LZ158" s="401"/>
      <c r="MA158" s="401"/>
      <c r="MB158" s="401"/>
      <c r="MC158" s="401"/>
      <c r="MD158" s="401"/>
      <c r="ME158" s="401"/>
      <c r="MF158" s="401"/>
      <c r="MG158" s="401"/>
      <c r="MH158" s="401"/>
      <c r="MI158" s="401"/>
      <c r="MJ158" s="401"/>
      <c r="MK158" s="401"/>
      <c r="ML158" s="401"/>
      <c r="MM158" s="401"/>
      <c r="MN158" s="401"/>
      <c r="MO158" s="401"/>
      <c r="MP158" s="401"/>
      <c r="MQ158" s="401"/>
      <c r="MR158" s="401"/>
      <c r="MS158" s="401"/>
      <c r="MT158" s="401"/>
      <c r="MU158" s="401"/>
      <c r="MV158" s="401"/>
      <c r="MW158" s="401"/>
      <c r="MX158" s="401"/>
      <c r="MY158" s="401"/>
      <c r="MZ158" s="401"/>
      <c r="NA158" s="401"/>
      <c r="NB158" s="401"/>
      <c r="NC158" s="401"/>
      <c r="ND158" s="401"/>
      <c r="NE158" s="401"/>
      <c r="NF158" s="401"/>
      <c r="NG158" s="401"/>
      <c r="NH158" s="401"/>
      <c r="NI158" s="401"/>
      <c r="NJ158" s="401"/>
      <c r="NK158" s="401"/>
      <c r="NL158" s="401"/>
      <c r="NM158" s="401"/>
      <c r="NN158" s="401"/>
      <c r="NO158" s="401"/>
      <c r="NP158" s="401"/>
      <c r="NQ158" s="401"/>
      <c r="NR158" s="401"/>
      <c r="NS158" s="401"/>
      <c r="NT158" s="401"/>
      <c r="NU158" s="401"/>
      <c r="NV158" s="401"/>
      <c r="NW158" s="401"/>
      <c r="NX158" s="401"/>
      <c r="NY158" s="401"/>
      <c r="NZ158" s="401"/>
      <c r="OA158" s="401"/>
      <c r="OB158" s="401"/>
      <c r="OC158" s="401"/>
      <c r="OD158" s="401"/>
      <c r="OE158" s="401"/>
      <c r="OF158" s="401"/>
      <c r="OG158" s="401"/>
      <c r="OH158" s="401"/>
      <c r="OI158" s="401"/>
      <c r="OJ158" s="401"/>
      <c r="OK158" s="401"/>
      <c r="OL158" s="401"/>
      <c r="OM158" s="401"/>
      <c r="ON158" s="401"/>
      <c r="OO158" s="401"/>
      <c r="OP158" s="401"/>
      <c r="OQ158" s="401"/>
      <c r="OR158" s="401"/>
      <c r="OS158" s="401"/>
      <c r="OT158" s="401"/>
      <c r="OU158" s="401"/>
      <c r="OV158" s="401"/>
      <c r="OW158" s="401"/>
      <c r="OX158" s="401"/>
      <c r="OY158" s="401"/>
      <c r="OZ158" s="401"/>
      <c r="PA158" s="401"/>
      <c r="PB158" s="401"/>
      <c r="PC158" s="401"/>
      <c r="PD158" s="401"/>
      <c r="PE158" s="401"/>
      <c r="PF158" s="401"/>
      <c r="PG158" s="401"/>
      <c r="PH158" s="401"/>
      <c r="PI158" s="401"/>
      <c r="PJ158" s="401"/>
      <c r="PK158" s="401"/>
      <c r="PL158" s="401"/>
      <c r="PM158" s="401"/>
      <c r="PN158" s="401"/>
      <c r="PO158" s="401"/>
      <c r="PP158" s="401"/>
      <c r="PQ158" s="401"/>
      <c r="PR158" s="401"/>
      <c r="PS158" s="401"/>
      <c r="PT158" s="401"/>
      <c r="PU158" s="401"/>
      <c r="PV158" s="401"/>
      <c r="PW158" s="401"/>
      <c r="PX158" s="401"/>
      <c r="PY158" s="401"/>
      <c r="PZ158" s="401"/>
      <c r="QA158" s="401"/>
      <c r="QB158" s="401"/>
      <c r="QC158" s="401"/>
      <c r="QD158" s="401"/>
      <c r="QE158" s="401"/>
      <c r="QF158" s="401"/>
      <c r="QG158" s="401"/>
      <c r="QH158" s="401"/>
      <c r="QI158" s="401"/>
      <c r="QJ158" s="401"/>
      <c r="QK158" s="401"/>
      <c r="QL158" s="401"/>
      <c r="QM158" s="401"/>
      <c r="QN158" s="401"/>
      <c r="QO158" s="401"/>
      <c r="QP158" s="401"/>
      <c r="QQ158" s="401"/>
      <c r="QR158" s="401"/>
      <c r="QS158" s="401"/>
      <c r="QT158" s="401"/>
      <c r="QU158" s="401"/>
      <c r="QV158" s="401"/>
      <c r="QW158" s="401"/>
      <c r="QX158" s="401"/>
      <c r="QY158" s="401"/>
      <c r="QZ158" s="401"/>
      <c r="RA158" s="401"/>
      <c r="RB158" s="401"/>
      <c r="RC158" s="401"/>
      <c r="RD158" s="401"/>
      <c r="RE158" s="401"/>
      <c r="RF158" s="401"/>
      <c r="RG158" s="401"/>
      <c r="RH158" s="401"/>
      <c r="RI158" s="401"/>
      <c r="RJ158" s="401"/>
      <c r="RK158" s="401"/>
      <c r="RL158" s="401"/>
      <c r="RM158" s="401"/>
      <c r="RN158" s="401"/>
      <c r="RO158" s="401"/>
      <c r="RP158" s="401"/>
      <c r="RQ158" s="401"/>
      <c r="RR158" s="401"/>
      <c r="RS158" s="401"/>
      <c r="RT158" s="401"/>
      <c r="RU158" s="401"/>
      <c r="RV158" s="401"/>
      <c r="RW158" s="401"/>
      <c r="RX158" s="401"/>
      <c r="RY158" s="401"/>
      <c r="RZ158" s="401"/>
      <c r="SA158" s="401"/>
      <c r="SB158" s="401"/>
      <c r="SC158" s="401"/>
      <c r="SD158" s="401"/>
      <c r="SE158" s="401"/>
      <c r="SF158" s="401"/>
      <c r="SG158" s="401"/>
      <c r="SH158" s="401"/>
      <c r="SI158" s="401"/>
      <c r="SJ158" s="401"/>
      <c r="SK158" s="401"/>
      <c r="SL158" s="401"/>
      <c r="SM158" s="401"/>
      <c r="SN158" s="401"/>
      <c r="SO158" s="401"/>
      <c r="SP158" s="401"/>
      <c r="SQ158" s="401"/>
      <c r="SR158" s="401"/>
      <c r="SS158" s="401"/>
      <c r="ST158" s="401"/>
      <c r="SU158" s="401"/>
      <c r="SV158" s="401"/>
      <c r="SW158" s="401"/>
      <c r="SX158" s="401"/>
      <c r="SY158" s="401"/>
      <c r="SZ158" s="401"/>
      <c r="TA158" s="401"/>
      <c r="TB158" s="401"/>
      <c r="TC158" s="401"/>
      <c r="TD158" s="401"/>
      <c r="TE158" s="401"/>
      <c r="TF158" s="401"/>
      <c r="TG158" s="401"/>
      <c r="TH158" s="401"/>
      <c r="TI158" s="401"/>
      <c r="TJ158" s="401"/>
      <c r="TK158" s="401"/>
      <c r="TL158" s="401"/>
      <c r="TM158" s="401"/>
      <c r="TN158" s="401"/>
      <c r="TO158" s="401"/>
      <c r="TP158" s="401"/>
      <c r="TQ158" s="401"/>
      <c r="TR158" s="401"/>
      <c r="TS158" s="401"/>
      <c r="TT158" s="401"/>
      <c r="TU158" s="401"/>
      <c r="TV158" s="401"/>
      <c r="TW158" s="401"/>
      <c r="TX158" s="401"/>
      <c r="TY158" s="401"/>
      <c r="TZ158" s="401"/>
      <c r="UA158" s="401"/>
      <c r="UB158" s="401"/>
      <c r="UC158" s="401"/>
      <c r="UD158" s="401"/>
      <c r="UE158" s="401"/>
      <c r="UF158" s="401"/>
      <c r="UG158" s="401"/>
      <c r="UH158" s="401"/>
      <c r="UI158" s="401"/>
      <c r="UJ158" s="401"/>
      <c r="UK158" s="401"/>
      <c r="UL158" s="401"/>
      <c r="UM158" s="401"/>
    </row>
    <row r="159" spans="1:559" s="401" customFormat="1" ht="13.95" customHeight="1">
      <c r="A159" s="963"/>
      <c r="B159" s="468" t="s">
        <v>1191</v>
      </c>
      <c r="C159" s="469" t="s">
        <v>380</v>
      </c>
      <c r="D159" s="469" t="s">
        <v>1218</v>
      </c>
      <c r="E159" s="469" t="s">
        <v>1219</v>
      </c>
      <c r="F159" s="470">
        <v>14.29</v>
      </c>
      <c r="G159" s="470">
        <v>0.5</v>
      </c>
      <c r="H159" s="470">
        <v>1.32</v>
      </c>
      <c r="I159" s="471">
        <f t="shared" ref="I159:L160" si="81">I158</f>
        <v>3</v>
      </c>
      <c r="J159" s="472">
        <f t="shared" si="81"/>
        <v>13.81</v>
      </c>
      <c r="K159" s="472">
        <f t="shared" si="81"/>
        <v>2.4751565607048067</v>
      </c>
      <c r="L159" s="473">
        <f t="shared" si="81"/>
        <v>0.17922929476501134</v>
      </c>
      <c r="M159" s="474">
        <f t="shared" si="63"/>
        <v>0.19392712672014473</v>
      </c>
      <c r="N159" s="475">
        <f t="shared" si="64"/>
        <v>0.57688352858024428</v>
      </c>
      <c r="O159" s="475">
        <f t="shared" si="65"/>
        <v>0.15376705716048855</v>
      </c>
      <c r="P159" s="475">
        <f t="shared" si="66"/>
        <v>0.84623294283951145</v>
      </c>
      <c r="Q159" s="476">
        <f t="shared" si="67"/>
        <v>2.5386988285185343</v>
      </c>
      <c r="R159" s="477"/>
      <c r="S159" s="472"/>
      <c r="T159" s="472"/>
      <c r="U159" s="473"/>
      <c r="V159" s="478">
        <f t="shared" si="68"/>
        <v>0.47999999999999865</v>
      </c>
      <c r="W159" s="478">
        <f t="shared" si="69"/>
        <v>1.196</v>
      </c>
      <c r="X159" s="479">
        <f t="shared" si="70"/>
        <v>2.9602872466029488</v>
      </c>
      <c r="Y159" s="480" t="str">
        <f t="shared" si="71"/>
        <v>Accept</v>
      </c>
      <c r="Z159" s="479"/>
      <c r="AA159" s="479"/>
      <c r="AB159" s="481"/>
      <c r="AC159" s="481"/>
      <c r="AD159" s="479"/>
      <c r="AE159" s="481"/>
      <c r="AF159" s="464"/>
      <c r="AG159" s="482"/>
      <c r="AH159" s="482"/>
      <c r="AI159" s="483"/>
    </row>
    <row r="160" spans="1:559" s="501" customFormat="1" ht="13.95" customHeight="1">
      <c r="A160" s="963"/>
      <c r="B160" s="484" t="s">
        <v>1191</v>
      </c>
      <c r="C160" s="485" t="s">
        <v>380</v>
      </c>
      <c r="D160" s="485" t="s">
        <v>1220</v>
      </c>
      <c r="E160" s="485" t="s">
        <v>1221</v>
      </c>
      <c r="F160" s="486">
        <v>11.13</v>
      </c>
      <c r="G160" s="486">
        <v>0.3</v>
      </c>
      <c r="H160" s="486">
        <v>1</v>
      </c>
      <c r="I160" s="487">
        <f t="shared" si="81"/>
        <v>3</v>
      </c>
      <c r="J160" s="488">
        <f t="shared" si="81"/>
        <v>13.81</v>
      </c>
      <c r="K160" s="488">
        <f t="shared" si="81"/>
        <v>2.4751565607048067</v>
      </c>
      <c r="L160" s="489">
        <f t="shared" si="81"/>
        <v>0.17922929476501134</v>
      </c>
      <c r="M160" s="490">
        <f t="shared" si="63"/>
        <v>1.0827597908541444</v>
      </c>
      <c r="N160" s="491">
        <f t="shared" si="64"/>
        <v>0.13945752861566599</v>
      </c>
      <c r="O160" s="491">
        <f t="shared" si="65"/>
        <v>0.72108494276866808</v>
      </c>
      <c r="P160" s="491">
        <f t="shared" si="66"/>
        <v>0.27891505723133198</v>
      </c>
      <c r="Q160" s="492">
        <f t="shared" si="67"/>
        <v>0.83674517169399598</v>
      </c>
      <c r="R160" s="493"/>
      <c r="S160" s="488"/>
      <c r="T160" s="488"/>
      <c r="U160" s="489"/>
      <c r="V160" s="494">
        <f t="shared" si="68"/>
        <v>2.6799999999999997</v>
      </c>
      <c r="W160" s="494">
        <f t="shared" si="69"/>
        <v>1.196</v>
      </c>
      <c r="X160" s="495">
        <f t="shared" si="70"/>
        <v>2.9602872466029488</v>
      </c>
      <c r="Y160" s="496" t="str">
        <f t="shared" si="71"/>
        <v>Accept</v>
      </c>
      <c r="Z160" s="495"/>
      <c r="AA160" s="495"/>
      <c r="AB160" s="497"/>
      <c r="AC160" s="497"/>
      <c r="AD160" s="495"/>
      <c r="AE160" s="497"/>
      <c r="AF160" s="498"/>
      <c r="AG160" s="499"/>
      <c r="AH160" s="499"/>
      <c r="AI160" s="500"/>
      <c r="AJ160" s="401"/>
      <c r="AK160" s="401"/>
      <c r="AL160" s="401"/>
      <c r="AM160" s="401"/>
      <c r="AN160" s="401"/>
      <c r="AO160" s="401"/>
      <c r="AP160" s="401"/>
      <c r="AQ160" s="401"/>
      <c r="AR160" s="401"/>
      <c r="AS160" s="401"/>
      <c r="AT160" s="401"/>
      <c r="AU160" s="401"/>
      <c r="AV160" s="401"/>
      <c r="AW160" s="401"/>
      <c r="AX160" s="401"/>
      <c r="AY160" s="401"/>
      <c r="AZ160" s="401"/>
      <c r="BA160" s="401"/>
      <c r="BB160" s="401"/>
      <c r="BC160" s="401"/>
      <c r="BD160" s="401"/>
      <c r="BE160" s="401"/>
      <c r="BF160" s="401"/>
      <c r="BG160" s="401"/>
      <c r="BH160" s="401"/>
      <c r="BI160" s="401"/>
      <c r="BJ160" s="401"/>
      <c r="BK160" s="401"/>
      <c r="BL160" s="401"/>
      <c r="BM160" s="401"/>
      <c r="BN160" s="401"/>
      <c r="BO160" s="401"/>
      <c r="BP160" s="401"/>
      <c r="BQ160" s="401"/>
      <c r="BR160" s="401"/>
      <c r="BS160" s="401"/>
      <c r="BT160" s="401"/>
      <c r="BU160" s="401"/>
      <c r="BV160" s="401"/>
      <c r="BW160" s="401"/>
      <c r="BX160" s="401"/>
      <c r="BY160" s="401"/>
      <c r="BZ160" s="401"/>
      <c r="CA160" s="401"/>
      <c r="CB160" s="401"/>
      <c r="CC160" s="401"/>
      <c r="CD160" s="401"/>
      <c r="CE160" s="401"/>
      <c r="CF160" s="401"/>
      <c r="CG160" s="401"/>
      <c r="CH160" s="401"/>
      <c r="CI160" s="401"/>
      <c r="CJ160" s="401"/>
      <c r="CK160" s="401"/>
      <c r="CL160" s="401"/>
      <c r="CM160" s="401"/>
      <c r="CN160" s="401"/>
      <c r="CO160" s="401"/>
      <c r="CP160" s="401"/>
      <c r="CQ160" s="401"/>
      <c r="CR160" s="401"/>
      <c r="CS160" s="401"/>
      <c r="CT160" s="401"/>
      <c r="CU160" s="401"/>
      <c r="CV160" s="401"/>
      <c r="CW160" s="401"/>
      <c r="CX160" s="401"/>
      <c r="CY160" s="401"/>
      <c r="CZ160" s="401"/>
      <c r="DA160" s="401"/>
      <c r="DB160" s="401"/>
      <c r="DC160" s="401"/>
      <c r="DD160" s="401"/>
      <c r="DE160" s="401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1"/>
      <c r="DT160" s="401"/>
      <c r="DU160" s="401"/>
      <c r="DV160" s="401"/>
      <c r="DW160" s="401"/>
      <c r="DX160" s="401"/>
      <c r="DY160" s="401"/>
      <c r="DZ160" s="401"/>
      <c r="EA160" s="401"/>
      <c r="EB160" s="401"/>
      <c r="EC160" s="401"/>
      <c r="ED160" s="401"/>
      <c r="EE160" s="401"/>
      <c r="EF160" s="401"/>
      <c r="EG160" s="401"/>
      <c r="EH160" s="401"/>
      <c r="EI160" s="401"/>
      <c r="EJ160" s="401"/>
      <c r="EK160" s="401"/>
      <c r="EL160" s="401"/>
      <c r="EM160" s="401"/>
      <c r="EN160" s="401"/>
      <c r="EO160" s="401"/>
      <c r="EP160" s="401"/>
      <c r="EQ160" s="401"/>
      <c r="ER160" s="401"/>
      <c r="ES160" s="401"/>
      <c r="ET160" s="401"/>
      <c r="EU160" s="401"/>
      <c r="EV160" s="401"/>
      <c r="EW160" s="401"/>
      <c r="EX160" s="401"/>
      <c r="EY160" s="401"/>
      <c r="EZ160" s="401"/>
      <c r="FA160" s="401"/>
      <c r="FB160" s="401"/>
      <c r="FC160" s="401"/>
      <c r="FD160" s="401"/>
      <c r="FE160" s="401"/>
      <c r="FF160" s="401"/>
      <c r="FG160" s="401"/>
      <c r="FH160" s="401"/>
      <c r="FI160" s="401"/>
      <c r="FJ160" s="401"/>
      <c r="FK160" s="401"/>
      <c r="FL160" s="401"/>
      <c r="FM160" s="401"/>
      <c r="FN160" s="401"/>
      <c r="FO160" s="401"/>
      <c r="FP160" s="401"/>
      <c r="FQ160" s="401"/>
      <c r="FR160" s="401"/>
      <c r="FS160" s="401"/>
      <c r="FT160" s="401"/>
      <c r="FU160" s="401"/>
      <c r="FV160" s="401"/>
      <c r="FW160" s="401"/>
      <c r="FX160" s="401"/>
      <c r="FY160" s="401"/>
      <c r="FZ160" s="401"/>
      <c r="GA160" s="401"/>
      <c r="GB160" s="401"/>
      <c r="GC160" s="401"/>
      <c r="GD160" s="401"/>
      <c r="GE160" s="401"/>
      <c r="GF160" s="401"/>
      <c r="GG160" s="401"/>
      <c r="GH160" s="401"/>
      <c r="GI160" s="401"/>
      <c r="GJ160" s="401"/>
      <c r="GK160" s="401"/>
      <c r="GL160" s="401"/>
      <c r="GM160" s="401"/>
      <c r="GN160" s="401"/>
      <c r="GO160" s="401"/>
      <c r="GP160" s="401"/>
      <c r="GQ160" s="401"/>
      <c r="GR160" s="401"/>
      <c r="GS160" s="401"/>
      <c r="GT160" s="401"/>
      <c r="GU160" s="401"/>
      <c r="GV160" s="401"/>
      <c r="GW160" s="401"/>
      <c r="GX160" s="401"/>
      <c r="GY160" s="401"/>
      <c r="GZ160" s="401"/>
      <c r="HA160" s="401"/>
      <c r="HB160" s="401"/>
      <c r="HC160" s="401"/>
      <c r="HD160" s="401"/>
      <c r="HE160" s="401"/>
      <c r="HF160" s="401"/>
      <c r="HG160" s="401"/>
      <c r="HH160" s="401"/>
      <c r="HI160" s="401"/>
      <c r="HJ160" s="401"/>
      <c r="HK160" s="401"/>
      <c r="HL160" s="401"/>
      <c r="HM160" s="401"/>
      <c r="HN160" s="401"/>
      <c r="HO160" s="401"/>
      <c r="HP160" s="401"/>
      <c r="HQ160" s="401"/>
      <c r="HR160" s="401"/>
      <c r="HS160" s="401"/>
      <c r="HT160" s="401"/>
      <c r="HU160" s="401"/>
      <c r="HV160" s="401"/>
      <c r="HW160" s="401"/>
      <c r="HX160" s="401"/>
      <c r="HY160" s="401"/>
      <c r="HZ160" s="401"/>
      <c r="IA160" s="401"/>
      <c r="IB160" s="401"/>
      <c r="IC160" s="401"/>
      <c r="ID160" s="401"/>
      <c r="IE160" s="401"/>
      <c r="IF160" s="401"/>
      <c r="IG160" s="401"/>
      <c r="IH160" s="401"/>
      <c r="II160" s="401"/>
      <c r="IJ160" s="401"/>
      <c r="IK160" s="401"/>
      <c r="IL160" s="401"/>
      <c r="IM160" s="401"/>
      <c r="IN160" s="401"/>
      <c r="IO160" s="401"/>
      <c r="IP160" s="401"/>
      <c r="IQ160" s="401"/>
      <c r="IR160" s="401"/>
      <c r="IS160" s="401"/>
      <c r="IT160" s="401"/>
      <c r="IU160" s="401"/>
      <c r="IV160" s="401"/>
      <c r="IW160" s="401"/>
      <c r="IX160" s="401"/>
      <c r="IY160" s="401"/>
      <c r="IZ160" s="401"/>
      <c r="JA160" s="401"/>
      <c r="JB160" s="401"/>
      <c r="JC160" s="401"/>
      <c r="JD160" s="401"/>
      <c r="JE160" s="401"/>
      <c r="JF160" s="401"/>
      <c r="JG160" s="401"/>
      <c r="JH160" s="401"/>
      <c r="JI160" s="401"/>
      <c r="JJ160" s="401"/>
      <c r="JK160" s="401"/>
      <c r="JL160" s="401"/>
      <c r="JM160" s="401"/>
      <c r="JN160" s="401"/>
      <c r="JO160" s="401"/>
      <c r="JP160" s="401"/>
      <c r="JQ160" s="401"/>
      <c r="JR160" s="401"/>
      <c r="JS160" s="401"/>
      <c r="JT160" s="401"/>
      <c r="JU160" s="401"/>
      <c r="JV160" s="401"/>
      <c r="JW160" s="401"/>
      <c r="JX160" s="401"/>
      <c r="JY160" s="401"/>
      <c r="JZ160" s="401"/>
      <c r="KA160" s="401"/>
      <c r="KB160" s="401"/>
      <c r="KC160" s="401"/>
      <c r="KD160" s="401"/>
      <c r="KE160" s="401"/>
      <c r="KF160" s="401"/>
      <c r="KG160" s="401"/>
      <c r="KH160" s="401"/>
      <c r="KI160" s="401"/>
      <c r="KJ160" s="401"/>
      <c r="KK160" s="401"/>
      <c r="KL160" s="401"/>
      <c r="KM160" s="401"/>
      <c r="KN160" s="401"/>
      <c r="KO160" s="401"/>
      <c r="KP160" s="401"/>
      <c r="KQ160" s="401"/>
      <c r="KR160" s="401"/>
      <c r="KS160" s="401"/>
      <c r="KT160" s="401"/>
      <c r="KU160" s="401"/>
      <c r="KV160" s="401"/>
      <c r="KW160" s="401"/>
      <c r="KX160" s="401"/>
      <c r="KY160" s="401"/>
      <c r="KZ160" s="401"/>
      <c r="LA160" s="401"/>
      <c r="LB160" s="401"/>
      <c r="LC160" s="401"/>
      <c r="LD160" s="401"/>
      <c r="LE160" s="401"/>
      <c r="LF160" s="401"/>
      <c r="LG160" s="401"/>
      <c r="LH160" s="401"/>
      <c r="LI160" s="401"/>
      <c r="LJ160" s="401"/>
      <c r="LK160" s="401"/>
      <c r="LL160" s="401"/>
      <c r="LM160" s="401"/>
      <c r="LN160" s="401"/>
      <c r="LO160" s="401"/>
      <c r="LP160" s="401"/>
      <c r="LQ160" s="401"/>
      <c r="LR160" s="401"/>
      <c r="LS160" s="401"/>
      <c r="LT160" s="401"/>
      <c r="LU160" s="401"/>
      <c r="LV160" s="401"/>
      <c r="LW160" s="401"/>
      <c r="LX160" s="401"/>
      <c r="LY160" s="401"/>
      <c r="LZ160" s="401"/>
      <c r="MA160" s="401"/>
      <c r="MB160" s="401"/>
      <c r="MC160" s="401"/>
      <c r="MD160" s="401"/>
      <c r="ME160" s="401"/>
      <c r="MF160" s="401"/>
      <c r="MG160" s="401"/>
      <c r="MH160" s="401"/>
      <c r="MI160" s="401"/>
      <c r="MJ160" s="401"/>
      <c r="MK160" s="401"/>
      <c r="ML160" s="401"/>
      <c r="MM160" s="401"/>
      <c r="MN160" s="401"/>
      <c r="MO160" s="401"/>
      <c r="MP160" s="401"/>
      <c r="MQ160" s="401"/>
      <c r="MR160" s="401"/>
      <c r="MS160" s="401"/>
      <c r="MT160" s="401"/>
      <c r="MU160" s="401"/>
      <c r="MV160" s="401"/>
      <c r="MW160" s="401"/>
      <c r="MX160" s="401"/>
      <c r="MY160" s="401"/>
      <c r="MZ160" s="401"/>
      <c r="NA160" s="401"/>
      <c r="NB160" s="401"/>
      <c r="NC160" s="401"/>
      <c r="ND160" s="401"/>
      <c r="NE160" s="401"/>
      <c r="NF160" s="401"/>
      <c r="NG160" s="401"/>
      <c r="NH160" s="401"/>
      <c r="NI160" s="401"/>
      <c r="NJ160" s="401"/>
      <c r="NK160" s="401"/>
      <c r="NL160" s="401"/>
      <c r="NM160" s="401"/>
      <c r="NN160" s="401"/>
      <c r="NO160" s="401"/>
      <c r="NP160" s="401"/>
      <c r="NQ160" s="401"/>
      <c r="NR160" s="401"/>
      <c r="NS160" s="401"/>
      <c r="NT160" s="401"/>
      <c r="NU160" s="401"/>
      <c r="NV160" s="401"/>
      <c r="NW160" s="401"/>
      <c r="NX160" s="401"/>
      <c r="NY160" s="401"/>
      <c r="NZ160" s="401"/>
      <c r="OA160" s="401"/>
      <c r="OB160" s="401"/>
      <c r="OC160" s="401"/>
      <c r="OD160" s="401"/>
      <c r="OE160" s="401"/>
      <c r="OF160" s="401"/>
      <c r="OG160" s="401"/>
      <c r="OH160" s="401"/>
      <c r="OI160" s="401"/>
      <c r="OJ160" s="401"/>
      <c r="OK160" s="401"/>
      <c r="OL160" s="401"/>
      <c r="OM160" s="401"/>
      <c r="ON160" s="401"/>
      <c r="OO160" s="401"/>
      <c r="OP160" s="401"/>
      <c r="OQ160" s="401"/>
      <c r="OR160" s="401"/>
      <c r="OS160" s="401"/>
      <c r="OT160" s="401"/>
      <c r="OU160" s="401"/>
      <c r="OV160" s="401"/>
      <c r="OW160" s="401"/>
      <c r="OX160" s="401"/>
      <c r="OY160" s="401"/>
      <c r="OZ160" s="401"/>
      <c r="PA160" s="401"/>
      <c r="PB160" s="401"/>
      <c r="PC160" s="401"/>
      <c r="PD160" s="401"/>
      <c r="PE160" s="401"/>
      <c r="PF160" s="401"/>
      <c r="PG160" s="401"/>
      <c r="PH160" s="401"/>
      <c r="PI160" s="401"/>
      <c r="PJ160" s="401"/>
      <c r="PK160" s="401"/>
      <c r="PL160" s="401"/>
      <c r="PM160" s="401"/>
      <c r="PN160" s="401"/>
      <c r="PO160" s="401"/>
      <c r="PP160" s="401"/>
      <c r="PQ160" s="401"/>
      <c r="PR160" s="401"/>
      <c r="PS160" s="401"/>
      <c r="PT160" s="401"/>
      <c r="PU160" s="401"/>
      <c r="PV160" s="401"/>
      <c r="PW160" s="401"/>
      <c r="PX160" s="401"/>
      <c r="PY160" s="401"/>
      <c r="PZ160" s="401"/>
      <c r="QA160" s="401"/>
      <c r="QB160" s="401"/>
      <c r="QC160" s="401"/>
      <c r="QD160" s="401"/>
      <c r="QE160" s="401"/>
      <c r="QF160" s="401"/>
      <c r="QG160" s="401"/>
      <c r="QH160" s="401"/>
      <c r="QI160" s="401"/>
      <c r="QJ160" s="401"/>
      <c r="QK160" s="401"/>
      <c r="QL160" s="401"/>
      <c r="QM160" s="401"/>
      <c r="QN160" s="401"/>
      <c r="QO160" s="401"/>
      <c r="QP160" s="401"/>
      <c r="QQ160" s="401"/>
      <c r="QR160" s="401"/>
      <c r="QS160" s="401"/>
      <c r="QT160" s="401"/>
      <c r="QU160" s="401"/>
      <c r="QV160" s="401"/>
      <c r="QW160" s="401"/>
      <c r="QX160" s="401"/>
      <c r="QY160" s="401"/>
      <c r="QZ160" s="401"/>
      <c r="RA160" s="401"/>
      <c r="RB160" s="401"/>
      <c r="RC160" s="401"/>
      <c r="RD160" s="401"/>
      <c r="RE160" s="401"/>
      <c r="RF160" s="401"/>
      <c r="RG160" s="401"/>
      <c r="RH160" s="401"/>
      <c r="RI160" s="401"/>
      <c r="RJ160" s="401"/>
      <c r="RK160" s="401"/>
      <c r="RL160" s="401"/>
      <c r="RM160" s="401"/>
      <c r="RN160" s="401"/>
      <c r="RO160" s="401"/>
      <c r="RP160" s="401"/>
      <c r="RQ160" s="401"/>
      <c r="RR160" s="401"/>
      <c r="RS160" s="401"/>
      <c r="RT160" s="401"/>
      <c r="RU160" s="401"/>
      <c r="RV160" s="401"/>
      <c r="RW160" s="401"/>
      <c r="RX160" s="401"/>
      <c r="RY160" s="401"/>
      <c r="RZ160" s="401"/>
      <c r="SA160" s="401"/>
      <c r="SB160" s="401"/>
      <c r="SC160" s="401"/>
      <c r="SD160" s="401"/>
      <c r="SE160" s="401"/>
      <c r="SF160" s="401"/>
      <c r="SG160" s="401"/>
      <c r="SH160" s="401"/>
      <c r="SI160" s="401"/>
      <c r="SJ160" s="401"/>
      <c r="SK160" s="401"/>
      <c r="SL160" s="401"/>
      <c r="SM160" s="401"/>
      <c r="SN160" s="401"/>
      <c r="SO160" s="401"/>
      <c r="SP160" s="401"/>
      <c r="SQ160" s="401"/>
      <c r="SR160" s="401"/>
      <c r="SS160" s="401"/>
      <c r="ST160" s="401"/>
      <c r="SU160" s="401"/>
      <c r="SV160" s="401"/>
      <c r="SW160" s="401"/>
      <c r="SX160" s="401"/>
      <c r="SY160" s="401"/>
      <c r="SZ160" s="401"/>
      <c r="TA160" s="401"/>
      <c r="TB160" s="401"/>
      <c r="TC160" s="401"/>
      <c r="TD160" s="401"/>
      <c r="TE160" s="401"/>
      <c r="TF160" s="401"/>
      <c r="TG160" s="401"/>
      <c r="TH160" s="401"/>
      <c r="TI160" s="401"/>
      <c r="TJ160" s="401"/>
      <c r="TK160" s="401"/>
      <c r="TL160" s="401"/>
      <c r="TM160" s="401"/>
      <c r="TN160" s="401"/>
      <c r="TO160" s="401"/>
      <c r="TP160" s="401"/>
      <c r="TQ160" s="401"/>
      <c r="TR160" s="401"/>
      <c r="TS160" s="401"/>
      <c r="TT160" s="401"/>
      <c r="TU160" s="401"/>
      <c r="TV160" s="401"/>
      <c r="TW160" s="401"/>
      <c r="TX160" s="401"/>
      <c r="TY160" s="401"/>
      <c r="TZ160" s="401"/>
      <c r="UA160" s="401"/>
      <c r="UB160" s="401"/>
      <c r="UC160" s="401"/>
      <c r="UD160" s="401"/>
      <c r="UE160" s="401"/>
      <c r="UF160" s="401"/>
      <c r="UG160" s="401"/>
      <c r="UH160" s="401"/>
      <c r="UI160" s="401"/>
      <c r="UJ160" s="401"/>
      <c r="UK160" s="401"/>
      <c r="UL160" s="401"/>
      <c r="UM160" s="401"/>
    </row>
    <row r="161" spans="1:559" s="522" customFormat="1" ht="13.95" customHeight="1">
      <c r="A161" s="963"/>
      <c r="B161" s="517" t="s">
        <v>175</v>
      </c>
      <c r="C161" s="530" t="s">
        <v>365</v>
      </c>
      <c r="D161" s="518"/>
      <c r="E161" s="851" t="s">
        <v>0</v>
      </c>
      <c r="F161" s="519">
        <v>19.920000000000002</v>
      </c>
      <c r="G161" s="519">
        <v>0.7</v>
      </c>
      <c r="H161" s="519">
        <v>1.85</v>
      </c>
      <c r="I161" s="453">
        <f>COUNT(F161:F163)</f>
        <v>3</v>
      </c>
      <c r="J161" s="458">
        <f>AVERAGE(F161:F163)</f>
        <v>18.53</v>
      </c>
      <c r="K161" s="458">
        <f>STDEV(F161:F163)</f>
        <v>4.0099501243781077</v>
      </c>
      <c r="L161" s="459">
        <f>K161/J161</f>
        <v>0.2164031367716194</v>
      </c>
      <c r="M161" s="454">
        <f t="shared" si="63"/>
        <v>0.34663772787337893</v>
      </c>
      <c r="N161" s="455">
        <f t="shared" si="64"/>
        <v>0.63556825074651879</v>
      </c>
      <c r="O161" s="455">
        <f t="shared" si="65"/>
        <v>0.27113650149303758</v>
      </c>
      <c r="P161" s="455">
        <f t="shared" si="66"/>
        <v>0.72886349850696242</v>
      </c>
      <c r="Q161" s="456">
        <f t="shared" si="67"/>
        <v>2.1865904955208872</v>
      </c>
      <c r="R161" s="457">
        <f>COUNT(F161:F163)</f>
        <v>3</v>
      </c>
      <c r="S161" s="458">
        <f>AVERAGE(F161:F163)</f>
        <v>18.53</v>
      </c>
      <c r="T161" s="458">
        <f>STDEV(F161:F163)</f>
        <v>4.0099501243781077</v>
      </c>
      <c r="U161" s="459">
        <f t="shared" ref="U161" si="82">T161/S161</f>
        <v>0.2164031367716194</v>
      </c>
      <c r="V161" s="460">
        <f t="shared" si="68"/>
        <v>1.3900000000000006</v>
      </c>
      <c r="W161" s="460">
        <f t="shared" si="69"/>
        <v>1.196</v>
      </c>
      <c r="X161" s="461">
        <f t="shared" si="70"/>
        <v>4.7959003487562164</v>
      </c>
      <c r="Y161" s="462" t="str">
        <f t="shared" si="71"/>
        <v>Accept</v>
      </c>
      <c r="Z161" s="461"/>
      <c r="AA161" s="461"/>
      <c r="AB161" s="463"/>
      <c r="AC161" s="463"/>
      <c r="AD161" s="461"/>
      <c r="AE161" s="463"/>
      <c r="AF161" s="514">
        <f>COUNT(F161:F163)</f>
        <v>3</v>
      </c>
      <c r="AG161" s="515">
        <f>AVERAGE(F161:F163)</f>
        <v>18.53</v>
      </c>
      <c r="AH161" s="515">
        <f>STDEV(F161:F163)</f>
        <v>4.0099501243781077</v>
      </c>
      <c r="AI161" s="516">
        <f>AH161/AG161</f>
        <v>0.2164031367716194</v>
      </c>
      <c r="AJ161" s="448"/>
      <c r="AK161" s="448"/>
      <c r="AL161" s="448"/>
      <c r="AM161" s="448"/>
      <c r="AN161" s="448"/>
      <c r="AO161" s="448"/>
      <c r="AP161" s="448"/>
      <c r="AQ161" s="448"/>
      <c r="AR161" s="448"/>
      <c r="AS161" s="448"/>
      <c r="AT161" s="448"/>
      <c r="AU161" s="448"/>
      <c r="AV161" s="448"/>
      <c r="AW161" s="448"/>
      <c r="AX161" s="448"/>
      <c r="AY161" s="448"/>
      <c r="AZ161" s="448"/>
      <c r="BA161" s="448"/>
      <c r="BB161" s="448"/>
      <c r="BC161" s="448"/>
      <c r="BD161" s="448"/>
      <c r="BE161" s="448"/>
      <c r="BF161" s="448"/>
      <c r="BG161" s="448"/>
      <c r="BH161" s="448"/>
      <c r="BI161" s="448"/>
      <c r="BJ161" s="448"/>
      <c r="BK161" s="448"/>
      <c r="BL161" s="448"/>
      <c r="BM161" s="448"/>
      <c r="BN161" s="448"/>
      <c r="BO161" s="448"/>
      <c r="BP161" s="448"/>
      <c r="BQ161" s="448"/>
      <c r="BR161" s="448"/>
      <c r="BS161" s="448"/>
      <c r="BT161" s="448"/>
      <c r="BU161" s="448"/>
      <c r="BV161" s="448"/>
      <c r="BW161" s="448"/>
      <c r="BX161" s="448"/>
      <c r="BY161" s="448"/>
      <c r="BZ161" s="448"/>
      <c r="CA161" s="448"/>
      <c r="CB161" s="448"/>
      <c r="CC161" s="448"/>
      <c r="CD161" s="448"/>
      <c r="CE161" s="448"/>
      <c r="CF161" s="448"/>
      <c r="CG161" s="448"/>
      <c r="CH161" s="448"/>
      <c r="CI161" s="448"/>
      <c r="CJ161" s="448"/>
      <c r="CK161" s="448"/>
      <c r="CL161" s="448"/>
      <c r="CM161" s="448"/>
      <c r="CN161" s="448"/>
      <c r="CO161" s="448"/>
      <c r="CP161" s="448"/>
      <c r="CQ161" s="448"/>
      <c r="CR161" s="448"/>
      <c r="CS161" s="448"/>
      <c r="CT161" s="448"/>
      <c r="CU161" s="448"/>
      <c r="CV161" s="448"/>
      <c r="CW161" s="448"/>
      <c r="CX161" s="448"/>
      <c r="CY161" s="448"/>
      <c r="CZ161" s="448"/>
      <c r="DA161" s="448"/>
      <c r="DB161" s="448"/>
      <c r="DC161" s="448"/>
      <c r="DD161" s="448"/>
      <c r="DE161" s="448"/>
      <c r="DF161" s="448"/>
      <c r="DG161" s="448"/>
      <c r="DH161" s="448"/>
      <c r="DI161" s="448"/>
      <c r="DJ161" s="448"/>
      <c r="DK161" s="448"/>
      <c r="DL161" s="448"/>
      <c r="DM161" s="448"/>
      <c r="DN161" s="448"/>
      <c r="DO161" s="448"/>
      <c r="DP161" s="448"/>
      <c r="DQ161" s="448"/>
      <c r="DR161" s="448"/>
      <c r="DS161" s="448"/>
      <c r="DT161" s="448"/>
      <c r="DU161" s="448"/>
      <c r="DV161" s="448"/>
      <c r="DW161" s="448"/>
      <c r="DX161" s="448"/>
      <c r="DY161" s="448"/>
      <c r="DZ161" s="448"/>
      <c r="EA161" s="448"/>
      <c r="EB161" s="448"/>
      <c r="EC161" s="448"/>
      <c r="ED161" s="448"/>
      <c r="EE161" s="448"/>
      <c r="EF161" s="448"/>
      <c r="EG161" s="448"/>
      <c r="EH161" s="448"/>
      <c r="EI161" s="448"/>
      <c r="EJ161" s="448"/>
      <c r="EK161" s="448"/>
      <c r="EL161" s="448"/>
      <c r="EM161" s="448"/>
      <c r="EN161" s="448"/>
      <c r="EO161" s="448"/>
      <c r="EP161" s="448"/>
      <c r="EQ161" s="448"/>
      <c r="ER161" s="448"/>
      <c r="ES161" s="448"/>
      <c r="ET161" s="448"/>
      <c r="EU161" s="448"/>
      <c r="EV161" s="448"/>
      <c r="EW161" s="448"/>
      <c r="EX161" s="448"/>
      <c r="EY161" s="448"/>
      <c r="EZ161" s="448"/>
      <c r="FA161" s="448"/>
      <c r="FB161" s="448"/>
      <c r="FC161" s="448"/>
      <c r="FD161" s="448"/>
      <c r="FE161" s="448"/>
      <c r="FF161" s="448"/>
      <c r="FG161" s="448"/>
      <c r="FH161" s="448"/>
      <c r="FI161" s="448"/>
      <c r="FJ161" s="448"/>
      <c r="FK161" s="448"/>
      <c r="FL161" s="448"/>
      <c r="FM161" s="448"/>
      <c r="FN161" s="448"/>
      <c r="FO161" s="448"/>
      <c r="FP161" s="448"/>
      <c r="FQ161" s="448"/>
      <c r="FR161" s="448"/>
      <c r="FS161" s="448"/>
      <c r="FT161" s="448"/>
      <c r="FU161" s="448"/>
      <c r="FV161" s="448"/>
      <c r="FW161" s="448"/>
      <c r="FX161" s="448"/>
      <c r="FY161" s="448"/>
      <c r="FZ161" s="448"/>
      <c r="GA161" s="448"/>
      <c r="GB161" s="448"/>
      <c r="GC161" s="448"/>
      <c r="GD161" s="448"/>
      <c r="GE161" s="448"/>
      <c r="GF161" s="448"/>
      <c r="GG161" s="448"/>
      <c r="GH161" s="448"/>
      <c r="GI161" s="448"/>
      <c r="GJ161" s="448"/>
      <c r="GK161" s="448"/>
      <c r="GL161" s="448"/>
      <c r="GM161" s="448"/>
      <c r="GN161" s="448"/>
      <c r="GO161" s="448"/>
      <c r="GP161" s="448"/>
      <c r="GQ161" s="448"/>
      <c r="GR161" s="448"/>
      <c r="GS161" s="448"/>
      <c r="GT161" s="448"/>
      <c r="GU161" s="448"/>
      <c r="GV161" s="448"/>
      <c r="GW161" s="448"/>
      <c r="GX161" s="448"/>
      <c r="GY161" s="448"/>
      <c r="GZ161" s="448"/>
      <c r="HA161" s="448"/>
      <c r="HB161" s="448"/>
      <c r="HC161" s="448"/>
      <c r="HD161" s="448"/>
      <c r="HE161" s="448"/>
      <c r="HF161" s="448"/>
      <c r="HG161" s="448"/>
      <c r="HH161" s="448"/>
      <c r="HI161" s="448"/>
      <c r="HJ161" s="448"/>
      <c r="HK161" s="448"/>
      <c r="HL161" s="448"/>
      <c r="HM161" s="448"/>
      <c r="HN161" s="448"/>
      <c r="HO161" s="448"/>
      <c r="HP161" s="448"/>
      <c r="HQ161" s="448"/>
      <c r="HR161" s="448"/>
      <c r="HS161" s="448"/>
      <c r="HT161" s="448"/>
      <c r="HU161" s="448"/>
      <c r="HV161" s="448"/>
      <c r="HW161" s="448"/>
      <c r="HX161" s="448"/>
      <c r="HY161" s="448"/>
      <c r="HZ161" s="448"/>
      <c r="IA161" s="448"/>
      <c r="IB161" s="448"/>
      <c r="IC161" s="448"/>
      <c r="ID161" s="448"/>
      <c r="IE161" s="448"/>
      <c r="IF161" s="448"/>
      <c r="IG161" s="448"/>
      <c r="IH161" s="448"/>
      <c r="II161" s="448"/>
      <c r="IJ161" s="448"/>
      <c r="IK161" s="448"/>
      <c r="IL161" s="448"/>
      <c r="IM161" s="448"/>
      <c r="IN161" s="448"/>
      <c r="IO161" s="448"/>
      <c r="IP161" s="448"/>
      <c r="IQ161" s="448"/>
      <c r="IR161" s="448"/>
      <c r="IS161" s="448"/>
      <c r="IT161" s="448"/>
      <c r="IU161" s="448"/>
      <c r="IV161" s="448"/>
      <c r="IW161" s="448"/>
      <c r="IX161" s="448"/>
      <c r="IY161" s="448"/>
      <c r="IZ161" s="448"/>
      <c r="JA161" s="448"/>
      <c r="JB161" s="448"/>
      <c r="JC161" s="448"/>
      <c r="JD161" s="448"/>
      <c r="JE161" s="448"/>
      <c r="JF161" s="448"/>
      <c r="JG161" s="448"/>
      <c r="JH161" s="448"/>
      <c r="JI161" s="448"/>
      <c r="JJ161" s="448"/>
      <c r="JK161" s="448"/>
      <c r="JL161" s="448"/>
      <c r="JM161" s="448"/>
      <c r="JN161" s="448"/>
      <c r="JO161" s="448"/>
      <c r="JP161" s="448"/>
      <c r="JQ161" s="448"/>
      <c r="JR161" s="448"/>
      <c r="JS161" s="448"/>
      <c r="JT161" s="448"/>
      <c r="JU161" s="448"/>
      <c r="JV161" s="448"/>
      <c r="JW161" s="448"/>
      <c r="JX161" s="448"/>
      <c r="JY161" s="448"/>
      <c r="JZ161" s="448"/>
      <c r="KA161" s="448"/>
      <c r="KB161" s="448"/>
      <c r="KC161" s="448"/>
      <c r="KD161" s="448"/>
      <c r="KE161" s="448"/>
      <c r="KF161" s="448"/>
      <c r="KG161" s="448"/>
      <c r="KH161" s="448"/>
      <c r="KI161" s="448"/>
      <c r="KJ161" s="448"/>
      <c r="KK161" s="448"/>
      <c r="KL161" s="448"/>
      <c r="KM161" s="448"/>
      <c r="KN161" s="448"/>
      <c r="KO161" s="448"/>
      <c r="KP161" s="448"/>
      <c r="KQ161" s="448"/>
      <c r="KR161" s="448"/>
      <c r="KS161" s="448"/>
      <c r="KT161" s="448"/>
      <c r="KU161" s="448"/>
      <c r="KV161" s="448"/>
      <c r="KW161" s="448"/>
      <c r="KX161" s="448"/>
      <c r="KY161" s="448"/>
      <c r="KZ161" s="448"/>
      <c r="LA161" s="448"/>
      <c r="LB161" s="448"/>
      <c r="LC161" s="448"/>
      <c r="LD161" s="448"/>
      <c r="LE161" s="448"/>
      <c r="LF161" s="448"/>
      <c r="LG161" s="448"/>
      <c r="LH161" s="448"/>
      <c r="LI161" s="448"/>
      <c r="LJ161" s="448"/>
      <c r="LK161" s="448"/>
      <c r="LL161" s="448"/>
      <c r="LM161" s="448"/>
      <c r="LN161" s="448"/>
      <c r="LO161" s="448"/>
      <c r="LP161" s="448"/>
      <c r="LQ161" s="448"/>
      <c r="LR161" s="448"/>
      <c r="LS161" s="448"/>
      <c r="LT161" s="448"/>
      <c r="LU161" s="448"/>
      <c r="LV161" s="448"/>
      <c r="LW161" s="448"/>
      <c r="LX161" s="448"/>
      <c r="LY161" s="448"/>
      <c r="LZ161" s="448"/>
      <c r="MA161" s="448"/>
      <c r="MB161" s="448"/>
      <c r="MC161" s="448"/>
      <c r="MD161" s="448"/>
      <c r="ME161" s="448"/>
      <c r="MF161" s="448"/>
      <c r="MG161" s="448"/>
      <c r="MH161" s="448"/>
      <c r="MI161" s="448"/>
      <c r="MJ161" s="448"/>
      <c r="MK161" s="448"/>
      <c r="ML161" s="448"/>
      <c r="MM161" s="448"/>
      <c r="MN161" s="448"/>
      <c r="MO161" s="448"/>
      <c r="MP161" s="448"/>
      <c r="MQ161" s="448"/>
      <c r="MR161" s="448"/>
      <c r="MS161" s="448"/>
      <c r="MT161" s="448"/>
      <c r="MU161" s="448"/>
      <c r="MV161" s="448"/>
      <c r="MW161" s="448"/>
      <c r="MX161" s="448"/>
      <c r="MY161" s="448"/>
      <c r="MZ161" s="448"/>
      <c r="NA161" s="448"/>
      <c r="NB161" s="448"/>
      <c r="NC161" s="448"/>
      <c r="ND161" s="448"/>
      <c r="NE161" s="448"/>
      <c r="NF161" s="448"/>
      <c r="NG161" s="448"/>
      <c r="NH161" s="448"/>
      <c r="NI161" s="448"/>
      <c r="NJ161" s="448"/>
      <c r="NK161" s="448"/>
      <c r="NL161" s="448"/>
      <c r="NM161" s="448"/>
      <c r="NN161" s="448"/>
      <c r="NO161" s="448"/>
      <c r="NP161" s="448"/>
      <c r="NQ161" s="448"/>
      <c r="NR161" s="448"/>
      <c r="NS161" s="448"/>
      <c r="NT161" s="448"/>
      <c r="NU161" s="448"/>
      <c r="NV161" s="448"/>
      <c r="NW161" s="448"/>
      <c r="NX161" s="448"/>
      <c r="NY161" s="448"/>
      <c r="NZ161" s="448"/>
      <c r="OA161" s="448"/>
      <c r="OB161" s="448"/>
      <c r="OC161" s="448"/>
      <c r="OD161" s="448"/>
      <c r="OE161" s="448"/>
      <c r="OF161" s="448"/>
      <c r="OG161" s="448"/>
      <c r="OH161" s="448"/>
      <c r="OI161" s="448"/>
      <c r="OJ161" s="448"/>
      <c r="OK161" s="448"/>
      <c r="OL161" s="448"/>
      <c r="OM161" s="448"/>
      <c r="ON161" s="448"/>
      <c r="OO161" s="448"/>
      <c r="OP161" s="448"/>
      <c r="OQ161" s="448"/>
      <c r="OR161" s="448"/>
      <c r="OS161" s="448"/>
      <c r="OT161" s="448"/>
      <c r="OU161" s="448"/>
      <c r="OV161" s="448"/>
      <c r="OW161" s="448"/>
      <c r="OX161" s="448"/>
      <c r="OY161" s="448"/>
      <c r="OZ161" s="448"/>
      <c r="PA161" s="448"/>
      <c r="PB161" s="448"/>
      <c r="PC161" s="448"/>
      <c r="PD161" s="448"/>
      <c r="PE161" s="448"/>
      <c r="PF161" s="448"/>
      <c r="PG161" s="448"/>
      <c r="PH161" s="448"/>
      <c r="PI161" s="448"/>
      <c r="PJ161" s="448"/>
      <c r="PK161" s="448"/>
      <c r="PL161" s="448"/>
      <c r="PM161" s="448"/>
      <c r="PN161" s="448"/>
      <c r="PO161" s="448"/>
      <c r="PP161" s="448"/>
      <c r="PQ161" s="448"/>
      <c r="PR161" s="448"/>
      <c r="PS161" s="448"/>
      <c r="PT161" s="448"/>
      <c r="PU161" s="448"/>
      <c r="PV161" s="448"/>
      <c r="PW161" s="448"/>
      <c r="PX161" s="448"/>
      <c r="PY161" s="448"/>
      <c r="PZ161" s="448"/>
      <c r="QA161" s="448"/>
      <c r="QB161" s="448"/>
      <c r="QC161" s="448"/>
      <c r="QD161" s="448"/>
      <c r="QE161" s="448"/>
      <c r="QF161" s="448"/>
      <c r="QG161" s="448"/>
      <c r="QH161" s="448"/>
      <c r="QI161" s="448"/>
      <c r="QJ161" s="448"/>
      <c r="QK161" s="448"/>
      <c r="QL161" s="448"/>
      <c r="QM161" s="448"/>
      <c r="QN161" s="448"/>
      <c r="QO161" s="448"/>
      <c r="QP161" s="448"/>
      <c r="QQ161" s="448"/>
      <c r="QR161" s="448"/>
      <c r="QS161" s="448"/>
      <c r="QT161" s="448"/>
      <c r="QU161" s="448"/>
      <c r="QV161" s="448"/>
      <c r="QW161" s="448"/>
      <c r="QX161" s="448"/>
      <c r="QY161" s="448"/>
      <c r="QZ161" s="448"/>
      <c r="RA161" s="448"/>
      <c r="RB161" s="448"/>
      <c r="RC161" s="448"/>
      <c r="RD161" s="448"/>
      <c r="RE161" s="448"/>
      <c r="RF161" s="448"/>
      <c r="RG161" s="448"/>
      <c r="RH161" s="448"/>
      <c r="RI161" s="448"/>
      <c r="RJ161" s="448"/>
      <c r="RK161" s="448"/>
      <c r="RL161" s="448"/>
      <c r="RM161" s="448"/>
      <c r="RN161" s="448"/>
      <c r="RO161" s="448"/>
      <c r="RP161" s="448"/>
      <c r="RQ161" s="448"/>
      <c r="RR161" s="448"/>
      <c r="RS161" s="448"/>
      <c r="RT161" s="448"/>
      <c r="RU161" s="448"/>
      <c r="RV161" s="448"/>
      <c r="RW161" s="448"/>
      <c r="RX161" s="448"/>
      <c r="RY161" s="448"/>
      <c r="RZ161" s="448"/>
      <c r="SA161" s="448"/>
      <c r="SB161" s="448"/>
      <c r="SC161" s="448"/>
      <c r="SD161" s="448"/>
      <c r="SE161" s="448"/>
      <c r="SF161" s="448"/>
      <c r="SG161" s="448"/>
      <c r="SH161" s="448"/>
      <c r="SI161" s="448"/>
      <c r="SJ161" s="448"/>
      <c r="SK161" s="448"/>
      <c r="SL161" s="448"/>
      <c r="SM161" s="448"/>
      <c r="SN161" s="448"/>
      <c r="SO161" s="448"/>
      <c r="SP161" s="448"/>
      <c r="SQ161" s="448"/>
      <c r="SR161" s="448"/>
      <c r="SS161" s="448"/>
      <c r="ST161" s="448"/>
      <c r="SU161" s="448"/>
      <c r="SV161" s="448"/>
      <c r="SW161" s="448"/>
      <c r="SX161" s="448"/>
      <c r="SY161" s="448"/>
      <c r="SZ161" s="448"/>
      <c r="TA161" s="448"/>
      <c r="TB161" s="448"/>
      <c r="TC161" s="448"/>
      <c r="TD161" s="448"/>
      <c r="TE161" s="448"/>
      <c r="TF161" s="448"/>
      <c r="TG161" s="448"/>
      <c r="TH161" s="448"/>
      <c r="TI161" s="448"/>
      <c r="TJ161" s="448"/>
      <c r="TK161" s="448"/>
      <c r="TL161" s="448"/>
      <c r="TM161" s="448"/>
      <c r="TN161" s="448"/>
      <c r="TO161" s="448"/>
      <c r="TP161" s="448"/>
      <c r="TQ161" s="448"/>
      <c r="TR161" s="448"/>
      <c r="TS161" s="448"/>
      <c r="TT161" s="448"/>
      <c r="TU161" s="448"/>
      <c r="TV161" s="448"/>
      <c r="TW161" s="448"/>
      <c r="TX161" s="448"/>
      <c r="TY161" s="448"/>
      <c r="TZ161" s="448"/>
      <c r="UA161" s="448"/>
      <c r="UB161" s="448"/>
      <c r="UC161" s="448"/>
      <c r="UD161" s="448"/>
      <c r="UE161" s="448"/>
      <c r="UF161" s="448"/>
      <c r="UG161" s="448"/>
      <c r="UH161" s="448"/>
      <c r="UI161" s="448"/>
      <c r="UJ161" s="448"/>
      <c r="UK161" s="448"/>
      <c r="UL161" s="448"/>
      <c r="UM161" s="448"/>
    </row>
    <row r="162" spans="1:559" s="448" customFormat="1" ht="13.95" customHeight="1">
      <c r="A162" s="963"/>
      <c r="B162" s="503" t="s">
        <v>175</v>
      </c>
      <c r="C162" s="504" t="s">
        <v>365</v>
      </c>
      <c r="D162" s="505"/>
      <c r="E162" s="845" t="s">
        <v>1</v>
      </c>
      <c r="F162" s="506">
        <v>14.01</v>
      </c>
      <c r="G162" s="506">
        <v>0.56999999999999995</v>
      </c>
      <c r="H162" s="506">
        <v>1.33</v>
      </c>
      <c r="I162" s="471">
        <f t="shared" ref="I162:L163" si="83">I161</f>
        <v>3</v>
      </c>
      <c r="J162" s="472">
        <f t="shared" si="83"/>
        <v>18.53</v>
      </c>
      <c r="K162" s="472">
        <f t="shared" si="83"/>
        <v>4.0099501243781077</v>
      </c>
      <c r="L162" s="473">
        <f t="shared" si="83"/>
        <v>0.2164031367716194</v>
      </c>
      <c r="M162" s="474">
        <f t="shared" si="63"/>
        <v>1.1271960647393329</v>
      </c>
      <c r="N162" s="475">
        <f t="shared" si="64"/>
        <v>0.12982979697857353</v>
      </c>
      <c r="O162" s="475">
        <f t="shared" si="65"/>
        <v>0.74034040604285289</v>
      </c>
      <c r="P162" s="475">
        <f t="shared" si="66"/>
        <v>0.25965959395714705</v>
      </c>
      <c r="Q162" s="476">
        <f t="shared" si="67"/>
        <v>0.77897878187144109</v>
      </c>
      <c r="R162" s="477"/>
      <c r="S162" s="472"/>
      <c r="T162" s="472"/>
      <c r="U162" s="473"/>
      <c r="V162" s="478">
        <f t="shared" si="68"/>
        <v>4.5200000000000014</v>
      </c>
      <c r="W162" s="478">
        <f t="shared" si="69"/>
        <v>1.196</v>
      </c>
      <c r="X162" s="479">
        <f t="shared" si="70"/>
        <v>4.7959003487562164</v>
      </c>
      <c r="Y162" s="480" t="str">
        <f t="shared" si="71"/>
        <v>Accept</v>
      </c>
      <c r="Z162" s="479"/>
      <c r="AA162" s="479"/>
      <c r="AB162" s="481"/>
      <c r="AC162" s="481"/>
      <c r="AD162" s="479"/>
      <c r="AE162" s="481"/>
      <c r="AF162" s="464"/>
      <c r="AG162" s="482"/>
      <c r="AH162" s="482"/>
      <c r="AI162" s="483"/>
    </row>
    <row r="163" spans="1:559" s="513" customFormat="1" ht="13.95" customHeight="1">
      <c r="A163" s="963"/>
      <c r="B163" s="509" t="s">
        <v>175</v>
      </c>
      <c r="C163" s="510" t="s">
        <v>365</v>
      </c>
      <c r="D163" s="511"/>
      <c r="E163" s="846" t="s">
        <v>2</v>
      </c>
      <c r="F163" s="512">
        <v>21.66</v>
      </c>
      <c r="G163" s="512">
        <v>0.86</v>
      </c>
      <c r="H163" s="512">
        <v>2.0499999999999998</v>
      </c>
      <c r="I163" s="487">
        <f t="shared" si="83"/>
        <v>3</v>
      </c>
      <c r="J163" s="488">
        <f t="shared" si="83"/>
        <v>18.53</v>
      </c>
      <c r="K163" s="488">
        <f t="shared" si="83"/>
        <v>4.0099501243781077</v>
      </c>
      <c r="L163" s="489">
        <f t="shared" si="83"/>
        <v>0.2164031367716194</v>
      </c>
      <c r="M163" s="490">
        <f t="shared" si="63"/>
        <v>0.78055833686595344</v>
      </c>
      <c r="N163" s="491">
        <f t="shared" si="64"/>
        <v>0.78246884797769223</v>
      </c>
      <c r="O163" s="491">
        <f t="shared" si="65"/>
        <v>0.56493769595538446</v>
      </c>
      <c r="P163" s="491">
        <f t="shared" si="66"/>
        <v>0.43506230404461554</v>
      </c>
      <c r="Q163" s="492">
        <f t="shared" si="67"/>
        <v>1.3051869121338466</v>
      </c>
      <c r="R163" s="493"/>
      <c r="S163" s="488"/>
      <c r="T163" s="488"/>
      <c r="U163" s="489"/>
      <c r="V163" s="494">
        <f t="shared" si="68"/>
        <v>3.129999999999999</v>
      </c>
      <c r="W163" s="494">
        <f t="shared" si="69"/>
        <v>1.196</v>
      </c>
      <c r="X163" s="495">
        <f t="shared" si="70"/>
        <v>4.7959003487562164</v>
      </c>
      <c r="Y163" s="496" t="str">
        <f t="shared" si="71"/>
        <v>Accept</v>
      </c>
      <c r="Z163" s="495"/>
      <c r="AA163" s="495"/>
      <c r="AB163" s="497"/>
      <c r="AC163" s="497"/>
      <c r="AD163" s="495"/>
      <c r="AE163" s="497"/>
      <c r="AF163" s="498"/>
      <c r="AG163" s="499"/>
      <c r="AH163" s="499"/>
      <c r="AI163" s="500"/>
      <c r="AJ163" s="448"/>
      <c r="AK163" s="448"/>
      <c r="AL163" s="448"/>
      <c r="AM163" s="448"/>
      <c r="AN163" s="448"/>
      <c r="AO163" s="448"/>
      <c r="AP163" s="448"/>
      <c r="AQ163" s="448"/>
      <c r="AR163" s="448"/>
      <c r="AS163" s="448"/>
      <c r="AT163" s="448"/>
      <c r="AU163" s="448"/>
      <c r="AV163" s="448"/>
      <c r="AW163" s="448"/>
      <c r="AX163" s="448"/>
      <c r="AY163" s="448"/>
      <c r="AZ163" s="448"/>
      <c r="BA163" s="448"/>
      <c r="BB163" s="448"/>
      <c r="BC163" s="448"/>
      <c r="BD163" s="448"/>
      <c r="BE163" s="448"/>
      <c r="BF163" s="448"/>
      <c r="BG163" s="448"/>
      <c r="BH163" s="448"/>
      <c r="BI163" s="448"/>
      <c r="BJ163" s="448"/>
      <c r="BK163" s="448"/>
      <c r="BL163" s="448"/>
      <c r="BM163" s="448"/>
      <c r="BN163" s="448"/>
      <c r="BO163" s="448"/>
      <c r="BP163" s="448"/>
      <c r="BQ163" s="448"/>
      <c r="BR163" s="448"/>
      <c r="BS163" s="448"/>
      <c r="BT163" s="448"/>
      <c r="BU163" s="448"/>
      <c r="BV163" s="448"/>
      <c r="BW163" s="448"/>
      <c r="BX163" s="448"/>
      <c r="BY163" s="448"/>
      <c r="BZ163" s="448"/>
      <c r="CA163" s="448"/>
      <c r="CB163" s="448"/>
      <c r="CC163" s="448"/>
      <c r="CD163" s="448"/>
      <c r="CE163" s="448"/>
      <c r="CF163" s="448"/>
      <c r="CG163" s="448"/>
      <c r="CH163" s="448"/>
      <c r="CI163" s="448"/>
      <c r="CJ163" s="448"/>
      <c r="CK163" s="448"/>
      <c r="CL163" s="448"/>
      <c r="CM163" s="448"/>
      <c r="CN163" s="448"/>
      <c r="CO163" s="448"/>
      <c r="CP163" s="448"/>
      <c r="CQ163" s="448"/>
      <c r="CR163" s="448"/>
      <c r="CS163" s="448"/>
      <c r="CT163" s="448"/>
      <c r="CU163" s="448"/>
      <c r="CV163" s="448"/>
      <c r="CW163" s="448"/>
      <c r="CX163" s="448"/>
      <c r="CY163" s="448"/>
      <c r="CZ163" s="448"/>
      <c r="DA163" s="448"/>
      <c r="DB163" s="448"/>
      <c r="DC163" s="448"/>
      <c r="DD163" s="448"/>
      <c r="DE163" s="448"/>
      <c r="DF163" s="448"/>
      <c r="DG163" s="448"/>
      <c r="DH163" s="448"/>
      <c r="DI163" s="448"/>
      <c r="DJ163" s="448"/>
      <c r="DK163" s="448"/>
      <c r="DL163" s="448"/>
      <c r="DM163" s="448"/>
      <c r="DN163" s="448"/>
      <c r="DO163" s="448"/>
      <c r="DP163" s="448"/>
      <c r="DQ163" s="448"/>
      <c r="DR163" s="448"/>
      <c r="DS163" s="448"/>
      <c r="DT163" s="448"/>
      <c r="DU163" s="448"/>
      <c r="DV163" s="448"/>
      <c r="DW163" s="448"/>
      <c r="DX163" s="448"/>
      <c r="DY163" s="448"/>
      <c r="DZ163" s="448"/>
      <c r="EA163" s="448"/>
      <c r="EB163" s="448"/>
      <c r="EC163" s="448"/>
      <c r="ED163" s="448"/>
      <c r="EE163" s="448"/>
      <c r="EF163" s="448"/>
      <c r="EG163" s="448"/>
      <c r="EH163" s="448"/>
      <c r="EI163" s="448"/>
      <c r="EJ163" s="448"/>
      <c r="EK163" s="448"/>
      <c r="EL163" s="448"/>
      <c r="EM163" s="448"/>
      <c r="EN163" s="448"/>
      <c r="EO163" s="448"/>
      <c r="EP163" s="448"/>
      <c r="EQ163" s="448"/>
      <c r="ER163" s="448"/>
      <c r="ES163" s="448"/>
      <c r="ET163" s="448"/>
      <c r="EU163" s="448"/>
      <c r="EV163" s="448"/>
      <c r="EW163" s="448"/>
      <c r="EX163" s="448"/>
      <c r="EY163" s="448"/>
      <c r="EZ163" s="448"/>
      <c r="FA163" s="448"/>
      <c r="FB163" s="448"/>
      <c r="FC163" s="448"/>
      <c r="FD163" s="448"/>
      <c r="FE163" s="448"/>
      <c r="FF163" s="448"/>
      <c r="FG163" s="448"/>
      <c r="FH163" s="448"/>
      <c r="FI163" s="448"/>
      <c r="FJ163" s="448"/>
      <c r="FK163" s="448"/>
      <c r="FL163" s="448"/>
      <c r="FM163" s="448"/>
      <c r="FN163" s="448"/>
      <c r="FO163" s="448"/>
      <c r="FP163" s="448"/>
      <c r="FQ163" s="448"/>
      <c r="FR163" s="448"/>
      <c r="FS163" s="448"/>
      <c r="FT163" s="448"/>
      <c r="FU163" s="448"/>
      <c r="FV163" s="448"/>
      <c r="FW163" s="448"/>
      <c r="FX163" s="448"/>
      <c r="FY163" s="448"/>
      <c r="FZ163" s="448"/>
      <c r="GA163" s="448"/>
      <c r="GB163" s="448"/>
      <c r="GC163" s="448"/>
      <c r="GD163" s="448"/>
      <c r="GE163" s="448"/>
      <c r="GF163" s="448"/>
      <c r="GG163" s="448"/>
      <c r="GH163" s="448"/>
      <c r="GI163" s="448"/>
      <c r="GJ163" s="448"/>
      <c r="GK163" s="448"/>
      <c r="GL163" s="448"/>
      <c r="GM163" s="448"/>
      <c r="GN163" s="448"/>
      <c r="GO163" s="448"/>
      <c r="GP163" s="448"/>
      <c r="GQ163" s="448"/>
      <c r="GR163" s="448"/>
      <c r="GS163" s="448"/>
      <c r="GT163" s="448"/>
      <c r="GU163" s="448"/>
      <c r="GV163" s="448"/>
      <c r="GW163" s="448"/>
      <c r="GX163" s="448"/>
      <c r="GY163" s="448"/>
      <c r="GZ163" s="448"/>
      <c r="HA163" s="448"/>
      <c r="HB163" s="448"/>
      <c r="HC163" s="448"/>
      <c r="HD163" s="448"/>
      <c r="HE163" s="448"/>
      <c r="HF163" s="448"/>
      <c r="HG163" s="448"/>
      <c r="HH163" s="448"/>
      <c r="HI163" s="448"/>
      <c r="HJ163" s="448"/>
      <c r="HK163" s="448"/>
      <c r="HL163" s="448"/>
      <c r="HM163" s="448"/>
      <c r="HN163" s="448"/>
      <c r="HO163" s="448"/>
      <c r="HP163" s="448"/>
      <c r="HQ163" s="448"/>
      <c r="HR163" s="448"/>
      <c r="HS163" s="448"/>
      <c r="HT163" s="448"/>
      <c r="HU163" s="448"/>
      <c r="HV163" s="448"/>
      <c r="HW163" s="448"/>
      <c r="HX163" s="448"/>
      <c r="HY163" s="448"/>
      <c r="HZ163" s="448"/>
      <c r="IA163" s="448"/>
      <c r="IB163" s="448"/>
      <c r="IC163" s="448"/>
      <c r="ID163" s="448"/>
      <c r="IE163" s="448"/>
      <c r="IF163" s="448"/>
      <c r="IG163" s="448"/>
      <c r="IH163" s="448"/>
      <c r="II163" s="448"/>
      <c r="IJ163" s="448"/>
      <c r="IK163" s="448"/>
      <c r="IL163" s="448"/>
      <c r="IM163" s="448"/>
      <c r="IN163" s="448"/>
      <c r="IO163" s="448"/>
      <c r="IP163" s="448"/>
      <c r="IQ163" s="448"/>
      <c r="IR163" s="448"/>
      <c r="IS163" s="448"/>
      <c r="IT163" s="448"/>
      <c r="IU163" s="448"/>
      <c r="IV163" s="448"/>
      <c r="IW163" s="448"/>
      <c r="IX163" s="448"/>
      <c r="IY163" s="448"/>
      <c r="IZ163" s="448"/>
      <c r="JA163" s="448"/>
      <c r="JB163" s="448"/>
      <c r="JC163" s="448"/>
      <c r="JD163" s="448"/>
      <c r="JE163" s="448"/>
      <c r="JF163" s="448"/>
      <c r="JG163" s="448"/>
      <c r="JH163" s="448"/>
      <c r="JI163" s="448"/>
      <c r="JJ163" s="448"/>
      <c r="JK163" s="448"/>
      <c r="JL163" s="448"/>
      <c r="JM163" s="448"/>
      <c r="JN163" s="448"/>
      <c r="JO163" s="448"/>
      <c r="JP163" s="448"/>
      <c r="JQ163" s="448"/>
      <c r="JR163" s="448"/>
      <c r="JS163" s="448"/>
      <c r="JT163" s="448"/>
      <c r="JU163" s="448"/>
      <c r="JV163" s="448"/>
      <c r="JW163" s="448"/>
      <c r="JX163" s="448"/>
      <c r="JY163" s="448"/>
      <c r="JZ163" s="448"/>
      <c r="KA163" s="448"/>
      <c r="KB163" s="448"/>
      <c r="KC163" s="448"/>
      <c r="KD163" s="448"/>
      <c r="KE163" s="448"/>
      <c r="KF163" s="448"/>
      <c r="KG163" s="448"/>
      <c r="KH163" s="448"/>
      <c r="KI163" s="448"/>
      <c r="KJ163" s="448"/>
      <c r="KK163" s="448"/>
      <c r="KL163" s="448"/>
      <c r="KM163" s="448"/>
      <c r="KN163" s="448"/>
      <c r="KO163" s="448"/>
      <c r="KP163" s="448"/>
      <c r="KQ163" s="448"/>
      <c r="KR163" s="448"/>
      <c r="KS163" s="448"/>
      <c r="KT163" s="448"/>
      <c r="KU163" s="448"/>
      <c r="KV163" s="448"/>
      <c r="KW163" s="448"/>
      <c r="KX163" s="448"/>
      <c r="KY163" s="448"/>
      <c r="KZ163" s="448"/>
      <c r="LA163" s="448"/>
      <c r="LB163" s="448"/>
      <c r="LC163" s="448"/>
      <c r="LD163" s="448"/>
      <c r="LE163" s="448"/>
      <c r="LF163" s="448"/>
      <c r="LG163" s="448"/>
      <c r="LH163" s="448"/>
      <c r="LI163" s="448"/>
      <c r="LJ163" s="448"/>
      <c r="LK163" s="448"/>
      <c r="LL163" s="448"/>
      <c r="LM163" s="448"/>
      <c r="LN163" s="448"/>
      <c r="LO163" s="448"/>
      <c r="LP163" s="448"/>
      <c r="LQ163" s="448"/>
      <c r="LR163" s="448"/>
      <c r="LS163" s="448"/>
      <c r="LT163" s="448"/>
      <c r="LU163" s="448"/>
      <c r="LV163" s="448"/>
      <c r="LW163" s="448"/>
      <c r="LX163" s="448"/>
      <c r="LY163" s="448"/>
      <c r="LZ163" s="448"/>
      <c r="MA163" s="448"/>
      <c r="MB163" s="448"/>
      <c r="MC163" s="448"/>
      <c r="MD163" s="448"/>
      <c r="ME163" s="448"/>
      <c r="MF163" s="448"/>
      <c r="MG163" s="448"/>
      <c r="MH163" s="448"/>
      <c r="MI163" s="448"/>
      <c r="MJ163" s="448"/>
      <c r="MK163" s="448"/>
      <c r="ML163" s="448"/>
      <c r="MM163" s="448"/>
      <c r="MN163" s="448"/>
      <c r="MO163" s="448"/>
      <c r="MP163" s="448"/>
      <c r="MQ163" s="448"/>
      <c r="MR163" s="448"/>
      <c r="MS163" s="448"/>
      <c r="MT163" s="448"/>
      <c r="MU163" s="448"/>
      <c r="MV163" s="448"/>
      <c r="MW163" s="448"/>
      <c r="MX163" s="448"/>
      <c r="MY163" s="448"/>
      <c r="MZ163" s="448"/>
      <c r="NA163" s="448"/>
      <c r="NB163" s="448"/>
      <c r="NC163" s="448"/>
      <c r="ND163" s="448"/>
      <c r="NE163" s="448"/>
      <c r="NF163" s="448"/>
      <c r="NG163" s="448"/>
      <c r="NH163" s="448"/>
      <c r="NI163" s="448"/>
      <c r="NJ163" s="448"/>
      <c r="NK163" s="448"/>
      <c r="NL163" s="448"/>
      <c r="NM163" s="448"/>
      <c r="NN163" s="448"/>
      <c r="NO163" s="448"/>
      <c r="NP163" s="448"/>
      <c r="NQ163" s="448"/>
      <c r="NR163" s="448"/>
      <c r="NS163" s="448"/>
      <c r="NT163" s="448"/>
      <c r="NU163" s="448"/>
      <c r="NV163" s="448"/>
      <c r="NW163" s="448"/>
      <c r="NX163" s="448"/>
      <c r="NY163" s="448"/>
      <c r="NZ163" s="448"/>
      <c r="OA163" s="448"/>
      <c r="OB163" s="448"/>
      <c r="OC163" s="448"/>
      <c r="OD163" s="448"/>
      <c r="OE163" s="448"/>
      <c r="OF163" s="448"/>
      <c r="OG163" s="448"/>
      <c r="OH163" s="448"/>
      <c r="OI163" s="448"/>
      <c r="OJ163" s="448"/>
      <c r="OK163" s="448"/>
      <c r="OL163" s="448"/>
      <c r="OM163" s="448"/>
      <c r="ON163" s="448"/>
      <c r="OO163" s="448"/>
      <c r="OP163" s="448"/>
      <c r="OQ163" s="448"/>
      <c r="OR163" s="448"/>
      <c r="OS163" s="448"/>
      <c r="OT163" s="448"/>
      <c r="OU163" s="448"/>
      <c r="OV163" s="448"/>
      <c r="OW163" s="448"/>
      <c r="OX163" s="448"/>
      <c r="OY163" s="448"/>
      <c r="OZ163" s="448"/>
      <c r="PA163" s="448"/>
      <c r="PB163" s="448"/>
      <c r="PC163" s="448"/>
      <c r="PD163" s="448"/>
      <c r="PE163" s="448"/>
      <c r="PF163" s="448"/>
      <c r="PG163" s="448"/>
      <c r="PH163" s="448"/>
      <c r="PI163" s="448"/>
      <c r="PJ163" s="448"/>
      <c r="PK163" s="448"/>
      <c r="PL163" s="448"/>
      <c r="PM163" s="448"/>
      <c r="PN163" s="448"/>
      <c r="PO163" s="448"/>
      <c r="PP163" s="448"/>
      <c r="PQ163" s="448"/>
      <c r="PR163" s="448"/>
      <c r="PS163" s="448"/>
      <c r="PT163" s="448"/>
      <c r="PU163" s="448"/>
      <c r="PV163" s="448"/>
      <c r="PW163" s="448"/>
      <c r="PX163" s="448"/>
      <c r="PY163" s="448"/>
      <c r="PZ163" s="448"/>
      <c r="QA163" s="448"/>
      <c r="QB163" s="448"/>
      <c r="QC163" s="448"/>
      <c r="QD163" s="448"/>
      <c r="QE163" s="448"/>
      <c r="QF163" s="448"/>
      <c r="QG163" s="448"/>
      <c r="QH163" s="448"/>
      <c r="QI163" s="448"/>
      <c r="QJ163" s="448"/>
      <c r="QK163" s="448"/>
      <c r="QL163" s="448"/>
      <c r="QM163" s="448"/>
      <c r="QN163" s="448"/>
      <c r="QO163" s="448"/>
      <c r="QP163" s="448"/>
      <c r="QQ163" s="448"/>
      <c r="QR163" s="448"/>
      <c r="QS163" s="448"/>
      <c r="QT163" s="448"/>
      <c r="QU163" s="448"/>
      <c r="QV163" s="448"/>
      <c r="QW163" s="448"/>
      <c r="QX163" s="448"/>
      <c r="QY163" s="448"/>
      <c r="QZ163" s="448"/>
      <c r="RA163" s="448"/>
      <c r="RB163" s="448"/>
      <c r="RC163" s="448"/>
      <c r="RD163" s="448"/>
      <c r="RE163" s="448"/>
      <c r="RF163" s="448"/>
      <c r="RG163" s="448"/>
      <c r="RH163" s="448"/>
      <c r="RI163" s="448"/>
      <c r="RJ163" s="448"/>
      <c r="RK163" s="448"/>
      <c r="RL163" s="448"/>
      <c r="RM163" s="448"/>
      <c r="RN163" s="448"/>
      <c r="RO163" s="448"/>
      <c r="RP163" s="448"/>
      <c r="RQ163" s="448"/>
      <c r="RR163" s="448"/>
      <c r="RS163" s="448"/>
      <c r="RT163" s="448"/>
      <c r="RU163" s="448"/>
      <c r="RV163" s="448"/>
      <c r="RW163" s="448"/>
      <c r="RX163" s="448"/>
      <c r="RY163" s="448"/>
      <c r="RZ163" s="448"/>
      <c r="SA163" s="448"/>
      <c r="SB163" s="448"/>
      <c r="SC163" s="448"/>
      <c r="SD163" s="448"/>
      <c r="SE163" s="448"/>
      <c r="SF163" s="448"/>
      <c r="SG163" s="448"/>
      <c r="SH163" s="448"/>
      <c r="SI163" s="448"/>
      <c r="SJ163" s="448"/>
      <c r="SK163" s="448"/>
      <c r="SL163" s="448"/>
      <c r="SM163" s="448"/>
      <c r="SN163" s="448"/>
      <c r="SO163" s="448"/>
      <c r="SP163" s="448"/>
      <c r="SQ163" s="448"/>
      <c r="SR163" s="448"/>
      <c r="SS163" s="448"/>
      <c r="ST163" s="448"/>
      <c r="SU163" s="448"/>
      <c r="SV163" s="448"/>
      <c r="SW163" s="448"/>
      <c r="SX163" s="448"/>
      <c r="SY163" s="448"/>
      <c r="SZ163" s="448"/>
      <c r="TA163" s="448"/>
      <c r="TB163" s="448"/>
      <c r="TC163" s="448"/>
      <c r="TD163" s="448"/>
      <c r="TE163" s="448"/>
      <c r="TF163" s="448"/>
      <c r="TG163" s="448"/>
      <c r="TH163" s="448"/>
      <c r="TI163" s="448"/>
      <c r="TJ163" s="448"/>
      <c r="TK163" s="448"/>
      <c r="TL163" s="448"/>
      <c r="TM163" s="448"/>
      <c r="TN163" s="448"/>
      <c r="TO163" s="448"/>
      <c r="TP163" s="448"/>
      <c r="TQ163" s="448"/>
      <c r="TR163" s="448"/>
      <c r="TS163" s="448"/>
      <c r="TT163" s="448"/>
      <c r="TU163" s="448"/>
      <c r="TV163" s="448"/>
      <c r="TW163" s="448"/>
      <c r="TX163" s="448"/>
      <c r="TY163" s="448"/>
      <c r="TZ163" s="448"/>
      <c r="UA163" s="448"/>
      <c r="UB163" s="448"/>
      <c r="UC163" s="448"/>
      <c r="UD163" s="448"/>
      <c r="UE163" s="448"/>
      <c r="UF163" s="448"/>
      <c r="UG163" s="448"/>
      <c r="UH163" s="448"/>
      <c r="UI163" s="448"/>
      <c r="UJ163" s="448"/>
      <c r="UK163" s="448"/>
      <c r="UL163" s="448"/>
      <c r="UM163" s="448"/>
    </row>
    <row r="164" spans="1:559" s="522" customFormat="1" ht="13.95" customHeight="1">
      <c r="A164" s="963"/>
      <c r="B164" s="517" t="s">
        <v>175</v>
      </c>
      <c r="C164" s="531" t="s">
        <v>367</v>
      </c>
      <c r="D164" s="518"/>
      <c r="E164" s="851" t="s">
        <v>129</v>
      </c>
      <c r="F164" s="519">
        <v>15.73</v>
      </c>
      <c r="G164" s="519">
        <v>0.41</v>
      </c>
      <c r="H164" s="519">
        <v>1.41</v>
      </c>
      <c r="I164" s="453">
        <f>COUNT(F164:F167)</f>
        <v>4</v>
      </c>
      <c r="J164" s="458">
        <f>AVERAGE(F164:F167)</f>
        <v>15.495000000000001</v>
      </c>
      <c r="K164" s="458">
        <f>STDEV(F164:F167)</f>
        <v>2.5540229704004767</v>
      </c>
      <c r="L164" s="694">
        <f>K164/J164</f>
        <v>0.16482884610522597</v>
      </c>
      <c r="M164" s="454">
        <f t="shared" si="63"/>
        <v>9.2011701822380595E-2</v>
      </c>
      <c r="N164" s="455">
        <f t="shared" si="64"/>
        <v>0.53665562883803375</v>
      </c>
      <c r="O164" s="455">
        <f t="shared" si="65"/>
        <v>7.3311257676067498E-2</v>
      </c>
      <c r="P164" s="455">
        <f t="shared" si="66"/>
        <v>0.9266887423239325</v>
      </c>
      <c r="Q164" s="456">
        <f t="shared" si="67"/>
        <v>3.70675496929573</v>
      </c>
      <c r="R164" s="457">
        <f>COUNT(F164:F167)</f>
        <v>4</v>
      </c>
      <c r="S164" s="458">
        <f>AVERAGE(F164:F167)</f>
        <v>15.495000000000001</v>
      </c>
      <c r="T164" s="458">
        <f>STDEV(F164:F167)</f>
        <v>2.5540229704004767</v>
      </c>
      <c r="U164" s="459">
        <f>T164/S164</f>
        <v>0.16482884610522597</v>
      </c>
      <c r="V164" s="460">
        <f t="shared" si="68"/>
        <v>0.23499999999999943</v>
      </c>
      <c r="W164" s="460">
        <f t="shared" si="69"/>
        <v>1.383</v>
      </c>
      <c r="X164" s="461">
        <f t="shared" si="70"/>
        <v>3.5322137680638592</v>
      </c>
      <c r="Y164" s="462" t="str">
        <f t="shared" si="71"/>
        <v>Accept</v>
      </c>
      <c r="Z164" s="460"/>
      <c r="AA164" s="460"/>
      <c r="AB164" s="456"/>
      <c r="AC164" s="456"/>
      <c r="AD164" s="460"/>
      <c r="AE164" s="456"/>
      <c r="AF164" s="457">
        <f>COUNT(F164:F167)</f>
        <v>4</v>
      </c>
      <c r="AG164" s="520">
        <f>AVERAGE(F164:F167)</f>
        <v>15.495000000000001</v>
      </c>
      <c r="AH164" s="520">
        <f>STDEV(F164:F167)</f>
        <v>2.5540229704004767</v>
      </c>
      <c r="AI164" s="521">
        <f>AH164/AG164</f>
        <v>0.16482884610522597</v>
      </c>
      <c r="AJ164" s="448"/>
      <c r="AK164" s="448"/>
      <c r="AL164" s="448"/>
      <c r="AM164" s="448"/>
      <c r="AN164" s="448"/>
      <c r="AO164" s="448"/>
      <c r="AP164" s="448"/>
      <c r="AQ164" s="448"/>
      <c r="AR164" s="448"/>
      <c r="AS164" s="448"/>
      <c r="AT164" s="448"/>
      <c r="AU164" s="448"/>
      <c r="AV164" s="448"/>
      <c r="AW164" s="448"/>
      <c r="AX164" s="448"/>
      <c r="AY164" s="448"/>
      <c r="AZ164" s="448"/>
      <c r="BA164" s="448"/>
      <c r="BB164" s="448"/>
      <c r="BC164" s="448"/>
      <c r="BD164" s="448"/>
      <c r="BE164" s="448"/>
      <c r="BF164" s="448"/>
      <c r="BG164" s="448"/>
      <c r="BH164" s="448"/>
      <c r="BI164" s="448"/>
      <c r="BJ164" s="448"/>
      <c r="BK164" s="448"/>
      <c r="BL164" s="448"/>
      <c r="BM164" s="448"/>
      <c r="BN164" s="448"/>
      <c r="BO164" s="448"/>
      <c r="BP164" s="448"/>
      <c r="BQ164" s="448"/>
      <c r="BR164" s="448"/>
      <c r="BS164" s="448"/>
      <c r="BT164" s="448"/>
      <c r="BU164" s="448"/>
      <c r="BV164" s="448"/>
      <c r="BW164" s="448"/>
      <c r="BX164" s="448"/>
      <c r="BY164" s="448"/>
      <c r="BZ164" s="448"/>
      <c r="CA164" s="448"/>
      <c r="CB164" s="448"/>
      <c r="CC164" s="448"/>
      <c r="CD164" s="448"/>
      <c r="CE164" s="448"/>
      <c r="CF164" s="448"/>
      <c r="CG164" s="448"/>
      <c r="CH164" s="448"/>
      <c r="CI164" s="448"/>
      <c r="CJ164" s="448"/>
      <c r="CK164" s="448"/>
      <c r="CL164" s="448"/>
      <c r="CM164" s="448"/>
      <c r="CN164" s="448"/>
      <c r="CO164" s="448"/>
      <c r="CP164" s="448"/>
      <c r="CQ164" s="448"/>
      <c r="CR164" s="448"/>
      <c r="CS164" s="448"/>
      <c r="CT164" s="448"/>
      <c r="CU164" s="448"/>
      <c r="CV164" s="448"/>
      <c r="CW164" s="448"/>
      <c r="CX164" s="448"/>
      <c r="CY164" s="448"/>
      <c r="CZ164" s="448"/>
      <c r="DA164" s="448"/>
      <c r="DB164" s="448"/>
      <c r="DC164" s="448"/>
      <c r="DD164" s="448"/>
      <c r="DE164" s="448"/>
      <c r="DF164" s="448"/>
      <c r="DG164" s="448"/>
      <c r="DH164" s="448"/>
      <c r="DI164" s="448"/>
      <c r="DJ164" s="448"/>
      <c r="DK164" s="448"/>
      <c r="DL164" s="448"/>
      <c r="DM164" s="448"/>
      <c r="DN164" s="448"/>
      <c r="DO164" s="448"/>
      <c r="DP164" s="448"/>
      <c r="DQ164" s="448"/>
      <c r="DR164" s="448"/>
      <c r="DS164" s="448"/>
      <c r="DT164" s="448"/>
      <c r="DU164" s="448"/>
      <c r="DV164" s="448"/>
      <c r="DW164" s="448"/>
      <c r="DX164" s="448"/>
      <c r="DY164" s="448"/>
      <c r="DZ164" s="448"/>
      <c r="EA164" s="448"/>
      <c r="EB164" s="448"/>
      <c r="EC164" s="448"/>
      <c r="ED164" s="448"/>
      <c r="EE164" s="448"/>
      <c r="EF164" s="448"/>
      <c r="EG164" s="448"/>
      <c r="EH164" s="448"/>
      <c r="EI164" s="448"/>
      <c r="EJ164" s="448"/>
      <c r="EK164" s="448"/>
      <c r="EL164" s="448"/>
      <c r="EM164" s="448"/>
      <c r="EN164" s="448"/>
      <c r="EO164" s="448"/>
      <c r="EP164" s="448"/>
      <c r="EQ164" s="448"/>
      <c r="ER164" s="448"/>
      <c r="ES164" s="448"/>
      <c r="ET164" s="448"/>
      <c r="EU164" s="448"/>
      <c r="EV164" s="448"/>
      <c r="EW164" s="448"/>
      <c r="EX164" s="448"/>
      <c r="EY164" s="448"/>
      <c r="EZ164" s="448"/>
      <c r="FA164" s="448"/>
      <c r="FB164" s="448"/>
      <c r="FC164" s="448"/>
      <c r="FD164" s="448"/>
      <c r="FE164" s="448"/>
      <c r="FF164" s="448"/>
      <c r="FG164" s="448"/>
      <c r="FH164" s="448"/>
      <c r="FI164" s="448"/>
      <c r="FJ164" s="448"/>
      <c r="FK164" s="448"/>
      <c r="FL164" s="448"/>
      <c r="FM164" s="448"/>
      <c r="FN164" s="448"/>
      <c r="FO164" s="448"/>
      <c r="FP164" s="448"/>
      <c r="FQ164" s="448"/>
      <c r="FR164" s="448"/>
      <c r="FS164" s="448"/>
      <c r="FT164" s="448"/>
      <c r="FU164" s="448"/>
      <c r="FV164" s="448"/>
      <c r="FW164" s="448"/>
      <c r="FX164" s="448"/>
      <c r="FY164" s="448"/>
      <c r="FZ164" s="448"/>
      <c r="GA164" s="448"/>
      <c r="GB164" s="448"/>
      <c r="GC164" s="448"/>
      <c r="GD164" s="448"/>
      <c r="GE164" s="448"/>
      <c r="GF164" s="448"/>
      <c r="GG164" s="448"/>
      <c r="GH164" s="448"/>
      <c r="GI164" s="448"/>
      <c r="GJ164" s="448"/>
      <c r="GK164" s="448"/>
      <c r="GL164" s="448"/>
      <c r="GM164" s="448"/>
      <c r="GN164" s="448"/>
      <c r="GO164" s="448"/>
      <c r="GP164" s="448"/>
      <c r="GQ164" s="448"/>
      <c r="GR164" s="448"/>
      <c r="GS164" s="448"/>
      <c r="GT164" s="448"/>
      <c r="GU164" s="448"/>
      <c r="GV164" s="448"/>
      <c r="GW164" s="448"/>
      <c r="GX164" s="448"/>
      <c r="GY164" s="448"/>
      <c r="GZ164" s="448"/>
      <c r="HA164" s="448"/>
      <c r="HB164" s="448"/>
      <c r="HC164" s="448"/>
      <c r="HD164" s="448"/>
      <c r="HE164" s="448"/>
      <c r="HF164" s="448"/>
      <c r="HG164" s="448"/>
      <c r="HH164" s="448"/>
      <c r="HI164" s="448"/>
      <c r="HJ164" s="448"/>
      <c r="HK164" s="448"/>
      <c r="HL164" s="448"/>
      <c r="HM164" s="448"/>
      <c r="HN164" s="448"/>
      <c r="HO164" s="448"/>
      <c r="HP164" s="448"/>
      <c r="HQ164" s="448"/>
      <c r="HR164" s="448"/>
      <c r="HS164" s="448"/>
      <c r="HT164" s="448"/>
      <c r="HU164" s="448"/>
      <c r="HV164" s="448"/>
      <c r="HW164" s="448"/>
      <c r="HX164" s="448"/>
      <c r="HY164" s="448"/>
      <c r="HZ164" s="448"/>
      <c r="IA164" s="448"/>
      <c r="IB164" s="448"/>
      <c r="IC164" s="448"/>
      <c r="ID164" s="448"/>
      <c r="IE164" s="448"/>
      <c r="IF164" s="448"/>
      <c r="IG164" s="448"/>
      <c r="IH164" s="448"/>
      <c r="II164" s="448"/>
      <c r="IJ164" s="448"/>
      <c r="IK164" s="448"/>
      <c r="IL164" s="448"/>
      <c r="IM164" s="448"/>
      <c r="IN164" s="448"/>
      <c r="IO164" s="448"/>
      <c r="IP164" s="448"/>
      <c r="IQ164" s="448"/>
      <c r="IR164" s="448"/>
      <c r="IS164" s="448"/>
      <c r="IT164" s="448"/>
      <c r="IU164" s="448"/>
      <c r="IV164" s="448"/>
      <c r="IW164" s="448"/>
      <c r="IX164" s="448"/>
      <c r="IY164" s="448"/>
      <c r="IZ164" s="448"/>
      <c r="JA164" s="448"/>
      <c r="JB164" s="448"/>
      <c r="JC164" s="448"/>
      <c r="JD164" s="448"/>
      <c r="JE164" s="448"/>
      <c r="JF164" s="448"/>
      <c r="JG164" s="448"/>
      <c r="JH164" s="448"/>
      <c r="JI164" s="448"/>
      <c r="JJ164" s="448"/>
      <c r="JK164" s="448"/>
      <c r="JL164" s="448"/>
      <c r="JM164" s="448"/>
      <c r="JN164" s="448"/>
      <c r="JO164" s="448"/>
      <c r="JP164" s="448"/>
      <c r="JQ164" s="448"/>
      <c r="JR164" s="448"/>
      <c r="JS164" s="448"/>
      <c r="JT164" s="448"/>
      <c r="JU164" s="448"/>
      <c r="JV164" s="448"/>
      <c r="JW164" s="448"/>
      <c r="JX164" s="448"/>
      <c r="JY164" s="448"/>
      <c r="JZ164" s="448"/>
      <c r="KA164" s="448"/>
      <c r="KB164" s="448"/>
      <c r="KC164" s="448"/>
      <c r="KD164" s="448"/>
      <c r="KE164" s="448"/>
      <c r="KF164" s="448"/>
      <c r="KG164" s="448"/>
      <c r="KH164" s="448"/>
      <c r="KI164" s="448"/>
      <c r="KJ164" s="448"/>
      <c r="KK164" s="448"/>
      <c r="KL164" s="448"/>
      <c r="KM164" s="448"/>
      <c r="KN164" s="448"/>
      <c r="KO164" s="448"/>
      <c r="KP164" s="448"/>
      <c r="KQ164" s="448"/>
      <c r="KR164" s="448"/>
      <c r="KS164" s="448"/>
      <c r="KT164" s="448"/>
      <c r="KU164" s="448"/>
      <c r="KV164" s="448"/>
      <c r="KW164" s="448"/>
      <c r="KX164" s="448"/>
      <c r="KY164" s="448"/>
      <c r="KZ164" s="448"/>
      <c r="LA164" s="448"/>
      <c r="LB164" s="448"/>
      <c r="LC164" s="448"/>
      <c r="LD164" s="448"/>
      <c r="LE164" s="448"/>
      <c r="LF164" s="448"/>
      <c r="LG164" s="448"/>
      <c r="LH164" s="448"/>
      <c r="LI164" s="448"/>
      <c r="LJ164" s="448"/>
      <c r="LK164" s="448"/>
      <c r="LL164" s="448"/>
      <c r="LM164" s="448"/>
      <c r="LN164" s="448"/>
      <c r="LO164" s="448"/>
      <c r="LP164" s="448"/>
      <c r="LQ164" s="448"/>
      <c r="LR164" s="448"/>
      <c r="LS164" s="448"/>
      <c r="LT164" s="448"/>
      <c r="LU164" s="448"/>
      <c r="LV164" s="448"/>
      <c r="LW164" s="448"/>
      <c r="LX164" s="448"/>
      <c r="LY164" s="448"/>
      <c r="LZ164" s="448"/>
      <c r="MA164" s="448"/>
      <c r="MB164" s="448"/>
      <c r="MC164" s="448"/>
      <c r="MD164" s="448"/>
      <c r="ME164" s="448"/>
      <c r="MF164" s="448"/>
      <c r="MG164" s="448"/>
      <c r="MH164" s="448"/>
      <c r="MI164" s="448"/>
      <c r="MJ164" s="448"/>
      <c r="MK164" s="448"/>
      <c r="ML164" s="448"/>
      <c r="MM164" s="448"/>
      <c r="MN164" s="448"/>
      <c r="MO164" s="448"/>
      <c r="MP164" s="448"/>
      <c r="MQ164" s="448"/>
      <c r="MR164" s="448"/>
      <c r="MS164" s="448"/>
      <c r="MT164" s="448"/>
      <c r="MU164" s="448"/>
      <c r="MV164" s="448"/>
      <c r="MW164" s="448"/>
      <c r="MX164" s="448"/>
      <c r="MY164" s="448"/>
      <c r="MZ164" s="448"/>
      <c r="NA164" s="448"/>
      <c r="NB164" s="448"/>
      <c r="NC164" s="448"/>
      <c r="ND164" s="448"/>
      <c r="NE164" s="448"/>
      <c r="NF164" s="448"/>
      <c r="NG164" s="448"/>
      <c r="NH164" s="448"/>
      <c r="NI164" s="448"/>
      <c r="NJ164" s="448"/>
      <c r="NK164" s="448"/>
      <c r="NL164" s="448"/>
      <c r="NM164" s="448"/>
      <c r="NN164" s="448"/>
      <c r="NO164" s="448"/>
      <c r="NP164" s="448"/>
      <c r="NQ164" s="448"/>
      <c r="NR164" s="448"/>
      <c r="NS164" s="448"/>
      <c r="NT164" s="448"/>
      <c r="NU164" s="448"/>
      <c r="NV164" s="448"/>
      <c r="NW164" s="448"/>
      <c r="NX164" s="448"/>
      <c r="NY164" s="448"/>
      <c r="NZ164" s="448"/>
      <c r="OA164" s="448"/>
      <c r="OB164" s="448"/>
      <c r="OC164" s="448"/>
      <c r="OD164" s="448"/>
      <c r="OE164" s="448"/>
      <c r="OF164" s="448"/>
      <c r="OG164" s="448"/>
      <c r="OH164" s="448"/>
      <c r="OI164" s="448"/>
      <c r="OJ164" s="448"/>
      <c r="OK164" s="448"/>
      <c r="OL164" s="448"/>
      <c r="OM164" s="448"/>
      <c r="ON164" s="448"/>
      <c r="OO164" s="448"/>
      <c r="OP164" s="448"/>
      <c r="OQ164" s="448"/>
      <c r="OR164" s="448"/>
      <c r="OS164" s="448"/>
      <c r="OT164" s="448"/>
      <c r="OU164" s="448"/>
      <c r="OV164" s="448"/>
      <c r="OW164" s="448"/>
      <c r="OX164" s="448"/>
      <c r="OY164" s="448"/>
      <c r="OZ164" s="448"/>
      <c r="PA164" s="448"/>
      <c r="PB164" s="448"/>
      <c r="PC164" s="448"/>
      <c r="PD164" s="448"/>
      <c r="PE164" s="448"/>
      <c r="PF164" s="448"/>
      <c r="PG164" s="448"/>
      <c r="PH164" s="448"/>
      <c r="PI164" s="448"/>
      <c r="PJ164" s="448"/>
      <c r="PK164" s="448"/>
      <c r="PL164" s="448"/>
      <c r="PM164" s="448"/>
      <c r="PN164" s="448"/>
      <c r="PO164" s="448"/>
      <c r="PP164" s="448"/>
      <c r="PQ164" s="448"/>
      <c r="PR164" s="448"/>
      <c r="PS164" s="448"/>
      <c r="PT164" s="448"/>
      <c r="PU164" s="448"/>
      <c r="PV164" s="448"/>
      <c r="PW164" s="448"/>
      <c r="PX164" s="448"/>
      <c r="PY164" s="448"/>
      <c r="PZ164" s="448"/>
      <c r="QA164" s="448"/>
      <c r="QB164" s="448"/>
      <c r="QC164" s="448"/>
      <c r="QD164" s="448"/>
      <c r="QE164" s="448"/>
      <c r="QF164" s="448"/>
      <c r="QG164" s="448"/>
      <c r="QH164" s="448"/>
      <c r="QI164" s="448"/>
      <c r="QJ164" s="448"/>
      <c r="QK164" s="448"/>
      <c r="QL164" s="448"/>
      <c r="QM164" s="448"/>
      <c r="QN164" s="448"/>
      <c r="QO164" s="448"/>
      <c r="QP164" s="448"/>
      <c r="QQ164" s="448"/>
      <c r="QR164" s="448"/>
      <c r="QS164" s="448"/>
      <c r="QT164" s="448"/>
      <c r="QU164" s="448"/>
      <c r="QV164" s="448"/>
      <c r="QW164" s="448"/>
      <c r="QX164" s="448"/>
      <c r="QY164" s="448"/>
      <c r="QZ164" s="448"/>
      <c r="RA164" s="448"/>
      <c r="RB164" s="448"/>
      <c r="RC164" s="448"/>
      <c r="RD164" s="448"/>
      <c r="RE164" s="448"/>
      <c r="RF164" s="448"/>
      <c r="RG164" s="448"/>
      <c r="RH164" s="448"/>
      <c r="RI164" s="448"/>
      <c r="RJ164" s="448"/>
      <c r="RK164" s="448"/>
      <c r="RL164" s="448"/>
      <c r="RM164" s="448"/>
      <c r="RN164" s="448"/>
      <c r="RO164" s="448"/>
      <c r="RP164" s="448"/>
      <c r="RQ164" s="448"/>
      <c r="RR164" s="448"/>
      <c r="RS164" s="448"/>
      <c r="RT164" s="448"/>
      <c r="RU164" s="448"/>
      <c r="RV164" s="448"/>
      <c r="RW164" s="448"/>
      <c r="RX164" s="448"/>
      <c r="RY164" s="448"/>
      <c r="RZ164" s="448"/>
      <c r="SA164" s="448"/>
      <c r="SB164" s="448"/>
      <c r="SC164" s="448"/>
      <c r="SD164" s="448"/>
      <c r="SE164" s="448"/>
      <c r="SF164" s="448"/>
      <c r="SG164" s="448"/>
      <c r="SH164" s="448"/>
      <c r="SI164" s="448"/>
      <c r="SJ164" s="448"/>
      <c r="SK164" s="448"/>
      <c r="SL164" s="448"/>
      <c r="SM164" s="448"/>
      <c r="SN164" s="448"/>
      <c r="SO164" s="448"/>
      <c r="SP164" s="448"/>
      <c r="SQ164" s="448"/>
      <c r="SR164" s="448"/>
      <c r="SS164" s="448"/>
      <c r="ST164" s="448"/>
      <c r="SU164" s="448"/>
      <c r="SV164" s="448"/>
      <c r="SW164" s="448"/>
      <c r="SX164" s="448"/>
      <c r="SY164" s="448"/>
      <c r="SZ164" s="448"/>
      <c r="TA164" s="448"/>
      <c r="TB164" s="448"/>
      <c r="TC164" s="448"/>
      <c r="TD164" s="448"/>
      <c r="TE164" s="448"/>
      <c r="TF164" s="448"/>
      <c r="TG164" s="448"/>
      <c r="TH164" s="448"/>
      <c r="TI164" s="448"/>
      <c r="TJ164" s="448"/>
      <c r="TK164" s="448"/>
      <c r="TL164" s="448"/>
      <c r="TM164" s="448"/>
      <c r="TN164" s="448"/>
      <c r="TO164" s="448"/>
      <c r="TP164" s="448"/>
      <c r="TQ164" s="448"/>
      <c r="TR164" s="448"/>
      <c r="TS164" s="448"/>
      <c r="TT164" s="448"/>
      <c r="TU164" s="448"/>
      <c r="TV164" s="448"/>
      <c r="TW164" s="448"/>
      <c r="TX164" s="448"/>
      <c r="TY164" s="448"/>
      <c r="TZ164" s="448"/>
      <c r="UA164" s="448"/>
      <c r="UB164" s="448"/>
      <c r="UC164" s="448"/>
      <c r="UD164" s="448"/>
      <c r="UE164" s="448"/>
      <c r="UF164" s="448"/>
      <c r="UG164" s="448"/>
      <c r="UH164" s="448"/>
      <c r="UI164" s="448"/>
      <c r="UJ164" s="448"/>
      <c r="UK164" s="448"/>
      <c r="UL164" s="448"/>
      <c r="UM164" s="448"/>
    </row>
    <row r="165" spans="1:559" s="448" customFormat="1" ht="13.95" customHeight="1">
      <c r="A165" s="963"/>
      <c r="B165" s="503" t="s">
        <v>175</v>
      </c>
      <c r="C165" s="532" t="s">
        <v>367</v>
      </c>
      <c r="D165" s="505"/>
      <c r="E165" s="845" t="s">
        <v>130</v>
      </c>
      <c r="F165" s="506">
        <v>15.55</v>
      </c>
      <c r="G165" s="506">
        <v>0.39</v>
      </c>
      <c r="H165" s="506">
        <v>1.39</v>
      </c>
      <c r="I165" s="471">
        <f t="shared" ref="I165:L167" si="84">I164</f>
        <v>4</v>
      </c>
      <c r="J165" s="472">
        <f t="shared" si="84"/>
        <v>15.495000000000001</v>
      </c>
      <c r="K165" s="472">
        <f t="shared" si="84"/>
        <v>2.5540229704004767</v>
      </c>
      <c r="L165" s="473">
        <f t="shared" si="84"/>
        <v>0.16482884610522597</v>
      </c>
      <c r="M165" s="474">
        <f t="shared" si="63"/>
        <v>2.1534653618003909E-2</v>
      </c>
      <c r="N165" s="475">
        <f t="shared" si="64"/>
        <v>0.5085904198614688</v>
      </c>
      <c r="O165" s="475">
        <f t="shared" si="65"/>
        <v>1.7180839722937602E-2</v>
      </c>
      <c r="P165" s="475">
        <f t="shared" si="66"/>
        <v>0.9828191602770624</v>
      </c>
      <c r="Q165" s="476">
        <f t="shared" si="67"/>
        <v>3.9312766411082496</v>
      </c>
      <c r="R165" s="477"/>
      <c r="S165" s="472"/>
      <c r="T165" s="472"/>
      <c r="U165" s="473"/>
      <c r="V165" s="478">
        <f t="shared" si="68"/>
        <v>5.4999999999999716E-2</v>
      </c>
      <c r="W165" s="478">
        <f t="shared" si="69"/>
        <v>1.383</v>
      </c>
      <c r="X165" s="479">
        <f t="shared" si="70"/>
        <v>3.5322137680638592</v>
      </c>
      <c r="Y165" s="480" t="str">
        <f t="shared" si="71"/>
        <v>Accept</v>
      </c>
      <c r="Z165" s="478"/>
      <c r="AA165" s="478"/>
      <c r="AB165" s="476"/>
      <c r="AC165" s="476"/>
      <c r="AD165" s="478"/>
      <c r="AE165" s="476"/>
      <c r="AF165" s="477"/>
      <c r="AG165" s="482"/>
      <c r="AH165" s="482"/>
      <c r="AI165" s="483"/>
    </row>
    <row r="166" spans="1:559" s="448" customFormat="1" ht="13.95" customHeight="1">
      <c r="A166" s="963"/>
      <c r="B166" s="503" t="s">
        <v>175</v>
      </c>
      <c r="C166" s="532" t="s">
        <v>367</v>
      </c>
      <c r="D166" s="505"/>
      <c r="E166" s="845" t="s">
        <v>131</v>
      </c>
      <c r="F166" s="506">
        <v>18.47</v>
      </c>
      <c r="G166" s="506">
        <v>0.78</v>
      </c>
      <c r="H166" s="506">
        <v>1.76</v>
      </c>
      <c r="I166" s="471">
        <f t="shared" si="84"/>
        <v>4</v>
      </c>
      <c r="J166" s="472">
        <f t="shared" si="84"/>
        <v>15.495000000000001</v>
      </c>
      <c r="K166" s="472">
        <f t="shared" si="84"/>
        <v>2.5540229704004767</v>
      </c>
      <c r="L166" s="473">
        <f t="shared" si="84"/>
        <v>0.16482884610522597</v>
      </c>
      <c r="M166" s="474">
        <f t="shared" si="63"/>
        <v>1.1648289911556713</v>
      </c>
      <c r="N166" s="475">
        <f t="shared" si="64"/>
        <v>0.87795588938603886</v>
      </c>
      <c r="O166" s="475">
        <f t="shared" si="65"/>
        <v>0.75591177877207771</v>
      </c>
      <c r="P166" s="475">
        <f t="shared" si="66"/>
        <v>0.24408822122792229</v>
      </c>
      <c r="Q166" s="476">
        <f t="shared" si="67"/>
        <v>0.97635288491168915</v>
      </c>
      <c r="R166" s="477"/>
      <c r="S166" s="472"/>
      <c r="T166" s="472"/>
      <c r="U166" s="473"/>
      <c r="V166" s="478">
        <f t="shared" si="68"/>
        <v>2.9749999999999979</v>
      </c>
      <c r="W166" s="478">
        <f t="shared" si="69"/>
        <v>1.383</v>
      </c>
      <c r="X166" s="479">
        <f t="shared" si="70"/>
        <v>3.5322137680638592</v>
      </c>
      <c r="Y166" s="480" t="str">
        <f t="shared" si="71"/>
        <v>Accept</v>
      </c>
      <c r="Z166" s="478"/>
      <c r="AA166" s="478"/>
      <c r="AB166" s="476"/>
      <c r="AC166" s="476"/>
      <c r="AD166" s="478"/>
      <c r="AE166" s="476"/>
      <c r="AF166" s="477"/>
      <c r="AG166" s="482"/>
      <c r="AH166" s="482"/>
      <c r="AI166" s="483"/>
    </row>
    <row r="167" spans="1:559" s="513" customFormat="1" ht="13.95" customHeight="1">
      <c r="A167" s="963"/>
      <c r="B167" s="509" t="s">
        <v>175</v>
      </c>
      <c r="C167" s="533" t="s">
        <v>367</v>
      </c>
      <c r="D167" s="511"/>
      <c r="E167" s="846" t="s">
        <v>132</v>
      </c>
      <c r="F167" s="512">
        <v>12.23</v>
      </c>
      <c r="G167" s="512">
        <v>1.1299999999999999</v>
      </c>
      <c r="H167" s="512">
        <v>1.54</v>
      </c>
      <c r="I167" s="487">
        <f t="shared" si="84"/>
        <v>4</v>
      </c>
      <c r="J167" s="488">
        <f t="shared" si="84"/>
        <v>15.495000000000001</v>
      </c>
      <c r="K167" s="488">
        <f t="shared" si="84"/>
        <v>2.5540229704004767</v>
      </c>
      <c r="L167" s="489">
        <f t="shared" si="84"/>
        <v>0.16482884610522597</v>
      </c>
      <c r="M167" s="490">
        <f t="shared" si="63"/>
        <v>1.278375346596057</v>
      </c>
      <c r="N167" s="491">
        <f t="shared" si="64"/>
        <v>0.10055855621619385</v>
      </c>
      <c r="O167" s="491">
        <f t="shared" si="65"/>
        <v>0.79888288756761228</v>
      </c>
      <c r="P167" s="491">
        <f t="shared" si="66"/>
        <v>0.2011171124323877</v>
      </c>
      <c r="Q167" s="492">
        <f t="shared" si="67"/>
        <v>0.80446844972955078</v>
      </c>
      <c r="R167" s="493"/>
      <c r="S167" s="488"/>
      <c r="T167" s="488"/>
      <c r="U167" s="489"/>
      <c r="V167" s="494">
        <f t="shared" si="68"/>
        <v>3.2650000000000006</v>
      </c>
      <c r="W167" s="494">
        <f t="shared" si="69"/>
        <v>1.383</v>
      </c>
      <c r="X167" s="495">
        <f t="shared" si="70"/>
        <v>3.5322137680638592</v>
      </c>
      <c r="Y167" s="496" t="str">
        <f t="shared" si="71"/>
        <v>Accept</v>
      </c>
      <c r="Z167" s="494"/>
      <c r="AA167" s="494"/>
      <c r="AB167" s="492"/>
      <c r="AC167" s="492"/>
      <c r="AD167" s="494"/>
      <c r="AE167" s="492"/>
      <c r="AF167" s="493"/>
      <c r="AG167" s="499"/>
      <c r="AH167" s="499"/>
      <c r="AI167" s="500"/>
      <c r="AJ167" s="448"/>
      <c r="AK167" s="448"/>
      <c r="AL167" s="448"/>
      <c r="AM167" s="448"/>
      <c r="AN167" s="448"/>
      <c r="AO167" s="448"/>
      <c r="AP167" s="448"/>
      <c r="AQ167" s="448"/>
      <c r="AR167" s="448"/>
      <c r="AS167" s="448"/>
      <c r="AT167" s="448"/>
      <c r="AU167" s="448"/>
      <c r="AV167" s="448"/>
      <c r="AW167" s="448"/>
      <c r="AX167" s="448"/>
      <c r="AY167" s="448"/>
      <c r="AZ167" s="448"/>
      <c r="BA167" s="448"/>
      <c r="BB167" s="448"/>
      <c r="BC167" s="448"/>
      <c r="BD167" s="448"/>
      <c r="BE167" s="448"/>
      <c r="BF167" s="448"/>
      <c r="BG167" s="448"/>
      <c r="BH167" s="448"/>
      <c r="BI167" s="448"/>
      <c r="BJ167" s="448"/>
      <c r="BK167" s="448"/>
      <c r="BL167" s="448"/>
      <c r="BM167" s="448"/>
      <c r="BN167" s="448"/>
      <c r="BO167" s="448"/>
      <c r="BP167" s="448"/>
      <c r="BQ167" s="448"/>
      <c r="BR167" s="448"/>
      <c r="BS167" s="448"/>
      <c r="BT167" s="448"/>
      <c r="BU167" s="448"/>
      <c r="BV167" s="448"/>
      <c r="BW167" s="448"/>
      <c r="BX167" s="448"/>
      <c r="BY167" s="448"/>
      <c r="BZ167" s="448"/>
      <c r="CA167" s="448"/>
      <c r="CB167" s="448"/>
      <c r="CC167" s="448"/>
      <c r="CD167" s="448"/>
      <c r="CE167" s="448"/>
      <c r="CF167" s="448"/>
      <c r="CG167" s="448"/>
      <c r="CH167" s="448"/>
      <c r="CI167" s="448"/>
      <c r="CJ167" s="448"/>
      <c r="CK167" s="448"/>
      <c r="CL167" s="448"/>
      <c r="CM167" s="448"/>
      <c r="CN167" s="448"/>
      <c r="CO167" s="448"/>
      <c r="CP167" s="448"/>
      <c r="CQ167" s="448"/>
      <c r="CR167" s="448"/>
      <c r="CS167" s="448"/>
      <c r="CT167" s="448"/>
      <c r="CU167" s="448"/>
      <c r="CV167" s="448"/>
      <c r="CW167" s="448"/>
      <c r="CX167" s="448"/>
      <c r="CY167" s="448"/>
      <c r="CZ167" s="448"/>
      <c r="DA167" s="448"/>
      <c r="DB167" s="448"/>
      <c r="DC167" s="448"/>
      <c r="DD167" s="448"/>
      <c r="DE167" s="448"/>
      <c r="DF167" s="448"/>
      <c r="DG167" s="448"/>
      <c r="DH167" s="448"/>
      <c r="DI167" s="448"/>
      <c r="DJ167" s="448"/>
      <c r="DK167" s="448"/>
      <c r="DL167" s="448"/>
      <c r="DM167" s="448"/>
      <c r="DN167" s="448"/>
      <c r="DO167" s="448"/>
      <c r="DP167" s="448"/>
      <c r="DQ167" s="448"/>
      <c r="DR167" s="448"/>
      <c r="DS167" s="448"/>
      <c r="DT167" s="448"/>
      <c r="DU167" s="448"/>
      <c r="DV167" s="448"/>
      <c r="DW167" s="448"/>
      <c r="DX167" s="448"/>
      <c r="DY167" s="448"/>
      <c r="DZ167" s="448"/>
      <c r="EA167" s="448"/>
      <c r="EB167" s="448"/>
      <c r="EC167" s="448"/>
      <c r="ED167" s="448"/>
      <c r="EE167" s="448"/>
      <c r="EF167" s="448"/>
      <c r="EG167" s="448"/>
      <c r="EH167" s="448"/>
      <c r="EI167" s="448"/>
      <c r="EJ167" s="448"/>
      <c r="EK167" s="448"/>
      <c r="EL167" s="448"/>
      <c r="EM167" s="448"/>
      <c r="EN167" s="448"/>
      <c r="EO167" s="448"/>
      <c r="EP167" s="448"/>
      <c r="EQ167" s="448"/>
      <c r="ER167" s="448"/>
      <c r="ES167" s="448"/>
      <c r="ET167" s="448"/>
      <c r="EU167" s="448"/>
      <c r="EV167" s="448"/>
      <c r="EW167" s="448"/>
      <c r="EX167" s="448"/>
      <c r="EY167" s="448"/>
      <c r="EZ167" s="448"/>
      <c r="FA167" s="448"/>
      <c r="FB167" s="448"/>
      <c r="FC167" s="448"/>
      <c r="FD167" s="448"/>
      <c r="FE167" s="448"/>
      <c r="FF167" s="448"/>
      <c r="FG167" s="448"/>
      <c r="FH167" s="448"/>
      <c r="FI167" s="448"/>
      <c r="FJ167" s="448"/>
      <c r="FK167" s="448"/>
      <c r="FL167" s="448"/>
      <c r="FM167" s="448"/>
      <c r="FN167" s="448"/>
      <c r="FO167" s="448"/>
      <c r="FP167" s="448"/>
      <c r="FQ167" s="448"/>
      <c r="FR167" s="448"/>
      <c r="FS167" s="448"/>
      <c r="FT167" s="448"/>
      <c r="FU167" s="448"/>
      <c r="FV167" s="448"/>
      <c r="FW167" s="448"/>
      <c r="FX167" s="448"/>
      <c r="FY167" s="448"/>
      <c r="FZ167" s="448"/>
      <c r="GA167" s="448"/>
      <c r="GB167" s="448"/>
      <c r="GC167" s="448"/>
      <c r="GD167" s="448"/>
      <c r="GE167" s="448"/>
      <c r="GF167" s="448"/>
      <c r="GG167" s="448"/>
      <c r="GH167" s="448"/>
      <c r="GI167" s="448"/>
      <c r="GJ167" s="448"/>
      <c r="GK167" s="448"/>
      <c r="GL167" s="448"/>
      <c r="GM167" s="448"/>
      <c r="GN167" s="448"/>
      <c r="GO167" s="448"/>
      <c r="GP167" s="448"/>
      <c r="GQ167" s="448"/>
      <c r="GR167" s="448"/>
      <c r="GS167" s="448"/>
      <c r="GT167" s="448"/>
      <c r="GU167" s="448"/>
      <c r="GV167" s="448"/>
      <c r="GW167" s="448"/>
      <c r="GX167" s="448"/>
      <c r="GY167" s="448"/>
      <c r="GZ167" s="448"/>
      <c r="HA167" s="448"/>
      <c r="HB167" s="448"/>
      <c r="HC167" s="448"/>
      <c r="HD167" s="448"/>
      <c r="HE167" s="448"/>
      <c r="HF167" s="448"/>
      <c r="HG167" s="448"/>
      <c r="HH167" s="448"/>
      <c r="HI167" s="448"/>
      <c r="HJ167" s="448"/>
      <c r="HK167" s="448"/>
      <c r="HL167" s="448"/>
      <c r="HM167" s="448"/>
      <c r="HN167" s="448"/>
      <c r="HO167" s="448"/>
      <c r="HP167" s="448"/>
      <c r="HQ167" s="448"/>
      <c r="HR167" s="448"/>
      <c r="HS167" s="448"/>
      <c r="HT167" s="448"/>
      <c r="HU167" s="448"/>
      <c r="HV167" s="448"/>
      <c r="HW167" s="448"/>
      <c r="HX167" s="448"/>
      <c r="HY167" s="448"/>
      <c r="HZ167" s="448"/>
      <c r="IA167" s="448"/>
      <c r="IB167" s="448"/>
      <c r="IC167" s="448"/>
      <c r="ID167" s="448"/>
      <c r="IE167" s="448"/>
      <c r="IF167" s="448"/>
      <c r="IG167" s="448"/>
      <c r="IH167" s="448"/>
      <c r="II167" s="448"/>
      <c r="IJ167" s="448"/>
      <c r="IK167" s="448"/>
      <c r="IL167" s="448"/>
      <c r="IM167" s="448"/>
      <c r="IN167" s="448"/>
      <c r="IO167" s="448"/>
      <c r="IP167" s="448"/>
      <c r="IQ167" s="448"/>
      <c r="IR167" s="448"/>
      <c r="IS167" s="448"/>
      <c r="IT167" s="448"/>
      <c r="IU167" s="448"/>
      <c r="IV167" s="448"/>
      <c r="IW167" s="448"/>
      <c r="IX167" s="448"/>
      <c r="IY167" s="448"/>
      <c r="IZ167" s="448"/>
      <c r="JA167" s="448"/>
      <c r="JB167" s="448"/>
      <c r="JC167" s="448"/>
      <c r="JD167" s="448"/>
      <c r="JE167" s="448"/>
      <c r="JF167" s="448"/>
      <c r="JG167" s="448"/>
      <c r="JH167" s="448"/>
      <c r="JI167" s="448"/>
      <c r="JJ167" s="448"/>
      <c r="JK167" s="448"/>
      <c r="JL167" s="448"/>
      <c r="JM167" s="448"/>
      <c r="JN167" s="448"/>
      <c r="JO167" s="448"/>
      <c r="JP167" s="448"/>
      <c r="JQ167" s="448"/>
      <c r="JR167" s="448"/>
      <c r="JS167" s="448"/>
      <c r="JT167" s="448"/>
      <c r="JU167" s="448"/>
      <c r="JV167" s="448"/>
      <c r="JW167" s="448"/>
      <c r="JX167" s="448"/>
      <c r="JY167" s="448"/>
      <c r="JZ167" s="448"/>
      <c r="KA167" s="448"/>
      <c r="KB167" s="448"/>
      <c r="KC167" s="448"/>
      <c r="KD167" s="448"/>
      <c r="KE167" s="448"/>
      <c r="KF167" s="448"/>
      <c r="KG167" s="448"/>
      <c r="KH167" s="448"/>
      <c r="KI167" s="448"/>
      <c r="KJ167" s="448"/>
      <c r="KK167" s="448"/>
      <c r="KL167" s="448"/>
      <c r="KM167" s="448"/>
      <c r="KN167" s="448"/>
      <c r="KO167" s="448"/>
      <c r="KP167" s="448"/>
      <c r="KQ167" s="448"/>
      <c r="KR167" s="448"/>
      <c r="KS167" s="448"/>
      <c r="KT167" s="448"/>
      <c r="KU167" s="448"/>
      <c r="KV167" s="448"/>
      <c r="KW167" s="448"/>
      <c r="KX167" s="448"/>
      <c r="KY167" s="448"/>
      <c r="KZ167" s="448"/>
      <c r="LA167" s="448"/>
      <c r="LB167" s="448"/>
      <c r="LC167" s="448"/>
      <c r="LD167" s="448"/>
      <c r="LE167" s="448"/>
      <c r="LF167" s="448"/>
      <c r="LG167" s="448"/>
      <c r="LH167" s="448"/>
      <c r="LI167" s="448"/>
      <c r="LJ167" s="448"/>
      <c r="LK167" s="448"/>
      <c r="LL167" s="448"/>
      <c r="LM167" s="448"/>
      <c r="LN167" s="448"/>
      <c r="LO167" s="448"/>
      <c r="LP167" s="448"/>
      <c r="LQ167" s="448"/>
      <c r="LR167" s="448"/>
      <c r="LS167" s="448"/>
      <c r="LT167" s="448"/>
      <c r="LU167" s="448"/>
      <c r="LV167" s="448"/>
      <c r="LW167" s="448"/>
      <c r="LX167" s="448"/>
      <c r="LY167" s="448"/>
      <c r="LZ167" s="448"/>
      <c r="MA167" s="448"/>
      <c r="MB167" s="448"/>
      <c r="MC167" s="448"/>
      <c r="MD167" s="448"/>
      <c r="ME167" s="448"/>
      <c r="MF167" s="448"/>
      <c r="MG167" s="448"/>
      <c r="MH167" s="448"/>
      <c r="MI167" s="448"/>
      <c r="MJ167" s="448"/>
      <c r="MK167" s="448"/>
      <c r="ML167" s="448"/>
      <c r="MM167" s="448"/>
      <c r="MN167" s="448"/>
      <c r="MO167" s="448"/>
      <c r="MP167" s="448"/>
      <c r="MQ167" s="448"/>
      <c r="MR167" s="448"/>
      <c r="MS167" s="448"/>
      <c r="MT167" s="448"/>
      <c r="MU167" s="448"/>
      <c r="MV167" s="448"/>
      <c r="MW167" s="448"/>
      <c r="MX167" s="448"/>
      <c r="MY167" s="448"/>
      <c r="MZ167" s="448"/>
      <c r="NA167" s="448"/>
      <c r="NB167" s="448"/>
      <c r="NC167" s="448"/>
      <c r="ND167" s="448"/>
      <c r="NE167" s="448"/>
      <c r="NF167" s="448"/>
      <c r="NG167" s="448"/>
      <c r="NH167" s="448"/>
      <c r="NI167" s="448"/>
      <c r="NJ167" s="448"/>
      <c r="NK167" s="448"/>
      <c r="NL167" s="448"/>
      <c r="NM167" s="448"/>
      <c r="NN167" s="448"/>
      <c r="NO167" s="448"/>
      <c r="NP167" s="448"/>
      <c r="NQ167" s="448"/>
      <c r="NR167" s="448"/>
      <c r="NS167" s="448"/>
      <c r="NT167" s="448"/>
      <c r="NU167" s="448"/>
      <c r="NV167" s="448"/>
      <c r="NW167" s="448"/>
      <c r="NX167" s="448"/>
      <c r="NY167" s="448"/>
      <c r="NZ167" s="448"/>
      <c r="OA167" s="448"/>
      <c r="OB167" s="448"/>
      <c r="OC167" s="448"/>
      <c r="OD167" s="448"/>
      <c r="OE167" s="448"/>
      <c r="OF167" s="448"/>
      <c r="OG167" s="448"/>
      <c r="OH167" s="448"/>
      <c r="OI167" s="448"/>
      <c r="OJ167" s="448"/>
      <c r="OK167" s="448"/>
      <c r="OL167" s="448"/>
      <c r="OM167" s="448"/>
      <c r="ON167" s="448"/>
      <c r="OO167" s="448"/>
      <c r="OP167" s="448"/>
      <c r="OQ167" s="448"/>
      <c r="OR167" s="448"/>
      <c r="OS167" s="448"/>
      <c r="OT167" s="448"/>
      <c r="OU167" s="448"/>
      <c r="OV167" s="448"/>
      <c r="OW167" s="448"/>
      <c r="OX167" s="448"/>
      <c r="OY167" s="448"/>
      <c r="OZ167" s="448"/>
      <c r="PA167" s="448"/>
      <c r="PB167" s="448"/>
      <c r="PC167" s="448"/>
      <c r="PD167" s="448"/>
      <c r="PE167" s="448"/>
      <c r="PF167" s="448"/>
      <c r="PG167" s="448"/>
      <c r="PH167" s="448"/>
      <c r="PI167" s="448"/>
      <c r="PJ167" s="448"/>
      <c r="PK167" s="448"/>
      <c r="PL167" s="448"/>
      <c r="PM167" s="448"/>
      <c r="PN167" s="448"/>
      <c r="PO167" s="448"/>
      <c r="PP167" s="448"/>
      <c r="PQ167" s="448"/>
      <c r="PR167" s="448"/>
      <c r="PS167" s="448"/>
      <c r="PT167" s="448"/>
      <c r="PU167" s="448"/>
      <c r="PV167" s="448"/>
      <c r="PW167" s="448"/>
      <c r="PX167" s="448"/>
      <c r="PY167" s="448"/>
      <c r="PZ167" s="448"/>
      <c r="QA167" s="448"/>
      <c r="QB167" s="448"/>
      <c r="QC167" s="448"/>
      <c r="QD167" s="448"/>
      <c r="QE167" s="448"/>
      <c r="QF167" s="448"/>
      <c r="QG167" s="448"/>
      <c r="QH167" s="448"/>
      <c r="QI167" s="448"/>
      <c r="QJ167" s="448"/>
      <c r="QK167" s="448"/>
      <c r="QL167" s="448"/>
      <c r="QM167" s="448"/>
      <c r="QN167" s="448"/>
      <c r="QO167" s="448"/>
      <c r="QP167" s="448"/>
      <c r="QQ167" s="448"/>
      <c r="QR167" s="448"/>
      <c r="QS167" s="448"/>
      <c r="QT167" s="448"/>
      <c r="QU167" s="448"/>
      <c r="QV167" s="448"/>
      <c r="QW167" s="448"/>
      <c r="QX167" s="448"/>
      <c r="QY167" s="448"/>
      <c r="QZ167" s="448"/>
      <c r="RA167" s="448"/>
      <c r="RB167" s="448"/>
      <c r="RC167" s="448"/>
      <c r="RD167" s="448"/>
      <c r="RE167" s="448"/>
      <c r="RF167" s="448"/>
      <c r="RG167" s="448"/>
      <c r="RH167" s="448"/>
      <c r="RI167" s="448"/>
      <c r="RJ167" s="448"/>
      <c r="RK167" s="448"/>
      <c r="RL167" s="448"/>
      <c r="RM167" s="448"/>
      <c r="RN167" s="448"/>
      <c r="RO167" s="448"/>
      <c r="RP167" s="448"/>
      <c r="RQ167" s="448"/>
      <c r="RR167" s="448"/>
      <c r="RS167" s="448"/>
      <c r="RT167" s="448"/>
      <c r="RU167" s="448"/>
      <c r="RV167" s="448"/>
      <c r="RW167" s="448"/>
      <c r="RX167" s="448"/>
      <c r="RY167" s="448"/>
      <c r="RZ167" s="448"/>
      <c r="SA167" s="448"/>
      <c r="SB167" s="448"/>
      <c r="SC167" s="448"/>
      <c r="SD167" s="448"/>
      <c r="SE167" s="448"/>
      <c r="SF167" s="448"/>
      <c r="SG167" s="448"/>
      <c r="SH167" s="448"/>
      <c r="SI167" s="448"/>
      <c r="SJ167" s="448"/>
      <c r="SK167" s="448"/>
      <c r="SL167" s="448"/>
      <c r="SM167" s="448"/>
      <c r="SN167" s="448"/>
      <c r="SO167" s="448"/>
      <c r="SP167" s="448"/>
      <c r="SQ167" s="448"/>
      <c r="SR167" s="448"/>
      <c r="SS167" s="448"/>
      <c r="ST167" s="448"/>
      <c r="SU167" s="448"/>
      <c r="SV167" s="448"/>
      <c r="SW167" s="448"/>
      <c r="SX167" s="448"/>
      <c r="SY167" s="448"/>
      <c r="SZ167" s="448"/>
      <c r="TA167" s="448"/>
      <c r="TB167" s="448"/>
      <c r="TC167" s="448"/>
      <c r="TD167" s="448"/>
      <c r="TE167" s="448"/>
      <c r="TF167" s="448"/>
      <c r="TG167" s="448"/>
      <c r="TH167" s="448"/>
      <c r="TI167" s="448"/>
      <c r="TJ167" s="448"/>
      <c r="TK167" s="448"/>
      <c r="TL167" s="448"/>
      <c r="TM167" s="448"/>
      <c r="TN167" s="448"/>
      <c r="TO167" s="448"/>
      <c r="TP167" s="448"/>
      <c r="TQ167" s="448"/>
      <c r="TR167" s="448"/>
      <c r="TS167" s="448"/>
      <c r="TT167" s="448"/>
      <c r="TU167" s="448"/>
      <c r="TV167" s="448"/>
      <c r="TW167" s="448"/>
      <c r="TX167" s="448"/>
      <c r="TY167" s="448"/>
      <c r="TZ167" s="448"/>
      <c r="UA167" s="448"/>
      <c r="UB167" s="448"/>
      <c r="UC167" s="448"/>
      <c r="UD167" s="448"/>
      <c r="UE167" s="448"/>
      <c r="UF167" s="448"/>
      <c r="UG167" s="448"/>
      <c r="UH167" s="448"/>
      <c r="UI167" s="448"/>
      <c r="UJ167" s="448"/>
      <c r="UK167" s="448"/>
      <c r="UL167" s="448"/>
      <c r="UM167" s="448"/>
    </row>
    <row r="168" spans="1:559" s="522" customFormat="1" ht="13.95" customHeight="1">
      <c r="A168" s="963"/>
      <c r="B168" s="517" t="s">
        <v>175</v>
      </c>
      <c r="C168" s="531" t="s">
        <v>370</v>
      </c>
      <c r="D168" s="518"/>
      <c r="E168" s="851" t="s">
        <v>125</v>
      </c>
      <c r="F168" s="519">
        <v>0.28999999999999998</v>
      </c>
      <c r="G168" s="519">
        <v>0.06</v>
      </c>
      <c r="H168" s="519">
        <v>7.0000000000000007E-2</v>
      </c>
      <c r="I168" s="453">
        <f>COUNT(F168:F170)</f>
        <v>3</v>
      </c>
      <c r="J168" s="458">
        <f>AVERAGE(F168:F170)</f>
        <v>0.3666666666666667</v>
      </c>
      <c r="K168" s="458">
        <f>STDEV(F168:F170)</f>
        <v>0.10785793124908942</v>
      </c>
      <c r="L168" s="459">
        <f>K168/J168</f>
        <v>0.29415799431569839</v>
      </c>
      <c r="M168" s="454">
        <f t="shared" si="63"/>
        <v>0.71081158129772648</v>
      </c>
      <c r="N168" s="455">
        <f t="shared" si="64"/>
        <v>0.2386005014754288</v>
      </c>
      <c r="O168" s="455">
        <f t="shared" si="65"/>
        <v>0.52279899704914246</v>
      </c>
      <c r="P168" s="455">
        <f t="shared" si="66"/>
        <v>0.4772010029508576</v>
      </c>
      <c r="Q168" s="456">
        <f t="shared" si="67"/>
        <v>1.4316030088525729</v>
      </c>
      <c r="R168" s="457">
        <f>COUNT(F168:F170)</f>
        <v>3</v>
      </c>
      <c r="S168" s="458">
        <f>AVERAGE(F168:F170)</f>
        <v>0.3666666666666667</v>
      </c>
      <c r="T168" s="458">
        <f>STDEV(F168:F170)</f>
        <v>0.10785793124908942</v>
      </c>
      <c r="U168" s="459">
        <f t="shared" ref="U168" si="85">T168/S168</f>
        <v>0.29415799431569839</v>
      </c>
      <c r="V168" s="460">
        <f t="shared" si="68"/>
        <v>7.6666666666666716E-2</v>
      </c>
      <c r="W168" s="460">
        <f t="shared" si="69"/>
        <v>1.196</v>
      </c>
      <c r="X168" s="461">
        <f t="shared" si="70"/>
        <v>0.12899808577391095</v>
      </c>
      <c r="Y168" s="462" t="str">
        <f t="shared" si="71"/>
        <v>Accept</v>
      </c>
      <c r="Z168" s="461"/>
      <c r="AA168" s="461"/>
      <c r="AB168" s="463"/>
      <c r="AC168" s="463"/>
      <c r="AD168" s="461"/>
      <c r="AE168" s="463"/>
      <c r="AF168" s="514">
        <f>COUNT(F168:F170)</f>
        <v>3</v>
      </c>
      <c r="AG168" s="515">
        <f>AVERAGE(F168:F170)</f>
        <v>0.3666666666666667</v>
      </c>
      <c r="AH168" s="515">
        <f>STDEV(F168:F170)</f>
        <v>0.10785793124908942</v>
      </c>
      <c r="AI168" s="516">
        <f>AH168/AG168</f>
        <v>0.29415799431569839</v>
      </c>
      <c r="AJ168" s="448"/>
      <c r="AK168" s="448"/>
      <c r="AL168" s="448"/>
      <c r="AM168" s="448"/>
      <c r="AN168" s="448"/>
      <c r="AO168" s="448"/>
      <c r="AP168" s="448"/>
      <c r="AQ168" s="448"/>
      <c r="AR168" s="448"/>
      <c r="AS168" s="448"/>
      <c r="AT168" s="448"/>
      <c r="AU168" s="448"/>
      <c r="AV168" s="448"/>
      <c r="AW168" s="448"/>
      <c r="AX168" s="448"/>
      <c r="AY168" s="448"/>
      <c r="AZ168" s="448"/>
      <c r="BA168" s="448"/>
      <c r="BB168" s="448"/>
      <c r="BC168" s="448"/>
      <c r="BD168" s="448"/>
      <c r="BE168" s="448"/>
      <c r="BF168" s="448"/>
      <c r="BG168" s="448"/>
      <c r="BH168" s="448"/>
      <c r="BI168" s="448"/>
      <c r="BJ168" s="448"/>
      <c r="BK168" s="448"/>
      <c r="BL168" s="448"/>
      <c r="BM168" s="448"/>
      <c r="BN168" s="448"/>
      <c r="BO168" s="448"/>
      <c r="BP168" s="448"/>
      <c r="BQ168" s="448"/>
      <c r="BR168" s="448"/>
      <c r="BS168" s="448"/>
      <c r="BT168" s="448"/>
      <c r="BU168" s="448"/>
      <c r="BV168" s="448"/>
      <c r="BW168" s="448"/>
      <c r="BX168" s="448"/>
      <c r="BY168" s="448"/>
      <c r="BZ168" s="448"/>
      <c r="CA168" s="448"/>
      <c r="CB168" s="448"/>
      <c r="CC168" s="448"/>
      <c r="CD168" s="448"/>
      <c r="CE168" s="448"/>
      <c r="CF168" s="448"/>
      <c r="CG168" s="448"/>
      <c r="CH168" s="448"/>
      <c r="CI168" s="448"/>
      <c r="CJ168" s="448"/>
      <c r="CK168" s="448"/>
      <c r="CL168" s="448"/>
      <c r="CM168" s="448"/>
      <c r="CN168" s="448"/>
      <c r="CO168" s="448"/>
      <c r="CP168" s="448"/>
      <c r="CQ168" s="448"/>
      <c r="CR168" s="448"/>
      <c r="CS168" s="448"/>
      <c r="CT168" s="448"/>
      <c r="CU168" s="448"/>
      <c r="CV168" s="448"/>
      <c r="CW168" s="448"/>
      <c r="CX168" s="448"/>
      <c r="CY168" s="448"/>
      <c r="CZ168" s="448"/>
      <c r="DA168" s="448"/>
      <c r="DB168" s="448"/>
      <c r="DC168" s="448"/>
      <c r="DD168" s="448"/>
      <c r="DE168" s="448"/>
      <c r="DF168" s="448"/>
      <c r="DG168" s="448"/>
      <c r="DH168" s="448"/>
      <c r="DI168" s="448"/>
      <c r="DJ168" s="448"/>
      <c r="DK168" s="448"/>
      <c r="DL168" s="448"/>
      <c r="DM168" s="448"/>
      <c r="DN168" s="448"/>
      <c r="DO168" s="448"/>
      <c r="DP168" s="448"/>
      <c r="DQ168" s="448"/>
      <c r="DR168" s="448"/>
      <c r="DS168" s="448"/>
      <c r="DT168" s="448"/>
      <c r="DU168" s="448"/>
      <c r="DV168" s="448"/>
      <c r="DW168" s="448"/>
      <c r="DX168" s="448"/>
      <c r="DY168" s="448"/>
      <c r="DZ168" s="448"/>
      <c r="EA168" s="448"/>
      <c r="EB168" s="448"/>
      <c r="EC168" s="448"/>
      <c r="ED168" s="448"/>
      <c r="EE168" s="448"/>
      <c r="EF168" s="448"/>
      <c r="EG168" s="448"/>
      <c r="EH168" s="448"/>
      <c r="EI168" s="448"/>
      <c r="EJ168" s="448"/>
      <c r="EK168" s="448"/>
      <c r="EL168" s="448"/>
      <c r="EM168" s="448"/>
      <c r="EN168" s="448"/>
      <c r="EO168" s="448"/>
      <c r="EP168" s="448"/>
      <c r="EQ168" s="448"/>
      <c r="ER168" s="448"/>
      <c r="ES168" s="448"/>
      <c r="ET168" s="448"/>
      <c r="EU168" s="448"/>
      <c r="EV168" s="448"/>
      <c r="EW168" s="448"/>
      <c r="EX168" s="448"/>
      <c r="EY168" s="448"/>
      <c r="EZ168" s="448"/>
      <c r="FA168" s="448"/>
      <c r="FB168" s="448"/>
      <c r="FC168" s="448"/>
      <c r="FD168" s="448"/>
      <c r="FE168" s="448"/>
      <c r="FF168" s="448"/>
      <c r="FG168" s="448"/>
      <c r="FH168" s="448"/>
      <c r="FI168" s="448"/>
      <c r="FJ168" s="448"/>
      <c r="FK168" s="448"/>
      <c r="FL168" s="448"/>
      <c r="FM168" s="448"/>
      <c r="FN168" s="448"/>
      <c r="FO168" s="448"/>
      <c r="FP168" s="448"/>
      <c r="FQ168" s="448"/>
      <c r="FR168" s="448"/>
      <c r="FS168" s="448"/>
      <c r="FT168" s="448"/>
      <c r="FU168" s="448"/>
      <c r="FV168" s="448"/>
      <c r="FW168" s="448"/>
      <c r="FX168" s="448"/>
      <c r="FY168" s="448"/>
      <c r="FZ168" s="448"/>
      <c r="GA168" s="448"/>
      <c r="GB168" s="448"/>
      <c r="GC168" s="448"/>
      <c r="GD168" s="448"/>
      <c r="GE168" s="448"/>
      <c r="GF168" s="448"/>
      <c r="GG168" s="448"/>
      <c r="GH168" s="448"/>
      <c r="GI168" s="448"/>
      <c r="GJ168" s="448"/>
      <c r="GK168" s="448"/>
      <c r="GL168" s="448"/>
      <c r="GM168" s="448"/>
      <c r="GN168" s="448"/>
      <c r="GO168" s="448"/>
      <c r="GP168" s="448"/>
      <c r="GQ168" s="448"/>
      <c r="GR168" s="448"/>
      <c r="GS168" s="448"/>
      <c r="GT168" s="448"/>
      <c r="GU168" s="448"/>
      <c r="GV168" s="448"/>
      <c r="GW168" s="448"/>
      <c r="GX168" s="448"/>
      <c r="GY168" s="448"/>
      <c r="GZ168" s="448"/>
      <c r="HA168" s="448"/>
      <c r="HB168" s="448"/>
      <c r="HC168" s="448"/>
      <c r="HD168" s="448"/>
      <c r="HE168" s="448"/>
      <c r="HF168" s="448"/>
      <c r="HG168" s="448"/>
      <c r="HH168" s="448"/>
      <c r="HI168" s="448"/>
      <c r="HJ168" s="448"/>
      <c r="HK168" s="448"/>
      <c r="HL168" s="448"/>
      <c r="HM168" s="448"/>
      <c r="HN168" s="448"/>
      <c r="HO168" s="448"/>
      <c r="HP168" s="448"/>
      <c r="HQ168" s="448"/>
      <c r="HR168" s="448"/>
      <c r="HS168" s="448"/>
      <c r="HT168" s="448"/>
      <c r="HU168" s="448"/>
      <c r="HV168" s="448"/>
      <c r="HW168" s="448"/>
      <c r="HX168" s="448"/>
      <c r="HY168" s="448"/>
      <c r="HZ168" s="448"/>
      <c r="IA168" s="448"/>
      <c r="IB168" s="448"/>
      <c r="IC168" s="448"/>
      <c r="ID168" s="448"/>
      <c r="IE168" s="448"/>
      <c r="IF168" s="448"/>
      <c r="IG168" s="448"/>
      <c r="IH168" s="448"/>
      <c r="II168" s="448"/>
      <c r="IJ168" s="448"/>
      <c r="IK168" s="448"/>
      <c r="IL168" s="448"/>
      <c r="IM168" s="448"/>
      <c r="IN168" s="448"/>
      <c r="IO168" s="448"/>
      <c r="IP168" s="448"/>
      <c r="IQ168" s="448"/>
      <c r="IR168" s="448"/>
      <c r="IS168" s="448"/>
      <c r="IT168" s="448"/>
      <c r="IU168" s="448"/>
      <c r="IV168" s="448"/>
      <c r="IW168" s="448"/>
      <c r="IX168" s="448"/>
      <c r="IY168" s="448"/>
      <c r="IZ168" s="448"/>
      <c r="JA168" s="448"/>
      <c r="JB168" s="448"/>
      <c r="JC168" s="448"/>
      <c r="JD168" s="448"/>
      <c r="JE168" s="448"/>
      <c r="JF168" s="448"/>
      <c r="JG168" s="448"/>
      <c r="JH168" s="448"/>
      <c r="JI168" s="448"/>
      <c r="JJ168" s="448"/>
      <c r="JK168" s="448"/>
      <c r="JL168" s="448"/>
      <c r="JM168" s="448"/>
      <c r="JN168" s="448"/>
      <c r="JO168" s="448"/>
      <c r="JP168" s="448"/>
      <c r="JQ168" s="448"/>
      <c r="JR168" s="448"/>
      <c r="JS168" s="448"/>
      <c r="JT168" s="448"/>
      <c r="JU168" s="448"/>
      <c r="JV168" s="448"/>
      <c r="JW168" s="448"/>
      <c r="JX168" s="448"/>
      <c r="JY168" s="448"/>
      <c r="JZ168" s="448"/>
      <c r="KA168" s="448"/>
      <c r="KB168" s="448"/>
      <c r="KC168" s="448"/>
      <c r="KD168" s="448"/>
      <c r="KE168" s="448"/>
      <c r="KF168" s="448"/>
      <c r="KG168" s="448"/>
      <c r="KH168" s="448"/>
      <c r="KI168" s="448"/>
      <c r="KJ168" s="448"/>
      <c r="KK168" s="448"/>
      <c r="KL168" s="448"/>
      <c r="KM168" s="448"/>
      <c r="KN168" s="448"/>
      <c r="KO168" s="448"/>
      <c r="KP168" s="448"/>
      <c r="KQ168" s="448"/>
      <c r="KR168" s="448"/>
      <c r="KS168" s="448"/>
      <c r="KT168" s="448"/>
      <c r="KU168" s="448"/>
      <c r="KV168" s="448"/>
      <c r="KW168" s="448"/>
      <c r="KX168" s="448"/>
      <c r="KY168" s="448"/>
      <c r="KZ168" s="448"/>
      <c r="LA168" s="448"/>
      <c r="LB168" s="448"/>
      <c r="LC168" s="448"/>
      <c r="LD168" s="448"/>
      <c r="LE168" s="448"/>
      <c r="LF168" s="448"/>
      <c r="LG168" s="448"/>
      <c r="LH168" s="448"/>
      <c r="LI168" s="448"/>
      <c r="LJ168" s="448"/>
      <c r="LK168" s="448"/>
      <c r="LL168" s="448"/>
      <c r="LM168" s="448"/>
      <c r="LN168" s="448"/>
      <c r="LO168" s="448"/>
      <c r="LP168" s="448"/>
      <c r="LQ168" s="448"/>
      <c r="LR168" s="448"/>
      <c r="LS168" s="448"/>
      <c r="LT168" s="448"/>
      <c r="LU168" s="448"/>
      <c r="LV168" s="448"/>
      <c r="LW168" s="448"/>
      <c r="LX168" s="448"/>
      <c r="LY168" s="448"/>
      <c r="LZ168" s="448"/>
      <c r="MA168" s="448"/>
      <c r="MB168" s="448"/>
      <c r="MC168" s="448"/>
      <c r="MD168" s="448"/>
      <c r="ME168" s="448"/>
      <c r="MF168" s="448"/>
      <c r="MG168" s="448"/>
      <c r="MH168" s="448"/>
      <c r="MI168" s="448"/>
      <c r="MJ168" s="448"/>
      <c r="MK168" s="448"/>
      <c r="ML168" s="448"/>
      <c r="MM168" s="448"/>
      <c r="MN168" s="448"/>
      <c r="MO168" s="448"/>
      <c r="MP168" s="448"/>
      <c r="MQ168" s="448"/>
      <c r="MR168" s="448"/>
      <c r="MS168" s="448"/>
      <c r="MT168" s="448"/>
      <c r="MU168" s="448"/>
      <c r="MV168" s="448"/>
      <c r="MW168" s="448"/>
      <c r="MX168" s="448"/>
      <c r="MY168" s="448"/>
      <c r="MZ168" s="448"/>
      <c r="NA168" s="448"/>
      <c r="NB168" s="448"/>
      <c r="NC168" s="448"/>
      <c r="ND168" s="448"/>
      <c r="NE168" s="448"/>
      <c r="NF168" s="448"/>
      <c r="NG168" s="448"/>
      <c r="NH168" s="448"/>
      <c r="NI168" s="448"/>
      <c r="NJ168" s="448"/>
      <c r="NK168" s="448"/>
      <c r="NL168" s="448"/>
      <c r="NM168" s="448"/>
      <c r="NN168" s="448"/>
      <c r="NO168" s="448"/>
      <c r="NP168" s="448"/>
      <c r="NQ168" s="448"/>
      <c r="NR168" s="448"/>
      <c r="NS168" s="448"/>
      <c r="NT168" s="448"/>
      <c r="NU168" s="448"/>
      <c r="NV168" s="448"/>
      <c r="NW168" s="448"/>
      <c r="NX168" s="448"/>
      <c r="NY168" s="448"/>
      <c r="NZ168" s="448"/>
      <c r="OA168" s="448"/>
      <c r="OB168" s="448"/>
      <c r="OC168" s="448"/>
      <c r="OD168" s="448"/>
      <c r="OE168" s="448"/>
      <c r="OF168" s="448"/>
      <c r="OG168" s="448"/>
      <c r="OH168" s="448"/>
      <c r="OI168" s="448"/>
      <c r="OJ168" s="448"/>
      <c r="OK168" s="448"/>
      <c r="OL168" s="448"/>
      <c r="OM168" s="448"/>
      <c r="ON168" s="448"/>
      <c r="OO168" s="448"/>
      <c r="OP168" s="448"/>
      <c r="OQ168" s="448"/>
      <c r="OR168" s="448"/>
      <c r="OS168" s="448"/>
      <c r="OT168" s="448"/>
      <c r="OU168" s="448"/>
      <c r="OV168" s="448"/>
      <c r="OW168" s="448"/>
      <c r="OX168" s="448"/>
      <c r="OY168" s="448"/>
      <c r="OZ168" s="448"/>
      <c r="PA168" s="448"/>
      <c r="PB168" s="448"/>
      <c r="PC168" s="448"/>
      <c r="PD168" s="448"/>
      <c r="PE168" s="448"/>
      <c r="PF168" s="448"/>
      <c r="PG168" s="448"/>
      <c r="PH168" s="448"/>
      <c r="PI168" s="448"/>
      <c r="PJ168" s="448"/>
      <c r="PK168" s="448"/>
      <c r="PL168" s="448"/>
      <c r="PM168" s="448"/>
      <c r="PN168" s="448"/>
      <c r="PO168" s="448"/>
      <c r="PP168" s="448"/>
      <c r="PQ168" s="448"/>
      <c r="PR168" s="448"/>
      <c r="PS168" s="448"/>
      <c r="PT168" s="448"/>
      <c r="PU168" s="448"/>
      <c r="PV168" s="448"/>
      <c r="PW168" s="448"/>
      <c r="PX168" s="448"/>
      <c r="PY168" s="448"/>
      <c r="PZ168" s="448"/>
      <c r="QA168" s="448"/>
      <c r="QB168" s="448"/>
      <c r="QC168" s="448"/>
      <c r="QD168" s="448"/>
      <c r="QE168" s="448"/>
      <c r="QF168" s="448"/>
      <c r="QG168" s="448"/>
      <c r="QH168" s="448"/>
      <c r="QI168" s="448"/>
      <c r="QJ168" s="448"/>
      <c r="QK168" s="448"/>
      <c r="QL168" s="448"/>
      <c r="QM168" s="448"/>
      <c r="QN168" s="448"/>
      <c r="QO168" s="448"/>
      <c r="QP168" s="448"/>
      <c r="QQ168" s="448"/>
      <c r="QR168" s="448"/>
      <c r="QS168" s="448"/>
      <c r="QT168" s="448"/>
      <c r="QU168" s="448"/>
      <c r="QV168" s="448"/>
      <c r="QW168" s="448"/>
      <c r="QX168" s="448"/>
      <c r="QY168" s="448"/>
      <c r="QZ168" s="448"/>
      <c r="RA168" s="448"/>
      <c r="RB168" s="448"/>
      <c r="RC168" s="448"/>
      <c r="RD168" s="448"/>
      <c r="RE168" s="448"/>
      <c r="RF168" s="448"/>
      <c r="RG168" s="448"/>
      <c r="RH168" s="448"/>
      <c r="RI168" s="448"/>
      <c r="RJ168" s="448"/>
      <c r="RK168" s="448"/>
      <c r="RL168" s="448"/>
      <c r="RM168" s="448"/>
      <c r="RN168" s="448"/>
      <c r="RO168" s="448"/>
      <c r="RP168" s="448"/>
      <c r="RQ168" s="448"/>
      <c r="RR168" s="448"/>
      <c r="RS168" s="448"/>
      <c r="RT168" s="448"/>
      <c r="RU168" s="448"/>
      <c r="RV168" s="448"/>
      <c r="RW168" s="448"/>
      <c r="RX168" s="448"/>
      <c r="RY168" s="448"/>
      <c r="RZ168" s="448"/>
      <c r="SA168" s="448"/>
      <c r="SB168" s="448"/>
      <c r="SC168" s="448"/>
      <c r="SD168" s="448"/>
      <c r="SE168" s="448"/>
      <c r="SF168" s="448"/>
      <c r="SG168" s="448"/>
      <c r="SH168" s="448"/>
      <c r="SI168" s="448"/>
      <c r="SJ168" s="448"/>
      <c r="SK168" s="448"/>
      <c r="SL168" s="448"/>
      <c r="SM168" s="448"/>
      <c r="SN168" s="448"/>
      <c r="SO168" s="448"/>
      <c r="SP168" s="448"/>
      <c r="SQ168" s="448"/>
      <c r="SR168" s="448"/>
      <c r="SS168" s="448"/>
      <c r="ST168" s="448"/>
      <c r="SU168" s="448"/>
      <c r="SV168" s="448"/>
      <c r="SW168" s="448"/>
      <c r="SX168" s="448"/>
      <c r="SY168" s="448"/>
      <c r="SZ168" s="448"/>
      <c r="TA168" s="448"/>
      <c r="TB168" s="448"/>
      <c r="TC168" s="448"/>
      <c r="TD168" s="448"/>
      <c r="TE168" s="448"/>
      <c r="TF168" s="448"/>
      <c r="TG168" s="448"/>
      <c r="TH168" s="448"/>
      <c r="TI168" s="448"/>
      <c r="TJ168" s="448"/>
      <c r="TK168" s="448"/>
      <c r="TL168" s="448"/>
      <c r="TM168" s="448"/>
      <c r="TN168" s="448"/>
      <c r="TO168" s="448"/>
      <c r="TP168" s="448"/>
      <c r="TQ168" s="448"/>
      <c r="TR168" s="448"/>
      <c r="TS168" s="448"/>
      <c r="TT168" s="448"/>
      <c r="TU168" s="448"/>
      <c r="TV168" s="448"/>
      <c r="TW168" s="448"/>
      <c r="TX168" s="448"/>
      <c r="TY168" s="448"/>
      <c r="TZ168" s="448"/>
      <c r="UA168" s="448"/>
      <c r="UB168" s="448"/>
      <c r="UC168" s="448"/>
      <c r="UD168" s="448"/>
      <c r="UE168" s="448"/>
      <c r="UF168" s="448"/>
      <c r="UG168" s="448"/>
      <c r="UH168" s="448"/>
      <c r="UI168" s="448"/>
      <c r="UJ168" s="448"/>
      <c r="UK168" s="448"/>
      <c r="UL168" s="448"/>
      <c r="UM168" s="448"/>
    </row>
    <row r="169" spans="1:559" s="448" customFormat="1" ht="13.95" customHeight="1">
      <c r="A169" s="963"/>
      <c r="B169" s="503" t="s">
        <v>175</v>
      </c>
      <c r="C169" s="532" t="s">
        <v>370</v>
      </c>
      <c r="D169" s="505"/>
      <c r="E169" s="845" t="s">
        <v>126</v>
      </c>
      <c r="F169" s="506">
        <v>0.49</v>
      </c>
      <c r="G169" s="506">
        <v>0.1</v>
      </c>
      <c r="H169" s="506">
        <v>0.11</v>
      </c>
      <c r="I169" s="471">
        <f t="shared" ref="I169:L170" si="86">I168</f>
        <v>3</v>
      </c>
      <c r="J169" s="472">
        <f t="shared" si="86"/>
        <v>0.3666666666666667</v>
      </c>
      <c r="K169" s="472">
        <f t="shared" si="86"/>
        <v>0.10785793124908942</v>
      </c>
      <c r="L169" s="473">
        <f t="shared" si="86"/>
        <v>0.29415799431569839</v>
      </c>
      <c r="M169" s="474">
        <f t="shared" si="63"/>
        <v>1.1434795003485154</v>
      </c>
      <c r="N169" s="475">
        <f t="shared" si="64"/>
        <v>0.87358021938511177</v>
      </c>
      <c r="O169" s="475">
        <f t="shared" si="65"/>
        <v>0.74716043877022353</v>
      </c>
      <c r="P169" s="475">
        <f t="shared" si="66"/>
        <v>0.25283956122977647</v>
      </c>
      <c r="Q169" s="476">
        <f t="shared" si="67"/>
        <v>0.7585186836893294</v>
      </c>
      <c r="R169" s="477"/>
      <c r="S169" s="472"/>
      <c r="T169" s="472"/>
      <c r="U169" s="473"/>
      <c r="V169" s="478">
        <f t="shared" si="68"/>
        <v>0.12333333333333329</v>
      </c>
      <c r="W169" s="478">
        <f t="shared" si="69"/>
        <v>1.196</v>
      </c>
      <c r="X169" s="479">
        <f t="shared" si="70"/>
        <v>0.12899808577391095</v>
      </c>
      <c r="Y169" s="480" t="str">
        <f t="shared" si="71"/>
        <v>Accept</v>
      </c>
      <c r="Z169" s="479"/>
      <c r="AA169" s="479"/>
      <c r="AB169" s="481"/>
      <c r="AC169" s="481"/>
      <c r="AD169" s="479"/>
      <c r="AE169" s="481"/>
      <c r="AF169" s="464"/>
      <c r="AG169" s="482"/>
      <c r="AH169" s="482"/>
      <c r="AI169" s="483"/>
    </row>
    <row r="170" spans="1:559" s="513" customFormat="1" ht="13.95" customHeight="1">
      <c r="A170" s="964"/>
      <c r="B170" s="509" t="s">
        <v>175</v>
      </c>
      <c r="C170" s="533" t="s">
        <v>370</v>
      </c>
      <c r="D170" s="511"/>
      <c r="E170" s="846" t="s">
        <v>127</v>
      </c>
      <c r="F170" s="512">
        <v>0.32</v>
      </c>
      <c r="G170" s="512">
        <v>0.06</v>
      </c>
      <c r="H170" s="512">
        <v>7.0000000000000007E-2</v>
      </c>
      <c r="I170" s="487">
        <f t="shared" si="86"/>
        <v>3</v>
      </c>
      <c r="J170" s="488">
        <f t="shared" si="86"/>
        <v>0.3666666666666667</v>
      </c>
      <c r="K170" s="488">
        <f t="shared" si="86"/>
        <v>0.10785793124908942</v>
      </c>
      <c r="L170" s="489">
        <f t="shared" si="86"/>
        <v>0.29415799431569839</v>
      </c>
      <c r="M170" s="490">
        <f t="shared" si="63"/>
        <v>0.43266791905078994</v>
      </c>
      <c r="N170" s="491">
        <f t="shared" si="64"/>
        <v>0.33262801968947131</v>
      </c>
      <c r="O170" s="491">
        <f t="shared" si="65"/>
        <v>0.33474396062105738</v>
      </c>
      <c r="P170" s="491">
        <f t="shared" si="66"/>
        <v>0.66525603937894262</v>
      </c>
      <c r="Q170" s="492">
        <f t="shared" si="67"/>
        <v>1.9957681181368279</v>
      </c>
      <c r="R170" s="493"/>
      <c r="S170" s="488"/>
      <c r="T170" s="488"/>
      <c r="U170" s="489"/>
      <c r="V170" s="494">
        <f t="shared" si="68"/>
        <v>4.666666666666669E-2</v>
      </c>
      <c r="W170" s="494">
        <f t="shared" si="69"/>
        <v>1.196</v>
      </c>
      <c r="X170" s="495">
        <f t="shared" si="70"/>
        <v>0.12899808577391095</v>
      </c>
      <c r="Y170" s="496" t="str">
        <f t="shared" si="71"/>
        <v>Accept</v>
      </c>
      <c r="Z170" s="495"/>
      <c r="AA170" s="495"/>
      <c r="AB170" s="497"/>
      <c r="AC170" s="497"/>
      <c r="AD170" s="495"/>
      <c r="AE170" s="497"/>
      <c r="AF170" s="498"/>
      <c r="AG170" s="499"/>
      <c r="AH170" s="499"/>
      <c r="AI170" s="500"/>
      <c r="AJ170" s="448"/>
      <c r="AK170" s="448"/>
      <c r="AL170" s="448"/>
      <c r="AM170" s="448"/>
      <c r="AN170" s="448"/>
      <c r="AO170" s="448"/>
      <c r="AP170" s="448"/>
      <c r="AQ170" s="448"/>
      <c r="AR170" s="448"/>
      <c r="AS170" s="448"/>
      <c r="AT170" s="448"/>
      <c r="AU170" s="448"/>
      <c r="AV170" s="448"/>
      <c r="AW170" s="448"/>
      <c r="AX170" s="448"/>
      <c r="AY170" s="448"/>
      <c r="AZ170" s="448"/>
      <c r="BA170" s="448"/>
      <c r="BB170" s="448"/>
      <c r="BC170" s="448"/>
      <c r="BD170" s="448"/>
      <c r="BE170" s="448"/>
      <c r="BF170" s="448"/>
      <c r="BG170" s="448"/>
      <c r="BH170" s="448"/>
      <c r="BI170" s="448"/>
      <c r="BJ170" s="448"/>
      <c r="BK170" s="448"/>
      <c r="BL170" s="448"/>
      <c r="BM170" s="448"/>
      <c r="BN170" s="448"/>
      <c r="BO170" s="448"/>
      <c r="BP170" s="448"/>
      <c r="BQ170" s="448"/>
      <c r="BR170" s="448"/>
      <c r="BS170" s="448"/>
      <c r="BT170" s="448"/>
      <c r="BU170" s="448"/>
      <c r="BV170" s="448"/>
      <c r="BW170" s="448"/>
      <c r="BX170" s="448"/>
      <c r="BY170" s="448"/>
      <c r="BZ170" s="448"/>
      <c r="CA170" s="448"/>
      <c r="CB170" s="448"/>
      <c r="CC170" s="448"/>
      <c r="CD170" s="448"/>
      <c r="CE170" s="448"/>
      <c r="CF170" s="448"/>
      <c r="CG170" s="448"/>
      <c r="CH170" s="448"/>
      <c r="CI170" s="448"/>
      <c r="CJ170" s="448"/>
      <c r="CK170" s="448"/>
      <c r="CL170" s="448"/>
      <c r="CM170" s="448"/>
      <c r="CN170" s="448"/>
      <c r="CO170" s="448"/>
      <c r="CP170" s="448"/>
      <c r="CQ170" s="448"/>
      <c r="CR170" s="448"/>
      <c r="CS170" s="448"/>
      <c r="CT170" s="448"/>
      <c r="CU170" s="448"/>
      <c r="CV170" s="448"/>
      <c r="CW170" s="448"/>
      <c r="CX170" s="448"/>
      <c r="CY170" s="448"/>
      <c r="CZ170" s="448"/>
      <c r="DA170" s="448"/>
      <c r="DB170" s="448"/>
      <c r="DC170" s="448"/>
      <c r="DD170" s="448"/>
      <c r="DE170" s="448"/>
      <c r="DF170" s="448"/>
      <c r="DG170" s="448"/>
      <c r="DH170" s="448"/>
      <c r="DI170" s="448"/>
      <c r="DJ170" s="448"/>
      <c r="DK170" s="448"/>
      <c r="DL170" s="448"/>
      <c r="DM170" s="448"/>
      <c r="DN170" s="448"/>
      <c r="DO170" s="448"/>
      <c r="DP170" s="448"/>
      <c r="DQ170" s="448"/>
      <c r="DR170" s="448"/>
      <c r="DS170" s="448"/>
      <c r="DT170" s="448"/>
      <c r="DU170" s="448"/>
      <c r="DV170" s="448"/>
      <c r="DW170" s="448"/>
      <c r="DX170" s="448"/>
      <c r="DY170" s="448"/>
      <c r="DZ170" s="448"/>
      <c r="EA170" s="448"/>
      <c r="EB170" s="448"/>
      <c r="EC170" s="448"/>
      <c r="ED170" s="448"/>
      <c r="EE170" s="448"/>
      <c r="EF170" s="448"/>
      <c r="EG170" s="448"/>
      <c r="EH170" s="448"/>
      <c r="EI170" s="448"/>
      <c r="EJ170" s="448"/>
      <c r="EK170" s="448"/>
      <c r="EL170" s="448"/>
      <c r="EM170" s="448"/>
      <c r="EN170" s="448"/>
      <c r="EO170" s="448"/>
      <c r="EP170" s="448"/>
      <c r="EQ170" s="448"/>
      <c r="ER170" s="448"/>
      <c r="ES170" s="448"/>
      <c r="ET170" s="448"/>
      <c r="EU170" s="448"/>
      <c r="EV170" s="448"/>
      <c r="EW170" s="448"/>
      <c r="EX170" s="448"/>
      <c r="EY170" s="448"/>
      <c r="EZ170" s="448"/>
      <c r="FA170" s="448"/>
      <c r="FB170" s="448"/>
      <c r="FC170" s="448"/>
      <c r="FD170" s="448"/>
      <c r="FE170" s="448"/>
      <c r="FF170" s="448"/>
      <c r="FG170" s="448"/>
      <c r="FH170" s="448"/>
      <c r="FI170" s="448"/>
      <c r="FJ170" s="448"/>
      <c r="FK170" s="448"/>
      <c r="FL170" s="448"/>
      <c r="FM170" s="448"/>
      <c r="FN170" s="448"/>
      <c r="FO170" s="448"/>
      <c r="FP170" s="448"/>
      <c r="FQ170" s="448"/>
      <c r="FR170" s="448"/>
      <c r="FS170" s="448"/>
      <c r="FT170" s="448"/>
      <c r="FU170" s="448"/>
      <c r="FV170" s="448"/>
      <c r="FW170" s="448"/>
      <c r="FX170" s="448"/>
      <c r="FY170" s="448"/>
      <c r="FZ170" s="448"/>
      <c r="GA170" s="448"/>
      <c r="GB170" s="448"/>
      <c r="GC170" s="448"/>
      <c r="GD170" s="448"/>
      <c r="GE170" s="448"/>
      <c r="GF170" s="448"/>
      <c r="GG170" s="448"/>
      <c r="GH170" s="448"/>
      <c r="GI170" s="448"/>
      <c r="GJ170" s="448"/>
      <c r="GK170" s="448"/>
      <c r="GL170" s="448"/>
      <c r="GM170" s="448"/>
      <c r="GN170" s="448"/>
      <c r="GO170" s="448"/>
      <c r="GP170" s="448"/>
      <c r="GQ170" s="448"/>
      <c r="GR170" s="448"/>
      <c r="GS170" s="448"/>
      <c r="GT170" s="448"/>
      <c r="GU170" s="448"/>
      <c r="GV170" s="448"/>
      <c r="GW170" s="448"/>
      <c r="GX170" s="448"/>
      <c r="GY170" s="448"/>
      <c r="GZ170" s="448"/>
      <c r="HA170" s="448"/>
      <c r="HB170" s="448"/>
      <c r="HC170" s="448"/>
      <c r="HD170" s="448"/>
      <c r="HE170" s="448"/>
      <c r="HF170" s="448"/>
      <c r="HG170" s="448"/>
      <c r="HH170" s="448"/>
      <c r="HI170" s="448"/>
      <c r="HJ170" s="448"/>
      <c r="HK170" s="448"/>
      <c r="HL170" s="448"/>
      <c r="HM170" s="448"/>
      <c r="HN170" s="448"/>
      <c r="HO170" s="448"/>
      <c r="HP170" s="448"/>
      <c r="HQ170" s="448"/>
      <c r="HR170" s="448"/>
      <c r="HS170" s="448"/>
      <c r="HT170" s="448"/>
      <c r="HU170" s="448"/>
      <c r="HV170" s="448"/>
      <c r="HW170" s="448"/>
      <c r="HX170" s="448"/>
      <c r="HY170" s="448"/>
      <c r="HZ170" s="448"/>
      <c r="IA170" s="448"/>
      <c r="IB170" s="448"/>
      <c r="IC170" s="448"/>
      <c r="ID170" s="448"/>
      <c r="IE170" s="448"/>
      <c r="IF170" s="448"/>
      <c r="IG170" s="448"/>
      <c r="IH170" s="448"/>
      <c r="II170" s="448"/>
      <c r="IJ170" s="448"/>
      <c r="IK170" s="448"/>
      <c r="IL170" s="448"/>
      <c r="IM170" s="448"/>
      <c r="IN170" s="448"/>
      <c r="IO170" s="448"/>
      <c r="IP170" s="448"/>
      <c r="IQ170" s="448"/>
      <c r="IR170" s="448"/>
      <c r="IS170" s="448"/>
      <c r="IT170" s="448"/>
      <c r="IU170" s="448"/>
      <c r="IV170" s="448"/>
      <c r="IW170" s="448"/>
      <c r="IX170" s="448"/>
      <c r="IY170" s="448"/>
      <c r="IZ170" s="448"/>
      <c r="JA170" s="448"/>
      <c r="JB170" s="448"/>
      <c r="JC170" s="448"/>
      <c r="JD170" s="448"/>
      <c r="JE170" s="448"/>
      <c r="JF170" s="448"/>
      <c r="JG170" s="448"/>
      <c r="JH170" s="448"/>
      <c r="JI170" s="448"/>
      <c r="JJ170" s="448"/>
      <c r="JK170" s="448"/>
      <c r="JL170" s="448"/>
      <c r="JM170" s="448"/>
      <c r="JN170" s="448"/>
      <c r="JO170" s="448"/>
      <c r="JP170" s="448"/>
      <c r="JQ170" s="448"/>
      <c r="JR170" s="448"/>
      <c r="JS170" s="448"/>
      <c r="JT170" s="448"/>
      <c r="JU170" s="448"/>
      <c r="JV170" s="448"/>
      <c r="JW170" s="448"/>
      <c r="JX170" s="448"/>
      <c r="JY170" s="448"/>
      <c r="JZ170" s="448"/>
      <c r="KA170" s="448"/>
      <c r="KB170" s="448"/>
      <c r="KC170" s="448"/>
      <c r="KD170" s="448"/>
      <c r="KE170" s="448"/>
      <c r="KF170" s="448"/>
      <c r="KG170" s="448"/>
      <c r="KH170" s="448"/>
      <c r="KI170" s="448"/>
      <c r="KJ170" s="448"/>
      <c r="KK170" s="448"/>
      <c r="KL170" s="448"/>
      <c r="KM170" s="448"/>
      <c r="KN170" s="448"/>
      <c r="KO170" s="448"/>
      <c r="KP170" s="448"/>
      <c r="KQ170" s="448"/>
      <c r="KR170" s="448"/>
      <c r="KS170" s="448"/>
      <c r="KT170" s="448"/>
      <c r="KU170" s="448"/>
      <c r="KV170" s="448"/>
      <c r="KW170" s="448"/>
      <c r="KX170" s="448"/>
      <c r="KY170" s="448"/>
      <c r="KZ170" s="448"/>
      <c r="LA170" s="448"/>
      <c r="LB170" s="448"/>
      <c r="LC170" s="448"/>
      <c r="LD170" s="448"/>
      <c r="LE170" s="448"/>
      <c r="LF170" s="448"/>
      <c r="LG170" s="448"/>
      <c r="LH170" s="448"/>
      <c r="LI170" s="448"/>
      <c r="LJ170" s="448"/>
      <c r="LK170" s="448"/>
      <c r="LL170" s="448"/>
      <c r="LM170" s="448"/>
      <c r="LN170" s="448"/>
      <c r="LO170" s="448"/>
      <c r="LP170" s="448"/>
      <c r="LQ170" s="448"/>
      <c r="LR170" s="448"/>
      <c r="LS170" s="448"/>
      <c r="LT170" s="448"/>
      <c r="LU170" s="448"/>
      <c r="LV170" s="448"/>
      <c r="LW170" s="448"/>
      <c r="LX170" s="448"/>
      <c r="LY170" s="448"/>
      <c r="LZ170" s="448"/>
      <c r="MA170" s="448"/>
      <c r="MB170" s="448"/>
      <c r="MC170" s="448"/>
      <c r="MD170" s="448"/>
      <c r="ME170" s="448"/>
      <c r="MF170" s="448"/>
      <c r="MG170" s="448"/>
      <c r="MH170" s="448"/>
      <c r="MI170" s="448"/>
      <c r="MJ170" s="448"/>
      <c r="MK170" s="448"/>
      <c r="ML170" s="448"/>
      <c r="MM170" s="448"/>
      <c r="MN170" s="448"/>
      <c r="MO170" s="448"/>
      <c r="MP170" s="448"/>
      <c r="MQ170" s="448"/>
      <c r="MR170" s="448"/>
      <c r="MS170" s="448"/>
      <c r="MT170" s="448"/>
      <c r="MU170" s="448"/>
      <c r="MV170" s="448"/>
      <c r="MW170" s="448"/>
      <c r="MX170" s="448"/>
      <c r="MY170" s="448"/>
      <c r="MZ170" s="448"/>
      <c r="NA170" s="448"/>
      <c r="NB170" s="448"/>
      <c r="NC170" s="448"/>
      <c r="ND170" s="448"/>
      <c r="NE170" s="448"/>
      <c r="NF170" s="448"/>
      <c r="NG170" s="448"/>
      <c r="NH170" s="448"/>
      <c r="NI170" s="448"/>
      <c r="NJ170" s="448"/>
      <c r="NK170" s="448"/>
      <c r="NL170" s="448"/>
      <c r="NM170" s="448"/>
      <c r="NN170" s="448"/>
      <c r="NO170" s="448"/>
      <c r="NP170" s="448"/>
      <c r="NQ170" s="448"/>
      <c r="NR170" s="448"/>
      <c r="NS170" s="448"/>
      <c r="NT170" s="448"/>
      <c r="NU170" s="448"/>
      <c r="NV170" s="448"/>
      <c r="NW170" s="448"/>
      <c r="NX170" s="448"/>
      <c r="NY170" s="448"/>
      <c r="NZ170" s="448"/>
      <c r="OA170" s="448"/>
      <c r="OB170" s="448"/>
      <c r="OC170" s="448"/>
      <c r="OD170" s="448"/>
      <c r="OE170" s="448"/>
      <c r="OF170" s="448"/>
      <c r="OG170" s="448"/>
      <c r="OH170" s="448"/>
      <c r="OI170" s="448"/>
      <c r="OJ170" s="448"/>
      <c r="OK170" s="448"/>
      <c r="OL170" s="448"/>
      <c r="OM170" s="448"/>
      <c r="ON170" s="448"/>
      <c r="OO170" s="448"/>
      <c r="OP170" s="448"/>
      <c r="OQ170" s="448"/>
      <c r="OR170" s="448"/>
      <c r="OS170" s="448"/>
      <c r="OT170" s="448"/>
      <c r="OU170" s="448"/>
      <c r="OV170" s="448"/>
      <c r="OW170" s="448"/>
      <c r="OX170" s="448"/>
      <c r="OY170" s="448"/>
      <c r="OZ170" s="448"/>
      <c r="PA170" s="448"/>
      <c r="PB170" s="448"/>
      <c r="PC170" s="448"/>
      <c r="PD170" s="448"/>
      <c r="PE170" s="448"/>
      <c r="PF170" s="448"/>
      <c r="PG170" s="448"/>
      <c r="PH170" s="448"/>
      <c r="PI170" s="448"/>
      <c r="PJ170" s="448"/>
      <c r="PK170" s="448"/>
      <c r="PL170" s="448"/>
      <c r="PM170" s="448"/>
      <c r="PN170" s="448"/>
      <c r="PO170" s="448"/>
      <c r="PP170" s="448"/>
      <c r="PQ170" s="448"/>
      <c r="PR170" s="448"/>
      <c r="PS170" s="448"/>
      <c r="PT170" s="448"/>
      <c r="PU170" s="448"/>
      <c r="PV170" s="448"/>
      <c r="PW170" s="448"/>
      <c r="PX170" s="448"/>
      <c r="PY170" s="448"/>
      <c r="PZ170" s="448"/>
      <c r="QA170" s="448"/>
      <c r="QB170" s="448"/>
      <c r="QC170" s="448"/>
      <c r="QD170" s="448"/>
      <c r="QE170" s="448"/>
      <c r="QF170" s="448"/>
      <c r="QG170" s="448"/>
      <c r="QH170" s="448"/>
      <c r="QI170" s="448"/>
      <c r="QJ170" s="448"/>
      <c r="QK170" s="448"/>
      <c r="QL170" s="448"/>
      <c r="QM170" s="448"/>
      <c r="QN170" s="448"/>
      <c r="QO170" s="448"/>
      <c r="QP170" s="448"/>
      <c r="QQ170" s="448"/>
      <c r="QR170" s="448"/>
      <c r="QS170" s="448"/>
      <c r="QT170" s="448"/>
      <c r="QU170" s="448"/>
      <c r="QV170" s="448"/>
      <c r="QW170" s="448"/>
      <c r="QX170" s="448"/>
      <c r="QY170" s="448"/>
      <c r="QZ170" s="448"/>
      <c r="RA170" s="448"/>
      <c r="RB170" s="448"/>
      <c r="RC170" s="448"/>
      <c r="RD170" s="448"/>
      <c r="RE170" s="448"/>
      <c r="RF170" s="448"/>
      <c r="RG170" s="448"/>
      <c r="RH170" s="448"/>
      <c r="RI170" s="448"/>
      <c r="RJ170" s="448"/>
      <c r="RK170" s="448"/>
      <c r="RL170" s="448"/>
      <c r="RM170" s="448"/>
      <c r="RN170" s="448"/>
      <c r="RO170" s="448"/>
      <c r="RP170" s="448"/>
      <c r="RQ170" s="448"/>
      <c r="RR170" s="448"/>
      <c r="RS170" s="448"/>
      <c r="RT170" s="448"/>
      <c r="RU170" s="448"/>
      <c r="RV170" s="448"/>
      <c r="RW170" s="448"/>
      <c r="RX170" s="448"/>
      <c r="RY170" s="448"/>
      <c r="RZ170" s="448"/>
      <c r="SA170" s="448"/>
      <c r="SB170" s="448"/>
      <c r="SC170" s="448"/>
      <c r="SD170" s="448"/>
      <c r="SE170" s="448"/>
      <c r="SF170" s="448"/>
      <c r="SG170" s="448"/>
      <c r="SH170" s="448"/>
      <c r="SI170" s="448"/>
      <c r="SJ170" s="448"/>
      <c r="SK170" s="448"/>
      <c r="SL170" s="448"/>
      <c r="SM170" s="448"/>
      <c r="SN170" s="448"/>
      <c r="SO170" s="448"/>
      <c r="SP170" s="448"/>
      <c r="SQ170" s="448"/>
      <c r="SR170" s="448"/>
      <c r="SS170" s="448"/>
      <c r="ST170" s="448"/>
      <c r="SU170" s="448"/>
      <c r="SV170" s="448"/>
      <c r="SW170" s="448"/>
      <c r="SX170" s="448"/>
      <c r="SY170" s="448"/>
      <c r="SZ170" s="448"/>
      <c r="TA170" s="448"/>
      <c r="TB170" s="448"/>
      <c r="TC170" s="448"/>
      <c r="TD170" s="448"/>
      <c r="TE170" s="448"/>
      <c r="TF170" s="448"/>
      <c r="TG170" s="448"/>
      <c r="TH170" s="448"/>
      <c r="TI170" s="448"/>
      <c r="TJ170" s="448"/>
      <c r="TK170" s="448"/>
      <c r="TL170" s="448"/>
      <c r="TM170" s="448"/>
      <c r="TN170" s="448"/>
      <c r="TO170" s="448"/>
      <c r="TP170" s="448"/>
      <c r="TQ170" s="448"/>
      <c r="TR170" s="448"/>
      <c r="TS170" s="448"/>
      <c r="TT170" s="448"/>
      <c r="TU170" s="448"/>
      <c r="TV170" s="448"/>
      <c r="TW170" s="448"/>
      <c r="TX170" s="448"/>
      <c r="TY170" s="448"/>
      <c r="TZ170" s="448"/>
      <c r="UA170" s="448"/>
      <c r="UB170" s="448"/>
      <c r="UC170" s="448"/>
      <c r="UD170" s="448"/>
      <c r="UE170" s="448"/>
      <c r="UF170" s="448"/>
      <c r="UG170" s="448"/>
      <c r="UH170" s="448"/>
      <c r="UI170" s="448"/>
      <c r="UJ170" s="448"/>
      <c r="UK170" s="448"/>
      <c r="UL170" s="448"/>
      <c r="UM170" s="448"/>
    </row>
    <row r="171" spans="1:559" s="522" customFormat="1" ht="13.95" customHeight="1">
      <c r="A171" s="962" t="s">
        <v>160</v>
      </c>
      <c r="B171" s="517" t="s">
        <v>175</v>
      </c>
      <c r="C171" s="530" t="s">
        <v>387</v>
      </c>
      <c r="D171" s="518"/>
      <c r="E171" s="851" t="s">
        <v>117</v>
      </c>
      <c r="F171" s="519">
        <v>15.38</v>
      </c>
      <c r="G171" s="519">
        <v>1.3</v>
      </c>
      <c r="H171" s="519">
        <v>1.85</v>
      </c>
      <c r="I171" s="453">
        <f>COUNT(F171:F173)</f>
        <v>3</v>
      </c>
      <c r="J171" s="458">
        <f>AVERAGE(F171:F173)</f>
        <v>19.693333333333332</v>
      </c>
      <c r="K171" s="458">
        <f>STDEV(F171:F173)</f>
        <v>3.7402851941173481</v>
      </c>
      <c r="L171" s="459">
        <f>K171/J171</f>
        <v>0.1899264655103596</v>
      </c>
      <c r="M171" s="454">
        <f t="shared" si="63"/>
        <v>1.1532097445716873</v>
      </c>
      <c r="N171" s="455">
        <f t="shared" si="64"/>
        <v>0.12441215239759644</v>
      </c>
      <c r="O171" s="455">
        <f t="shared" si="65"/>
        <v>0.75117569520480709</v>
      </c>
      <c r="P171" s="455">
        <f t="shared" si="66"/>
        <v>0.24882430479519288</v>
      </c>
      <c r="Q171" s="456">
        <f t="shared" si="67"/>
        <v>0.74647291438557861</v>
      </c>
      <c r="R171" s="457">
        <f>COUNT(F171:F173)</f>
        <v>3</v>
      </c>
      <c r="S171" s="458">
        <f>AVERAGE(F171:F173)</f>
        <v>19.693333333333332</v>
      </c>
      <c r="T171" s="458">
        <f>STDEV(F171:F173)</f>
        <v>3.7402851941173481</v>
      </c>
      <c r="U171" s="459">
        <f t="shared" ref="U171" si="87">T171/S171</f>
        <v>0.1899264655103596</v>
      </c>
      <c r="V171" s="460">
        <f t="shared" si="68"/>
        <v>4.3133333333333308</v>
      </c>
      <c r="W171" s="460">
        <f t="shared" si="69"/>
        <v>1.196</v>
      </c>
      <c r="X171" s="461">
        <f t="shared" si="70"/>
        <v>4.473381092164348</v>
      </c>
      <c r="Y171" s="462" t="str">
        <f t="shared" si="71"/>
        <v>Accept</v>
      </c>
      <c r="Z171" s="461"/>
      <c r="AA171" s="461"/>
      <c r="AB171" s="463"/>
      <c r="AC171" s="463"/>
      <c r="AD171" s="461"/>
      <c r="AE171" s="463"/>
      <c r="AF171" s="514">
        <f>COUNT(F171:F173)</f>
        <v>3</v>
      </c>
      <c r="AG171" s="515">
        <f>AVERAGE(F171:F173)</f>
        <v>19.693333333333332</v>
      </c>
      <c r="AH171" s="515">
        <f>STDEV(F171:F173)</f>
        <v>3.7402851941173481</v>
      </c>
      <c r="AI171" s="516">
        <f>AH171/AG171</f>
        <v>0.1899264655103596</v>
      </c>
      <c r="AJ171" s="448"/>
      <c r="AK171" s="448"/>
      <c r="AL171" s="448"/>
      <c r="AM171" s="448"/>
      <c r="AN171" s="448"/>
      <c r="AO171" s="448"/>
      <c r="AP171" s="448"/>
      <c r="AQ171" s="448"/>
      <c r="AR171" s="448"/>
      <c r="AS171" s="448"/>
      <c r="AT171" s="448"/>
      <c r="AU171" s="448"/>
      <c r="AV171" s="448"/>
      <c r="AW171" s="448"/>
      <c r="AX171" s="448"/>
      <c r="AY171" s="448"/>
      <c r="AZ171" s="448"/>
      <c r="BA171" s="448"/>
      <c r="BB171" s="448"/>
      <c r="BC171" s="448"/>
      <c r="BD171" s="448"/>
      <c r="BE171" s="448"/>
      <c r="BF171" s="448"/>
      <c r="BG171" s="448"/>
      <c r="BH171" s="448"/>
      <c r="BI171" s="448"/>
      <c r="BJ171" s="448"/>
      <c r="BK171" s="448"/>
      <c r="BL171" s="448"/>
      <c r="BM171" s="448"/>
      <c r="BN171" s="448"/>
      <c r="BO171" s="448"/>
      <c r="BP171" s="448"/>
      <c r="BQ171" s="448"/>
      <c r="BR171" s="448"/>
      <c r="BS171" s="448"/>
      <c r="BT171" s="448"/>
      <c r="BU171" s="448"/>
      <c r="BV171" s="448"/>
      <c r="BW171" s="448"/>
      <c r="BX171" s="448"/>
      <c r="BY171" s="448"/>
      <c r="BZ171" s="448"/>
      <c r="CA171" s="448"/>
      <c r="CB171" s="448"/>
      <c r="CC171" s="448"/>
      <c r="CD171" s="448"/>
      <c r="CE171" s="448"/>
      <c r="CF171" s="448"/>
      <c r="CG171" s="448"/>
      <c r="CH171" s="448"/>
      <c r="CI171" s="448"/>
      <c r="CJ171" s="448"/>
      <c r="CK171" s="448"/>
      <c r="CL171" s="448"/>
      <c r="CM171" s="448"/>
      <c r="CN171" s="448"/>
      <c r="CO171" s="448"/>
      <c r="CP171" s="448"/>
      <c r="CQ171" s="448"/>
      <c r="CR171" s="448"/>
      <c r="CS171" s="448"/>
      <c r="CT171" s="448"/>
      <c r="CU171" s="448"/>
      <c r="CV171" s="448"/>
      <c r="CW171" s="448"/>
      <c r="CX171" s="448"/>
      <c r="CY171" s="448"/>
      <c r="CZ171" s="448"/>
      <c r="DA171" s="448"/>
      <c r="DB171" s="448"/>
      <c r="DC171" s="448"/>
      <c r="DD171" s="448"/>
      <c r="DE171" s="448"/>
      <c r="DF171" s="448"/>
      <c r="DG171" s="448"/>
      <c r="DH171" s="448"/>
      <c r="DI171" s="448"/>
      <c r="DJ171" s="448"/>
      <c r="DK171" s="448"/>
      <c r="DL171" s="448"/>
      <c r="DM171" s="448"/>
      <c r="DN171" s="448"/>
      <c r="DO171" s="448"/>
      <c r="DP171" s="448"/>
      <c r="DQ171" s="448"/>
      <c r="DR171" s="448"/>
      <c r="DS171" s="448"/>
      <c r="DT171" s="448"/>
      <c r="DU171" s="448"/>
      <c r="DV171" s="448"/>
      <c r="DW171" s="448"/>
      <c r="DX171" s="448"/>
      <c r="DY171" s="448"/>
      <c r="DZ171" s="448"/>
      <c r="EA171" s="448"/>
      <c r="EB171" s="448"/>
      <c r="EC171" s="448"/>
      <c r="ED171" s="448"/>
      <c r="EE171" s="448"/>
      <c r="EF171" s="448"/>
      <c r="EG171" s="448"/>
      <c r="EH171" s="448"/>
      <c r="EI171" s="448"/>
      <c r="EJ171" s="448"/>
      <c r="EK171" s="448"/>
      <c r="EL171" s="448"/>
      <c r="EM171" s="448"/>
      <c r="EN171" s="448"/>
      <c r="EO171" s="448"/>
      <c r="EP171" s="448"/>
      <c r="EQ171" s="448"/>
      <c r="ER171" s="448"/>
      <c r="ES171" s="448"/>
      <c r="ET171" s="448"/>
      <c r="EU171" s="448"/>
      <c r="EV171" s="448"/>
      <c r="EW171" s="448"/>
      <c r="EX171" s="448"/>
      <c r="EY171" s="448"/>
      <c r="EZ171" s="448"/>
      <c r="FA171" s="448"/>
      <c r="FB171" s="448"/>
      <c r="FC171" s="448"/>
      <c r="FD171" s="448"/>
      <c r="FE171" s="448"/>
      <c r="FF171" s="448"/>
      <c r="FG171" s="448"/>
      <c r="FH171" s="448"/>
      <c r="FI171" s="448"/>
      <c r="FJ171" s="448"/>
      <c r="FK171" s="448"/>
      <c r="FL171" s="448"/>
      <c r="FM171" s="448"/>
      <c r="FN171" s="448"/>
      <c r="FO171" s="448"/>
      <c r="FP171" s="448"/>
      <c r="FQ171" s="448"/>
      <c r="FR171" s="448"/>
      <c r="FS171" s="448"/>
      <c r="FT171" s="448"/>
      <c r="FU171" s="448"/>
      <c r="FV171" s="448"/>
      <c r="FW171" s="448"/>
      <c r="FX171" s="448"/>
      <c r="FY171" s="448"/>
      <c r="FZ171" s="448"/>
      <c r="GA171" s="448"/>
      <c r="GB171" s="448"/>
      <c r="GC171" s="448"/>
      <c r="GD171" s="448"/>
      <c r="GE171" s="448"/>
      <c r="GF171" s="448"/>
      <c r="GG171" s="448"/>
      <c r="GH171" s="448"/>
      <c r="GI171" s="448"/>
      <c r="GJ171" s="448"/>
      <c r="GK171" s="448"/>
      <c r="GL171" s="448"/>
      <c r="GM171" s="448"/>
      <c r="GN171" s="448"/>
      <c r="GO171" s="448"/>
      <c r="GP171" s="448"/>
      <c r="GQ171" s="448"/>
      <c r="GR171" s="448"/>
      <c r="GS171" s="448"/>
      <c r="GT171" s="448"/>
      <c r="GU171" s="448"/>
      <c r="GV171" s="448"/>
      <c r="GW171" s="448"/>
      <c r="GX171" s="448"/>
      <c r="GY171" s="448"/>
      <c r="GZ171" s="448"/>
      <c r="HA171" s="448"/>
      <c r="HB171" s="448"/>
      <c r="HC171" s="448"/>
      <c r="HD171" s="448"/>
      <c r="HE171" s="448"/>
      <c r="HF171" s="448"/>
      <c r="HG171" s="448"/>
      <c r="HH171" s="448"/>
      <c r="HI171" s="448"/>
      <c r="HJ171" s="448"/>
      <c r="HK171" s="448"/>
      <c r="HL171" s="448"/>
      <c r="HM171" s="448"/>
      <c r="HN171" s="448"/>
      <c r="HO171" s="448"/>
      <c r="HP171" s="448"/>
      <c r="HQ171" s="448"/>
      <c r="HR171" s="448"/>
      <c r="HS171" s="448"/>
      <c r="HT171" s="448"/>
      <c r="HU171" s="448"/>
      <c r="HV171" s="448"/>
      <c r="HW171" s="448"/>
      <c r="HX171" s="448"/>
      <c r="HY171" s="448"/>
      <c r="HZ171" s="448"/>
      <c r="IA171" s="448"/>
      <c r="IB171" s="448"/>
      <c r="IC171" s="448"/>
      <c r="ID171" s="448"/>
      <c r="IE171" s="448"/>
      <c r="IF171" s="448"/>
      <c r="IG171" s="448"/>
      <c r="IH171" s="448"/>
      <c r="II171" s="448"/>
      <c r="IJ171" s="448"/>
      <c r="IK171" s="448"/>
      <c r="IL171" s="448"/>
      <c r="IM171" s="448"/>
      <c r="IN171" s="448"/>
      <c r="IO171" s="448"/>
      <c r="IP171" s="448"/>
      <c r="IQ171" s="448"/>
      <c r="IR171" s="448"/>
      <c r="IS171" s="448"/>
      <c r="IT171" s="448"/>
      <c r="IU171" s="448"/>
      <c r="IV171" s="448"/>
      <c r="IW171" s="448"/>
      <c r="IX171" s="448"/>
      <c r="IY171" s="448"/>
      <c r="IZ171" s="448"/>
      <c r="JA171" s="448"/>
      <c r="JB171" s="448"/>
      <c r="JC171" s="448"/>
      <c r="JD171" s="448"/>
      <c r="JE171" s="448"/>
      <c r="JF171" s="448"/>
      <c r="JG171" s="448"/>
      <c r="JH171" s="448"/>
      <c r="JI171" s="448"/>
      <c r="JJ171" s="448"/>
      <c r="JK171" s="448"/>
      <c r="JL171" s="448"/>
      <c r="JM171" s="448"/>
      <c r="JN171" s="448"/>
      <c r="JO171" s="448"/>
      <c r="JP171" s="448"/>
      <c r="JQ171" s="448"/>
      <c r="JR171" s="448"/>
      <c r="JS171" s="448"/>
      <c r="JT171" s="448"/>
      <c r="JU171" s="448"/>
      <c r="JV171" s="448"/>
      <c r="JW171" s="448"/>
      <c r="JX171" s="448"/>
      <c r="JY171" s="448"/>
      <c r="JZ171" s="448"/>
      <c r="KA171" s="448"/>
      <c r="KB171" s="448"/>
      <c r="KC171" s="448"/>
      <c r="KD171" s="448"/>
      <c r="KE171" s="448"/>
      <c r="KF171" s="448"/>
      <c r="KG171" s="448"/>
      <c r="KH171" s="448"/>
      <c r="KI171" s="448"/>
      <c r="KJ171" s="448"/>
      <c r="KK171" s="448"/>
      <c r="KL171" s="448"/>
      <c r="KM171" s="448"/>
      <c r="KN171" s="448"/>
      <c r="KO171" s="448"/>
      <c r="KP171" s="448"/>
      <c r="KQ171" s="448"/>
      <c r="KR171" s="448"/>
      <c r="KS171" s="448"/>
      <c r="KT171" s="448"/>
      <c r="KU171" s="448"/>
      <c r="KV171" s="448"/>
      <c r="KW171" s="448"/>
      <c r="KX171" s="448"/>
      <c r="KY171" s="448"/>
      <c r="KZ171" s="448"/>
      <c r="LA171" s="448"/>
      <c r="LB171" s="448"/>
      <c r="LC171" s="448"/>
      <c r="LD171" s="448"/>
      <c r="LE171" s="448"/>
      <c r="LF171" s="448"/>
      <c r="LG171" s="448"/>
      <c r="LH171" s="448"/>
      <c r="LI171" s="448"/>
      <c r="LJ171" s="448"/>
      <c r="LK171" s="448"/>
      <c r="LL171" s="448"/>
      <c r="LM171" s="448"/>
      <c r="LN171" s="448"/>
      <c r="LO171" s="448"/>
      <c r="LP171" s="448"/>
      <c r="LQ171" s="448"/>
      <c r="LR171" s="448"/>
      <c r="LS171" s="448"/>
      <c r="LT171" s="448"/>
      <c r="LU171" s="448"/>
      <c r="LV171" s="448"/>
      <c r="LW171" s="448"/>
      <c r="LX171" s="448"/>
      <c r="LY171" s="448"/>
      <c r="LZ171" s="448"/>
      <c r="MA171" s="448"/>
      <c r="MB171" s="448"/>
      <c r="MC171" s="448"/>
      <c r="MD171" s="448"/>
      <c r="ME171" s="448"/>
      <c r="MF171" s="448"/>
      <c r="MG171" s="448"/>
      <c r="MH171" s="448"/>
      <c r="MI171" s="448"/>
      <c r="MJ171" s="448"/>
      <c r="MK171" s="448"/>
      <c r="ML171" s="448"/>
      <c r="MM171" s="448"/>
      <c r="MN171" s="448"/>
      <c r="MO171" s="448"/>
      <c r="MP171" s="448"/>
      <c r="MQ171" s="448"/>
      <c r="MR171" s="448"/>
      <c r="MS171" s="448"/>
      <c r="MT171" s="448"/>
      <c r="MU171" s="448"/>
      <c r="MV171" s="448"/>
      <c r="MW171" s="448"/>
      <c r="MX171" s="448"/>
      <c r="MY171" s="448"/>
      <c r="MZ171" s="448"/>
      <c r="NA171" s="448"/>
      <c r="NB171" s="448"/>
      <c r="NC171" s="448"/>
      <c r="ND171" s="448"/>
      <c r="NE171" s="448"/>
      <c r="NF171" s="448"/>
      <c r="NG171" s="448"/>
      <c r="NH171" s="448"/>
      <c r="NI171" s="448"/>
      <c r="NJ171" s="448"/>
      <c r="NK171" s="448"/>
      <c r="NL171" s="448"/>
      <c r="NM171" s="448"/>
      <c r="NN171" s="448"/>
      <c r="NO171" s="448"/>
      <c r="NP171" s="448"/>
      <c r="NQ171" s="448"/>
      <c r="NR171" s="448"/>
      <c r="NS171" s="448"/>
      <c r="NT171" s="448"/>
      <c r="NU171" s="448"/>
      <c r="NV171" s="448"/>
      <c r="NW171" s="448"/>
      <c r="NX171" s="448"/>
      <c r="NY171" s="448"/>
      <c r="NZ171" s="448"/>
      <c r="OA171" s="448"/>
      <c r="OB171" s="448"/>
      <c r="OC171" s="448"/>
      <c r="OD171" s="448"/>
      <c r="OE171" s="448"/>
      <c r="OF171" s="448"/>
      <c r="OG171" s="448"/>
      <c r="OH171" s="448"/>
      <c r="OI171" s="448"/>
      <c r="OJ171" s="448"/>
      <c r="OK171" s="448"/>
      <c r="OL171" s="448"/>
      <c r="OM171" s="448"/>
      <c r="ON171" s="448"/>
      <c r="OO171" s="448"/>
      <c r="OP171" s="448"/>
      <c r="OQ171" s="448"/>
      <c r="OR171" s="448"/>
      <c r="OS171" s="448"/>
      <c r="OT171" s="448"/>
      <c r="OU171" s="448"/>
      <c r="OV171" s="448"/>
      <c r="OW171" s="448"/>
      <c r="OX171" s="448"/>
      <c r="OY171" s="448"/>
      <c r="OZ171" s="448"/>
      <c r="PA171" s="448"/>
      <c r="PB171" s="448"/>
      <c r="PC171" s="448"/>
      <c r="PD171" s="448"/>
      <c r="PE171" s="448"/>
      <c r="PF171" s="448"/>
      <c r="PG171" s="448"/>
      <c r="PH171" s="448"/>
      <c r="PI171" s="448"/>
      <c r="PJ171" s="448"/>
      <c r="PK171" s="448"/>
      <c r="PL171" s="448"/>
      <c r="PM171" s="448"/>
      <c r="PN171" s="448"/>
      <c r="PO171" s="448"/>
      <c r="PP171" s="448"/>
      <c r="PQ171" s="448"/>
      <c r="PR171" s="448"/>
      <c r="PS171" s="448"/>
      <c r="PT171" s="448"/>
      <c r="PU171" s="448"/>
      <c r="PV171" s="448"/>
      <c r="PW171" s="448"/>
      <c r="PX171" s="448"/>
      <c r="PY171" s="448"/>
      <c r="PZ171" s="448"/>
      <c r="QA171" s="448"/>
      <c r="QB171" s="448"/>
      <c r="QC171" s="448"/>
      <c r="QD171" s="448"/>
      <c r="QE171" s="448"/>
      <c r="QF171" s="448"/>
      <c r="QG171" s="448"/>
      <c r="QH171" s="448"/>
      <c r="QI171" s="448"/>
      <c r="QJ171" s="448"/>
      <c r="QK171" s="448"/>
      <c r="QL171" s="448"/>
      <c r="QM171" s="448"/>
      <c r="QN171" s="448"/>
      <c r="QO171" s="448"/>
      <c r="QP171" s="448"/>
      <c r="QQ171" s="448"/>
      <c r="QR171" s="448"/>
      <c r="QS171" s="448"/>
      <c r="QT171" s="448"/>
      <c r="QU171" s="448"/>
      <c r="QV171" s="448"/>
      <c r="QW171" s="448"/>
      <c r="QX171" s="448"/>
      <c r="QY171" s="448"/>
      <c r="QZ171" s="448"/>
      <c r="RA171" s="448"/>
      <c r="RB171" s="448"/>
      <c r="RC171" s="448"/>
      <c r="RD171" s="448"/>
      <c r="RE171" s="448"/>
      <c r="RF171" s="448"/>
      <c r="RG171" s="448"/>
      <c r="RH171" s="448"/>
      <c r="RI171" s="448"/>
      <c r="RJ171" s="448"/>
      <c r="RK171" s="448"/>
      <c r="RL171" s="448"/>
      <c r="RM171" s="448"/>
      <c r="RN171" s="448"/>
      <c r="RO171" s="448"/>
      <c r="RP171" s="448"/>
      <c r="RQ171" s="448"/>
      <c r="RR171" s="448"/>
      <c r="RS171" s="448"/>
      <c r="RT171" s="448"/>
      <c r="RU171" s="448"/>
      <c r="RV171" s="448"/>
      <c r="RW171" s="448"/>
      <c r="RX171" s="448"/>
      <c r="RY171" s="448"/>
      <c r="RZ171" s="448"/>
      <c r="SA171" s="448"/>
      <c r="SB171" s="448"/>
      <c r="SC171" s="448"/>
      <c r="SD171" s="448"/>
      <c r="SE171" s="448"/>
      <c r="SF171" s="448"/>
      <c r="SG171" s="448"/>
      <c r="SH171" s="448"/>
      <c r="SI171" s="448"/>
      <c r="SJ171" s="448"/>
      <c r="SK171" s="448"/>
      <c r="SL171" s="448"/>
      <c r="SM171" s="448"/>
      <c r="SN171" s="448"/>
      <c r="SO171" s="448"/>
      <c r="SP171" s="448"/>
      <c r="SQ171" s="448"/>
      <c r="SR171" s="448"/>
      <c r="SS171" s="448"/>
      <c r="ST171" s="448"/>
      <c r="SU171" s="448"/>
      <c r="SV171" s="448"/>
      <c r="SW171" s="448"/>
      <c r="SX171" s="448"/>
      <c r="SY171" s="448"/>
      <c r="SZ171" s="448"/>
      <c r="TA171" s="448"/>
      <c r="TB171" s="448"/>
      <c r="TC171" s="448"/>
      <c r="TD171" s="448"/>
      <c r="TE171" s="448"/>
      <c r="TF171" s="448"/>
      <c r="TG171" s="448"/>
      <c r="TH171" s="448"/>
      <c r="TI171" s="448"/>
      <c r="TJ171" s="448"/>
      <c r="TK171" s="448"/>
      <c r="TL171" s="448"/>
      <c r="TM171" s="448"/>
      <c r="TN171" s="448"/>
      <c r="TO171" s="448"/>
      <c r="TP171" s="448"/>
      <c r="TQ171" s="448"/>
      <c r="TR171" s="448"/>
      <c r="TS171" s="448"/>
      <c r="TT171" s="448"/>
      <c r="TU171" s="448"/>
      <c r="TV171" s="448"/>
      <c r="TW171" s="448"/>
      <c r="TX171" s="448"/>
      <c r="TY171" s="448"/>
      <c r="TZ171" s="448"/>
      <c r="UA171" s="448"/>
      <c r="UB171" s="448"/>
      <c r="UC171" s="448"/>
      <c r="UD171" s="448"/>
      <c r="UE171" s="448"/>
      <c r="UF171" s="448"/>
      <c r="UG171" s="448"/>
      <c r="UH171" s="448"/>
      <c r="UI171" s="448"/>
      <c r="UJ171" s="448"/>
      <c r="UK171" s="448"/>
      <c r="UL171" s="448"/>
      <c r="UM171" s="448"/>
    </row>
    <row r="172" spans="1:559" s="448" customFormat="1" ht="13.95" customHeight="1">
      <c r="A172" s="963"/>
      <c r="B172" s="503" t="s">
        <v>175</v>
      </c>
      <c r="C172" s="504" t="s">
        <v>387</v>
      </c>
      <c r="D172" s="505"/>
      <c r="E172" s="845" t="s">
        <v>123</v>
      </c>
      <c r="F172" s="506">
        <v>22.04</v>
      </c>
      <c r="G172" s="506">
        <v>0.64</v>
      </c>
      <c r="H172" s="506">
        <v>2</v>
      </c>
      <c r="I172" s="471">
        <f t="shared" ref="I172:L173" si="88">I171</f>
        <v>3</v>
      </c>
      <c r="J172" s="472">
        <f t="shared" si="88"/>
        <v>19.693333333333332</v>
      </c>
      <c r="K172" s="472">
        <f t="shared" si="88"/>
        <v>3.7402851941173481</v>
      </c>
      <c r="L172" s="473">
        <f t="shared" si="88"/>
        <v>0.1899264655103596</v>
      </c>
      <c r="M172" s="474">
        <f t="shared" si="63"/>
        <v>0.62740313769587996</v>
      </c>
      <c r="N172" s="475">
        <f t="shared" si="64"/>
        <v>0.73480249424807886</v>
      </c>
      <c r="O172" s="475">
        <f t="shared" si="65"/>
        <v>0.46960498849615773</v>
      </c>
      <c r="P172" s="475">
        <f t="shared" si="66"/>
        <v>0.53039501150384227</v>
      </c>
      <c r="Q172" s="476">
        <f t="shared" si="67"/>
        <v>1.5911850345115268</v>
      </c>
      <c r="R172" s="477"/>
      <c r="S172" s="472"/>
      <c r="T172" s="472"/>
      <c r="U172" s="473"/>
      <c r="V172" s="478">
        <f t="shared" si="68"/>
        <v>2.3466666666666676</v>
      </c>
      <c r="W172" s="478">
        <f t="shared" si="69"/>
        <v>1.196</v>
      </c>
      <c r="X172" s="479">
        <f t="shared" si="70"/>
        <v>4.473381092164348</v>
      </c>
      <c r="Y172" s="480" t="str">
        <f t="shared" si="71"/>
        <v>Accept</v>
      </c>
      <c r="Z172" s="479"/>
      <c r="AA172" s="479"/>
      <c r="AB172" s="481"/>
      <c r="AC172" s="481"/>
      <c r="AD172" s="479"/>
      <c r="AE172" s="481"/>
      <c r="AF172" s="464"/>
      <c r="AG172" s="482"/>
      <c r="AH172" s="482"/>
      <c r="AI172" s="483"/>
    </row>
    <row r="173" spans="1:559" s="513" customFormat="1" ht="13.95" customHeight="1">
      <c r="A173" s="963"/>
      <c r="B173" s="509" t="s">
        <v>175</v>
      </c>
      <c r="C173" s="510" t="s">
        <v>387</v>
      </c>
      <c r="D173" s="511"/>
      <c r="E173" s="846" t="s">
        <v>124</v>
      </c>
      <c r="F173" s="512">
        <v>21.66</v>
      </c>
      <c r="G173" s="512">
        <v>0.66</v>
      </c>
      <c r="H173" s="512">
        <v>1.97</v>
      </c>
      <c r="I173" s="487">
        <f t="shared" si="88"/>
        <v>3</v>
      </c>
      <c r="J173" s="488">
        <f t="shared" si="88"/>
        <v>19.693333333333332</v>
      </c>
      <c r="K173" s="488">
        <f t="shared" si="88"/>
        <v>3.7402851941173481</v>
      </c>
      <c r="L173" s="489">
        <f t="shared" si="88"/>
        <v>0.1899264655103596</v>
      </c>
      <c r="M173" s="490">
        <f t="shared" si="63"/>
        <v>0.52580660687580882</v>
      </c>
      <c r="N173" s="491">
        <f t="shared" si="64"/>
        <v>0.70048870819770948</v>
      </c>
      <c r="O173" s="491">
        <f t="shared" si="65"/>
        <v>0.40097741639541895</v>
      </c>
      <c r="P173" s="491">
        <f t="shared" si="66"/>
        <v>0.59902258360458105</v>
      </c>
      <c r="Q173" s="492">
        <f t="shared" si="67"/>
        <v>1.7970677508137431</v>
      </c>
      <c r="R173" s="493"/>
      <c r="S173" s="488"/>
      <c r="T173" s="488"/>
      <c r="U173" s="489"/>
      <c r="V173" s="494">
        <f t="shared" si="68"/>
        <v>1.9666666666666686</v>
      </c>
      <c r="W173" s="494">
        <f t="shared" si="69"/>
        <v>1.196</v>
      </c>
      <c r="X173" s="495">
        <f t="shared" si="70"/>
        <v>4.473381092164348</v>
      </c>
      <c r="Y173" s="496" t="str">
        <f t="shared" si="71"/>
        <v>Accept</v>
      </c>
      <c r="Z173" s="495"/>
      <c r="AA173" s="495"/>
      <c r="AB173" s="497"/>
      <c r="AC173" s="497"/>
      <c r="AD173" s="495"/>
      <c r="AE173" s="497"/>
      <c r="AF173" s="498"/>
      <c r="AG173" s="499"/>
      <c r="AH173" s="499"/>
      <c r="AI173" s="500"/>
      <c r="AJ173" s="448"/>
      <c r="AK173" s="448"/>
      <c r="AL173" s="448"/>
      <c r="AM173" s="448"/>
      <c r="AN173" s="448"/>
      <c r="AO173" s="448"/>
      <c r="AP173" s="448"/>
      <c r="AQ173" s="448"/>
      <c r="AR173" s="448"/>
      <c r="AS173" s="448"/>
      <c r="AT173" s="448"/>
      <c r="AU173" s="448"/>
      <c r="AV173" s="448"/>
      <c r="AW173" s="448"/>
      <c r="AX173" s="448"/>
      <c r="AY173" s="448"/>
      <c r="AZ173" s="448"/>
      <c r="BA173" s="448"/>
      <c r="BB173" s="448"/>
      <c r="BC173" s="448"/>
      <c r="BD173" s="448"/>
      <c r="BE173" s="448"/>
      <c r="BF173" s="448"/>
      <c r="BG173" s="448"/>
      <c r="BH173" s="448"/>
      <c r="BI173" s="448"/>
      <c r="BJ173" s="448"/>
      <c r="BK173" s="448"/>
      <c r="BL173" s="448"/>
      <c r="BM173" s="448"/>
      <c r="BN173" s="448"/>
      <c r="BO173" s="448"/>
      <c r="BP173" s="448"/>
      <c r="BQ173" s="448"/>
      <c r="BR173" s="448"/>
      <c r="BS173" s="448"/>
      <c r="BT173" s="448"/>
      <c r="BU173" s="448"/>
      <c r="BV173" s="448"/>
      <c r="BW173" s="448"/>
      <c r="BX173" s="448"/>
      <c r="BY173" s="448"/>
      <c r="BZ173" s="448"/>
      <c r="CA173" s="448"/>
      <c r="CB173" s="448"/>
      <c r="CC173" s="448"/>
      <c r="CD173" s="448"/>
      <c r="CE173" s="448"/>
      <c r="CF173" s="448"/>
      <c r="CG173" s="448"/>
      <c r="CH173" s="448"/>
      <c r="CI173" s="448"/>
      <c r="CJ173" s="448"/>
      <c r="CK173" s="448"/>
      <c r="CL173" s="448"/>
      <c r="CM173" s="448"/>
      <c r="CN173" s="448"/>
      <c r="CO173" s="448"/>
      <c r="CP173" s="448"/>
      <c r="CQ173" s="448"/>
      <c r="CR173" s="448"/>
      <c r="CS173" s="448"/>
      <c r="CT173" s="448"/>
      <c r="CU173" s="448"/>
      <c r="CV173" s="448"/>
      <c r="CW173" s="448"/>
      <c r="CX173" s="448"/>
      <c r="CY173" s="448"/>
      <c r="CZ173" s="448"/>
      <c r="DA173" s="448"/>
      <c r="DB173" s="448"/>
      <c r="DC173" s="448"/>
      <c r="DD173" s="448"/>
      <c r="DE173" s="448"/>
      <c r="DF173" s="448"/>
      <c r="DG173" s="448"/>
      <c r="DH173" s="448"/>
      <c r="DI173" s="448"/>
      <c r="DJ173" s="448"/>
      <c r="DK173" s="448"/>
      <c r="DL173" s="448"/>
      <c r="DM173" s="448"/>
      <c r="DN173" s="448"/>
      <c r="DO173" s="448"/>
      <c r="DP173" s="448"/>
      <c r="DQ173" s="448"/>
      <c r="DR173" s="448"/>
      <c r="DS173" s="448"/>
      <c r="DT173" s="448"/>
      <c r="DU173" s="448"/>
      <c r="DV173" s="448"/>
      <c r="DW173" s="448"/>
      <c r="DX173" s="448"/>
      <c r="DY173" s="448"/>
      <c r="DZ173" s="448"/>
      <c r="EA173" s="448"/>
      <c r="EB173" s="448"/>
      <c r="EC173" s="448"/>
      <c r="ED173" s="448"/>
      <c r="EE173" s="448"/>
      <c r="EF173" s="448"/>
      <c r="EG173" s="448"/>
      <c r="EH173" s="448"/>
      <c r="EI173" s="448"/>
      <c r="EJ173" s="448"/>
      <c r="EK173" s="448"/>
      <c r="EL173" s="448"/>
      <c r="EM173" s="448"/>
      <c r="EN173" s="448"/>
      <c r="EO173" s="448"/>
      <c r="EP173" s="448"/>
      <c r="EQ173" s="448"/>
      <c r="ER173" s="448"/>
      <c r="ES173" s="448"/>
      <c r="ET173" s="448"/>
      <c r="EU173" s="448"/>
      <c r="EV173" s="448"/>
      <c r="EW173" s="448"/>
      <c r="EX173" s="448"/>
      <c r="EY173" s="448"/>
      <c r="EZ173" s="448"/>
      <c r="FA173" s="448"/>
      <c r="FB173" s="448"/>
      <c r="FC173" s="448"/>
      <c r="FD173" s="448"/>
      <c r="FE173" s="448"/>
      <c r="FF173" s="448"/>
      <c r="FG173" s="448"/>
      <c r="FH173" s="448"/>
      <c r="FI173" s="448"/>
      <c r="FJ173" s="448"/>
      <c r="FK173" s="448"/>
      <c r="FL173" s="448"/>
      <c r="FM173" s="448"/>
      <c r="FN173" s="448"/>
      <c r="FO173" s="448"/>
      <c r="FP173" s="448"/>
      <c r="FQ173" s="448"/>
      <c r="FR173" s="448"/>
      <c r="FS173" s="448"/>
      <c r="FT173" s="448"/>
      <c r="FU173" s="448"/>
      <c r="FV173" s="448"/>
      <c r="FW173" s="448"/>
      <c r="FX173" s="448"/>
      <c r="FY173" s="448"/>
      <c r="FZ173" s="448"/>
      <c r="GA173" s="448"/>
      <c r="GB173" s="448"/>
      <c r="GC173" s="448"/>
      <c r="GD173" s="448"/>
      <c r="GE173" s="448"/>
      <c r="GF173" s="448"/>
      <c r="GG173" s="448"/>
      <c r="GH173" s="448"/>
      <c r="GI173" s="448"/>
      <c r="GJ173" s="448"/>
      <c r="GK173" s="448"/>
      <c r="GL173" s="448"/>
      <c r="GM173" s="448"/>
      <c r="GN173" s="448"/>
      <c r="GO173" s="448"/>
      <c r="GP173" s="448"/>
      <c r="GQ173" s="448"/>
      <c r="GR173" s="448"/>
      <c r="GS173" s="448"/>
      <c r="GT173" s="448"/>
      <c r="GU173" s="448"/>
      <c r="GV173" s="448"/>
      <c r="GW173" s="448"/>
      <c r="GX173" s="448"/>
      <c r="GY173" s="448"/>
      <c r="GZ173" s="448"/>
      <c r="HA173" s="448"/>
      <c r="HB173" s="448"/>
      <c r="HC173" s="448"/>
      <c r="HD173" s="448"/>
      <c r="HE173" s="448"/>
      <c r="HF173" s="448"/>
      <c r="HG173" s="448"/>
      <c r="HH173" s="448"/>
      <c r="HI173" s="448"/>
      <c r="HJ173" s="448"/>
      <c r="HK173" s="448"/>
      <c r="HL173" s="448"/>
      <c r="HM173" s="448"/>
      <c r="HN173" s="448"/>
      <c r="HO173" s="448"/>
      <c r="HP173" s="448"/>
      <c r="HQ173" s="448"/>
      <c r="HR173" s="448"/>
      <c r="HS173" s="448"/>
      <c r="HT173" s="448"/>
      <c r="HU173" s="448"/>
      <c r="HV173" s="448"/>
      <c r="HW173" s="448"/>
      <c r="HX173" s="448"/>
      <c r="HY173" s="448"/>
      <c r="HZ173" s="448"/>
      <c r="IA173" s="448"/>
      <c r="IB173" s="448"/>
      <c r="IC173" s="448"/>
      <c r="ID173" s="448"/>
      <c r="IE173" s="448"/>
      <c r="IF173" s="448"/>
      <c r="IG173" s="448"/>
      <c r="IH173" s="448"/>
      <c r="II173" s="448"/>
      <c r="IJ173" s="448"/>
      <c r="IK173" s="448"/>
      <c r="IL173" s="448"/>
      <c r="IM173" s="448"/>
      <c r="IN173" s="448"/>
      <c r="IO173" s="448"/>
      <c r="IP173" s="448"/>
      <c r="IQ173" s="448"/>
      <c r="IR173" s="448"/>
      <c r="IS173" s="448"/>
      <c r="IT173" s="448"/>
      <c r="IU173" s="448"/>
      <c r="IV173" s="448"/>
      <c r="IW173" s="448"/>
      <c r="IX173" s="448"/>
      <c r="IY173" s="448"/>
      <c r="IZ173" s="448"/>
      <c r="JA173" s="448"/>
      <c r="JB173" s="448"/>
      <c r="JC173" s="448"/>
      <c r="JD173" s="448"/>
      <c r="JE173" s="448"/>
      <c r="JF173" s="448"/>
      <c r="JG173" s="448"/>
      <c r="JH173" s="448"/>
      <c r="JI173" s="448"/>
      <c r="JJ173" s="448"/>
      <c r="JK173" s="448"/>
      <c r="JL173" s="448"/>
      <c r="JM173" s="448"/>
      <c r="JN173" s="448"/>
      <c r="JO173" s="448"/>
      <c r="JP173" s="448"/>
      <c r="JQ173" s="448"/>
      <c r="JR173" s="448"/>
      <c r="JS173" s="448"/>
      <c r="JT173" s="448"/>
      <c r="JU173" s="448"/>
      <c r="JV173" s="448"/>
      <c r="JW173" s="448"/>
      <c r="JX173" s="448"/>
      <c r="JY173" s="448"/>
      <c r="JZ173" s="448"/>
      <c r="KA173" s="448"/>
      <c r="KB173" s="448"/>
      <c r="KC173" s="448"/>
      <c r="KD173" s="448"/>
      <c r="KE173" s="448"/>
      <c r="KF173" s="448"/>
      <c r="KG173" s="448"/>
      <c r="KH173" s="448"/>
      <c r="KI173" s="448"/>
      <c r="KJ173" s="448"/>
      <c r="KK173" s="448"/>
      <c r="KL173" s="448"/>
      <c r="KM173" s="448"/>
      <c r="KN173" s="448"/>
      <c r="KO173" s="448"/>
      <c r="KP173" s="448"/>
      <c r="KQ173" s="448"/>
      <c r="KR173" s="448"/>
      <c r="KS173" s="448"/>
      <c r="KT173" s="448"/>
      <c r="KU173" s="448"/>
      <c r="KV173" s="448"/>
      <c r="KW173" s="448"/>
      <c r="KX173" s="448"/>
      <c r="KY173" s="448"/>
      <c r="KZ173" s="448"/>
      <c r="LA173" s="448"/>
      <c r="LB173" s="448"/>
      <c r="LC173" s="448"/>
      <c r="LD173" s="448"/>
      <c r="LE173" s="448"/>
      <c r="LF173" s="448"/>
      <c r="LG173" s="448"/>
      <c r="LH173" s="448"/>
      <c r="LI173" s="448"/>
      <c r="LJ173" s="448"/>
      <c r="LK173" s="448"/>
      <c r="LL173" s="448"/>
      <c r="LM173" s="448"/>
      <c r="LN173" s="448"/>
      <c r="LO173" s="448"/>
      <c r="LP173" s="448"/>
      <c r="LQ173" s="448"/>
      <c r="LR173" s="448"/>
      <c r="LS173" s="448"/>
      <c r="LT173" s="448"/>
      <c r="LU173" s="448"/>
      <c r="LV173" s="448"/>
      <c r="LW173" s="448"/>
      <c r="LX173" s="448"/>
      <c r="LY173" s="448"/>
      <c r="LZ173" s="448"/>
      <c r="MA173" s="448"/>
      <c r="MB173" s="448"/>
      <c r="MC173" s="448"/>
      <c r="MD173" s="448"/>
      <c r="ME173" s="448"/>
      <c r="MF173" s="448"/>
      <c r="MG173" s="448"/>
      <c r="MH173" s="448"/>
      <c r="MI173" s="448"/>
      <c r="MJ173" s="448"/>
      <c r="MK173" s="448"/>
      <c r="ML173" s="448"/>
      <c r="MM173" s="448"/>
      <c r="MN173" s="448"/>
      <c r="MO173" s="448"/>
      <c r="MP173" s="448"/>
      <c r="MQ173" s="448"/>
      <c r="MR173" s="448"/>
      <c r="MS173" s="448"/>
      <c r="MT173" s="448"/>
      <c r="MU173" s="448"/>
      <c r="MV173" s="448"/>
      <c r="MW173" s="448"/>
      <c r="MX173" s="448"/>
      <c r="MY173" s="448"/>
      <c r="MZ173" s="448"/>
      <c r="NA173" s="448"/>
      <c r="NB173" s="448"/>
      <c r="NC173" s="448"/>
      <c r="ND173" s="448"/>
      <c r="NE173" s="448"/>
      <c r="NF173" s="448"/>
      <c r="NG173" s="448"/>
      <c r="NH173" s="448"/>
      <c r="NI173" s="448"/>
      <c r="NJ173" s="448"/>
      <c r="NK173" s="448"/>
      <c r="NL173" s="448"/>
      <c r="NM173" s="448"/>
      <c r="NN173" s="448"/>
      <c r="NO173" s="448"/>
      <c r="NP173" s="448"/>
      <c r="NQ173" s="448"/>
      <c r="NR173" s="448"/>
      <c r="NS173" s="448"/>
      <c r="NT173" s="448"/>
      <c r="NU173" s="448"/>
      <c r="NV173" s="448"/>
      <c r="NW173" s="448"/>
      <c r="NX173" s="448"/>
      <c r="NY173" s="448"/>
      <c r="NZ173" s="448"/>
      <c r="OA173" s="448"/>
      <c r="OB173" s="448"/>
      <c r="OC173" s="448"/>
      <c r="OD173" s="448"/>
      <c r="OE173" s="448"/>
      <c r="OF173" s="448"/>
      <c r="OG173" s="448"/>
      <c r="OH173" s="448"/>
      <c r="OI173" s="448"/>
      <c r="OJ173" s="448"/>
      <c r="OK173" s="448"/>
      <c r="OL173" s="448"/>
      <c r="OM173" s="448"/>
      <c r="ON173" s="448"/>
      <c r="OO173" s="448"/>
      <c r="OP173" s="448"/>
      <c r="OQ173" s="448"/>
      <c r="OR173" s="448"/>
      <c r="OS173" s="448"/>
      <c r="OT173" s="448"/>
      <c r="OU173" s="448"/>
      <c r="OV173" s="448"/>
      <c r="OW173" s="448"/>
      <c r="OX173" s="448"/>
      <c r="OY173" s="448"/>
      <c r="OZ173" s="448"/>
      <c r="PA173" s="448"/>
      <c r="PB173" s="448"/>
      <c r="PC173" s="448"/>
      <c r="PD173" s="448"/>
      <c r="PE173" s="448"/>
      <c r="PF173" s="448"/>
      <c r="PG173" s="448"/>
      <c r="PH173" s="448"/>
      <c r="PI173" s="448"/>
      <c r="PJ173" s="448"/>
      <c r="PK173" s="448"/>
      <c r="PL173" s="448"/>
      <c r="PM173" s="448"/>
      <c r="PN173" s="448"/>
      <c r="PO173" s="448"/>
      <c r="PP173" s="448"/>
      <c r="PQ173" s="448"/>
      <c r="PR173" s="448"/>
      <c r="PS173" s="448"/>
      <c r="PT173" s="448"/>
      <c r="PU173" s="448"/>
      <c r="PV173" s="448"/>
      <c r="PW173" s="448"/>
      <c r="PX173" s="448"/>
      <c r="PY173" s="448"/>
      <c r="PZ173" s="448"/>
      <c r="QA173" s="448"/>
      <c r="QB173" s="448"/>
      <c r="QC173" s="448"/>
      <c r="QD173" s="448"/>
      <c r="QE173" s="448"/>
      <c r="QF173" s="448"/>
      <c r="QG173" s="448"/>
      <c r="QH173" s="448"/>
      <c r="QI173" s="448"/>
      <c r="QJ173" s="448"/>
      <c r="QK173" s="448"/>
      <c r="QL173" s="448"/>
      <c r="QM173" s="448"/>
      <c r="QN173" s="448"/>
      <c r="QO173" s="448"/>
      <c r="QP173" s="448"/>
      <c r="QQ173" s="448"/>
      <c r="QR173" s="448"/>
      <c r="QS173" s="448"/>
      <c r="QT173" s="448"/>
      <c r="QU173" s="448"/>
      <c r="QV173" s="448"/>
      <c r="QW173" s="448"/>
      <c r="QX173" s="448"/>
      <c r="QY173" s="448"/>
      <c r="QZ173" s="448"/>
      <c r="RA173" s="448"/>
      <c r="RB173" s="448"/>
      <c r="RC173" s="448"/>
      <c r="RD173" s="448"/>
      <c r="RE173" s="448"/>
      <c r="RF173" s="448"/>
      <c r="RG173" s="448"/>
      <c r="RH173" s="448"/>
      <c r="RI173" s="448"/>
      <c r="RJ173" s="448"/>
      <c r="RK173" s="448"/>
      <c r="RL173" s="448"/>
      <c r="RM173" s="448"/>
      <c r="RN173" s="448"/>
      <c r="RO173" s="448"/>
      <c r="RP173" s="448"/>
      <c r="RQ173" s="448"/>
      <c r="RR173" s="448"/>
      <c r="RS173" s="448"/>
      <c r="RT173" s="448"/>
      <c r="RU173" s="448"/>
      <c r="RV173" s="448"/>
      <c r="RW173" s="448"/>
      <c r="RX173" s="448"/>
      <c r="RY173" s="448"/>
      <c r="RZ173" s="448"/>
      <c r="SA173" s="448"/>
      <c r="SB173" s="448"/>
      <c r="SC173" s="448"/>
      <c r="SD173" s="448"/>
      <c r="SE173" s="448"/>
      <c r="SF173" s="448"/>
      <c r="SG173" s="448"/>
      <c r="SH173" s="448"/>
      <c r="SI173" s="448"/>
      <c r="SJ173" s="448"/>
      <c r="SK173" s="448"/>
      <c r="SL173" s="448"/>
      <c r="SM173" s="448"/>
      <c r="SN173" s="448"/>
      <c r="SO173" s="448"/>
      <c r="SP173" s="448"/>
      <c r="SQ173" s="448"/>
      <c r="SR173" s="448"/>
      <c r="SS173" s="448"/>
      <c r="ST173" s="448"/>
      <c r="SU173" s="448"/>
      <c r="SV173" s="448"/>
      <c r="SW173" s="448"/>
      <c r="SX173" s="448"/>
      <c r="SY173" s="448"/>
      <c r="SZ173" s="448"/>
      <c r="TA173" s="448"/>
      <c r="TB173" s="448"/>
      <c r="TC173" s="448"/>
      <c r="TD173" s="448"/>
      <c r="TE173" s="448"/>
      <c r="TF173" s="448"/>
      <c r="TG173" s="448"/>
      <c r="TH173" s="448"/>
      <c r="TI173" s="448"/>
      <c r="TJ173" s="448"/>
      <c r="TK173" s="448"/>
      <c r="TL173" s="448"/>
      <c r="TM173" s="448"/>
      <c r="TN173" s="448"/>
      <c r="TO173" s="448"/>
      <c r="TP173" s="448"/>
      <c r="TQ173" s="448"/>
      <c r="TR173" s="448"/>
      <c r="TS173" s="448"/>
      <c r="TT173" s="448"/>
      <c r="TU173" s="448"/>
      <c r="TV173" s="448"/>
      <c r="TW173" s="448"/>
      <c r="TX173" s="448"/>
      <c r="TY173" s="448"/>
      <c r="TZ173" s="448"/>
      <c r="UA173" s="448"/>
      <c r="UB173" s="448"/>
      <c r="UC173" s="448"/>
      <c r="UD173" s="448"/>
      <c r="UE173" s="448"/>
      <c r="UF173" s="448"/>
      <c r="UG173" s="448"/>
      <c r="UH173" s="448"/>
      <c r="UI173" s="448"/>
      <c r="UJ173" s="448"/>
      <c r="UK173" s="448"/>
      <c r="UL173" s="448"/>
      <c r="UM173" s="448"/>
    </row>
    <row r="174" spans="1:559" s="522" customFormat="1" ht="13.95" customHeight="1">
      <c r="A174" s="963"/>
      <c r="B174" s="517" t="s">
        <v>175</v>
      </c>
      <c r="C174" s="530" t="s">
        <v>393</v>
      </c>
      <c r="D174" s="518"/>
      <c r="E174" s="851" t="s">
        <v>118</v>
      </c>
      <c r="F174" s="519">
        <v>17.52</v>
      </c>
      <c r="G174" s="519">
        <v>0.68</v>
      </c>
      <c r="H174" s="519">
        <v>1.65</v>
      </c>
      <c r="I174" s="453">
        <f>COUNT(F174:F176)</f>
        <v>3</v>
      </c>
      <c r="J174" s="458">
        <f>AVERAGE(F174:F176)</f>
        <v>17.333333333333332</v>
      </c>
      <c r="K174" s="458">
        <f>STDEV(F174:F176)</f>
        <v>0.86523599863466882</v>
      </c>
      <c r="L174" s="459">
        <f>K174/J174</f>
        <v>4.9917461459692433E-2</v>
      </c>
      <c r="M174" s="454">
        <f t="shared" si="63"/>
        <v>0.21574075392288924</v>
      </c>
      <c r="N174" s="455">
        <f t="shared" si="64"/>
        <v>0.58540508392477386</v>
      </c>
      <c r="O174" s="455">
        <f t="shared" si="65"/>
        <v>0.17081016784954772</v>
      </c>
      <c r="P174" s="455">
        <f t="shared" si="66"/>
        <v>0.82918983215045228</v>
      </c>
      <c r="Q174" s="456">
        <f t="shared" si="67"/>
        <v>2.4875694964513571</v>
      </c>
      <c r="R174" s="457">
        <f>COUNT(F174:F176)</f>
        <v>3</v>
      </c>
      <c r="S174" s="458">
        <f>AVERAGE(F174:F176)</f>
        <v>17.333333333333332</v>
      </c>
      <c r="T174" s="458">
        <f>STDEV(F174:F176)</f>
        <v>0.86523599863466882</v>
      </c>
      <c r="U174" s="459">
        <f t="shared" ref="U174" si="89">T174/S174</f>
        <v>4.9917461459692433E-2</v>
      </c>
      <c r="V174" s="460">
        <f t="shared" si="68"/>
        <v>0.18666666666666742</v>
      </c>
      <c r="W174" s="460">
        <f t="shared" si="69"/>
        <v>1.196</v>
      </c>
      <c r="X174" s="461">
        <f t="shared" si="70"/>
        <v>1.0348222543670638</v>
      </c>
      <c r="Y174" s="462" t="str">
        <f t="shared" si="71"/>
        <v>Accept</v>
      </c>
      <c r="Z174" s="461"/>
      <c r="AA174" s="461"/>
      <c r="AB174" s="463"/>
      <c r="AC174" s="463"/>
      <c r="AD174" s="461"/>
      <c r="AE174" s="463"/>
      <c r="AF174" s="514">
        <f>COUNT(F174:F176)</f>
        <v>3</v>
      </c>
      <c r="AG174" s="515">
        <f>AVERAGE(F174:F176)</f>
        <v>17.333333333333332</v>
      </c>
      <c r="AH174" s="515">
        <f>STDEV(F174:F176)</f>
        <v>0.86523599863466882</v>
      </c>
      <c r="AI174" s="516">
        <f>AH174/AG174</f>
        <v>4.9917461459692433E-2</v>
      </c>
      <c r="AJ174" s="448"/>
      <c r="AK174" s="448"/>
      <c r="AL174" s="448"/>
      <c r="AM174" s="448"/>
      <c r="AN174" s="448"/>
      <c r="AO174" s="448"/>
      <c r="AP174" s="448"/>
      <c r="AQ174" s="448"/>
      <c r="AR174" s="448"/>
      <c r="AS174" s="448"/>
      <c r="AT174" s="448"/>
      <c r="AU174" s="448"/>
      <c r="AV174" s="448"/>
      <c r="AW174" s="448"/>
      <c r="AX174" s="448"/>
      <c r="AY174" s="448"/>
      <c r="AZ174" s="448"/>
      <c r="BA174" s="448"/>
      <c r="BB174" s="448"/>
      <c r="BC174" s="448"/>
      <c r="BD174" s="448"/>
      <c r="BE174" s="448"/>
      <c r="BF174" s="448"/>
      <c r="BG174" s="448"/>
      <c r="BH174" s="448"/>
      <c r="BI174" s="448"/>
      <c r="BJ174" s="448"/>
      <c r="BK174" s="448"/>
      <c r="BL174" s="448"/>
      <c r="BM174" s="448"/>
      <c r="BN174" s="448"/>
      <c r="BO174" s="448"/>
      <c r="BP174" s="448"/>
      <c r="BQ174" s="448"/>
      <c r="BR174" s="448"/>
      <c r="BS174" s="448"/>
      <c r="BT174" s="448"/>
      <c r="BU174" s="448"/>
      <c r="BV174" s="448"/>
      <c r="BW174" s="448"/>
      <c r="BX174" s="448"/>
      <c r="BY174" s="448"/>
      <c r="BZ174" s="448"/>
      <c r="CA174" s="448"/>
      <c r="CB174" s="448"/>
      <c r="CC174" s="448"/>
      <c r="CD174" s="448"/>
      <c r="CE174" s="448"/>
      <c r="CF174" s="448"/>
      <c r="CG174" s="448"/>
      <c r="CH174" s="448"/>
      <c r="CI174" s="448"/>
      <c r="CJ174" s="448"/>
      <c r="CK174" s="448"/>
      <c r="CL174" s="448"/>
      <c r="CM174" s="448"/>
      <c r="CN174" s="448"/>
      <c r="CO174" s="448"/>
      <c r="CP174" s="448"/>
      <c r="CQ174" s="448"/>
      <c r="CR174" s="448"/>
      <c r="CS174" s="448"/>
      <c r="CT174" s="448"/>
      <c r="CU174" s="448"/>
      <c r="CV174" s="448"/>
      <c r="CW174" s="448"/>
      <c r="CX174" s="448"/>
      <c r="CY174" s="448"/>
      <c r="CZ174" s="448"/>
      <c r="DA174" s="448"/>
      <c r="DB174" s="448"/>
      <c r="DC174" s="448"/>
      <c r="DD174" s="448"/>
      <c r="DE174" s="448"/>
      <c r="DF174" s="448"/>
      <c r="DG174" s="448"/>
      <c r="DH174" s="448"/>
      <c r="DI174" s="448"/>
      <c r="DJ174" s="448"/>
      <c r="DK174" s="448"/>
      <c r="DL174" s="448"/>
      <c r="DM174" s="448"/>
      <c r="DN174" s="448"/>
      <c r="DO174" s="448"/>
      <c r="DP174" s="448"/>
      <c r="DQ174" s="448"/>
      <c r="DR174" s="448"/>
      <c r="DS174" s="448"/>
      <c r="DT174" s="448"/>
      <c r="DU174" s="448"/>
      <c r="DV174" s="448"/>
      <c r="DW174" s="448"/>
      <c r="DX174" s="448"/>
      <c r="DY174" s="448"/>
      <c r="DZ174" s="448"/>
      <c r="EA174" s="448"/>
      <c r="EB174" s="448"/>
      <c r="EC174" s="448"/>
      <c r="ED174" s="448"/>
      <c r="EE174" s="448"/>
      <c r="EF174" s="448"/>
      <c r="EG174" s="448"/>
      <c r="EH174" s="448"/>
      <c r="EI174" s="448"/>
      <c r="EJ174" s="448"/>
      <c r="EK174" s="448"/>
      <c r="EL174" s="448"/>
      <c r="EM174" s="448"/>
      <c r="EN174" s="448"/>
      <c r="EO174" s="448"/>
      <c r="EP174" s="448"/>
      <c r="EQ174" s="448"/>
      <c r="ER174" s="448"/>
      <c r="ES174" s="448"/>
      <c r="ET174" s="448"/>
      <c r="EU174" s="448"/>
      <c r="EV174" s="448"/>
      <c r="EW174" s="448"/>
      <c r="EX174" s="448"/>
      <c r="EY174" s="448"/>
      <c r="EZ174" s="448"/>
      <c r="FA174" s="448"/>
      <c r="FB174" s="448"/>
      <c r="FC174" s="448"/>
      <c r="FD174" s="448"/>
      <c r="FE174" s="448"/>
      <c r="FF174" s="448"/>
      <c r="FG174" s="448"/>
      <c r="FH174" s="448"/>
      <c r="FI174" s="448"/>
      <c r="FJ174" s="448"/>
      <c r="FK174" s="448"/>
      <c r="FL174" s="448"/>
      <c r="FM174" s="448"/>
      <c r="FN174" s="448"/>
      <c r="FO174" s="448"/>
      <c r="FP174" s="448"/>
      <c r="FQ174" s="448"/>
      <c r="FR174" s="448"/>
      <c r="FS174" s="448"/>
      <c r="FT174" s="448"/>
      <c r="FU174" s="448"/>
      <c r="FV174" s="448"/>
      <c r="FW174" s="448"/>
      <c r="FX174" s="448"/>
      <c r="FY174" s="448"/>
      <c r="FZ174" s="448"/>
      <c r="GA174" s="448"/>
      <c r="GB174" s="448"/>
      <c r="GC174" s="448"/>
      <c r="GD174" s="448"/>
      <c r="GE174" s="448"/>
      <c r="GF174" s="448"/>
      <c r="GG174" s="448"/>
      <c r="GH174" s="448"/>
      <c r="GI174" s="448"/>
      <c r="GJ174" s="448"/>
      <c r="GK174" s="448"/>
      <c r="GL174" s="448"/>
      <c r="GM174" s="448"/>
      <c r="GN174" s="448"/>
      <c r="GO174" s="448"/>
      <c r="GP174" s="448"/>
      <c r="GQ174" s="448"/>
      <c r="GR174" s="448"/>
      <c r="GS174" s="448"/>
      <c r="GT174" s="448"/>
      <c r="GU174" s="448"/>
      <c r="GV174" s="448"/>
      <c r="GW174" s="448"/>
      <c r="GX174" s="448"/>
      <c r="GY174" s="448"/>
      <c r="GZ174" s="448"/>
      <c r="HA174" s="448"/>
      <c r="HB174" s="448"/>
      <c r="HC174" s="448"/>
      <c r="HD174" s="448"/>
      <c r="HE174" s="448"/>
      <c r="HF174" s="448"/>
      <c r="HG174" s="448"/>
      <c r="HH174" s="448"/>
      <c r="HI174" s="448"/>
      <c r="HJ174" s="448"/>
      <c r="HK174" s="448"/>
      <c r="HL174" s="448"/>
      <c r="HM174" s="448"/>
      <c r="HN174" s="448"/>
      <c r="HO174" s="448"/>
      <c r="HP174" s="448"/>
      <c r="HQ174" s="448"/>
      <c r="HR174" s="448"/>
      <c r="HS174" s="448"/>
      <c r="HT174" s="448"/>
      <c r="HU174" s="448"/>
      <c r="HV174" s="448"/>
      <c r="HW174" s="448"/>
      <c r="HX174" s="448"/>
      <c r="HY174" s="448"/>
      <c r="HZ174" s="448"/>
      <c r="IA174" s="448"/>
      <c r="IB174" s="448"/>
      <c r="IC174" s="448"/>
      <c r="ID174" s="448"/>
      <c r="IE174" s="448"/>
      <c r="IF174" s="448"/>
      <c r="IG174" s="448"/>
      <c r="IH174" s="448"/>
      <c r="II174" s="448"/>
      <c r="IJ174" s="448"/>
      <c r="IK174" s="448"/>
      <c r="IL174" s="448"/>
      <c r="IM174" s="448"/>
      <c r="IN174" s="448"/>
      <c r="IO174" s="448"/>
      <c r="IP174" s="448"/>
      <c r="IQ174" s="448"/>
      <c r="IR174" s="448"/>
      <c r="IS174" s="448"/>
      <c r="IT174" s="448"/>
      <c r="IU174" s="448"/>
      <c r="IV174" s="448"/>
      <c r="IW174" s="448"/>
      <c r="IX174" s="448"/>
      <c r="IY174" s="448"/>
      <c r="IZ174" s="448"/>
      <c r="JA174" s="448"/>
      <c r="JB174" s="448"/>
      <c r="JC174" s="448"/>
      <c r="JD174" s="448"/>
      <c r="JE174" s="448"/>
      <c r="JF174" s="448"/>
      <c r="JG174" s="448"/>
      <c r="JH174" s="448"/>
      <c r="JI174" s="448"/>
      <c r="JJ174" s="448"/>
      <c r="JK174" s="448"/>
      <c r="JL174" s="448"/>
      <c r="JM174" s="448"/>
      <c r="JN174" s="448"/>
      <c r="JO174" s="448"/>
      <c r="JP174" s="448"/>
      <c r="JQ174" s="448"/>
      <c r="JR174" s="448"/>
      <c r="JS174" s="448"/>
      <c r="JT174" s="448"/>
      <c r="JU174" s="448"/>
      <c r="JV174" s="448"/>
      <c r="JW174" s="448"/>
      <c r="JX174" s="448"/>
      <c r="JY174" s="448"/>
      <c r="JZ174" s="448"/>
      <c r="KA174" s="448"/>
      <c r="KB174" s="448"/>
      <c r="KC174" s="448"/>
      <c r="KD174" s="448"/>
      <c r="KE174" s="448"/>
      <c r="KF174" s="448"/>
      <c r="KG174" s="448"/>
      <c r="KH174" s="448"/>
      <c r="KI174" s="448"/>
      <c r="KJ174" s="448"/>
      <c r="KK174" s="448"/>
      <c r="KL174" s="448"/>
      <c r="KM174" s="448"/>
      <c r="KN174" s="448"/>
      <c r="KO174" s="448"/>
      <c r="KP174" s="448"/>
      <c r="KQ174" s="448"/>
      <c r="KR174" s="448"/>
      <c r="KS174" s="448"/>
      <c r="KT174" s="448"/>
      <c r="KU174" s="448"/>
      <c r="KV174" s="448"/>
      <c r="KW174" s="448"/>
      <c r="KX174" s="448"/>
      <c r="KY174" s="448"/>
      <c r="KZ174" s="448"/>
      <c r="LA174" s="448"/>
      <c r="LB174" s="448"/>
      <c r="LC174" s="448"/>
      <c r="LD174" s="448"/>
      <c r="LE174" s="448"/>
      <c r="LF174" s="448"/>
      <c r="LG174" s="448"/>
      <c r="LH174" s="448"/>
      <c r="LI174" s="448"/>
      <c r="LJ174" s="448"/>
      <c r="LK174" s="448"/>
      <c r="LL174" s="448"/>
      <c r="LM174" s="448"/>
      <c r="LN174" s="448"/>
      <c r="LO174" s="448"/>
      <c r="LP174" s="448"/>
      <c r="LQ174" s="448"/>
      <c r="LR174" s="448"/>
      <c r="LS174" s="448"/>
      <c r="LT174" s="448"/>
      <c r="LU174" s="448"/>
      <c r="LV174" s="448"/>
      <c r="LW174" s="448"/>
      <c r="LX174" s="448"/>
      <c r="LY174" s="448"/>
      <c r="LZ174" s="448"/>
      <c r="MA174" s="448"/>
      <c r="MB174" s="448"/>
      <c r="MC174" s="448"/>
      <c r="MD174" s="448"/>
      <c r="ME174" s="448"/>
      <c r="MF174" s="448"/>
      <c r="MG174" s="448"/>
      <c r="MH174" s="448"/>
      <c r="MI174" s="448"/>
      <c r="MJ174" s="448"/>
      <c r="MK174" s="448"/>
      <c r="ML174" s="448"/>
      <c r="MM174" s="448"/>
      <c r="MN174" s="448"/>
      <c r="MO174" s="448"/>
      <c r="MP174" s="448"/>
      <c r="MQ174" s="448"/>
      <c r="MR174" s="448"/>
      <c r="MS174" s="448"/>
      <c r="MT174" s="448"/>
      <c r="MU174" s="448"/>
      <c r="MV174" s="448"/>
      <c r="MW174" s="448"/>
      <c r="MX174" s="448"/>
      <c r="MY174" s="448"/>
      <c r="MZ174" s="448"/>
      <c r="NA174" s="448"/>
      <c r="NB174" s="448"/>
      <c r="NC174" s="448"/>
      <c r="ND174" s="448"/>
      <c r="NE174" s="448"/>
      <c r="NF174" s="448"/>
      <c r="NG174" s="448"/>
      <c r="NH174" s="448"/>
      <c r="NI174" s="448"/>
      <c r="NJ174" s="448"/>
      <c r="NK174" s="448"/>
      <c r="NL174" s="448"/>
      <c r="NM174" s="448"/>
      <c r="NN174" s="448"/>
      <c r="NO174" s="448"/>
      <c r="NP174" s="448"/>
      <c r="NQ174" s="448"/>
      <c r="NR174" s="448"/>
      <c r="NS174" s="448"/>
      <c r="NT174" s="448"/>
      <c r="NU174" s="448"/>
      <c r="NV174" s="448"/>
      <c r="NW174" s="448"/>
      <c r="NX174" s="448"/>
      <c r="NY174" s="448"/>
      <c r="NZ174" s="448"/>
      <c r="OA174" s="448"/>
      <c r="OB174" s="448"/>
      <c r="OC174" s="448"/>
      <c r="OD174" s="448"/>
      <c r="OE174" s="448"/>
      <c r="OF174" s="448"/>
      <c r="OG174" s="448"/>
      <c r="OH174" s="448"/>
      <c r="OI174" s="448"/>
      <c r="OJ174" s="448"/>
      <c r="OK174" s="448"/>
      <c r="OL174" s="448"/>
      <c r="OM174" s="448"/>
      <c r="ON174" s="448"/>
      <c r="OO174" s="448"/>
      <c r="OP174" s="448"/>
      <c r="OQ174" s="448"/>
      <c r="OR174" s="448"/>
      <c r="OS174" s="448"/>
      <c r="OT174" s="448"/>
      <c r="OU174" s="448"/>
      <c r="OV174" s="448"/>
      <c r="OW174" s="448"/>
      <c r="OX174" s="448"/>
      <c r="OY174" s="448"/>
      <c r="OZ174" s="448"/>
      <c r="PA174" s="448"/>
      <c r="PB174" s="448"/>
      <c r="PC174" s="448"/>
      <c r="PD174" s="448"/>
      <c r="PE174" s="448"/>
      <c r="PF174" s="448"/>
      <c r="PG174" s="448"/>
      <c r="PH174" s="448"/>
      <c r="PI174" s="448"/>
      <c r="PJ174" s="448"/>
      <c r="PK174" s="448"/>
      <c r="PL174" s="448"/>
      <c r="PM174" s="448"/>
      <c r="PN174" s="448"/>
      <c r="PO174" s="448"/>
      <c r="PP174" s="448"/>
      <c r="PQ174" s="448"/>
      <c r="PR174" s="448"/>
      <c r="PS174" s="448"/>
      <c r="PT174" s="448"/>
      <c r="PU174" s="448"/>
      <c r="PV174" s="448"/>
      <c r="PW174" s="448"/>
      <c r="PX174" s="448"/>
      <c r="PY174" s="448"/>
      <c r="PZ174" s="448"/>
      <c r="QA174" s="448"/>
      <c r="QB174" s="448"/>
      <c r="QC174" s="448"/>
      <c r="QD174" s="448"/>
      <c r="QE174" s="448"/>
      <c r="QF174" s="448"/>
      <c r="QG174" s="448"/>
      <c r="QH174" s="448"/>
      <c r="QI174" s="448"/>
      <c r="QJ174" s="448"/>
      <c r="QK174" s="448"/>
      <c r="QL174" s="448"/>
      <c r="QM174" s="448"/>
      <c r="QN174" s="448"/>
      <c r="QO174" s="448"/>
      <c r="QP174" s="448"/>
      <c r="QQ174" s="448"/>
      <c r="QR174" s="448"/>
      <c r="QS174" s="448"/>
      <c r="QT174" s="448"/>
      <c r="QU174" s="448"/>
      <c r="QV174" s="448"/>
      <c r="QW174" s="448"/>
      <c r="QX174" s="448"/>
      <c r="QY174" s="448"/>
      <c r="QZ174" s="448"/>
      <c r="RA174" s="448"/>
      <c r="RB174" s="448"/>
      <c r="RC174" s="448"/>
      <c r="RD174" s="448"/>
      <c r="RE174" s="448"/>
      <c r="RF174" s="448"/>
      <c r="RG174" s="448"/>
      <c r="RH174" s="448"/>
      <c r="RI174" s="448"/>
      <c r="RJ174" s="448"/>
      <c r="RK174" s="448"/>
      <c r="RL174" s="448"/>
      <c r="RM174" s="448"/>
      <c r="RN174" s="448"/>
      <c r="RO174" s="448"/>
      <c r="RP174" s="448"/>
      <c r="RQ174" s="448"/>
      <c r="RR174" s="448"/>
      <c r="RS174" s="448"/>
      <c r="RT174" s="448"/>
      <c r="RU174" s="448"/>
      <c r="RV174" s="448"/>
      <c r="RW174" s="448"/>
      <c r="RX174" s="448"/>
      <c r="RY174" s="448"/>
      <c r="RZ174" s="448"/>
      <c r="SA174" s="448"/>
      <c r="SB174" s="448"/>
      <c r="SC174" s="448"/>
      <c r="SD174" s="448"/>
      <c r="SE174" s="448"/>
      <c r="SF174" s="448"/>
      <c r="SG174" s="448"/>
      <c r="SH174" s="448"/>
      <c r="SI174" s="448"/>
      <c r="SJ174" s="448"/>
      <c r="SK174" s="448"/>
      <c r="SL174" s="448"/>
      <c r="SM174" s="448"/>
      <c r="SN174" s="448"/>
      <c r="SO174" s="448"/>
      <c r="SP174" s="448"/>
      <c r="SQ174" s="448"/>
      <c r="SR174" s="448"/>
      <c r="SS174" s="448"/>
      <c r="ST174" s="448"/>
      <c r="SU174" s="448"/>
      <c r="SV174" s="448"/>
      <c r="SW174" s="448"/>
      <c r="SX174" s="448"/>
      <c r="SY174" s="448"/>
      <c r="SZ174" s="448"/>
      <c r="TA174" s="448"/>
      <c r="TB174" s="448"/>
      <c r="TC174" s="448"/>
      <c r="TD174" s="448"/>
      <c r="TE174" s="448"/>
      <c r="TF174" s="448"/>
      <c r="TG174" s="448"/>
      <c r="TH174" s="448"/>
      <c r="TI174" s="448"/>
      <c r="TJ174" s="448"/>
      <c r="TK174" s="448"/>
      <c r="TL174" s="448"/>
      <c r="TM174" s="448"/>
      <c r="TN174" s="448"/>
      <c r="TO174" s="448"/>
      <c r="TP174" s="448"/>
      <c r="TQ174" s="448"/>
      <c r="TR174" s="448"/>
      <c r="TS174" s="448"/>
      <c r="TT174" s="448"/>
      <c r="TU174" s="448"/>
      <c r="TV174" s="448"/>
      <c r="TW174" s="448"/>
      <c r="TX174" s="448"/>
      <c r="TY174" s="448"/>
      <c r="TZ174" s="448"/>
      <c r="UA174" s="448"/>
      <c r="UB174" s="448"/>
      <c r="UC174" s="448"/>
      <c r="UD174" s="448"/>
      <c r="UE174" s="448"/>
      <c r="UF174" s="448"/>
      <c r="UG174" s="448"/>
      <c r="UH174" s="448"/>
      <c r="UI174" s="448"/>
      <c r="UJ174" s="448"/>
      <c r="UK174" s="448"/>
      <c r="UL174" s="448"/>
      <c r="UM174" s="448"/>
    </row>
    <row r="175" spans="1:559" s="448" customFormat="1" ht="13.95" customHeight="1">
      <c r="A175" s="963"/>
      <c r="B175" s="503" t="s">
        <v>175</v>
      </c>
      <c r="C175" s="504" t="s">
        <v>393</v>
      </c>
      <c r="D175" s="505"/>
      <c r="E175" s="845" t="s">
        <v>119</v>
      </c>
      <c r="F175" s="506">
        <v>16.39</v>
      </c>
      <c r="G175" s="506">
        <v>0.98</v>
      </c>
      <c r="H175" s="506">
        <v>1.71</v>
      </c>
      <c r="I175" s="471">
        <f t="shared" ref="I175:L176" si="90">I174</f>
        <v>3</v>
      </c>
      <c r="J175" s="472">
        <f t="shared" si="90"/>
        <v>17.333333333333332</v>
      </c>
      <c r="K175" s="472">
        <f t="shared" si="90"/>
        <v>0.86523599863466882</v>
      </c>
      <c r="L175" s="473">
        <f t="shared" si="90"/>
        <v>4.9917461459692433E-2</v>
      </c>
      <c r="M175" s="474">
        <f t="shared" si="63"/>
        <v>1.090261310003166</v>
      </c>
      <c r="N175" s="475">
        <f t="shared" si="64"/>
        <v>0.13779902649982687</v>
      </c>
      <c r="O175" s="475">
        <f t="shared" si="65"/>
        <v>0.72440194700034621</v>
      </c>
      <c r="P175" s="475">
        <f t="shared" si="66"/>
        <v>0.27559805299965373</v>
      </c>
      <c r="Q175" s="476">
        <f t="shared" si="67"/>
        <v>0.82679415899896114</v>
      </c>
      <c r="R175" s="477"/>
      <c r="S175" s="472"/>
      <c r="T175" s="472"/>
      <c r="U175" s="473"/>
      <c r="V175" s="478">
        <f t="shared" si="68"/>
        <v>0.94333333333333158</v>
      </c>
      <c r="W175" s="478">
        <f t="shared" si="69"/>
        <v>1.196</v>
      </c>
      <c r="X175" s="479">
        <f t="shared" si="70"/>
        <v>1.0348222543670638</v>
      </c>
      <c r="Y175" s="480" t="str">
        <f t="shared" si="71"/>
        <v>Accept</v>
      </c>
      <c r="Z175" s="479"/>
      <c r="AA175" s="479"/>
      <c r="AB175" s="481"/>
      <c r="AC175" s="481"/>
      <c r="AD175" s="479"/>
      <c r="AE175" s="481"/>
      <c r="AF175" s="464"/>
      <c r="AG175" s="482"/>
      <c r="AH175" s="482"/>
      <c r="AI175" s="483"/>
    </row>
    <row r="176" spans="1:559" s="513" customFormat="1" ht="13.95" customHeight="1">
      <c r="A176" s="963"/>
      <c r="B176" s="509" t="s">
        <v>175</v>
      </c>
      <c r="C176" s="510" t="s">
        <v>393</v>
      </c>
      <c r="D176" s="511"/>
      <c r="E176" s="846" t="s">
        <v>120</v>
      </c>
      <c r="F176" s="512">
        <v>18.09</v>
      </c>
      <c r="G176" s="512">
        <v>0.46</v>
      </c>
      <c r="H176" s="512">
        <v>1.62</v>
      </c>
      <c r="I176" s="487">
        <f t="shared" si="90"/>
        <v>3</v>
      </c>
      <c r="J176" s="488">
        <f t="shared" si="90"/>
        <v>17.333333333333332</v>
      </c>
      <c r="K176" s="488">
        <f t="shared" si="90"/>
        <v>0.86523599863466882</v>
      </c>
      <c r="L176" s="489">
        <f t="shared" si="90"/>
        <v>4.9917461459692433E-2</v>
      </c>
      <c r="M176" s="490">
        <f t="shared" si="63"/>
        <v>0.8745205560802809</v>
      </c>
      <c r="N176" s="491">
        <f t="shared" si="64"/>
        <v>0.80908258467421879</v>
      </c>
      <c r="O176" s="491">
        <f t="shared" si="65"/>
        <v>0.61816516934843757</v>
      </c>
      <c r="P176" s="491">
        <f t="shared" si="66"/>
        <v>0.38183483065156243</v>
      </c>
      <c r="Q176" s="492">
        <f t="shared" si="67"/>
        <v>1.1455044919546873</v>
      </c>
      <c r="R176" s="493"/>
      <c r="S176" s="488"/>
      <c r="T176" s="488"/>
      <c r="U176" s="489"/>
      <c r="V176" s="494">
        <f t="shared" si="68"/>
        <v>0.75666666666666771</v>
      </c>
      <c r="W176" s="494">
        <f t="shared" si="69"/>
        <v>1.196</v>
      </c>
      <c r="X176" s="495">
        <f t="shared" si="70"/>
        <v>1.0348222543670638</v>
      </c>
      <c r="Y176" s="496" t="str">
        <f t="shared" si="71"/>
        <v>Accept</v>
      </c>
      <c r="Z176" s="495"/>
      <c r="AA176" s="495"/>
      <c r="AB176" s="497"/>
      <c r="AC176" s="497"/>
      <c r="AD176" s="495"/>
      <c r="AE176" s="497"/>
      <c r="AF176" s="498"/>
      <c r="AG176" s="499"/>
      <c r="AH176" s="499"/>
      <c r="AI176" s="500"/>
      <c r="AJ176" s="448"/>
      <c r="AK176" s="448"/>
      <c r="AL176" s="448"/>
      <c r="AM176" s="448"/>
      <c r="AN176" s="448"/>
      <c r="AO176" s="448"/>
      <c r="AP176" s="448"/>
      <c r="AQ176" s="448"/>
      <c r="AR176" s="448"/>
      <c r="AS176" s="448"/>
      <c r="AT176" s="448"/>
      <c r="AU176" s="448"/>
      <c r="AV176" s="448"/>
      <c r="AW176" s="448"/>
      <c r="AX176" s="448"/>
      <c r="AY176" s="448"/>
      <c r="AZ176" s="448"/>
      <c r="BA176" s="448"/>
      <c r="BB176" s="448"/>
      <c r="BC176" s="448"/>
      <c r="BD176" s="448"/>
      <c r="BE176" s="448"/>
      <c r="BF176" s="448"/>
      <c r="BG176" s="448"/>
      <c r="BH176" s="448"/>
      <c r="BI176" s="448"/>
      <c r="BJ176" s="448"/>
      <c r="BK176" s="448"/>
      <c r="BL176" s="448"/>
      <c r="BM176" s="448"/>
      <c r="BN176" s="448"/>
      <c r="BO176" s="448"/>
      <c r="BP176" s="448"/>
      <c r="BQ176" s="448"/>
      <c r="BR176" s="448"/>
      <c r="BS176" s="448"/>
      <c r="BT176" s="448"/>
      <c r="BU176" s="448"/>
      <c r="BV176" s="448"/>
      <c r="BW176" s="448"/>
      <c r="BX176" s="448"/>
      <c r="BY176" s="448"/>
      <c r="BZ176" s="448"/>
      <c r="CA176" s="448"/>
      <c r="CB176" s="448"/>
      <c r="CC176" s="448"/>
      <c r="CD176" s="448"/>
      <c r="CE176" s="448"/>
      <c r="CF176" s="448"/>
      <c r="CG176" s="448"/>
      <c r="CH176" s="448"/>
      <c r="CI176" s="448"/>
      <c r="CJ176" s="448"/>
      <c r="CK176" s="448"/>
      <c r="CL176" s="448"/>
      <c r="CM176" s="448"/>
      <c r="CN176" s="448"/>
      <c r="CO176" s="448"/>
      <c r="CP176" s="448"/>
      <c r="CQ176" s="448"/>
      <c r="CR176" s="448"/>
      <c r="CS176" s="448"/>
      <c r="CT176" s="448"/>
      <c r="CU176" s="448"/>
      <c r="CV176" s="448"/>
      <c r="CW176" s="448"/>
      <c r="CX176" s="448"/>
      <c r="CY176" s="448"/>
      <c r="CZ176" s="448"/>
      <c r="DA176" s="448"/>
      <c r="DB176" s="448"/>
      <c r="DC176" s="448"/>
      <c r="DD176" s="448"/>
      <c r="DE176" s="448"/>
      <c r="DF176" s="448"/>
      <c r="DG176" s="448"/>
      <c r="DH176" s="448"/>
      <c r="DI176" s="448"/>
      <c r="DJ176" s="448"/>
      <c r="DK176" s="448"/>
      <c r="DL176" s="448"/>
      <c r="DM176" s="448"/>
      <c r="DN176" s="448"/>
      <c r="DO176" s="448"/>
      <c r="DP176" s="448"/>
      <c r="DQ176" s="448"/>
      <c r="DR176" s="448"/>
      <c r="DS176" s="448"/>
      <c r="DT176" s="448"/>
      <c r="DU176" s="448"/>
      <c r="DV176" s="448"/>
      <c r="DW176" s="448"/>
      <c r="DX176" s="448"/>
      <c r="DY176" s="448"/>
      <c r="DZ176" s="448"/>
      <c r="EA176" s="448"/>
      <c r="EB176" s="448"/>
      <c r="EC176" s="448"/>
      <c r="ED176" s="448"/>
      <c r="EE176" s="448"/>
      <c r="EF176" s="448"/>
      <c r="EG176" s="448"/>
      <c r="EH176" s="448"/>
      <c r="EI176" s="448"/>
      <c r="EJ176" s="448"/>
      <c r="EK176" s="448"/>
      <c r="EL176" s="448"/>
      <c r="EM176" s="448"/>
      <c r="EN176" s="448"/>
      <c r="EO176" s="448"/>
      <c r="EP176" s="448"/>
      <c r="EQ176" s="448"/>
      <c r="ER176" s="448"/>
      <c r="ES176" s="448"/>
      <c r="ET176" s="448"/>
      <c r="EU176" s="448"/>
      <c r="EV176" s="448"/>
      <c r="EW176" s="448"/>
      <c r="EX176" s="448"/>
      <c r="EY176" s="448"/>
      <c r="EZ176" s="448"/>
      <c r="FA176" s="448"/>
      <c r="FB176" s="448"/>
      <c r="FC176" s="448"/>
      <c r="FD176" s="448"/>
      <c r="FE176" s="448"/>
      <c r="FF176" s="448"/>
      <c r="FG176" s="448"/>
      <c r="FH176" s="448"/>
      <c r="FI176" s="448"/>
      <c r="FJ176" s="448"/>
      <c r="FK176" s="448"/>
      <c r="FL176" s="448"/>
      <c r="FM176" s="448"/>
      <c r="FN176" s="448"/>
      <c r="FO176" s="448"/>
      <c r="FP176" s="448"/>
      <c r="FQ176" s="448"/>
      <c r="FR176" s="448"/>
      <c r="FS176" s="448"/>
      <c r="FT176" s="448"/>
      <c r="FU176" s="448"/>
      <c r="FV176" s="448"/>
      <c r="FW176" s="448"/>
      <c r="FX176" s="448"/>
      <c r="FY176" s="448"/>
      <c r="FZ176" s="448"/>
      <c r="GA176" s="448"/>
      <c r="GB176" s="448"/>
      <c r="GC176" s="448"/>
      <c r="GD176" s="448"/>
      <c r="GE176" s="448"/>
      <c r="GF176" s="448"/>
      <c r="GG176" s="448"/>
      <c r="GH176" s="448"/>
      <c r="GI176" s="448"/>
      <c r="GJ176" s="448"/>
      <c r="GK176" s="448"/>
      <c r="GL176" s="448"/>
      <c r="GM176" s="448"/>
      <c r="GN176" s="448"/>
      <c r="GO176" s="448"/>
      <c r="GP176" s="448"/>
      <c r="GQ176" s="448"/>
      <c r="GR176" s="448"/>
      <c r="GS176" s="448"/>
      <c r="GT176" s="448"/>
      <c r="GU176" s="448"/>
      <c r="GV176" s="448"/>
      <c r="GW176" s="448"/>
      <c r="GX176" s="448"/>
      <c r="GY176" s="448"/>
      <c r="GZ176" s="448"/>
      <c r="HA176" s="448"/>
      <c r="HB176" s="448"/>
      <c r="HC176" s="448"/>
      <c r="HD176" s="448"/>
      <c r="HE176" s="448"/>
      <c r="HF176" s="448"/>
      <c r="HG176" s="448"/>
      <c r="HH176" s="448"/>
      <c r="HI176" s="448"/>
      <c r="HJ176" s="448"/>
      <c r="HK176" s="448"/>
      <c r="HL176" s="448"/>
      <c r="HM176" s="448"/>
      <c r="HN176" s="448"/>
      <c r="HO176" s="448"/>
      <c r="HP176" s="448"/>
      <c r="HQ176" s="448"/>
      <c r="HR176" s="448"/>
      <c r="HS176" s="448"/>
      <c r="HT176" s="448"/>
      <c r="HU176" s="448"/>
      <c r="HV176" s="448"/>
      <c r="HW176" s="448"/>
      <c r="HX176" s="448"/>
      <c r="HY176" s="448"/>
      <c r="HZ176" s="448"/>
      <c r="IA176" s="448"/>
      <c r="IB176" s="448"/>
      <c r="IC176" s="448"/>
      <c r="ID176" s="448"/>
      <c r="IE176" s="448"/>
      <c r="IF176" s="448"/>
      <c r="IG176" s="448"/>
      <c r="IH176" s="448"/>
      <c r="II176" s="448"/>
      <c r="IJ176" s="448"/>
      <c r="IK176" s="448"/>
      <c r="IL176" s="448"/>
      <c r="IM176" s="448"/>
      <c r="IN176" s="448"/>
      <c r="IO176" s="448"/>
      <c r="IP176" s="448"/>
      <c r="IQ176" s="448"/>
      <c r="IR176" s="448"/>
      <c r="IS176" s="448"/>
      <c r="IT176" s="448"/>
      <c r="IU176" s="448"/>
      <c r="IV176" s="448"/>
      <c r="IW176" s="448"/>
      <c r="IX176" s="448"/>
      <c r="IY176" s="448"/>
      <c r="IZ176" s="448"/>
      <c r="JA176" s="448"/>
      <c r="JB176" s="448"/>
      <c r="JC176" s="448"/>
      <c r="JD176" s="448"/>
      <c r="JE176" s="448"/>
      <c r="JF176" s="448"/>
      <c r="JG176" s="448"/>
      <c r="JH176" s="448"/>
      <c r="JI176" s="448"/>
      <c r="JJ176" s="448"/>
      <c r="JK176" s="448"/>
      <c r="JL176" s="448"/>
      <c r="JM176" s="448"/>
      <c r="JN176" s="448"/>
      <c r="JO176" s="448"/>
      <c r="JP176" s="448"/>
      <c r="JQ176" s="448"/>
      <c r="JR176" s="448"/>
      <c r="JS176" s="448"/>
      <c r="JT176" s="448"/>
      <c r="JU176" s="448"/>
      <c r="JV176" s="448"/>
      <c r="JW176" s="448"/>
      <c r="JX176" s="448"/>
      <c r="JY176" s="448"/>
      <c r="JZ176" s="448"/>
      <c r="KA176" s="448"/>
      <c r="KB176" s="448"/>
      <c r="KC176" s="448"/>
      <c r="KD176" s="448"/>
      <c r="KE176" s="448"/>
      <c r="KF176" s="448"/>
      <c r="KG176" s="448"/>
      <c r="KH176" s="448"/>
      <c r="KI176" s="448"/>
      <c r="KJ176" s="448"/>
      <c r="KK176" s="448"/>
      <c r="KL176" s="448"/>
      <c r="KM176" s="448"/>
      <c r="KN176" s="448"/>
      <c r="KO176" s="448"/>
      <c r="KP176" s="448"/>
      <c r="KQ176" s="448"/>
      <c r="KR176" s="448"/>
      <c r="KS176" s="448"/>
      <c r="KT176" s="448"/>
      <c r="KU176" s="448"/>
      <c r="KV176" s="448"/>
      <c r="KW176" s="448"/>
      <c r="KX176" s="448"/>
      <c r="KY176" s="448"/>
      <c r="KZ176" s="448"/>
      <c r="LA176" s="448"/>
      <c r="LB176" s="448"/>
      <c r="LC176" s="448"/>
      <c r="LD176" s="448"/>
      <c r="LE176" s="448"/>
      <c r="LF176" s="448"/>
      <c r="LG176" s="448"/>
      <c r="LH176" s="448"/>
      <c r="LI176" s="448"/>
      <c r="LJ176" s="448"/>
      <c r="LK176" s="448"/>
      <c r="LL176" s="448"/>
      <c r="LM176" s="448"/>
      <c r="LN176" s="448"/>
      <c r="LO176" s="448"/>
      <c r="LP176" s="448"/>
      <c r="LQ176" s="448"/>
      <c r="LR176" s="448"/>
      <c r="LS176" s="448"/>
      <c r="LT176" s="448"/>
      <c r="LU176" s="448"/>
      <c r="LV176" s="448"/>
      <c r="LW176" s="448"/>
      <c r="LX176" s="448"/>
      <c r="LY176" s="448"/>
      <c r="LZ176" s="448"/>
      <c r="MA176" s="448"/>
      <c r="MB176" s="448"/>
      <c r="MC176" s="448"/>
      <c r="MD176" s="448"/>
      <c r="ME176" s="448"/>
      <c r="MF176" s="448"/>
      <c r="MG176" s="448"/>
      <c r="MH176" s="448"/>
      <c r="MI176" s="448"/>
      <c r="MJ176" s="448"/>
      <c r="MK176" s="448"/>
      <c r="ML176" s="448"/>
      <c r="MM176" s="448"/>
      <c r="MN176" s="448"/>
      <c r="MO176" s="448"/>
      <c r="MP176" s="448"/>
      <c r="MQ176" s="448"/>
      <c r="MR176" s="448"/>
      <c r="MS176" s="448"/>
      <c r="MT176" s="448"/>
      <c r="MU176" s="448"/>
      <c r="MV176" s="448"/>
      <c r="MW176" s="448"/>
      <c r="MX176" s="448"/>
      <c r="MY176" s="448"/>
      <c r="MZ176" s="448"/>
      <c r="NA176" s="448"/>
      <c r="NB176" s="448"/>
      <c r="NC176" s="448"/>
      <c r="ND176" s="448"/>
      <c r="NE176" s="448"/>
      <c r="NF176" s="448"/>
      <c r="NG176" s="448"/>
      <c r="NH176" s="448"/>
      <c r="NI176" s="448"/>
      <c r="NJ176" s="448"/>
      <c r="NK176" s="448"/>
      <c r="NL176" s="448"/>
      <c r="NM176" s="448"/>
      <c r="NN176" s="448"/>
      <c r="NO176" s="448"/>
      <c r="NP176" s="448"/>
      <c r="NQ176" s="448"/>
      <c r="NR176" s="448"/>
      <c r="NS176" s="448"/>
      <c r="NT176" s="448"/>
      <c r="NU176" s="448"/>
      <c r="NV176" s="448"/>
      <c r="NW176" s="448"/>
      <c r="NX176" s="448"/>
      <c r="NY176" s="448"/>
      <c r="NZ176" s="448"/>
      <c r="OA176" s="448"/>
      <c r="OB176" s="448"/>
      <c r="OC176" s="448"/>
      <c r="OD176" s="448"/>
      <c r="OE176" s="448"/>
      <c r="OF176" s="448"/>
      <c r="OG176" s="448"/>
      <c r="OH176" s="448"/>
      <c r="OI176" s="448"/>
      <c r="OJ176" s="448"/>
      <c r="OK176" s="448"/>
      <c r="OL176" s="448"/>
      <c r="OM176" s="448"/>
      <c r="ON176" s="448"/>
      <c r="OO176" s="448"/>
      <c r="OP176" s="448"/>
      <c r="OQ176" s="448"/>
      <c r="OR176" s="448"/>
      <c r="OS176" s="448"/>
      <c r="OT176" s="448"/>
      <c r="OU176" s="448"/>
      <c r="OV176" s="448"/>
      <c r="OW176" s="448"/>
      <c r="OX176" s="448"/>
      <c r="OY176" s="448"/>
      <c r="OZ176" s="448"/>
      <c r="PA176" s="448"/>
      <c r="PB176" s="448"/>
      <c r="PC176" s="448"/>
      <c r="PD176" s="448"/>
      <c r="PE176" s="448"/>
      <c r="PF176" s="448"/>
      <c r="PG176" s="448"/>
      <c r="PH176" s="448"/>
      <c r="PI176" s="448"/>
      <c r="PJ176" s="448"/>
      <c r="PK176" s="448"/>
      <c r="PL176" s="448"/>
      <c r="PM176" s="448"/>
      <c r="PN176" s="448"/>
      <c r="PO176" s="448"/>
      <c r="PP176" s="448"/>
      <c r="PQ176" s="448"/>
      <c r="PR176" s="448"/>
      <c r="PS176" s="448"/>
      <c r="PT176" s="448"/>
      <c r="PU176" s="448"/>
      <c r="PV176" s="448"/>
      <c r="PW176" s="448"/>
      <c r="PX176" s="448"/>
      <c r="PY176" s="448"/>
      <c r="PZ176" s="448"/>
      <c r="QA176" s="448"/>
      <c r="QB176" s="448"/>
      <c r="QC176" s="448"/>
      <c r="QD176" s="448"/>
      <c r="QE176" s="448"/>
      <c r="QF176" s="448"/>
      <c r="QG176" s="448"/>
      <c r="QH176" s="448"/>
      <c r="QI176" s="448"/>
      <c r="QJ176" s="448"/>
      <c r="QK176" s="448"/>
      <c r="QL176" s="448"/>
      <c r="QM176" s="448"/>
      <c r="QN176" s="448"/>
      <c r="QO176" s="448"/>
      <c r="QP176" s="448"/>
      <c r="QQ176" s="448"/>
      <c r="QR176" s="448"/>
      <c r="QS176" s="448"/>
      <c r="QT176" s="448"/>
      <c r="QU176" s="448"/>
      <c r="QV176" s="448"/>
      <c r="QW176" s="448"/>
      <c r="QX176" s="448"/>
      <c r="QY176" s="448"/>
      <c r="QZ176" s="448"/>
      <c r="RA176" s="448"/>
      <c r="RB176" s="448"/>
      <c r="RC176" s="448"/>
      <c r="RD176" s="448"/>
      <c r="RE176" s="448"/>
      <c r="RF176" s="448"/>
      <c r="RG176" s="448"/>
      <c r="RH176" s="448"/>
      <c r="RI176" s="448"/>
      <c r="RJ176" s="448"/>
      <c r="RK176" s="448"/>
      <c r="RL176" s="448"/>
      <c r="RM176" s="448"/>
      <c r="RN176" s="448"/>
      <c r="RO176" s="448"/>
      <c r="RP176" s="448"/>
      <c r="RQ176" s="448"/>
      <c r="RR176" s="448"/>
      <c r="RS176" s="448"/>
      <c r="RT176" s="448"/>
      <c r="RU176" s="448"/>
      <c r="RV176" s="448"/>
      <c r="RW176" s="448"/>
      <c r="RX176" s="448"/>
      <c r="RY176" s="448"/>
      <c r="RZ176" s="448"/>
      <c r="SA176" s="448"/>
      <c r="SB176" s="448"/>
      <c r="SC176" s="448"/>
      <c r="SD176" s="448"/>
      <c r="SE176" s="448"/>
      <c r="SF176" s="448"/>
      <c r="SG176" s="448"/>
      <c r="SH176" s="448"/>
      <c r="SI176" s="448"/>
      <c r="SJ176" s="448"/>
      <c r="SK176" s="448"/>
      <c r="SL176" s="448"/>
      <c r="SM176" s="448"/>
      <c r="SN176" s="448"/>
      <c r="SO176" s="448"/>
      <c r="SP176" s="448"/>
      <c r="SQ176" s="448"/>
      <c r="SR176" s="448"/>
      <c r="SS176" s="448"/>
      <c r="ST176" s="448"/>
      <c r="SU176" s="448"/>
      <c r="SV176" s="448"/>
      <c r="SW176" s="448"/>
      <c r="SX176" s="448"/>
      <c r="SY176" s="448"/>
      <c r="SZ176" s="448"/>
      <c r="TA176" s="448"/>
      <c r="TB176" s="448"/>
      <c r="TC176" s="448"/>
      <c r="TD176" s="448"/>
      <c r="TE176" s="448"/>
      <c r="TF176" s="448"/>
      <c r="TG176" s="448"/>
      <c r="TH176" s="448"/>
      <c r="TI176" s="448"/>
      <c r="TJ176" s="448"/>
      <c r="TK176" s="448"/>
      <c r="TL176" s="448"/>
      <c r="TM176" s="448"/>
      <c r="TN176" s="448"/>
      <c r="TO176" s="448"/>
      <c r="TP176" s="448"/>
      <c r="TQ176" s="448"/>
      <c r="TR176" s="448"/>
      <c r="TS176" s="448"/>
      <c r="TT176" s="448"/>
      <c r="TU176" s="448"/>
      <c r="TV176" s="448"/>
      <c r="TW176" s="448"/>
      <c r="TX176" s="448"/>
      <c r="TY176" s="448"/>
      <c r="TZ176" s="448"/>
      <c r="UA176" s="448"/>
      <c r="UB176" s="448"/>
      <c r="UC176" s="448"/>
      <c r="UD176" s="448"/>
      <c r="UE176" s="448"/>
      <c r="UF176" s="448"/>
      <c r="UG176" s="448"/>
      <c r="UH176" s="448"/>
      <c r="UI176" s="448"/>
      <c r="UJ176" s="448"/>
      <c r="UK176" s="448"/>
      <c r="UL176" s="448"/>
      <c r="UM176" s="448"/>
    </row>
    <row r="177" spans="1:559" s="522" customFormat="1" ht="13.95" customHeight="1">
      <c r="A177" s="963"/>
      <c r="B177" s="517" t="s">
        <v>175</v>
      </c>
      <c r="C177" s="530" t="s">
        <v>396</v>
      </c>
      <c r="D177" s="518"/>
      <c r="E177" s="851" t="s">
        <v>3</v>
      </c>
      <c r="F177" s="519">
        <v>17.57</v>
      </c>
      <c r="G177" s="519">
        <v>0.54</v>
      </c>
      <c r="H177" s="519">
        <v>1.6</v>
      </c>
      <c r="I177" s="453">
        <f>COUNT(F177:F179)</f>
        <v>3</v>
      </c>
      <c r="J177" s="458">
        <f>AVERAGE(F177:F179)</f>
        <v>16.793333333333333</v>
      </c>
      <c r="K177" s="458">
        <f>STDEV(F177:F179)</f>
        <v>0.86569817681067918</v>
      </c>
      <c r="L177" s="459">
        <f>K177/J177</f>
        <v>5.1550109774355646E-2</v>
      </c>
      <c r="M177" s="454">
        <f t="shared" si="63"/>
        <v>0.89715640793883489</v>
      </c>
      <c r="N177" s="455">
        <f t="shared" si="64"/>
        <v>0.81518226873791511</v>
      </c>
      <c r="O177" s="455">
        <f t="shared" si="65"/>
        <v>0.63036453747583021</v>
      </c>
      <c r="P177" s="455">
        <f t="shared" si="66"/>
        <v>0.36963546252416979</v>
      </c>
      <c r="Q177" s="456">
        <f t="shared" si="67"/>
        <v>1.1089063875725094</v>
      </c>
      <c r="R177" s="457">
        <f>COUNT(F177:F179)</f>
        <v>3</v>
      </c>
      <c r="S177" s="458">
        <f>AVERAGE(F177:F179)</f>
        <v>16.793333333333333</v>
      </c>
      <c r="T177" s="458">
        <f>STDEV(F177:F179)</f>
        <v>0.86569817681067918</v>
      </c>
      <c r="U177" s="459">
        <f t="shared" ref="U177" si="91">T177/S177</f>
        <v>5.1550109774355646E-2</v>
      </c>
      <c r="V177" s="460">
        <f t="shared" si="68"/>
        <v>0.77666666666666728</v>
      </c>
      <c r="W177" s="460">
        <f t="shared" si="69"/>
        <v>1.196</v>
      </c>
      <c r="X177" s="461">
        <f t="shared" si="70"/>
        <v>1.0353750194655722</v>
      </c>
      <c r="Y177" s="462" t="str">
        <f t="shared" si="71"/>
        <v>Accept</v>
      </c>
      <c r="Z177" s="461"/>
      <c r="AA177" s="461"/>
      <c r="AB177" s="463"/>
      <c r="AC177" s="463"/>
      <c r="AD177" s="461"/>
      <c r="AE177" s="463"/>
      <c r="AF177" s="514">
        <f>COUNT(F177:F179)</f>
        <v>3</v>
      </c>
      <c r="AG177" s="515">
        <f>AVERAGE(F177:F179)</f>
        <v>16.793333333333333</v>
      </c>
      <c r="AH177" s="515">
        <f>STDEV(F177:F179)</f>
        <v>0.86569817681067918</v>
      </c>
      <c r="AI177" s="516">
        <f>AH177/AG177</f>
        <v>5.1550109774355646E-2</v>
      </c>
      <c r="AJ177" s="448"/>
      <c r="AK177" s="448"/>
      <c r="AL177" s="448"/>
      <c r="AM177" s="448"/>
      <c r="AN177" s="448"/>
      <c r="AO177" s="448"/>
      <c r="AP177" s="448"/>
      <c r="AQ177" s="448"/>
      <c r="AR177" s="448"/>
      <c r="AS177" s="448"/>
      <c r="AT177" s="448"/>
      <c r="AU177" s="448"/>
      <c r="AV177" s="448"/>
      <c r="AW177" s="448"/>
      <c r="AX177" s="448"/>
      <c r="AY177" s="448"/>
      <c r="AZ177" s="448"/>
      <c r="BA177" s="448"/>
      <c r="BB177" s="448"/>
      <c r="BC177" s="448"/>
      <c r="BD177" s="448"/>
      <c r="BE177" s="448"/>
      <c r="BF177" s="448"/>
      <c r="BG177" s="448"/>
      <c r="BH177" s="448"/>
      <c r="BI177" s="448"/>
      <c r="BJ177" s="448"/>
      <c r="BK177" s="448"/>
      <c r="BL177" s="448"/>
      <c r="BM177" s="448"/>
      <c r="BN177" s="448"/>
      <c r="BO177" s="448"/>
      <c r="BP177" s="448"/>
      <c r="BQ177" s="448"/>
      <c r="BR177" s="448"/>
      <c r="BS177" s="448"/>
      <c r="BT177" s="448"/>
      <c r="BU177" s="448"/>
      <c r="BV177" s="448"/>
      <c r="BW177" s="448"/>
      <c r="BX177" s="448"/>
      <c r="BY177" s="448"/>
      <c r="BZ177" s="448"/>
      <c r="CA177" s="448"/>
      <c r="CB177" s="448"/>
      <c r="CC177" s="448"/>
      <c r="CD177" s="448"/>
      <c r="CE177" s="448"/>
      <c r="CF177" s="448"/>
      <c r="CG177" s="448"/>
      <c r="CH177" s="448"/>
      <c r="CI177" s="448"/>
      <c r="CJ177" s="448"/>
      <c r="CK177" s="448"/>
      <c r="CL177" s="448"/>
      <c r="CM177" s="448"/>
      <c r="CN177" s="448"/>
      <c r="CO177" s="448"/>
      <c r="CP177" s="448"/>
      <c r="CQ177" s="448"/>
      <c r="CR177" s="448"/>
      <c r="CS177" s="448"/>
      <c r="CT177" s="448"/>
      <c r="CU177" s="448"/>
      <c r="CV177" s="448"/>
      <c r="CW177" s="448"/>
      <c r="CX177" s="448"/>
      <c r="CY177" s="448"/>
      <c r="CZ177" s="448"/>
      <c r="DA177" s="448"/>
      <c r="DB177" s="448"/>
      <c r="DC177" s="448"/>
      <c r="DD177" s="448"/>
      <c r="DE177" s="448"/>
      <c r="DF177" s="448"/>
      <c r="DG177" s="448"/>
      <c r="DH177" s="448"/>
      <c r="DI177" s="448"/>
      <c r="DJ177" s="448"/>
      <c r="DK177" s="448"/>
      <c r="DL177" s="448"/>
      <c r="DM177" s="448"/>
      <c r="DN177" s="448"/>
      <c r="DO177" s="448"/>
      <c r="DP177" s="448"/>
      <c r="DQ177" s="448"/>
      <c r="DR177" s="448"/>
      <c r="DS177" s="448"/>
      <c r="DT177" s="448"/>
      <c r="DU177" s="448"/>
      <c r="DV177" s="448"/>
      <c r="DW177" s="448"/>
      <c r="DX177" s="448"/>
      <c r="DY177" s="448"/>
      <c r="DZ177" s="448"/>
      <c r="EA177" s="448"/>
      <c r="EB177" s="448"/>
      <c r="EC177" s="448"/>
      <c r="ED177" s="448"/>
      <c r="EE177" s="448"/>
      <c r="EF177" s="448"/>
      <c r="EG177" s="448"/>
      <c r="EH177" s="448"/>
      <c r="EI177" s="448"/>
      <c r="EJ177" s="448"/>
      <c r="EK177" s="448"/>
      <c r="EL177" s="448"/>
      <c r="EM177" s="448"/>
      <c r="EN177" s="448"/>
      <c r="EO177" s="448"/>
      <c r="EP177" s="448"/>
      <c r="EQ177" s="448"/>
      <c r="ER177" s="448"/>
      <c r="ES177" s="448"/>
      <c r="ET177" s="448"/>
      <c r="EU177" s="448"/>
      <c r="EV177" s="448"/>
      <c r="EW177" s="448"/>
      <c r="EX177" s="448"/>
      <c r="EY177" s="448"/>
      <c r="EZ177" s="448"/>
      <c r="FA177" s="448"/>
      <c r="FB177" s="448"/>
      <c r="FC177" s="448"/>
      <c r="FD177" s="448"/>
      <c r="FE177" s="448"/>
      <c r="FF177" s="448"/>
      <c r="FG177" s="448"/>
      <c r="FH177" s="448"/>
      <c r="FI177" s="448"/>
      <c r="FJ177" s="448"/>
      <c r="FK177" s="448"/>
      <c r="FL177" s="448"/>
      <c r="FM177" s="448"/>
      <c r="FN177" s="448"/>
      <c r="FO177" s="448"/>
      <c r="FP177" s="448"/>
      <c r="FQ177" s="448"/>
      <c r="FR177" s="448"/>
      <c r="FS177" s="448"/>
      <c r="FT177" s="448"/>
      <c r="FU177" s="448"/>
      <c r="FV177" s="448"/>
      <c r="FW177" s="448"/>
      <c r="FX177" s="448"/>
      <c r="FY177" s="448"/>
      <c r="FZ177" s="448"/>
      <c r="GA177" s="448"/>
      <c r="GB177" s="448"/>
      <c r="GC177" s="448"/>
      <c r="GD177" s="448"/>
      <c r="GE177" s="448"/>
      <c r="GF177" s="448"/>
      <c r="GG177" s="448"/>
      <c r="GH177" s="448"/>
      <c r="GI177" s="448"/>
      <c r="GJ177" s="448"/>
      <c r="GK177" s="448"/>
      <c r="GL177" s="448"/>
      <c r="GM177" s="448"/>
      <c r="GN177" s="448"/>
      <c r="GO177" s="448"/>
      <c r="GP177" s="448"/>
      <c r="GQ177" s="448"/>
      <c r="GR177" s="448"/>
      <c r="GS177" s="448"/>
      <c r="GT177" s="448"/>
      <c r="GU177" s="448"/>
      <c r="GV177" s="448"/>
      <c r="GW177" s="448"/>
      <c r="GX177" s="448"/>
      <c r="GY177" s="448"/>
      <c r="GZ177" s="448"/>
      <c r="HA177" s="448"/>
      <c r="HB177" s="448"/>
      <c r="HC177" s="448"/>
      <c r="HD177" s="448"/>
      <c r="HE177" s="448"/>
      <c r="HF177" s="448"/>
      <c r="HG177" s="448"/>
      <c r="HH177" s="448"/>
      <c r="HI177" s="448"/>
      <c r="HJ177" s="448"/>
      <c r="HK177" s="448"/>
      <c r="HL177" s="448"/>
      <c r="HM177" s="448"/>
      <c r="HN177" s="448"/>
      <c r="HO177" s="448"/>
      <c r="HP177" s="448"/>
      <c r="HQ177" s="448"/>
      <c r="HR177" s="448"/>
      <c r="HS177" s="448"/>
      <c r="HT177" s="448"/>
      <c r="HU177" s="448"/>
      <c r="HV177" s="448"/>
      <c r="HW177" s="448"/>
      <c r="HX177" s="448"/>
      <c r="HY177" s="448"/>
      <c r="HZ177" s="448"/>
      <c r="IA177" s="448"/>
      <c r="IB177" s="448"/>
      <c r="IC177" s="448"/>
      <c r="ID177" s="448"/>
      <c r="IE177" s="448"/>
      <c r="IF177" s="448"/>
      <c r="IG177" s="448"/>
      <c r="IH177" s="448"/>
      <c r="II177" s="448"/>
      <c r="IJ177" s="448"/>
      <c r="IK177" s="448"/>
      <c r="IL177" s="448"/>
      <c r="IM177" s="448"/>
      <c r="IN177" s="448"/>
      <c r="IO177" s="448"/>
      <c r="IP177" s="448"/>
      <c r="IQ177" s="448"/>
      <c r="IR177" s="448"/>
      <c r="IS177" s="448"/>
      <c r="IT177" s="448"/>
      <c r="IU177" s="448"/>
      <c r="IV177" s="448"/>
      <c r="IW177" s="448"/>
      <c r="IX177" s="448"/>
      <c r="IY177" s="448"/>
      <c r="IZ177" s="448"/>
      <c r="JA177" s="448"/>
      <c r="JB177" s="448"/>
      <c r="JC177" s="448"/>
      <c r="JD177" s="448"/>
      <c r="JE177" s="448"/>
      <c r="JF177" s="448"/>
      <c r="JG177" s="448"/>
      <c r="JH177" s="448"/>
      <c r="JI177" s="448"/>
      <c r="JJ177" s="448"/>
      <c r="JK177" s="448"/>
      <c r="JL177" s="448"/>
      <c r="JM177" s="448"/>
      <c r="JN177" s="448"/>
      <c r="JO177" s="448"/>
      <c r="JP177" s="448"/>
      <c r="JQ177" s="448"/>
      <c r="JR177" s="448"/>
      <c r="JS177" s="448"/>
      <c r="JT177" s="448"/>
      <c r="JU177" s="448"/>
      <c r="JV177" s="448"/>
      <c r="JW177" s="448"/>
      <c r="JX177" s="448"/>
      <c r="JY177" s="448"/>
      <c r="JZ177" s="448"/>
      <c r="KA177" s="448"/>
      <c r="KB177" s="448"/>
      <c r="KC177" s="448"/>
      <c r="KD177" s="448"/>
      <c r="KE177" s="448"/>
      <c r="KF177" s="448"/>
      <c r="KG177" s="448"/>
      <c r="KH177" s="448"/>
      <c r="KI177" s="448"/>
      <c r="KJ177" s="448"/>
      <c r="KK177" s="448"/>
      <c r="KL177" s="448"/>
      <c r="KM177" s="448"/>
      <c r="KN177" s="448"/>
      <c r="KO177" s="448"/>
      <c r="KP177" s="448"/>
      <c r="KQ177" s="448"/>
      <c r="KR177" s="448"/>
      <c r="KS177" s="448"/>
      <c r="KT177" s="448"/>
      <c r="KU177" s="448"/>
      <c r="KV177" s="448"/>
      <c r="KW177" s="448"/>
      <c r="KX177" s="448"/>
      <c r="KY177" s="448"/>
      <c r="KZ177" s="448"/>
      <c r="LA177" s="448"/>
      <c r="LB177" s="448"/>
      <c r="LC177" s="448"/>
      <c r="LD177" s="448"/>
      <c r="LE177" s="448"/>
      <c r="LF177" s="448"/>
      <c r="LG177" s="448"/>
      <c r="LH177" s="448"/>
      <c r="LI177" s="448"/>
      <c r="LJ177" s="448"/>
      <c r="LK177" s="448"/>
      <c r="LL177" s="448"/>
      <c r="LM177" s="448"/>
      <c r="LN177" s="448"/>
      <c r="LO177" s="448"/>
      <c r="LP177" s="448"/>
      <c r="LQ177" s="448"/>
      <c r="LR177" s="448"/>
      <c r="LS177" s="448"/>
      <c r="LT177" s="448"/>
      <c r="LU177" s="448"/>
      <c r="LV177" s="448"/>
      <c r="LW177" s="448"/>
      <c r="LX177" s="448"/>
      <c r="LY177" s="448"/>
      <c r="LZ177" s="448"/>
      <c r="MA177" s="448"/>
      <c r="MB177" s="448"/>
      <c r="MC177" s="448"/>
      <c r="MD177" s="448"/>
      <c r="ME177" s="448"/>
      <c r="MF177" s="448"/>
      <c r="MG177" s="448"/>
      <c r="MH177" s="448"/>
      <c r="MI177" s="448"/>
      <c r="MJ177" s="448"/>
      <c r="MK177" s="448"/>
      <c r="ML177" s="448"/>
      <c r="MM177" s="448"/>
      <c r="MN177" s="448"/>
      <c r="MO177" s="448"/>
      <c r="MP177" s="448"/>
      <c r="MQ177" s="448"/>
      <c r="MR177" s="448"/>
      <c r="MS177" s="448"/>
      <c r="MT177" s="448"/>
      <c r="MU177" s="448"/>
      <c r="MV177" s="448"/>
      <c r="MW177" s="448"/>
      <c r="MX177" s="448"/>
      <c r="MY177" s="448"/>
      <c r="MZ177" s="448"/>
      <c r="NA177" s="448"/>
      <c r="NB177" s="448"/>
      <c r="NC177" s="448"/>
      <c r="ND177" s="448"/>
      <c r="NE177" s="448"/>
      <c r="NF177" s="448"/>
      <c r="NG177" s="448"/>
      <c r="NH177" s="448"/>
      <c r="NI177" s="448"/>
      <c r="NJ177" s="448"/>
      <c r="NK177" s="448"/>
      <c r="NL177" s="448"/>
      <c r="NM177" s="448"/>
      <c r="NN177" s="448"/>
      <c r="NO177" s="448"/>
      <c r="NP177" s="448"/>
      <c r="NQ177" s="448"/>
      <c r="NR177" s="448"/>
      <c r="NS177" s="448"/>
      <c r="NT177" s="448"/>
      <c r="NU177" s="448"/>
      <c r="NV177" s="448"/>
      <c r="NW177" s="448"/>
      <c r="NX177" s="448"/>
      <c r="NY177" s="448"/>
      <c r="NZ177" s="448"/>
      <c r="OA177" s="448"/>
      <c r="OB177" s="448"/>
      <c r="OC177" s="448"/>
      <c r="OD177" s="448"/>
      <c r="OE177" s="448"/>
      <c r="OF177" s="448"/>
      <c r="OG177" s="448"/>
      <c r="OH177" s="448"/>
      <c r="OI177" s="448"/>
      <c r="OJ177" s="448"/>
      <c r="OK177" s="448"/>
      <c r="OL177" s="448"/>
      <c r="OM177" s="448"/>
      <c r="ON177" s="448"/>
      <c r="OO177" s="448"/>
      <c r="OP177" s="448"/>
      <c r="OQ177" s="448"/>
      <c r="OR177" s="448"/>
      <c r="OS177" s="448"/>
      <c r="OT177" s="448"/>
      <c r="OU177" s="448"/>
      <c r="OV177" s="448"/>
      <c r="OW177" s="448"/>
      <c r="OX177" s="448"/>
      <c r="OY177" s="448"/>
      <c r="OZ177" s="448"/>
      <c r="PA177" s="448"/>
      <c r="PB177" s="448"/>
      <c r="PC177" s="448"/>
      <c r="PD177" s="448"/>
      <c r="PE177" s="448"/>
      <c r="PF177" s="448"/>
      <c r="PG177" s="448"/>
      <c r="PH177" s="448"/>
      <c r="PI177" s="448"/>
      <c r="PJ177" s="448"/>
      <c r="PK177" s="448"/>
      <c r="PL177" s="448"/>
      <c r="PM177" s="448"/>
      <c r="PN177" s="448"/>
      <c r="PO177" s="448"/>
      <c r="PP177" s="448"/>
      <c r="PQ177" s="448"/>
      <c r="PR177" s="448"/>
      <c r="PS177" s="448"/>
      <c r="PT177" s="448"/>
      <c r="PU177" s="448"/>
      <c r="PV177" s="448"/>
      <c r="PW177" s="448"/>
      <c r="PX177" s="448"/>
      <c r="PY177" s="448"/>
      <c r="PZ177" s="448"/>
      <c r="QA177" s="448"/>
      <c r="QB177" s="448"/>
      <c r="QC177" s="448"/>
      <c r="QD177" s="448"/>
      <c r="QE177" s="448"/>
      <c r="QF177" s="448"/>
      <c r="QG177" s="448"/>
      <c r="QH177" s="448"/>
      <c r="QI177" s="448"/>
      <c r="QJ177" s="448"/>
      <c r="QK177" s="448"/>
      <c r="QL177" s="448"/>
      <c r="QM177" s="448"/>
      <c r="QN177" s="448"/>
      <c r="QO177" s="448"/>
      <c r="QP177" s="448"/>
      <c r="QQ177" s="448"/>
      <c r="QR177" s="448"/>
      <c r="QS177" s="448"/>
      <c r="QT177" s="448"/>
      <c r="QU177" s="448"/>
      <c r="QV177" s="448"/>
      <c r="QW177" s="448"/>
      <c r="QX177" s="448"/>
      <c r="QY177" s="448"/>
      <c r="QZ177" s="448"/>
      <c r="RA177" s="448"/>
      <c r="RB177" s="448"/>
      <c r="RC177" s="448"/>
      <c r="RD177" s="448"/>
      <c r="RE177" s="448"/>
      <c r="RF177" s="448"/>
      <c r="RG177" s="448"/>
      <c r="RH177" s="448"/>
      <c r="RI177" s="448"/>
      <c r="RJ177" s="448"/>
      <c r="RK177" s="448"/>
      <c r="RL177" s="448"/>
      <c r="RM177" s="448"/>
      <c r="RN177" s="448"/>
      <c r="RO177" s="448"/>
      <c r="RP177" s="448"/>
      <c r="RQ177" s="448"/>
      <c r="RR177" s="448"/>
      <c r="RS177" s="448"/>
      <c r="RT177" s="448"/>
      <c r="RU177" s="448"/>
      <c r="RV177" s="448"/>
      <c r="RW177" s="448"/>
      <c r="RX177" s="448"/>
      <c r="RY177" s="448"/>
      <c r="RZ177" s="448"/>
      <c r="SA177" s="448"/>
      <c r="SB177" s="448"/>
      <c r="SC177" s="448"/>
      <c r="SD177" s="448"/>
      <c r="SE177" s="448"/>
      <c r="SF177" s="448"/>
      <c r="SG177" s="448"/>
      <c r="SH177" s="448"/>
      <c r="SI177" s="448"/>
      <c r="SJ177" s="448"/>
      <c r="SK177" s="448"/>
      <c r="SL177" s="448"/>
      <c r="SM177" s="448"/>
      <c r="SN177" s="448"/>
      <c r="SO177" s="448"/>
      <c r="SP177" s="448"/>
      <c r="SQ177" s="448"/>
      <c r="SR177" s="448"/>
      <c r="SS177" s="448"/>
      <c r="ST177" s="448"/>
      <c r="SU177" s="448"/>
      <c r="SV177" s="448"/>
      <c r="SW177" s="448"/>
      <c r="SX177" s="448"/>
      <c r="SY177" s="448"/>
      <c r="SZ177" s="448"/>
      <c r="TA177" s="448"/>
      <c r="TB177" s="448"/>
      <c r="TC177" s="448"/>
      <c r="TD177" s="448"/>
      <c r="TE177" s="448"/>
      <c r="TF177" s="448"/>
      <c r="TG177" s="448"/>
      <c r="TH177" s="448"/>
      <c r="TI177" s="448"/>
      <c r="TJ177" s="448"/>
      <c r="TK177" s="448"/>
      <c r="TL177" s="448"/>
      <c r="TM177" s="448"/>
      <c r="TN177" s="448"/>
      <c r="TO177" s="448"/>
      <c r="TP177" s="448"/>
      <c r="TQ177" s="448"/>
      <c r="TR177" s="448"/>
      <c r="TS177" s="448"/>
      <c r="TT177" s="448"/>
      <c r="TU177" s="448"/>
      <c r="TV177" s="448"/>
      <c r="TW177" s="448"/>
      <c r="TX177" s="448"/>
      <c r="TY177" s="448"/>
      <c r="TZ177" s="448"/>
      <c r="UA177" s="448"/>
      <c r="UB177" s="448"/>
      <c r="UC177" s="448"/>
      <c r="UD177" s="448"/>
      <c r="UE177" s="448"/>
      <c r="UF177" s="448"/>
      <c r="UG177" s="448"/>
      <c r="UH177" s="448"/>
      <c r="UI177" s="448"/>
      <c r="UJ177" s="448"/>
      <c r="UK177" s="448"/>
      <c r="UL177" s="448"/>
      <c r="UM177" s="448"/>
    </row>
    <row r="178" spans="1:559" s="448" customFormat="1" ht="13.95" customHeight="1">
      <c r="A178" s="963"/>
      <c r="B178" s="503" t="s">
        <v>175</v>
      </c>
      <c r="C178" s="504" t="s">
        <v>396</v>
      </c>
      <c r="D178" s="505"/>
      <c r="E178" s="845" t="s">
        <v>4</v>
      </c>
      <c r="F178" s="506">
        <v>15.86</v>
      </c>
      <c r="G178" s="506">
        <v>0.72</v>
      </c>
      <c r="H178" s="506">
        <v>1.54</v>
      </c>
      <c r="I178" s="471">
        <f t="shared" ref="I178:L179" si="92">I177</f>
        <v>3</v>
      </c>
      <c r="J178" s="472">
        <f t="shared" si="92"/>
        <v>16.793333333333333</v>
      </c>
      <c r="K178" s="472">
        <f t="shared" si="92"/>
        <v>0.86569817681067918</v>
      </c>
      <c r="L178" s="473">
        <f t="shared" si="92"/>
        <v>5.1550109774355646E-2</v>
      </c>
      <c r="M178" s="474">
        <f t="shared" si="63"/>
        <v>1.0781278722011745</v>
      </c>
      <c r="N178" s="475">
        <f t="shared" si="64"/>
        <v>0.14048834733332372</v>
      </c>
      <c r="O178" s="475">
        <f t="shared" si="65"/>
        <v>0.71902330533335257</v>
      </c>
      <c r="P178" s="475">
        <f t="shared" si="66"/>
        <v>0.28097669466664743</v>
      </c>
      <c r="Q178" s="476">
        <f t="shared" si="67"/>
        <v>0.84293008399994229</v>
      </c>
      <c r="R178" s="477"/>
      <c r="S178" s="472"/>
      <c r="T178" s="472"/>
      <c r="U178" s="473"/>
      <c r="V178" s="478">
        <f t="shared" si="68"/>
        <v>0.93333333333333357</v>
      </c>
      <c r="W178" s="478">
        <f t="shared" si="69"/>
        <v>1.196</v>
      </c>
      <c r="X178" s="479">
        <f t="shared" si="70"/>
        <v>1.0353750194655722</v>
      </c>
      <c r="Y178" s="480" t="str">
        <f t="shared" si="71"/>
        <v>Accept</v>
      </c>
      <c r="Z178" s="479"/>
      <c r="AA178" s="479"/>
      <c r="AB178" s="481"/>
      <c r="AC178" s="481"/>
      <c r="AD178" s="479"/>
      <c r="AE178" s="481"/>
      <c r="AF178" s="464"/>
      <c r="AG178" s="482"/>
      <c r="AH178" s="482"/>
      <c r="AI178" s="483"/>
    </row>
    <row r="179" spans="1:559" s="513" customFormat="1" ht="13.95" customHeight="1">
      <c r="A179" s="964"/>
      <c r="B179" s="509" t="s">
        <v>175</v>
      </c>
      <c r="C179" s="510" t="s">
        <v>396</v>
      </c>
      <c r="D179" s="511"/>
      <c r="E179" s="846" t="s">
        <v>5</v>
      </c>
      <c r="F179" s="512">
        <v>16.95</v>
      </c>
      <c r="G179" s="512">
        <v>0.51</v>
      </c>
      <c r="H179" s="512">
        <v>1.54</v>
      </c>
      <c r="I179" s="487">
        <f t="shared" si="92"/>
        <v>3</v>
      </c>
      <c r="J179" s="488">
        <f t="shared" si="92"/>
        <v>16.793333333333333</v>
      </c>
      <c r="K179" s="488">
        <f t="shared" si="92"/>
        <v>0.86569817681067918</v>
      </c>
      <c r="L179" s="489">
        <f t="shared" si="92"/>
        <v>5.1550109774355646E-2</v>
      </c>
      <c r="M179" s="490">
        <f t="shared" si="63"/>
        <v>0.18097146426233951</v>
      </c>
      <c r="N179" s="491">
        <f t="shared" si="64"/>
        <v>0.57180501281017793</v>
      </c>
      <c r="O179" s="491">
        <f t="shared" si="65"/>
        <v>0.14361002562035585</v>
      </c>
      <c r="P179" s="491">
        <f t="shared" si="66"/>
        <v>0.85638997437964415</v>
      </c>
      <c r="Q179" s="492">
        <f t="shared" si="67"/>
        <v>2.5691699231389324</v>
      </c>
      <c r="R179" s="493"/>
      <c r="S179" s="488"/>
      <c r="T179" s="488"/>
      <c r="U179" s="489"/>
      <c r="V179" s="494">
        <f t="shared" si="68"/>
        <v>0.15666666666666629</v>
      </c>
      <c r="W179" s="494">
        <f t="shared" si="69"/>
        <v>1.196</v>
      </c>
      <c r="X179" s="495">
        <f t="shared" si="70"/>
        <v>1.0353750194655722</v>
      </c>
      <c r="Y179" s="496" t="str">
        <f t="shared" si="71"/>
        <v>Accept</v>
      </c>
      <c r="Z179" s="495"/>
      <c r="AA179" s="495"/>
      <c r="AB179" s="497"/>
      <c r="AC179" s="497"/>
      <c r="AD179" s="495"/>
      <c r="AE179" s="497"/>
      <c r="AF179" s="498"/>
      <c r="AG179" s="499"/>
      <c r="AH179" s="499"/>
      <c r="AI179" s="500"/>
      <c r="AJ179" s="448"/>
      <c r="AK179" s="448"/>
      <c r="AL179" s="448"/>
      <c r="AM179" s="448"/>
      <c r="AN179" s="448"/>
      <c r="AO179" s="448"/>
      <c r="AP179" s="448"/>
      <c r="AQ179" s="448"/>
      <c r="AR179" s="448"/>
      <c r="AS179" s="448"/>
      <c r="AT179" s="448"/>
      <c r="AU179" s="448"/>
      <c r="AV179" s="448"/>
      <c r="AW179" s="448"/>
      <c r="AX179" s="448"/>
      <c r="AY179" s="448"/>
      <c r="AZ179" s="448"/>
      <c r="BA179" s="448"/>
      <c r="BB179" s="448"/>
      <c r="BC179" s="448"/>
      <c r="BD179" s="448"/>
      <c r="BE179" s="448"/>
      <c r="BF179" s="448"/>
      <c r="BG179" s="448"/>
      <c r="BH179" s="448"/>
      <c r="BI179" s="448"/>
      <c r="BJ179" s="448"/>
      <c r="BK179" s="448"/>
      <c r="BL179" s="448"/>
      <c r="BM179" s="448"/>
      <c r="BN179" s="448"/>
      <c r="BO179" s="448"/>
      <c r="BP179" s="448"/>
      <c r="BQ179" s="448"/>
      <c r="BR179" s="448"/>
      <c r="BS179" s="448"/>
      <c r="BT179" s="448"/>
      <c r="BU179" s="448"/>
      <c r="BV179" s="448"/>
      <c r="BW179" s="448"/>
      <c r="BX179" s="448"/>
      <c r="BY179" s="448"/>
      <c r="BZ179" s="448"/>
      <c r="CA179" s="448"/>
      <c r="CB179" s="448"/>
      <c r="CC179" s="448"/>
      <c r="CD179" s="448"/>
      <c r="CE179" s="448"/>
      <c r="CF179" s="448"/>
      <c r="CG179" s="448"/>
      <c r="CH179" s="448"/>
      <c r="CI179" s="448"/>
      <c r="CJ179" s="448"/>
      <c r="CK179" s="448"/>
      <c r="CL179" s="448"/>
      <c r="CM179" s="448"/>
      <c r="CN179" s="448"/>
      <c r="CO179" s="448"/>
      <c r="CP179" s="448"/>
      <c r="CQ179" s="448"/>
      <c r="CR179" s="448"/>
      <c r="CS179" s="448"/>
      <c r="CT179" s="448"/>
      <c r="CU179" s="448"/>
      <c r="CV179" s="448"/>
      <c r="CW179" s="448"/>
      <c r="CX179" s="448"/>
      <c r="CY179" s="448"/>
      <c r="CZ179" s="448"/>
      <c r="DA179" s="448"/>
      <c r="DB179" s="448"/>
      <c r="DC179" s="448"/>
      <c r="DD179" s="448"/>
      <c r="DE179" s="448"/>
      <c r="DF179" s="448"/>
      <c r="DG179" s="448"/>
      <c r="DH179" s="448"/>
      <c r="DI179" s="448"/>
      <c r="DJ179" s="448"/>
      <c r="DK179" s="448"/>
      <c r="DL179" s="448"/>
      <c r="DM179" s="448"/>
      <c r="DN179" s="448"/>
      <c r="DO179" s="448"/>
      <c r="DP179" s="448"/>
      <c r="DQ179" s="448"/>
      <c r="DR179" s="448"/>
      <c r="DS179" s="448"/>
      <c r="DT179" s="448"/>
      <c r="DU179" s="448"/>
      <c r="DV179" s="448"/>
      <c r="DW179" s="448"/>
      <c r="DX179" s="448"/>
      <c r="DY179" s="448"/>
      <c r="DZ179" s="448"/>
      <c r="EA179" s="448"/>
      <c r="EB179" s="448"/>
      <c r="EC179" s="448"/>
      <c r="ED179" s="448"/>
      <c r="EE179" s="448"/>
      <c r="EF179" s="448"/>
      <c r="EG179" s="448"/>
      <c r="EH179" s="448"/>
      <c r="EI179" s="448"/>
      <c r="EJ179" s="448"/>
      <c r="EK179" s="448"/>
      <c r="EL179" s="448"/>
      <c r="EM179" s="448"/>
      <c r="EN179" s="448"/>
      <c r="EO179" s="448"/>
      <c r="EP179" s="448"/>
      <c r="EQ179" s="448"/>
      <c r="ER179" s="448"/>
      <c r="ES179" s="448"/>
      <c r="ET179" s="448"/>
      <c r="EU179" s="448"/>
      <c r="EV179" s="448"/>
      <c r="EW179" s="448"/>
      <c r="EX179" s="448"/>
      <c r="EY179" s="448"/>
      <c r="EZ179" s="448"/>
      <c r="FA179" s="448"/>
      <c r="FB179" s="448"/>
      <c r="FC179" s="448"/>
      <c r="FD179" s="448"/>
      <c r="FE179" s="448"/>
      <c r="FF179" s="448"/>
      <c r="FG179" s="448"/>
      <c r="FH179" s="448"/>
      <c r="FI179" s="448"/>
      <c r="FJ179" s="448"/>
      <c r="FK179" s="448"/>
      <c r="FL179" s="448"/>
      <c r="FM179" s="448"/>
      <c r="FN179" s="448"/>
      <c r="FO179" s="448"/>
      <c r="FP179" s="448"/>
      <c r="FQ179" s="448"/>
      <c r="FR179" s="448"/>
      <c r="FS179" s="448"/>
      <c r="FT179" s="448"/>
      <c r="FU179" s="448"/>
      <c r="FV179" s="448"/>
      <c r="FW179" s="448"/>
      <c r="FX179" s="448"/>
      <c r="FY179" s="448"/>
      <c r="FZ179" s="448"/>
      <c r="GA179" s="448"/>
      <c r="GB179" s="448"/>
      <c r="GC179" s="448"/>
      <c r="GD179" s="448"/>
      <c r="GE179" s="448"/>
      <c r="GF179" s="448"/>
      <c r="GG179" s="448"/>
      <c r="GH179" s="448"/>
      <c r="GI179" s="448"/>
      <c r="GJ179" s="448"/>
      <c r="GK179" s="448"/>
      <c r="GL179" s="448"/>
      <c r="GM179" s="448"/>
      <c r="GN179" s="448"/>
      <c r="GO179" s="448"/>
      <c r="GP179" s="448"/>
      <c r="GQ179" s="448"/>
      <c r="GR179" s="448"/>
      <c r="GS179" s="448"/>
      <c r="GT179" s="448"/>
      <c r="GU179" s="448"/>
      <c r="GV179" s="448"/>
      <c r="GW179" s="448"/>
      <c r="GX179" s="448"/>
      <c r="GY179" s="448"/>
      <c r="GZ179" s="448"/>
      <c r="HA179" s="448"/>
      <c r="HB179" s="448"/>
      <c r="HC179" s="448"/>
      <c r="HD179" s="448"/>
      <c r="HE179" s="448"/>
      <c r="HF179" s="448"/>
      <c r="HG179" s="448"/>
      <c r="HH179" s="448"/>
      <c r="HI179" s="448"/>
      <c r="HJ179" s="448"/>
      <c r="HK179" s="448"/>
      <c r="HL179" s="448"/>
      <c r="HM179" s="448"/>
      <c r="HN179" s="448"/>
      <c r="HO179" s="448"/>
      <c r="HP179" s="448"/>
      <c r="HQ179" s="448"/>
      <c r="HR179" s="448"/>
      <c r="HS179" s="448"/>
      <c r="HT179" s="448"/>
      <c r="HU179" s="448"/>
      <c r="HV179" s="448"/>
      <c r="HW179" s="448"/>
      <c r="HX179" s="448"/>
      <c r="HY179" s="448"/>
      <c r="HZ179" s="448"/>
      <c r="IA179" s="448"/>
      <c r="IB179" s="448"/>
      <c r="IC179" s="448"/>
      <c r="ID179" s="448"/>
      <c r="IE179" s="448"/>
      <c r="IF179" s="448"/>
      <c r="IG179" s="448"/>
      <c r="IH179" s="448"/>
      <c r="II179" s="448"/>
      <c r="IJ179" s="448"/>
      <c r="IK179" s="448"/>
      <c r="IL179" s="448"/>
      <c r="IM179" s="448"/>
      <c r="IN179" s="448"/>
      <c r="IO179" s="448"/>
      <c r="IP179" s="448"/>
      <c r="IQ179" s="448"/>
      <c r="IR179" s="448"/>
      <c r="IS179" s="448"/>
      <c r="IT179" s="448"/>
      <c r="IU179" s="448"/>
      <c r="IV179" s="448"/>
      <c r="IW179" s="448"/>
      <c r="IX179" s="448"/>
      <c r="IY179" s="448"/>
      <c r="IZ179" s="448"/>
      <c r="JA179" s="448"/>
      <c r="JB179" s="448"/>
      <c r="JC179" s="448"/>
      <c r="JD179" s="448"/>
      <c r="JE179" s="448"/>
      <c r="JF179" s="448"/>
      <c r="JG179" s="448"/>
      <c r="JH179" s="448"/>
      <c r="JI179" s="448"/>
      <c r="JJ179" s="448"/>
      <c r="JK179" s="448"/>
      <c r="JL179" s="448"/>
      <c r="JM179" s="448"/>
      <c r="JN179" s="448"/>
      <c r="JO179" s="448"/>
      <c r="JP179" s="448"/>
      <c r="JQ179" s="448"/>
      <c r="JR179" s="448"/>
      <c r="JS179" s="448"/>
      <c r="JT179" s="448"/>
      <c r="JU179" s="448"/>
      <c r="JV179" s="448"/>
      <c r="JW179" s="448"/>
      <c r="JX179" s="448"/>
      <c r="JY179" s="448"/>
      <c r="JZ179" s="448"/>
      <c r="KA179" s="448"/>
      <c r="KB179" s="448"/>
      <c r="KC179" s="448"/>
      <c r="KD179" s="448"/>
      <c r="KE179" s="448"/>
      <c r="KF179" s="448"/>
      <c r="KG179" s="448"/>
      <c r="KH179" s="448"/>
      <c r="KI179" s="448"/>
      <c r="KJ179" s="448"/>
      <c r="KK179" s="448"/>
      <c r="KL179" s="448"/>
      <c r="KM179" s="448"/>
      <c r="KN179" s="448"/>
      <c r="KO179" s="448"/>
      <c r="KP179" s="448"/>
      <c r="KQ179" s="448"/>
      <c r="KR179" s="448"/>
      <c r="KS179" s="448"/>
      <c r="KT179" s="448"/>
      <c r="KU179" s="448"/>
      <c r="KV179" s="448"/>
      <c r="KW179" s="448"/>
      <c r="KX179" s="448"/>
      <c r="KY179" s="448"/>
      <c r="KZ179" s="448"/>
      <c r="LA179" s="448"/>
      <c r="LB179" s="448"/>
      <c r="LC179" s="448"/>
      <c r="LD179" s="448"/>
      <c r="LE179" s="448"/>
      <c r="LF179" s="448"/>
      <c r="LG179" s="448"/>
      <c r="LH179" s="448"/>
      <c r="LI179" s="448"/>
      <c r="LJ179" s="448"/>
      <c r="LK179" s="448"/>
      <c r="LL179" s="448"/>
      <c r="LM179" s="448"/>
      <c r="LN179" s="448"/>
      <c r="LO179" s="448"/>
      <c r="LP179" s="448"/>
      <c r="LQ179" s="448"/>
      <c r="LR179" s="448"/>
      <c r="LS179" s="448"/>
      <c r="LT179" s="448"/>
      <c r="LU179" s="448"/>
      <c r="LV179" s="448"/>
      <c r="LW179" s="448"/>
      <c r="LX179" s="448"/>
      <c r="LY179" s="448"/>
      <c r="LZ179" s="448"/>
      <c r="MA179" s="448"/>
      <c r="MB179" s="448"/>
      <c r="MC179" s="448"/>
      <c r="MD179" s="448"/>
      <c r="ME179" s="448"/>
      <c r="MF179" s="448"/>
      <c r="MG179" s="448"/>
      <c r="MH179" s="448"/>
      <c r="MI179" s="448"/>
      <c r="MJ179" s="448"/>
      <c r="MK179" s="448"/>
      <c r="ML179" s="448"/>
      <c r="MM179" s="448"/>
      <c r="MN179" s="448"/>
      <c r="MO179" s="448"/>
      <c r="MP179" s="448"/>
      <c r="MQ179" s="448"/>
      <c r="MR179" s="448"/>
      <c r="MS179" s="448"/>
      <c r="MT179" s="448"/>
      <c r="MU179" s="448"/>
      <c r="MV179" s="448"/>
      <c r="MW179" s="448"/>
      <c r="MX179" s="448"/>
      <c r="MY179" s="448"/>
      <c r="MZ179" s="448"/>
      <c r="NA179" s="448"/>
      <c r="NB179" s="448"/>
      <c r="NC179" s="448"/>
      <c r="ND179" s="448"/>
      <c r="NE179" s="448"/>
      <c r="NF179" s="448"/>
      <c r="NG179" s="448"/>
      <c r="NH179" s="448"/>
      <c r="NI179" s="448"/>
      <c r="NJ179" s="448"/>
      <c r="NK179" s="448"/>
      <c r="NL179" s="448"/>
      <c r="NM179" s="448"/>
      <c r="NN179" s="448"/>
      <c r="NO179" s="448"/>
      <c r="NP179" s="448"/>
      <c r="NQ179" s="448"/>
      <c r="NR179" s="448"/>
      <c r="NS179" s="448"/>
      <c r="NT179" s="448"/>
      <c r="NU179" s="448"/>
      <c r="NV179" s="448"/>
      <c r="NW179" s="448"/>
      <c r="NX179" s="448"/>
      <c r="NY179" s="448"/>
      <c r="NZ179" s="448"/>
      <c r="OA179" s="448"/>
      <c r="OB179" s="448"/>
      <c r="OC179" s="448"/>
      <c r="OD179" s="448"/>
      <c r="OE179" s="448"/>
      <c r="OF179" s="448"/>
      <c r="OG179" s="448"/>
      <c r="OH179" s="448"/>
      <c r="OI179" s="448"/>
      <c r="OJ179" s="448"/>
      <c r="OK179" s="448"/>
      <c r="OL179" s="448"/>
      <c r="OM179" s="448"/>
      <c r="ON179" s="448"/>
      <c r="OO179" s="448"/>
      <c r="OP179" s="448"/>
      <c r="OQ179" s="448"/>
      <c r="OR179" s="448"/>
      <c r="OS179" s="448"/>
      <c r="OT179" s="448"/>
      <c r="OU179" s="448"/>
      <c r="OV179" s="448"/>
      <c r="OW179" s="448"/>
      <c r="OX179" s="448"/>
      <c r="OY179" s="448"/>
      <c r="OZ179" s="448"/>
      <c r="PA179" s="448"/>
      <c r="PB179" s="448"/>
      <c r="PC179" s="448"/>
      <c r="PD179" s="448"/>
      <c r="PE179" s="448"/>
      <c r="PF179" s="448"/>
      <c r="PG179" s="448"/>
      <c r="PH179" s="448"/>
      <c r="PI179" s="448"/>
      <c r="PJ179" s="448"/>
      <c r="PK179" s="448"/>
      <c r="PL179" s="448"/>
      <c r="PM179" s="448"/>
      <c r="PN179" s="448"/>
      <c r="PO179" s="448"/>
      <c r="PP179" s="448"/>
      <c r="PQ179" s="448"/>
      <c r="PR179" s="448"/>
      <c r="PS179" s="448"/>
      <c r="PT179" s="448"/>
      <c r="PU179" s="448"/>
      <c r="PV179" s="448"/>
      <c r="PW179" s="448"/>
      <c r="PX179" s="448"/>
      <c r="PY179" s="448"/>
      <c r="PZ179" s="448"/>
      <c r="QA179" s="448"/>
      <c r="QB179" s="448"/>
      <c r="QC179" s="448"/>
      <c r="QD179" s="448"/>
      <c r="QE179" s="448"/>
      <c r="QF179" s="448"/>
      <c r="QG179" s="448"/>
      <c r="QH179" s="448"/>
      <c r="QI179" s="448"/>
      <c r="QJ179" s="448"/>
      <c r="QK179" s="448"/>
      <c r="QL179" s="448"/>
      <c r="QM179" s="448"/>
      <c r="QN179" s="448"/>
      <c r="QO179" s="448"/>
      <c r="QP179" s="448"/>
      <c r="QQ179" s="448"/>
      <c r="QR179" s="448"/>
      <c r="QS179" s="448"/>
      <c r="QT179" s="448"/>
      <c r="QU179" s="448"/>
      <c r="QV179" s="448"/>
      <c r="QW179" s="448"/>
      <c r="QX179" s="448"/>
      <c r="QY179" s="448"/>
      <c r="QZ179" s="448"/>
      <c r="RA179" s="448"/>
      <c r="RB179" s="448"/>
      <c r="RC179" s="448"/>
      <c r="RD179" s="448"/>
      <c r="RE179" s="448"/>
      <c r="RF179" s="448"/>
      <c r="RG179" s="448"/>
      <c r="RH179" s="448"/>
      <c r="RI179" s="448"/>
      <c r="RJ179" s="448"/>
      <c r="RK179" s="448"/>
      <c r="RL179" s="448"/>
      <c r="RM179" s="448"/>
      <c r="RN179" s="448"/>
      <c r="RO179" s="448"/>
      <c r="RP179" s="448"/>
      <c r="RQ179" s="448"/>
      <c r="RR179" s="448"/>
      <c r="RS179" s="448"/>
      <c r="RT179" s="448"/>
      <c r="RU179" s="448"/>
      <c r="RV179" s="448"/>
      <c r="RW179" s="448"/>
      <c r="RX179" s="448"/>
      <c r="RY179" s="448"/>
      <c r="RZ179" s="448"/>
      <c r="SA179" s="448"/>
      <c r="SB179" s="448"/>
      <c r="SC179" s="448"/>
      <c r="SD179" s="448"/>
      <c r="SE179" s="448"/>
      <c r="SF179" s="448"/>
      <c r="SG179" s="448"/>
      <c r="SH179" s="448"/>
      <c r="SI179" s="448"/>
      <c r="SJ179" s="448"/>
      <c r="SK179" s="448"/>
      <c r="SL179" s="448"/>
      <c r="SM179" s="448"/>
      <c r="SN179" s="448"/>
      <c r="SO179" s="448"/>
      <c r="SP179" s="448"/>
      <c r="SQ179" s="448"/>
      <c r="SR179" s="448"/>
      <c r="SS179" s="448"/>
      <c r="ST179" s="448"/>
      <c r="SU179" s="448"/>
      <c r="SV179" s="448"/>
      <c r="SW179" s="448"/>
      <c r="SX179" s="448"/>
      <c r="SY179" s="448"/>
      <c r="SZ179" s="448"/>
      <c r="TA179" s="448"/>
      <c r="TB179" s="448"/>
      <c r="TC179" s="448"/>
      <c r="TD179" s="448"/>
      <c r="TE179" s="448"/>
      <c r="TF179" s="448"/>
      <c r="TG179" s="448"/>
      <c r="TH179" s="448"/>
      <c r="TI179" s="448"/>
      <c r="TJ179" s="448"/>
      <c r="TK179" s="448"/>
      <c r="TL179" s="448"/>
      <c r="TM179" s="448"/>
      <c r="TN179" s="448"/>
      <c r="TO179" s="448"/>
      <c r="TP179" s="448"/>
      <c r="TQ179" s="448"/>
      <c r="TR179" s="448"/>
      <c r="TS179" s="448"/>
      <c r="TT179" s="448"/>
      <c r="TU179" s="448"/>
      <c r="TV179" s="448"/>
      <c r="TW179" s="448"/>
      <c r="TX179" s="448"/>
      <c r="TY179" s="448"/>
      <c r="TZ179" s="448"/>
      <c r="UA179" s="448"/>
      <c r="UB179" s="448"/>
      <c r="UC179" s="448"/>
      <c r="UD179" s="448"/>
      <c r="UE179" s="448"/>
      <c r="UF179" s="448"/>
      <c r="UG179" s="448"/>
      <c r="UH179" s="448"/>
      <c r="UI179" s="448"/>
      <c r="UJ179" s="448"/>
      <c r="UK179" s="448"/>
      <c r="UL179" s="448"/>
      <c r="UM179" s="448"/>
    </row>
    <row r="180" spans="1:559" s="467" customFormat="1" ht="13.95" customHeight="1">
      <c r="A180" s="962" t="s">
        <v>419</v>
      </c>
      <c r="B180" s="450" t="s">
        <v>1222</v>
      </c>
      <c r="C180" s="451" t="s">
        <v>430</v>
      </c>
      <c r="D180" s="451" t="s">
        <v>1223</v>
      </c>
      <c r="E180" s="451" t="s">
        <v>1224</v>
      </c>
      <c r="F180" s="452">
        <v>10.199999999999999</v>
      </c>
      <c r="G180" s="452">
        <v>0.42</v>
      </c>
      <c r="H180" s="452">
        <v>0.97</v>
      </c>
      <c r="I180" s="453">
        <f>COUNT(F180:F183)</f>
        <v>4</v>
      </c>
      <c r="J180" s="458">
        <f>AVERAGE(F180:F183)</f>
        <v>14.83</v>
      </c>
      <c r="K180" s="458">
        <f>STDEV(F180:F183)</f>
        <v>3.1923345689322655</v>
      </c>
      <c r="L180" s="459">
        <f>K180/J180</f>
        <v>0.21526193991451553</v>
      </c>
      <c r="M180" s="454">
        <f t="shared" si="63"/>
        <v>1.4503492350266372</v>
      </c>
      <c r="N180" s="455">
        <f t="shared" si="64"/>
        <v>7.3480577900076421E-2</v>
      </c>
      <c r="O180" s="455">
        <f t="shared" si="65"/>
        <v>0.8530388441998471</v>
      </c>
      <c r="P180" s="455">
        <f t="shared" si="66"/>
        <v>0.14696115580015284</v>
      </c>
      <c r="Q180" s="456">
        <f t="shared" si="67"/>
        <v>0.58784462320061137</v>
      </c>
      <c r="R180" s="457">
        <f>COUNT(F180:F183)</f>
        <v>4</v>
      </c>
      <c r="S180" s="458">
        <f>AVERAGE(F180:F183)</f>
        <v>14.83</v>
      </c>
      <c r="T180" s="458">
        <f>STDEV(F180:F183)</f>
        <v>3.1923345689322655</v>
      </c>
      <c r="U180" s="459">
        <f>T180/S180</f>
        <v>0.21526193991451553</v>
      </c>
      <c r="V180" s="460">
        <f t="shared" si="68"/>
        <v>4.6300000000000008</v>
      </c>
      <c r="W180" s="460">
        <f t="shared" si="69"/>
        <v>1.383</v>
      </c>
      <c r="X180" s="461">
        <f t="shared" si="70"/>
        <v>4.4149987088333233</v>
      </c>
      <c r="Y180" s="462" t="str">
        <f t="shared" si="71"/>
        <v>Reject</v>
      </c>
      <c r="Z180" s="461"/>
      <c r="AA180" s="461"/>
      <c r="AB180" s="463"/>
      <c r="AC180" s="463"/>
      <c r="AD180" s="461"/>
      <c r="AE180" s="463"/>
      <c r="AF180" s="464">
        <f>COUNT(F181:F183)</f>
        <v>3</v>
      </c>
      <c r="AG180" s="465">
        <f>AVERAGE(F181:F183)</f>
        <v>16.373333333333335</v>
      </c>
      <c r="AH180" s="465">
        <f>STDEV(F181:F183)</f>
        <v>0.99761381973854679</v>
      </c>
      <c r="AI180" s="466">
        <f>AH180/AG180</f>
        <v>6.0929182801621337E-2</v>
      </c>
      <c r="AJ180" s="401"/>
      <c r="AK180" s="401"/>
      <c r="AL180" s="401"/>
      <c r="AM180" s="401"/>
      <c r="AN180" s="401"/>
      <c r="AO180" s="401"/>
      <c r="AP180" s="401"/>
      <c r="AQ180" s="401"/>
      <c r="AR180" s="401"/>
      <c r="AS180" s="401"/>
      <c r="AT180" s="401"/>
      <c r="AU180" s="401"/>
      <c r="AV180" s="401"/>
      <c r="AW180" s="401"/>
      <c r="AX180" s="401"/>
      <c r="AY180" s="401"/>
      <c r="AZ180" s="401"/>
      <c r="BA180" s="401"/>
      <c r="BB180" s="401"/>
      <c r="BC180" s="401"/>
      <c r="BD180" s="401"/>
      <c r="BE180" s="401"/>
      <c r="BF180" s="401"/>
      <c r="BG180" s="401"/>
      <c r="BH180" s="401"/>
      <c r="BI180" s="401"/>
      <c r="BJ180" s="401"/>
      <c r="BK180" s="401"/>
      <c r="BL180" s="401"/>
      <c r="BM180" s="401"/>
      <c r="BN180" s="401"/>
      <c r="BO180" s="401"/>
      <c r="BP180" s="401"/>
      <c r="BQ180" s="401"/>
      <c r="BR180" s="401"/>
      <c r="BS180" s="401"/>
      <c r="BT180" s="401"/>
      <c r="BU180" s="401"/>
      <c r="BV180" s="401"/>
      <c r="BW180" s="401"/>
      <c r="BX180" s="401"/>
      <c r="BY180" s="401"/>
      <c r="BZ180" s="401"/>
      <c r="CA180" s="401"/>
      <c r="CB180" s="401"/>
      <c r="CC180" s="401"/>
      <c r="CD180" s="401"/>
      <c r="CE180" s="401"/>
      <c r="CF180" s="401"/>
      <c r="CG180" s="401"/>
      <c r="CH180" s="401"/>
      <c r="CI180" s="401"/>
      <c r="CJ180" s="401"/>
      <c r="CK180" s="401"/>
      <c r="CL180" s="401"/>
      <c r="CM180" s="401"/>
      <c r="CN180" s="401"/>
      <c r="CO180" s="401"/>
      <c r="CP180" s="401"/>
      <c r="CQ180" s="401"/>
      <c r="CR180" s="401"/>
      <c r="CS180" s="401"/>
      <c r="CT180" s="401"/>
      <c r="CU180" s="401"/>
      <c r="CV180" s="401"/>
      <c r="CW180" s="401"/>
      <c r="CX180" s="401"/>
      <c r="CY180" s="401"/>
      <c r="CZ180" s="401"/>
      <c r="DA180" s="401"/>
      <c r="DB180" s="401"/>
      <c r="DC180" s="401"/>
      <c r="DD180" s="401"/>
      <c r="DE180" s="401"/>
      <c r="DF180" s="401"/>
      <c r="DG180" s="401"/>
      <c r="DH180" s="401"/>
      <c r="DI180" s="401"/>
      <c r="DJ180" s="401"/>
      <c r="DK180" s="401"/>
      <c r="DL180" s="401"/>
      <c r="DM180" s="401"/>
      <c r="DN180" s="401"/>
      <c r="DO180" s="401"/>
      <c r="DP180" s="401"/>
      <c r="DQ180" s="401"/>
      <c r="DR180" s="401"/>
      <c r="DS180" s="401"/>
      <c r="DT180" s="401"/>
      <c r="DU180" s="401"/>
      <c r="DV180" s="401"/>
      <c r="DW180" s="401"/>
      <c r="DX180" s="401"/>
      <c r="DY180" s="401"/>
      <c r="DZ180" s="401"/>
      <c r="EA180" s="401"/>
      <c r="EB180" s="401"/>
      <c r="EC180" s="401"/>
      <c r="ED180" s="401"/>
      <c r="EE180" s="401"/>
      <c r="EF180" s="401"/>
      <c r="EG180" s="401"/>
      <c r="EH180" s="401"/>
      <c r="EI180" s="401"/>
      <c r="EJ180" s="401"/>
      <c r="EK180" s="401"/>
      <c r="EL180" s="401"/>
      <c r="EM180" s="401"/>
      <c r="EN180" s="401"/>
      <c r="EO180" s="401"/>
      <c r="EP180" s="401"/>
      <c r="EQ180" s="401"/>
      <c r="ER180" s="401"/>
      <c r="ES180" s="401"/>
      <c r="ET180" s="401"/>
      <c r="EU180" s="401"/>
      <c r="EV180" s="401"/>
      <c r="EW180" s="401"/>
      <c r="EX180" s="401"/>
      <c r="EY180" s="401"/>
      <c r="EZ180" s="401"/>
      <c r="FA180" s="401"/>
      <c r="FB180" s="401"/>
      <c r="FC180" s="401"/>
      <c r="FD180" s="401"/>
      <c r="FE180" s="401"/>
      <c r="FF180" s="401"/>
      <c r="FG180" s="401"/>
      <c r="FH180" s="401"/>
      <c r="FI180" s="401"/>
      <c r="FJ180" s="401"/>
      <c r="FK180" s="401"/>
      <c r="FL180" s="401"/>
      <c r="FM180" s="401"/>
      <c r="FN180" s="401"/>
      <c r="FO180" s="401"/>
      <c r="FP180" s="401"/>
      <c r="FQ180" s="401"/>
      <c r="FR180" s="401"/>
      <c r="FS180" s="401"/>
      <c r="FT180" s="401"/>
      <c r="FU180" s="401"/>
      <c r="FV180" s="401"/>
      <c r="FW180" s="401"/>
      <c r="FX180" s="401"/>
      <c r="FY180" s="401"/>
      <c r="FZ180" s="401"/>
      <c r="GA180" s="401"/>
      <c r="GB180" s="401"/>
      <c r="GC180" s="401"/>
      <c r="GD180" s="401"/>
      <c r="GE180" s="401"/>
      <c r="GF180" s="401"/>
      <c r="GG180" s="401"/>
      <c r="GH180" s="401"/>
      <c r="GI180" s="401"/>
      <c r="GJ180" s="401"/>
      <c r="GK180" s="401"/>
      <c r="GL180" s="401"/>
      <c r="GM180" s="401"/>
      <c r="GN180" s="401"/>
      <c r="GO180" s="401"/>
      <c r="GP180" s="401"/>
      <c r="GQ180" s="401"/>
      <c r="GR180" s="401"/>
      <c r="GS180" s="401"/>
      <c r="GT180" s="401"/>
      <c r="GU180" s="401"/>
      <c r="GV180" s="401"/>
      <c r="GW180" s="401"/>
      <c r="GX180" s="401"/>
      <c r="GY180" s="401"/>
      <c r="GZ180" s="401"/>
      <c r="HA180" s="401"/>
      <c r="HB180" s="401"/>
      <c r="HC180" s="401"/>
      <c r="HD180" s="401"/>
      <c r="HE180" s="401"/>
      <c r="HF180" s="401"/>
      <c r="HG180" s="401"/>
      <c r="HH180" s="401"/>
      <c r="HI180" s="401"/>
      <c r="HJ180" s="401"/>
      <c r="HK180" s="401"/>
      <c r="HL180" s="401"/>
      <c r="HM180" s="401"/>
      <c r="HN180" s="401"/>
      <c r="HO180" s="401"/>
      <c r="HP180" s="401"/>
      <c r="HQ180" s="401"/>
      <c r="HR180" s="401"/>
      <c r="HS180" s="401"/>
      <c r="HT180" s="401"/>
      <c r="HU180" s="401"/>
      <c r="HV180" s="401"/>
      <c r="HW180" s="401"/>
      <c r="HX180" s="401"/>
      <c r="HY180" s="401"/>
      <c r="HZ180" s="401"/>
      <c r="IA180" s="401"/>
      <c r="IB180" s="401"/>
      <c r="IC180" s="401"/>
      <c r="ID180" s="401"/>
      <c r="IE180" s="401"/>
      <c r="IF180" s="401"/>
      <c r="IG180" s="401"/>
      <c r="IH180" s="401"/>
      <c r="II180" s="401"/>
      <c r="IJ180" s="401"/>
      <c r="IK180" s="401"/>
      <c r="IL180" s="401"/>
      <c r="IM180" s="401"/>
      <c r="IN180" s="401"/>
      <c r="IO180" s="401"/>
      <c r="IP180" s="401"/>
      <c r="IQ180" s="401"/>
      <c r="IR180" s="401"/>
      <c r="IS180" s="401"/>
      <c r="IT180" s="401"/>
      <c r="IU180" s="401"/>
      <c r="IV180" s="401"/>
      <c r="IW180" s="401"/>
      <c r="IX180" s="401"/>
      <c r="IY180" s="401"/>
      <c r="IZ180" s="401"/>
      <c r="JA180" s="401"/>
      <c r="JB180" s="401"/>
      <c r="JC180" s="401"/>
      <c r="JD180" s="401"/>
      <c r="JE180" s="401"/>
      <c r="JF180" s="401"/>
      <c r="JG180" s="401"/>
      <c r="JH180" s="401"/>
      <c r="JI180" s="401"/>
      <c r="JJ180" s="401"/>
      <c r="JK180" s="401"/>
      <c r="JL180" s="401"/>
      <c r="JM180" s="401"/>
      <c r="JN180" s="401"/>
      <c r="JO180" s="401"/>
      <c r="JP180" s="401"/>
      <c r="JQ180" s="401"/>
      <c r="JR180" s="401"/>
      <c r="JS180" s="401"/>
      <c r="JT180" s="401"/>
      <c r="JU180" s="401"/>
      <c r="JV180" s="401"/>
      <c r="JW180" s="401"/>
      <c r="JX180" s="401"/>
      <c r="JY180" s="401"/>
      <c r="JZ180" s="401"/>
      <c r="KA180" s="401"/>
      <c r="KB180" s="401"/>
      <c r="KC180" s="401"/>
      <c r="KD180" s="401"/>
      <c r="KE180" s="401"/>
      <c r="KF180" s="401"/>
      <c r="KG180" s="401"/>
      <c r="KH180" s="401"/>
      <c r="KI180" s="401"/>
      <c r="KJ180" s="401"/>
      <c r="KK180" s="401"/>
      <c r="KL180" s="401"/>
      <c r="KM180" s="401"/>
      <c r="KN180" s="401"/>
      <c r="KO180" s="401"/>
      <c r="KP180" s="401"/>
      <c r="KQ180" s="401"/>
      <c r="KR180" s="401"/>
      <c r="KS180" s="401"/>
      <c r="KT180" s="401"/>
      <c r="KU180" s="401"/>
      <c r="KV180" s="401"/>
      <c r="KW180" s="401"/>
      <c r="KX180" s="401"/>
      <c r="KY180" s="401"/>
      <c r="KZ180" s="401"/>
      <c r="LA180" s="401"/>
      <c r="LB180" s="401"/>
      <c r="LC180" s="401"/>
      <c r="LD180" s="401"/>
      <c r="LE180" s="401"/>
      <c r="LF180" s="401"/>
      <c r="LG180" s="401"/>
      <c r="LH180" s="401"/>
      <c r="LI180" s="401"/>
      <c r="LJ180" s="401"/>
      <c r="LK180" s="401"/>
      <c r="LL180" s="401"/>
      <c r="LM180" s="401"/>
      <c r="LN180" s="401"/>
      <c r="LO180" s="401"/>
      <c r="LP180" s="401"/>
      <c r="LQ180" s="401"/>
      <c r="LR180" s="401"/>
      <c r="LS180" s="401"/>
      <c r="LT180" s="401"/>
      <c r="LU180" s="401"/>
      <c r="LV180" s="401"/>
      <c r="LW180" s="401"/>
      <c r="LX180" s="401"/>
      <c r="LY180" s="401"/>
      <c r="LZ180" s="401"/>
      <c r="MA180" s="401"/>
      <c r="MB180" s="401"/>
      <c r="MC180" s="401"/>
      <c r="MD180" s="401"/>
      <c r="ME180" s="401"/>
      <c r="MF180" s="401"/>
      <c r="MG180" s="401"/>
      <c r="MH180" s="401"/>
      <c r="MI180" s="401"/>
      <c r="MJ180" s="401"/>
      <c r="MK180" s="401"/>
      <c r="ML180" s="401"/>
      <c r="MM180" s="401"/>
      <c r="MN180" s="401"/>
      <c r="MO180" s="401"/>
      <c r="MP180" s="401"/>
      <c r="MQ180" s="401"/>
      <c r="MR180" s="401"/>
      <c r="MS180" s="401"/>
      <c r="MT180" s="401"/>
      <c r="MU180" s="401"/>
      <c r="MV180" s="401"/>
      <c r="MW180" s="401"/>
      <c r="MX180" s="401"/>
      <c r="MY180" s="401"/>
      <c r="MZ180" s="401"/>
      <c r="NA180" s="401"/>
      <c r="NB180" s="401"/>
      <c r="NC180" s="401"/>
      <c r="ND180" s="401"/>
      <c r="NE180" s="401"/>
      <c r="NF180" s="401"/>
      <c r="NG180" s="401"/>
      <c r="NH180" s="401"/>
      <c r="NI180" s="401"/>
      <c r="NJ180" s="401"/>
      <c r="NK180" s="401"/>
      <c r="NL180" s="401"/>
      <c r="NM180" s="401"/>
      <c r="NN180" s="401"/>
      <c r="NO180" s="401"/>
      <c r="NP180" s="401"/>
      <c r="NQ180" s="401"/>
      <c r="NR180" s="401"/>
      <c r="NS180" s="401"/>
      <c r="NT180" s="401"/>
      <c r="NU180" s="401"/>
      <c r="NV180" s="401"/>
      <c r="NW180" s="401"/>
      <c r="NX180" s="401"/>
      <c r="NY180" s="401"/>
      <c r="NZ180" s="401"/>
      <c r="OA180" s="401"/>
      <c r="OB180" s="401"/>
      <c r="OC180" s="401"/>
      <c r="OD180" s="401"/>
      <c r="OE180" s="401"/>
      <c r="OF180" s="401"/>
      <c r="OG180" s="401"/>
      <c r="OH180" s="401"/>
      <c r="OI180" s="401"/>
      <c r="OJ180" s="401"/>
      <c r="OK180" s="401"/>
      <c r="OL180" s="401"/>
      <c r="OM180" s="401"/>
      <c r="ON180" s="401"/>
      <c r="OO180" s="401"/>
      <c r="OP180" s="401"/>
      <c r="OQ180" s="401"/>
      <c r="OR180" s="401"/>
      <c r="OS180" s="401"/>
      <c r="OT180" s="401"/>
      <c r="OU180" s="401"/>
      <c r="OV180" s="401"/>
      <c r="OW180" s="401"/>
      <c r="OX180" s="401"/>
      <c r="OY180" s="401"/>
      <c r="OZ180" s="401"/>
      <c r="PA180" s="401"/>
      <c r="PB180" s="401"/>
      <c r="PC180" s="401"/>
      <c r="PD180" s="401"/>
      <c r="PE180" s="401"/>
      <c r="PF180" s="401"/>
      <c r="PG180" s="401"/>
      <c r="PH180" s="401"/>
      <c r="PI180" s="401"/>
      <c r="PJ180" s="401"/>
      <c r="PK180" s="401"/>
      <c r="PL180" s="401"/>
      <c r="PM180" s="401"/>
      <c r="PN180" s="401"/>
      <c r="PO180" s="401"/>
      <c r="PP180" s="401"/>
      <c r="PQ180" s="401"/>
      <c r="PR180" s="401"/>
      <c r="PS180" s="401"/>
      <c r="PT180" s="401"/>
      <c r="PU180" s="401"/>
      <c r="PV180" s="401"/>
      <c r="PW180" s="401"/>
      <c r="PX180" s="401"/>
      <c r="PY180" s="401"/>
      <c r="PZ180" s="401"/>
      <c r="QA180" s="401"/>
      <c r="QB180" s="401"/>
      <c r="QC180" s="401"/>
      <c r="QD180" s="401"/>
      <c r="QE180" s="401"/>
      <c r="QF180" s="401"/>
      <c r="QG180" s="401"/>
      <c r="QH180" s="401"/>
      <c r="QI180" s="401"/>
      <c r="QJ180" s="401"/>
      <c r="QK180" s="401"/>
      <c r="QL180" s="401"/>
      <c r="QM180" s="401"/>
      <c r="QN180" s="401"/>
      <c r="QO180" s="401"/>
      <c r="QP180" s="401"/>
      <c r="QQ180" s="401"/>
      <c r="QR180" s="401"/>
      <c r="QS180" s="401"/>
      <c r="QT180" s="401"/>
      <c r="QU180" s="401"/>
      <c r="QV180" s="401"/>
      <c r="QW180" s="401"/>
      <c r="QX180" s="401"/>
      <c r="QY180" s="401"/>
      <c r="QZ180" s="401"/>
      <c r="RA180" s="401"/>
      <c r="RB180" s="401"/>
      <c r="RC180" s="401"/>
      <c r="RD180" s="401"/>
      <c r="RE180" s="401"/>
      <c r="RF180" s="401"/>
      <c r="RG180" s="401"/>
      <c r="RH180" s="401"/>
      <c r="RI180" s="401"/>
      <c r="RJ180" s="401"/>
      <c r="RK180" s="401"/>
      <c r="RL180" s="401"/>
      <c r="RM180" s="401"/>
      <c r="RN180" s="401"/>
      <c r="RO180" s="401"/>
      <c r="RP180" s="401"/>
      <c r="RQ180" s="401"/>
      <c r="RR180" s="401"/>
      <c r="RS180" s="401"/>
      <c r="RT180" s="401"/>
      <c r="RU180" s="401"/>
      <c r="RV180" s="401"/>
      <c r="RW180" s="401"/>
      <c r="RX180" s="401"/>
      <c r="RY180" s="401"/>
      <c r="RZ180" s="401"/>
      <c r="SA180" s="401"/>
      <c r="SB180" s="401"/>
      <c r="SC180" s="401"/>
      <c r="SD180" s="401"/>
      <c r="SE180" s="401"/>
      <c r="SF180" s="401"/>
      <c r="SG180" s="401"/>
      <c r="SH180" s="401"/>
      <c r="SI180" s="401"/>
      <c r="SJ180" s="401"/>
      <c r="SK180" s="401"/>
      <c r="SL180" s="401"/>
      <c r="SM180" s="401"/>
      <c r="SN180" s="401"/>
      <c r="SO180" s="401"/>
      <c r="SP180" s="401"/>
      <c r="SQ180" s="401"/>
      <c r="SR180" s="401"/>
      <c r="SS180" s="401"/>
      <c r="ST180" s="401"/>
      <c r="SU180" s="401"/>
      <c r="SV180" s="401"/>
      <c r="SW180" s="401"/>
      <c r="SX180" s="401"/>
      <c r="SY180" s="401"/>
      <c r="SZ180" s="401"/>
      <c r="TA180" s="401"/>
      <c r="TB180" s="401"/>
      <c r="TC180" s="401"/>
      <c r="TD180" s="401"/>
      <c r="TE180" s="401"/>
      <c r="TF180" s="401"/>
      <c r="TG180" s="401"/>
      <c r="TH180" s="401"/>
      <c r="TI180" s="401"/>
      <c r="TJ180" s="401"/>
      <c r="TK180" s="401"/>
      <c r="TL180" s="401"/>
      <c r="TM180" s="401"/>
      <c r="TN180" s="401"/>
      <c r="TO180" s="401"/>
      <c r="TP180" s="401"/>
      <c r="TQ180" s="401"/>
      <c r="TR180" s="401"/>
      <c r="TS180" s="401"/>
      <c r="TT180" s="401"/>
      <c r="TU180" s="401"/>
      <c r="TV180" s="401"/>
      <c r="TW180" s="401"/>
      <c r="TX180" s="401"/>
      <c r="TY180" s="401"/>
      <c r="TZ180" s="401"/>
      <c r="UA180" s="401"/>
      <c r="UB180" s="401"/>
      <c r="UC180" s="401"/>
      <c r="UD180" s="401"/>
      <c r="UE180" s="401"/>
      <c r="UF180" s="401"/>
      <c r="UG180" s="401"/>
      <c r="UH180" s="401"/>
      <c r="UI180" s="401"/>
      <c r="UJ180" s="401"/>
      <c r="UK180" s="401"/>
      <c r="UL180" s="401"/>
      <c r="UM180" s="401"/>
    </row>
    <row r="181" spans="1:559" s="401" customFormat="1" ht="13.95" customHeight="1">
      <c r="A181" s="963"/>
      <c r="B181" s="468" t="s">
        <v>1222</v>
      </c>
      <c r="C181" s="469" t="s">
        <v>430</v>
      </c>
      <c r="D181" s="469" t="s">
        <v>1225</v>
      </c>
      <c r="E181" s="469" t="s">
        <v>1226</v>
      </c>
      <c r="F181" s="470">
        <v>16.29</v>
      </c>
      <c r="G181" s="470">
        <v>0.59</v>
      </c>
      <c r="H181" s="470">
        <v>1.52</v>
      </c>
      <c r="I181" s="471">
        <f t="shared" ref="I181:L183" si="93">I180</f>
        <v>4</v>
      </c>
      <c r="J181" s="472">
        <f t="shared" si="93"/>
        <v>14.83</v>
      </c>
      <c r="K181" s="472">
        <f t="shared" si="93"/>
        <v>3.1923345689322655</v>
      </c>
      <c r="L181" s="473">
        <f t="shared" si="93"/>
        <v>0.21526193991451553</v>
      </c>
      <c r="M181" s="474">
        <f t="shared" si="63"/>
        <v>0.45734554711423081</v>
      </c>
      <c r="N181" s="475">
        <f t="shared" si="64"/>
        <v>0.67628865164357954</v>
      </c>
      <c r="O181" s="475">
        <f t="shared" si="65"/>
        <v>0.35257730328715908</v>
      </c>
      <c r="P181" s="475">
        <f t="shared" si="66"/>
        <v>0.64742269671284092</v>
      </c>
      <c r="Q181" s="476">
        <f t="shared" si="67"/>
        <v>2.5896907868513637</v>
      </c>
      <c r="R181" s="477"/>
      <c r="S181" s="472"/>
      <c r="T181" s="472"/>
      <c r="U181" s="473"/>
      <c r="V181" s="478">
        <f t="shared" si="68"/>
        <v>1.4599999999999991</v>
      </c>
      <c r="W181" s="478">
        <f t="shared" si="69"/>
        <v>1.383</v>
      </c>
      <c r="X181" s="479">
        <f t="shared" si="70"/>
        <v>4.4149987088333233</v>
      </c>
      <c r="Y181" s="480" t="str">
        <f t="shared" si="71"/>
        <v>Accept</v>
      </c>
      <c r="Z181" s="479">
        <v>1.0780000000000001</v>
      </c>
      <c r="AA181" s="479">
        <f>Z181*K181</f>
        <v>3.4413366653089823</v>
      </c>
      <c r="AB181" s="481" t="str">
        <f t="shared" ref="AB181:AB183" si="94">IF(V181&gt;AA181, "Reject", "Accept")</f>
        <v>Accept</v>
      </c>
      <c r="AC181" s="481"/>
      <c r="AD181" s="479"/>
      <c r="AE181" s="481"/>
      <c r="AF181" s="464"/>
      <c r="AG181" s="482"/>
      <c r="AH181" s="482"/>
      <c r="AI181" s="483"/>
    </row>
    <row r="182" spans="1:559" s="401" customFormat="1" ht="13.95" customHeight="1">
      <c r="A182" s="963"/>
      <c r="B182" s="468" t="s">
        <v>1222</v>
      </c>
      <c r="C182" s="469" t="s">
        <v>430</v>
      </c>
      <c r="D182" s="469" t="s">
        <v>1227</v>
      </c>
      <c r="E182" s="469" t="s">
        <v>1228</v>
      </c>
      <c r="F182" s="470">
        <v>17.41</v>
      </c>
      <c r="G182" s="470">
        <v>0.54</v>
      </c>
      <c r="H182" s="470">
        <v>1.59</v>
      </c>
      <c r="I182" s="471">
        <f t="shared" si="93"/>
        <v>4</v>
      </c>
      <c r="J182" s="472">
        <f t="shared" si="93"/>
        <v>14.83</v>
      </c>
      <c r="K182" s="472">
        <f t="shared" si="93"/>
        <v>3.1923345689322655</v>
      </c>
      <c r="L182" s="473">
        <f t="shared" si="93"/>
        <v>0.21526193991451553</v>
      </c>
      <c r="M182" s="474">
        <f t="shared" si="63"/>
        <v>0.8081859668182988</v>
      </c>
      <c r="N182" s="475">
        <f t="shared" si="64"/>
        <v>0.79050823252436908</v>
      </c>
      <c r="O182" s="475">
        <f t="shared" si="65"/>
        <v>0.58101646504873816</v>
      </c>
      <c r="P182" s="475">
        <f t="shared" si="66"/>
        <v>0.41898353495126184</v>
      </c>
      <c r="Q182" s="476">
        <f t="shared" si="67"/>
        <v>1.6759341398050474</v>
      </c>
      <c r="R182" s="477"/>
      <c r="S182" s="472"/>
      <c r="T182" s="472"/>
      <c r="U182" s="473"/>
      <c r="V182" s="478">
        <f t="shared" si="68"/>
        <v>2.58</v>
      </c>
      <c r="W182" s="478">
        <f t="shared" si="69"/>
        <v>1.383</v>
      </c>
      <c r="X182" s="479">
        <f t="shared" si="70"/>
        <v>4.4149987088333233</v>
      </c>
      <c r="Y182" s="480" t="str">
        <f t="shared" si="71"/>
        <v>Accept</v>
      </c>
      <c r="Z182" s="479">
        <v>1.0780000000000001</v>
      </c>
      <c r="AA182" s="479">
        <f>Z182*K182</f>
        <v>3.4413366653089823</v>
      </c>
      <c r="AB182" s="481" t="str">
        <f t="shared" si="94"/>
        <v>Accept</v>
      </c>
      <c r="AC182" s="481"/>
      <c r="AD182" s="479"/>
      <c r="AE182" s="481"/>
      <c r="AF182" s="464"/>
      <c r="AG182" s="482"/>
      <c r="AH182" s="482"/>
      <c r="AI182" s="483"/>
    </row>
    <row r="183" spans="1:559" s="501" customFormat="1" ht="13.95" customHeight="1">
      <c r="A183" s="963"/>
      <c r="B183" s="484" t="s">
        <v>1222</v>
      </c>
      <c r="C183" s="485" t="s">
        <v>430</v>
      </c>
      <c r="D183" s="485" t="s">
        <v>1229</v>
      </c>
      <c r="E183" s="485" t="s">
        <v>1230</v>
      </c>
      <c r="F183" s="486">
        <v>15.42</v>
      </c>
      <c r="G183" s="486">
        <v>0.74</v>
      </c>
      <c r="H183" s="486">
        <v>1.51</v>
      </c>
      <c r="I183" s="487">
        <f t="shared" si="93"/>
        <v>4</v>
      </c>
      <c r="J183" s="488">
        <f t="shared" si="93"/>
        <v>14.83</v>
      </c>
      <c r="K183" s="488">
        <f t="shared" si="93"/>
        <v>3.1923345689322655</v>
      </c>
      <c r="L183" s="489">
        <f t="shared" si="93"/>
        <v>0.21526193991451553</v>
      </c>
      <c r="M183" s="490">
        <f t="shared" si="63"/>
        <v>0.18481772109410705</v>
      </c>
      <c r="N183" s="491">
        <f t="shared" si="64"/>
        <v>0.57331399605897826</v>
      </c>
      <c r="O183" s="491">
        <f t="shared" si="65"/>
        <v>0.14662799211795652</v>
      </c>
      <c r="P183" s="491">
        <f t="shared" si="66"/>
        <v>0.85337200788204348</v>
      </c>
      <c r="Q183" s="492">
        <f t="shared" si="67"/>
        <v>3.4134880315281739</v>
      </c>
      <c r="R183" s="493"/>
      <c r="S183" s="488"/>
      <c r="T183" s="488"/>
      <c r="U183" s="489"/>
      <c r="V183" s="494">
        <f t="shared" si="68"/>
        <v>0.58999999999999986</v>
      </c>
      <c r="W183" s="494">
        <f t="shared" si="69"/>
        <v>1.383</v>
      </c>
      <c r="X183" s="495">
        <f t="shared" si="70"/>
        <v>4.4149987088333233</v>
      </c>
      <c r="Y183" s="496" t="str">
        <f t="shared" si="71"/>
        <v>Accept</v>
      </c>
      <c r="Z183" s="479">
        <v>1.0780000000000001</v>
      </c>
      <c r="AA183" s="479">
        <f>Z183*K183</f>
        <v>3.4413366653089823</v>
      </c>
      <c r="AB183" s="481" t="str">
        <f t="shared" si="94"/>
        <v>Accept</v>
      </c>
      <c r="AC183" s="497"/>
      <c r="AD183" s="495"/>
      <c r="AE183" s="497"/>
      <c r="AF183" s="498"/>
      <c r="AG183" s="499"/>
      <c r="AH183" s="499"/>
      <c r="AI183" s="500"/>
      <c r="AJ183" s="401"/>
      <c r="AK183" s="401"/>
      <c r="AL183" s="401"/>
      <c r="AM183" s="401"/>
      <c r="AN183" s="401"/>
      <c r="AO183" s="401"/>
      <c r="AP183" s="401"/>
      <c r="AQ183" s="401"/>
      <c r="AR183" s="401"/>
      <c r="AS183" s="401"/>
      <c r="AT183" s="401"/>
      <c r="AU183" s="401"/>
      <c r="AV183" s="401"/>
      <c r="AW183" s="401"/>
      <c r="AX183" s="401"/>
      <c r="AY183" s="401"/>
      <c r="AZ183" s="401"/>
      <c r="BA183" s="401"/>
      <c r="BB183" s="401"/>
      <c r="BC183" s="401"/>
      <c r="BD183" s="401"/>
      <c r="BE183" s="401"/>
      <c r="BF183" s="401"/>
      <c r="BG183" s="401"/>
      <c r="BH183" s="401"/>
      <c r="BI183" s="401"/>
      <c r="BJ183" s="401"/>
      <c r="BK183" s="401"/>
      <c r="BL183" s="401"/>
      <c r="BM183" s="401"/>
      <c r="BN183" s="401"/>
      <c r="BO183" s="401"/>
      <c r="BP183" s="401"/>
      <c r="BQ183" s="401"/>
      <c r="BR183" s="401"/>
      <c r="BS183" s="401"/>
      <c r="BT183" s="401"/>
      <c r="BU183" s="401"/>
      <c r="BV183" s="401"/>
      <c r="BW183" s="401"/>
      <c r="BX183" s="401"/>
      <c r="BY183" s="401"/>
      <c r="BZ183" s="401"/>
      <c r="CA183" s="401"/>
      <c r="CB183" s="401"/>
      <c r="CC183" s="401"/>
      <c r="CD183" s="401"/>
      <c r="CE183" s="401"/>
      <c r="CF183" s="401"/>
      <c r="CG183" s="401"/>
      <c r="CH183" s="401"/>
      <c r="CI183" s="401"/>
      <c r="CJ183" s="401"/>
      <c r="CK183" s="401"/>
      <c r="CL183" s="401"/>
      <c r="CM183" s="401"/>
      <c r="CN183" s="401"/>
      <c r="CO183" s="401"/>
      <c r="CP183" s="401"/>
      <c r="CQ183" s="401"/>
      <c r="CR183" s="401"/>
      <c r="CS183" s="401"/>
      <c r="CT183" s="401"/>
      <c r="CU183" s="401"/>
      <c r="CV183" s="401"/>
      <c r="CW183" s="401"/>
      <c r="CX183" s="401"/>
      <c r="CY183" s="401"/>
      <c r="CZ183" s="401"/>
      <c r="DA183" s="401"/>
      <c r="DB183" s="401"/>
      <c r="DC183" s="401"/>
      <c r="DD183" s="401"/>
      <c r="DE183" s="401"/>
      <c r="DF183" s="401"/>
      <c r="DG183" s="401"/>
      <c r="DH183" s="401"/>
      <c r="DI183" s="401"/>
      <c r="DJ183" s="401"/>
      <c r="DK183" s="401"/>
      <c r="DL183" s="401"/>
      <c r="DM183" s="401"/>
      <c r="DN183" s="401"/>
      <c r="DO183" s="401"/>
      <c r="DP183" s="401"/>
      <c r="DQ183" s="401"/>
      <c r="DR183" s="401"/>
      <c r="DS183" s="401"/>
      <c r="DT183" s="401"/>
      <c r="DU183" s="401"/>
      <c r="DV183" s="401"/>
      <c r="DW183" s="401"/>
      <c r="DX183" s="401"/>
      <c r="DY183" s="401"/>
      <c r="DZ183" s="401"/>
      <c r="EA183" s="401"/>
      <c r="EB183" s="401"/>
      <c r="EC183" s="401"/>
      <c r="ED183" s="401"/>
      <c r="EE183" s="401"/>
      <c r="EF183" s="401"/>
      <c r="EG183" s="401"/>
      <c r="EH183" s="401"/>
      <c r="EI183" s="401"/>
      <c r="EJ183" s="401"/>
      <c r="EK183" s="401"/>
      <c r="EL183" s="401"/>
      <c r="EM183" s="401"/>
      <c r="EN183" s="401"/>
      <c r="EO183" s="401"/>
      <c r="EP183" s="401"/>
      <c r="EQ183" s="401"/>
      <c r="ER183" s="401"/>
      <c r="ES183" s="401"/>
      <c r="ET183" s="401"/>
      <c r="EU183" s="401"/>
      <c r="EV183" s="401"/>
      <c r="EW183" s="401"/>
      <c r="EX183" s="401"/>
      <c r="EY183" s="401"/>
      <c r="EZ183" s="401"/>
      <c r="FA183" s="401"/>
      <c r="FB183" s="401"/>
      <c r="FC183" s="401"/>
      <c r="FD183" s="401"/>
      <c r="FE183" s="401"/>
      <c r="FF183" s="401"/>
      <c r="FG183" s="401"/>
      <c r="FH183" s="401"/>
      <c r="FI183" s="401"/>
      <c r="FJ183" s="401"/>
      <c r="FK183" s="401"/>
      <c r="FL183" s="401"/>
      <c r="FM183" s="401"/>
      <c r="FN183" s="401"/>
      <c r="FO183" s="401"/>
      <c r="FP183" s="401"/>
      <c r="FQ183" s="401"/>
      <c r="FR183" s="401"/>
      <c r="FS183" s="401"/>
      <c r="FT183" s="401"/>
      <c r="FU183" s="401"/>
      <c r="FV183" s="401"/>
      <c r="FW183" s="401"/>
      <c r="FX183" s="401"/>
      <c r="FY183" s="401"/>
      <c r="FZ183" s="401"/>
      <c r="GA183" s="401"/>
      <c r="GB183" s="401"/>
      <c r="GC183" s="401"/>
      <c r="GD183" s="401"/>
      <c r="GE183" s="401"/>
      <c r="GF183" s="401"/>
      <c r="GG183" s="401"/>
      <c r="GH183" s="401"/>
      <c r="GI183" s="401"/>
      <c r="GJ183" s="401"/>
      <c r="GK183" s="401"/>
      <c r="GL183" s="401"/>
      <c r="GM183" s="401"/>
      <c r="GN183" s="401"/>
      <c r="GO183" s="401"/>
      <c r="GP183" s="401"/>
      <c r="GQ183" s="401"/>
      <c r="GR183" s="401"/>
      <c r="GS183" s="401"/>
      <c r="GT183" s="401"/>
      <c r="GU183" s="401"/>
      <c r="GV183" s="401"/>
      <c r="GW183" s="401"/>
      <c r="GX183" s="401"/>
      <c r="GY183" s="401"/>
      <c r="GZ183" s="401"/>
      <c r="HA183" s="401"/>
      <c r="HB183" s="401"/>
      <c r="HC183" s="401"/>
      <c r="HD183" s="401"/>
      <c r="HE183" s="401"/>
      <c r="HF183" s="401"/>
      <c r="HG183" s="401"/>
      <c r="HH183" s="401"/>
      <c r="HI183" s="401"/>
      <c r="HJ183" s="401"/>
      <c r="HK183" s="401"/>
      <c r="HL183" s="401"/>
      <c r="HM183" s="401"/>
      <c r="HN183" s="401"/>
      <c r="HO183" s="401"/>
      <c r="HP183" s="401"/>
      <c r="HQ183" s="401"/>
      <c r="HR183" s="401"/>
      <c r="HS183" s="401"/>
      <c r="HT183" s="401"/>
      <c r="HU183" s="401"/>
      <c r="HV183" s="401"/>
      <c r="HW183" s="401"/>
      <c r="HX183" s="401"/>
      <c r="HY183" s="401"/>
      <c r="HZ183" s="401"/>
      <c r="IA183" s="401"/>
      <c r="IB183" s="401"/>
      <c r="IC183" s="401"/>
      <c r="ID183" s="401"/>
      <c r="IE183" s="401"/>
      <c r="IF183" s="401"/>
      <c r="IG183" s="401"/>
      <c r="IH183" s="401"/>
      <c r="II183" s="401"/>
      <c r="IJ183" s="401"/>
      <c r="IK183" s="401"/>
      <c r="IL183" s="401"/>
      <c r="IM183" s="401"/>
      <c r="IN183" s="401"/>
      <c r="IO183" s="401"/>
      <c r="IP183" s="401"/>
      <c r="IQ183" s="401"/>
      <c r="IR183" s="401"/>
      <c r="IS183" s="401"/>
      <c r="IT183" s="401"/>
      <c r="IU183" s="401"/>
      <c r="IV183" s="401"/>
      <c r="IW183" s="401"/>
      <c r="IX183" s="401"/>
      <c r="IY183" s="401"/>
      <c r="IZ183" s="401"/>
      <c r="JA183" s="401"/>
      <c r="JB183" s="401"/>
      <c r="JC183" s="401"/>
      <c r="JD183" s="401"/>
      <c r="JE183" s="401"/>
      <c r="JF183" s="401"/>
      <c r="JG183" s="401"/>
      <c r="JH183" s="401"/>
      <c r="JI183" s="401"/>
      <c r="JJ183" s="401"/>
      <c r="JK183" s="401"/>
      <c r="JL183" s="401"/>
      <c r="JM183" s="401"/>
      <c r="JN183" s="401"/>
      <c r="JO183" s="401"/>
      <c r="JP183" s="401"/>
      <c r="JQ183" s="401"/>
      <c r="JR183" s="401"/>
      <c r="JS183" s="401"/>
      <c r="JT183" s="401"/>
      <c r="JU183" s="401"/>
      <c r="JV183" s="401"/>
      <c r="JW183" s="401"/>
      <c r="JX183" s="401"/>
      <c r="JY183" s="401"/>
      <c r="JZ183" s="401"/>
      <c r="KA183" s="401"/>
      <c r="KB183" s="401"/>
      <c r="KC183" s="401"/>
      <c r="KD183" s="401"/>
      <c r="KE183" s="401"/>
      <c r="KF183" s="401"/>
      <c r="KG183" s="401"/>
      <c r="KH183" s="401"/>
      <c r="KI183" s="401"/>
      <c r="KJ183" s="401"/>
      <c r="KK183" s="401"/>
      <c r="KL183" s="401"/>
      <c r="KM183" s="401"/>
      <c r="KN183" s="401"/>
      <c r="KO183" s="401"/>
      <c r="KP183" s="401"/>
      <c r="KQ183" s="401"/>
      <c r="KR183" s="401"/>
      <c r="KS183" s="401"/>
      <c r="KT183" s="401"/>
      <c r="KU183" s="401"/>
      <c r="KV183" s="401"/>
      <c r="KW183" s="401"/>
      <c r="KX183" s="401"/>
      <c r="KY183" s="401"/>
      <c r="KZ183" s="401"/>
      <c r="LA183" s="401"/>
      <c r="LB183" s="401"/>
      <c r="LC183" s="401"/>
      <c r="LD183" s="401"/>
      <c r="LE183" s="401"/>
      <c r="LF183" s="401"/>
      <c r="LG183" s="401"/>
      <c r="LH183" s="401"/>
      <c r="LI183" s="401"/>
      <c r="LJ183" s="401"/>
      <c r="LK183" s="401"/>
      <c r="LL183" s="401"/>
      <c r="LM183" s="401"/>
      <c r="LN183" s="401"/>
      <c r="LO183" s="401"/>
      <c r="LP183" s="401"/>
      <c r="LQ183" s="401"/>
      <c r="LR183" s="401"/>
      <c r="LS183" s="401"/>
      <c r="LT183" s="401"/>
      <c r="LU183" s="401"/>
      <c r="LV183" s="401"/>
      <c r="LW183" s="401"/>
      <c r="LX183" s="401"/>
      <c r="LY183" s="401"/>
      <c r="LZ183" s="401"/>
      <c r="MA183" s="401"/>
      <c r="MB183" s="401"/>
      <c r="MC183" s="401"/>
      <c r="MD183" s="401"/>
      <c r="ME183" s="401"/>
      <c r="MF183" s="401"/>
      <c r="MG183" s="401"/>
      <c r="MH183" s="401"/>
      <c r="MI183" s="401"/>
      <c r="MJ183" s="401"/>
      <c r="MK183" s="401"/>
      <c r="ML183" s="401"/>
      <c r="MM183" s="401"/>
      <c r="MN183" s="401"/>
      <c r="MO183" s="401"/>
      <c r="MP183" s="401"/>
      <c r="MQ183" s="401"/>
      <c r="MR183" s="401"/>
      <c r="MS183" s="401"/>
      <c r="MT183" s="401"/>
      <c r="MU183" s="401"/>
      <c r="MV183" s="401"/>
      <c r="MW183" s="401"/>
      <c r="MX183" s="401"/>
      <c r="MY183" s="401"/>
      <c r="MZ183" s="401"/>
      <c r="NA183" s="401"/>
      <c r="NB183" s="401"/>
      <c r="NC183" s="401"/>
      <c r="ND183" s="401"/>
      <c r="NE183" s="401"/>
      <c r="NF183" s="401"/>
      <c r="NG183" s="401"/>
      <c r="NH183" s="401"/>
      <c r="NI183" s="401"/>
      <c r="NJ183" s="401"/>
      <c r="NK183" s="401"/>
      <c r="NL183" s="401"/>
      <c r="NM183" s="401"/>
      <c r="NN183" s="401"/>
      <c r="NO183" s="401"/>
      <c r="NP183" s="401"/>
      <c r="NQ183" s="401"/>
      <c r="NR183" s="401"/>
      <c r="NS183" s="401"/>
      <c r="NT183" s="401"/>
      <c r="NU183" s="401"/>
      <c r="NV183" s="401"/>
      <c r="NW183" s="401"/>
      <c r="NX183" s="401"/>
      <c r="NY183" s="401"/>
      <c r="NZ183" s="401"/>
      <c r="OA183" s="401"/>
      <c r="OB183" s="401"/>
      <c r="OC183" s="401"/>
      <c r="OD183" s="401"/>
      <c r="OE183" s="401"/>
      <c r="OF183" s="401"/>
      <c r="OG183" s="401"/>
      <c r="OH183" s="401"/>
      <c r="OI183" s="401"/>
      <c r="OJ183" s="401"/>
      <c r="OK183" s="401"/>
      <c r="OL183" s="401"/>
      <c r="OM183" s="401"/>
      <c r="ON183" s="401"/>
      <c r="OO183" s="401"/>
      <c r="OP183" s="401"/>
      <c r="OQ183" s="401"/>
      <c r="OR183" s="401"/>
      <c r="OS183" s="401"/>
      <c r="OT183" s="401"/>
      <c r="OU183" s="401"/>
      <c r="OV183" s="401"/>
      <c r="OW183" s="401"/>
      <c r="OX183" s="401"/>
      <c r="OY183" s="401"/>
      <c r="OZ183" s="401"/>
      <c r="PA183" s="401"/>
      <c r="PB183" s="401"/>
      <c r="PC183" s="401"/>
      <c r="PD183" s="401"/>
      <c r="PE183" s="401"/>
      <c r="PF183" s="401"/>
      <c r="PG183" s="401"/>
      <c r="PH183" s="401"/>
      <c r="PI183" s="401"/>
      <c r="PJ183" s="401"/>
      <c r="PK183" s="401"/>
      <c r="PL183" s="401"/>
      <c r="PM183" s="401"/>
      <c r="PN183" s="401"/>
      <c r="PO183" s="401"/>
      <c r="PP183" s="401"/>
      <c r="PQ183" s="401"/>
      <c r="PR183" s="401"/>
      <c r="PS183" s="401"/>
      <c r="PT183" s="401"/>
      <c r="PU183" s="401"/>
      <c r="PV183" s="401"/>
      <c r="PW183" s="401"/>
      <c r="PX183" s="401"/>
      <c r="PY183" s="401"/>
      <c r="PZ183" s="401"/>
      <c r="QA183" s="401"/>
      <c r="QB183" s="401"/>
      <c r="QC183" s="401"/>
      <c r="QD183" s="401"/>
      <c r="QE183" s="401"/>
      <c r="QF183" s="401"/>
      <c r="QG183" s="401"/>
      <c r="QH183" s="401"/>
      <c r="QI183" s="401"/>
      <c r="QJ183" s="401"/>
      <c r="QK183" s="401"/>
      <c r="QL183" s="401"/>
      <c r="QM183" s="401"/>
      <c r="QN183" s="401"/>
      <c r="QO183" s="401"/>
      <c r="QP183" s="401"/>
      <c r="QQ183" s="401"/>
      <c r="QR183" s="401"/>
      <c r="QS183" s="401"/>
      <c r="QT183" s="401"/>
      <c r="QU183" s="401"/>
      <c r="QV183" s="401"/>
      <c r="QW183" s="401"/>
      <c r="QX183" s="401"/>
      <c r="QY183" s="401"/>
      <c r="QZ183" s="401"/>
      <c r="RA183" s="401"/>
      <c r="RB183" s="401"/>
      <c r="RC183" s="401"/>
      <c r="RD183" s="401"/>
      <c r="RE183" s="401"/>
      <c r="RF183" s="401"/>
      <c r="RG183" s="401"/>
      <c r="RH183" s="401"/>
      <c r="RI183" s="401"/>
      <c r="RJ183" s="401"/>
      <c r="RK183" s="401"/>
      <c r="RL183" s="401"/>
      <c r="RM183" s="401"/>
      <c r="RN183" s="401"/>
      <c r="RO183" s="401"/>
      <c r="RP183" s="401"/>
      <c r="RQ183" s="401"/>
      <c r="RR183" s="401"/>
      <c r="RS183" s="401"/>
      <c r="RT183" s="401"/>
      <c r="RU183" s="401"/>
      <c r="RV183" s="401"/>
      <c r="RW183" s="401"/>
      <c r="RX183" s="401"/>
      <c r="RY183" s="401"/>
      <c r="RZ183" s="401"/>
      <c r="SA183" s="401"/>
      <c r="SB183" s="401"/>
      <c r="SC183" s="401"/>
      <c r="SD183" s="401"/>
      <c r="SE183" s="401"/>
      <c r="SF183" s="401"/>
      <c r="SG183" s="401"/>
      <c r="SH183" s="401"/>
      <c r="SI183" s="401"/>
      <c r="SJ183" s="401"/>
      <c r="SK183" s="401"/>
      <c r="SL183" s="401"/>
      <c r="SM183" s="401"/>
      <c r="SN183" s="401"/>
      <c r="SO183" s="401"/>
      <c r="SP183" s="401"/>
      <c r="SQ183" s="401"/>
      <c r="SR183" s="401"/>
      <c r="SS183" s="401"/>
      <c r="ST183" s="401"/>
      <c r="SU183" s="401"/>
      <c r="SV183" s="401"/>
      <c r="SW183" s="401"/>
      <c r="SX183" s="401"/>
      <c r="SY183" s="401"/>
      <c r="SZ183" s="401"/>
      <c r="TA183" s="401"/>
      <c r="TB183" s="401"/>
      <c r="TC183" s="401"/>
      <c r="TD183" s="401"/>
      <c r="TE183" s="401"/>
      <c r="TF183" s="401"/>
      <c r="TG183" s="401"/>
      <c r="TH183" s="401"/>
      <c r="TI183" s="401"/>
      <c r="TJ183" s="401"/>
      <c r="TK183" s="401"/>
      <c r="TL183" s="401"/>
      <c r="TM183" s="401"/>
      <c r="TN183" s="401"/>
      <c r="TO183" s="401"/>
      <c r="TP183" s="401"/>
      <c r="TQ183" s="401"/>
      <c r="TR183" s="401"/>
      <c r="TS183" s="401"/>
      <c r="TT183" s="401"/>
      <c r="TU183" s="401"/>
      <c r="TV183" s="401"/>
      <c r="TW183" s="401"/>
      <c r="TX183" s="401"/>
      <c r="TY183" s="401"/>
      <c r="TZ183" s="401"/>
      <c r="UA183" s="401"/>
      <c r="UB183" s="401"/>
      <c r="UC183" s="401"/>
      <c r="UD183" s="401"/>
      <c r="UE183" s="401"/>
      <c r="UF183" s="401"/>
      <c r="UG183" s="401"/>
      <c r="UH183" s="401"/>
      <c r="UI183" s="401"/>
      <c r="UJ183" s="401"/>
      <c r="UK183" s="401"/>
      <c r="UL183" s="401"/>
      <c r="UM183" s="401"/>
    </row>
    <row r="184" spans="1:559" s="467" customFormat="1" ht="13.95" customHeight="1">
      <c r="A184" s="963"/>
      <c r="B184" s="450" t="s">
        <v>1222</v>
      </c>
      <c r="C184" s="451" t="s">
        <v>424</v>
      </c>
      <c r="D184" s="451" t="s">
        <v>1231</v>
      </c>
      <c r="E184" s="451" t="s">
        <v>1232</v>
      </c>
      <c r="F184" s="452">
        <v>21.08</v>
      </c>
      <c r="G184" s="452">
        <v>0.74</v>
      </c>
      <c r="H184" s="452">
        <v>1.96</v>
      </c>
      <c r="I184" s="453">
        <f>COUNT(F184:F188)</f>
        <v>5</v>
      </c>
      <c r="J184" s="458">
        <f>AVERAGE(F184:F188)</f>
        <v>20.114000000000001</v>
      </c>
      <c r="K184" s="458">
        <f>STDEV(F184:F188)</f>
        <v>2.7220819238222731</v>
      </c>
      <c r="L184" s="459">
        <f>K184/J184</f>
        <v>0.13533269980224089</v>
      </c>
      <c r="M184" s="454">
        <f t="shared" si="63"/>
        <v>0.35487543249380488</v>
      </c>
      <c r="N184" s="455">
        <f t="shared" si="64"/>
        <v>0.63865854290940283</v>
      </c>
      <c r="O184" s="455">
        <f t="shared" si="65"/>
        <v>0.27731708581880565</v>
      </c>
      <c r="P184" s="455">
        <f t="shared" si="66"/>
        <v>0.72268291418119435</v>
      </c>
      <c r="Q184" s="456">
        <f t="shared" si="67"/>
        <v>3.613414570905972</v>
      </c>
      <c r="R184" s="457">
        <f>COUNT(F184:F188)</f>
        <v>5</v>
      </c>
      <c r="S184" s="458">
        <f>AVERAGE(F184:F188)</f>
        <v>20.114000000000001</v>
      </c>
      <c r="T184" s="458">
        <f>STDEV(F184:F188)</f>
        <v>2.7220819238222731</v>
      </c>
      <c r="U184" s="459">
        <f>T184/S184</f>
        <v>0.13533269980224089</v>
      </c>
      <c r="V184" s="460">
        <f t="shared" si="68"/>
        <v>0.96599999999999753</v>
      </c>
      <c r="W184" s="460">
        <f t="shared" si="69"/>
        <v>1.5089999999999999</v>
      </c>
      <c r="X184" s="461">
        <f t="shared" si="70"/>
        <v>4.1076216230478098</v>
      </c>
      <c r="Y184" s="462" t="str">
        <f t="shared" si="71"/>
        <v>Accept</v>
      </c>
      <c r="Z184" s="461"/>
      <c r="AA184" s="461"/>
      <c r="AB184" s="463"/>
      <c r="AC184" s="463"/>
      <c r="AD184" s="461"/>
      <c r="AE184" s="463"/>
      <c r="AF184" s="464">
        <f>COUNT(F184:F188)</f>
        <v>5</v>
      </c>
      <c r="AG184" s="465">
        <f>AVERAGE(F184:F188)</f>
        <v>20.114000000000001</v>
      </c>
      <c r="AH184" s="465">
        <f>STDEV(F184:F188)</f>
        <v>2.7220819238222731</v>
      </c>
      <c r="AI184" s="466">
        <f>AH184/AG184</f>
        <v>0.13533269980224089</v>
      </c>
      <c r="AJ184" s="401"/>
      <c r="AK184" s="401"/>
      <c r="AL184" s="401"/>
      <c r="AM184" s="401"/>
      <c r="AN184" s="401"/>
      <c r="AO184" s="401"/>
      <c r="AP184" s="401"/>
      <c r="AQ184" s="401"/>
      <c r="AR184" s="401"/>
      <c r="AS184" s="401"/>
      <c r="AT184" s="401"/>
      <c r="AU184" s="401"/>
      <c r="AV184" s="401"/>
      <c r="AW184" s="401"/>
      <c r="AX184" s="401"/>
      <c r="AY184" s="401"/>
      <c r="AZ184" s="401"/>
      <c r="BA184" s="401"/>
      <c r="BB184" s="401"/>
      <c r="BC184" s="401"/>
      <c r="BD184" s="401"/>
      <c r="BE184" s="401"/>
      <c r="BF184" s="401"/>
      <c r="BG184" s="401"/>
      <c r="BH184" s="401"/>
      <c r="BI184" s="401"/>
      <c r="BJ184" s="401"/>
      <c r="BK184" s="401"/>
      <c r="BL184" s="401"/>
      <c r="BM184" s="401"/>
      <c r="BN184" s="401"/>
      <c r="BO184" s="401"/>
      <c r="BP184" s="401"/>
      <c r="BQ184" s="401"/>
      <c r="BR184" s="401"/>
      <c r="BS184" s="401"/>
      <c r="BT184" s="401"/>
      <c r="BU184" s="401"/>
      <c r="BV184" s="401"/>
      <c r="BW184" s="401"/>
      <c r="BX184" s="401"/>
      <c r="BY184" s="401"/>
      <c r="BZ184" s="401"/>
      <c r="CA184" s="401"/>
      <c r="CB184" s="401"/>
      <c r="CC184" s="401"/>
      <c r="CD184" s="401"/>
      <c r="CE184" s="401"/>
      <c r="CF184" s="401"/>
      <c r="CG184" s="401"/>
      <c r="CH184" s="401"/>
      <c r="CI184" s="401"/>
      <c r="CJ184" s="401"/>
      <c r="CK184" s="401"/>
      <c r="CL184" s="401"/>
      <c r="CM184" s="401"/>
      <c r="CN184" s="401"/>
      <c r="CO184" s="401"/>
      <c r="CP184" s="401"/>
      <c r="CQ184" s="401"/>
      <c r="CR184" s="401"/>
      <c r="CS184" s="401"/>
      <c r="CT184" s="401"/>
      <c r="CU184" s="401"/>
      <c r="CV184" s="401"/>
      <c r="CW184" s="401"/>
      <c r="CX184" s="401"/>
      <c r="CY184" s="401"/>
      <c r="CZ184" s="401"/>
      <c r="DA184" s="401"/>
      <c r="DB184" s="401"/>
      <c r="DC184" s="401"/>
      <c r="DD184" s="401"/>
      <c r="DE184" s="401"/>
      <c r="DF184" s="401"/>
      <c r="DG184" s="401"/>
      <c r="DH184" s="401"/>
      <c r="DI184" s="401"/>
      <c r="DJ184" s="401"/>
      <c r="DK184" s="401"/>
      <c r="DL184" s="401"/>
      <c r="DM184" s="401"/>
      <c r="DN184" s="401"/>
      <c r="DO184" s="401"/>
      <c r="DP184" s="401"/>
      <c r="DQ184" s="401"/>
      <c r="DR184" s="401"/>
      <c r="DS184" s="401"/>
      <c r="DT184" s="401"/>
      <c r="DU184" s="401"/>
      <c r="DV184" s="401"/>
      <c r="DW184" s="401"/>
      <c r="DX184" s="401"/>
      <c r="DY184" s="401"/>
      <c r="DZ184" s="401"/>
      <c r="EA184" s="401"/>
      <c r="EB184" s="401"/>
      <c r="EC184" s="401"/>
      <c r="ED184" s="401"/>
      <c r="EE184" s="401"/>
      <c r="EF184" s="401"/>
      <c r="EG184" s="401"/>
      <c r="EH184" s="401"/>
      <c r="EI184" s="401"/>
      <c r="EJ184" s="401"/>
      <c r="EK184" s="401"/>
      <c r="EL184" s="401"/>
      <c r="EM184" s="401"/>
      <c r="EN184" s="401"/>
      <c r="EO184" s="401"/>
      <c r="EP184" s="401"/>
      <c r="EQ184" s="401"/>
      <c r="ER184" s="401"/>
      <c r="ES184" s="401"/>
      <c r="ET184" s="401"/>
      <c r="EU184" s="401"/>
      <c r="EV184" s="401"/>
      <c r="EW184" s="401"/>
      <c r="EX184" s="401"/>
      <c r="EY184" s="401"/>
      <c r="EZ184" s="401"/>
      <c r="FA184" s="401"/>
      <c r="FB184" s="401"/>
      <c r="FC184" s="401"/>
      <c r="FD184" s="401"/>
      <c r="FE184" s="401"/>
      <c r="FF184" s="401"/>
      <c r="FG184" s="401"/>
      <c r="FH184" s="401"/>
      <c r="FI184" s="401"/>
      <c r="FJ184" s="401"/>
      <c r="FK184" s="401"/>
      <c r="FL184" s="401"/>
      <c r="FM184" s="401"/>
      <c r="FN184" s="401"/>
      <c r="FO184" s="401"/>
      <c r="FP184" s="401"/>
      <c r="FQ184" s="401"/>
      <c r="FR184" s="401"/>
      <c r="FS184" s="401"/>
      <c r="FT184" s="401"/>
      <c r="FU184" s="401"/>
      <c r="FV184" s="401"/>
      <c r="FW184" s="401"/>
      <c r="FX184" s="401"/>
      <c r="FY184" s="401"/>
      <c r="FZ184" s="401"/>
      <c r="GA184" s="401"/>
      <c r="GB184" s="401"/>
      <c r="GC184" s="401"/>
      <c r="GD184" s="401"/>
      <c r="GE184" s="401"/>
      <c r="GF184" s="401"/>
      <c r="GG184" s="401"/>
      <c r="GH184" s="401"/>
      <c r="GI184" s="401"/>
      <c r="GJ184" s="401"/>
      <c r="GK184" s="401"/>
      <c r="GL184" s="401"/>
      <c r="GM184" s="401"/>
      <c r="GN184" s="401"/>
      <c r="GO184" s="401"/>
      <c r="GP184" s="401"/>
      <c r="GQ184" s="401"/>
      <c r="GR184" s="401"/>
      <c r="GS184" s="401"/>
      <c r="GT184" s="401"/>
      <c r="GU184" s="401"/>
      <c r="GV184" s="401"/>
      <c r="GW184" s="401"/>
      <c r="GX184" s="401"/>
      <c r="GY184" s="401"/>
      <c r="GZ184" s="401"/>
      <c r="HA184" s="401"/>
      <c r="HB184" s="401"/>
      <c r="HC184" s="401"/>
      <c r="HD184" s="401"/>
      <c r="HE184" s="401"/>
      <c r="HF184" s="401"/>
      <c r="HG184" s="401"/>
      <c r="HH184" s="401"/>
      <c r="HI184" s="401"/>
      <c r="HJ184" s="401"/>
      <c r="HK184" s="401"/>
      <c r="HL184" s="401"/>
      <c r="HM184" s="401"/>
      <c r="HN184" s="401"/>
      <c r="HO184" s="401"/>
      <c r="HP184" s="401"/>
      <c r="HQ184" s="401"/>
      <c r="HR184" s="401"/>
      <c r="HS184" s="401"/>
      <c r="HT184" s="401"/>
      <c r="HU184" s="401"/>
      <c r="HV184" s="401"/>
      <c r="HW184" s="401"/>
      <c r="HX184" s="401"/>
      <c r="HY184" s="401"/>
      <c r="HZ184" s="401"/>
      <c r="IA184" s="401"/>
      <c r="IB184" s="401"/>
      <c r="IC184" s="401"/>
      <c r="ID184" s="401"/>
      <c r="IE184" s="401"/>
      <c r="IF184" s="401"/>
      <c r="IG184" s="401"/>
      <c r="IH184" s="401"/>
      <c r="II184" s="401"/>
      <c r="IJ184" s="401"/>
      <c r="IK184" s="401"/>
      <c r="IL184" s="401"/>
      <c r="IM184" s="401"/>
      <c r="IN184" s="401"/>
      <c r="IO184" s="401"/>
      <c r="IP184" s="401"/>
      <c r="IQ184" s="401"/>
      <c r="IR184" s="401"/>
      <c r="IS184" s="401"/>
      <c r="IT184" s="401"/>
      <c r="IU184" s="401"/>
      <c r="IV184" s="401"/>
      <c r="IW184" s="401"/>
      <c r="IX184" s="401"/>
      <c r="IY184" s="401"/>
      <c r="IZ184" s="401"/>
      <c r="JA184" s="401"/>
      <c r="JB184" s="401"/>
      <c r="JC184" s="401"/>
      <c r="JD184" s="401"/>
      <c r="JE184" s="401"/>
      <c r="JF184" s="401"/>
      <c r="JG184" s="401"/>
      <c r="JH184" s="401"/>
      <c r="JI184" s="401"/>
      <c r="JJ184" s="401"/>
      <c r="JK184" s="401"/>
      <c r="JL184" s="401"/>
      <c r="JM184" s="401"/>
      <c r="JN184" s="401"/>
      <c r="JO184" s="401"/>
      <c r="JP184" s="401"/>
      <c r="JQ184" s="401"/>
      <c r="JR184" s="401"/>
      <c r="JS184" s="401"/>
      <c r="JT184" s="401"/>
      <c r="JU184" s="401"/>
      <c r="JV184" s="401"/>
      <c r="JW184" s="401"/>
      <c r="JX184" s="401"/>
      <c r="JY184" s="401"/>
      <c r="JZ184" s="401"/>
      <c r="KA184" s="401"/>
      <c r="KB184" s="401"/>
      <c r="KC184" s="401"/>
      <c r="KD184" s="401"/>
      <c r="KE184" s="401"/>
      <c r="KF184" s="401"/>
      <c r="KG184" s="401"/>
      <c r="KH184" s="401"/>
      <c r="KI184" s="401"/>
      <c r="KJ184" s="401"/>
      <c r="KK184" s="401"/>
      <c r="KL184" s="401"/>
      <c r="KM184" s="401"/>
      <c r="KN184" s="401"/>
      <c r="KO184" s="401"/>
      <c r="KP184" s="401"/>
      <c r="KQ184" s="401"/>
      <c r="KR184" s="401"/>
      <c r="KS184" s="401"/>
      <c r="KT184" s="401"/>
      <c r="KU184" s="401"/>
      <c r="KV184" s="401"/>
      <c r="KW184" s="401"/>
      <c r="KX184" s="401"/>
      <c r="KY184" s="401"/>
      <c r="KZ184" s="401"/>
      <c r="LA184" s="401"/>
      <c r="LB184" s="401"/>
      <c r="LC184" s="401"/>
      <c r="LD184" s="401"/>
      <c r="LE184" s="401"/>
      <c r="LF184" s="401"/>
      <c r="LG184" s="401"/>
      <c r="LH184" s="401"/>
      <c r="LI184" s="401"/>
      <c r="LJ184" s="401"/>
      <c r="LK184" s="401"/>
      <c r="LL184" s="401"/>
      <c r="LM184" s="401"/>
      <c r="LN184" s="401"/>
      <c r="LO184" s="401"/>
      <c r="LP184" s="401"/>
      <c r="LQ184" s="401"/>
      <c r="LR184" s="401"/>
      <c r="LS184" s="401"/>
      <c r="LT184" s="401"/>
      <c r="LU184" s="401"/>
      <c r="LV184" s="401"/>
      <c r="LW184" s="401"/>
      <c r="LX184" s="401"/>
      <c r="LY184" s="401"/>
      <c r="LZ184" s="401"/>
      <c r="MA184" s="401"/>
      <c r="MB184" s="401"/>
      <c r="MC184" s="401"/>
      <c r="MD184" s="401"/>
      <c r="ME184" s="401"/>
      <c r="MF184" s="401"/>
      <c r="MG184" s="401"/>
      <c r="MH184" s="401"/>
      <c r="MI184" s="401"/>
      <c r="MJ184" s="401"/>
      <c r="MK184" s="401"/>
      <c r="ML184" s="401"/>
      <c r="MM184" s="401"/>
      <c r="MN184" s="401"/>
      <c r="MO184" s="401"/>
      <c r="MP184" s="401"/>
      <c r="MQ184" s="401"/>
      <c r="MR184" s="401"/>
      <c r="MS184" s="401"/>
      <c r="MT184" s="401"/>
      <c r="MU184" s="401"/>
      <c r="MV184" s="401"/>
      <c r="MW184" s="401"/>
      <c r="MX184" s="401"/>
      <c r="MY184" s="401"/>
      <c r="MZ184" s="401"/>
      <c r="NA184" s="401"/>
      <c r="NB184" s="401"/>
      <c r="NC184" s="401"/>
      <c r="ND184" s="401"/>
      <c r="NE184" s="401"/>
      <c r="NF184" s="401"/>
      <c r="NG184" s="401"/>
      <c r="NH184" s="401"/>
      <c r="NI184" s="401"/>
      <c r="NJ184" s="401"/>
      <c r="NK184" s="401"/>
      <c r="NL184" s="401"/>
      <c r="NM184" s="401"/>
      <c r="NN184" s="401"/>
      <c r="NO184" s="401"/>
      <c r="NP184" s="401"/>
      <c r="NQ184" s="401"/>
      <c r="NR184" s="401"/>
      <c r="NS184" s="401"/>
      <c r="NT184" s="401"/>
      <c r="NU184" s="401"/>
      <c r="NV184" s="401"/>
      <c r="NW184" s="401"/>
      <c r="NX184" s="401"/>
      <c r="NY184" s="401"/>
      <c r="NZ184" s="401"/>
      <c r="OA184" s="401"/>
      <c r="OB184" s="401"/>
      <c r="OC184" s="401"/>
      <c r="OD184" s="401"/>
      <c r="OE184" s="401"/>
      <c r="OF184" s="401"/>
      <c r="OG184" s="401"/>
      <c r="OH184" s="401"/>
      <c r="OI184" s="401"/>
      <c r="OJ184" s="401"/>
      <c r="OK184" s="401"/>
      <c r="OL184" s="401"/>
      <c r="OM184" s="401"/>
      <c r="ON184" s="401"/>
      <c r="OO184" s="401"/>
      <c r="OP184" s="401"/>
      <c r="OQ184" s="401"/>
      <c r="OR184" s="401"/>
      <c r="OS184" s="401"/>
      <c r="OT184" s="401"/>
      <c r="OU184" s="401"/>
      <c r="OV184" s="401"/>
      <c r="OW184" s="401"/>
      <c r="OX184" s="401"/>
      <c r="OY184" s="401"/>
      <c r="OZ184" s="401"/>
      <c r="PA184" s="401"/>
      <c r="PB184" s="401"/>
      <c r="PC184" s="401"/>
      <c r="PD184" s="401"/>
      <c r="PE184" s="401"/>
      <c r="PF184" s="401"/>
      <c r="PG184" s="401"/>
      <c r="PH184" s="401"/>
      <c r="PI184" s="401"/>
      <c r="PJ184" s="401"/>
      <c r="PK184" s="401"/>
      <c r="PL184" s="401"/>
      <c r="PM184" s="401"/>
      <c r="PN184" s="401"/>
      <c r="PO184" s="401"/>
      <c r="PP184" s="401"/>
      <c r="PQ184" s="401"/>
      <c r="PR184" s="401"/>
      <c r="PS184" s="401"/>
      <c r="PT184" s="401"/>
      <c r="PU184" s="401"/>
      <c r="PV184" s="401"/>
      <c r="PW184" s="401"/>
      <c r="PX184" s="401"/>
      <c r="PY184" s="401"/>
      <c r="PZ184" s="401"/>
      <c r="QA184" s="401"/>
      <c r="QB184" s="401"/>
      <c r="QC184" s="401"/>
      <c r="QD184" s="401"/>
      <c r="QE184" s="401"/>
      <c r="QF184" s="401"/>
      <c r="QG184" s="401"/>
      <c r="QH184" s="401"/>
      <c r="QI184" s="401"/>
      <c r="QJ184" s="401"/>
      <c r="QK184" s="401"/>
      <c r="QL184" s="401"/>
      <c r="QM184" s="401"/>
      <c r="QN184" s="401"/>
      <c r="QO184" s="401"/>
      <c r="QP184" s="401"/>
      <c r="QQ184" s="401"/>
      <c r="QR184" s="401"/>
      <c r="QS184" s="401"/>
      <c r="QT184" s="401"/>
      <c r="QU184" s="401"/>
      <c r="QV184" s="401"/>
      <c r="QW184" s="401"/>
      <c r="QX184" s="401"/>
      <c r="QY184" s="401"/>
      <c r="QZ184" s="401"/>
      <c r="RA184" s="401"/>
      <c r="RB184" s="401"/>
      <c r="RC184" s="401"/>
      <c r="RD184" s="401"/>
      <c r="RE184" s="401"/>
      <c r="RF184" s="401"/>
      <c r="RG184" s="401"/>
      <c r="RH184" s="401"/>
      <c r="RI184" s="401"/>
      <c r="RJ184" s="401"/>
      <c r="RK184" s="401"/>
      <c r="RL184" s="401"/>
      <c r="RM184" s="401"/>
      <c r="RN184" s="401"/>
      <c r="RO184" s="401"/>
      <c r="RP184" s="401"/>
      <c r="RQ184" s="401"/>
      <c r="RR184" s="401"/>
      <c r="RS184" s="401"/>
      <c r="RT184" s="401"/>
      <c r="RU184" s="401"/>
      <c r="RV184" s="401"/>
      <c r="RW184" s="401"/>
      <c r="RX184" s="401"/>
      <c r="RY184" s="401"/>
      <c r="RZ184" s="401"/>
      <c r="SA184" s="401"/>
      <c r="SB184" s="401"/>
      <c r="SC184" s="401"/>
      <c r="SD184" s="401"/>
      <c r="SE184" s="401"/>
      <c r="SF184" s="401"/>
      <c r="SG184" s="401"/>
      <c r="SH184" s="401"/>
      <c r="SI184" s="401"/>
      <c r="SJ184" s="401"/>
      <c r="SK184" s="401"/>
      <c r="SL184" s="401"/>
      <c r="SM184" s="401"/>
      <c r="SN184" s="401"/>
      <c r="SO184" s="401"/>
      <c r="SP184" s="401"/>
      <c r="SQ184" s="401"/>
      <c r="SR184" s="401"/>
      <c r="SS184" s="401"/>
      <c r="ST184" s="401"/>
      <c r="SU184" s="401"/>
      <c r="SV184" s="401"/>
      <c r="SW184" s="401"/>
      <c r="SX184" s="401"/>
      <c r="SY184" s="401"/>
      <c r="SZ184" s="401"/>
      <c r="TA184" s="401"/>
      <c r="TB184" s="401"/>
      <c r="TC184" s="401"/>
      <c r="TD184" s="401"/>
      <c r="TE184" s="401"/>
      <c r="TF184" s="401"/>
      <c r="TG184" s="401"/>
      <c r="TH184" s="401"/>
      <c r="TI184" s="401"/>
      <c r="TJ184" s="401"/>
      <c r="TK184" s="401"/>
      <c r="TL184" s="401"/>
      <c r="TM184" s="401"/>
      <c r="TN184" s="401"/>
      <c r="TO184" s="401"/>
      <c r="TP184" s="401"/>
      <c r="TQ184" s="401"/>
      <c r="TR184" s="401"/>
      <c r="TS184" s="401"/>
      <c r="TT184" s="401"/>
      <c r="TU184" s="401"/>
      <c r="TV184" s="401"/>
      <c r="TW184" s="401"/>
      <c r="TX184" s="401"/>
      <c r="TY184" s="401"/>
      <c r="TZ184" s="401"/>
      <c r="UA184" s="401"/>
      <c r="UB184" s="401"/>
      <c r="UC184" s="401"/>
      <c r="UD184" s="401"/>
      <c r="UE184" s="401"/>
      <c r="UF184" s="401"/>
      <c r="UG184" s="401"/>
      <c r="UH184" s="401"/>
      <c r="UI184" s="401"/>
      <c r="UJ184" s="401"/>
      <c r="UK184" s="401"/>
      <c r="UL184" s="401"/>
      <c r="UM184" s="401"/>
    </row>
    <row r="185" spans="1:559" s="401" customFormat="1" ht="13.95" customHeight="1">
      <c r="A185" s="963"/>
      <c r="B185" s="468" t="s">
        <v>1222</v>
      </c>
      <c r="C185" s="469" t="s">
        <v>424</v>
      </c>
      <c r="D185" s="469" t="s">
        <v>1233</v>
      </c>
      <c r="E185" s="469" t="s">
        <v>1234</v>
      </c>
      <c r="F185" s="470">
        <v>24.18</v>
      </c>
      <c r="G185" s="470">
        <v>0.82</v>
      </c>
      <c r="H185" s="470">
        <v>2.23</v>
      </c>
      <c r="I185" s="471">
        <f t="shared" ref="I185:L188" si="95">I184</f>
        <v>5</v>
      </c>
      <c r="J185" s="472">
        <f t="shared" si="95"/>
        <v>20.114000000000001</v>
      </c>
      <c r="K185" s="472">
        <f t="shared" si="95"/>
        <v>2.7220819238222731</v>
      </c>
      <c r="L185" s="473">
        <f t="shared" si="95"/>
        <v>0.13533269980224089</v>
      </c>
      <c r="M185" s="474">
        <f t="shared" si="63"/>
        <v>1.4937096361488755</v>
      </c>
      <c r="N185" s="475">
        <f t="shared" si="64"/>
        <v>0.93237423559281141</v>
      </c>
      <c r="O185" s="475">
        <f t="shared" si="65"/>
        <v>0.86474847118562281</v>
      </c>
      <c r="P185" s="475">
        <f t="shared" si="66"/>
        <v>0.13525152881437719</v>
      </c>
      <c r="Q185" s="476">
        <f t="shared" si="67"/>
        <v>0.67625764407188593</v>
      </c>
      <c r="R185" s="477"/>
      <c r="S185" s="472"/>
      <c r="T185" s="472"/>
      <c r="U185" s="473"/>
      <c r="V185" s="478">
        <f t="shared" si="68"/>
        <v>4.0659999999999989</v>
      </c>
      <c r="W185" s="478">
        <f t="shared" si="69"/>
        <v>1.5089999999999999</v>
      </c>
      <c r="X185" s="479">
        <f t="shared" si="70"/>
        <v>4.1076216230478098</v>
      </c>
      <c r="Y185" s="480" t="str">
        <f t="shared" si="71"/>
        <v>Accept</v>
      </c>
      <c r="Z185" s="479"/>
      <c r="AA185" s="479"/>
      <c r="AB185" s="481"/>
      <c r="AC185" s="481"/>
      <c r="AD185" s="479"/>
      <c r="AE185" s="481"/>
      <c r="AF185" s="464"/>
      <c r="AG185" s="482"/>
      <c r="AH185" s="482"/>
      <c r="AI185" s="483"/>
    </row>
    <row r="186" spans="1:559" s="401" customFormat="1" ht="13.95" customHeight="1">
      <c r="A186" s="963"/>
      <c r="B186" s="468" t="s">
        <v>1222</v>
      </c>
      <c r="C186" s="469" t="s">
        <v>424</v>
      </c>
      <c r="D186" s="469" t="s">
        <v>1235</v>
      </c>
      <c r="E186" s="469" t="s">
        <v>1236</v>
      </c>
      <c r="F186" s="470">
        <v>17.75</v>
      </c>
      <c r="G186" s="470">
        <v>0.56999999999999995</v>
      </c>
      <c r="H186" s="470">
        <v>1.63</v>
      </c>
      <c r="I186" s="471">
        <f t="shared" si="95"/>
        <v>5</v>
      </c>
      <c r="J186" s="472">
        <f t="shared" si="95"/>
        <v>20.114000000000001</v>
      </c>
      <c r="K186" s="472">
        <f t="shared" si="95"/>
        <v>2.7220819238222731</v>
      </c>
      <c r="L186" s="473">
        <f t="shared" si="95"/>
        <v>0.13533269980224089</v>
      </c>
      <c r="M186" s="474">
        <f t="shared" si="63"/>
        <v>0.86845292175502808</v>
      </c>
      <c r="N186" s="475">
        <f t="shared" si="64"/>
        <v>0.19257321706591127</v>
      </c>
      <c r="O186" s="475">
        <f t="shared" si="65"/>
        <v>0.61485356586817752</v>
      </c>
      <c r="P186" s="475">
        <f t="shared" si="66"/>
        <v>0.38514643413182253</v>
      </c>
      <c r="Q186" s="476">
        <f t="shared" si="67"/>
        <v>1.9257321706591126</v>
      </c>
      <c r="R186" s="477"/>
      <c r="S186" s="472"/>
      <c r="T186" s="472"/>
      <c r="U186" s="473"/>
      <c r="V186" s="478">
        <f t="shared" si="68"/>
        <v>2.3640000000000008</v>
      </c>
      <c r="W186" s="478">
        <f t="shared" si="69"/>
        <v>1.5089999999999999</v>
      </c>
      <c r="X186" s="479">
        <f t="shared" si="70"/>
        <v>4.1076216230478098</v>
      </c>
      <c r="Y186" s="480" t="str">
        <f t="shared" si="71"/>
        <v>Accept</v>
      </c>
      <c r="Z186" s="479"/>
      <c r="AA186" s="479"/>
      <c r="AB186" s="481"/>
      <c r="AC186" s="481"/>
      <c r="AD186" s="479"/>
      <c r="AE186" s="481"/>
      <c r="AF186" s="464"/>
      <c r="AG186" s="482"/>
      <c r="AH186" s="482"/>
      <c r="AI186" s="483"/>
    </row>
    <row r="187" spans="1:559" s="401" customFormat="1" ht="13.95" customHeight="1">
      <c r="A187" s="963"/>
      <c r="B187" s="468" t="s">
        <v>1222</v>
      </c>
      <c r="C187" s="469" t="s">
        <v>424</v>
      </c>
      <c r="D187" s="469" t="s">
        <v>1237</v>
      </c>
      <c r="E187" s="469" t="s">
        <v>1238</v>
      </c>
      <c r="F187" s="470">
        <v>17.55</v>
      </c>
      <c r="G187" s="470">
        <v>0.57999999999999996</v>
      </c>
      <c r="H187" s="470">
        <v>1.61</v>
      </c>
      <c r="I187" s="471">
        <f t="shared" si="95"/>
        <v>5</v>
      </c>
      <c r="J187" s="472">
        <f t="shared" si="95"/>
        <v>20.114000000000001</v>
      </c>
      <c r="K187" s="472">
        <f t="shared" si="95"/>
        <v>2.7220819238222731</v>
      </c>
      <c r="L187" s="473">
        <f t="shared" si="95"/>
        <v>0.13533269980224089</v>
      </c>
      <c r="M187" s="474">
        <f t="shared" si="63"/>
        <v>0.94192609618438716</v>
      </c>
      <c r="N187" s="475">
        <f t="shared" si="64"/>
        <v>0.17311523918278121</v>
      </c>
      <c r="O187" s="475">
        <f t="shared" si="65"/>
        <v>0.65376952163443758</v>
      </c>
      <c r="P187" s="475">
        <f t="shared" si="66"/>
        <v>0.34623047836556242</v>
      </c>
      <c r="Q187" s="476">
        <f t="shared" si="67"/>
        <v>1.7311523918278122</v>
      </c>
      <c r="R187" s="477"/>
      <c r="S187" s="472"/>
      <c r="T187" s="472"/>
      <c r="U187" s="473"/>
      <c r="V187" s="478">
        <f t="shared" si="68"/>
        <v>2.5640000000000001</v>
      </c>
      <c r="W187" s="478">
        <f t="shared" si="69"/>
        <v>1.5089999999999999</v>
      </c>
      <c r="X187" s="479">
        <f t="shared" si="70"/>
        <v>4.1076216230478098</v>
      </c>
      <c r="Y187" s="480" t="str">
        <f t="shared" si="71"/>
        <v>Accept</v>
      </c>
      <c r="Z187" s="479"/>
      <c r="AA187" s="479"/>
      <c r="AB187" s="481"/>
      <c r="AC187" s="481"/>
      <c r="AD187" s="479"/>
      <c r="AE187" s="481"/>
      <c r="AF187" s="464"/>
      <c r="AG187" s="482"/>
      <c r="AH187" s="482"/>
      <c r="AI187" s="483"/>
    </row>
    <row r="188" spans="1:559" s="501" customFormat="1" ht="13.95" customHeight="1">
      <c r="A188" s="963"/>
      <c r="B188" s="484" t="s">
        <v>1222</v>
      </c>
      <c r="C188" s="485" t="s">
        <v>424</v>
      </c>
      <c r="D188" s="485" t="s">
        <v>1239</v>
      </c>
      <c r="E188" s="485" t="s">
        <v>1240</v>
      </c>
      <c r="F188" s="486">
        <v>20.010000000000002</v>
      </c>
      <c r="G188" s="486">
        <v>0.68</v>
      </c>
      <c r="H188" s="486">
        <v>1.85</v>
      </c>
      <c r="I188" s="487">
        <f t="shared" si="95"/>
        <v>5</v>
      </c>
      <c r="J188" s="488">
        <f t="shared" si="95"/>
        <v>20.114000000000001</v>
      </c>
      <c r="K188" s="488">
        <f t="shared" si="95"/>
        <v>2.7220819238222731</v>
      </c>
      <c r="L188" s="489">
        <f t="shared" si="95"/>
        <v>0.13533269980224089</v>
      </c>
      <c r="M188" s="490">
        <f t="shared" si="63"/>
        <v>3.8206050703266582E-2</v>
      </c>
      <c r="N188" s="491">
        <f t="shared" si="64"/>
        <v>0.48476169832815513</v>
      </c>
      <c r="O188" s="491">
        <f t="shared" si="65"/>
        <v>3.0476603343689734E-2</v>
      </c>
      <c r="P188" s="491">
        <f t="shared" si="66"/>
        <v>0.96952339665631027</v>
      </c>
      <c r="Q188" s="492">
        <f t="shared" si="67"/>
        <v>4.8476169832815517</v>
      </c>
      <c r="R188" s="493"/>
      <c r="S188" s="488"/>
      <c r="T188" s="488"/>
      <c r="U188" s="489"/>
      <c r="V188" s="494">
        <f t="shared" si="68"/>
        <v>0.1039999999999992</v>
      </c>
      <c r="W188" s="494">
        <f t="shared" si="69"/>
        <v>1.5089999999999999</v>
      </c>
      <c r="X188" s="495">
        <f t="shared" si="70"/>
        <v>4.1076216230478098</v>
      </c>
      <c r="Y188" s="496" t="str">
        <f t="shared" si="71"/>
        <v>Accept</v>
      </c>
      <c r="Z188" s="495"/>
      <c r="AA188" s="495"/>
      <c r="AB188" s="497"/>
      <c r="AC188" s="497"/>
      <c r="AD188" s="495"/>
      <c r="AE188" s="497"/>
      <c r="AF188" s="498"/>
      <c r="AG188" s="499"/>
      <c r="AH188" s="499"/>
      <c r="AI188" s="500"/>
      <c r="AJ188" s="401"/>
      <c r="AK188" s="401"/>
      <c r="AL188" s="401"/>
      <c r="AM188" s="401"/>
      <c r="AN188" s="401"/>
      <c r="AO188" s="401"/>
      <c r="AP188" s="401"/>
      <c r="AQ188" s="401"/>
      <c r="AR188" s="401"/>
      <c r="AS188" s="401"/>
      <c r="AT188" s="401"/>
      <c r="AU188" s="401"/>
      <c r="AV188" s="401"/>
      <c r="AW188" s="401"/>
      <c r="AX188" s="401"/>
      <c r="AY188" s="401"/>
      <c r="AZ188" s="401"/>
      <c r="BA188" s="401"/>
      <c r="BB188" s="401"/>
      <c r="BC188" s="401"/>
      <c r="BD188" s="401"/>
      <c r="BE188" s="401"/>
      <c r="BF188" s="401"/>
      <c r="BG188" s="401"/>
      <c r="BH188" s="401"/>
      <c r="BI188" s="401"/>
      <c r="BJ188" s="401"/>
      <c r="BK188" s="401"/>
      <c r="BL188" s="401"/>
      <c r="BM188" s="401"/>
      <c r="BN188" s="401"/>
      <c r="BO188" s="401"/>
      <c r="BP188" s="401"/>
      <c r="BQ188" s="401"/>
      <c r="BR188" s="401"/>
      <c r="BS188" s="401"/>
      <c r="BT188" s="401"/>
      <c r="BU188" s="401"/>
      <c r="BV188" s="401"/>
      <c r="BW188" s="401"/>
      <c r="BX188" s="401"/>
      <c r="BY188" s="401"/>
      <c r="BZ188" s="401"/>
      <c r="CA188" s="401"/>
      <c r="CB188" s="401"/>
      <c r="CC188" s="401"/>
      <c r="CD188" s="401"/>
      <c r="CE188" s="401"/>
      <c r="CF188" s="401"/>
      <c r="CG188" s="401"/>
      <c r="CH188" s="401"/>
      <c r="CI188" s="401"/>
      <c r="CJ188" s="401"/>
      <c r="CK188" s="401"/>
      <c r="CL188" s="401"/>
      <c r="CM188" s="401"/>
      <c r="CN188" s="401"/>
      <c r="CO188" s="401"/>
      <c r="CP188" s="401"/>
      <c r="CQ188" s="401"/>
      <c r="CR188" s="401"/>
      <c r="CS188" s="401"/>
      <c r="CT188" s="401"/>
      <c r="CU188" s="401"/>
      <c r="CV188" s="401"/>
      <c r="CW188" s="401"/>
      <c r="CX188" s="401"/>
      <c r="CY188" s="401"/>
      <c r="CZ188" s="401"/>
      <c r="DA188" s="401"/>
      <c r="DB188" s="401"/>
      <c r="DC188" s="401"/>
      <c r="DD188" s="401"/>
      <c r="DE188" s="401"/>
      <c r="DF188" s="401"/>
      <c r="DG188" s="401"/>
      <c r="DH188" s="401"/>
      <c r="DI188" s="401"/>
      <c r="DJ188" s="401"/>
      <c r="DK188" s="401"/>
      <c r="DL188" s="401"/>
      <c r="DM188" s="401"/>
      <c r="DN188" s="401"/>
      <c r="DO188" s="401"/>
      <c r="DP188" s="401"/>
      <c r="DQ188" s="401"/>
      <c r="DR188" s="401"/>
      <c r="DS188" s="401"/>
      <c r="DT188" s="401"/>
      <c r="DU188" s="401"/>
      <c r="DV188" s="401"/>
      <c r="DW188" s="401"/>
      <c r="DX188" s="401"/>
      <c r="DY188" s="401"/>
      <c r="DZ188" s="401"/>
      <c r="EA188" s="401"/>
      <c r="EB188" s="401"/>
      <c r="EC188" s="401"/>
      <c r="ED188" s="401"/>
      <c r="EE188" s="401"/>
      <c r="EF188" s="401"/>
      <c r="EG188" s="401"/>
      <c r="EH188" s="401"/>
      <c r="EI188" s="401"/>
      <c r="EJ188" s="401"/>
      <c r="EK188" s="401"/>
      <c r="EL188" s="401"/>
      <c r="EM188" s="401"/>
      <c r="EN188" s="401"/>
      <c r="EO188" s="401"/>
      <c r="EP188" s="401"/>
      <c r="EQ188" s="401"/>
      <c r="ER188" s="401"/>
      <c r="ES188" s="401"/>
      <c r="ET188" s="401"/>
      <c r="EU188" s="401"/>
      <c r="EV188" s="401"/>
      <c r="EW188" s="401"/>
      <c r="EX188" s="401"/>
      <c r="EY188" s="401"/>
      <c r="EZ188" s="401"/>
      <c r="FA188" s="401"/>
      <c r="FB188" s="401"/>
      <c r="FC188" s="401"/>
      <c r="FD188" s="401"/>
      <c r="FE188" s="401"/>
      <c r="FF188" s="401"/>
      <c r="FG188" s="401"/>
      <c r="FH188" s="401"/>
      <c r="FI188" s="401"/>
      <c r="FJ188" s="401"/>
      <c r="FK188" s="401"/>
      <c r="FL188" s="401"/>
      <c r="FM188" s="401"/>
      <c r="FN188" s="401"/>
      <c r="FO188" s="401"/>
      <c r="FP188" s="401"/>
      <c r="FQ188" s="401"/>
      <c r="FR188" s="401"/>
      <c r="FS188" s="401"/>
      <c r="FT188" s="401"/>
      <c r="FU188" s="401"/>
      <c r="FV188" s="401"/>
      <c r="FW188" s="401"/>
      <c r="FX188" s="401"/>
      <c r="FY188" s="401"/>
      <c r="FZ188" s="401"/>
      <c r="GA188" s="401"/>
      <c r="GB188" s="401"/>
      <c r="GC188" s="401"/>
      <c r="GD188" s="401"/>
      <c r="GE188" s="401"/>
      <c r="GF188" s="401"/>
      <c r="GG188" s="401"/>
      <c r="GH188" s="401"/>
      <c r="GI188" s="401"/>
      <c r="GJ188" s="401"/>
      <c r="GK188" s="401"/>
      <c r="GL188" s="401"/>
      <c r="GM188" s="401"/>
      <c r="GN188" s="401"/>
      <c r="GO188" s="401"/>
      <c r="GP188" s="401"/>
      <c r="GQ188" s="401"/>
      <c r="GR188" s="401"/>
      <c r="GS188" s="401"/>
      <c r="GT188" s="401"/>
      <c r="GU188" s="401"/>
      <c r="GV188" s="401"/>
      <c r="GW188" s="401"/>
      <c r="GX188" s="401"/>
      <c r="GY188" s="401"/>
      <c r="GZ188" s="401"/>
      <c r="HA188" s="401"/>
      <c r="HB188" s="401"/>
      <c r="HC188" s="401"/>
      <c r="HD188" s="401"/>
      <c r="HE188" s="401"/>
      <c r="HF188" s="401"/>
      <c r="HG188" s="401"/>
      <c r="HH188" s="401"/>
      <c r="HI188" s="401"/>
      <c r="HJ188" s="401"/>
      <c r="HK188" s="401"/>
      <c r="HL188" s="401"/>
      <c r="HM188" s="401"/>
      <c r="HN188" s="401"/>
      <c r="HO188" s="401"/>
      <c r="HP188" s="401"/>
      <c r="HQ188" s="401"/>
      <c r="HR188" s="401"/>
      <c r="HS188" s="401"/>
      <c r="HT188" s="401"/>
      <c r="HU188" s="401"/>
      <c r="HV188" s="401"/>
      <c r="HW188" s="401"/>
      <c r="HX188" s="401"/>
      <c r="HY188" s="401"/>
      <c r="HZ188" s="401"/>
      <c r="IA188" s="401"/>
      <c r="IB188" s="401"/>
      <c r="IC188" s="401"/>
      <c r="ID188" s="401"/>
      <c r="IE188" s="401"/>
      <c r="IF188" s="401"/>
      <c r="IG188" s="401"/>
      <c r="IH188" s="401"/>
      <c r="II188" s="401"/>
      <c r="IJ188" s="401"/>
      <c r="IK188" s="401"/>
      <c r="IL188" s="401"/>
      <c r="IM188" s="401"/>
      <c r="IN188" s="401"/>
      <c r="IO188" s="401"/>
      <c r="IP188" s="401"/>
      <c r="IQ188" s="401"/>
      <c r="IR188" s="401"/>
      <c r="IS188" s="401"/>
      <c r="IT188" s="401"/>
      <c r="IU188" s="401"/>
      <c r="IV188" s="401"/>
      <c r="IW188" s="401"/>
      <c r="IX188" s="401"/>
      <c r="IY188" s="401"/>
      <c r="IZ188" s="401"/>
      <c r="JA188" s="401"/>
      <c r="JB188" s="401"/>
      <c r="JC188" s="401"/>
      <c r="JD188" s="401"/>
      <c r="JE188" s="401"/>
      <c r="JF188" s="401"/>
      <c r="JG188" s="401"/>
      <c r="JH188" s="401"/>
      <c r="JI188" s="401"/>
      <c r="JJ188" s="401"/>
      <c r="JK188" s="401"/>
      <c r="JL188" s="401"/>
      <c r="JM188" s="401"/>
      <c r="JN188" s="401"/>
      <c r="JO188" s="401"/>
      <c r="JP188" s="401"/>
      <c r="JQ188" s="401"/>
      <c r="JR188" s="401"/>
      <c r="JS188" s="401"/>
      <c r="JT188" s="401"/>
      <c r="JU188" s="401"/>
      <c r="JV188" s="401"/>
      <c r="JW188" s="401"/>
      <c r="JX188" s="401"/>
      <c r="JY188" s="401"/>
      <c r="JZ188" s="401"/>
      <c r="KA188" s="401"/>
      <c r="KB188" s="401"/>
      <c r="KC188" s="401"/>
      <c r="KD188" s="401"/>
      <c r="KE188" s="401"/>
      <c r="KF188" s="401"/>
      <c r="KG188" s="401"/>
      <c r="KH188" s="401"/>
      <c r="KI188" s="401"/>
      <c r="KJ188" s="401"/>
      <c r="KK188" s="401"/>
      <c r="KL188" s="401"/>
      <c r="KM188" s="401"/>
      <c r="KN188" s="401"/>
      <c r="KO188" s="401"/>
      <c r="KP188" s="401"/>
      <c r="KQ188" s="401"/>
      <c r="KR188" s="401"/>
      <c r="KS188" s="401"/>
      <c r="KT188" s="401"/>
      <c r="KU188" s="401"/>
      <c r="KV188" s="401"/>
      <c r="KW188" s="401"/>
      <c r="KX188" s="401"/>
      <c r="KY188" s="401"/>
      <c r="KZ188" s="401"/>
      <c r="LA188" s="401"/>
      <c r="LB188" s="401"/>
      <c r="LC188" s="401"/>
      <c r="LD188" s="401"/>
      <c r="LE188" s="401"/>
      <c r="LF188" s="401"/>
      <c r="LG188" s="401"/>
      <c r="LH188" s="401"/>
      <c r="LI188" s="401"/>
      <c r="LJ188" s="401"/>
      <c r="LK188" s="401"/>
      <c r="LL188" s="401"/>
      <c r="LM188" s="401"/>
      <c r="LN188" s="401"/>
      <c r="LO188" s="401"/>
      <c r="LP188" s="401"/>
      <c r="LQ188" s="401"/>
      <c r="LR188" s="401"/>
      <c r="LS188" s="401"/>
      <c r="LT188" s="401"/>
      <c r="LU188" s="401"/>
      <c r="LV188" s="401"/>
      <c r="LW188" s="401"/>
      <c r="LX188" s="401"/>
      <c r="LY188" s="401"/>
      <c r="LZ188" s="401"/>
      <c r="MA188" s="401"/>
      <c r="MB188" s="401"/>
      <c r="MC188" s="401"/>
      <c r="MD188" s="401"/>
      <c r="ME188" s="401"/>
      <c r="MF188" s="401"/>
      <c r="MG188" s="401"/>
      <c r="MH188" s="401"/>
      <c r="MI188" s="401"/>
      <c r="MJ188" s="401"/>
      <c r="MK188" s="401"/>
      <c r="ML188" s="401"/>
      <c r="MM188" s="401"/>
      <c r="MN188" s="401"/>
      <c r="MO188" s="401"/>
      <c r="MP188" s="401"/>
      <c r="MQ188" s="401"/>
      <c r="MR188" s="401"/>
      <c r="MS188" s="401"/>
      <c r="MT188" s="401"/>
      <c r="MU188" s="401"/>
      <c r="MV188" s="401"/>
      <c r="MW188" s="401"/>
      <c r="MX188" s="401"/>
      <c r="MY188" s="401"/>
      <c r="MZ188" s="401"/>
      <c r="NA188" s="401"/>
      <c r="NB188" s="401"/>
      <c r="NC188" s="401"/>
      <c r="ND188" s="401"/>
      <c r="NE188" s="401"/>
      <c r="NF188" s="401"/>
      <c r="NG188" s="401"/>
      <c r="NH188" s="401"/>
      <c r="NI188" s="401"/>
      <c r="NJ188" s="401"/>
      <c r="NK188" s="401"/>
      <c r="NL188" s="401"/>
      <c r="NM188" s="401"/>
      <c r="NN188" s="401"/>
      <c r="NO188" s="401"/>
      <c r="NP188" s="401"/>
      <c r="NQ188" s="401"/>
      <c r="NR188" s="401"/>
      <c r="NS188" s="401"/>
      <c r="NT188" s="401"/>
      <c r="NU188" s="401"/>
      <c r="NV188" s="401"/>
      <c r="NW188" s="401"/>
      <c r="NX188" s="401"/>
      <c r="NY188" s="401"/>
      <c r="NZ188" s="401"/>
      <c r="OA188" s="401"/>
      <c r="OB188" s="401"/>
      <c r="OC188" s="401"/>
      <c r="OD188" s="401"/>
      <c r="OE188" s="401"/>
      <c r="OF188" s="401"/>
      <c r="OG188" s="401"/>
      <c r="OH188" s="401"/>
      <c r="OI188" s="401"/>
      <c r="OJ188" s="401"/>
      <c r="OK188" s="401"/>
      <c r="OL188" s="401"/>
      <c r="OM188" s="401"/>
      <c r="ON188" s="401"/>
      <c r="OO188" s="401"/>
      <c r="OP188" s="401"/>
      <c r="OQ188" s="401"/>
      <c r="OR188" s="401"/>
      <c r="OS188" s="401"/>
      <c r="OT188" s="401"/>
      <c r="OU188" s="401"/>
      <c r="OV188" s="401"/>
      <c r="OW188" s="401"/>
      <c r="OX188" s="401"/>
      <c r="OY188" s="401"/>
      <c r="OZ188" s="401"/>
      <c r="PA188" s="401"/>
      <c r="PB188" s="401"/>
      <c r="PC188" s="401"/>
      <c r="PD188" s="401"/>
      <c r="PE188" s="401"/>
      <c r="PF188" s="401"/>
      <c r="PG188" s="401"/>
      <c r="PH188" s="401"/>
      <c r="PI188" s="401"/>
      <c r="PJ188" s="401"/>
      <c r="PK188" s="401"/>
      <c r="PL188" s="401"/>
      <c r="PM188" s="401"/>
      <c r="PN188" s="401"/>
      <c r="PO188" s="401"/>
      <c r="PP188" s="401"/>
      <c r="PQ188" s="401"/>
      <c r="PR188" s="401"/>
      <c r="PS188" s="401"/>
      <c r="PT188" s="401"/>
      <c r="PU188" s="401"/>
      <c r="PV188" s="401"/>
      <c r="PW188" s="401"/>
      <c r="PX188" s="401"/>
      <c r="PY188" s="401"/>
      <c r="PZ188" s="401"/>
      <c r="QA188" s="401"/>
      <c r="QB188" s="401"/>
      <c r="QC188" s="401"/>
      <c r="QD188" s="401"/>
      <c r="QE188" s="401"/>
      <c r="QF188" s="401"/>
      <c r="QG188" s="401"/>
      <c r="QH188" s="401"/>
      <c r="QI188" s="401"/>
      <c r="QJ188" s="401"/>
      <c r="QK188" s="401"/>
      <c r="QL188" s="401"/>
      <c r="QM188" s="401"/>
      <c r="QN188" s="401"/>
      <c r="QO188" s="401"/>
      <c r="QP188" s="401"/>
      <c r="QQ188" s="401"/>
      <c r="QR188" s="401"/>
      <c r="QS188" s="401"/>
      <c r="QT188" s="401"/>
      <c r="QU188" s="401"/>
      <c r="QV188" s="401"/>
      <c r="QW188" s="401"/>
      <c r="QX188" s="401"/>
      <c r="QY188" s="401"/>
      <c r="QZ188" s="401"/>
      <c r="RA188" s="401"/>
      <c r="RB188" s="401"/>
      <c r="RC188" s="401"/>
      <c r="RD188" s="401"/>
      <c r="RE188" s="401"/>
      <c r="RF188" s="401"/>
      <c r="RG188" s="401"/>
      <c r="RH188" s="401"/>
      <c r="RI188" s="401"/>
      <c r="RJ188" s="401"/>
      <c r="RK188" s="401"/>
      <c r="RL188" s="401"/>
      <c r="RM188" s="401"/>
      <c r="RN188" s="401"/>
      <c r="RO188" s="401"/>
      <c r="RP188" s="401"/>
      <c r="RQ188" s="401"/>
      <c r="RR188" s="401"/>
      <c r="RS188" s="401"/>
      <c r="RT188" s="401"/>
      <c r="RU188" s="401"/>
      <c r="RV188" s="401"/>
      <c r="RW188" s="401"/>
      <c r="RX188" s="401"/>
      <c r="RY188" s="401"/>
      <c r="RZ188" s="401"/>
      <c r="SA188" s="401"/>
      <c r="SB188" s="401"/>
      <c r="SC188" s="401"/>
      <c r="SD188" s="401"/>
      <c r="SE188" s="401"/>
      <c r="SF188" s="401"/>
      <c r="SG188" s="401"/>
      <c r="SH188" s="401"/>
      <c r="SI188" s="401"/>
      <c r="SJ188" s="401"/>
      <c r="SK188" s="401"/>
      <c r="SL188" s="401"/>
      <c r="SM188" s="401"/>
      <c r="SN188" s="401"/>
      <c r="SO188" s="401"/>
      <c r="SP188" s="401"/>
      <c r="SQ188" s="401"/>
      <c r="SR188" s="401"/>
      <c r="SS188" s="401"/>
      <c r="ST188" s="401"/>
      <c r="SU188" s="401"/>
      <c r="SV188" s="401"/>
      <c r="SW188" s="401"/>
      <c r="SX188" s="401"/>
      <c r="SY188" s="401"/>
      <c r="SZ188" s="401"/>
      <c r="TA188" s="401"/>
      <c r="TB188" s="401"/>
      <c r="TC188" s="401"/>
      <c r="TD188" s="401"/>
      <c r="TE188" s="401"/>
      <c r="TF188" s="401"/>
      <c r="TG188" s="401"/>
      <c r="TH188" s="401"/>
      <c r="TI188" s="401"/>
      <c r="TJ188" s="401"/>
      <c r="TK188" s="401"/>
      <c r="TL188" s="401"/>
      <c r="TM188" s="401"/>
      <c r="TN188" s="401"/>
      <c r="TO188" s="401"/>
      <c r="TP188" s="401"/>
      <c r="TQ188" s="401"/>
      <c r="TR188" s="401"/>
      <c r="TS188" s="401"/>
      <c r="TT188" s="401"/>
      <c r="TU188" s="401"/>
      <c r="TV188" s="401"/>
      <c r="TW188" s="401"/>
      <c r="TX188" s="401"/>
      <c r="TY188" s="401"/>
      <c r="TZ188" s="401"/>
      <c r="UA188" s="401"/>
      <c r="UB188" s="401"/>
      <c r="UC188" s="401"/>
      <c r="UD188" s="401"/>
      <c r="UE188" s="401"/>
      <c r="UF188" s="401"/>
      <c r="UG188" s="401"/>
      <c r="UH188" s="401"/>
      <c r="UI188" s="401"/>
      <c r="UJ188" s="401"/>
      <c r="UK188" s="401"/>
      <c r="UL188" s="401"/>
      <c r="UM188" s="401"/>
    </row>
    <row r="189" spans="1:559" s="467" customFormat="1" ht="13.95" customHeight="1">
      <c r="A189" s="963"/>
      <c r="B189" s="450" t="s">
        <v>1222</v>
      </c>
      <c r="C189" s="451" t="s">
        <v>427</v>
      </c>
      <c r="D189" s="451" t="s">
        <v>1241</v>
      </c>
      <c r="E189" s="451" t="s">
        <v>1242</v>
      </c>
      <c r="F189" s="452">
        <v>62.94</v>
      </c>
      <c r="G189" s="452">
        <v>1.93</v>
      </c>
      <c r="H189" s="452">
        <v>5.79</v>
      </c>
      <c r="I189" s="453">
        <f>COUNT(F189:F191)</f>
        <v>3</v>
      </c>
      <c r="J189" s="458">
        <f>AVERAGE(F189:F191)</f>
        <v>49.323333333333331</v>
      </c>
      <c r="K189" s="458">
        <f>STDEV(F189:F191)</f>
        <v>26.84387142968265</v>
      </c>
      <c r="L189" s="459">
        <f>K189/J189</f>
        <v>0.5442428484763665</v>
      </c>
      <c r="M189" s="454">
        <f t="shared" si="63"/>
        <v>0.50725420520417253</v>
      </c>
      <c r="N189" s="455">
        <f t="shared" si="64"/>
        <v>0.6940117669290079</v>
      </c>
      <c r="O189" s="455">
        <f t="shared" si="65"/>
        <v>0.3880235338580158</v>
      </c>
      <c r="P189" s="455">
        <f t="shared" si="66"/>
        <v>0.6119764661419842</v>
      </c>
      <c r="Q189" s="456">
        <f t="shared" si="67"/>
        <v>1.8359293984259526</v>
      </c>
      <c r="R189" s="457">
        <f>COUNT(F189:F191)</f>
        <v>3</v>
      </c>
      <c r="S189" s="458">
        <f>AVERAGE(F189:F191)</f>
        <v>49.323333333333331</v>
      </c>
      <c r="T189" s="458">
        <f>STDEV(F189:F191)</f>
        <v>26.84387142968265</v>
      </c>
      <c r="U189" s="459">
        <f>T189/S189</f>
        <v>0.5442428484763665</v>
      </c>
      <c r="V189" s="460">
        <f t="shared" si="68"/>
        <v>13.616666666666667</v>
      </c>
      <c r="W189" s="460">
        <f t="shared" si="69"/>
        <v>1.196</v>
      </c>
      <c r="X189" s="461">
        <f t="shared" si="70"/>
        <v>32.105270229900448</v>
      </c>
      <c r="Y189" s="462" t="str">
        <f t="shared" si="71"/>
        <v>Accept</v>
      </c>
      <c r="Z189" s="461"/>
      <c r="AA189" s="461"/>
      <c r="AB189" s="463"/>
      <c r="AC189" s="463"/>
      <c r="AD189" s="461"/>
      <c r="AE189" s="463"/>
      <c r="AF189" s="464">
        <f>COUNT(F189:F191)</f>
        <v>3</v>
      </c>
      <c r="AG189" s="465">
        <f>AVERAGE(F189:F191)</f>
        <v>49.323333333333331</v>
      </c>
      <c r="AH189" s="465">
        <f>STDEV(F189:F191)</f>
        <v>26.84387142968265</v>
      </c>
      <c r="AI189" s="466">
        <f>AH189/AG189</f>
        <v>0.5442428484763665</v>
      </c>
      <c r="AJ189" s="401"/>
      <c r="AK189" s="401"/>
      <c r="AL189" s="401"/>
      <c r="AM189" s="401"/>
      <c r="AN189" s="401"/>
      <c r="AO189" s="401"/>
      <c r="AP189" s="401"/>
      <c r="AQ189" s="401"/>
      <c r="AR189" s="401"/>
      <c r="AS189" s="401"/>
      <c r="AT189" s="401"/>
      <c r="AU189" s="401"/>
      <c r="AV189" s="401"/>
      <c r="AW189" s="401"/>
      <c r="AX189" s="401"/>
      <c r="AY189" s="401"/>
      <c r="AZ189" s="401"/>
      <c r="BA189" s="401"/>
      <c r="BB189" s="401"/>
      <c r="BC189" s="401"/>
      <c r="BD189" s="401"/>
      <c r="BE189" s="401"/>
      <c r="BF189" s="401"/>
      <c r="BG189" s="401"/>
      <c r="BH189" s="401"/>
      <c r="BI189" s="401"/>
      <c r="BJ189" s="401"/>
      <c r="BK189" s="401"/>
      <c r="BL189" s="401"/>
      <c r="BM189" s="401"/>
      <c r="BN189" s="401"/>
      <c r="BO189" s="401"/>
      <c r="BP189" s="401"/>
      <c r="BQ189" s="401"/>
      <c r="BR189" s="401"/>
      <c r="BS189" s="401"/>
      <c r="BT189" s="401"/>
      <c r="BU189" s="401"/>
      <c r="BV189" s="401"/>
      <c r="BW189" s="401"/>
      <c r="BX189" s="401"/>
      <c r="BY189" s="401"/>
      <c r="BZ189" s="401"/>
      <c r="CA189" s="401"/>
      <c r="CB189" s="401"/>
      <c r="CC189" s="401"/>
      <c r="CD189" s="401"/>
      <c r="CE189" s="401"/>
      <c r="CF189" s="401"/>
      <c r="CG189" s="401"/>
      <c r="CH189" s="401"/>
      <c r="CI189" s="401"/>
      <c r="CJ189" s="401"/>
      <c r="CK189" s="401"/>
      <c r="CL189" s="401"/>
      <c r="CM189" s="401"/>
      <c r="CN189" s="401"/>
      <c r="CO189" s="401"/>
      <c r="CP189" s="401"/>
      <c r="CQ189" s="401"/>
      <c r="CR189" s="401"/>
      <c r="CS189" s="401"/>
      <c r="CT189" s="401"/>
      <c r="CU189" s="401"/>
      <c r="CV189" s="401"/>
      <c r="CW189" s="401"/>
      <c r="CX189" s="401"/>
      <c r="CY189" s="401"/>
      <c r="CZ189" s="401"/>
      <c r="DA189" s="401"/>
      <c r="DB189" s="401"/>
      <c r="DC189" s="401"/>
      <c r="DD189" s="401"/>
      <c r="DE189" s="401"/>
      <c r="DF189" s="401"/>
      <c r="DG189" s="401"/>
      <c r="DH189" s="401"/>
      <c r="DI189" s="401"/>
      <c r="DJ189" s="401"/>
      <c r="DK189" s="401"/>
      <c r="DL189" s="401"/>
      <c r="DM189" s="401"/>
      <c r="DN189" s="401"/>
      <c r="DO189" s="401"/>
      <c r="DP189" s="401"/>
      <c r="DQ189" s="401"/>
      <c r="DR189" s="401"/>
      <c r="DS189" s="401"/>
      <c r="DT189" s="401"/>
      <c r="DU189" s="401"/>
      <c r="DV189" s="401"/>
      <c r="DW189" s="401"/>
      <c r="DX189" s="401"/>
      <c r="DY189" s="401"/>
      <c r="DZ189" s="401"/>
      <c r="EA189" s="401"/>
      <c r="EB189" s="401"/>
      <c r="EC189" s="401"/>
      <c r="ED189" s="401"/>
      <c r="EE189" s="401"/>
      <c r="EF189" s="401"/>
      <c r="EG189" s="401"/>
      <c r="EH189" s="401"/>
      <c r="EI189" s="401"/>
      <c r="EJ189" s="401"/>
      <c r="EK189" s="401"/>
      <c r="EL189" s="401"/>
      <c r="EM189" s="401"/>
      <c r="EN189" s="401"/>
      <c r="EO189" s="401"/>
      <c r="EP189" s="401"/>
      <c r="EQ189" s="401"/>
      <c r="ER189" s="401"/>
      <c r="ES189" s="401"/>
      <c r="ET189" s="401"/>
      <c r="EU189" s="401"/>
      <c r="EV189" s="401"/>
      <c r="EW189" s="401"/>
      <c r="EX189" s="401"/>
      <c r="EY189" s="401"/>
      <c r="EZ189" s="401"/>
      <c r="FA189" s="401"/>
      <c r="FB189" s="401"/>
      <c r="FC189" s="401"/>
      <c r="FD189" s="401"/>
      <c r="FE189" s="401"/>
      <c r="FF189" s="401"/>
      <c r="FG189" s="401"/>
      <c r="FH189" s="401"/>
      <c r="FI189" s="401"/>
      <c r="FJ189" s="401"/>
      <c r="FK189" s="401"/>
      <c r="FL189" s="401"/>
      <c r="FM189" s="401"/>
      <c r="FN189" s="401"/>
      <c r="FO189" s="401"/>
      <c r="FP189" s="401"/>
      <c r="FQ189" s="401"/>
      <c r="FR189" s="401"/>
      <c r="FS189" s="401"/>
      <c r="FT189" s="401"/>
      <c r="FU189" s="401"/>
      <c r="FV189" s="401"/>
      <c r="FW189" s="401"/>
      <c r="FX189" s="401"/>
      <c r="FY189" s="401"/>
      <c r="FZ189" s="401"/>
      <c r="GA189" s="401"/>
      <c r="GB189" s="401"/>
      <c r="GC189" s="401"/>
      <c r="GD189" s="401"/>
      <c r="GE189" s="401"/>
      <c r="GF189" s="401"/>
      <c r="GG189" s="401"/>
      <c r="GH189" s="401"/>
      <c r="GI189" s="401"/>
      <c r="GJ189" s="401"/>
      <c r="GK189" s="401"/>
      <c r="GL189" s="401"/>
      <c r="GM189" s="401"/>
      <c r="GN189" s="401"/>
      <c r="GO189" s="401"/>
      <c r="GP189" s="401"/>
      <c r="GQ189" s="401"/>
      <c r="GR189" s="401"/>
      <c r="GS189" s="401"/>
      <c r="GT189" s="401"/>
      <c r="GU189" s="401"/>
      <c r="GV189" s="401"/>
      <c r="GW189" s="401"/>
      <c r="GX189" s="401"/>
      <c r="GY189" s="401"/>
      <c r="GZ189" s="401"/>
      <c r="HA189" s="401"/>
      <c r="HB189" s="401"/>
      <c r="HC189" s="401"/>
      <c r="HD189" s="401"/>
      <c r="HE189" s="401"/>
      <c r="HF189" s="401"/>
      <c r="HG189" s="401"/>
      <c r="HH189" s="401"/>
      <c r="HI189" s="401"/>
      <c r="HJ189" s="401"/>
      <c r="HK189" s="401"/>
      <c r="HL189" s="401"/>
      <c r="HM189" s="401"/>
      <c r="HN189" s="401"/>
      <c r="HO189" s="401"/>
      <c r="HP189" s="401"/>
      <c r="HQ189" s="401"/>
      <c r="HR189" s="401"/>
      <c r="HS189" s="401"/>
      <c r="HT189" s="401"/>
      <c r="HU189" s="401"/>
      <c r="HV189" s="401"/>
      <c r="HW189" s="401"/>
      <c r="HX189" s="401"/>
      <c r="HY189" s="401"/>
      <c r="HZ189" s="401"/>
      <c r="IA189" s="401"/>
      <c r="IB189" s="401"/>
      <c r="IC189" s="401"/>
      <c r="ID189" s="401"/>
      <c r="IE189" s="401"/>
      <c r="IF189" s="401"/>
      <c r="IG189" s="401"/>
      <c r="IH189" s="401"/>
      <c r="II189" s="401"/>
      <c r="IJ189" s="401"/>
      <c r="IK189" s="401"/>
      <c r="IL189" s="401"/>
      <c r="IM189" s="401"/>
      <c r="IN189" s="401"/>
      <c r="IO189" s="401"/>
      <c r="IP189" s="401"/>
      <c r="IQ189" s="401"/>
      <c r="IR189" s="401"/>
      <c r="IS189" s="401"/>
      <c r="IT189" s="401"/>
      <c r="IU189" s="401"/>
      <c r="IV189" s="401"/>
      <c r="IW189" s="401"/>
      <c r="IX189" s="401"/>
      <c r="IY189" s="401"/>
      <c r="IZ189" s="401"/>
      <c r="JA189" s="401"/>
      <c r="JB189" s="401"/>
      <c r="JC189" s="401"/>
      <c r="JD189" s="401"/>
      <c r="JE189" s="401"/>
      <c r="JF189" s="401"/>
      <c r="JG189" s="401"/>
      <c r="JH189" s="401"/>
      <c r="JI189" s="401"/>
      <c r="JJ189" s="401"/>
      <c r="JK189" s="401"/>
      <c r="JL189" s="401"/>
      <c r="JM189" s="401"/>
      <c r="JN189" s="401"/>
      <c r="JO189" s="401"/>
      <c r="JP189" s="401"/>
      <c r="JQ189" s="401"/>
      <c r="JR189" s="401"/>
      <c r="JS189" s="401"/>
      <c r="JT189" s="401"/>
      <c r="JU189" s="401"/>
      <c r="JV189" s="401"/>
      <c r="JW189" s="401"/>
      <c r="JX189" s="401"/>
      <c r="JY189" s="401"/>
      <c r="JZ189" s="401"/>
      <c r="KA189" s="401"/>
      <c r="KB189" s="401"/>
      <c r="KC189" s="401"/>
      <c r="KD189" s="401"/>
      <c r="KE189" s="401"/>
      <c r="KF189" s="401"/>
      <c r="KG189" s="401"/>
      <c r="KH189" s="401"/>
      <c r="KI189" s="401"/>
      <c r="KJ189" s="401"/>
      <c r="KK189" s="401"/>
      <c r="KL189" s="401"/>
      <c r="KM189" s="401"/>
      <c r="KN189" s="401"/>
      <c r="KO189" s="401"/>
      <c r="KP189" s="401"/>
      <c r="KQ189" s="401"/>
      <c r="KR189" s="401"/>
      <c r="KS189" s="401"/>
      <c r="KT189" s="401"/>
      <c r="KU189" s="401"/>
      <c r="KV189" s="401"/>
      <c r="KW189" s="401"/>
      <c r="KX189" s="401"/>
      <c r="KY189" s="401"/>
      <c r="KZ189" s="401"/>
      <c r="LA189" s="401"/>
      <c r="LB189" s="401"/>
      <c r="LC189" s="401"/>
      <c r="LD189" s="401"/>
      <c r="LE189" s="401"/>
      <c r="LF189" s="401"/>
      <c r="LG189" s="401"/>
      <c r="LH189" s="401"/>
      <c r="LI189" s="401"/>
      <c r="LJ189" s="401"/>
      <c r="LK189" s="401"/>
      <c r="LL189" s="401"/>
      <c r="LM189" s="401"/>
      <c r="LN189" s="401"/>
      <c r="LO189" s="401"/>
      <c r="LP189" s="401"/>
      <c r="LQ189" s="401"/>
      <c r="LR189" s="401"/>
      <c r="LS189" s="401"/>
      <c r="LT189" s="401"/>
      <c r="LU189" s="401"/>
      <c r="LV189" s="401"/>
      <c r="LW189" s="401"/>
      <c r="LX189" s="401"/>
      <c r="LY189" s="401"/>
      <c r="LZ189" s="401"/>
      <c r="MA189" s="401"/>
      <c r="MB189" s="401"/>
      <c r="MC189" s="401"/>
      <c r="MD189" s="401"/>
      <c r="ME189" s="401"/>
      <c r="MF189" s="401"/>
      <c r="MG189" s="401"/>
      <c r="MH189" s="401"/>
      <c r="MI189" s="401"/>
      <c r="MJ189" s="401"/>
      <c r="MK189" s="401"/>
      <c r="ML189" s="401"/>
      <c r="MM189" s="401"/>
      <c r="MN189" s="401"/>
      <c r="MO189" s="401"/>
      <c r="MP189" s="401"/>
      <c r="MQ189" s="401"/>
      <c r="MR189" s="401"/>
      <c r="MS189" s="401"/>
      <c r="MT189" s="401"/>
      <c r="MU189" s="401"/>
      <c r="MV189" s="401"/>
      <c r="MW189" s="401"/>
      <c r="MX189" s="401"/>
      <c r="MY189" s="401"/>
      <c r="MZ189" s="401"/>
      <c r="NA189" s="401"/>
      <c r="NB189" s="401"/>
      <c r="NC189" s="401"/>
      <c r="ND189" s="401"/>
      <c r="NE189" s="401"/>
      <c r="NF189" s="401"/>
      <c r="NG189" s="401"/>
      <c r="NH189" s="401"/>
      <c r="NI189" s="401"/>
      <c r="NJ189" s="401"/>
      <c r="NK189" s="401"/>
      <c r="NL189" s="401"/>
      <c r="NM189" s="401"/>
      <c r="NN189" s="401"/>
      <c r="NO189" s="401"/>
      <c r="NP189" s="401"/>
      <c r="NQ189" s="401"/>
      <c r="NR189" s="401"/>
      <c r="NS189" s="401"/>
      <c r="NT189" s="401"/>
      <c r="NU189" s="401"/>
      <c r="NV189" s="401"/>
      <c r="NW189" s="401"/>
      <c r="NX189" s="401"/>
      <c r="NY189" s="401"/>
      <c r="NZ189" s="401"/>
      <c r="OA189" s="401"/>
      <c r="OB189" s="401"/>
      <c r="OC189" s="401"/>
      <c r="OD189" s="401"/>
      <c r="OE189" s="401"/>
      <c r="OF189" s="401"/>
      <c r="OG189" s="401"/>
      <c r="OH189" s="401"/>
      <c r="OI189" s="401"/>
      <c r="OJ189" s="401"/>
      <c r="OK189" s="401"/>
      <c r="OL189" s="401"/>
      <c r="OM189" s="401"/>
      <c r="ON189" s="401"/>
      <c r="OO189" s="401"/>
      <c r="OP189" s="401"/>
      <c r="OQ189" s="401"/>
      <c r="OR189" s="401"/>
      <c r="OS189" s="401"/>
      <c r="OT189" s="401"/>
      <c r="OU189" s="401"/>
      <c r="OV189" s="401"/>
      <c r="OW189" s="401"/>
      <c r="OX189" s="401"/>
      <c r="OY189" s="401"/>
      <c r="OZ189" s="401"/>
      <c r="PA189" s="401"/>
      <c r="PB189" s="401"/>
      <c r="PC189" s="401"/>
      <c r="PD189" s="401"/>
      <c r="PE189" s="401"/>
      <c r="PF189" s="401"/>
      <c r="PG189" s="401"/>
      <c r="PH189" s="401"/>
      <c r="PI189" s="401"/>
      <c r="PJ189" s="401"/>
      <c r="PK189" s="401"/>
      <c r="PL189" s="401"/>
      <c r="PM189" s="401"/>
      <c r="PN189" s="401"/>
      <c r="PO189" s="401"/>
      <c r="PP189" s="401"/>
      <c r="PQ189" s="401"/>
      <c r="PR189" s="401"/>
      <c r="PS189" s="401"/>
      <c r="PT189" s="401"/>
      <c r="PU189" s="401"/>
      <c r="PV189" s="401"/>
      <c r="PW189" s="401"/>
      <c r="PX189" s="401"/>
      <c r="PY189" s="401"/>
      <c r="PZ189" s="401"/>
      <c r="QA189" s="401"/>
      <c r="QB189" s="401"/>
      <c r="QC189" s="401"/>
      <c r="QD189" s="401"/>
      <c r="QE189" s="401"/>
      <c r="QF189" s="401"/>
      <c r="QG189" s="401"/>
      <c r="QH189" s="401"/>
      <c r="QI189" s="401"/>
      <c r="QJ189" s="401"/>
      <c r="QK189" s="401"/>
      <c r="QL189" s="401"/>
      <c r="QM189" s="401"/>
      <c r="QN189" s="401"/>
      <c r="QO189" s="401"/>
      <c r="QP189" s="401"/>
      <c r="QQ189" s="401"/>
      <c r="QR189" s="401"/>
      <c r="QS189" s="401"/>
      <c r="QT189" s="401"/>
      <c r="QU189" s="401"/>
      <c r="QV189" s="401"/>
      <c r="QW189" s="401"/>
      <c r="QX189" s="401"/>
      <c r="QY189" s="401"/>
      <c r="QZ189" s="401"/>
      <c r="RA189" s="401"/>
      <c r="RB189" s="401"/>
      <c r="RC189" s="401"/>
      <c r="RD189" s="401"/>
      <c r="RE189" s="401"/>
      <c r="RF189" s="401"/>
      <c r="RG189" s="401"/>
      <c r="RH189" s="401"/>
      <c r="RI189" s="401"/>
      <c r="RJ189" s="401"/>
      <c r="RK189" s="401"/>
      <c r="RL189" s="401"/>
      <c r="RM189" s="401"/>
      <c r="RN189" s="401"/>
      <c r="RO189" s="401"/>
      <c r="RP189" s="401"/>
      <c r="RQ189" s="401"/>
      <c r="RR189" s="401"/>
      <c r="RS189" s="401"/>
      <c r="RT189" s="401"/>
      <c r="RU189" s="401"/>
      <c r="RV189" s="401"/>
      <c r="RW189" s="401"/>
      <c r="RX189" s="401"/>
      <c r="RY189" s="401"/>
      <c r="RZ189" s="401"/>
      <c r="SA189" s="401"/>
      <c r="SB189" s="401"/>
      <c r="SC189" s="401"/>
      <c r="SD189" s="401"/>
      <c r="SE189" s="401"/>
      <c r="SF189" s="401"/>
      <c r="SG189" s="401"/>
      <c r="SH189" s="401"/>
      <c r="SI189" s="401"/>
      <c r="SJ189" s="401"/>
      <c r="SK189" s="401"/>
      <c r="SL189" s="401"/>
      <c r="SM189" s="401"/>
      <c r="SN189" s="401"/>
      <c r="SO189" s="401"/>
      <c r="SP189" s="401"/>
      <c r="SQ189" s="401"/>
      <c r="SR189" s="401"/>
      <c r="SS189" s="401"/>
      <c r="ST189" s="401"/>
      <c r="SU189" s="401"/>
      <c r="SV189" s="401"/>
      <c r="SW189" s="401"/>
      <c r="SX189" s="401"/>
      <c r="SY189" s="401"/>
      <c r="SZ189" s="401"/>
      <c r="TA189" s="401"/>
      <c r="TB189" s="401"/>
      <c r="TC189" s="401"/>
      <c r="TD189" s="401"/>
      <c r="TE189" s="401"/>
      <c r="TF189" s="401"/>
      <c r="TG189" s="401"/>
      <c r="TH189" s="401"/>
      <c r="TI189" s="401"/>
      <c r="TJ189" s="401"/>
      <c r="TK189" s="401"/>
      <c r="TL189" s="401"/>
      <c r="TM189" s="401"/>
      <c r="TN189" s="401"/>
      <c r="TO189" s="401"/>
      <c r="TP189" s="401"/>
      <c r="TQ189" s="401"/>
      <c r="TR189" s="401"/>
      <c r="TS189" s="401"/>
      <c r="TT189" s="401"/>
      <c r="TU189" s="401"/>
      <c r="TV189" s="401"/>
      <c r="TW189" s="401"/>
      <c r="TX189" s="401"/>
      <c r="TY189" s="401"/>
      <c r="TZ189" s="401"/>
      <c r="UA189" s="401"/>
      <c r="UB189" s="401"/>
      <c r="UC189" s="401"/>
      <c r="UD189" s="401"/>
      <c r="UE189" s="401"/>
      <c r="UF189" s="401"/>
      <c r="UG189" s="401"/>
      <c r="UH189" s="401"/>
      <c r="UI189" s="401"/>
      <c r="UJ189" s="401"/>
      <c r="UK189" s="401"/>
      <c r="UL189" s="401"/>
      <c r="UM189" s="401"/>
    </row>
    <row r="190" spans="1:559" s="401" customFormat="1" ht="13.95" customHeight="1">
      <c r="A190" s="963"/>
      <c r="B190" s="468" t="s">
        <v>1222</v>
      </c>
      <c r="C190" s="469" t="s">
        <v>427</v>
      </c>
      <c r="D190" s="469" t="s">
        <v>1243</v>
      </c>
      <c r="E190" s="469" t="s">
        <v>1244</v>
      </c>
      <c r="F190" s="470">
        <v>66.63</v>
      </c>
      <c r="G190" s="470">
        <v>2.65</v>
      </c>
      <c r="H190" s="470">
        <v>6.36</v>
      </c>
      <c r="I190" s="471">
        <f t="shared" ref="I190:L191" si="96">I189</f>
        <v>3</v>
      </c>
      <c r="J190" s="472">
        <f t="shared" si="96"/>
        <v>49.323333333333331</v>
      </c>
      <c r="K190" s="472">
        <f t="shared" si="96"/>
        <v>26.84387142968265</v>
      </c>
      <c r="L190" s="473">
        <f t="shared" si="96"/>
        <v>0.5442428484763665</v>
      </c>
      <c r="M190" s="474">
        <f t="shared" si="63"/>
        <v>0.64471574869524195</v>
      </c>
      <c r="N190" s="475">
        <f t="shared" si="64"/>
        <v>0.74044429568677839</v>
      </c>
      <c r="O190" s="475">
        <f t="shared" si="65"/>
        <v>0.48088859137355677</v>
      </c>
      <c r="P190" s="475">
        <f t="shared" si="66"/>
        <v>0.51911140862644323</v>
      </c>
      <c r="Q190" s="476">
        <f t="shared" si="67"/>
        <v>1.5573342258793297</v>
      </c>
      <c r="R190" s="477"/>
      <c r="S190" s="472"/>
      <c r="T190" s="472"/>
      <c r="U190" s="473"/>
      <c r="V190" s="478">
        <f t="shared" si="68"/>
        <v>17.306666666666665</v>
      </c>
      <c r="W190" s="478">
        <f t="shared" si="69"/>
        <v>1.196</v>
      </c>
      <c r="X190" s="479">
        <f t="shared" si="70"/>
        <v>32.105270229900448</v>
      </c>
      <c r="Y190" s="480" t="str">
        <f t="shared" si="71"/>
        <v>Accept</v>
      </c>
      <c r="Z190" s="479"/>
      <c r="AA190" s="479"/>
      <c r="AB190" s="481"/>
      <c r="AC190" s="481"/>
      <c r="AD190" s="479"/>
      <c r="AE190" s="481"/>
      <c r="AF190" s="464"/>
      <c r="AG190" s="482"/>
      <c r="AH190" s="482"/>
      <c r="AI190" s="483"/>
    </row>
    <row r="191" spans="1:559" s="501" customFormat="1" ht="13.95" customHeight="1">
      <c r="A191" s="964"/>
      <c r="B191" s="484" t="s">
        <v>1222</v>
      </c>
      <c r="C191" s="485" t="s">
        <v>427</v>
      </c>
      <c r="D191" s="485" t="s">
        <v>1245</v>
      </c>
      <c r="E191" s="485" t="s">
        <v>1246</v>
      </c>
      <c r="F191" s="486">
        <v>18.399999999999999</v>
      </c>
      <c r="G191" s="486">
        <v>0.73</v>
      </c>
      <c r="H191" s="486">
        <v>1.74</v>
      </c>
      <c r="I191" s="487">
        <f t="shared" si="96"/>
        <v>3</v>
      </c>
      <c r="J191" s="488">
        <f t="shared" si="96"/>
        <v>49.323333333333331</v>
      </c>
      <c r="K191" s="488">
        <f t="shared" si="96"/>
        <v>26.84387142968265</v>
      </c>
      <c r="L191" s="489">
        <f t="shared" si="96"/>
        <v>0.5442428484763665</v>
      </c>
      <c r="M191" s="490">
        <f t="shared" si="63"/>
        <v>1.1519699538994144</v>
      </c>
      <c r="N191" s="491">
        <f t="shared" si="64"/>
        <v>0.12466671012556373</v>
      </c>
      <c r="O191" s="491">
        <f t="shared" si="65"/>
        <v>0.75066657974887252</v>
      </c>
      <c r="P191" s="491">
        <f t="shared" si="66"/>
        <v>0.24933342025112745</v>
      </c>
      <c r="Q191" s="492">
        <f t="shared" si="67"/>
        <v>0.74800026075338233</v>
      </c>
      <c r="R191" s="493"/>
      <c r="S191" s="488"/>
      <c r="T191" s="488"/>
      <c r="U191" s="489"/>
      <c r="V191" s="494">
        <f t="shared" si="68"/>
        <v>30.923333333333332</v>
      </c>
      <c r="W191" s="494">
        <f t="shared" si="69"/>
        <v>1.196</v>
      </c>
      <c r="X191" s="495">
        <f t="shared" si="70"/>
        <v>32.105270229900448</v>
      </c>
      <c r="Y191" s="496" t="str">
        <f t="shared" si="71"/>
        <v>Accept</v>
      </c>
      <c r="Z191" s="495"/>
      <c r="AA191" s="495"/>
      <c r="AB191" s="497"/>
      <c r="AC191" s="497"/>
      <c r="AD191" s="495"/>
      <c r="AE191" s="497"/>
      <c r="AF191" s="498"/>
      <c r="AG191" s="499"/>
      <c r="AH191" s="499"/>
      <c r="AI191" s="500"/>
      <c r="AJ191" s="401"/>
      <c r="AK191" s="401"/>
      <c r="AL191" s="401"/>
      <c r="AM191" s="401"/>
      <c r="AN191" s="401"/>
      <c r="AO191" s="401"/>
      <c r="AP191" s="401"/>
      <c r="AQ191" s="401"/>
      <c r="AR191" s="401"/>
      <c r="AS191" s="401"/>
      <c r="AT191" s="401"/>
      <c r="AU191" s="401"/>
      <c r="AV191" s="401"/>
      <c r="AW191" s="401"/>
      <c r="AX191" s="401"/>
      <c r="AY191" s="401"/>
      <c r="AZ191" s="401"/>
      <c r="BA191" s="401"/>
      <c r="BB191" s="401"/>
      <c r="BC191" s="401"/>
      <c r="BD191" s="401"/>
      <c r="BE191" s="401"/>
      <c r="BF191" s="401"/>
      <c r="BG191" s="401"/>
      <c r="BH191" s="401"/>
      <c r="BI191" s="401"/>
      <c r="BJ191" s="401"/>
      <c r="BK191" s="401"/>
      <c r="BL191" s="401"/>
      <c r="BM191" s="401"/>
      <c r="BN191" s="401"/>
      <c r="BO191" s="401"/>
      <c r="BP191" s="401"/>
      <c r="BQ191" s="401"/>
      <c r="BR191" s="401"/>
      <c r="BS191" s="401"/>
      <c r="BT191" s="401"/>
      <c r="BU191" s="401"/>
      <c r="BV191" s="401"/>
      <c r="BW191" s="401"/>
      <c r="BX191" s="401"/>
      <c r="BY191" s="401"/>
      <c r="BZ191" s="401"/>
      <c r="CA191" s="401"/>
      <c r="CB191" s="401"/>
      <c r="CC191" s="401"/>
      <c r="CD191" s="401"/>
      <c r="CE191" s="401"/>
      <c r="CF191" s="401"/>
      <c r="CG191" s="401"/>
      <c r="CH191" s="401"/>
      <c r="CI191" s="401"/>
      <c r="CJ191" s="401"/>
      <c r="CK191" s="401"/>
      <c r="CL191" s="401"/>
      <c r="CM191" s="401"/>
      <c r="CN191" s="401"/>
      <c r="CO191" s="401"/>
      <c r="CP191" s="401"/>
      <c r="CQ191" s="401"/>
      <c r="CR191" s="401"/>
      <c r="CS191" s="401"/>
      <c r="CT191" s="401"/>
      <c r="CU191" s="401"/>
      <c r="CV191" s="401"/>
      <c r="CW191" s="401"/>
      <c r="CX191" s="401"/>
      <c r="CY191" s="401"/>
      <c r="CZ191" s="401"/>
      <c r="DA191" s="401"/>
      <c r="DB191" s="401"/>
      <c r="DC191" s="401"/>
      <c r="DD191" s="401"/>
      <c r="DE191" s="401"/>
      <c r="DF191" s="401"/>
      <c r="DG191" s="401"/>
      <c r="DH191" s="401"/>
      <c r="DI191" s="401"/>
      <c r="DJ191" s="401"/>
      <c r="DK191" s="401"/>
      <c r="DL191" s="401"/>
      <c r="DM191" s="401"/>
      <c r="DN191" s="401"/>
      <c r="DO191" s="401"/>
      <c r="DP191" s="401"/>
      <c r="DQ191" s="401"/>
      <c r="DR191" s="401"/>
      <c r="DS191" s="401"/>
      <c r="DT191" s="401"/>
      <c r="DU191" s="401"/>
      <c r="DV191" s="401"/>
      <c r="DW191" s="401"/>
      <c r="DX191" s="401"/>
      <c r="DY191" s="401"/>
      <c r="DZ191" s="401"/>
      <c r="EA191" s="401"/>
      <c r="EB191" s="401"/>
      <c r="EC191" s="401"/>
      <c r="ED191" s="401"/>
      <c r="EE191" s="401"/>
      <c r="EF191" s="401"/>
      <c r="EG191" s="401"/>
      <c r="EH191" s="401"/>
      <c r="EI191" s="401"/>
      <c r="EJ191" s="401"/>
      <c r="EK191" s="401"/>
      <c r="EL191" s="401"/>
      <c r="EM191" s="401"/>
      <c r="EN191" s="401"/>
      <c r="EO191" s="401"/>
      <c r="EP191" s="401"/>
      <c r="EQ191" s="401"/>
      <c r="ER191" s="401"/>
      <c r="ES191" s="401"/>
      <c r="ET191" s="401"/>
      <c r="EU191" s="401"/>
      <c r="EV191" s="401"/>
      <c r="EW191" s="401"/>
      <c r="EX191" s="401"/>
      <c r="EY191" s="401"/>
      <c r="EZ191" s="401"/>
      <c r="FA191" s="401"/>
      <c r="FB191" s="401"/>
      <c r="FC191" s="401"/>
      <c r="FD191" s="401"/>
      <c r="FE191" s="401"/>
      <c r="FF191" s="401"/>
      <c r="FG191" s="401"/>
      <c r="FH191" s="401"/>
      <c r="FI191" s="401"/>
      <c r="FJ191" s="401"/>
      <c r="FK191" s="401"/>
      <c r="FL191" s="401"/>
      <c r="FM191" s="401"/>
      <c r="FN191" s="401"/>
      <c r="FO191" s="401"/>
      <c r="FP191" s="401"/>
      <c r="FQ191" s="401"/>
      <c r="FR191" s="401"/>
      <c r="FS191" s="401"/>
      <c r="FT191" s="401"/>
      <c r="FU191" s="401"/>
      <c r="FV191" s="401"/>
      <c r="FW191" s="401"/>
      <c r="FX191" s="401"/>
      <c r="FY191" s="401"/>
      <c r="FZ191" s="401"/>
      <c r="GA191" s="401"/>
      <c r="GB191" s="401"/>
      <c r="GC191" s="401"/>
      <c r="GD191" s="401"/>
      <c r="GE191" s="401"/>
      <c r="GF191" s="401"/>
      <c r="GG191" s="401"/>
      <c r="GH191" s="401"/>
      <c r="GI191" s="401"/>
      <c r="GJ191" s="401"/>
      <c r="GK191" s="401"/>
      <c r="GL191" s="401"/>
      <c r="GM191" s="401"/>
      <c r="GN191" s="401"/>
      <c r="GO191" s="401"/>
      <c r="GP191" s="401"/>
      <c r="GQ191" s="401"/>
      <c r="GR191" s="401"/>
      <c r="GS191" s="401"/>
      <c r="GT191" s="401"/>
      <c r="GU191" s="401"/>
      <c r="GV191" s="401"/>
      <c r="GW191" s="401"/>
      <c r="GX191" s="401"/>
      <c r="GY191" s="401"/>
      <c r="GZ191" s="401"/>
      <c r="HA191" s="401"/>
      <c r="HB191" s="401"/>
      <c r="HC191" s="401"/>
      <c r="HD191" s="401"/>
      <c r="HE191" s="401"/>
      <c r="HF191" s="401"/>
      <c r="HG191" s="401"/>
      <c r="HH191" s="401"/>
      <c r="HI191" s="401"/>
      <c r="HJ191" s="401"/>
      <c r="HK191" s="401"/>
      <c r="HL191" s="401"/>
      <c r="HM191" s="401"/>
      <c r="HN191" s="401"/>
      <c r="HO191" s="401"/>
      <c r="HP191" s="401"/>
      <c r="HQ191" s="401"/>
      <c r="HR191" s="401"/>
      <c r="HS191" s="401"/>
      <c r="HT191" s="401"/>
      <c r="HU191" s="401"/>
      <c r="HV191" s="401"/>
      <c r="HW191" s="401"/>
      <c r="HX191" s="401"/>
      <c r="HY191" s="401"/>
      <c r="HZ191" s="401"/>
      <c r="IA191" s="401"/>
      <c r="IB191" s="401"/>
      <c r="IC191" s="401"/>
      <c r="ID191" s="401"/>
      <c r="IE191" s="401"/>
      <c r="IF191" s="401"/>
      <c r="IG191" s="401"/>
      <c r="IH191" s="401"/>
      <c r="II191" s="401"/>
      <c r="IJ191" s="401"/>
      <c r="IK191" s="401"/>
      <c r="IL191" s="401"/>
      <c r="IM191" s="401"/>
      <c r="IN191" s="401"/>
      <c r="IO191" s="401"/>
      <c r="IP191" s="401"/>
      <c r="IQ191" s="401"/>
      <c r="IR191" s="401"/>
      <c r="IS191" s="401"/>
      <c r="IT191" s="401"/>
      <c r="IU191" s="401"/>
      <c r="IV191" s="401"/>
      <c r="IW191" s="401"/>
      <c r="IX191" s="401"/>
      <c r="IY191" s="401"/>
      <c r="IZ191" s="401"/>
      <c r="JA191" s="401"/>
      <c r="JB191" s="401"/>
      <c r="JC191" s="401"/>
      <c r="JD191" s="401"/>
      <c r="JE191" s="401"/>
      <c r="JF191" s="401"/>
      <c r="JG191" s="401"/>
      <c r="JH191" s="401"/>
      <c r="JI191" s="401"/>
      <c r="JJ191" s="401"/>
      <c r="JK191" s="401"/>
      <c r="JL191" s="401"/>
      <c r="JM191" s="401"/>
      <c r="JN191" s="401"/>
      <c r="JO191" s="401"/>
      <c r="JP191" s="401"/>
      <c r="JQ191" s="401"/>
      <c r="JR191" s="401"/>
      <c r="JS191" s="401"/>
      <c r="JT191" s="401"/>
      <c r="JU191" s="401"/>
      <c r="JV191" s="401"/>
      <c r="JW191" s="401"/>
      <c r="JX191" s="401"/>
      <c r="JY191" s="401"/>
      <c r="JZ191" s="401"/>
      <c r="KA191" s="401"/>
      <c r="KB191" s="401"/>
      <c r="KC191" s="401"/>
      <c r="KD191" s="401"/>
      <c r="KE191" s="401"/>
      <c r="KF191" s="401"/>
      <c r="KG191" s="401"/>
      <c r="KH191" s="401"/>
      <c r="KI191" s="401"/>
      <c r="KJ191" s="401"/>
      <c r="KK191" s="401"/>
      <c r="KL191" s="401"/>
      <c r="KM191" s="401"/>
      <c r="KN191" s="401"/>
      <c r="KO191" s="401"/>
      <c r="KP191" s="401"/>
      <c r="KQ191" s="401"/>
      <c r="KR191" s="401"/>
      <c r="KS191" s="401"/>
      <c r="KT191" s="401"/>
      <c r="KU191" s="401"/>
      <c r="KV191" s="401"/>
      <c r="KW191" s="401"/>
      <c r="KX191" s="401"/>
      <c r="KY191" s="401"/>
      <c r="KZ191" s="401"/>
      <c r="LA191" s="401"/>
      <c r="LB191" s="401"/>
      <c r="LC191" s="401"/>
      <c r="LD191" s="401"/>
      <c r="LE191" s="401"/>
      <c r="LF191" s="401"/>
      <c r="LG191" s="401"/>
      <c r="LH191" s="401"/>
      <c r="LI191" s="401"/>
      <c r="LJ191" s="401"/>
      <c r="LK191" s="401"/>
      <c r="LL191" s="401"/>
      <c r="LM191" s="401"/>
      <c r="LN191" s="401"/>
      <c r="LO191" s="401"/>
      <c r="LP191" s="401"/>
      <c r="LQ191" s="401"/>
      <c r="LR191" s="401"/>
      <c r="LS191" s="401"/>
      <c r="LT191" s="401"/>
      <c r="LU191" s="401"/>
      <c r="LV191" s="401"/>
      <c r="LW191" s="401"/>
      <c r="LX191" s="401"/>
      <c r="LY191" s="401"/>
      <c r="LZ191" s="401"/>
      <c r="MA191" s="401"/>
      <c r="MB191" s="401"/>
      <c r="MC191" s="401"/>
      <c r="MD191" s="401"/>
      <c r="ME191" s="401"/>
      <c r="MF191" s="401"/>
      <c r="MG191" s="401"/>
      <c r="MH191" s="401"/>
      <c r="MI191" s="401"/>
      <c r="MJ191" s="401"/>
      <c r="MK191" s="401"/>
      <c r="ML191" s="401"/>
      <c r="MM191" s="401"/>
      <c r="MN191" s="401"/>
      <c r="MO191" s="401"/>
      <c r="MP191" s="401"/>
      <c r="MQ191" s="401"/>
      <c r="MR191" s="401"/>
      <c r="MS191" s="401"/>
      <c r="MT191" s="401"/>
      <c r="MU191" s="401"/>
      <c r="MV191" s="401"/>
      <c r="MW191" s="401"/>
      <c r="MX191" s="401"/>
      <c r="MY191" s="401"/>
      <c r="MZ191" s="401"/>
      <c r="NA191" s="401"/>
      <c r="NB191" s="401"/>
      <c r="NC191" s="401"/>
      <c r="ND191" s="401"/>
      <c r="NE191" s="401"/>
      <c r="NF191" s="401"/>
      <c r="NG191" s="401"/>
      <c r="NH191" s="401"/>
      <c r="NI191" s="401"/>
      <c r="NJ191" s="401"/>
      <c r="NK191" s="401"/>
      <c r="NL191" s="401"/>
      <c r="NM191" s="401"/>
      <c r="NN191" s="401"/>
      <c r="NO191" s="401"/>
      <c r="NP191" s="401"/>
      <c r="NQ191" s="401"/>
      <c r="NR191" s="401"/>
      <c r="NS191" s="401"/>
      <c r="NT191" s="401"/>
      <c r="NU191" s="401"/>
      <c r="NV191" s="401"/>
      <c r="NW191" s="401"/>
      <c r="NX191" s="401"/>
      <c r="NY191" s="401"/>
      <c r="NZ191" s="401"/>
      <c r="OA191" s="401"/>
      <c r="OB191" s="401"/>
      <c r="OC191" s="401"/>
      <c r="OD191" s="401"/>
      <c r="OE191" s="401"/>
      <c r="OF191" s="401"/>
      <c r="OG191" s="401"/>
      <c r="OH191" s="401"/>
      <c r="OI191" s="401"/>
      <c r="OJ191" s="401"/>
      <c r="OK191" s="401"/>
      <c r="OL191" s="401"/>
      <c r="OM191" s="401"/>
      <c r="ON191" s="401"/>
      <c r="OO191" s="401"/>
      <c r="OP191" s="401"/>
      <c r="OQ191" s="401"/>
      <c r="OR191" s="401"/>
      <c r="OS191" s="401"/>
      <c r="OT191" s="401"/>
      <c r="OU191" s="401"/>
      <c r="OV191" s="401"/>
      <c r="OW191" s="401"/>
      <c r="OX191" s="401"/>
      <c r="OY191" s="401"/>
      <c r="OZ191" s="401"/>
      <c r="PA191" s="401"/>
      <c r="PB191" s="401"/>
      <c r="PC191" s="401"/>
      <c r="PD191" s="401"/>
      <c r="PE191" s="401"/>
      <c r="PF191" s="401"/>
      <c r="PG191" s="401"/>
      <c r="PH191" s="401"/>
      <c r="PI191" s="401"/>
      <c r="PJ191" s="401"/>
      <c r="PK191" s="401"/>
      <c r="PL191" s="401"/>
      <c r="PM191" s="401"/>
      <c r="PN191" s="401"/>
      <c r="PO191" s="401"/>
      <c r="PP191" s="401"/>
      <c r="PQ191" s="401"/>
      <c r="PR191" s="401"/>
      <c r="PS191" s="401"/>
      <c r="PT191" s="401"/>
      <c r="PU191" s="401"/>
      <c r="PV191" s="401"/>
      <c r="PW191" s="401"/>
      <c r="PX191" s="401"/>
      <c r="PY191" s="401"/>
      <c r="PZ191" s="401"/>
      <c r="QA191" s="401"/>
      <c r="QB191" s="401"/>
      <c r="QC191" s="401"/>
      <c r="QD191" s="401"/>
      <c r="QE191" s="401"/>
      <c r="QF191" s="401"/>
      <c r="QG191" s="401"/>
      <c r="QH191" s="401"/>
      <c r="QI191" s="401"/>
      <c r="QJ191" s="401"/>
      <c r="QK191" s="401"/>
      <c r="QL191" s="401"/>
      <c r="QM191" s="401"/>
      <c r="QN191" s="401"/>
      <c r="QO191" s="401"/>
      <c r="QP191" s="401"/>
      <c r="QQ191" s="401"/>
      <c r="QR191" s="401"/>
      <c r="QS191" s="401"/>
      <c r="QT191" s="401"/>
      <c r="QU191" s="401"/>
      <c r="QV191" s="401"/>
      <c r="QW191" s="401"/>
      <c r="QX191" s="401"/>
      <c r="QY191" s="401"/>
      <c r="QZ191" s="401"/>
      <c r="RA191" s="401"/>
      <c r="RB191" s="401"/>
      <c r="RC191" s="401"/>
      <c r="RD191" s="401"/>
      <c r="RE191" s="401"/>
      <c r="RF191" s="401"/>
      <c r="RG191" s="401"/>
      <c r="RH191" s="401"/>
      <c r="RI191" s="401"/>
      <c r="RJ191" s="401"/>
      <c r="RK191" s="401"/>
      <c r="RL191" s="401"/>
      <c r="RM191" s="401"/>
      <c r="RN191" s="401"/>
      <c r="RO191" s="401"/>
      <c r="RP191" s="401"/>
      <c r="RQ191" s="401"/>
      <c r="RR191" s="401"/>
      <c r="RS191" s="401"/>
      <c r="RT191" s="401"/>
      <c r="RU191" s="401"/>
      <c r="RV191" s="401"/>
      <c r="RW191" s="401"/>
      <c r="RX191" s="401"/>
      <c r="RY191" s="401"/>
      <c r="RZ191" s="401"/>
      <c r="SA191" s="401"/>
      <c r="SB191" s="401"/>
      <c r="SC191" s="401"/>
      <c r="SD191" s="401"/>
      <c r="SE191" s="401"/>
      <c r="SF191" s="401"/>
      <c r="SG191" s="401"/>
      <c r="SH191" s="401"/>
      <c r="SI191" s="401"/>
      <c r="SJ191" s="401"/>
      <c r="SK191" s="401"/>
      <c r="SL191" s="401"/>
      <c r="SM191" s="401"/>
      <c r="SN191" s="401"/>
      <c r="SO191" s="401"/>
      <c r="SP191" s="401"/>
      <c r="SQ191" s="401"/>
      <c r="SR191" s="401"/>
      <c r="SS191" s="401"/>
      <c r="ST191" s="401"/>
      <c r="SU191" s="401"/>
      <c r="SV191" s="401"/>
      <c r="SW191" s="401"/>
      <c r="SX191" s="401"/>
      <c r="SY191" s="401"/>
      <c r="SZ191" s="401"/>
      <c r="TA191" s="401"/>
      <c r="TB191" s="401"/>
      <c r="TC191" s="401"/>
      <c r="TD191" s="401"/>
      <c r="TE191" s="401"/>
      <c r="TF191" s="401"/>
      <c r="TG191" s="401"/>
      <c r="TH191" s="401"/>
      <c r="TI191" s="401"/>
      <c r="TJ191" s="401"/>
      <c r="TK191" s="401"/>
      <c r="TL191" s="401"/>
      <c r="TM191" s="401"/>
      <c r="TN191" s="401"/>
      <c r="TO191" s="401"/>
      <c r="TP191" s="401"/>
      <c r="TQ191" s="401"/>
      <c r="TR191" s="401"/>
      <c r="TS191" s="401"/>
      <c r="TT191" s="401"/>
      <c r="TU191" s="401"/>
      <c r="TV191" s="401"/>
      <c r="TW191" s="401"/>
      <c r="TX191" s="401"/>
      <c r="TY191" s="401"/>
      <c r="TZ191" s="401"/>
      <c r="UA191" s="401"/>
      <c r="UB191" s="401"/>
      <c r="UC191" s="401"/>
      <c r="UD191" s="401"/>
      <c r="UE191" s="401"/>
      <c r="UF191" s="401"/>
      <c r="UG191" s="401"/>
      <c r="UH191" s="401"/>
      <c r="UI191" s="401"/>
      <c r="UJ191" s="401"/>
      <c r="UK191" s="401"/>
      <c r="UL191" s="401"/>
      <c r="UM191" s="401"/>
    </row>
    <row r="192" spans="1:559" s="522" customFormat="1" ht="13.95" customHeight="1">
      <c r="A192" s="962" t="s">
        <v>150</v>
      </c>
      <c r="B192" s="517" t="s">
        <v>175</v>
      </c>
      <c r="C192" s="534" t="s">
        <v>449</v>
      </c>
      <c r="D192" s="518"/>
      <c r="E192" s="852" t="s">
        <v>41</v>
      </c>
      <c r="F192" s="519">
        <v>125.39</v>
      </c>
      <c r="G192" s="519">
        <v>2.82</v>
      </c>
      <c r="H192" s="519">
        <v>11.4</v>
      </c>
      <c r="I192" s="453">
        <f>COUNT(F192:F194)</f>
        <v>3</v>
      </c>
      <c r="J192" s="458">
        <f>AVERAGE(F192:F194)</f>
        <v>140.54666666666665</v>
      </c>
      <c r="K192" s="458">
        <f>STDEV(F192:F194)</f>
        <v>16.799661702943116</v>
      </c>
      <c r="L192" s="459">
        <f>K192/J192</f>
        <v>0.11953084410594192</v>
      </c>
      <c r="M192" s="454">
        <f t="shared" si="63"/>
        <v>0.90220070705420041</v>
      </c>
      <c r="N192" s="455">
        <f t="shared" si="64"/>
        <v>0.18347512965582791</v>
      </c>
      <c r="O192" s="455">
        <f t="shared" si="65"/>
        <v>0.63304974068834419</v>
      </c>
      <c r="P192" s="455">
        <f t="shared" si="66"/>
        <v>0.36695025931165581</v>
      </c>
      <c r="Q192" s="456">
        <f t="shared" si="67"/>
        <v>1.1008507779349674</v>
      </c>
      <c r="R192" s="457">
        <f>COUNT(F192:F194)</f>
        <v>3</v>
      </c>
      <c r="S192" s="458">
        <f>AVERAGE(F192:F194)</f>
        <v>140.54666666666665</v>
      </c>
      <c r="T192" s="458">
        <f>STDEV(F192:F194)</f>
        <v>16.799661702943116</v>
      </c>
      <c r="U192" s="459">
        <f t="shared" ref="U192" si="97">T192/S192</f>
        <v>0.11953084410594192</v>
      </c>
      <c r="V192" s="460">
        <f t="shared" si="68"/>
        <v>15.156666666666652</v>
      </c>
      <c r="W192" s="460">
        <f t="shared" si="69"/>
        <v>1.196</v>
      </c>
      <c r="X192" s="461">
        <f t="shared" si="70"/>
        <v>20.092395396719965</v>
      </c>
      <c r="Y192" s="462" t="str">
        <f t="shared" si="71"/>
        <v>Accept</v>
      </c>
      <c r="Z192" s="461"/>
      <c r="AA192" s="461"/>
      <c r="AB192" s="463"/>
      <c r="AC192" s="463"/>
      <c r="AD192" s="461"/>
      <c r="AE192" s="463"/>
      <c r="AF192" s="514">
        <f>COUNT(F192:F194)</f>
        <v>3</v>
      </c>
      <c r="AG192" s="515">
        <f>AVERAGE(F192:F194)</f>
        <v>140.54666666666665</v>
      </c>
      <c r="AH192" s="515">
        <f>STDEV(F192:F194)</f>
        <v>16.799661702943116</v>
      </c>
      <c r="AI192" s="516">
        <f>AH192/AG192</f>
        <v>0.11953084410594192</v>
      </c>
      <c r="AJ192" s="448"/>
      <c r="AK192" s="448"/>
      <c r="AL192" s="448"/>
      <c r="AM192" s="448"/>
      <c r="AN192" s="448"/>
      <c r="AO192" s="448"/>
      <c r="AP192" s="448"/>
      <c r="AQ192" s="448"/>
      <c r="AR192" s="448"/>
      <c r="AS192" s="448"/>
      <c r="AT192" s="448"/>
      <c r="AU192" s="448"/>
      <c r="AV192" s="448"/>
      <c r="AW192" s="448"/>
      <c r="AX192" s="448"/>
      <c r="AY192" s="448"/>
      <c r="AZ192" s="448"/>
      <c r="BA192" s="448"/>
      <c r="BB192" s="448"/>
      <c r="BC192" s="448"/>
      <c r="BD192" s="448"/>
      <c r="BE192" s="448"/>
      <c r="BF192" s="448"/>
      <c r="BG192" s="448"/>
      <c r="BH192" s="448"/>
      <c r="BI192" s="448"/>
      <c r="BJ192" s="448"/>
      <c r="BK192" s="448"/>
      <c r="BL192" s="448"/>
      <c r="BM192" s="448"/>
      <c r="BN192" s="448"/>
      <c r="BO192" s="448"/>
      <c r="BP192" s="448"/>
      <c r="BQ192" s="448"/>
      <c r="BR192" s="448"/>
      <c r="BS192" s="448"/>
      <c r="BT192" s="448"/>
      <c r="BU192" s="448"/>
      <c r="BV192" s="448"/>
      <c r="BW192" s="448"/>
      <c r="BX192" s="448"/>
      <c r="BY192" s="448"/>
      <c r="BZ192" s="448"/>
      <c r="CA192" s="448"/>
      <c r="CB192" s="448"/>
      <c r="CC192" s="448"/>
      <c r="CD192" s="448"/>
      <c r="CE192" s="448"/>
      <c r="CF192" s="448"/>
      <c r="CG192" s="448"/>
      <c r="CH192" s="448"/>
      <c r="CI192" s="448"/>
      <c r="CJ192" s="448"/>
      <c r="CK192" s="448"/>
      <c r="CL192" s="448"/>
      <c r="CM192" s="448"/>
      <c r="CN192" s="448"/>
      <c r="CO192" s="448"/>
      <c r="CP192" s="448"/>
      <c r="CQ192" s="448"/>
      <c r="CR192" s="448"/>
      <c r="CS192" s="448"/>
      <c r="CT192" s="448"/>
      <c r="CU192" s="448"/>
      <c r="CV192" s="448"/>
      <c r="CW192" s="448"/>
      <c r="CX192" s="448"/>
      <c r="CY192" s="448"/>
      <c r="CZ192" s="448"/>
      <c r="DA192" s="448"/>
      <c r="DB192" s="448"/>
      <c r="DC192" s="448"/>
      <c r="DD192" s="448"/>
      <c r="DE192" s="448"/>
      <c r="DF192" s="448"/>
      <c r="DG192" s="448"/>
      <c r="DH192" s="448"/>
      <c r="DI192" s="448"/>
      <c r="DJ192" s="448"/>
      <c r="DK192" s="448"/>
      <c r="DL192" s="448"/>
      <c r="DM192" s="448"/>
      <c r="DN192" s="448"/>
      <c r="DO192" s="448"/>
      <c r="DP192" s="448"/>
      <c r="DQ192" s="448"/>
      <c r="DR192" s="448"/>
      <c r="DS192" s="448"/>
      <c r="DT192" s="448"/>
      <c r="DU192" s="448"/>
      <c r="DV192" s="448"/>
      <c r="DW192" s="448"/>
      <c r="DX192" s="448"/>
      <c r="DY192" s="448"/>
      <c r="DZ192" s="448"/>
      <c r="EA192" s="448"/>
      <c r="EB192" s="448"/>
      <c r="EC192" s="448"/>
      <c r="ED192" s="448"/>
      <c r="EE192" s="448"/>
      <c r="EF192" s="448"/>
      <c r="EG192" s="448"/>
      <c r="EH192" s="448"/>
      <c r="EI192" s="448"/>
      <c r="EJ192" s="448"/>
      <c r="EK192" s="448"/>
      <c r="EL192" s="448"/>
      <c r="EM192" s="448"/>
      <c r="EN192" s="448"/>
      <c r="EO192" s="448"/>
      <c r="EP192" s="448"/>
      <c r="EQ192" s="448"/>
      <c r="ER192" s="448"/>
      <c r="ES192" s="448"/>
      <c r="ET192" s="448"/>
      <c r="EU192" s="448"/>
      <c r="EV192" s="448"/>
      <c r="EW192" s="448"/>
      <c r="EX192" s="448"/>
      <c r="EY192" s="448"/>
      <c r="EZ192" s="448"/>
      <c r="FA192" s="448"/>
      <c r="FB192" s="448"/>
      <c r="FC192" s="448"/>
      <c r="FD192" s="448"/>
      <c r="FE192" s="448"/>
      <c r="FF192" s="448"/>
      <c r="FG192" s="448"/>
      <c r="FH192" s="448"/>
      <c r="FI192" s="448"/>
      <c r="FJ192" s="448"/>
      <c r="FK192" s="448"/>
      <c r="FL192" s="448"/>
      <c r="FM192" s="448"/>
      <c r="FN192" s="448"/>
      <c r="FO192" s="448"/>
      <c r="FP192" s="448"/>
      <c r="FQ192" s="448"/>
      <c r="FR192" s="448"/>
      <c r="FS192" s="448"/>
      <c r="FT192" s="448"/>
      <c r="FU192" s="448"/>
      <c r="FV192" s="448"/>
      <c r="FW192" s="448"/>
      <c r="FX192" s="448"/>
      <c r="FY192" s="448"/>
      <c r="FZ192" s="448"/>
      <c r="GA192" s="448"/>
      <c r="GB192" s="448"/>
      <c r="GC192" s="448"/>
      <c r="GD192" s="448"/>
      <c r="GE192" s="448"/>
      <c r="GF192" s="448"/>
      <c r="GG192" s="448"/>
      <c r="GH192" s="448"/>
      <c r="GI192" s="448"/>
      <c r="GJ192" s="448"/>
      <c r="GK192" s="448"/>
      <c r="GL192" s="448"/>
      <c r="GM192" s="448"/>
      <c r="GN192" s="448"/>
      <c r="GO192" s="448"/>
      <c r="GP192" s="448"/>
      <c r="GQ192" s="448"/>
      <c r="GR192" s="448"/>
      <c r="GS192" s="448"/>
      <c r="GT192" s="448"/>
      <c r="GU192" s="448"/>
      <c r="GV192" s="448"/>
      <c r="GW192" s="448"/>
      <c r="GX192" s="448"/>
      <c r="GY192" s="448"/>
      <c r="GZ192" s="448"/>
      <c r="HA192" s="448"/>
      <c r="HB192" s="448"/>
      <c r="HC192" s="448"/>
      <c r="HD192" s="448"/>
      <c r="HE192" s="448"/>
      <c r="HF192" s="448"/>
      <c r="HG192" s="448"/>
      <c r="HH192" s="448"/>
      <c r="HI192" s="448"/>
      <c r="HJ192" s="448"/>
      <c r="HK192" s="448"/>
      <c r="HL192" s="448"/>
      <c r="HM192" s="448"/>
      <c r="HN192" s="448"/>
      <c r="HO192" s="448"/>
      <c r="HP192" s="448"/>
      <c r="HQ192" s="448"/>
      <c r="HR192" s="448"/>
      <c r="HS192" s="448"/>
      <c r="HT192" s="448"/>
      <c r="HU192" s="448"/>
      <c r="HV192" s="448"/>
      <c r="HW192" s="448"/>
      <c r="HX192" s="448"/>
      <c r="HY192" s="448"/>
      <c r="HZ192" s="448"/>
      <c r="IA192" s="448"/>
      <c r="IB192" s="448"/>
      <c r="IC192" s="448"/>
      <c r="ID192" s="448"/>
      <c r="IE192" s="448"/>
      <c r="IF192" s="448"/>
      <c r="IG192" s="448"/>
      <c r="IH192" s="448"/>
      <c r="II192" s="448"/>
      <c r="IJ192" s="448"/>
      <c r="IK192" s="448"/>
      <c r="IL192" s="448"/>
      <c r="IM192" s="448"/>
      <c r="IN192" s="448"/>
      <c r="IO192" s="448"/>
      <c r="IP192" s="448"/>
      <c r="IQ192" s="448"/>
      <c r="IR192" s="448"/>
      <c r="IS192" s="448"/>
      <c r="IT192" s="448"/>
      <c r="IU192" s="448"/>
      <c r="IV192" s="448"/>
      <c r="IW192" s="448"/>
      <c r="IX192" s="448"/>
      <c r="IY192" s="448"/>
      <c r="IZ192" s="448"/>
      <c r="JA192" s="448"/>
      <c r="JB192" s="448"/>
      <c r="JC192" s="448"/>
      <c r="JD192" s="448"/>
      <c r="JE192" s="448"/>
      <c r="JF192" s="448"/>
      <c r="JG192" s="448"/>
      <c r="JH192" s="448"/>
      <c r="JI192" s="448"/>
      <c r="JJ192" s="448"/>
      <c r="JK192" s="448"/>
      <c r="JL192" s="448"/>
      <c r="JM192" s="448"/>
      <c r="JN192" s="448"/>
      <c r="JO192" s="448"/>
      <c r="JP192" s="448"/>
      <c r="JQ192" s="448"/>
      <c r="JR192" s="448"/>
      <c r="JS192" s="448"/>
      <c r="JT192" s="448"/>
      <c r="JU192" s="448"/>
      <c r="JV192" s="448"/>
      <c r="JW192" s="448"/>
      <c r="JX192" s="448"/>
      <c r="JY192" s="448"/>
      <c r="JZ192" s="448"/>
      <c r="KA192" s="448"/>
      <c r="KB192" s="448"/>
      <c r="KC192" s="448"/>
      <c r="KD192" s="448"/>
      <c r="KE192" s="448"/>
      <c r="KF192" s="448"/>
      <c r="KG192" s="448"/>
      <c r="KH192" s="448"/>
      <c r="KI192" s="448"/>
      <c r="KJ192" s="448"/>
      <c r="KK192" s="448"/>
      <c r="KL192" s="448"/>
      <c r="KM192" s="448"/>
      <c r="KN192" s="448"/>
      <c r="KO192" s="448"/>
      <c r="KP192" s="448"/>
      <c r="KQ192" s="448"/>
      <c r="KR192" s="448"/>
      <c r="KS192" s="448"/>
      <c r="KT192" s="448"/>
      <c r="KU192" s="448"/>
      <c r="KV192" s="448"/>
      <c r="KW192" s="448"/>
      <c r="KX192" s="448"/>
      <c r="KY192" s="448"/>
      <c r="KZ192" s="448"/>
      <c r="LA192" s="448"/>
      <c r="LB192" s="448"/>
      <c r="LC192" s="448"/>
      <c r="LD192" s="448"/>
      <c r="LE192" s="448"/>
      <c r="LF192" s="448"/>
      <c r="LG192" s="448"/>
      <c r="LH192" s="448"/>
      <c r="LI192" s="448"/>
      <c r="LJ192" s="448"/>
      <c r="LK192" s="448"/>
      <c r="LL192" s="448"/>
      <c r="LM192" s="448"/>
      <c r="LN192" s="448"/>
      <c r="LO192" s="448"/>
      <c r="LP192" s="448"/>
      <c r="LQ192" s="448"/>
      <c r="LR192" s="448"/>
      <c r="LS192" s="448"/>
      <c r="LT192" s="448"/>
      <c r="LU192" s="448"/>
      <c r="LV192" s="448"/>
      <c r="LW192" s="448"/>
      <c r="LX192" s="448"/>
      <c r="LY192" s="448"/>
      <c r="LZ192" s="448"/>
      <c r="MA192" s="448"/>
      <c r="MB192" s="448"/>
      <c r="MC192" s="448"/>
      <c r="MD192" s="448"/>
      <c r="ME192" s="448"/>
      <c r="MF192" s="448"/>
      <c r="MG192" s="448"/>
      <c r="MH192" s="448"/>
      <c r="MI192" s="448"/>
      <c r="MJ192" s="448"/>
      <c r="MK192" s="448"/>
      <c r="ML192" s="448"/>
      <c r="MM192" s="448"/>
      <c r="MN192" s="448"/>
      <c r="MO192" s="448"/>
      <c r="MP192" s="448"/>
      <c r="MQ192" s="448"/>
      <c r="MR192" s="448"/>
      <c r="MS192" s="448"/>
      <c r="MT192" s="448"/>
      <c r="MU192" s="448"/>
      <c r="MV192" s="448"/>
      <c r="MW192" s="448"/>
      <c r="MX192" s="448"/>
      <c r="MY192" s="448"/>
      <c r="MZ192" s="448"/>
      <c r="NA192" s="448"/>
      <c r="NB192" s="448"/>
      <c r="NC192" s="448"/>
      <c r="ND192" s="448"/>
      <c r="NE192" s="448"/>
      <c r="NF192" s="448"/>
      <c r="NG192" s="448"/>
      <c r="NH192" s="448"/>
      <c r="NI192" s="448"/>
      <c r="NJ192" s="448"/>
      <c r="NK192" s="448"/>
      <c r="NL192" s="448"/>
      <c r="NM192" s="448"/>
      <c r="NN192" s="448"/>
      <c r="NO192" s="448"/>
      <c r="NP192" s="448"/>
      <c r="NQ192" s="448"/>
      <c r="NR192" s="448"/>
      <c r="NS192" s="448"/>
      <c r="NT192" s="448"/>
      <c r="NU192" s="448"/>
      <c r="NV192" s="448"/>
      <c r="NW192" s="448"/>
      <c r="NX192" s="448"/>
      <c r="NY192" s="448"/>
      <c r="NZ192" s="448"/>
      <c r="OA192" s="448"/>
      <c r="OB192" s="448"/>
      <c r="OC192" s="448"/>
      <c r="OD192" s="448"/>
      <c r="OE192" s="448"/>
      <c r="OF192" s="448"/>
      <c r="OG192" s="448"/>
      <c r="OH192" s="448"/>
      <c r="OI192" s="448"/>
      <c r="OJ192" s="448"/>
      <c r="OK192" s="448"/>
      <c r="OL192" s="448"/>
      <c r="OM192" s="448"/>
      <c r="ON192" s="448"/>
      <c r="OO192" s="448"/>
      <c r="OP192" s="448"/>
      <c r="OQ192" s="448"/>
      <c r="OR192" s="448"/>
      <c r="OS192" s="448"/>
      <c r="OT192" s="448"/>
      <c r="OU192" s="448"/>
      <c r="OV192" s="448"/>
      <c r="OW192" s="448"/>
      <c r="OX192" s="448"/>
      <c r="OY192" s="448"/>
      <c r="OZ192" s="448"/>
      <c r="PA192" s="448"/>
      <c r="PB192" s="448"/>
      <c r="PC192" s="448"/>
      <c r="PD192" s="448"/>
      <c r="PE192" s="448"/>
      <c r="PF192" s="448"/>
      <c r="PG192" s="448"/>
      <c r="PH192" s="448"/>
      <c r="PI192" s="448"/>
      <c r="PJ192" s="448"/>
      <c r="PK192" s="448"/>
      <c r="PL192" s="448"/>
      <c r="PM192" s="448"/>
      <c r="PN192" s="448"/>
      <c r="PO192" s="448"/>
      <c r="PP192" s="448"/>
      <c r="PQ192" s="448"/>
      <c r="PR192" s="448"/>
      <c r="PS192" s="448"/>
      <c r="PT192" s="448"/>
      <c r="PU192" s="448"/>
      <c r="PV192" s="448"/>
      <c r="PW192" s="448"/>
      <c r="PX192" s="448"/>
      <c r="PY192" s="448"/>
      <c r="PZ192" s="448"/>
      <c r="QA192" s="448"/>
      <c r="QB192" s="448"/>
      <c r="QC192" s="448"/>
      <c r="QD192" s="448"/>
      <c r="QE192" s="448"/>
      <c r="QF192" s="448"/>
      <c r="QG192" s="448"/>
      <c r="QH192" s="448"/>
      <c r="QI192" s="448"/>
      <c r="QJ192" s="448"/>
      <c r="QK192" s="448"/>
      <c r="QL192" s="448"/>
      <c r="QM192" s="448"/>
      <c r="QN192" s="448"/>
      <c r="QO192" s="448"/>
      <c r="QP192" s="448"/>
      <c r="QQ192" s="448"/>
      <c r="QR192" s="448"/>
      <c r="QS192" s="448"/>
      <c r="QT192" s="448"/>
      <c r="QU192" s="448"/>
      <c r="QV192" s="448"/>
      <c r="QW192" s="448"/>
      <c r="QX192" s="448"/>
      <c r="QY192" s="448"/>
      <c r="QZ192" s="448"/>
      <c r="RA192" s="448"/>
      <c r="RB192" s="448"/>
      <c r="RC192" s="448"/>
      <c r="RD192" s="448"/>
      <c r="RE192" s="448"/>
      <c r="RF192" s="448"/>
      <c r="RG192" s="448"/>
      <c r="RH192" s="448"/>
      <c r="RI192" s="448"/>
      <c r="RJ192" s="448"/>
      <c r="RK192" s="448"/>
      <c r="RL192" s="448"/>
      <c r="RM192" s="448"/>
      <c r="RN192" s="448"/>
      <c r="RO192" s="448"/>
      <c r="RP192" s="448"/>
      <c r="RQ192" s="448"/>
      <c r="RR192" s="448"/>
      <c r="RS192" s="448"/>
      <c r="RT192" s="448"/>
      <c r="RU192" s="448"/>
      <c r="RV192" s="448"/>
      <c r="RW192" s="448"/>
      <c r="RX192" s="448"/>
      <c r="RY192" s="448"/>
      <c r="RZ192" s="448"/>
      <c r="SA192" s="448"/>
      <c r="SB192" s="448"/>
      <c r="SC192" s="448"/>
      <c r="SD192" s="448"/>
      <c r="SE192" s="448"/>
      <c r="SF192" s="448"/>
      <c r="SG192" s="448"/>
      <c r="SH192" s="448"/>
      <c r="SI192" s="448"/>
      <c r="SJ192" s="448"/>
      <c r="SK192" s="448"/>
      <c r="SL192" s="448"/>
      <c r="SM192" s="448"/>
      <c r="SN192" s="448"/>
      <c r="SO192" s="448"/>
      <c r="SP192" s="448"/>
      <c r="SQ192" s="448"/>
      <c r="SR192" s="448"/>
      <c r="SS192" s="448"/>
      <c r="ST192" s="448"/>
      <c r="SU192" s="448"/>
      <c r="SV192" s="448"/>
      <c r="SW192" s="448"/>
      <c r="SX192" s="448"/>
      <c r="SY192" s="448"/>
      <c r="SZ192" s="448"/>
      <c r="TA192" s="448"/>
      <c r="TB192" s="448"/>
      <c r="TC192" s="448"/>
      <c r="TD192" s="448"/>
      <c r="TE192" s="448"/>
      <c r="TF192" s="448"/>
      <c r="TG192" s="448"/>
      <c r="TH192" s="448"/>
      <c r="TI192" s="448"/>
      <c r="TJ192" s="448"/>
      <c r="TK192" s="448"/>
      <c r="TL192" s="448"/>
      <c r="TM192" s="448"/>
      <c r="TN192" s="448"/>
      <c r="TO192" s="448"/>
      <c r="TP192" s="448"/>
      <c r="TQ192" s="448"/>
      <c r="TR192" s="448"/>
      <c r="TS192" s="448"/>
      <c r="TT192" s="448"/>
      <c r="TU192" s="448"/>
      <c r="TV192" s="448"/>
      <c r="TW192" s="448"/>
      <c r="TX192" s="448"/>
      <c r="TY192" s="448"/>
      <c r="TZ192" s="448"/>
      <c r="UA192" s="448"/>
      <c r="UB192" s="448"/>
      <c r="UC192" s="448"/>
      <c r="UD192" s="448"/>
      <c r="UE192" s="448"/>
      <c r="UF192" s="448"/>
      <c r="UG192" s="448"/>
      <c r="UH192" s="448"/>
      <c r="UI192" s="448"/>
      <c r="UJ192" s="448"/>
      <c r="UK192" s="448"/>
      <c r="UL192" s="448"/>
      <c r="UM192" s="448"/>
    </row>
    <row r="193" spans="1:559" s="448" customFormat="1" ht="13.95" customHeight="1">
      <c r="A193" s="963"/>
      <c r="B193" s="503" t="s">
        <v>175</v>
      </c>
      <c r="C193" s="535" t="s">
        <v>449</v>
      </c>
      <c r="D193" s="505"/>
      <c r="E193" s="853" t="s">
        <v>42</v>
      </c>
      <c r="F193" s="506">
        <v>158.61000000000001</v>
      </c>
      <c r="G193" s="506">
        <v>4.1399999999999997</v>
      </c>
      <c r="H193" s="506">
        <v>14.69</v>
      </c>
      <c r="I193" s="471">
        <f t="shared" ref="I193:L194" si="98">I192</f>
        <v>3</v>
      </c>
      <c r="J193" s="472">
        <f t="shared" si="98"/>
        <v>140.54666666666665</v>
      </c>
      <c r="K193" s="472">
        <f t="shared" si="98"/>
        <v>16.799661702943116</v>
      </c>
      <c r="L193" s="473">
        <f t="shared" si="98"/>
        <v>0.11953084410594192</v>
      </c>
      <c r="M193" s="474">
        <f t="shared" si="63"/>
        <v>1.0752200641140806</v>
      </c>
      <c r="N193" s="475">
        <f t="shared" si="64"/>
        <v>0.85886189274220059</v>
      </c>
      <c r="O193" s="475">
        <f t="shared" si="65"/>
        <v>0.71772378548440119</v>
      </c>
      <c r="P193" s="475">
        <f t="shared" si="66"/>
        <v>0.28227621451559881</v>
      </c>
      <c r="Q193" s="476">
        <f t="shared" si="67"/>
        <v>0.84682864354679643</v>
      </c>
      <c r="R193" s="477"/>
      <c r="S193" s="472"/>
      <c r="T193" s="472"/>
      <c r="U193" s="473"/>
      <c r="V193" s="478">
        <f t="shared" si="68"/>
        <v>18.063333333333361</v>
      </c>
      <c r="W193" s="478">
        <f t="shared" si="69"/>
        <v>1.196</v>
      </c>
      <c r="X193" s="479">
        <f t="shared" si="70"/>
        <v>20.092395396719965</v>
      </c>
      <c r="Y193" s="480" t="str">
        <f t="shared" si="71"/>
        <v>Accept</v>
      </c>
      <c r="Z193" s="479"/>
      <c r="AA193" s="479"/>
      <c r="AB193" s="481"/>
      <c r="AC193" s="481"/>
      <c r="AD193" s="479"/>
      <c r="AE193" s="481"/>
      <c r="AF193" s="464"/>
      <c r="AG193" s="482"/>
      <c r="AH193" s="482"/>
      <c r="AI193" s="483"/>
    </row>
    <row r="194" spans="1:559" s="513" customFormat="1" ht="13.95" customHeight="1">
      <c r="A194" s="964"/>
      <c r="B194" s="509" t="s">
        <v>175</v>
      </c>
      <c r="C194" s="536" t="s">
        <v>449</v>
      </c>
      <c r="D194" s="511"/>
      <c r="E194" s="854" t="s">
        <v>43</v>
      </c>
      <c r="F194" s="512">
        <v>137.63999999999999</v>
      </c>
      <c r="G194" s="512">
        <v>3.99</v>
      </c>
      <c r="H194" s="512">
        <v>12.8</v>
      </c>
      <c r="I194" s="487">
        <f t="shared" si="98"/>
        <v>3</v>
      </c>
      <c r="J194" s="488">
        <f t="shared" si="98"/>
        <v>140.54666666666665</v>
      </c>
      <c r="K194" s="488">
        <f t="shared" si="98"/>
        <v>16.799661702943116</v>
      </c>
      <c r="L194" s="489">
        <f t="shared" si="98"/>
        <v>0.11953084410594192</v>
      </c>
      <c r="M194" s="490">
        <f t="shared" si="63"/>
        <v>0.17301935705987759</v>
      </c>
      <c r="N194" s="491">
        <f t="shared" si="64"/>
        <v>0.43131810617516098</v>
      </c>
      <c r="O194" s="491">
        <f t="shared" si="65"/>
        <v>0.13736378764967805</v>
      </c>
      <c r="P194" s="491">
        <f t="shared" si="66"/>
        <v>0.86263621235032195</v>
      </c>
      <c r="Q194" s="492">
        <f t="shared" si="67"/>
        <v>2.5879086370509659</v>
      </c>
      <c r="R194" s="493"/>
      <c r="S194" s="488"/>
      <c r="T194" s="488"/>
      <c r="U194" s="489"/>
      <c r="V194" s="494">
        <f t="shared" si="68"/>
        <v>2.9066666666666663</v>
      </c>
      <c r="W194" s="494">
        <f t="shared" si="69"/>
        <v>1.196</v>
      </c>
      <c r="X194" s="495">
        <f t="shared" si="70"/>
        <v>20.092395396719965</v>
      </c>
      <c r="Y194" s="496" t="str">
        <f t="shared" si="71"/>
        <v>Accept</v>
      </c>
      <c r="Z194" s="495"/>
      <c r="AA194" s="495"/>
      <c r="AB194" s="497"/>
      <c r="AC194" s="497"/>
      <c r="AD194" s="495"/>
      <c r="AE194" s="497"/>
      <c r="AF194" s="498"/>
      <c r="AG194" s="499"/>
      <c r="AH194" s="499"/>
      <c r="AI194" s="500"/>
      <c r="AJ194" s="448"/>
      <c r="AK194" s="448"/>
      <c r="AL194" s="448"/>
      <c r="AM194" s="448"/>
      <c r="AN194" s="448"/>
      <c r="AO194" s="448"/>
      <c r="AP194" s="448"/>
      <c r="AQ194" s="448"/>
      <c r="AR194" s="448"/>
      <c r="AS194" s="448"/>
      <c r="AT194" s="448"/>
      <c r="AU194" s="448"/>
      <c r="AV194" s="448"/>
      <c r="AW194" s="448"/>
      <c r="AX194" s="448"/>
      <c r="AY194" s="448"/>
      <c r="AZ194" s="448"/>
      <c r="BA194" s="448"/>
      <c r="BB194" s="448"/>
      <c r="BC194" s="448"/>
      <c r="BD194" s="448"/>
      <c r="BE194" s="448"/>
      <c r="BF194" s="448"/>
      <c r="BG194" s="448"/>
      <c r="BH194" s="448"/>
      <c r="BI194" s="448"/>
      <c r="BJ194" s="448"/>
      <c r="BK194" s="448"/>
      <c r="BL194" s="448"/>
      <c r="BM194" s="448"/>
      <c r="BN194" s="448"/>
      <c r="BO194" s="448"/>
      <c r="BP194" s="448"/>
      <c r="BQ194" s="448"/>
      <c r="BR194" s="448"/>
      <c r="BS194" s="448"/>
      <c r="BT194" s="448"/>
      <c r="BU194" s="448"/>
      <c r="BV194" s="448"/>
      <c r="BW194" s="448"/>
      <c r="BX194" s="448"/>
      <c r="BY194" s="448"/>
      <c r="BZ194" s="448"/>
      <c r="CA194" s="448"/>
      <c r="CB194" s="448"/>
      <c r="CC194" s="448"/>
      <c r="CD194" s="448"/>
      <c r="CE194" s="448"/>
      <c r="CF194" s="448"/>
      <c r="CG194" s="448"/>
      <c r="CH194" s="448"/>
      <c r="CI194" s="448"/>
      <c r="CJ194" s="448"/>
      <c r="CK194" s="448"/>
      <c r="CL194" s="448"/>
      <c r="CM194" s="448"/>
      <c r="CN194" s="448"/>
      <c r="CO194" s="448"/>
      <c r="CP194" s="448"/>
      <c r="CQ194" s="448"/>
      <c r="CR194" s="448"/>
      <c r="CS194" s="448"/>
      <c r="CT194" s="448"/>
      <c r="CU194" s="448"/>
      <c r="CV194" s="448"/>
      <c r="CW194" s="448"/>
      <c r="CX194" s="448"/>
      <c r="CY194" s="448"/>
      <c r="CZ194" s="448"/>
      <c r="DA194" s="448"/>
      <c r="DB194" s="448"/>
      <c r="DC194" s="448"/>
      <c r="DD194" s="448"/>
      <c r="DE194" s="448"/>
      <c r="DF194" s="448"/>
      <c r="DG194" s="448"/>
      <c r="DH194" s="448"/>
      <c r="DI194" s="448"/>
      <c r="DJ194" s="448"/>
      <c r="DK194" s="448"/>
      <c r="DL194" s="448"/>
      <c r="DM194" s="448"/>
      <c r="DN194" s="448"/>
      <c r="DO194" s="448"/>
      <c r="DP194" s="448"/>
      <c r="DQ194" s="448"/>
      <c r="DR194" s="448"/>
      <c r="DS194" s="448"/>
      <c r="DT194" s="448"/>
      <c r="DU194" s="448"/>
      <c r="DV194" s="448"/>
      <c r="DW194" s="448"/>
      <c r="DX194" s="448"/>
      <c r="DY194" s="448"/>
      <c r="DZ194" s="448"/>
      <c r="EA194" s="448"/>
      <c r="EB194" s="448"/>
      <c r="EC194" s="448"/>
      <c r="ED194" s="448"/>
      <c r="EE194" s="448"/>
      <c r="EF194" s="448"/>
      <c r="EG194" s="448"/>
      <c r="EH194" s="448"/>
      <c r="EI194" s="448"/>
      <c r="EJ194" s="448"/>
      <c r="EK194" s="448"/>
      <c r="EL194" s="448"/>
      <c r="EM194" s="448"/>
      <c r="EN194" s="448"/>
      <c r="EO194" s="448"/>
      <c r="EP194" s="448"/>
      <c r="EQ194" s="448"/>
      <c r="ER194" s="448"/>
      <c r="ES194" s="448"/>
      <c r="ET194" s="448"/>
      <c r="EU194" s="448"/>
      <c r="EV194" s="448"/>
      <c r="EW194" s="448"/>
      <c r="EX194" s="448"/>
      <c r="EY194" s="448"/>
      <c r="EZ194" s="448"/>
      <c r="FA194" s="448"/>
      <c r="FB194" s="448"/>
      <c r="FC194" s="448"/>
      <c r="FD194" s="448"/>
      <c r="FE194" s="448"/>
      <c r="FF194" s="448"/>
      <c r="FG194" s="448"/>
      <c r="FH194" s="448"/>
      <c r="FI194" s="448"/>
      <c r="FJ194" s="448"/>
      <c r="FK194" s="448"/>
      <c r="FL194" s="448"/>
      <c r="FM194" s="448"/>
      <c r="FN194" s="448"/>
      <c r="FO194" s="448"/>
      <c r="FP194" s="448"/>
      <c r="FQ194" s="448"/>
      <c r="FR194" s="448"/>
      <c r="FS194" s="448"/>
      <c r="FT194" s="448"/>
      <c r="FU194" s="448"/>
      <c r="FV194" s="448"/>
      <c r="FW194" s="448"/>
      <c r="FX194" s="448"/>
      <c r="FY194" s="448"/>
      <c r="FZ194" s="448"/>
      <c r="GA194" s="448"/>
      <c r="GB194" s="448"/>
      <c r="GC194" s="448"/>
      <c r="GD194" s="448"/>
      <c r="GE194" s="448"/>
      <c r="GF194" s="448"/>
      <c r="GG194" s="448"/>
      <c r="GH194" s="448"/>
      <c r="GI194" s="448"/>
      <c r="GJ194" s="448"/>
      <c r="GK194" s="448"/>
      <c r="GL194" s="448"/>
      <c r="GM194" s="448"/>
      <c r="GN194" s="448"/>
      <c r="GO194" s="448"/>
      <c r="GP194" s="448"/>
      <c r="GQ194" s="448"/>
      <c r="GR194" s="448"/>
      <c r="GS194" s="448"/>
      <c r="GT194" s="448"/>
      <c r="GU194" s="448"/>
      <c r="GV194" s="448"/>
      <c r="GW194" s="448"/>
      <c r="GX194" s="448"/>
      <c r="GY194" s="448"/>
      <c r="GZ194" s="448"/>
      <c r="HA194" s="448"/>
      <c r="HB194" s="448"/>
      <c r="HC194" s="448"/>
      <c r="HD194" s="448"/>
      <c r="HE194" s="448"/>
      <c r="HF194" s="448"/>
      <c r="HG194" s="448"/>
      <c r="HH194" s="448"/>
      <c r="HI194" s="448"/>
      <c r="HJ194" s="448"/>
      <c r="HK194" s="448"/>
      <c r="HL194" s="448"/>
      <c r="HM194" s="448"/>
      <c r="HN194" s="448"/>
      <c r="HO194" s="448"/>
      <c r="HP194" s="448"/>
      <c r="HQ194" s="448"/>
      <c r="HR194" s="448"/>
      <c r="HS194" s="448"/>
      <c r="HT194" s="448"/>
      <c r="HU194" s="448"/>
      <c r="HV194" s="448"/>
      <c r="HW194" s="448"/>
      <c r="HX194" s="448"/>
      <c r="HY194" s="448"/>
      <c r="HZ194" s="448"/>
      <c r="IA194" s="448"/>
      <c r="IB194" s="448"/>
      <c r="IC194" s="448"/>
      <c r="ID194" s="448"/>
      <c r="IE194" s="448"/>
      <c r="IF194" s="448"/>
      <c r="IG194" s="448"/>
      <c r="IH194" s="448"/>
      <c r="II194" s="448"/>
      <c r="IJ194" s="448"/>
      <c r="IK194" s="448"/>
      <c r="IL194" s="448"/>
      <c r="IM194" s="448"/>
      <c r="IN194" s="448"/>
      <c r="IO194" s="448"/>
      <c r="IP194" s="448"/>
      <c r="IQ194" s="448"/>
      <c r="IR194" s="448"/>
      <c r="IS194" s="448"/>
      <c r="IT194" s="448"/>
      <c r="IU194" s="448"/>
      <c r="IV194" s="448"/>
      <c r="IW194" s="448"/>
      <c r="IX194" s="448"/>
      <c r="IY194" s="448"/>
      <c r="IZ194" s="448"/>
      <c r="JA194" s="448"/>
      <c r="JB194" s="448"/>
      <c r="JC194" s="448"/>
      <c r="JD194" s="448"/>
      <c r="JE194" s="448"/>
      <c r="JF194" s="448"/>
      <c r="JG194" s="448"/>
      <c r="JH194" s="448"/>
      <c r="JI194" s="448"/>
      <c r="JJ194" s="448"/>
      <c r="JK194" s="448"/>
      <c r="JL194" s="448"/>
      <c r="JM194" s="448"/>
      <c r="JN194" s="448"/>
      <c r="JO194" s="448"/>
      <c r="JP194" s="448"/>
      <c r="JQ194" s="448"/>
      <c r="JR194" s="448"/>
      <c r="JS194" s="448"/>
      <c r="JT194" s="448"/>
      <c r="JU194" s="448"/>
      <c r="JV194" s="448"/>
      <c r="JW194" s="448"/>
      <c r="JX194" s="448"/>
      <c r="JY194" s="448"/>
      <c r="JZ194" s="448"/>
      <c r="KA194" s="448"/>
      <c r="KB194" s="448"/>
      <c r="KC194" s="448"/>
      <c r="KD194" s="448"/>
      <c r="KE194" s="448"/>
      <c r="KF194" s="448"/>
      <c r="KG194" s="448"/>
      <c r="KH194" s="448"/>
      <c r="KI194" s="448"/>
      <c r="KJ194" s="448"/>
      <c r="KK194" s="448"/>
      <c r="KL194" s="448"/>
      <c r="KM194" s="448"/>
      <c r="KN194" s="448"/>
      <c r="KO194" s="448"/>
      <c r="KP194" s="448"/>
      <c r="KQ194" s="448"/>
      <c r="KR194" s="448"/>
      <c r="KS194" s="448"/>
      <c r="KT194" s="448"/>
      <c r="KU194" s="448"/>
      <c r="KV194" s="448"/>
      <c r="KW194" s="448"/>
      <c r="KX194" s="448"/>
      <c r="KY194" s="448"/>
      <c r="KZ194" s="448"/>
      <c r="LA194" s="448"/>
      <c r="LB194" s="448"/>
      <c r="LC194" s="448"/>
      <c r="LD194" s="448"/>
      <c r="LE194" s="448"/>
      <c r="LF194" s="448"/>
      <c r="LG194" s="448"/>
      <c r="LH194" s="448"/>
      <c r="LI194" s="448"/>
      <c r="LJ194" s="448"/>
      <c r="LK194" s="448"/>
      <c r="LL194" s="448"/>
      <c r="LM194" s="448"/>
      <c r="LN194" s="448"/>
      <c r="LO194" s="448"/>
      <c r="LP194" s="448"/>
      <c r="LQ194" s="448"/>
      <c r="LR194" s="448"/>
      <c r="LS194" s="448"/>
      <c r="LT194" s="448"/>
      <c r="LU194" s="448"/>
      <c r="LV194" s="448"/>
      <c r="LW194" s="448"/>
      <c r="LX194" s="448"/>
      <c r="LY194" s="448"/>
      <c r="LZ194" s="448"/>
      <c r="MA194" s="448"/>
      <c r="MB194" s="448"/>
      <c r="MC194" s="448"/>
      <c r="MD194" s="448"/>
      <c r="ME194" s="448"/>
      <c r="MF194" s="448"/>
      <c r="MG194" s="448"/>
      <c r="MH194" s="448"/>
      <c r="MI194" s="448"/>
      <c r="MJ194" s="448"/>
      <c r="MK194" s="448"/>
      <c r="ML194" s="448"/>
      <c r="MM194" s="448"/>
      <c r="MN194" s="448"/>
      <c r="MO194" s="448"/>
      <c r="MP194" s="448"/>
      <c r="MQ194" s="448"/>
      <c r="MR194" s="448"/>
      <c r="MS194" s="448"/>
      <c r="MT194" s="448"/>
      <c r="MU194" s="448"/>
      <c r="MV194" s="448"/>
      <c r="MW194" s="448"/>
      <c r="MX194" s="448"/>
      <c r="MY194" s="448"/>
      <c r="MZ194" s="448"/>
      <c r="NA194" s="448"/>
      <c r="NB194" s="448"/>
      <c r="NC194" s="448"/>
      <c r="ND194" s="448"/>
      <c r="NE194" s="448"/>
      <c r="NF194" s="448"/>
      <c r="NG194" s="448"/>
      <c r="NH194" s="448"/>
      <c r="NI194" s="448"/>
      <c r="NJ194" s="448"/>
      <c r="NK194" s="448"/>
      <c r="NL194" s="448"/>
      <c r="NM194" s="448"/>
      <c r="NN194" s="448"/>
      <c r="NO194" s="448"/>
      <c r="NP194" s="448"/>
      <c r="NQ194" s="448"/>
      <c r="NR194" s="448"/>
      <c r="NS194" s="448"/>
      <c r="NT194" s="448"/>
      <c r="NU194" s="448"/>
      <c r="NV194" s="448"/>
      <c r="NW194" s="448"/>
      <c r="NX194" s="448"/>
      <c r="NY194" s="448"/>
      <c r="NZ194" s="448"/>
      <c r="OA194" s="448"/>
      <c r="OB194" s="448"/>
      <c r="OC194" s="448"/>
      <c r="OD194" s="448"/>
      <c r="OE194" s="448"/>
      <c r="OF194" s="448"/>
      <c r="OG194" s="448"/>
      <c r="OH194" s="448"/>
      <c r="OI194" s="448"/>
      <c r="OJ194" s="448"/>
      <c r="OK194" s="448"/>
      <c r="OL194" s="448"/>
      <c r="OM194" s="448"/>
      <c r="ON194" s="448"/>
      <c r="OO194" s="448"/>
      <c r="OP194" s="448"/>
      <c r="OQ194" s="448"/>
      <c r="OR194" s="448"/>
      <c r="OS194" s="448"/>
      <c r="OT194" s="448"/>
      <c r="OU194" s="448"/>
      <c r="OV194" s="448"/>
      <c r="OW194" s="448"/>
      <c r="OX194" s="448"/>
      <c r="OY194" s="448"/>
      <c r="OZ194" s="448"/>
      <c r="PA194" s="448"/>
      <c r="PB194" s="448"/>
      <c r="PC194" s="448"/>
      <c r="PD194" s="448"/>
      <c r="PE194" s="448"/>
      <c r="PF194" s="448"/>
      <c r="PG194" s="448"/>
      <c r="PH194" s="448"/>
      <c r="PI194" s="448"/>
      <c r="PJ194" s="448"/>
      <c r="PK194" s="448"/>
      <c r="PL194" s="448"/>
      <c r="PM194" s="448"/>
      <c r="PN194" s="448"/>
      <c r="PO194" s="448"/>
      <c r="PP194" s="448"/>
      <c r="PQ194" s="448"/>
      <c r="PR194" s="448"/>
      <c r="PS194" s="448"/>
      <c r="PT194" s="448"/>
      <c r="PU194" s="448"/>
      <c r="PV194" s="448"/>
      <c r="PW194" s="448"/>
      <c r="PX194" s="448"/>
      <c r="PY194" s="448"/>
      <c r="PZ194" s="448"/>
      <c r="QA194" s="448"/>
      <c r="QB194" s="448"/>
      <c r="QC194" s="448"/>
      <c r="QD194" s="448"/>
      <c r="QE194" s="448"/>
      <c r="QF194" s="448"/>
      <c r="QG194" s="448"/>
      <c r="QH194" s="448"/>
      <c r="QI194" s="448"/>
      <c r="QJ194" s="448"/>
      <c r="QK194" s="448"/>
      <c r="QL194" s="448"/>
      <c r="QM194" s="448"/>
      <c r="QN194" s="448"/>
      <c r="QO194" s="448"/>
      <c r="QP194" s="448"/>
      <c r="QQ194" s="448"/>
      <c r="QR194" s="448"/>
      <c r="QS194" s="448"/>
      <c r="QT194" s="448"/>
      <c r="QU194" s="448"/>
      <c r="QV194" s="448"/>
      <c r="QW194" s="448"/>
      <c r="QX194" s="448"/>
      <c r="QY194" s="448"/>
      <c r="QZ194" s="448"/>
      <c r="RA194" s="448"/>
      <c r="RB194" s="448"/>
      <c r="RC194" s="448"/>
      <c r="RD194" s="448"/>
      <c r="RE194" s="448"/>
      <c r="RF194" s="448"/>
      <c r="RG194" s="448"/>
      <c r="RH194" s="448"/>
      <c r="RI194" s="448"/>
      <c r="RJ194" s="448"/>
      <c r="RK194" s="448"/>
      <c r="RL194" s="448"/>
      <c r="RM194" s="448"/>
      <c r="RN194" s="448"/>
      <c r="RO194" s="448"/>
      <c r="RP194" s="448"/>
      <c r="RQ194" s="448"/>
      <c r="RR194" s="448"/>
      <c r="RS194" s="448"/>
      <c r="RT194" s="448"/>
      <c r="RU194" s="448"/>
      <c r="RV194" s="448"/>
      <c r="RW194" s="448"/>
      <c r="RX194" s="448"/>
      <c r="RY194" s="448"/>
      <c r="RZ194" s="448"/>
      <c r="SA194" s="448"/>
      <c r="SB194" s="448"/>
      <c r="SC194" s="448"/>
      <c r="SD194" s="448"/>
      <c r="SE194" s="448"/>
      <c r="SF194" s="448"/>
      <c r="SG194" s="448"/>
      <c r="SH194" s="448"/>
      <c r="SI194" s="448"/>
      <c r="SJ194" s="448"/>
      <c r="SK194" s="448"/>
      <c r="SL194" s="448"/>
      <c r="SM194" s="448"/>
      <c r="SN194" s="448"/>
      <c r="SO194" s="448"/>
      <c r="SP194" s="448"/>
      <c r="SQ194" s="448"/>
      <c r="SR194" s="448"/>
      <c r="SS194" s="448"/>
      <c r="ST194" s="448"/>
      <c r="SU194" s="448"/>
      <c r="SV194" s="448"/>
      <c r="SW194" s="448"/>
      <c r="SX194" s="448"/>
      <c r="SY194" s="448"/>
      <c r="SZ194" s="448"/>
      <c r="TA194" s="448"/>
      <c r="TB194" s="448"/>
      <c r="TC194" s="448"/>
      <c r="TD194" s="448"/>
      <c r="TE194" s="448"/>
      <c r="TF194" s="448"/>
      <c r="TG194" s="448"/>
      <c r="TH194" s="448"/>
      <c r="TI194" s="448"/>
      <c r="TJ194" s="448"/>
      <c r="TK194" s="448"/>
      <c r="TL194" s="448"/>
      <c r="TM194" s="448"/>
      <c r="TN194" s="448"/>
      <c r="TO194" s="448"/>
      <c r="TP194" s="448"/>
      <c r="TQ194" s="448"/>
      <c r="TR194" s="448"/>
      <c r="TS194" s="448"/>
      <c r="TT194" s="448"/>
      <c r="TU194" s="448"/>
      <c r="TV194" s="448"/>
      <c r="TW194" s="448"/>
      <c r="TX194" s="448"/>
      <c r="TY194" s="448"/>
      <c r="TZ194" s="448"/>
      <c r="UA194" s="448"/>
      <c r="UB194" s="448"/>
      <c r="UC194" s="448"/>
      <c r="UD194" s="448"/>
      <c r="UE194" s="448"/>
      <c r="UF194" s="448"/>
      <c r="UG194" s="448"/>
      <c r="UH194" s="448"/>
      <c r="UI194" s="448"/>
      <c r="UJ194" s="448"/>
      <c r="UK194" s="448"/>
      <c r="UL194" s="448"/>
      <c r="UM194" s="448"/>
    </row>
    <row r="195" spans="1:559" s="448" customFormat="1" ht="13.95" customHeight="1">
      <c r="A195" s="962" t="s">
        <v>151</v>
      </c>
      <c r="B195" s="361" t="s">
        <v>2995</v>
      </c>
      <c r="C195" s="379" t="s">
        <v>2979</v>
      </c>
      <c r="D195" s="363" t="s">
        <v>2980</v>
      </c>
      <c r="E195" s="855" t="s">
        <v>2981</v>
      </c>
      <c r="F195" s="364">
        <v>11.87</v>
      </c>
      <c r="G195" s="364">
        <v>0.45</v>
      </c>
      <c r="H195" s="364">
        <v>1.1100000000000001</v>
      </c>
      <c r="I195" s="453">
        <f>COUNT(F195:F197)</f>
        <v>3</v>
      </c>
      <c r="J195" s="458">
        <f>AVERAGE(F195:F197)</f>
        <v>13.123333333333333</v>
      </c>
      <c r="K195" s="458">
        <f>STDEV(F195:F197)</f>
        <v>1.2402150351182386</v>
      </c>
      <c r="L195" s="459">
        <f>K195/J195</f>
        <v>9.4504574685159159E-2</v>
      </c>
      <c r="M195" s="454">
        <f t="shared" ref="M195:M200" si="99">ABS(F195-J195)/K195</f>
        <v>1.0105774384631974</v>
      </c>
      <c r="N195" s="455">
        <f t="shared" ref="N195:N200" si="100">NORMDIST(F195,J195,K195,TRUE)</f>
        <v>0.1561093593401239</v>
      </c>
      <c r="O195" s="455">
        <f t="shared" ref="O195:O200" si="101">IF(N195&gt;0.5,2*(N195-0.5),2*(0.5-N195))</f>
        <v>0.68778128131975214</v>
      </c>
      <c r="P195" s="455">
        <f t="shared" ref="P195:P200" si="102">IF(N195&gt;0.5,2*(1-N195),2*N195)</f>
        <v>0.31221871868024781</v>
      </c>
      <c r="Q195" s="456">
        <f t="shared" ref="Q195:Q200" si="103">I195*P195</f>
        <v>0.93665615604074337</v>
      </c>
      <c r="R195" s="457">
        <f>COUNT(F195:F197)</f>
        <v>3</v>
      </c>
      <c r="S195" s="458">
        <f>AVERAGE(F195:F197)</f>
        <v>13.123333333333333</v>
      </c>
      <c r="T195" s="458">
        <f>STDEV(F195:F197)</f>
        <v>1.2402150351182386</v>
      </c>
      <c r="U195" s="459">
        <f t="shared" ref="U195" si="104">T195/S195</f>
        <v>9.4504574685159159E-2</v>
      </c>
      <c r="V195" s="460">
        <f t="shared" ref="V195:V200" si="105">ABS(F195-J195)</f>
        <v>1.2533333333333339</v>
      </c>
      <c r="W195" s="460">
        <f t="shared" ref="W195:W200" si="106">IF(I195=3,1.196,IF(I195=4,1.383,IF(I195=5,1.509,IF(I195=6,1.61,IF(I195=7,1.693,IF(I195=8,1.763,IF(I195=9,1.824,IF(I195=10,1.878,IF(I195=11,1.925,IF(I195=12,1.969,IF(I195=13,2.007,IF(I195=14,2.043,IF(I195=15,2.076,IF(I195=16,2.106,IF(I195=17,2.134,IF(I195=18,2.161,IF(I195=19,2.185,IF(I195=20,2.209,))))))))))))))))))</f>
        <v>1.196</v>
      </c>
      <c r="X195" s="461">
        <f t="shared" ref="X195:X200" si="107">W195*K195</f>
        <v>1.4832971820014134</v>
      </c>
      <c r="Y195" s="462" t="str">
        <f t="shared" ref="Y195:Y200" si="108">IF(V195&gt;X195, "Reject", "Accept")</f>
        <v>Accept</v>
      </c>
      <c r="Z195" s="479"/>
      <c r="AA195" s="479"/>
      <c r="AB195" s="481"/>
      <c r="AC195" s="481"/>
      <c r="AD195" s="479"/>
      <c r="AE195" s="481"/>
      <c r="AF195" s="514">
        <f>COUNT(F195:F197)</f>
        <v>3</v>
      </c>
      <c r="AG195" s="515">
        <f>AVERAGE(F195:F197)</f>
        <v>13.123333333333333</v>
      </c>
      <c r="AH195" s="515">
        <f>STDEV(F195:F197)</f>
        <v>1.2402150351182386</v>
      </c>
      <c r="AI195" s="516">
        <f>AH195/AG195</f>
        <v>9.4504574685159159E-2</v>
      </c>
    </row>
    <row r="196" spans="1:559" s="448" customFormat="1" ht="13.95" customHeight="1">
      <c r="A196" s="963"/>
      <c r="B196" s="365" t="s">
        <v>2995</v>
      </c>
      <c r="C196" s="380" t="s">
        <v>2979</v>
      </c>
      <c r="D196" s="367" t="s">
        <v>2982</v>
      </c>
      <c r="E196" s="856" t="s">
        <v>2983</v>
      </c>
      <c r="F196" s="368">
        <v>14.35</v>
      </c>
      <c r="G196" s="368">
        <v>0.45</v>
      </c>
      <c r="H196" s="368">
        <v>1.31</v>
      </c>
      <c r="I196" s="471">
        <f t="shared" ref="I196:L196" si="109">I195</f>
        <v>3</v>
      </c>
      <c r="J196" s="472">
        <f t="shared" si="109"/>
        <v>13.123333333333333</v>
      </c>
      <c r="K196" s="472">
        <f t="shared" si="109"/>
        <v>1.2402150351182386</v>
      </c>
      <c r="L196" s="473">
        <f t="shared" si="109"/>
        <v>9.4504574685159159E-2</v>
      </c>
      <c r="M196" s="474">
        <f t="shared" si="99"/>
        <v>0.98907579083632025</v>
      </c>
      <c r="N196" s="475">
        <f t="shared" si="100"/>
        <v>0.83868696935720011</v>
      </c>
      <c r="O196" s="475">
        <f t="shared" si="101"/>
        <v>0.67737393871440021</v>
      </c>
      <c r="P196" s="475">
        <f t="shared" si="102"/>
        <v>0.32262606128559979</v>
      </c>
      <c r="Q196" s="476">
        <f t="shared" si="103"/>
        <v>0.96787818385679936</v>
      </c>
      <c r="R196" s="477"/>
      <c r="S196" s="472"/>
      <c r="T196" s="472"/>
      <c r="U196" s="473"/>
      <c r="V196" s="478">
        <f t="shared" si="105"/>
        <v>1.2266666666666666</v>
      </c>
      <c r="W196" s="478">
        <f t="shared" si="106"/>
        <v>1.196</v>
      </c>
      <c r="X196" s="479">
        <f t="shared" si="107"/>
        <v>1.4832971820014134</v>
      </c>
      <c r="Y196" s="480" t="str">
        <f t="shared" si="108"/>
        <v>Accept</v>
      </c>
      <c r="Z196" s="479"/>
      <c r="AA196" s="479"/>
      <c r="AB196" s="481"/>
      <c r="AC196" s="481"/>
      <c r="AD196" s="479"/>
      <c r="AE196" s="481"/>
      <c r="AF196" s="464"/>
      <c r="AG196" s="482"/>
      <c r="AH196" s="482"/>
      <c r="AI196" s="483"/>
    </row>
    <row r="197" spans="1:559" s="448" customFormat="1" ht="13.95" customHeight="1">
      <c r="A197" s="963"/>
      <c r="B197" s="369" t="s">
        <v>2995</v>
      </c>
      <c r="C197" s="381" t="s">
        <v>2979</v>
      </c>
      <c r="D197" s="371" t="s">
        <v>2984</v>
      </c>
      <c r="E197" s="857" t="s">
        <v>2985</v>
      </c>
      <c r="F197" s="372">
        <v>13.15</v>
      </c>
      <c r="G197" s="372">
        <v>0.45</v>
      </c>
      <c r="H197" s="372">
        <v>1.21</v>
      </c>
      <c r="I197" s="487">
        <f t="shared" ref="I197:L197" si="110">I196</f>
        <v>3</v>
      </c>
      <c r="J197" s="488">
        <f t="shared" si="110"/>
        <v>13.123333333333333</v>
      </c>
      <c r="K197" s="488">
        <f t="shared" si="110"/>
        <v>1.2402150351182386</v>
      </c>
      <c r="L197" s="489">
        <f t="shared" si="110"/>
        <v>9.4504574685159159E-2</v>
      </c>
      <c r="M197" s="490">
        <f t="shared" si="99"/>
        <v>2.1501647626877025E-2</v>
      </c>
      <c r="N197" s="491">
        <f t="shared" si="100"/>
        <v>0.50857725542422516</v>
      </c>
      <c r="O197" s="491">
        <f t="shared" si="101"/>
        <v>1.7154510848450322E-2</v>
      </c>
      <c r="P197" s="491">
        <f t="shared" si="102"/>
        <v>0.98284548915154968</v>
      </c>
      <c r="Q197" s="492">
        <f t="shared" si="103"/>
        <v>2.948536467454649</v>
      </c>
      <c r="R197" s="493"/>
      <c r="S197" s="488"/>
      <c r="T197" s="488"/>
      <c r="U197" s="489"/>
      <c r="V197" s="494">
        <f t="shared" si="105"/>
        <v>2.6666666666667282E-2</v>
      </c>
      <c r="W197" s="494">
        <f t="shared" si="106"/>
        <v>1.196</v>
      </c>
      <c r="X197" s="495">
        <f t="shared" si="107"/>
        <v>1.4832971820014134</v>
      </c>
      <c r="Y197" s="496" t="str">
        <f t="shared" si="108"/>
        <v>Accept</v>
      </c>
      <c r="Z197" s="495"/>
      <c r="AA197" s="495"/>
      <c r="AB197" s="497"/>
      <c r="AC197" s="497"/>
      <c r="AD197" s="495"/>
      <c r="AE197" s="497"/>
      <c r="AF197" s="498"/>
      <c r="AG197" s="499"/>
      <c r="AH197" s="499"/>
      <c r="AI197" s="500"/>
    </row>
    <row r="198" spans="1:559" s="448" customFormat="1" ht="13.95" customHeight="1">
      <c r="A198" s="963"/>
      <c r="B198" s="365" t="s">
        <v>2995</v>
      </c>
      <c r="C198" s="380" t="s">
        <v>2986</v>
      </c>
      <c r="D198" s="367" t="s">
        <v>2987</v>
      </c>
      <c r="E198" s="856" t="s">
        <v>2988</v>
      </c>
      <c r="F198" s="368">
        <v>11.49</v>
      </c>
      <c r="G198" s="368">
        <v>0.68</v>
      </c>
      <c r="H198" s="368">
        <v>1.19</v>
      </c>
      <c r="I198" s="453">
        <f>COUNT(F198:F200)</f>
        <v>3</v>
      </c>
      <c r="J198" s="458">
        <f>AVERAGE(F198:F200)</f>
        <v>17.103333333333335</v>
      </c>
      <c r="K198" s="458">
        <f>STDEV(F198:F200)</f>
        <v>6.1213179408795018</v>
      </c>
      <c r="L198" s="459">
        <f>K198/J198</f>
        <v>0.357902042928055</v>
      </c>
      <c r="M198" s="454">
        <f t="shared" si="99"/>
        <v>0.91701385021128634</v>
      </c>
      <c r="N198" s="455">
        <f t="shared" si="100"/>
        <v>0.17956769122807553</v>
      </c>
      <c r="O198" s="455">
        <f t="shared" si="101"/>
        <v>0.64086461754384894</v>
      </c>
      <c r="P198" s="455">
        <f t="shared" si="102"/>
        <v>0.35913538245615106</v>
      </c>
      <c r="Q198" s="456">
        <f t="shared" si="103"/>
        <v>1.0774061473684533</v>
      </c>
      <c r="R198" s="457">
        <f>COUNT(F198:F200)</f>
        <v>3</v>
      </c>
      <c r="S198" s="458">
        <f>AVERAGE(F198:F200)</f>
        <v>17.103333333333335</v>
      </c>
      <c r="T198" s="458">
        <f>STDEV(F198:F200)</f>
        <v>6.1213179408795018</v>
      </c>
      <c r="U198" s="459">
        <f t="shared" ref="U198" si="111">T198/S198</f>
        <v>0.357902042928055</v>
      </c>
      <c r="V198" s="460">
        <f t="shared" si="105"/>
        <v>5.6133333333333351</v>
      </c>
      <c r="W198" s="460">
        <f t="shared" si="106"/>
        <v>1.196</v>
      </c>
      <c r="X198" s="461">
        <f t="shared" si="107"/>
        <v>7.3210962572918836</v>
      </c>
      <c r="Y198" s="462" t="str">
        <f t="shared" si="108"/>
        <v>Accept</v>
      </c>
      <c r="Z198" s="479"/>
      <c r="AA198" s="479"/>
      <c r="AB198" s="481"/>
      <c r="AC198" s="481"/>
      <c r="AD198" s="479"/>
      <c r="AE198" s="481"/>
      <c r="AF198" s="464">
        <f>COUNT(F198:F200)</f>
        <v>3</v>
      </c>
      <c r="AG198" s="553">
        <f>AVERAGE(F198:F200)</f>
        <v>17.103333333333335</v>
      </c>
      <c r="AH198" s="553">
        <f>STDEV(F198:F200)</f>
        <v>6.1213179408795018</v>
      </c>
      <c r="AI198" s="466">
        <f>AH198/AG198</f>
        <v>0.357902042928055</v>
      </c>
    </row>
    <row r="199" spans="1:559" s="448" customFormat="1" ht="13.95" customHeight="1">
      <c r="A199" s="963"/>
      <c r="B199" s="365" t="s">
        <v>2995</v>
      </c>
      <c r="C199" s="380" t="s">
        <v>2986</v>
      </c>
      <c r="D199" s="367" t="s">
        <v>2989</v>
      </c>
      <c r="E199" s="856" t="s">
        <v>2990</v>
      </c>
      <c r="F199" s="368">
        <v>23.63</v>
      </c>
      <c r="G199" s="368">
        <v>0.69</v>
      </c>
      <c r="H199" s="368">
        <v>2.14</v>
      </c>
      <c r="I199" s="471">
        <f t="shared" ref="I199:L199" si="112">I198</f>
        <v>3</v>
      </c>
      <c r="J199" s="472">
        <f t="shared" si="112"/>
        <v>17.103333333333335</v>
      </c>
      <c r="K199" s="472">
        <f t="shared" si="112"/>
        <v>6.1213179408795018</v>
      </c>
      <c r="L199" s="473">
        <f t="shared" si="112"/>
        <v>0.357902042928055</v>
      </c>
      <c r="M199" s="474">
        <f t="shared" si="99"/>
        <v>1.0662191916352122</v>
      </c>
      <c r="N199" s="475">
        <f t="shared" si="100"/>
        <v>0.85683771570799072</v>
      </c>
      <c r="O199" s="475">
        <f t="shared" si="101"/>
        <v>0.71367543141598144</v>
      </c>
      <c r="P199" s="475">
        <f t="shared" si="102"/>
        <v>0.28632456858401856</v>
      </c>
      <c r="Q199" s="476">
        <f t="shared" si="103"/>
        <v>0.85897370575205567</v>
      </c>
      <c r="R199" s="477"/>
      <c r="S199" s="472"/>
      <c r="T199" s="472"/>
      <c r="U199" s="473"/>
      <c r="V199" s="478">
        <f t="shared" si="105"/>
        <v>6.5266666666666637</v>
      </c>
      <c r="W199" s="478">
        <f t="shared" si="106"/>
        <v>1.196</v>
      </c>
      <c r="X199" s="479">
        <f t="shared" si="107"/>
        <v>7.3210962572918836</v>
      </c>
      <c r="Y199" s="480" t="str">
        <f t="shared" si="108"/>
        <v>Accept</v>
      </c>
      <c r="Z199" s="479"/>
      <c r="AA199" s="479"/>
      <c r="AB199" s="481"/>
      <c r="AC199" s="481"/>
      <c r="AD199" s="479"/>
      <c r="AE199" s="481"/>
      <c r="AF199" s="464"/>
      <c r="AG199" s="482"/>
      <c r="AH199" s="482"/>
      <c r="AI199" s="483"/>
    </row>
    <row r="200" spans="1:559" s="448" customFormat="1" ht="13.95" customHeight="1">
      <c r="A200" s="963"/>
      <c r="B200" s="365" t="s">
        <v>2995</v>
      </c>
      <c r="C200" s="380" t="s">
        <v>2986</v>
      </c>
      <c r="D200" s="367" t="s">
        <v>2991</v>
      </c>
      <c r="E200" s="856" t="s">
        <v>2992</v>
      </c>
      <c r="F200" s="368">
        <v>16.190000000000001</v>
      </c>
      <c r="G200" s="368">
        <v>0.9</v>
      </c>
      <c r="H200" s="368">
        <v>1.66</v>
      </c>
      <c r="I200" s="487">
        <f t="shared" ref="I200:L200" si="113">I199</f>
        <v>3</v>
      </c>
      <c r="J200" s="488">
        <f t="shared" si="113"/>
        <v>17.103333333333335</v>
      </c>
      <c r="K200" s="488">
        <f t="shared" si="113"/>
        <v>6.1213179408795018</v>
      </c>
      <c r="L200" s="489">
        <f t="shared" si="113"/>
        <v>0.357902042928055</v>
      </c>
      <c r="M200" s="490">
        <f t="shared" si="99"/>
        <v>0.14920534142392669</v>
      </c>
      <c r="N200" s="491">
        <f t="shared" si="100"/>
        <v>0.4406958026638963</v>
      </c>
      <c r="O200" s="491">
        <f t="shared" si="101"/>
        <v>0.11860839467220741</v>
      </c>
      <c r="P200" s="491">
        <f t="shared" si="102"/>
        <v>0.88139160532779259</v>
      </c>
      <c r="Q200" s="492">
        <f t="shared" si="103"/>
        <v>2.6441748159833778</v>
      </c>
      <c r="R200" s="493"/>
      <c r="S200" s="488"/>
      <c r="T200" s="488"/>
      <c r="U200" s="489"/>
      <c r="V200" s="494">
        <f t="shared" si="105"/>
        <v>0.913333333333334</v>
      </c>
      <c r="W200" s="494">
        <f t="shared" si="106"/>
        <v>1.196</v>
      </c>
      <c r="X200" s="495">
        <f t="shared" si="107"/>
        <v>7.3210962572918836</v>
      </c>
      <c r="Y200" s="496" t="str">
        <f t="shared" si="108"/>
        <v>Accept</v>
      </c>
      <c r="Z200" s="479"/>
      <c r="AA200" s="479"/>
      <c r="AB200" s="481"/>
      <c r="AC200" s="481"/>
      <c r="AD200" s="479"/>
      <c r="AE200" s="481"/>
      <c r="AF200" s="464"/>
      <c r="AG200" s="482"/>
      <c r="AH200" s="482"/>
      <c r="AI200" s="483"/>
    </row>
    <row r="201" spans="1:559" s="522" customFormat="1" ht="13.95" customHeight="1">
      <c r="A201" s="963"/>
      <c r="B201" s="537" t="s">
        <v>175</v>
      </c>
      <c r="C201" s="362" t="s">
        <v>465</v>
      </c>
      <c r="D201" s="538"/>
      <c r="E201" s="855" t="s">
        <v>28</v>
      </c>
      <c r="F201" s="364">
        <v>11.31</v>
      </c>
      <c r="G201" s="364">
        <v>0.42</v>
      </c>
      <c r="H201" s="364">
        <v>1.06</v>
      </c>
      <c r="I201" s="453">
        <f>COUNT(F201:F207)</f>
        <v>7</v>
      </c>
      <c r="J201" s="458">
        <f>AVERAGE(F201:F207)</f>
        <v>10.485714285714284</v>
      </c>
      <c r="K201" s="458">
        <f>STDEV(F201:F207)</f>
        <v>4.9529885158452815</v>
      </c>
      <c r="L201" s="459">
        <f>K201/J201</f>
        <v>0.47235585300976807</v>
      </c>
      <c r="M201" s="454">
        <f t="shared" si="63"/>
        <v>0.16642189087431047</v>
      </c>
      <c r="N201" s="455">
        <f t="shared" si="64"/>
        <v>0.56608752612916757</v>
      </c>
      <c r="O201" s="455">
        <f t="shared" si="65"/>
        <v>0.13217505225833515</v>
      </c>
      <c r="P201" s="455">
        <f t="shared" si="66"/>
        <v>0.86782494774166485</v>
      </c>
      <c r="Q201" s="456">
        <f t="shared" si="67"/>
        <v>6.0747746341916535</v>
      </c>
      <c r="R201" s="457">
        <f>COUNT(F201:F207)</f>
        <v>7</v>
      </c>
      <c r="S201" s="458">
        <f>AVERAGE(F201:F207)</f>
        <v>10.485714285714284</v>
      </c>
      <c r="T201" s="458">
        <f>STDEV(F201:F207)</f>
        <v>4.9529885158452815</v>
      </c>
      <c r="U201" s="459">
        <f t="shared" ref="U201" si="114">T201/S201</f>
        <v>0.47235585300976807</v>
      </c>
      <c r="V201" s="460">
        <f t="shared" si="68"/>
        <v>0.82428571428571651</v>
      </c>
      <c r="W201" s="460">
        <f t="shared" si="69"/>
        <v>1.6930000000000001</v>
      </c>
      <c r="X201" s="461">
        <f t="shared" si="70"/>
        <v>8.3854095573260619</v>
      </c>
      <c r="Y201" s="462" t="str">
        <f t="shared" si="71"/>
        <v>Accept</v>
      </c>
      <c r="Z201" s="461"/>
      <c r="AA201" s="461"/>
      <c r="AB201" s="463"/>
      <c r="AC201" s="463"/>
      <c r="AD201" s="461"/>
      <c r="AE201" s="463"/>
      <c r="AF201" s="514">
        <f>COUNT(F201:F207)</f>
        <v>7</v>
      </c>
      <c r="AG201" s="515">
        <f>AVERAGE(F201:F207)</f>
        <v>10.485714285714284</v>
      </c>
      <c r="AH201" s="515">
        <f>STDEV(F201:F207)</f>
        <v>4.9529885158452815</v>
      </c>
      <c r="AI201" s="516">
        <f t="shared" ref="AI201" si="115">AH201/AG201</f>
        <v>0.47235585300976807</v>
      </c>
      <c r="AJ201" s="448"/>
      <c r="AK201" s="448"/>
      <c r="AL201" s="448"/>
      <c r="AM201" s="448"/>
      <c r="AN201" s="448"/>
      <c r="AO201" s="448"/>
      <c r="AP201" s="448"/>
      <c r="AQ201" s="448"/>
      <c r="AR201" s="448"/>
      <c r="AS201" s="448"/>
      <c r="AT201" s="448"/>
      <c r="AU201" s="448"/>
      <c r="AV201" s="448"/>
      <c r="AW201" s="448"/>
      <c r="AX201" s="448"/>
      <c r="AY201" s="448"/>
      <c r="AZ201" s="448"/>
      <c r="BA201" s="448"/>
      <c r="BB201" s="448"/>
      <c r="BC201" s="448"/>
      <c r="BD201" s="448"/>
      <c r="BE201" s="448"/>
      <c r="BF201" s="448"/>
      <c r="BG201" s="448"/>
      <c r="BH201" s="448"/>
      <c r="BI201" s="448"/>
      <c r="BJ201" s="448"/>
      <c r="BK201" s="448"/>
      <c r="BL201" s="448"/>
      <c r="BM201" s="448"/>
      <c r="BN201" s="448"/>
      <c r="BO201" s="448"/>
      <c r="BP201" s="448"/>
      <c r="BQ201" s="448"/>
      <c r="BR201" s="448"/>
      <c r="BS201" s="448"/>
      <c r="BT201" s="448"/>
      <c r="BU201" s="448"/>
      <c r="BV201" s="448"/>
      <c r="BW201" s="448"/>
      <c r="BX201" s="448"/>
      <c r="BY201" s="448"/>
      <c r="BZ201" s="448"/>
      <c r="CA201" s="448"/>
      <c r="CB201" s="448"/>
      <c r="CC201" s="448"/>
      <c r="CD201" s="448"/>
      <c r="CE201" s="448"/>
      <c r="CF201" s="448"/>
      <c r="CG201" s="448"/>
      <c r="CH201" s="448"/>
      <c r="CI201" s="448"/>
      <c r="CJ201" s="448"/>
      <c r="CK201" s="448"/>
      <c r="CL201" s="448"/>
      <c r="CM201" s="448"/>
      <c r="CN201" s="448"/>
      <c r="CO201" s="448"/>
      <c r="CP201" s="448"/>
      <c r="CQ201" s="448"/>
      <c r="CR201" s="448"/>
      <c r="CS201" s="448"/>
      <c r="CT201" s="448"/>
      <c r="CU201" s="448"/>
      <c r="CV201" s="448"/>
      <c r="CW201" s="448"/>
      <c r="CX201" s="448"/>
      <c r="CY201" s="448"/>
      <c r="CZ201" s="448"/>
      <c r="DA201" s="448"/>
      <c r="DB201" s="448"/>
      <c r="DC201" s="448"/>
      <c r="DD201" s="448"/>
      <c r="DE201" s="448"/>
      <c r="DF201" s="448"/>
      <c r="DG201" s="448"/>
      <c r="DH201" s="448"/>
      <c r="DI201" s="448"/>
      <c r="DJ201" s="448"/>
      <c r="DK201" s="448"/>
      <c r="DL201" s="448"/>
      <c r="DM201" s="448"/>
      <c r="DN201" s="448"/>
      <c r="DO201" s="448"/>
      <c r="DP201" s="448"/>
      <c r="DQ201" s="448"/>
      <c r="DR201" s="448"/>
      <c r="DS201" s="448"/>
      <c r="DT201" s="448"/>
      <c r="DU201" s="448"/>
      <c r="DV201" s="448"/>
      <c r="DW201" s="448"/>
      <c r="DX201" s="448"/>
      <c r="DY201" s="448"/>
      <c r="DZ201" s="448"/>
      <c r="EA201" s="448"/>
      <c r="EB201" s="448"/>
      <c r="EC201" s="448"/>
      <c r="ED201" s="448"/>
      <c r="EE201" s="448"/>
      <c r="EF201" s="448"/>
      <c r="EG201" s="448"/>
      <c r="EH201" s="448"/>
      <c r="EI201" s="448"/>
      <c r="EJ201" s="448"/>
      <c r="EK201" s="448"/>
      <c r="EL201" s="448"/>
      <c r="EM201" s="448"/>
      <c r="EN201" s="448"/>
      <c r="EO201" s="448"/>
      <c r="EP201" s="448"/>
      <c r="EQ201" s="448"/>
      <c r="ER201" s="448"/>
      <c r="ES201" s="448"/>
      <c r="ET201" s="448"/>
      <c r="EU201" s="448"/>
      <c r="EV201" s="448"/>
      <c r="EW201" s="448"/>
      <c r="EX201" s="448"/>
      <c r="EY201" s="448"/>
      <c r="EZ201" s="448"/>
      <c r="FA201" s="448"/>
      <c r="FB201" s="448"/>
      <c r="FC201" s="448"/>
      <c r="FD201" s="448"/>
      <c r="FE201" s="448"/>
      <c r="FF201" s="448"/>
      <c r="FG201" s="448"/>
      <c r="FH201" s="448"/>
      <c r="FI201" s="448"/>
      <c r="FJ201" s="448"/>
      <c r="FK201" s="448"/>
      <c r="FL201" s="448"/>
      <c r="FM201" s="448"/>
      <c r="FN201" s="448"/>
      <c r="FO201" s="448"/>
      <c r="FP201" s="448"/>
      <c r="FQ201" s="448"/>
      <c r="FR201" s="448"/>
      <c r="FS201" s="448"/>
      <c r="FT201" s="448"/>
      <c r="FU201" s="448"/>
      <c r="FV201" s="448"/>
      <c r="FW201" s="448"/>
      <c r="FX201" s="448"/>
      <c r="FY201" s="448"/>
      <c r="FZ201" s="448"/>
      <c r="GA201" s="448"/>
      <c r="GB201" s="448"/>
      <c r="GC201" s="448"/>
      <c r="GD201" s="448"/>
      <c r="GE201" s="448"/>
      <c r="GF201" s="448"/>
      <c r="GG201" s="448"/>
      <c r="GH201" s="448"/>
      <c r="GI201" s="448"/>
      <c r="GJ201" s="448"/>
      <c r="GK201" s="448"/>
      <c r="GL201" s="448"/>
      <c r="GM201" s="448"/>
      <c r="GN201" s="448"/>
      <c r="GO201" s="448"/>
      <c r="GP201" s="448"/>
      <c r="GQ201" s="448"/>
      <c r="GR201" s="448"/>
      <c r="GS201" s="448"/>
      <c r="GT201" s="448"/>
      <c r="GU201" s="448"/>
      <c r="GV201" s="448"/>
      <c r="GW201" s="448"/>
      <c r="GX201" s="448"/>
      <c r="GY201" s="448"/>
      <c r="GZ201" s="448"/>
      <c r="HA201" s="448"/>
      <c r="HB201" s="448"/>
      <c r="HC201" s="448"/>
      <c r="HD201" s="448"/>
      <c r="HE201" s="448"/>
      <c r="HF201" s="448"/>
      <c r="HG201" s="448"/>
      <c r="HH201" s="448"/>
      <c r="HI201" s="448"/>
      <c r="HJ201" s="448"/>
      <c r="HK201" s="448"/>
      <c r="HL201" s="448"/>
      <c r="HM201" s="448"/>
      <c r="HN201" s="448"/>
      <c r="HO201" s="448"/>
      <c r="HP201" s="448"/>
      <c r="HQ201" s="448"/>
      <c r="HR201" s="448"/>
      <c r="HS201" s="448"/>
      <c r="HT201" s="448"/>
      <c r="HU201" s="448"/>
      <c r="HV201" s="448"/>
      <c r="HW201" s="448"/>
      <c r="HX201" s="448"/>
      <c r="HY201" s="448"/>
      <c r="HZ201" s="448"/>
      <c r="IA201" s="448"/>
      <c r="IB201" s="448"/>
      <c r="IC201" s="448"/>
      <c r="ID201" s="448"/>
      <c r="IE201" s="448"/>
      <c r="IF201" s="448"/>
      <c r="IG201" s="448"/>
      <c r="IH201" s="448"/>
      <c r="II201" s="448"/>
      <c r="IJ201" s="448"/>
      <c r="IK201" s="448"/>
      <c r="IL201" s="448"/>
      <c r="IM201" s="448"/>
      <c r="IN201" s="448"/>
      <c r="IO201" s="448"/>
      <c r="IP201" s="448"/>
      <c r="IQ201" s="448"/>
      <c r="IR201" s="448"/>
      <c r="IS201" s="448"/>
      <c r="IT201" s="448"/>
      <c r="IU201" s="448"/>
      <c r="IV201" s="448"/>
      <c r="IW201" s="448"/>
      <c r="IX201" s="448"/>
      <c r="IY201" s="448"/>
      <c r="IZ201" s="448"/>
      <c r="JA201" s="448"/>
      <c r="JB201" s="448"/>
      <c r="JC201" s="448"/>
      <c r="JD201" s="448"/>
      <c r="JE201" s="448"/>
      <c r="JF201" s="448"/>
      <c r="JG201" s="448"/>
      <c r="JH201" s="448"/>
      <c r="JI201" s="448"/>
      <c r="JJ201" s="448"/>
      <c r="JK201" s="448"/>
      <c r="JL201" s="448"/>
      <c r="JM201" s="448"/>
      <c r="JN201" s="448"/>
      <c r="JO201" s="448"/>
      <c r="JP201" s="448"/>
      <c r="JQ201" s="448"/>
      <c r="JR201" s="448"/>
      <c r="JS201" s="448"/>
      <c r="JT201" s="448"/>
      <c r="JU201" s="448"/>
      <c r="JV201" s="448"/>
      <c r="JW201" s="448"/>
      <c r="JX201" s="448"/>
      <c r="JY201" s="448"/>
      <c r="JZ201" s="448"/>
      <c r="KA201" s="448"/>
      <c r="KB201" s="448"/>
      <c r="KC201" s="448"/>
      <c r="KD201" s="448"/>
      <c r="KE201" s="448"/>
      <c r="KF201" s="448"/>
      <c r="KG201" s="448"/>
      <c r="KH201" s="448"/>
      <c r="KI201" s="448"/>
      <c r="KJ201" s="448"/>
      <c r="KK201" s="448"/>
      <c r="KL201" s="448"/>
      <c r="KM201" s="448"/>
      <c r="KN201" s="448"/>
      <c r="KO201" s="448"/>
      <c r="KP201" s="448"/>
      <c r="KQ201" s="448"/>
      <c r="KR201" s="448"/>
      <c r="KS201" s="448"/>
      <c r="KT201" s="448"/>
      <c r="KU201" s="448"/>
      <c r="KV201" s="448"/>
      <c r="KW201" s="448"/>
      <c r="KX201" s="448"/>
      <c r="KY201" s="448"/>
      <c r="KZ201" s="448"/>
      <c r="LA201" s="448"/>
      <c r="LB201" s="448"/>
      <c r="LC201" s="448"/>
      <c r="LD201" s="448"/>
      <c r="LE201" s="448"/>
      <c r="LF201" s="448"/>
      <c r="LG201" s="448"/>
      <c r="LH201" s="448"/>
      <c r="LI201" s="448"/>
      <c r="LJ201" s="448"/>
      <c r="LK201" s="448"/>
      <c r="LL201" s="448"/>
      <c r="LM201" s="448"/>
      <c r="LN201" s="448"/>
      <c r="LO201" s="448"/>
      <c r="LP201" s="448"/>
      <c r="LQ201" s="448"/>
      <c r="LR201" s="448"/>
      <c r="LS201" s="448"/>
      <c r="LT201" s="448"/>
      <c r="LU201" s="448"/>
      <c r="LV201" s="448"/>
      <c r="LW201" s="448"/>
      <c r="LX201" s="448"/>
      <c r="LY201" s="448"/>
      <c r="LZ201" s="448"/>
      <c r="MA201" s="448"/>
      <c r="MB201" s="448"/>
      <c r="MC201" s="448"/>
      <c r="MD201" s="448"/>
      <c r="ME201" s="448"/>
      <c r="MF201" s="448"/>
      <c r="MG201" s="448"/>
      <c r="MH201" s="448"/>
      <c r="MI201" s="448"/>
      <c r="MJ201" s="448"/>
      <c r="MK201" s="448"/>
      <c r="ML201" s="448"/>
      <c r="MM201" s="448"/>
      <c r="MN201" s="448"/>
      <c r="MO201" s="448"/>
      <c r="MP201" s="448"/>
      <c r="MQ201" s="448"/>
      <c r="MR201" s="448"/>
      <c r="MS201" s="448"/>
      <c r="MT201" s="448"/>
      <c r="MU201" s="448"/>
      <c r="MV201" s="448"/>
      <c r="MW201" s="448"/>
      <c r="MX201" s="448"/>
      <c r="MY201" s="448"/>
      <c r="MZ201" s="448"/>
      <c r="NA201" s="448"/>
      <c r="NB201" s="448"/>
      <c r="NC201" s="448"/>
      <c r="ND201" s="448"/>
      <c r="NE201" s="448"/>
      <c r="NF201" s="448"/>
      <c r="NG201" s="448"/>
      <c r="NH201" s="448"/>
      <c r="NI201" s="448"/>
      <c r="NJ201" s="448"/>
      <c r="NK201" s="448"/>
      <c r="NL201" s="448"/>
      <c r="NM201" s="448"/>
      <c r="NN201" s="448"/>
      <c r="NO201" s="448"/>
      <c r="NP201" s="448"/>
      <c r="NQ201" s="448"/>
      <c r="NR201" s="448"/>
      <c r="NS201" s="448"/>
      <c r="NT201" s="448"/>
      <c r="NU201" s="448"/>
      <c r="NV201" s="448"/>
      <c r="NW201" s="448"/>
      <c r="NX201" s="448"/>
      <c r="NY201" s="448"/>
      <c r="NZ201" s="448"/>
      <c r="OA201" s="448"/>
      <c r="OB201" s="448"/>
      <c r="OC201" s="448"/>
      <c r="OD201" s="448"/>
      <c r="OE201" s="448"/>
      <c r="OF201" s="448"/>
      <c r="OG201" s="448"/>
      <c r="OH201" s="448"/>
      <c r="OI201" s="448"/>
      <c r="OJ201" s="448"/>
      <c r="OK201" s="448"/>
      <c r="OL201" s="448"/>
      <c r="OM201" s="448"/>
      <c r="ON201" s="448"/>
      <c r="OO201" s="448"/>
      <c r="OP201" s="448"/>
      <c r="OQ201" s="448"/>
      <c r="OR201" s="448"/>
      <c r="OS201" s="448"/>
      <c r="OT201" s="448"/>
      <c r="OU201" s="448"/>
      <c r="OV201" s="448"/>
      <c r="OW201" s="448"/>
      <c r="OX201" s="448"/>
      <c r="OY201" s="448"/>
      <c r="OZ201" s="448"/>
      <c r="PA201" s="448"/>
      <c r="PB201" s="448"/>
      <c r="PC201" s="448"/>
      <c r="PD201" s="448"/>
      <c r="PE201" s="448"/>
      <c r="PF201" s="448"/>
      <c r="PG201" s="448"/>
      <c r="PH201" s="448"/>
      <c r="PI201" s="448"/>
      <c r="PJ201" s="448"/>
      <c r="PK201" s="448"/>
      <c r="PL201" s="448"/>
      <c r="PM201" s="448"/>
      <c r="PN201" s="448"/>
      <c r="PO201" s="448"/>
      <c r="PP201" s="448"/>
      <c r="PQ201" s="448"/>
      <c r="PR201" s="448"/>
      <c r="PS201" s="448"/>
      <c r="PT201" s="448"/>
      <c r="PU201" s="448"/>
      <c r="PV201" s="448"/>
      <c r="PW201" s="448"/>
      <c r="PX201" s="448"/>
      <c r="PY201" s="448"/>
      <c r="PZ201" s="448"/>
      <c r="QA201" s="448"/>
      <c r="QB201" s="448"/>
      <c r="QC201" s="448"/>
      <c r="QD201" s="448"/>
      <c r="QE201" s="448"/>
      <c r="QF201" s="448"/>
      <c r="QG201" s="448"/>
      <c r="QH201" s="448"/>
      <c r="QI201" s="448"/>
      <c r="QJ201" s="448"/>
      <c r="QK201" s="448"/>
      <c r="QL201" s="448"/>
      <c r="QM201" s="448"/>
      <c r="QN201" s="448"/>
      <c r="QO201" s="448"/>
      <c r="QP201" s="448"/>
      <c r="QQ201" s="448"/>
      <c r="QR201" s="448"/>
      <c r="QS201" s="448"/>
      <c r="QT201" s="448"/>
      <c r="QU201" s="448"/>
      <c r="QV201" s="448"/>
      <c r="QW201" s="448"/>
      <c r="QX201" s="448"/>
      <c r="QY201" s="448"/>
      <c r="QZ201" s="448"/>
      <c r="RA201" s="448"/>
      <c r="RB201" s="448"/>
      <c r="RC201" s="448"/>
      <c r="RD201" s="448"/>
      <c r="RE201" s="448"/>
      <c r="RF201" s="448"/>
      <c r="RG201" s="448"/>
      <c r="RH201" s="448"/>
      <c r="RI201" s="448"/>
      <c r="RJ201" s="448"/>
      <c r="RK201" s="448"/>
      <c r="RL201" s="448"/>
      <c r="RM201" s="448"/>
      <c r="RN201" s="448"/>
      <c r="RO201" s="448"/>
      <c r="RP201" s="448"/>
      <c r="RQ201" s="448"/>
      <c r="RR201" s="448"/>
      <c r="RS201" s="448"/>
      <c r="RT201" s="448"/>
      <c r="RU201" s="448"/>
      <c r="RV201" s="448"/>
      <c r="RW201" s="448"/>
      <c r="RX201" s="448"/>
      <c r="RY201" s="448"/>
      <c r="RZ201" s="448"/>
      <c r="SA201" s="448"/>
      <c r="SB201" s="448"/>
      <c r="SC201" s="448"/>
      <c r="SD201" s="448"/>
      <c r="SE201" s="448"/>
      <c r="SF201" s="448"/>
      <c r="SG201" s="448"/>
      <c r="SH201" s="448"/>
      <c r="SI201" s="448"/>
      <c r="SJ201" s="448"/>
      <c r="SK201" s="448"/>
      <c r="SL201" s="448"/>
      <c r="SM201" s="448"/>
      <c r="SN201" s="448"/>
      <c r="SO201" s="448"/>
      <c r="SP201" s="448"/>
      <c r="SQ201" s="448"/>
      <c r="SR201" s="448"/>
      <c r="SS201" s="448"/>
      <c r="ST201" s="448"/>
      <c r="SU201" s="448"/>
      <c r="SV201" s="448"/>
      <c r="SW201" s="448"/>
      <c r="SX201" s="448"/>
      <c r="SY201" s="448"/>
      <c r="SZ201" s="448"/>
      <c r="TA201" s="448"/>
      <c r="TB201" s="448"/>
      <c r="TC201" s="448"/>
      <c r="TD201" s="448"/>
      <c r="TE201" s="448"/>
      <c r="TF201" s="448"/>
      <c r="TG201" s="448"/>
      <c r="TH201" s="448"/>
      <c r="TI201" s="448"/>
      <c r="TJ201" s="448"/>
      <c r="TK201" s="448"/>
      <c r="TL201" s="448"/>
      <c r="TM201" s="448"/>
      <c r="TN201" s="448"/>
      <c r="TO201" s="448"/>
      <c r="TP201" s="448"/>
      <c r="TQ201" s="448"/>
      <c r="TR201" s="448"/>
      <c r="TS201" s="448"/>
      <c r="TT201" s="448"/>
      <c r="TU201" s="448"/>
      <c r="TV201" s="448"/>
      <c r="TW201" s="448"/>
      <c r="TX201" s="448"/>
      <c r="TY201" s="448"/>
      <c r="TZ201" s="448"/>
      <c r="UA201" s="448"/>
      <c r="UB201" s="448"/>
      <c r="UC201" s="448"/>
      <c r="UD201" s="448"/>
      <c r="UE201" s="448"/>
      <c r="UF201" s="448"/>
      <c r="UG201" s="448"/>
      <c r="UH201" s="448"/>
      <c r="UI201" s="448"/>
      <c r="UJ201" s="448"/>
      <c r="UK201" s="448"/>
      <c r="UL201" s="448"/>
      <c r="UM201" s="448"/>
    </row>
    <row r="202" spans="1:559" s="448" customFormat="1" ht="13.95" customHeight="1">
      <c r="A202" s="963"/>
      <c r="B202" s="539" t="s">
        <v>175</v>
      </c>
      <c r="C202" s="366" t="s">
        <v>465</v>
      </c>
      <c r="D202" s="540"/>
      <c r="E202" s="856" t="s">
        <v>29</v>
      </c>
      <c r="F202" s="368">
        <v>13.52</v>
      </c>
      <c r="G202" s="368">
        <v>0.42</v>
      </c>
      <c r="H202" s="368">
        <v>1.23</v>
      </c>
      <c r="I202" s="471">
        <f t="shared" ref="I202:L207" si="116">I201</f>
        <v>7</v>
      </c>
      <c r="J202" s="472">
        <f t="shared" si="116"/>
        <v>10.485714285714284</v>
      </c>
      <c r="K202" s="472">
        <f t="shared" si="116"/>
        <v>4.9529885158452815</v>
      </c>
      <c r="L202" s="473">
        <f t="shared" si="116"/>
        <v>0.47235585300976807</v>
      </c>
      <c r="M202" s="474">
        <f t="shared" si="63"/>
        <v>0.61261715115603932</v>
      </c>
      <c r="N202" s="475">
        <f t="shared" si="64"/>
        <v>0.72993524254208608</v>
      </c>
      <c r="O202" s="475">
        <f t="shared" si="65"/>
        <v>0.45987048508417216</v>
      </c>
      <c r="P202" s="475">
        <f t="shared" si="66"/>
        <v>0.54012951491582784</v>
      </c>
      <c r="Q202" s="476">
        <f t="shared" si="67"/>
        <v>3.7809066044107951</v>
      </c>
      <c r="R202" s="477"/>
      <c r="S202" s="472"/>
      <c r="T202" s="472"/>
      <c r="U202" s="473"/>
      <c r="V202" s="478">
        <f t="shared" si="68"/>
        <v>3.0342857142857156</v>
      </c>
      <c r="W202" s="478">
        <f t="shared" si="69"/>
        <v>1.6930000000000001</v>
      </c>
      <c r="X202" s="479">
        <f t="shared" si="70"/>
        <v>8.3854095573260619</v>
      </c>
      <c r="Y202" s="480" t="str">
        <f t="shared" si="71"/>
        <v>Accept</v>
      </c>
      <c r="Z202" s="479"/>
      <c r="AA202" s="479"/>
      <c r="AB202" s="481"/>
      <c r="AC202" s="481"/>
      <c r="AD202" s="479"/>
      <c r="AE202" s="481"/>
      <c r="AF202" s="464"/>
      <c r="AG202" s="482"/>
      <c r="AH202" s="482"/>
      <c r="AI202" s="483"/>
    </row>
    <row r="203" spans="1:559" s="448" customFormat="1" ht="13.95" customHeight="1">
      <c r="A203" s="963"/>
      <c r="B203" s="539" t="s">
        <v>175</v>
      </c>
      <c r="C203" s="366" t="s">
        <v>465</v>
      </c>
      <c r="D203" s="540"/>
      <c r="E203" s="856" t="s">
        <v>30</v>
      </c>
      <c r="F203" s="368">
        <v>14.54</v>
      </c>
      <c r="G203" s="368">
        <v>0.48</v>
      </c>
      <c r="H203" s="368">
        <v>1.33</v>
      </c>
      <c r="I203" s="471">
        <f t="shared" si="116"/>
        <v>7</v>
      </c>
      <c r="J203" s="472">
        <f t="shared" si="116"/>
        <v>10.485714285714284</v>
      </c>
      <c r="K203" s="472">
        <f t="shared" si="116"/>
        <v>4.9529885158452815</v>
      </c>
      <c r="L203" s="473">
        <f t="shared" si="116"/>
        <v>0.47235585300976807</v>
      </c>
      <c r="M203" s="474">
        <f t="shared" si="63"/>
        <v>0.81855342513222185</v>
      </c>
      <c r="N203" s="475">
        <f t="shared" si="64"/>
        <v>0.79347937547977088</v>
      </c>
      <c r="O203" s="475">
        <f t="shared" si="65"/>
        <v>0.58695875095954175</v>
      </c>
      <c r="P203" s="475">
        <f t="shared" si="66"/>
        <v>0.41304124904045825</v>
      </c>
      <c r="Q203" s="476">
        <f t="shared" si="67"/>
        <v>2.8912887432832077</v>
      </c>
      <c r="R203" s="477"/>
      <c r="S203" s="472"/>
      <c r="T203" s="472"/>
      <c r="U203" s="473"/>
      <c r="V203" s="478">
        <f t="shared" si="68"/>
        <v>4.0542857142857152</v>
      </c>
      <c r="W203" s="478">
        <f t="shared" si="69"/>
        <v>1.6930000000000001</v>
      </c>
      <c r="X203" s="479">
        <f t="shared" si="70"/>
        <v>8.3854095573260619</v>
      </c>
      <c r="Y203" s="480" t="str">
        <f t="shared" si="71"/>
        <v>Accept</v>
      </c>
      <c r="Z203" s="479"/>
      <c r="AA203" s="479"/>
      <c r="AB203" s="481"/>
      <c r="AC203" s="481"/>
      <c r="AD203" s="479"/>
      <c r="AE203" s="481"/>
      <c r="AF203" s="464"/>
      <c r="AG203" s="482"/>
      <c r="AH203" s="482"/>
      <c r="AI203" s="483"/>
    </row>
    <row r="204" spans="1:559" s="448" customFormat="1" ht="13.95" customHeight="1">
      <c r="A204" s="963"/>
      <c r="B204" s="539" t="s">
        <v>175</v>
      </c>
      <c r="C204" s="366" t="s">
        <v>465</v>
      </c>
      <c r="D204" s="540"/>
      <c r="E204" s="856" t="s">
        <v>31</v>
      </c>
      <c r="F204" s="368">
        <v>14.89</v>
      </c>
      <c r="G204" s="368">
        <v>0.42</v>
      </c>
      <c r="H204" s="368">
        <v>1.34</v>
      </c>
      <c r="I204" s="471">
        <f t="shared" si="116"/>
        <v>7</v>
      </c>
      <c r="J204" s="472">
        <f t="shared" si="116"/>
        <v>10.485714285714284</v>
      </c>
      <c r="K204" s="472">
        <f t="shared" si="116"/>
        <v>4.9529885158452815</v>
      </c>
      <c r="L204" s="473">
        <f t="shared" si="116"/>
        <v>0.47235585300976807</v>
      </c>
      <c r="M204" s="474">
        <f t="shared" si="63"/>
        <v>0.88921783286914757</v>
      </c>
      <c r="N204" s="475">
        <f t="shared" si="64"/>
        <v>0.81305698967672557</v>
      </c>
      <c r="O204" s="475">
        <f t="shared" si="65"/>
        <v>0.62611397935345114</v>
      </c>
      <c r="P204" s="475">
        <f t="shared" si="66"/>
        <v>0.37388602064654886</v>
      </c>
      <c r="Q204" s="476">
        <f t="shared" si="67"/>
        <v>2.6172021445258418</v>
      </c>
      <c r="R204" s="477"/>
      <c r="S204" s="472"/>
      <c r="T204" s="472"/>
      <c r="U204" s="473"/>
      <c r="V204" s="478">
        <f t="shared" si="68"/>
        <v>4.4042857142857166</v>
      </c>
      <c r="W204" s="478">
        <f t="shared" si="69"/>
        <v>1.6930000000000001</v>
      </c>
      <c r="X204" s="479">
        <f t="shared" si="70"/>
        <v>8.3854095573260619</v>
      </c>
      <c r="Y204" s="480" t="str">
        <f t="shared" si="71"/>
        <v>Accept</v>
      </c>
      <c r="Z204" s="479"/>
      <c r="AA204" s="479"/>
      <c r="AB204" s="481"/>
      <c r="AC204" s="481"/>
      <c r="AD204" s="479"/>
      <c r="AE204" s="481"/>
      <c r="AF204" s="464"/>
      <c r="AG204" s="482"/>
      <c r="AH204" s="482"/>
      <c r="AI204" s="483"/>
    </row>
    <row r="205" spans="1:559" s="448" customFormat="1" ht="13.95" customHeight="1">
      <c r="A205" s="963"/>
      <c r="B205" s="539" t="s">
        <v>175</v>
      </c>
      <c r="C205" s="366" t="s">
        <v>465</v>
      </c>
      <c r="D205" s="540"/>
      <c r="E205" s="856" t="s">
        <v>32</v>
      </c>
      <c r="F205" s="368">
        <v>3.84</v>
      </c>
      <c r="G205" s="368">
        <v>0.24</v>
      </c>
      <c r="H205" s="368">
        <v>0.41</v>
      </c>
      <c r="I205" s="471">
        <f t="shared" si="116"/>
        <v>7</v>
      </c>
      <c r="J205" s="472">
        <f t="shared" si="116"/>
        <v>10.485714285714284</v>
      </c>
      <c r="K205" s="472">
        <f t="shared" si="116"/>
        <v>4.9529885158452815</v>
      </c>
      <c r="L205" s="473">
        <f t="shared" si="116"/>
        <v>0.47235585300976807</v>
      </c>
      <c r="M205" s="474">
        <f t="shared" si="63"/>
        <v>1.3417584685394977</v>
      </c>
      <c r="N205" s="475">
        <f t="shared" si="64"/>
        <v>8.9837161175193039E-2</v>
      </c>
      <c r="O205" s="475">
        <f t="shared" si="65"/>
        <v>0.82032567764961395</v>
      </c>
      <c r="P205" s="475">
        <f t="shared" si="66"/>
        <v>0.17967432235038608</v>
      </c>
      <c r="Q205" s="476">
        <f t="shared" si="67"/>
        <v>1.2577202564527026</v>
      </c>
      <c r="R205" s="477"/>
      <c r="S205" s="472"/>
      <c r="T205" s="472"/>
      <c r="U205" s="473"/>
      <c r="V205" s="478">
        <f t="shared" si="68"/>
        <v>6.6457142857142841</v>
      </c>
      <c r="W205" s="478">
        <f t="shared" si="69"/>
        <v>1.6930000000000001</v>
      </c>
      <c r="X205" s="479">
        <f t="shared" si="70"/>
        <v>8.3854095573260619</v>
      </c>
      <c r="Y205" s="480" t="str">
        <f t="shared" si="71"/>
        <v>Accept</v>
      </c>
      <c r="Z205" s="479"/>
      <c r="AA205" s="479"/>
      <c r="AB205" s="481"/>
      <c r="AC205" s="481"/>
      <c r="AD205" s="479"/>
      <c r="AE205" s="481"/>
      <c r="AF205" s="464"/>
      <c r="AG205" s="482"/>
      <c r="AH205" s="482"/>
      <c r="AI205" s="483"/>
    </row>
    <row r="206" spans="1:559" s="448" customFormat="1" ht="13.95" customHeight="1">
      <c r="A206" s="963"/>
      <c r="B206" s="539" t="s">
        <v>175</v>
      </c>
      <c r="C206" s="366" t="s">
        <v>465</v>
      </c>
      <c r="D206" s="540"/>
      <c r="E206" s="856" t="s">
        <v>33</v>
      </c>
      <c r="F206" s="368">
        <v>3.11</v>
      </c>
      <c r="G206" s="368">
        <v>0.18</v>
      </c>
      <c r="H206" s="368">
        <v>0.32</v>
      </c>
      <c r="I206" s="471">
        <f t="shared" si="116"/>
        <v>7</v>
      </c>
      <c r="J206" s="472">
        <f t="shared" si="116"/>
        <v>10.485714285714284</v>
      </c>
      <c r="K206" s="472">
        <f t="shared" si="116"/>
        <v>4.9529885158452815</v>
      </c>
      <c r="L206" s="473">
        <f t="shared" si="116"/>
        <v>0.47235585300976807</v>
      </c>
      <c r="M206" s="474">
        <f t="shared" si="63"/>
        <v>1.4891442332479421</v>
      </c>
      <c r="N206" s="475">
        <f t="shared" si="64"/>
        <v>6.8224696022681053E-2</v>
      </c>
      <c r="O206" s="475">
        <f t="shared" si="65"/>
        <v>0.86355060795463789</v>
      </c>
      <c r="P206" s="475">
        <f t="shared" si="66"/>
        <v>0.13644939204536211</v>
      </c>
      <c r="Q206" s="476">
        <f t="shared" si="67"/>
        <v>0.95514574431753474</v>
      </c>
      <c r="R206" s="477"/>
      <c r="S206" s="472"/>
      <c r="T206" s="472"/>
      <c r="U206" s="473"/>
      <c r="V206" s="478">
        <f t="shared" si="68"/>
        <v>7.3757142857142846</v>
      </c>
      <c r="W206" s="478">
        <f t="shared" si="69"/>
        <v>1.6930000000000001</v>
      </c>
      <c r="X206" s="479">
        <f t="shared" si="70"/>
        <v>8.3854095573260619</v>
      </c>
      <c r="Y206" s="480" t="str">
        <f t="shared" si="71"/>
        <v>Accept</v>
      </c>
      <c r="Z206" s="479"/>
      <c r="AA206" s="479"/>
      <c r="AB206" s="481"/>
      <c r="AC206" s="481"/>
      <c r="AD206" s="479"/>
      <c r="AE206" s="481"/>
      <c r="AF206" s="464"/>
      <c r="AG206" s="482"/>
      <c r="AH206" s="482"/>
      <c r="AI206" s="483"/>
    </row>
    <row r="207" spans="1:559" s="513" customFormat="1" ht="13.95" customHeight="1">
      <c r="A207" s="964"/>
      <c r="B207" s="541" t="s">
        <v>175</v>
      </c>
      <c r="C207" s="370" t="s">
        <v>465</v>
      </c>
      <c r="D207" s="542"/>
      <c r="E207" s="857" t="s">
        <v>34</v>
      </c>
      <c r="F207" s="372">
        <v>12.19</v>
      </c>
      <c r="G207" s="372">
        <v>0.43</v>
      </c>
      <c r="H207" s="372">
        <v>1.1299999999999999</v>
      </c>
      <c r="I207" s="487">
        <f t="shared" si="116"/>
        <v>7</v>
      </c>
      <c r="J207" s="488">
        <f t="shared" si="116"/>
        <v>10.485714285714284</v>
      </c>
      <c r="K207" s="488">
        <f t="shared" si="116"/>
        <v>4.9529885158452815</v>
      </c>
      <c r="L207" s="489">
        <f t="shared" si="116"/>
        <v>0.47235585300976807</v>
      </c>
      <c r="M207" s="490">
        <f t="shared" si="63"/>
        <v>0.34409240175572275</v>
      </c>
      <c r="N207" s="491">
        <f t="shared" si="64"/>
        <v>0.63461160153285756</v>
      </c>
      <c r="O207" s="491">
        <f t="shared" si="65"/>
        <v>0.26922320306571512</v>
      </c>
      <c r="P207" s="491">
        <f t="shared" si="66"/>
        <v>0.73077679693428488</v>
      </c>
      <c r="Q207" s="492">
        <f t="shared" si="67"/>
        <v>5.1154375785399946</v>
      </c>
      <c r="R207" s="493"/>
      <c r="S207" s="488"/>
      <c r="T207" s="488"/>
      <c r="U207" s="489"/>
      <c r="V207" s="494">
        <f t="shared" si="68"/>
        <v>1.7042857142857155</v>
      </c>
      <c r="W207" s="494">
        <f t="shared" si="69"/>
        <v>1.6930000000000001</v>
      </c>
      <c r="X207" s="495">
        <f t="shared" si="70"/>
        <v>8.3854095573260619</v>
      </c>
      <c r="Y207" s="496" t="str">
        <f t="shared" si="71"/>
        <v>Accept</v>
      </c>
      <c r="Z207" s="495"/>
      <c r="AA207" s="495"/>
      <c r="AB207" s="497"/>
      <c r="AC207" s="497"/>
      <c r="AD207" s="495"/>
      <c r="AE207" s="497"/>
      <c r="AF207" s="498"/>
      <c r="AG207" s="499"/>
      <c r="AH207" s="499"/>
      <c r="AI207" s="500"/>
      <c r="AJ207" s="448"/>
      <c r="AK207" s="448"/>
      <c r="AL207" s="448"/>
      <c r="AM207" s="448"/>
      <c r="AN207" s="448"/>
      <c r="AO207" s="448"/>
      <c r="AP207" s="448"/>
      <c r="AQ207" s="448"/>
      <c r="AR207" s="448"/>
      <c r="AS207" s="448"/>
      <c r="AT207" s="448"/>
      <c r="AU207" s="448"/>
      <c r="AV207" s="448"/>
      <c r="AW207" s="448"/>
      <c r="AX207" s="448"/>
      <c r="AY207" s="448"/>
      <c r="AZ207" s="448"/>
      <c r="BA207" s="448"/>
      <c r="BB207" s="448"/>
      <c r="BC207" s="448"/>
      <c r="BD207" s="448"/>
      <c r="BE207" s="448"/>
      <c r="BF207" s="448"/>
      <c r="BG207" s="448"/>
      <c r="BH207" s="448"/>
      <c r="BI207" s="448"/>
      <c r="BJ207" s="448"/>
      <c r="BK207" s="448"/>
      <c r="BL207" s="448"/>
      <c r="BM207" s="448"/>
      <c r="BN207" s="448"/>
      <c r="BO207" s="448"/>
      <c r="BP207" s="448"/>
      <c r="BQ207" s="448"/>
      <c r="BR207" s="448"/>
      <c r="BS207" s="448"/>
      <c r="BT207" s="448"/>
      <c r="BU207" s="448"/>
      <c r="BV207" s="448"/>
      <c r="BW207" s="448"/>
      <c r="BX207" s="448"/>
      <c r="BY207" s="448"/>
      <c r="BZ207" s="448"/>
      <c r="CA207" s="448"/>
      <c r="CB207" s="448"/>
      <c r="CC207" s="448"/>
      <c r="CD207" s="448"/>
      <c r="CE207" s="448"/>
      <c r="CF207" s="448"/>
      <c r="CG207" s="448"/>
      <c r="CH207" s="448"/>
      <c r="CI207" s="448"/>
      <c r="CJ207" s="448"/>
      <c r="CK207" s="448"/>
      <c r="CL207" s="448"/>
      <c r="CM207" s="448"/>
      <c r="CN207" s="448"/>
      <c r="CO207" s="448"/>
      <c r="CP207" s="448"/>
      <c r="CQ207" s="448"/>
      <c r="CR207" s="448"/>
      <c r="CS207" s="448"/>
      <c r="CT207" s="448"/>
      <c r="CU207" s="448"/>
      <c r="CV207" s="448"/>
      <c r="CW207" s="448"/>
      <c r="CX207" s="448"/>
      <c r="CY207" s="448"/>
      <c r="CZ207" s="448"/>
      <c r="DA207" s="448"/>
      <c r="DB207" s="448"/>
      <c r="DC207" s="448"/>
      <c r="DD207" s="448"/>
      <c r="DE207" s="448"/>
      <c r="DF207" s="448"/>
      <c r="DG207" s="448"/>
      <c r="DH207" s="448"/>
      <c r="DI207" s="448"/>
      <c r="DJ207" s="448"/>
      <c r="DK207" s="448"/>
      <c r="DL207" s="448"/>
      <c r="DM207" s="448"/>
      <c r="DN207" s="448"/>
      <c r="DO207" s="448"/>
      <c r="DP207" s="448"/>
      <c r="DQ207" s="448"/>
      <c r="DR207" s="448"/>
      <c r="DS207" s="448"/>
      <c r="DT207" s="448"/>
      <c r="DU207" s="448"/>
      <c r="DV207" s="448"/>
      <c r="DW207" s="448"/>
      <c r="DX207" s="448"/>
      <c r="DY207" s="448"/>
      <c r="DZ207" s="448"/>
      <c r="EA207" s="448"/>
      <c r="EB207" s="448"/>
      <c r="EC207" s="448"/>
      <c r="ED207" s="448"/>
      <c r="EE207" s="448"/>
      <c r="EF207" s="448"/>
      <c r="EG207" s="448"/>
      <c r="EH207" s="448"/>
      <c r="EI207" s="448"/>
      <c r="EJ207" s="448"/>
      <c r="EK207" s="448"/>
      <c r="EL207" s="448"/>
      <c r="EM207" s="448"/>
      <c r="EN207" s="448"/>
      <c r="EO207" s="448"/>
      <c r="EP207" s="448"/>
      <c r="EQ207" s="448"/>
      <c r="ER207" s="448"/>
      <c r="ES207" s="448"/>
      <c r="ET207" s="448"/>
      <c r="EU207" s="448"/>
      <c r="EV207" s="448"/>
      <c r="EW207" s="448"/>
      <c r="EX207" s="448"/>
      <c r="EY207" s="448"/>
      <c r="EZ207" s="448"/>
      <c r="FA207" s="448"/>
      <c r="FB207" s="448"/>
      <c r="FC207" s="448"/>
      <c r="FD207" s="448"/>
      <c r="FE207" s="448"/>
      <c r="FF207" s="448"/>
      <c r="FG207" s="448"/>
      <c r="FH207" s="448"/>
      <c r="FI207" s="448"/>
      <c r="FJ207" s="448"/>
      <c r="FK207" s="448"/>
      <c r="FL207" s="448"/>
      <c r="FM207" s="448"/>
      <c r="FN207" s="448"/>
      <c r="FO207" s="448"/>
      <c r="FP207" s="448"/>
      <c r="FQ207" s="448"/>
      <c r="FR207" s="448"/>
      <c r="FS207" s="448"/>
      <c r="FT207" s="448"/>
      <c r="FU207" s="448"/>
      <c r="FV207" s="448"/>
      <c r="FW207" s="448"/>
      <c r="FX207" s="448"/>
      <c r="FY207" s="448"/>
      <c r="FZ207" s="448"/>
      <c r="GA207" s="448"/>
      <c r="GB207" s="448"/>
      <c r="GC207" s="448"/>
      <c r="GD207" s="448"/>
      <c r="GE207" s="448"/>
      <c r="GF207" s="448"/>
      <c r="GG207" s="448"/>
      <c r="GH207" s="448"/>
      <c r="GI207" s="448"/>
      <c r="GJ207" s="448"/>
      <c r="GK207" s="448"/>
      <c r="GL207" s="448"/>
      <c r="GM207" s="448"/>
      <c r="GN207" s="448"/>
      <c r="GO207" s="448"/>
      <c r="GP207" s="448"/>
      <c r="GQ207" s="448"/>
      <c r="GR207" s="448"/>
      <c r="GS207" s="448"/>
      <c r="GT207" s="448"/>
      <c r="GU207" s="448"/>
      <c r="GV207" s="448"/>
      <c r="GW207" s="448"/>
      <c r="GX207" s="448"/>
      <c r="GY207" s="448"/>
      <c r="GZ207" s="448"/>
      <c r="HA207" s="448"/>
      <c r="HB207" s="448"/>
      <c r="HC207" s="448"/>
      <c r="HD207" s="448"/>
      <c r="HE207" s="448"/>
      <c r="HF207" s="448"/>
      <c r="HG207" s="448"/>
      <c r="HH207" s="448"/>
      <c r="HI207" s="448"/>
      <c r="HJ207" s="448"/>
      <c r="HK207" s="448"/>
      <c r="HL207" s="448"/>
      <c r="HM207" s="448"/>
      <c r="HN207" s="448"/>
      <c r="HO207" s="448"/>
      <c r="HP207" s="448"/>
      <c r="HQ207" s="448"/>
      <c r="HR207" s="448"/>
      <c r="HS207" s="448"/>
      <c r="HT207" s="448"/>
      <c r="HU207" s="448"/>
      <c r="HV207" s="448"/>
      <c r="HW207" s="448"/>
      <c r="HX207" s="448"/>
      <c r="HY207" s="448"/>
      <c r="HZ207" s="448"/>
      <c r="IA207" s="448"/>
      <c r="IB207" s="448"/>
      <c r="IC207" s="448"/>
      <c r="ID207" s="448"/>
      <c r="IE207" s="448"/>
      <c r="IF207" s="448"/>
      <c r="IG207" s="448"/>
      <c r="IH207" s="448"/>
      <c r="II207" s="448"/>
      <c r="IJ207" s="448"/>
      <c r="IK207" s="448"/>
      <c r="IL207" s="448"/>
      <c r="IM207" s="448"/>
      <c r="IN207" s="448"/>
      <c r="IO207" s="448"/>
      <c r="IP207" s="448"/>
      <c r="IQ207" s="448"/>
      <c r="IR207" s="448"/>
      <c r="IS207" s="448"/>
      <c r="IT207" s="448"/>
      <c r="IU207" s="448"/>
      <c r="IV207" s="448"/>
      <c r="IW207" s="448"/>
      <c r="IX207" s="448"/>
      <c r="IY207" s="448"/>
      <c r="IZ207" s="448"/>
      <c r="JA207" s="448"/>
      <c r="JB207" s="448"/>
      <c r="JC207" s="448"/>
      <c r="JD207" s="448"/>
      <c r="JE207" s="448"/>
      <c r="JF207" s="448"/>
      <c r="JG207" s="448"/>
      <c r="JH207" s="448"/>
      <c r="JI207" s="448"/>
      <c r="JJ207" s="448"/>
      <c r="JK207" s="448"/>
      <c r="JL207" s="448"/>
      <c r="JM207" s="448"/>
      <c r="JN207" s="448"/>
      <c r="JO207" s="448"/>
      <c r="JP207" s="448"/>
      <c r="JQ207" s="448"/>
      <c r="JR207" s="448"/>
      <c r="JS207" s="448"/>
      <c r="JT207" s="448"/>
      <c r="JU207" s="448"/>
      <c r="JV207" s="448"/>
      <c r="JW207" s="448"/>
      <c r="JX207" s="448"/>
      <c r="JY207" s="448"/>
      <c r="JZ207" s="448"/>
      <c r="KA207" s="448"/>
      <c r="KB207" s="448"/>
      <c r="KC207" s="448"/>
      <c r="KD207" s="448"/>
      <c r="KE207" s="448"/>
      <c r="KF207" s="448"/>
      <c r="KG207" s="448"/>
      <c r="KH207" s="448"/>
      <c r="KI207" s="448"/>
      <c r="KJ207" s="448"/>
      <c r="KK207" s="448"/>
      <c r="KL207" s="448"/>
      <c r="KM207" s="448"/>
      <c r="KN207" s="448"/>
      <c r="KO207" s="448"/>
      <c r="KP207" s="448"/>
      <c r="KQ207" s="448"/>
      <c r="KR207" s="448"/>
      <c r="KS207" s="448"/>
      <c r="KT207" s="448"/>
      <c r="KU207" s="448"/>
      <c r="KV207" s="448"/>
      <c r="KW207" s="448"/>
      <c r="KX207" s="448"/>
      <c r="KY207" s="448"/>
      <c r="KZ207" s="448"/>
      <c r="LA207" s="448"/>
      <c r="LB207" s="448"/>
      <c r="LC207" s="448"/>
      <c r="LD207" s="448"/>
      <c r="LE207" s="448"/>
      <c r="LF207" s="448"/>
      <c r="LG207" s="448"/>
      <c r="LH207" s="448"/>
      <c r="LI207" s="448"/>
      <c r="LJ207" s="448"/>
      <c r="LK207" s="448"/>
      <c r="LL207" s="448"/>
      <c r="LM207" s="448"/>
      <c r="LN207" s="448"/>
      <c r="LO207" s="448"/>
      <c r="LP207" s="448"/>
      <c r="LQ207" s="448"/>
      <c r="LR207" s="448"/>
      <c r="LS207" s="448"/>
      <c r="LT207" s="448"/>
      <c r="LU207" s="448"/>
      <c r="LV207" s="448"/>
      <c r="LW207" s="448"/>
      <c r="LX207" s="448"/>
      <c r="LY207" s="448"/>
      <c r="LZ207" s="448"/>
      <c r="MA207" s="448"/>
      <c r="MB207" s="448"/>
      <c r="MC207" s="448"/>
      <c r="MD207" s="448"/>
      <c r="ME207" s="448"/>
      <c r="MF207" s="448"/>
      <c r="MG207" s="448"/>
      <c r="MH207" s="448"/>
      <c r="MI207" s="448"/>
      <c r="MJ207" s="448"/>
      <c r="MK207" s="448"/>
      <c r="ML207" s="448"/>
      <c r="MM207" s="448"/>
      <c r="MN207" s="448"/>
      <c r="MO207" s="448"/>
      <c r="MP207" s="448"/>
      <c r="MQ207" s="448"/>
      <c r="MR207" s="448"/>
      <c r="MS207" s="448"/>
      <c r="MT207" s="448"/>
      <c r="MU207" s="448"/>
      <c r="MV207" s="448"/>
      <c r="MW207" s="448"/>
      <c r="MX207" s="448"/>
      <c r="MY207" s="448"/>
      <c r="MZ207" s="448"/>
      <c r="NA207" s="448"/>
      <c r="NB207" s="448"/>
      <c r="NC207" s="448"/>
      <c r="ND207" s="448"/>
      <c r="NE207" s="448"/>
      <c r="NF207" s="448"/>
      <c r="NG207" s="448"/>
      <c r="NH207" s="448"/>
      <c r="NI207" s="448"/>
      <c r="NJ207" s="448"/>
      <c r="NK207" s="448"/>
      <c r="NL207" s="448"/>
      <c r="NM207" s="448"/>
      <c r="NN207" s="448"/>
      <c r="NO207" s="448"/>
      <c r="NP207" s="448"/>
      <c r="NQ207" s="448"/>
      <c r="NR207" s="448"/>
      <c r="NS207" s="448"/>
      <c r="NT207" s="448"/>
      <c r="NU207" s="448"/>
      <c r="NV207" s="448"/>
      <c r="NW207" s="448"/>
      <c r="NX207" s="448"/>
      <c r="NY207" s="448"/>
      <c r="NZ207" s="448"/>
      <c r="OA207" s="448"/>
      <c r="OB207" s="448"/>
      <c r="OC207" s="448"/>
      <c r="OD207" s="448"/>
      <c r="OE207" s="448"/>
      <c r="OF207" s="448"/>
      <c r="OG207" s="448"/>
      <c r="OH207" s="448"/>
      <c r="OI207" s="448"/>
      <c r="OJ207" s="448"/>
      <c r="OK207" s="448"/>
      <c r="OL207" s="448"/>
      <c r="OM207" s="448"/>
      <c r="ON207" s="448"/>
      <c r="OO207" s="448"/>
      <c r="OP207" s="448"/>
      <c r="OQ207" s="448"/>
      <c r="OR207" s="448"/>
      <c r="OS207" s="448"/>
      <c r="OT207" s="448"/>
      <c r="OU207" s="448"/>
      <c r="OV207" s="448"/>
      <c r="OW207" s="448"/>
      <c r="OX207" s="448"/>
      <c r="OY207" s="448"/>
      <c r="OZ207" s="448"/>
      <c r="PA207" s="448"/>
      <c r="PB207" s="448"/>
      <c r="PC207" s="448"/>
      <c r="PD207" s="448"/>
      <c r="PE207" s="448"/>
      <c r="PF207" s="448"/>
      <c r="PG207" s="448"/>
      <c r="PH207" s="448"/>
      <c r="PI207" s="448"/>
      <c r="PJ207" s="448"/>
      <c r="PK207" s="448"/>
      <c r="PL207" s="448"/>
      <c r="PM207" s="448"/>
      <c r="PN207" s="448"/>
      <c r="PO207" s="448"/>
      <c r="PP207" s="448"/>
      <c r="PQ207" s="448"/>
      <c r="PR207" s="448"/>
      <c r="PS207" s="448"/>
      <c r="PT207" s="448"/>
      <c r="PU207" s="448"/>
      <c r="PV207" s="448"/>
      <c r="PW207" s="448"/>
      <c r="PX207" s="448"/>
      <c r="PY207" s="448"/>
      <c r="PZ207" s="448"/>
      <c r="QA207" s="448"/>
      <c r="QB207" s="448"/>
      <c r="QC207" s="448"/>
      <c r="QD207" s="448"/>
      <c r="QE207" s="448"/>
      <c r="QF207" s="448"/>
      <c r="QG207" s="448"/>
      <c r="QH207" s="448"/>
      <c r="QI207" s="448"/>
      <c r="QJ207" s="448"/>
      <c r="QK207" s="448"/>
      <c r="QL207" s="448"/>
      <c r="QM207" s="448"/>
      <c r="QN207" s="448"/>
      <c r="QO207" s="448"/>
      <c r="QP207" s="448"/>
      <c r="QQ207" s="448"/>
      <c r="QR207" s="448"/>
      <c r="QS207" s="448"/>
      <c r="QT207" s="448"/>
      <c r="QU207" s="448"/>
      <c r="QV207" s="448"/>
      <c r="QW207" s="448"/>
      <c r="QX207" s="448"/>
      <c r="QY207" s="448"/>
      <c r="QZ207" s="448"/>
      <c r="RA207" s="448"/>
      <c r="RB207" s="448"/>
      <c r="RC207" s="448"/>
      <c r="RD207" s="448"/>
      <c r="RE207" s="448"/>
      <c r="RF207" s="448"/>
      <c r="RG207" s="448"/>
      <c r="RH207" s="448"/>
      <c r="RI207" s="448"/>
      <c r="RJ207" s="448"/>
      <c r="RK207" s="448"/>
      <c r="RL207" s="448"/>
      <c r="RM207" s="448"/>
      <c r="RN207" s="448"/>
      <c r="RO207" s="448"/>
      <c r="RP207" s="448"/>
      <c r="RQ207" s="448"/>
      <c r="RR207" s="448"/>
      <c r="RS207" s="448"/>
      <c r="RT207" s="448"/>
      <c r="RU207" s="448"/>
      <c r="RV207" s="448"/>
      <c r="RW207" s="448"/>
      <c r="RX207" s="448"/>
      <c r="RY207" s="448"/>
      <c r="RZ207" s="448"/>
      <c r="SA207" s="448"/>
      <c r="SB207" s="448"/>
      <c r="SC207" s="448"/>
      <c r="SD207" s="448"/>
      <c r="SE207" s="448"/>
      <c r="SF207" s="448"/>
      <c r="SG207" s="448"/>
      <c r="SH207" s="448"/>
      <c r="SI207" s="448"/>
      <c r="SJ207" s="448"/>
      <c r="SK207" s="448"/>
      <c r="SL207" s="448"/>
      <c r="SM207" s="448"/>
      <c r="SN207" s="448"/>
      <c r="SO207" s="448"/>
      <c r="SP207" s="448"/>
      <c r="SQ207" s="448"/>
      <c r="SR207" s="448"/>
      <c r="SS207" s="448"/>
      <c r="ST207" s="448"/>
      <c r="SU207" s="448"/>
      <c r="SV207" s="448"/>
      <c r="SW207" s="448"/>
      <c r="SX207" s="448"/>
      <c r="SY207" s="448"/>
      <c r="SZ207" s="448"/>
      <c r="TA207" s="448"/>
      <c r="TB207" s="448"/>
      <c r="TC207" s="448"/>
      <c r="TD207" s="448"/>
      <c r="TE207" s="448"/>
      <c r="TF207" s="448"/>
      <c r="TG207" s="448"/>
      <c r="TH207" s="448"/>
      <c r="TI207" s="448"/>
      <c r="TJ207" s="448"/>
      <c r="TK207" s="448"/>
      <c r="TL207" s="448"/>
      <c r="TM207" s="448"/>
      <c r="TN207" s="448"/>
      <c r="TO207" s="448"/>
      <c r="TP207" s="448"/>
      <c r="TQ207" s="448"/>
      <c r="TR207" s="448"/>
      <c r="TS207" s="448"/>
      <c r="TT207" s="448"/>
      <c r="TU207" s="448"/>
      <c r="TV207" s="448"/>
      <c r="TW207" s="448"/>
      <c r="TX207" s="448"/>
      <c r="TY207" s="448"/>
      <c r="TZ207" s="448"/>
      <c r="UA207" s="448"/>
      <c r="UB207" s="448"/>
      <c r="UC207" s="448"/>
      <c r="UD207" s="448"/>
      <c r="UE207" s="448"/>
      <c r="UF207" s="448"/>
      <c r="UG207" s="448"/>
      <c r="UH207" s="448"/>
      <c r="UI207" s="448"/>
      <c r="UJ207" s="448"/>
      <c r="UK207" s="448"/>
      <c r="UL207" s="448"/>
      <c r="UM207" s="448"/>
    </row>
    <row r="208" spans="1:559" s="467" customFormat="1" ht="13.95" customHeight="1">
      <c r="A208" s="962" t="s">
        <v>471</v>
      </c>
      <c r="B208" s="450" t="s">
        <v>2995</v>
      </c>
      <c r="C208" s="451" t="s">
        <v>473</v>
      </c>
      <c r="D208" s="451" t="s">
        <v>1247</v>
      </c>
      <c r="E208" s="451" t="s">
        <v>1248</v>
      </c>
      <c r="F208" s="452">
        <v>17.66</v>
      </c>
      <c r="G208" s="452">
        <v>0.49</v>
      </c>
      <c r="H208" s="452">
        <v>1.59</v>
      </c>
      <c r="I208" s="453">
        <f>COUNT(F208:F210)</f>
        <v>3</v>
      </c>
      <c r="J208" s="458">
        <f>AVERAGE(F208:F210)</f>
        <v>13.223333333333334</v>
      </c>
      <c r="K208" s="458">
        <f>STDEV(F208:F210)</f>
        <v>3.8507185476652639</v>
      </c>
      <c r="L208" s="459">
        <f>K208/J208</f>
        <v>0.29120634340801088</v>
      </c>
      <c r="M208" s="454">
        <f t="shared" ref="M208:M271" si="117">ABS(F208-J208)/K208</f>
        <v>1.1521659170225955</v>
      </c>
      <c r="N208" s="455">
        <f t="shared" ref="N208:N271" si="118">NORMDIST(F208,J208,K208,TRUE)</f>
        <v>0.8753735498453542</v>
      </c>
      <c r="O208" s="455">
        <f t="shared" ref="O208:O271" si="119">IF(N208&gt;0.5,2*(N208-0.5),2*(0.5-N208))</f>
        <v>0.75074709969070841</v>
      </c>
      <c r="P208" s="455">
        <f t="shared" ref="P208:P271" si="120">IF(N208&gt;0.5,2*(1-N208),2*N208)</f>
        <v>0.24925290030929159</v>
      </c>
      <c r="Q208" s="456">
        <f t="shared" ref="Q208:Q271" si="121">I208*P208</f>
        <v>0.74775870092787478</v>
      </c>
      <c r="R208" s="457">
        <f>COUNT(F208:F210)</f>
        <v>3</v>
      </c>
      <c r="S208" s="458">
        <f>AVERAGE(F208:F210)</f>
        <v>13.223333333333334</v>
      </c>
      <c r="T208" s="458">
        <f>STDEV(F208:F210)</f>
        <v>3.8507185476652639</v>
      </c>
      <c r="U208" s="459">
        <f>T208/S208</f>
        <v>0.29120634340801088</v>
      </c>
      <c r="V208" s="460">
        <f t="shared" ref="V208:V271" si="122">ABS(F208-J208)</f>
        <v>4.4366666666666656</v>
      </c>
      <c r="W208" s="460">
        <f t="shared" ref="W208:W271" si="123">IF(I208=3,1.196,IF(I208=4,1.383,IF(I208=5,1.509,IF(I208=6,1.61,IF(I208=7,1.693,IF(I208=8,1.763,IF(I208=9,1.824,IF(I208=10,1.878,IF(I208=11,1.925,IF(I208=12,1.969,IF(I208=13,2.007,IF(I208=14,2.043,IF(I208=15,2.076,IF(I208=16,2.106,IF(I208=17,2.134,IF(I208=18,2.161,IF(I208=19,2.185,IF(I208=20,2.209,))))))))))))))))))</f>
        <v>1.196</v>
      </c>
      <c r="X208" s="461">
        <f t="shared" ref="X208:X271" si="124">W208*K208</f>
        <v>4.6054593830076556</v>
      </c>
      <c r="Y208" s="462" t="str">
        <f t="shared" ref="Y208:Y271" si="125">IF(V208&gt;X208, "Reject", "Accept")</f>
        <v>Accept</v>
      </c>
      <c r="Z208" s="461"/>
      <c r="AA208" s="461"/>
      <c r="AB208" s="463"/>
      <c r="AC208" s="463"/>
      <c r="AD208" s="461"/>
      <c r="AE208" s="463"/>
      <c r="AF208" s="464">
        <f>COUNT(F208:F210)</f>
        <v>3</v>
      </c>
      <c r="AG208" s="465">
        <f>AVERAGE(F208:F210)</f>
        <v>13.223333333333334</v>
      </c>
      <c r="AH208" s="465">
        <f>STDEV(F208:F210)</f>
        <v>3.8507185476652639</v>
      </c>
      <c r="AI208" s="466">
        <f>AH208/AG208</f>
        <v>0.29120634340801088</v>
      </c>
      <c r="AJ208" s="401"/>
      <c r="AK208" s="401"/>
      <c r="AL208" s="401"/>
      <c r="AM208" s="401"/>
      <c r="AN208" s="401"/>
      <c r="AO208" s="401"/>
      <c r="AP208" s="401"/>
      <c r="AQ208" s="401"/>
      <c r="AR208" s="401"/>
      <c r="AS208" s="401"/>
      <c r="AT208" s="401"/>
      <c r="AU208" s="401"/>
      <c r="AV208" s="401"/>
      <c r="AW208" s="401"/>
      <c r="AX208" s="401"/>
      <c r="AY208" s="401"/>
      <c r="AZ208" s="401"/>
      <c r="BA208" s="401"/>
      <c r="BB208" s="401"/>
      <c r="BC208" s="401"/>
      <c r="BD208" s="401"/>
      <c r="BE208" s="401"/>
      <c r="BF208" s="401"/>
      <c r="BG208" s="401"/>
      <c r="BH208" s="401"/>
      <c r="BI208" s="401"/>
      <c r="BJ208" s="401"/>
      <c r="BK208" s="401"/>
      <c r="BL208" s="401"/>
      <c r="BM208" s="401"/>
      <c r="BN208" s="401"/>
      <c r="BO208" s="401"/>
      <c r="BP208" s="401"/>
      <c r="BQ208" s="401"/>
      <c r="BR208" s="401"/>
      <c r="BS208" s="401"/>
      <c r="BT208" s="401"/>
      <c r="BU208" s="401"/>
      <c r="BV208" s="401"/>
      <c r="BW208" s="401"/>
      <c r="BX208" s="401"/>
      <c r="BY208" s="401"/>
      <c r="BZ208" s="401"/>
      <c r="CA208" s="401"/>
      <c r="CB208" s="401"/>
      <c r="CC208" s="401"/>
      <c r="CD208" s="401"/>
      <c r="CE208" s="401"/>
      <c r="CF208" s="401"/>
      <c r="CG208" s="401"/>
      <c r="CH208" s="401"/>
      <c r="CI208" s="401"/>
      <c r="CJ208" s="401"/>
      <c r="CK208" s="401"/>
      <c r="CL208" s="401"/>
      <c r="CM208" s="401"/>
      <c r="CN208" s="401"/>
      <c r="CO208" s="401"/>
      <c r="CP208" s="401"/>
      <c r="CQ208" s="401"/>
      <c r="CR208" s="401"/>
      <c r="CS208" s="401"/>
      <c r="CT208" s="401"/>
      <c r="CU208" s="401"/>
      <c r="CV208" s="401"/>
      <c r="CW208" s="401"/>
      <c r="CX208" s="401"/>
      <c r="CY208" s="401"/>
      <c r="CZ208" s="401"/>
      <c r="DA208" s="401"/>
      <c r="DB208" s="401"/>
      <c r="DC208" s="401"/>
      <c r="DD208" s="401"/>
      <c r="DE208" s="401"/>
      <c r="DF208" s="401"/>
      <c r="DG208" s="401"/>
      <c r="DH208" s="401"/>
      <c r="DI208" s="401"/>
      <c r="DJ208" s="401"/>
      <c r="DK208" s="401"/>
      <c r="DL208" s="401"/>
      <c r="DM208" s="401"/>
      <c r="DN208" s="401"/>
      <c r="DO208" s="401"/>
      <c r="DP208" s="401"/>
      <c r="DQ208" s="401"/>
      <c r="DR208" s="401"/>
      <c r="DS208" s="401"/>
      <c r="DT208" s="401"/>
      <c r="DU208" s="401"/>
      <c r="DV208" s="401"/>
      <c r="DW208" s="401"/>
      <c r="DX208" s="401"/>
      <c r="DY208" s="401"/>
      <c r="DZ208" s="401"/>
      <c r="EA208" s="401"/>
      <c r="EB208" s="401"/>
      <c r="EC208" s="401"/>
      <c r="ED208" s="401"/>
      <c r="EE208" s="401"/>
      <c r="EF208" s="401"/>
      <c r="EG208" s="401"/>
      <c r="EH208" s="401"/>
      <c r="EI208" s="401"/>
      <c r="EJ208" s="401"/>
      <c r="EK208" s="401"/>
      <c r="EL208" s="401"/>
      <c r="EM208" s="401"/>
      <c r="EN208" s="401"/>
      <c r="EO208" s="401"/>
      <c r="EP208" s="401"/>
      <c r="EQ208" s="401"/>
      <c r="ER208" s="401"/>
      <c r="ES208" s="401"/>
      <c r="ET208" s="401"/>
      <c r="EU208" s="401"/>
      <c r="EV208" s="401"/>
      <c r="EW208" s="401"/>
      <c r="EX208" s="401"/>
      <c r="EY208" s="401"/>
      <c r="EZ208" s="401"/>
      <c r="FA208" s="401"/>
      <c r="FB208" s="401"/>
      <c r="FC208" s="401"/>
      <c r="FD208" s="401"/>
      <c r="FE208" s="401"/>
      <c r="FF208" s="401"/>
      <c r="FG208" s="401"/>
      <c r="FH208" s="401"/>
      <c r="FI208" s="401"/>
      <c r="FJ208" s="401"/>
      <c r="FK208" s="401"/>
      <c r="FL208" s="401"/>
      <c r="FM208" s="401"/>
      <c r="FN208" s="401"/>
      <c r="FO208" s="401"/>
      <c r="FP208" s="401"/>
      <c r="FQ208" s="401"/>
      <c r="FR208" s="401"/>
      <c r="FS208" s="401"/>
      <c r="FT208" s="401"/>
      <c r="FU208" s="401"/>
      <c r="FV208" s="401"/>
      <c r="FW208" s="401"/>
      <c r="FX208" s="401"/>
      <c r="FY208" s="401"/>
      <c r="FZ208" s="401"/>
      <c r="GA208" s="401"/>
      <c r="GB208" s="401"/>
      <c r="GC208" s="401"/>
      <c r="GD208" s="401"/>
      <c r="GE208" s="401"/>
      <c r="GF208" s="401"/>
      <c r="GG208" s="401"/>
      <c r="GH208" s="401"/>
      <c r="GI208" s="401"/>
      <c r="GJ208" s="401"/>
      <c r="GK208" s="401"/>
      <c r="GL208" s="401"/>
      <c r="GM208" s="401"/>
      <c r="GN208" s="401"/>
      <c r="GO208" s="401"/>
      <c r="GP208" s="401"/>
      <c r="GQ208" s="401"/>
      <c r="GR208" s="401"/>
      <c r="GS208" s="401"/>
      <c r="GT208" s="401"/>
      <c r="GU208" s="401"/>
      <c r="GV208" s="401"/>
      <c r="GW208" s="401"/>
      <c r="GX208" s="401"/>
      <c r="GY208" s="401"/>
      <c r="GZ208" s="401"/>
      <c r="HA208" s="401"/>
      <c r="HB208" s="401"/>
      <c r="HC208" s="401"/>
      <c r="HD208" s="401"/>
      <c r="HE208" s="401"/>
      <c r="HF208" s="401"/>
      <c r="HG208" s="401"/>
      <c r="HH208" s="401"/>
      <c r="HI208" s="401"/>
      <c r="HJ208" s="401"/>
      <c r="HK208" s="401"/>
      <c r="HL208" s="401"/>
      <c r="HM208" s="401"/>
      <c r="HN208" s="401"/>
      <c r="HO208" s="401"/>
      <c r="HP208" s="401"/>
      <c r="HQ208" s="401"/>
      <c r="HR208" s="401"/>
      <c r="HS208" s="401"/>
      <c r="HT208" s="401"/>
      <c r="HU208" s="401"/>
      <c r="HV208" s="401"/>
      <c r="HW208" s="401"/>
      <c r="HX208" s="401"/>
      <c r="HY208" s="401"/>
      <c r="HZ208" s="401"/>
      <c r="IA208" s="401"/>
      <c r="IB208" s="401"/>
      <c r="IC208" s="401"/>
      <c r="ID208" s="401"/>
      <c r="IE208" s="401"/>
      <c r="IF208" s="401"/>
      <c r="IG208" s="401"/>
      <c r="IH208" s="401"/>
      <c r="II208" s="401"/>
      <c r="IJ208" s="401"/>
      <c r="IK208" s="401"/>
      <c r="IL208" s="401"/>
      <c r="IM208" s="401"/>
      <c r="IN208" s="401"/>
      <c r="IO208" s="401"/>
      <c r="IP208" s="401"/>
      <c r="IQ208" s="401"/>
      <c r="IR208" s="401"/>
      <c r="IS208" s="401"/>
      <c r="IT208" s="401"/>
      <c r="IU208" s="401"/>
      <c r="IV208" s="401"/>
      <c r="IW208" s="401"/>
      <c r="IX208" s="401"/>
      <c r="IY208" s="401"/>
      <c r="IZ208" s="401"/>
      <c r="JA208" s="401"/>
      <c r="JB208" s="401"/>
      <c r="JC208" s="401"/>
      <c r="JD208" s="401"/>
      <c r="JE208" s="401"/>
      <c r="JF208" s="401"/>
      <c r="JG208" s="401"/>
      <c r="JH208" s="401"/>
      <c r="JI208" s="401"/>
      <c r="JJ208" s="401"/>
      <c r="JK208" s="401"/>
      <c r="JL208" s="401"/>
      <c r="JM208" s="401"/>
      <c r="JN208" s="401"/>
      <c r="JO208" s="401"/>
      <c r="JP208" s="401"/>
      <c r="JQ208" s="401"/>
      <c r="JR208" s="401"/>
      <c r="JS208" s="401"/>
      <c r="JT208" s="401"/>
      <c r="JU208" s="401"/>
      <c r="JV208" s="401"/>
      <c r="JW208" s="401"/>
      <c r="JX208" s="401"/>
      <c r="JY208" s="401"/>
      <c r="JZ208" s="401"/>
      <c r="KA208" s="401"/>
      <c r="KB208" s="401"/>
      <c r="KC208" s="401"/>
      <c r="KD208" s="401"/>
      <c r="KE208" s="401"/>
      <c r="KF208" s="401"/>
      <c r="KG208" s="401"/>
      <c r="KH208" s="401"/>
      <c r="KI208" s="401"/>
      <c r="KJ208" s="401"/>
      <c r="KK208" s="401"/>
      <c r="KL208" s="401"/>
      <c r="KM208" s="401"/>
      <c r="KN208" s="401"/>
      <c r="KO208" s="401"/>
      <c r="KP208" s="401"/>
      <c r="KQ208" s="401"/>
      <c r="KR208" s="401"/>
      <c r="KS208" s="401"/>
      <c r="KT208" s="401"/>
      <c r="KU208" s="401"/>
      <c r="KV208" s="401"/>
      <c r="KW208" s="401"/>
      <c r="KX208" s="401"/>
      <c r="KY208" s="401"/>
      <c r="KZ208" s="401"/>
      <c r="LA208" s="401"/>
      <c r="LB208" s="401"/>
      <c r="LC208" s="401"/>
      <c r="LD208" s="401"/>
      <c r="LE208" s="401"/>
      <c r="LF208" s="401"/>
      <c r="LG208" s="401"/>
      <c r="LH208" s="401"/>
      <c r="LI208" s="401"/>
      <c r="LJ208" s="401"/>
      <c r="LK208" s="401"/>
      <c r="LL208" s="401"/>
      <c r="LM208" s="401"/>
      <c r="LN208" s="401"/>
      <c r="LO208" s="401"/>
      <c r="LP208" s="401"/>
      <c r="LQ208" s="401"/>
      <c r="LR208" s="401"/>
      <c r="LS208" s="401"/>
      <c r="LT208" s="401"/>
      <c r="LU208" s="401"/>
      <c r="LV208" s="401"/>
      <c r="LW208" s="401"/>
      <c r="LX208" s="401"/>
      <c r="LY208" s="401"/>
      <c r="LZ208" s="401"/>
      <c r="MA208" s="401"/>
      <c r="MB208" s="401"/>
      <c r="MC208" s="401"/>
      <c r="MD208" s="401"/>
      <c r="ME208" s="401"/>
      <c r="MF208" s="401"/>
      <c r="MG208" s="401"/>
      <c r="MH208" s="401"/>
      <c r="MI208" s="401"/>
      <c r="MJ208" s="401"/>
      <c r="MK208" s="401"/>
      <c r="ML208" s="401"/>
      <c r="MM208" s="401"/>
      <c r="MN208" s="401"/>
      <c r="MO208" s="401"/>
      <c r="MP208" s="401"/>
      <c r="MQ208" s="401"/>
      <c r="MR208" s="401"/>
      <c r="MS208" s="401"/>
      <c r="MT208" s="401"/>
      <c r="MU208" s="401"/>
      <c r="MV208" s="401"/>
      <c r="MW208" s="401"/>
      <c r="MX208" s="401"/>
      <c r="MY208" s="401"/>
      <c r="MZ208" s="401"/>
      <c r="NA208" s="401"/>
      <c r="NB208" s="401"/>
      <c r="NC208" s="401"/>
      <c r="ND208" s="401"/>
      <c r="NE208" s="401"/>
      <c r="NF208" s="401"/>
      <c r="NG208" s="401"/>
      <c r="NH208" s="401"/>
      <c r="NI208" s="401"/>
      <c r="NJ208" s="401"/>
      <c r="NK208" s="401"/>
      <c r="NL208" s="401"/>
      <c r="NM208" s="401"/>
      <c r="NN208" s="401"/>
      <c r="NO208" s="401"/>
      <c r="NP208" s="401"/>
      <c r="NQ208" s="401"/>
      <c r="NR208" s="401"/>
      <c r="NS208" s="401"/>
      <c r="NT208" s="401"/>
      <c r="NU208" s="401"/>
      <c r="NV208" s="401"/>
      <c r="NW208" s="401"/>
      <c r="NX208" s="401"/>
      <c r="NY208" s="401"/>
      <c r="NZ208" s="401"/>
      <c r="OA208" s="401"/>
      <c r="OB208" s="401"/>
      <c r="OC208" s="401"/>
      <c r="OD208" s="401"/>
      <c r="OE208" s="401"/>
      <c r="OF208" s="401"/>
      <c r="OG208" s="401"/>
      <c r="OH208" s="401"/>
      <c r="OI208" s="401"/>
      <c r="OJ208" s="401"/>
      <c r="OK208" s="401"/>
      <c r="OL208" s="401"/>
      <c r="OM208" s="401"/>
      <c r="ON208" s="401"/>
      <c r="OO208" s="401"/>
      <c r="OP208" s="401"/>
      <c r="OQ208" s="401"/>
      <c r="OR208" s="401"/>
      <c r="OS208" s="401"/>
      <c r="OT208" s="401"/>
      <c r="OU208" s="401"/>
      <c r="OV208" s="401"/>
      <c r="OW208" s="401"/>
      <c r="OX208" s="401"/>
      <c r="OY208" s="401"/>
      <c r="OZ208" s="401"/>
      <c r="PA208" s="401"/>
      <c r="PB208" s="401"/>
      <c r="PC208" s="401"/>
      <c r="PD208" s="401"/>
      <c r="PE208" s="401"/>
      <c r="PF208" s="401"/>
      <c r="PG208" s="401"/>
      <c r="PH208" s="401"/>
      <c r="PI208" s="401"/>
      <c r="PJ208" s="401"/>
      <c r="PK208" s="401"/>
      <c r="PL208" s="401"/>
      <c r="PM208" s="401"/>
      <c r="PN208" s="401"/>
      <c r="PO208" s="401"/>
      <c r="PP208" s="401"/>
      <c r="PQ208" s="401"/>
      <c r="PR208" s="401"/>
      <c r="PS208" s="401"/>
      <c r="PT208" s="401"/>
      <c r="PU208" s="401"/>
      <c r="PV208" s="401"/>
      <c r="PW208" s="401"/>
      <c r="PX208" s="401"/>
      <c r="PY208" s="401"/>
      <c r="PZ208" s="401"/>
      <c r="QA208" s="401"/>
      <c r="QB208" s="401"/>
      <c r="QC208" s="401"/>
      <c r="QD208" s="401"/>
      <c r="QE208" s="401"/>
      <c r="QF208" s="401"/>
      <c r="QG208" s="401"/>
      <c r="QH208" s="401"/>
      <c r="QI208" s="401"/>
      <c r="QJ208" s="401"/>
      <c r="QK208" s="401"/>
      <c r="QL208" s="401"/>
      <c r="QM208" s="401"/>
      <c r="QN208" s="401"/>
      <c r="QO208" s="401"/>
      <c r="QP208" s="401"/>
      <c r="QQ208" s="401"/>
      <c r="QR208" s="401"/>
      <c r="QS208" s="401"/>
      <c r="QT208" s="401"/>
      <c r="QU208" s="401"/>
      <c r="QV208" s="401"/>
      <c r="QW208" s="401"/>
      <c r="QX208" s="401"/>
      <c r="QY208" s="401"/>
      <c r="QZ208" s="401"/>
      <c r="RA208" s="401"/>
      <c r="RB208" s="401"/>
      <c r="RC208" s="401"/>
      <c r="RD208" s="401"/>
      <c r="RE208" s="401"/>
      <c r="RF208" s="401"/>
      <c r="RG208" s="401"/>
      <c r="RH208" s="401"/>
      <c r="RI208" s="401"/>
      <c r="RJ208" s="401"/>
      <c r="RK208" s="401"/>
      <c r="RL208" s="401"/>
      <c r="RM208" s="401"/>
      <c r="RN208" s="401"/>
      <c r="RO208" s="401"/>
      <c r="RP208" s="401"/>
      <c r="RQ208" s="401"/>
      <c r="RR208" s="401"/>
      <c r="RS208" s="401"/>
      <c r="RT208" s="401"/>
      <c r="RU208" s="401"/>
      <c r="RV208" s="401"/>
      <c r="RW208" s="401"/>
      <c r="RX208" s="401"/>
      <c r="RY208" s="401"/>
      <c r="RZ208" s="401"/>
      <c r="SA208" s="401"/>
      <c r="SB208" s="401"/>
      <c r="SC208" s="401"/>
      <c r="SD208" s="401"/>
      <c r="SE208" s="401"/>
      <c r="SF208" s="401"/>
      <c r="SG208" s="401"/>
      <c r="SH208" s="401"/>
      <c r="SI208" s="401"/>
      <c r="SJ208" s="401"/>
      <c r="SK208" s="401"/>
      <c r="SL208" s="401"/>
      <c r="SM208" s="401"/>
      <c r="SN208" s="401"/>
      <c r="SO208" s="401"/>
      <c r="SP208" s="401"/>
      <c r="SQ208" s="401"/>
      <c r="SR208" s="401"/>
      <c r="SS208" s="401"/>
      <c r="ST208" s="401"/>
      <c r="SU208" s="401"/>
      <c r="SV208" s="401"/>
      <c r="SW208" s="401"/>
      <c r="SX208" s="401"/>
      <c r="SY208" s="401"/>
      <c r="SZ208" s="401"/>
      <c r="TA208" s="401"/>
      <c r="TB208" s="401"/>
      <c r="TC208" s="401"/>
      <c r="TD208" s="401"/>
      <c r="TE208" s="401"/>
      <c r="TF208" s="401"/>
      <c r="TG208" s="401"/>
      <c r="TH208" s="401"/>
      <c r="TI208" s="401"/>
      <c r="TJ208" s="401"/>
      <c r="TK208" s="401"/>
      <c r="TL208" s="401"/>
      <c r="TM208" s="401"/>
      <c r="TN208" s="401"/>
      <c r="TO208" s="401"/>
      <c r="TP208" s="401"/>
      <c r="TQ208" s="401"/>
      <c r="TR208" s="401"/>
      <c r="TS208" s="401"/>
      <c r="TT208" s="401"/>
      <c r="TU208" s="401"/>
      <c r="TV208" s="401"/>
      <c r="TW208" s="401"/>
      <c r="TX208" s="401"/>
      <c r="TY208" s="401"/>
      <c r="TZ208" s="401"/>
      <c r="UA208" s="401"/>
      <c r="UB208" s="401"/>
      <c r="UC208" s="401"/>
      <c r="UD208" s="401"/>
      <c r="UE208" s="401"/>
      <c r="UF208" s="401"/>
      <c r="UG208" s="401"/>
      <c r="UH208" s="401"/>
      <c r="UI208" s="401"/>
      <c r="UJ208" s="401"/>
      <c r="UK208" s="401"/>
      <c r="UL208" s="401"/>
      <c r="UM208" s="401"/>
    </row>
    <row r="209" spans="1:559" s="401" customFormat="1" ht="13.95" customHeight="1">
      <c r="A209" s="963"/>
      <c r="B209" s="468" t="s">
        <v>2995</v>
      </c>
      <c r="C209" s="469" t="s">
        <v>473</v>
      </c>
      <c r="D209" s="469" t="s">
        <v>1249</v>
      </c>
      <c r="E209" s="469" t="s">
        <v>1250</v>
      </c>
      <c r="F209" s="470">
        <v>10.75</v>
      </c>
      <c r="G209" s="470">
        <v>0.24</v>
      </c>
      <c r="H209" s="470">
        <v>0.95</v>
      </c>
      <c r="I209" s="471">
        <f t="shared" ref="I209:L210" si="126">I208</f>
        <v>3</v>
      </c>
      <c r="J209" s="472">
        <f t="shared" si="126"/>
        <v>13.223333333333334</v>
      </c>
      <c r="K209" s="472">
        <f t="shared" si="126"/>
        <v>3.8507185476652639</v>
      </c>
      <c r="L209" s="473">
        <f t="shared" si="126"/>
        <v>0.29120634340801088</v>
      </c>
      <c r="M209" s="474">
        <f t="shared" si="117"/>
        <v>0.64230436546263436</v>
      </c>
      <c r="N209" s="475">
        <f t="shared" si="118"/>
        <v>0.26033779018528302</v>
      </c>
      <c r="O209" s="475">
        <f t="shared" si="119"/>
        <v>0.47932441962943395</v>
      </c>
      <c r="P209" s="475">
        <f t="shared" si="120"/>
        <v>0.52067558037056605</v>
      </c>
      <c r="Q209" s="476">
        <f t="shared" si="121"/>
        <v>1.5620267411116981</v>
      </c>
      <c r="R209" s="477"/>
      <c r="S209" s="472"/>
      <c r="T209" s="472"/>
      <c r="U209" s="473"/>
      <c r="V209" s="478">
        <f t="shared" si="122"/>
        <v>2.4733333333333345</v>
      </c>
      <c r="W209" s="478">
        <f t="shared" si="123"/>
        <v>1.196</v>
      </c>
      <c r="X209" s="479">
        <f t="shared" si="124"/>
        <v>4.6054593830076556</v>
      </c>
      <c r="Y209" s="480" t="str">
        <f t="shared" si="125"/>
        <v>Accept</v>
      </c>
      <c r="Z209" s="479"/>
      <c r="AA209" s="479"/>
      <c r="AB209" s="481"/>
      <c r="AC209" s="481"/>
      <c r="AD209" s="479"/>
      <c r="AE209" s="481"/>
      <c r="AF209" s="464"/>
      <c r="AG209" s="482"/>
      <c r="AH209" s="482"/>
      <c r="AI209" s="483"/>
    </row>
    <row r="210" spans="1:559" s="501" customFormat="1" ht="13.95" customHeight="1">
      <c r="A210" s="963"/>
      <c r="B210" s="484" t="s">
        <v>2995</v>
      </c>
      <c r="C210" s="485" t="s">
        <v>473</v>
      </c>
      <c r="D210" s="485" t="s">
        <v>1251</v>
      </c>
      <c r="E210" s="485" t="s">
        <v>1252</v>
      </c>
      <c r="F210" s="486">
        <v>11.26</v>
      </c>
      <c r="G210" s="486">
        <v>0.24</v>
      </c>
      <c r="H210" s="486">
        <v>0.99</v>
      </c>
      <c r="I210" s="487">
        <f t="shared" si="126"/>
        <v>3</v>
      </c>
      <c r="J210" s="488">
        <f t="shared" si="126"/>
        <v>13.223333333333334</v>
      </c>
      <c r="K210" s="488">
        <f t="shared" si="126"/>
        <v>3.8507185476652639</v>
      </c>
      <c r="L210" s="489">
        <f t="shared" si="126"/>
        <v>0.29120634340801088</v>
      </c>
      <c r="M210" s="490">
        <f t="shared" si="117"/>
        <v>0.50986155155996193</v>
      </c>
      <c r="N210" s="491">
        <f t="shared" si="118"/>
        <v>0.30507422997372152</v>
      </c>
      <c r="O210" s="491">
        <f t="shared" si="119"/>
        <v>0.38985154005255696</v>
      </c>
      <c r="P210" s="491">
        <f t="shared" si="120"/>
        <v>0.61014845994744304</v>
      </c>
      <c r="Q210" s="492">
        <f t="shared" si="121"/>
        <v>1.8304453798423292</v>
      </c>
      <c r="R210" s="493"/>
      <c r="S210" s="488"/>
      <c r="T210" s="488"/>
      <c r="U210" s="489"/>
      <c r="V210" s="494">
        <f t="shared" si="122"/>
        <v>1.9633333333333347</v>
      </c>
      <c r="W210" s="494">
        <f t="shared" si="123"/>
        <v>1.196</v>
      </c>
      <c r="X210" s="495">
        <f t="shared" si="124"/>
        <v>4.6054593830076556</v>
      </c>
      <c r="Y210" s="496" t="str">
        <f t="shared" si="125"/>
        <v>Accept</v>
      </c>
      <c r="Z210" s="495"/>
      <c r="AA210" s="495"/>
      <c r="AB210" s="497"/>
      <c r="AC210" s="497"/>
      <c r="AD210" s="495"/>
      <c r="AE210" s="497"/>
      <c r="AF210" s="498"/>
      <c r="AG210" s="499"/>
      <c r="AH210" s="499"/>
      <c r="AI210" s="500"/>
      <c r="AJ210" s="401"/>
      <c r="AK210" s="401"/>
      <c r="AL210" s="401"/>
      <c r="AM210" s="401"/>
      <c r="AN210" s="401"/>
      <c r="AO210" s="401"/>
      <c r="AP210" s="401"/>
      <c r="AQ210" s="401"/>
      <c r="AR210" s="401"/>
      <c r="AS210" s="401"/>
      <c r="AT210" s="401"/>
      <c r="AU210" s="401"/>
      <c r="AV210" s="401"/>
      <c r="AW210" s="401"/>
      <c r="AX210" s="401"/>
      <c r="AY210" s="401"/>
      <c r="AZ210" s="401"/>
      <c r="BA210" s="401"/>
      <c r="BB210" s="401"/>
      <c r="BC210" s="401"/>
      <c r="BD210" s="401"/>
      <c r="BE210" s="401"/>
      <c r="BF210" s="401"/>
      <c r="BG210" s="401"/>
      <c r="BH210" s="401"/>
      <c r="BI210" s="401"/>
      <c r="BJ210" s="401"/>
      <c r="BK210" s="401"/>
      <c r="BL210" s="401"/>
      <c r="BM210" s="401"/>
      <c r="BN210" s="401"/>
      <c r="BO210" s="401"/>
      <c r="BP210" s="401"/>
      <c r="BQ210" s="401"/>
      <c r="BR210" s="401"/>
      <c r="BS210" s="401"/>
      <c r="BT210" s="401"/>
      <c r="BU210" s="401"/>
      <c r="BV210" s="401"/>
      <c r="BW210" s="401"/>
      <c r="BX210" s="401"/>
      <c r="BY210" s="401"/>
      <c r="BZ210" s="401"/>
      <c r="CA210" s="401"/>
      <c r="CB210" s="401"/>
      <c r="CC210" s="401"/>
      <c r="CD210" s="401"/>
      <c r="CE210" s="401"/>
      <c r="CF210" s="401"/>
      <c r="CG210" s="401"/>
      <c r="CH210" s="401"/>
      <c r="CI210" s="401"/>
      <c r="CJ210" s="401"/>
      <c r="CK210" s="401"/>
      <c r="CL210" s="401"/>
      <c r="CM210" s="401"/>
      <c r="CN210" s="401"/>
      <c r="CO210" s="401"/>
      <c r="CP210" s="401"/>
      <c r="CQ210" s="401"/>
      <c r="CR210" s="401"/>
      <c r="CS210" s="401"/>
      <c r="CT210" s="401"/>
      <c r="CU210" s="401"/>
      <c r="CV210" s="401"/>
      <c r="CW210" s="401"/>
      <c r="CX210" s="401"/>
      <c r="CY210" s="401"/>
      <c r="CZ210" s="401"/>
      <c r="DA210" s="401"/>
      <c r="DB210" s="401"/>
      <c r="DC210" s="401"/>
      <c r="DD210" s="401"/>
      <c r="DE210" s="401"/>
      <c r="DF210" s="401"/>
      <c r="DG210" s="401"/>
      <c r="DH210" s="401"/>
      <c r="DI210" s="401"/>
      <c r="DJ210" s="401"/>
      <c r="DK210" s="401"/>
      <c r="DL210" s="401"/>
      <c r="DM210" s="401"/>
      <c r="DN210" s="401"/>
      <c r="DO210" s="401"/>
      <c r="DP210" s="401"/>
      <c r="DQ210" s="401"/>
      <c r="DR210" s="401"/>
      <c r="DS210" s="401"/>
      <c r="DT210" s="401"/>
      <c r="DU210" s="401"/>
      <c r="DV210" s="401"/>
      <c r="DW210" s="401"/>
      <c r="DX210" s="401"/>
      <c r="DY210" s="401"/>
      <c r="DZ210" s="401"/>
      <c r="EA210" s="401"/>
      <c r="EB210" s="401"/>
      <c r="EC210" s="401"/>
      <c r="ED210" s="401"/>
      <c r="EE210" s="401"/>
      <c r="EF210" s="401"/>
      <c r="EG210" s="401"/>
      <c r="EH210" s="401"/>
      <c r="EI210" s="401"/>
      <c r="EJ210" s="401"/>
      <c r="EK210" s="401"/>
      <c r="EL210" s="401"/>
      <c r="EM210" s="401"/>
      <c r="EN210" s="401"/>
      <c r="EO210" s="401"/>
      <c r="EP210" s="401"/>
      <c r="EQ210" s="401"/>
      <c r="ER210" s="401"/>
      <c r="ES210" s="401"/>
      <c r="ET210" s="401"/>
      <c r="EU210" s="401"/>
      <c r="EV210" s="401"/>
      <c r="EW210" s="401"/>
      <c r="EX210" s="401"/>
      <c r="EY210" s="401"/>
      <c r="EZ210" s="401"/>
      <c r="FA210" s="401"/>
      <c r="FB210" s="401"/>
      <c r="FC210" s="401"/>
      <c r="FD210" s="401"/>
      <c r="FE210" s="401"/>
      <c r="FF210" s="401"/>
      <c r="FG210" s="401"/>
      <c r="FH210" s="401"/>
      <c r="FI210" s="401"/>
      <c r="FJ210" s="401"/>
      <c r="FK210" s="401"/>
      <c r="FL210" s="401"/>
      <c r="FM210" s="401"/>
      <c r="FN210" s="401"/>
      <c r="FO210" s="401"/>
      <c r="FP210" s="401"/>
      <c r="FQ210" s="401"/>
      <c r="FR210" s="401"/>
      <c r="FS210" s="401"/>
      <c r="FT210" s="401"/>
      <c r="FU210" s="401"/>
      <c r="FV210" s="401"/>
      <c r="FW210" s="401"/>
      <c r="FX210" s="401"/>
      <c r="FY210" s="401"/>
      <c r="FZ210" s="401"/>
      <c r="GA210" s="401"/>
      <c r="GB210" s="401"/>
      <c r="GC210" s="401"/>
      <c r="GD210" s="401"/>
      <c r="GE210" s="401"/>
      <c r="GF210" s="401"/>
      <c r="GG210" s="401"/>
      <c r="GH210" s="401"/>
      <c r="GI210" s="401"/>
      <c r="GJ210" s="401"/>
      <c r="GK210" s="401"/>
      <c r="GL210" s="401"/>
      <c r="GM210" s="401"/>
      <c r="GN210" s="401"/>
      <c r="GO210" s="401"/>
      <c r="GP210" s="401"/>
      <c r="GQ210" s="401"/>
      <c r="GR210" s="401"/>
      <c r="GS210" s="401"/>
      <c r="GT210" s="401"/>
      <c r="GU210" s="401"/>
      <c r="GV210" s="401"/>
      <c r="GW210" s="401"/>
      <c r="GX210" s="401"/>
      <c r="GY210" s="401"/>
      <c r="GZ210" s="401"/>
      <c r="HA210" s="401"/>
      <c r="HB210" s="401"/>
      <c r="HC210" s="401"/>
      <c r="HD210" s="401"/>
      <c r="HE210" s="401"/>
      <c r="HF210" s="401"/>
      <c r="HG210" s="401"/>
      <c r="HH210" s="401"/>
      <c r="HI210" s="401"/>
      <c r="HJ210" s="401"/>
      <c r="HK210" s="401"/>
      <c r="HL210" s="401"/>
      <c r="HM210" s="401"/>
      <c r="HN210" s="401"/>
      <c r="HO210" s="401"/>
      <c r="HP210" s="401"/>
      <c r="HQ210" s="401"/>
      <c r="HR210" s="401"/>
      <c r="HS210" s="401"/>
      <c r="HT210" s="401"/>
      <c r="HU210" s="401"/>
      <c r="HV210" s="401"/>
      <c r="HW210" s="401"/>
      <c r="HX210" s="401"/>
      <c r="HY210" s="401"/>
      <c r="HZ210" s="401"/>
      <c r="IA210" s="401"/>
      <c r="IB210" s="401"/>
      <c r="IC210" s="401"/>
      <c r="ID210" s="401"/>
      <c r="IE210" s="401"/>
      <c r="IF210" s="401"/>
      <c r="IG210" s="401"/>
      <c r="IH210" s="401"/>
      <c r="II210" s="401"/>
      <c r="IJ210" s="401"/>
      <c r="IK210" s="401"/>
      <c r="IL210" s="401"/>
      <c r="IM210" s="401"/>
      <c r="IN210" s="401"/>
      <c r="IO210" s="401"/>
      <c r="IP210" s="401"/>
      <c r="IQ210" s="401"/>
      <c r="IR210" s="401"/>
      <c r="IS210" s="401"/>
      <c r="IT210" s="401"/>
      <c r="IU210" s="401"/>
      <c r="IV210" s="401"/>
      <c r="IW210" s="401"/>
      <c r="IX210" s="401"/>
      <c r="IY210" s="401"/>
      <c r="IZ210" s="401"/>
      <c r="JA210" s="401"/>
      <c r="JB210" s="401"/>
      <c r="JC210" s="401"/>
      <c r="JD210" s="401"/>
      <c r="JE210" s="401"/>
      <c r="JF210" s="401"/>
      <c r="JG210" s="401"/>
      <c r="JH210" s="401"/>
      <c r="JI210" s="401"/>
      <c r="JJ210" s="401"/>
      <c r="JK210" s="401"/>
      <c r="JL210" s="401"/>
      <c r="JM210" s="401"/>
      <c r="JN210" s="401"/>
      <c r="JO210" s="401"/>
      <c r="JP210" s="401"/>
      <c r="JQ210" s="401"/>
      <c r="JR210" s="401"/>
      <c r="JS210" s="401"/>
      <c r="JT210" s="401"/>
      <c r="JU210" s="401"/>
      <c r="JV210" s="401"/>
      <c r="JW210" s="401"/>
      <c r="JX210" s="401"/>
      <c r="JY210" s="401"/>
      <c r="JZ210" s="401"/>
      <c r="KA210" s="401"/>
      <c r="KB210" s="401"/>
      <c r="KC210" s="401"/>
      <c r="KD210" s="401"/>
      <c r="KE210" s="401"/>
      <c r="KF210" s="401"/>
      <c r="KG210" s="401"/>
      <c r="KH210" s="401"/>
      <c r="KI210" s="401"/>
      <c r="KJ210" s="401"/>
      <c r="KK210" s="401"/>
      <c r="KL210" s="401"/>
      <c r="KM210" s="401"/>
      <c r="KN210" s="401"/>
      <c r="KO210" s="401"/>
      <c r="KP210" s="401"/>
      <c r="KQ210" s="401"/>
      <c r="KR210" s="401"/>
      <c r="KS210" s="401"/>
      <c r="KT210" s="401"/>
      <c r="KU210" s="401"/>
      <c r="KV210" s="401"/>
      <c r="KW210" s="401"/>
      <c r="KX210" s="401"/>
      <c r="KY210" s="401"/>
      <c r="KZ210" s="401"/>
      <c r="LA210" s="401"/>
      <c r="LB210" s="401"/>
      <c r="LC210" s="401"/>
      <c r="LD210" s="401"/>
      <c r="LE210" s="401"/>
      <c r="LF210" s="401"/>
      <c r="LG210" s="401"/>
      <c r="LH210" s="401"/>
      <c r="LI210" s="401"/>
      <c r="LJ210" s="401"/>
      <c r="LK210" s="401"/>
      <c r="LL210" s="401"/>
      <c r="LM210" s="401"/>
      <c r="LN210" s="401"/>
      <c r="LO210" s="401"/>
      <c r="LP210" s="401"/>
      <c r="LQ210" s="401"/>
      <c r="LR210" s="401"/>
      <c r="LS210" s="401"/>
      <c r="LT210" s="401"/>
      <c r="LU210" s="401"/>
      <c r="LV210" s="401"/>
      <c r="LW210" s="401"/>
      <c r="LX210" s="401"/>
      <c r="LY210" s="401"/>
      <c r="LZ210" s="401"/>
      <c r="MA210" s="401"/>
      <c r="MB210" s="401"/>
      <c r="MC210" s="401"/>
      <c r="MD210" s="401"/>
      <c r="ME210" s="401"/>
      <c r="MF210" s="401"/>
      <c r="MG210" s="401"/>
      <c r="MH210" s="401"/>
      <c r="MI210" s="401"/>
      <c r="MJ210" s="401"/>
      <c r="MK210" s="401"/>
      <c r="ML210" s="401"/>
      <c r="MM210" s="401"/>
      <c r="MN210" s="401"/>
      <c r="MO210" s="401"/>
      <c r="MP210" s="401"/>
      <c r="MQ210" s="401"/>
      <c r="MR210" s="401"/>
      <c r="MS210" s="401"/>
      <c r="MT210" s="401"/>
      <c r="MU210" s="401"/>
      <c r="MV210" s="401"/>
      <c r="MW210" s="401"/>
      <c r="MX210" s="401"/>
      <c r="MY210" s="401"/>
      <c r="MZ210" s="401"/>
      <c r="NA210" s="401"/>
      <c r="NB210" s="401"/>
      <c r="NC210" s="401"/>
      <c r="ND210" s="401"/>
      <c r="NE210" s="401"/>
      <c r="NF210" s="401"/>
      <c r="NG210" s="401"/>
      <c r="NH210" s="401"/>
      <c r="NI210" s="401"/>
      <c r="NJ210" s="401"/>
      <c r="NK210" s="401"/>
      <c r="NL210" s="401"/>
      <c r="NM210" s="401"/>
      <c r="NN210" s="401"/>
      <c r="NO210" s="401"/>
      <c r="NP210" s="401"/>
      <c r="NQ210" s="401"/>
      <c r="NR210" s="401"/>
      <c r="NS210" s="401"/>
      <c r="NT210" s="401"/>
      <c r="NU210" s="401"/>
      <c r="NV210" s="401"/>
      <c r="NW210" s="401"/>
      <c r="NX210" s="401"/>
      <c r="NY210" s="401"/>
      <c r="NZ210" s="401"/>
      <c r="OA210" s="401"/>
      <c r="OB210" s="401"/>
      <c r="OC210" s="401"/>
      <c r="OD210" s="401"/>
      <c r="OE210" s="401"/>
      <c r="OF210" s="401"/>
      <c r="OG210" s="401"/>
      <c r="OH210" s="401"/>
      <c r="OI210" s="401"/>
      <c r="OJ210" s="401"/>
      <c r="OK210" s="401"/>
      <c r="OL210" s="401"/>
      <c r="OM210" s="401"/>
      <c r="ON210" s="401"/>
      <c r="OO210" s="401"/>
      <c r="OP210" s="401"/>
      <c r="OQ210" s="401"/>
      <c r="OR210" s="401"/>
      <c r="OS210" s="401"/>
      <c r="OT210" s="401"/>
      <c r="OU210" s="401"/>
      <c r="OV210" s="401"/>
      <c r="OW210" s="401"/>
      <c r="OX210" s="401"/>
      <c r="OY210" s="401"/>
      <c r="OZ210" s="401"/>
      <c r="PA210" s="401"/>
      <c r="PB210" s="401"/>
      <c r="PC210" s="401"/>
      <c r="PD210" s="401"/>
      <c r="PE210" s="401"/>
      <c r="PF210" s="401"/>
      <c r="PG210" s="401"/>
      <c r="PH210" s="401"/>
      <c r="PI210" s="401"/>
      <c r="PJ210" s="401"/>
      <c r="PK210" s="401"/>
      <c r="PL210" s="401"/>
      <c r="PM210" s="401"/>
      <c r="PN210" s="401"/>
      <c r="PO210" s="401"/>
      <c r="PP210" s="401"/>
      <c r="PQ210" s="401"/>
      <c r="PR210" s="401"/>
      <c r="PS210" s="401"/>
      <c r="PT210" s="401"/>
      <c r="PU210" s="401"/>
      <c r="PV210" s="401"/>
      <c r="PW210" s="401"/>
      <c r="PX210" s="401"/>
      <c r="PY210" s="401"/>
      <c r="PZ210" s="401"/>
      <c r="QA210" s="401"/>
      <c r="QB210" s="401"/>
      <c r="QC210" s="401"/>
      <c r="QD210" s="401"/>
      <c r="QE210" s="401"/>
      <c r="QF210" s="401"/>
      <c r="QG210" s="401"/>
      <c r="QH210" s="401"/>
      <c r="QI210" s="401"/>
      <c r="QJ210" s="401"/>
      <c r="QK210" s="401"/>
      <c r="QL210" s="401"/>
      <c r="QM210" s="401"/>
      <c r="QN210" s="401"/>
      <c r="QO210" s="401"/>
      <c r="QP210" s="401"/>
      <c r="QQ210" s="401"/>
      <c r="QR210" s="401"/>
      <c r="QS210" s="401"/>
      <c r="QT210" s="401"/>
      <c r="QU210" s="401"/>
      <c r="QV210" s="401"/>
      <c r="QW210" s="401"/>
      <c r="QX210" s="401"/>
      <c r="QY210" s="401"/>
      <c r="QZ210" s="401"/>
      <c r="RA210" s="401"/>
      <c r="RB210" s="401"/>
      <c r="RC210" s="401"/>
      <c r="RD210" s="401"/>
      <c r="RE210" s="401"/>
      <c r="RF210" s="401"/>
      <c r="RG210" s="401"/>
      <c r="RH210" s="401"/>
      <c r="RI210" s="401"/>
      <c r="RJ210" s="401"/>
      <c r="RK210" s="401"/>
      <c r="RL210" s="401"/>
      <c r="RM210" s="401"/>
      <c r="RN210" s="401"/>
      <c r="RO210" s="401"/>
      <c r="RP210" s="401"/>
      <c r="RQ210" s="401"/>
      <c r="RR210" s="401"/>
      <c r="RS210" s="401"/>
      <c r="RT210" s="401"/>
      <c r="RU210" s="401"/>
      <c r="RV210" s="401"/>
      <c r="RW210" s="401"/>
      <c r="RX210" s="401"/>
      <c r="RY210" s="401"/>
      <c r="RZ210" s="401"/>
      <c r="SA210" s="401"/>
      <c r="SB210" s="401"/>
      <c r="SC210" s="401"/>
      <c r="SD210" s="401"/>
      <c r="SE210" s="401"/>
      <c r="SF210" s="401"/>
      <c r="SG210" s="401"/>
      <c r="SH210" s="401"/>
      <c r="SI210" s="401"/>
      <c r="SJ210" s="401"/>
      <c r="SK210" s="401"/>
      <c r="SL210" s="401"/>
      <c r="SM210" s="401"/>
      <c r="SN210" s="401"/>
      <c r="SO210" s="401"/>
      <c r="SP210" s="401"/>
      <c r="SQ210" s="401"/>
      <c r="SR210" s="401"/>
      <c r="SS210" s="401"/>
      <c r="ST210" s="401"/>
      <c r="SU210" s="401"/>
      <c r="SV210" s="401"/>
      <c r="SW210" s="401"/>
      <c r="SX210" s="401"/>
      <c r="SY210" s="401"/>
      <c r="SZ210" s="401"/>
      <c r="TA210" s="401"/>
      <c r="TB210" s="401"/>
      <c r="TC210" s="401"/>
      <c r="TD210" s="401"/>
      <c r="TE210" s="401"/>
      <c r="TF210" s="401"/>
      <c r="TG210" s="401"/>
      <c r="TH210" s="401"/>
      <c r="TI210" s="401"/>
      <c r="TJ210" s="401"/>
      <c r="TK210" s="401"/>
      <c r="TL210" s="401"/>
      <c r="TM210" s="401"/>
      <c r="TN210" s="401"/>
      <c r="TO210" s="401"/>
      <c r="TP210" s="401"/>
      <c r="TQ210" s="401"/>
      <c r="TR210" s="401"/>
      <c r="TS210" s="401"/>
      <c r="TT210" s="401"/>
      <c r="TU210" s="401"/>
      <c r="TV210" s="401"/>
      <c r="TW210" s="401"/>
      <c r="TX210" s="401"/>
      <c r="TY210" s="401"/>
      <c r="TZ210" s="401"/>
      <c r="UA210" s="401"/>
      <c r="UB210" s="401"/>
      <c r="UC210" s="401"/>
      <c r="UD210" s="401"/>
      <c r="UE210" s="401"/>
      <c r="UF210" s="401"/>
      <c r="UG210" s="401"/>
      <c r="UH210" s="401"/>
      <c r="UI210" s="401"/>
      <c r="UJ210" s="401"/>
      <c r="UK210" s="401"/>
      <c r="UL210" s="401"/>
      <c r="UM210" s="401"/>
    </row>
    <row r="211" spans="1:559" s="467" customFormat="1" ht="13.95" customHeight="1">
      <c r="A211" s="963"/>
      <c r="B211" s="450" t="s">
        <v>2995</v>
      </c>
      <c r="C211" s="451" t="s">
        <v>477</v>
      </c>
      <c r="D211" s="451" t="s">
        <v>1253</v>
      </c>
      <c r="E211" s="451" t="s">
        <v>1254</v>
      </c>
      <c r="F211" s="452">
        <v>20.059999999999999</v>
      </c>
      <c r="G211" s="452">
        <v>0.45</v>
      </c>
      <c r="H211" s="452">
        <v>1.78</v>
      </c>
      <c r="I211" s="453">
        <f>COUNT(F211:F213)</f>
        <v>3</v>
      </c>
      <c r="J211" s="458">
        <f>AVERAGE(F211:F213)</f>
        <v>19.45</v>
      </c>
      <c r="K211" s="458">
        <f>STDEV(F211:F213)</f>
        <v>0.52829915767489111</v>
      </c>
      <c r="L211" s="459">
        <f>K211/J211</f>
        <v>2.7161910420302887E-2</v>
      </c>
      <c r="M211" s="454">
        <f t="shared" si="117"/>
        <v>1.154648821861999</v>
      </c>
      <c r="N211" s="455">
        <f t="shared" si="118"/>
        <v>0.8758828674153587</v>
      </c>
      <c r="O211" s="455">
        <f t="shared" si="119"/>
        <v>0.7517657348307174</v>
      </c>
      <c r="P211" s="455">
        <f t="shared" si="120"/>
        <v>0.2482342651692826</v>
      </c>
      <c r="Q211" s="456">
        <f t="shared" si="121"/>
        <v>0.74470279550784779</v>
      </c>
      <c r="R211" s="457">
        <f>COUNT(F211:F213)</f>
        <v>3</v>
      </c>
      <c r="S211" s="458">
        <f>AVERAGE(F211:F213)</f>
        <v>19.45</v>
      </c>
      <c r="T211" s="458">
        <f>STDEV(F211:F213)</f>
        <v>0.52829915767489111</v>
      </c>
      <c r="U211" s="459">
        <f>T211/S211</f>
        <v>2.7161910420302887E-2</v>
      </c>
      <c r="V211" s="460">
        <f t="shared" si="122"/>
        <v>0.60999999999999943</v>
      </c>
      <c r="W211" s="460">
        <f t="shared" si="123"/>
        <v>1.196</v>
      </c>
      <c r="X211" s="461">
        <f t="shared" si="124"/>
        <v>0.63184579257916973</v>
      </c>
      <c r="Y211" s="462" t="str">
        <f t="shared" si="125"/>
        <v>Accept</v>
      </c>
      <c r="Z211" s="461"/>
      <c r="AA211" s="461"/>
      <c r="AB211" s="463"/>
      <c r="AC211" s="463"/>
      <c r="AD211" s="461"/>
      <c r="AE211" s="463"/>
      <c r="AF211" s="464">
        <f>COUNT(F211:F213)</f>
        <v>3</v>
      </c>
      <c r="AG211" s="465">
        <f>AVERAGE(F211:F213)</f>
        <v>19.45</v>
      </c>
      <c r="AH211" s="465">
        <f>STDEV(F211:F213)</f>
        <v>0.52829915767489111</v>
      </c>
      <c r="AI211" s="466">
        <f>AH211/AG211</f>
        <v>2.7161910420302887E-2</v>
      </c>
      <c r="AJ211" s="401"/>
      <c r="AK211" s="401"/>
      <c r="AL211" s="401"/>
      <c r="AM211" s="401"/>
      <c r="AN211" s="401"/>
      <c r="AO211" s="401"/>
      <c r="AP211" s="401"/>
      <c r="AQ211" s="401"/>
      <c r="AR211" s="401"/>
      <c r="AS211" s="401"/>
      <c r="AT211" s="401"/>
      <c r="AU211" s="401"/>
      <c r="AV211" s="401"/>
      <c r="AW211" s="401"/>
      <c r="AX211" s="401"/>
      <c r="AY211" s="401"/>
      <c r="AZ211" s="401"/>
      <c r="BA211" s="401"/>
      <c r="BB211" s="401"/>
      <c r="BC211" s="401"/>
      <c r="BD211" s="401"/>
      <c r="BE211" s="401"/>
      <c r="BF211" s="401"/>
      <c r="BG211" s="401"/>
      <c r="BH211" s="401"/>
      <c r="BI211" s="401"/>
      <c r="BJ211" s="401"/>
      <c r="BK211" s="401"/>
      <c r="BL211" s="401"/>
      <c r="BM211" s="401"/>
      <c r="BN211" s="401"/>
      <c r="BO211" s="401"/>
      <c r="BP211" s="401"/>
      <c r="BQ211" s="401"/>
      <c r="BR211" s="401"/>
      <c r="BS211" s="401"/>
      <c r="BT211" s="401"/>
      <c r="BU211" s="401"/>
      <c r="BV211" s="401"/>
      <c r="BW211" s="401"/>
      <c r="BX211" s="401"/>
      <c r="BY211" s="401"/>
      <c r="BZ211" s="401"/>
      <c r="CA211" s="401"/>
      <c r="CB211" s="401"/>
      <c r="CC211" s="401"/>
      <c r="CD211" s="401"/>
      <c r="CE211" s="401"/>
      <c r="CF211" s="401"/>
      <c r="CG211" s="401"/>
      <c r="CH211" s="401"/>
      <c r="CI211" s="401"/>
      <c r="CJ211" s="401"/>
      <c r="CK211" s="401"/>
      <c r="CL211" s="401"/>
      <c r="CM211" s="401"/>
      <c r="CN211" s="401"/>
      <c r="CO211" s="401"/>
      <c r="CP211" s="401"/>
      <c r="CQ211" s="401"/>
      <c r="CR211" s="401"/>
      <c r="CS211" s="401"/>
      <c r="CT211" s="401"/>
      <c r="CU211" s="401"/>
      <c r="CV211" s="401"/>
      <c r="CW211" s="401"/>
      <c r="CX211" s="401"/>
      <c r="CY211" s="401"/>
      <c r="CZ211" s="401"/>
      <c r="DA211" s="401"/>
      <c r="DB211" s="401"/>
      <c r="DC211" s="401"/>
      <c r="DD211" s="401"/>
      <c r="DE211" s="401"/>
      <c r="DF211" s="401"/>
      <c r="DG211" s="401"/>
      <c r="DH211" s="401"/>
      <c r="DI211" s="401"/>
      <c r="DJ211" s="401"/>
      <c r="DK211" s="401"/>
      <c r="DL211" s="401"/>
      <c r="DM211" s="401"/>
      <c r="DN211" s="401"/>
      <c r="DO211" s="401"/>
      <c r="DP211" s="401"/>
      <c r="DQ211" s="401"/>
      <c r="DR211" s="401"/>
      <c r="DS211" s="401"/>
      <c r="DT211" s="401"/>
      <c r="DU211" s="401"/>
      <c r="DV211" s="401"/>
      <c r="DW211" s="401"/>
      <c r="DX211" s="401"/>
      <c r="DY211" s="401"/>
      <c r="DZ211" s="401"/>
      <c r="EA211" s="401"/>
      <c r="EB211" s="401"/>
      <c r="EC211" s="401"/>
      <c r="ED211" s="401"/>
      <c r="EE211" s="401"/>
      <c r="EF211" s="401"/>
      <c r="EG211" s="401"/>
      <c r="EH211" s="401"/>
      <c r="EI211" s="401"/>
      <c r="EJ211" s="401"/>
      <c r="EK211" s="401"/>
      <c r="EL211" s="401"/>
      <c r="EM211" s="401"/>
      <c r="EN211" s="401"/>
      <c r="EO211" s="401"/>
      <c r="EP211" s="401"/>
      <c r="EQ211" s="401"/>
      <c r="ER211" s="401"/>
      <c r="ES211" s="401"/>
      <c r="ET211" s="401"/>
      <c r="EU211" s="401"/>
      <c r="EV211" s="401"/>
      <c r="EW211" s="401"/>
      <c r="EX211" s="401"/>
      <c r="EY211" s="401"/>
      <c r="EZ211" s="401"/>
      <c r="FA211" s="401"/>
      <c r="FB211" s="401"/>
      <c r="FC211" s="401"/>
      <c r="FD211" s="401"/>
      <c r="FE211" s="401"/>
      <c r="FF211" s="401"/>
      <c r="FG211" s="401"/>
      <c r="FH211" s="401"/>
      <c r="FI211" s="401"/>
      <c r="FJ211" s="401"/>
      <c r="FK211" s="401"/>
      <c r="FL211" s="401"/>
      <c r="FM211" s="401"/>
      <c r="FN211" s="401"/>
      <c r="FO211" s="401"/>
      <c r="FP211" s="401"/>
      <c r="FQ211" s="401"/>
      <c r="FR211" s="401"/>
      <c r="FS211" s="401"/>
      <c r="FT211" s="401"/>
      <c r="FU211" s="401"/>
      <c r="FV211" s="401"/>
      <c r="FW211" s="401"/>
      <c r="FX211" s="401"/>
      <c r="FY211" s="401"/>
      <c r="FZ211" s="401"/>
      <c r="GA211" s="401"/>
      <c r="GB211" s="401"/>
      <c r="GC211" s="401"/>
      <c r="GD211" s="401"/>
      <c r="GE211" s="401"/>
      <c r="GF211" s="401"/>
      <c r="GG211" s="401"/>
      <c r="GH211" s="401"/>
      <c r="GI211" s="401"/>
      <c r="GJ211" s="401"/>
      <c r="GK211" s="401"/>
      <c r="GL211" s="401"/>
      <c r="GM211" s="401"/>
      <c r="GN211" s="401"/>
      <c r="GO211" s="401"/>
      <c r="GP211" s="401"/>
      <c r="GQ211" s="401"/>
      <c r="GR211" s="401"/>
      <c r="GS211" s="401"/>
      <c r="GT211" s="401"/>
      <c r="GU211" s="401"/>
      <c r="GV211" s="401"/>
      <c r="GW211" s="401"/>
      <c r="GX211" s="401"/>
      <c r="GY211" s="401"/>
      <c r="GZ211" s="401"/>
      <c r="HA211" s="401"/>
      <c r="HB211" s="401"/>
      <c r="HC211" s="401"/>
      <c r="HD211" s="401"/>
      <c r="HE211" s="401"/>
      <c r="HF211" s="401"/>
      <c r="HG211" s="401"/>
      <c r="HH211" s="401"/>
      <c r="HI211" s="401"/>
      <c r="HJ211" s="401"/>
      <c r="HK211" s="401"/>
      <c r="HL211" s="401"/>
      <c r="HM211" s="401"/>
      <c r="HN211" s="401"/>
      <c r="HO211" s="401"/>
      <c r="HP211" s="401"/>
      <c r="HQ211" s="401"/>
      <c r="HR211" s="401"/>
      <c r="HS211" s="401"/>
      <c r="HT211" s="401"/>
      <c r="HU211" s="401"/>
      <c r="HV211" s="401"/>
      <c r="HW211" s="401"/>
      <c r="HX211" s="401"/>
      <c r="HY211" s="401"/>
      <c r="HZ211" s="401"/>
      <c r="IA211" s="401"/>
      <c r="IB211" s="401"/>
      <c r="IC211" s="401"/>
      <c r="ID211" s="401"/>
      <c r="IE211" s="401"/>
      <c r="IF211" s="401"/>
      <c r="IG211" s="401"/>
      <c r="IH211" s="401"/>
      <c r="II211" s="401"/>
      <c r="IJ211" s="401"/>
      <c r="IK211" s="401"/>
      <c r="IL211" s="401"/>
      <c r="IM211" s="401"/>
      <c r="IN211" s="401"/>
      <c r="IO211" s="401"/>
      <c r="IP211" s="401"/>
      <c r="IQ211" s="401"/>
      <c r="IR211" s="401"/>
      <c r="IS211" s="401"/>
      <c r="IT211" s="401"/>
      <c r="IU211" s="401"/>
      <c r="IV211" s="401"/>
      <c r="IW211" s="401"/>
      <c r="IX211" s="401"/>
      <c r="IY211" s="401"/>
      <c r="IZ211" s="401"/>
      <c r="JA211" s="401"/>
      <c r="JB211" s="401"/>
      <c r="JC211" s="401"/>
      <c r="JD211" s="401"/>
      <c r="JE211" s="401"/>
      <c r="JF211" s="401"/>
      <c r="JG211" s="401"/>
      <c r="JH211" s="401"/>
      <c r="JI211" s="401"/>
      <c r="JJ211" s="401"/>
      <c r="JK211" s="401"/>
      <c r="JL211" s="401"/>
      <c r="JM211" s="401"/>
      <c r="JN211" s="401"/>
      <c r="JO211" s="401"/>
      <c r="JP211" s="401"/>
      <c r="JQ211" s="401"/>
      <c r="JR211" s="401"/>
      <c r="JS211" s="401"/>
      <c r="JT211" s="401"/>
      <c r="JU211" s="401"/>
      <c r="JV211" s="401"/>
      <c r="JW211" s="401"/>
      <c r="JX211" s="401"/>
      <c r="JY211" s="401"/>
      <c r="JZ211" s="401"/>
      <c r="KA211" s="401"/>
      <c r="KB211" s="401"/>
      <c r="KC211" s="401"/>
      <c r="KD211" s="401"/>
      <c r="KE211" s="401"/>
      <c r="KF211" s="401"/>
      <c r="KG211" s="401"/>
      <c r="KH211" s="401"/>
      <c r="KI211" s="401"/>
      <c r="KJ211" s="401"/>
      <c r="KK211" s="401"/>
      <c r="KL211" s="401"/>
      <c r="KM211" s="401"/>
      <c r="KN211" s="401"/>
      <c r="KO211" s="401"/>
      <c r="KP211" s="401"/>
      <c r="KQ211" s="401"/>
      <c r="KR211" s="401"/>
      <c r="KS211" s="401"/>
      <c r="KT211" s="401"/>
      <c r="KU211" s="401"/>
      <c r="KV211" s="401"/>
      <c r="KW211" s="401"/>
      <c r="KX211" s="401"/>
      <c r="KY211" s="401"/>
      <c r="KZ211" s="401"/>
      <c r="LA211" s="401"/>
      <c r="LB211" s="401"/>
      <c r="LC211" s="401"/>
      <c r="LD211" s="401"/>
      <c r="LE211" s="401"/>
      <c r="LF211" s="401"/>
      <c r="LG211" s="401"/>
      <c r="LH211" s="401"/>
      <c r="LI211" s="401"/>
      <c r="LJ211" s="401"/>
      <c r="LK211" s="401"/>
      <c r="LL211" s="401"/>
      <c r="LM211" s="401"/>
      <c r="LN211" s="401"/>
      <c r="LO211" s="401"/>
      <c r="LP211" s="401"/>
      <c r="LQ211" s="401"/>
      <c r="LR211" s="401"/>
      <c r="LS211" s="401"/>
      <c r="LT211" s="401"/>
      <c r="LU211" s="401"/>
      <c r="LV211" s="401"/>
      <c r="LW211" s="401"/>
      <c r="LX211" s="401"/>
      <c r="LY211" s="401"/>
      <c r="LZ211" s="401"/>
      <c r="MA211" s="401"/>
      <c r="MB211" s="401"/>
      <c r="MC211" s="401"/>
      <c r="MD211" s="401"/>
      <c r="ME211" s="401"/>
      <c r="MF211" s="401"/>
      <c r="MG211" s="401"/>
      <c r="MH211" s="401"/>
      <c r="MI211" s="401"/>
      <c r="MJ211" s="401"/>
      <c r="MK211" s="401"/>
      <c r="ML211" s="401"/>
      <c r="MM211" s="401"/>
      <c r="MN211" s="401"/>
      <c r="MO211" s="401"/>
      <c r="MP211" s="401"/>
      <c r="MQ211" s="401"/>
      <c r="MR211" s="401"/>
      <c r="MS211" s="401"/>
      <c r="MT211" s="401"/>
      <c r="MU211" s="401"/>
      <c r="MV211" s="401"/>
      <c r="MW211" s="401"/>
      <c r="MX211" s="401"/>
      <c r="MY211" s="401"/>
      <c r="MZ211" s="401"/>
      <c r="NA211" s="401"/>
      <c r="NB211" s="401"/>
      <c r="NC211" s="401"/>
      <c r="ND211" s="401"/>
      <c r="NE211" s="401"/>
      <c r="NF211" s="401"/>
      <c r="NG211" s="401"/>
      <c r="NH211" s="401"/>
      <c r="NI211" s="401"/>
      <c r="NJ211" s="401"/>
      <c r="NK211" s="401"/>
      <c r="NL211" s="401"/>
      <c r="NM211" s="401"/>
      <c r="NN211" s="401"/>
      <c r="NO211" s="401"/>
      <c r="NP211" s="401"/>
      <c r="NQ211" s="401"/>
      <c r="NR211" s="401"/>
      <c r="NS211" s="401"/>
      <c r="NT211" s="401"/>
      <c r="NU211" s="401"/>
      <c r="NV211" s="401"/>
      <c r="NW211" s="401"/>
      <c r="NX211" s="401"/>
      <c r="NY211" s="401"/>
      <c r="NZ211" s="401"/>
      <c r="OA211" s="401"/>
      <c r="OB211" s="401"/>
      <c r="OC211" s="401"/>
      <c r="OD211" s="401"/>
      <c r="OE211" s="401"/>
      <c r="OF211" s="401"/>
      <c r="OG211" s="401"/>
      <c r="OH211" s="401"/>
      <c r="OI211" s="401"/>
      <c r="OJ211" s="401"/>
      <c r="OK211" s="401"/>
      <c r="OL211" s="401"/>
      <c r="OM211" s="401"/>
      <c r="ON211" s="401"/>
      <c r="OO211" s="401"/>
      <c r="OP211" s="401"/>
      <c r="OQ211" s="401"/>
      <c r="OR211" s="401"/>
      <c r="OS211" s="401"/>
      <c r="OT211" s="401"/>
      <c r="OU211" s="401"/>
      <c r="OV211" s="401"/>
      <c r="OW211" s="401"/>
      <c r="OX211" s="401"/>
      <c r="OY211" s="401"/>
      <c r="OZ211" s="401"/>
      <c r="PA211" s="401"/>
      <c r="PB211" s="401"/>
      <c r="PC211" s="401"/>
      <c r="PD211" s="401"/>
      <c r="PE211" s="401"/>
      <c r="PF211" s="401"/>
      <c r="PG211" s="401"/>
      <c r="PH211" s="401"/>
      <c r="PI211" s="401"/>
      <c r="PJ211" s="401"/>
      <c r="PK211" s="401"/>
      <c r="PL211" s="401"/>
      <c r="PM211" s="401"/>
      <c r="PN211" s="401"/>
      <c r="PO211" s="401"/>
      <c r="PP211" s="401"/>
      <c r="PQ211" s="401"/>
      <c r="PR211" s="401"/>
      <c r="PS211" s="401"/>
      <c r="PT211" s="401"/>
      <c r="PU211" s="401"/>
      <c r="PV211" s="401"/>
      <c r="PW211" s="401"/>
      <c r="PX211" s="401"/>
      <c r="PY211" s="401"/>
      <c r="PZ211" s="401"/>
      <c r="QA211" s="401"/>
      <c r="QB211" s="401"/>
      <c r="QC211" s="401"/>
      <c r="QD211" s="401"/>
      <c r="QE211" s="401"/>
      <c r="QF211" s="401"/>
      <c r="QG211" s="401"/>
      <c r="QH211" s="401"/>
      <c r="QI211" s="401"/>
      <c r="QJ211" s="401"/>
      <c r="QK211" s="401"/>
      <c r="QL211" s="401"/>
      <c r="QM211" s="401"/>
      <c r="QN211" s="401"/>
      <c r="QO211" s="401"/>
      <c r="QP211" s="401"/>
      <c r="QQ211" s="401"/>
      <c r="QR211" s="401"/>
      <c r="QS211" s="401"/>
      <c r="QT211" s="401"/>
      <c r="QU211" s="401"/>
      <c r="QV211" s="401"/>
      <c r="QW211" s="401"/>
      <c r="QX211" s="401"/>
      <c r="QY211" s="401"/>
      <c r="QZ211" s="401"/>
      <c r="RA211" s="401"/>
      <c r="RB211" s="401"/>
      <c r="RC211" s="401"/>
      <c r="RD211" s="401"/>
      <c r="RE211" s="401"/>
      <c r="RF211" s="401"/>
      <c r="RG211" s="401"/>
      <c r="RH211" s="401"/>
      <c r="RI211" s="401"/>
      <c r="RJ211" s="401"/>
      <c r="RK211" s="401"/>
      <c r="RL211" s="401"/>
      <c r="RM211" s="401"/>
      <c r="RN211" s="401"/>
      <c r="RO211" s="401"/>
      <c r="RP211" s="401"/>
      <c r="RQ211" s="401"/>
      <c r="RR211" s="401"/>
      <c r="RS211" s="401"/>
      <c r="RT211" s="401"/>
      <c r="RU211" s="401"/>
      <c r="RV211" s="401"/>
      <c r="RW211" s="401"/>
      <c r="RX211" s="401"/>
      <c r="RY211" s="401"/>
      <c r="RZ211" s="401"/>
      <c r="SA211" s="401"/>
      <c r="SB211" s="401"/>
      <c r="SC211" s="401"/>
      <c r="SD211" s="401"/>
      <c r="SE211" s="401"/>
      <c r="SF211" s="401"/>
      <c r="SG211" s="401"/>
      <c r="SH211" s="401"/>
      <c r="SI211" s="401"/>
      <c r="SJ211" s="401"/>
      <c r="SK211" s="401"/>
      <c r="SL211" s="401"/>
      <c r="SM211" s="401"/>
      <c r="SN211" s="401"/>
      <c r="SO211" s="401"/>
      <c r="SP211" s="401"/>
      <c r="SQ211" s="401"/>
      <c r="SR211" s="401"/>
      <c r="SS211" s="401"/>
      <c r="ST211" s="401"/>
      <c r="SU211" s="401"/>
      <c r="SV211" s="401"/>
      <c r="SW211" s="401"/>
      <c r="SX211" s="401"/>
      <c r="SY211" s="401"/>
      <c r="SZ211" s="401"/>
      <c r="TA211" s="401"/>
      <c r="TB211" s="401"/>
      <c r="TC211" s="401"/>
      <c r="TD211" s="401"/>
      <c r="TE211" s="401"/>
      <c r="TF211" s="401"/>
      <c r="TG211" s="401"/>
      <c r="TH211" s="401"/>
      <c r="TI211" s="401"/>
      <c r="TJ211" s="401"/>
      <c r="TK211" s="401"/>
      <c r="TL211" s="401"/>
      <c r="TM211" s="401"/>
      <c r="TN211" s="401"/>
      <c r="TO211" s="401"/>
      <c r="TP211" s="401"/>
      <c r="TQ211" s="401"/>
      <c r="TR211" s="401"/>
      <c r="TS211" s="401"/>
      <c r="TT211" s="401"/>
      <c r="TU211" s="401"/>
      <c r="TV211" s="401"/>
      <c r="TW211" s="401"/>
      <c r="TX211" s="401"/>
      <c r="TY211" s="401"/>
      <c r="TZ211" s="401"/>
      <c r="UA211" s="401"/>
      <c r="UB211" s="401"/>
      <c r="UC211" s="401"/>
      <c r="UD211" s="401"/>
      <c r="UE211" s="401"/>
      <c r="UF211" s="401"/>
      <c r="UG211" s="401"/>
      <c r="UH211" s="401"/>
      <c r="UI211" s="401"/>
      <c r="UJ211" s="401"/>
      <c r="UK211" s="401"/>
      <c r="UL211" s="401"/>
      <c r="UM211" s="401"/>
    </row>
    <row r="212" spans="1:559" s="401" customFormat="1" ht="13.95" customHeight="1">
      <c r="A212" s="963"/>
      <c r="B212" s="468" t="s">
        <v>2995</v>
      </c>
      <c r="C212" s="469" t="s">
        <v>477</v>
      </c>
      <c r="D212" s="469" t="s">
        <v>1255</v>
      </c>
      <c r="E212" s="469" t="s">
        <v>1256</v>
      </c>
      <c r="F212" s="470">
        <v>19.149999999999999</v>
      </c>
      <c r="G212" s="470">
        <v>0.91</v>
      </c>
      <c r="H212" s="470">
        <v>1.88</v>
      </c>
      <c r="I212" s="471">
        <f t="shared" ref="I212:L213" si="127">I211</f>
        <v>3</v>
      </c>
      <c r="J212" s="472">
        <f t="shared" si="127"/>
        <v>19.45</v>
      </c>
      <c r="K212" s="472">
        <f t="shared" si="127"/>
        <v>0.52829915767489111</v>
      </c>
      <c r="L212" s="473">
        <f t="shared" si="127"/>
        <v>2.7161910420302887E-2</v>
      </c>
      <c r="M212" s="474">
        <f t="shared" si="117"/>
        <v>0.56786007632557511</v>
      </c>
      <c r="N212" s="475">
        <f t="shared" si="118"/>
        <v>0.28506499140709141</v>
      </c>
      <c r="O212" s="475">
        <f t="shared" si="119"/>
        <v>0.42987001718581719</v>
      </c>
      <c r="P212" s="475">
        <f t="shared" si="120"/>
        <v>0.57012998281418281</v>
      </c>
      <c r="Q212" s="476">
        <f t="shared" si="121"/>
        <v>1.7103899484425484</v>
      </c>
      <c r="R212" s="477"/>
      <c r="S212" s="472"/>
      <c r="T212" s="472"/>
      <c r="U212" s="473"/>
      <c r="V212" s="478">
        <f t="shared" si="122"/>
        <v>0.30000000000000071</v>
      </c>
      <c r="W212" s="478">
        <f t="shared" si="123"/>
        <v>1.196</v>
      </c>
      <c r="X212" s="479">
        <f t="shared" si="124"/>
        <v>0.63184579257916973</v>
      </c>
      <c r="Y212" s="480" t="str">
        <f t="shared" si="125"/>
        <v>Accept</v>
      </c>
      <c r="Z212" s="479"/>
      <c r="AA212" s="479"/>
      <c r="AB212" s="481"/>
      <c r="AC212" s="481"/>
      <c r="AD212" s="479"/>
      <c r="AE212" s="481"/>
      <c r="AF212" s="464"/>
      <c r="AG212" s="482"/>
      <c r="AH212" s="482"/>
      <c r="AI212" s="483"/>
    </row>
    <row r="213" spans="1:559" s="501" customFormat="1" ht="13.95" customHeight="1">
      <c r="A213" s="964"/>
      <c r="B213" s="484" t="s">
        <v>2995</v>
      </c>
      <c r="C213" s="485" t="s">
        <v>477</v>
      </c>
      <c r="D213" s="485" t="s">
        <v>1257</v>
      </c>
      <c r="E213" s="485" t="s">
        <v>1258</v>
      </c>
      <c r="F213" s="486">
        <v>19.14</v>
      </c>
      <c r="G213" s="486">
        <v>0.46</v>
      </c>
      <c r="H213" s="486">
        <v>1.71</v>
      </c>
      <c r="I213" s="487">
        <f t="shared" si="127"/>
        <v>3</v>
      </c>
      <c r="J213" s="488">
        <f t="shared" si="127"/>
        <v>19.45</v>
      </c>
      <c r="K213" s="488">
        <f t="shared" si="127"/>
        <v>0.52829915767489111</v>
      </c>
      <c r="L213" s="489">
        <f t="shared" si="127"/>
        <v>2.7161910420302887E-2</v>
      </c>
      <c r="M213" s="490">
        <f t="shared" si="117"/>
        <v>0.58678874553642379</v>
      </c>
      <c r="N213" s="491">
        <f t="shared" si="118"/>
        <v>0.27867279817547941</v>
      </c>
      <c r="O213" s="491">
        <f t="shared" si="119"/>
        <v>0.44265440364904118</v>
      </c>
      <c r="P213" s="491">
        <f t="shared" si="120"/>
        <v>0.55734559635095882</v>
      </c>
      <c r="Q213" s="492">
        <f t="shared" si="121"/>
        <v>1.6720367890528764</v>
      </c>
      <c r="R213" s="493"/>
      <c r="S213" s="488"/>
      <c r="T213" s="488"/>
      <c r="U213" s="489"/>
      <c r="V213" s="494">
        <f t="shared" si="122"/>
        <v>0.30999999999999872</v>
      </c>
      <c r="W213" s="494">
        <f t="shared" si="123"/>
        <v>1.196</v>
      </c>
      <c r="X213" s="495">
        <f t="shared" si="124"/>
        <v>0.63184579257916973</v>
      </c>
      <c r="Y213" s="496" t="str">
        <f t="shared" si="125"/>
        <v>Accept</v>
      </c>
      <c r="Z213" s="495"/>
      <c r="AA213" s="495"/>
      <c r="AB213" s="497"/>
      <c r="AC213" s="497"/>
      <c r="AD213" s="495"/>
      <c r="AE213" s="497"/>
      <c r="AF213" s="498"/>
      <c r="AG213" s="499"/>
      <c r="AH213" s="499"/>
      <c r="AI213" s="500"/>
      <c r="AJ213" s="401"/>
      <c r="AK213" s="401"/>
      <c r="AL213" s="401"/>
      <c r="AM213" s="401"/>
      <c r="AN213" s="401"/>
      <c r="AO213" s="401"/>
      <c r="AP213" s="401"/>
      <c r="AQ213" s="401"/>
      <c r="AR213" s="401"/>
      <c r="AS213" s="401"/>
      <c r="AT213" s="401"/>
      <c r="AU213" s="401"/>
      <c r="AV213" s="401"/>
      <c r="AW213" s="401"/>
      <c r="AX213" s="401"/>
      <c r="AY213" s="401"/>
      <c r="AZ213" s="401"/>
      <c r="BA213" s="401"/>
      <c r="BB213" s="401"/>
      <c r="BC213" s="401"/>
      <c r="BD213" s="401"/>
      <c r="BE213" s="401"/>
      <c r="BF213" s="401"/>
      <c r="BG213" s="401"/>
      <c r="BH213" s="401"/>
      <c r="BI213" s="401"/>
      <c r="BJ213" s="401"/>
      <c r="BK213" s="401"/>
      <c r="BL213" s="401"/>
      <c r="BM213" s="401"/>
      <c r="BN213" s="401"/>
      <c r="BO213" s="401"/>
      <c r="BP213" s="401"/>
      <c r="BQ213" s="401"/>
      <c r="BR213" s="401"/>
      <c r="BS213" s="401"/>
      <c r="BT213" s="401"/>
      <c r="BU213" s="401"/>
      <c r="BV213" s="401"/>
      <c r="BW213" s="401"/>
      <c r="BX213" s="401"/>
      <c r="BY213" s="401"/>
      <c r="BZ213" s="401"/>
      <c r="CA213" s="401"/>
      <c r="CB213" s="401"/>
      <c r="CC213" s="401"/>
      <c r="CD213" s="401"/>
      <c r="CE213" s="401"/>
      <c r="CF213" s="401"/>
      <c r="CG213" s="401"/>
      <c r="CH213" s="401"/>
      <c r="CI213" s="401"/>
      <c r="CJ213" s="401"/>
      <c r="CK213" s="401"/>
      <c r="CL213" s="401"/>
      <c r="CM213" s="401"/>
      <c r="CN213" s="401"/>
      <c r="CO213" s="401"/>
      <c r="CP213" s="401"/>
      <c r="CQ213" s="401"/>
      <c r="CR213" s="401"/>
      <c r="CS213" s="401"/>
      <c r="CT213" s="401"/>
      <c r="CU213" s="401"/>
      <c r="CV213" s="401"/>
      <c r="CW213" s="401"/>
      <c r="CX213" s="401"/>
      <c r="CY213" s="401"/>
      <c r="CZ213" s="401"/>
      <c r="DA213" s="401"/>
      <c r="DB213" s="401"/>
      <c r="DC213" s="401"/>
      <c r="DD213" s="401"/>
      <c r="DE213" s="401"/>
      <c r="DF213" s="401"/>
      <c r="DG213" s="401"/>
      <c r="DH213" s="401"/>
      <c r="DI213" s="401"/>
      <c r="DJ213" s="401"/>
      <c r="DK213" s="401"/>
      <c r="DL213" s="401"/>
      <c r="DM213" s="401"/>
      <c r="DN213" s="401"/>
      <c r="DO213" s="401"/>
      <c r="DP213" s="401"/>
      <c r="DQ213" s="401"/>
      <c r="DR213" s="401"/>
      <c r="DS213" s="401"/>
      <c r="DT213" s="401"/>
      <c r="DU213" s="401"/>
      <c r="DV213" s="401"/>
      <c r="DW213" s="401"/>
      <c r="DX213" s="401"/>
      <c r="DY213" s="401"/>
      <c r="DZ213" s="401"/>
      <c r="EA213" s="401"/>
      <c r="EB213" s="401"/>
      <c r="EC213" s="401"/>
      <c r="ED213" s="401"/>
      <c r="EE213" s="401"/>
      <c r="EF213" s="401"/>
      <c r="EG213" s="401"/>
      <c r="EH213" s="401"/>
      <c r="EI213" s="401"/>
      <c r="EJ213" s="401"/>
      <c r="EK213" s="401"/>
      <c r="EL213" s="401"/>
      <c r="EM213" s="401"/>
      <c r="EN213" s="401"/>
      <c r="EO213" s="401"/>
      <c r="EP213" s="401"/>
      <c r="EQ213" s="401"/>
      <c r="ER213" s="401"/>
      <c r="ES213" s="401"/>
      <c r="ET213" s="401"/>
      <c r="EU213" s="401"/>
      <c r="EV213" s="401"/>
      <c r="EW213" s="401"/>
      <c r="EX213" s="401"/>
      <c r="EY213" s="401"/>
      <c r="EZ213" s="401"/>
      <c r="FA213" s="401"/>
      <c r="FB213" s="401"/>
      <c r="FC213" s="401"/>
      <c r="FD213" s="401"/>
      <c r="FE213" s="401"/>
      <c r="FF213" s="401"/>
      <c r="FG213" s="401"/>
      <c r="FH213" s="401"/>
      <c r="FI213" s="401"/>
      <c r="FJ213" s="401"/>
      <c r="FK213" s="401"/>
      <c r="FL213" s="401"/>
      <c r="FM213" s="401"/>
      <c r="FN213" s="401"/>
      <c r="FO213" s="401"/>
      <c r="FP213" s="401"/>
      <c r="FQ213" s="401"/>
      <c r="FR213" s="401"/>
      <c r="FS213" s="401"/>
      <c r="FT213" s="401"/>
      <c r="FU213" s="401"/>
      <c r="FV213" s="401"/>
      <c r="FW213" s="401"/>
      <c r="FX213" s="401"/>
      <c r="FY213" s="401"/>
      <c r="FZ213" s="401"/>
      <c r="GA213" s="401"/>
      <c r="GB213" s="401"/>
      <c r="GC213" s="401"/>
      <c r="GD213" s="401"/>
      <c r="GE213" s="401"/>
      <c r="GF213" s="401"/>
      <c r="GG213" s="401"/>
      <c r="GH213" s="401"/>
      <c r="GI213" s="401"/>
      <c r="GJ213" s="401"/>
      <c r="GK213" s="401"/>
      <c r="GL213" s="401"/>
      <c r="GM213" s="401"/>
      <c r="GN213" s="401"/>
      <c r="GO213" s="401"/>
      <c r="GP213" s="401"/>
      <c r="GQ213" s="401"/>
      <c r="GR213" s="401"/>
      <c r="GS213" s="401"/>
      <c r="GT213" s="401"/>
      <c r="GU213" s="401"/>
      <c r="GV213" s="401"/>
      <c r="GW213" s="401"/>
      <c r="GX213" s="401"/>
      <c r="GY213" s="401"/>
      <c r="GZ213" s="401"/>
      <c r="HA213" s="401"/>
      <c r="HB213" s="401"/>
      <c r="HC213" s="401"/>
      <c r="HD213" s="401"/>
      <c r="HE213" s="401"/>
      <c r="HF213" s="401"/>
      <c r="HG213" s="401"/>
      <c r="HH213" s="401"/>
      <c r="HI213" s="401"/>
      <c r="HJ213" s="401"/>
      <c r="HK213" s="401"/>
      <c r="HL213" s="401"/>
      <c r="HM213" s="401"/>
      <c r="HN213" s="401"/>
      <c r="HO213" s="401"/>
      <c r="HP213" s="401"/>
      <c r="HQ213" s="401"/>
      <c r="HR213" s="401"/>
      <c r="HS213" s="401"/>
      <c r="HT213" s="401"/>
      <c r="HU213" s="401"/>
      <c r="HV213" s="401"/>
      <c r="HW213" s="401"/>
      <c r="HX213" s="401"/>
      <c r="HY213" s="401"/>
      <c r="HZ213" s="401"/>
      <c r="IA213" s="401"/>
      <c r="IB213" s="401"/>
      <c r="IC213" s="401"/>
      <c r="ID213" s="401"/>
      <c r="IE213" s="401"/>
      <c r="IF213" s="401"/>
      <c r="IG213" s="401"/>
      <c r="IH213" s="401"/>
      <c r="II213" s="401"/>
      <c r="IJ213" s="401"/>
      <c r="IK213" s="401"/>
      <c r="IL213" s="401"/>
      <c r="IM213" s="401"/>
      <c r="IN213" s="401"/>
      <c r="IO213" s="401"/>
      <c r="IP213" s="401"/>
      <c r="IQ213" s="401"/>
      <c r="IR213" s="401"/>
      <c r="IS213" s="401"/>
      <c r="IT213" s="401"/>
      <c r="IU213" s="401"/>
      <c r="IV213" s="401"/>
      <c r="IW213" s="401"/>
      <c r="IX213" s="401"/>
      <c r="IY213" s="401"/>
      <c r="IZ213" s="401"/>
      <c r="JA213" s="401"/>
      <c r="JB213" s="401"/>
      <c r="JC213" s="401"/>
      <c r="JD213" s="401"/>
      <c r="JE213" s="401"/>
      <c r="JF213" s="401"/>
      <c r="JG213" s="401"/>
      <c r="JH213" s="401"/>
      <c r="JI213" s="401"/>
      <c r="JJ213" s="401"/>
      <c r="JK213" s="401"/>
      <c r="JL213" s="401"/>
      <c r="JM213" s="401"/>
      <c r="JN213" s="401"/>
      <c r="JO213" s="401"/>
      <c r="JP213" s="401"/>
      <c r="JQ213" s="401"/>
      <c r="JR213" s="401"/>
      <c r="JS213" s="401"/>
      <c r="JT213" s="401"/>
      <c r="JU213" s="401"/>
      <c r="JV213" s="401"/>
      <c r="JW213" s="401"/>
      <c r="JX213" s="401"/>
      <c r="JY213" s="401"/>
      <c r="JZ213" s="401"/>
      <c r="KA213" s="401"/>
      <c r="KB213" s="401"/>
      <c r="KC213" s="401"/>
      <c r="KD213" s="401"/>
      <c r="KE213" s="401"/>
      <c r="KF213" s="401"/>
      <c r="KG213" s="401"/>
      <c r="KH213" s="401"/>
      <c r="KI213" s="401"/>
      <c r="KJ213" s="401"/>
      <c r="KK213" s="401"/>
      <c r="KL213" s="401"/>
      <c r="KM213" s="401"/>
      <c r="KN213" s="401"/>
      <c r="KO213" s="401"/>
      <c r="KP213" s="401"/>
      <c r="KQ213" s="401"/>
      <c r="KR213" s="401"/>
      <c r="KS213" s="401"/>
      <c r="KT213" s="401"/>
      <c r="KU213" s="401"/>
      <c r="KV213" s="401"/>
      <c r="KW213" s="401"/>
      <c r="KX213" s="401"/>
      <c r="KY213" s="401"/>
      <c r="KZ213" s="401"/>
      <c r="LA213" s="401"/>
      <c r="LB213" s="401"/>
      <c r="LC213" s="401"/>
      <c r="LD213" s="401"/>
      <c r="LE213" s="401"/>
      <c r="LF213" s="401"/>
      <c r="LG213" s="401"/>
      <c r="LH213" s="401"/>
      <c r="LI213" s="401"/>
      <c r="LJ213" s="401"/>
      <c r="LK213" s="401"/>
      <c r="LL213" s="401"/>
      <c r="LM213" s="401"/>
      <c r="LN213" s="401"/>
      <c r="LO213" s="401"/>
      <c r="LP213" s="401"/>
      <c r="LQ213" s="401"/>
      <c r="LR213" s="401"/>
      <c r="LS213" s="401"/>
      <c r="LT213" s="401"/>
      <c r="LU213" s="401"/>
      <c r="LV213" s="401"/>
      <c r="LW213" s="401"/>
      <c r="LX213" s="401"/>
      <c r="LY213" s="401"/>
      <c r="LZ213" s="401"/>
      <c r="MA213" s="401"/>
      <c r="MB213" s="401"/>
      <c r="MC213" s="401"/>
      <c r="MD213" s="401"/>
      <c r="ME213" s="401"/>
      <c r="MF213" s="401"/>
      <c r="MG213" s="401"/>
      <c r="MH213" s="401"/>
      <c r="MI213" s="401"/>
      <c r="MJ213" s="401"/>
      <c r="MK213" s="401"/>
      <c r="ML213" s="401"/>
      <c r="MM213" s="401"/>
      <c r="MN213" s="401"/>
      <c r="MO213" s="401"/>
      <c r="MP213" s="401"/>
      <c r="MQ213" s="401"/>
      <c r="MR213" s="401"/>
      <c r="MS213" s="401"/>
      <c r="MT213" s="401"/>
      <c r="MU213" s="401"/>
      <c r="MV213" s="401"/>
      <c r="MW213" s="401"/>
      <c r="MX213" s="401"/>
      <c r="MY213" s="401"/>
      <c r="MZ213" s="401"/>
      <c r="NA213" s="401"/>
      <c r="NB213" s="401"/>
      <c r="NC213" s="401"/>
      <c r="ND213" s="401"/>
      <c r="NE213" s="401"/>
      <c r="NF213" s="401"/>
      <c r="NG213" s="401"/>
      <c r="NH213" s="401"/>
      <c r="NI213" s="401"/>
      <c r="NJ213" s="401"/>
      <c r="NK213" s="401"/>
      <c r="NL213" s="401"/>
      <c r="NM213" s="401"/>
      <c r="NN213" s="401"/>
      <c r="NO213" s="401"/>
      <c r="NP213" s="401"/>
      <c r="NQ213" s="401"/>
      <c r="NR213" s="401"/>
      <c r="NS213" s="401"/>
      <c r="NT213" s="401"/>
      <c r="NU213" s="401"/>
      <c r="NV213" s="401"/>
      <c r="NW213" s="401"/>
      <c r="NX213" s="401"/>
      <c r="NY213" s="401"/>
      <c r="NZ213" s="401"/>
      <c r="OA213" s="401"/>
      <c r="OB213" s="401"/>
      <c r="OC213" s="401"/>
      <c r="OD213" s="401"/>
      <c r="OE213" s="401"/>
      <c r="OF213" s="401"/>
      <c r="OG213" s="401"/>
      <c r="OH213" s="401"/>
      <c r="OI213" s="401"/>
      <c r="OJ213" s="401"/>
      <c r="OK213" s="401"/>
      <c r="OL213" s="401"/>
      <c r="OM213" s="401"/>
      <c r="ON213" s="401"/>
      <c r="OO213" s="401"/>
      <c r="OP213" s="401"/>
      <c r="OQ213" s="401"/>
      <c r="OR213" s="401"/>
      <c r="OS213" s="401"/>
      <c r="OT213" s="401"/>
      <c r="OU213" s="401"/>
      <c r="OV213" s="401"/>
      <c r="OW213" s="401"/>
      <c r="OX213" s="401"/>
      <c r="OY213" s="401"/>
      <c r="OZ213" s="401"/>
      <c r="PA213" s="401"/>
      <c r="PB213" s="401"/>
      <c r="PC213" s="401"/>
      <c r="PD213" s="401"/>
      <c r="PE213" s="401"/>
      <c r="PF213" s="401"/>
      <c r="PG213" s="401"/>
      <c r="PH213" s="401"/>
      <c r="PI213" s="401"/>
      <c r="PJ213" s="401"/>
      <c r="PK213" s="401"/>
      <c r="PL213" s="401"/>
      <c r="PM213" s="401"/>
      <c r="PN213" s="401"/>
      <c r="PO213" s="401"/>
      <c r="PP213" s="401"/>
      <c r="PQ213" s="401"/>
      <c r="PR213" s="401"/>
      <c r="PS213" s="401"/>
      <c r="PT213" s="401"/>
      <c r="PU213" s="401"/>
      <c r="PV213" s="401"/>
      <c r="PW213" s="401"/>
      <c r="PX213" s="401"/>
      <c r="PY213" s="401"/>
      <c r="PZ213" s="401"/>
      <c r="QA213" s="401"/>
      <c r="QB213" s="401"/>
      <c r="QC213" s="401"/>
      <c r="QD213" s="401"/>
      <c r="QE213" s="401"/>
      <c r="QF213" s="401"/>
      <c r="QG213" s="401"/>
      <c r="QH213" s="401"/>
      <c r="QI213" s="401"/>
      <c r="QJ213" s="401"/>
      <c r="QK213" s="401"/>
      <c r="QL213" s="401"/>
      <c r="QM213" s="401"/>
      <c r="QN213" s="401"/>
      <c r="QO213" s="401"/>
      <c r="QP213" s="401"/>
      <c r="QQ213" s="401"/>
      <c r="QR213" s="401"/>
      <c r="QS213" s="401"/>
      <c r="QT213" s="401"/>
      <c r="QU213" s="401"/>
      <c r="QV213" s="401"/>
      <c r="QW213" s="401"/>
      <c r="QX213" s="401"/>
      <c r="QY213" s="401"/>
      <c r="QZ213" s="401"/>
      <c r="RA213" s="401"/>
      <c r="RB213" s="401"/>
      <c r="RC213" s="401"/>
      <c r="RD213" s="401"/>
      <c r="RE213" s="401"/>
      <c r="RF213" s="401"/>
      <c r="RG213" s="401"/>
      <c r="RH213" s="401"/>
      <c r="RI213" s="401"/>
      <c r="RJ213" s="401"/>
      <c r="RK213" s="401"/>
      <c r="RL213" s="401"/>
      <c r="RM213" s="401"/>
      <c r="RN213" s="401"/>
      <c r="RO213" s="401"/>
      <c r="RP213" s="401"/>
      <c r="RQ213" s="401"/>
      <c r="RR213" s="401"/>
      <c r="RS213" s="401"/>
      <c r="RT213" s="401"/>
      <c r="RU213" s="401"/>
      <c r="RV213" s="401"/>
      <c r="RW213" s="401"/>
      <c r="RX213" s="401"/>
      <c r="RY213" s="401"/>
      <c r="RZ213" s="401"/>
      <c r="SA213" s="401"/>
      <c r="SB213" s="401"/>
      <c r="SC213" s="401"/>
      <c r="SD213" s="401"/>
      <c r="SE213" s="401"/>
      <c r="SF213" s="401"/>
      <c r="SG213" s="401"/>
      <c r="SH213" s="401"/>
      <c r="SI213" s="401"/>
      <c r="SJ213" s="401"/>
      <c r="SK213" s="401"/>
      <c r="SL213" s="401"/>
      <c r="SM213" s="401"/>
      <c r="SN213" s="401"/>
      <c r="SO213" s="401"/>
      <c r="SP213" s="401"/>
      <c r="SQ213" s="401"/>
      <c r="SR213" s="401"/>
      <c r="SS213" s="401"/>
      <c r="ST213" s="401"/>
      <c r="SU213" s="401"/>
      <c r="SV213" s="401"/>
      <c r="SW213" s="401"/>
      <c r="SX213" s="401"/>
      <c r="SY213" s="401"/>
      <c r="SZ213" s="401"/>
      <c r="TA213" s="401"/>
      <c r="TB213" s="401"/>
      <c r="TC213" s="401"/>
      <c r="TD213" s="401"/>
      <c r="TE213" s="401"/>
      <c r="TF213" s="401"/>
      <c r="TG213" s="401"/>
      <c r="TH213" s="401"/>
      <c r="TI213" s="401"/>
      <c r="TJ213" s="401"/>
      <c r="TK213" s="401"/>
      <c r="TL213" s="401"/>
      <c r="TM213" s="401"/>
      <c r="TN213" s="401"/>
      <c r="TO213" s="401"/>
      <c r="TP213" s="401"/>
      <c r="TQ213" s="401"/>
      <c r="TR213" s="401"/>
      <c r="TS213" s="401"/>
      <c r="TT213" s="401"/>
      <c r="TU213" s="401"/>
      <c r="TV213" s="401"/>
      <c r="TW213" s="401"/>
      <c r="TX213" s="401"/>
      <c r="TY213" s="401"/>
      <c r="TZ213" s="401"/>
      <c r="UA213" s="401"/>
      <c r="UB213" s="401"/>
      <c r="UC213" s="401"/>
      <c r="UD213" s="401"/>
      <c r="UE213" s="401"/>
      <c r="UF213" s="401"/>
      <c r="UG213" s="401"/>
      <c r="UH213" s="401"/>
      <c r="UI213" s="401"/>
      <c r="UJ213" s="401"/>
      <c r="UK213" s="401"/>
      <c r="UL213" s="401"/>
      <c r="UM213" s="401"/>
    </row>
    <row r="214" spans="1:559" s="467" customFormat="1" ht="13.95" customHeight="1">
      <c r="A214" s="962" t="s">
        <v>482</v>
      </c>
      <c r="B214" s="450" t="s">
        <v>1259</v>
      </c>
      <c r="C214" s="451" t="s">
        <v>487</v>
      </c>
      <c r="D214" s="451" t="s">
        <v>1260</v>
      </c>
      <c r="E214" s="451" t="s">
        <v>1261</v>
      </c>
      <c r="F214" s="452">
        <v>5.92</v>
      </c>
      <c r="G214" s="452">
        <v>0.41</v>
      </c>
      <c r="H214" s="452">
        <v>0.65</v>
      </c>
      <c r="I214" s="453">
        <f>COUNT(F214:F225)</f>
        <v>12</v>
      </c>
      <c r="J214" s="458">
        <f>AVERAGE(F214:F225)</f>
        <v>9.4725000000000001</v>
      </c>
      <c r="K214" s="458">
        <f>STDEV(F214:F225)</f>
        <v>4.2152345453992561</v>
      </c>
      <c r="L214" s="459">
        <f>K214/J214</f>
        <v>0.44499704886769659</v>
      </c>
      <c r="M214" s="454">
        <f t="shared" si="117"/>
        <v>0.84277635366160075</v>
      </c>
      <c r="N214" s="455">
        <f t="shared" si="118"/>
        <v>0.19967676757803929</v>
      </c>
      <c r="O214" s="455">
        <f t="shared" si="119"/>
        <v>0.60064646484392137</v>
      </c>
      <c r="P214" s="455">
        <f t="shared" si="120"/>
        <v>0.39935353515607858</v>
      </c>
      <c r="Q214" s="456">
        <f t="shared" si="121"/>
        <v>4.7922424218729427</v>
      </c>
      <c r="R214" s="457">
        <f>COUNT(F214:F225)</f>
        <v>12</v>
      </c>
      <c r="S214" s="458">
        <f>AVERAGE(F214:F225)</f>
        <v>9.4725000000000001</v>
      </c>
      <c r="T214" s="458">
        <f>STDEV(F214:F225)</f>
        <v>4.2152345453992561</v>
      </c>
      <c r="U214" s="459">
        <f>T214/S214</f>
        <v>0.44499704886769659</v>
      </c>
      <c r="V214" s="460">
        <f t="shared" si="122"/>
        <v>3.5525000000000002</v>
      </c>
      <c r="W214" s="460">
        <f t="shared" si="123"/>
        <v>1.9690000000000001</v>
      </c>
      <c r="X214" s="461">
        <f t="shared" si="124"/>
        <v>8.2997968198911352</v>
      </c>
      <c r="Y214" s="462" t="str">
        <f t="shared" si="125"/>
        <v>Accept</v>
      </c>
      <c r="Z214" s="461"/>
      <c r="AA214" s="461"/>
      <c r="AB214" s="463"/>
      <c r="AC214" s="463"/>
      <c r="AD214" s="461"/>
      <c r="AE214" s="463"/>
      <c r="AF214" s="464">
        <f>COUNT(F214:F225)</f>
        <v>12</v>
      </c>
      <c r="AG214" s="465">
        <f>AVERAGE(F214:F225)</f>
        <v>9.4725000000000001</v>
      </c>
      <c r="AH214" s="465">
        <f>STDEV(F214:F225)</f>
        <v>4.2152345453992561</v>
      </c>
      <c r="AI214" s="466">
        <f>AH214/AG214</f>
        <v>0.44499704886769659</v>
      </c>
      <c r="AJ214" s="401"/>
      <c r="AK214" s="401"/>
      <c r="AL214" s="401"/>
      <c r="AM214" s="401"/>
      <c r="AN214" s="401"/>
      <c r="AO214" s="401"/>
      <c r="AP214" s="401"/>
      <c r="AQ214" s="401"/>
      <c r="AR214" s="401"/>
      <c r="AS214" s="401"/>
      <c r="AT214" s="401"/>
      <c r="AU214" s="401"/>
      <c r="AV214" s="401"/>
      <c r="AW214" s="401"/>
      <c r="AX214" s="401"/>
      <c r="AY214" s="401"/>
      <c r="AZ214" s="401"/>
      <c r="BA214" s="401"/>
      <c r="BB214" s="401"/>
      <c r="BC214" s="401"/>
      <c r="BD214" s="401"/>
      <c r="BE214" s="401"/>
      <c r="BF214" s="401"/>
      <c r="BG214" s="401"/>
      <c r="BH214" s="401"/>
      <c r="BI214" s="401"/>
      <c r="BJ214" s="401"/>
      <c r="BK214" s="401"/>
      <c r="BL214" s="401"/>
      <c r="BM214" s="401"/>
      <c r="BN214" s="401"/>
      <c r="BO214" s="401"/>
      <c r="BP214" s="401"/>
      <c r="BQ214" s="401"/>
      <c r="BR214" s="401"/>
      <c r="BS214" s="401"/>
      <c r="BT214" s="401"/>
      <c r="BU214" s="401"/>
      <c r="BV214" s="401"/>
      <c r="BW214" s="401"/>
      <c r="BX214" s="401"/>
      <c r="BY214" s="401"/>
      <c r="BZ214" s="401"/>
      <c r="CA214" s="401"/>
      <c r="CB214" s="401"/>
      <c r="CC214" s="401"/>
      <c r="CD214" s="401"/>
      <c r="CE214" s="401"/>
      <c r="CF214" s="401"/>
      <c r="CG214" s="401"/>
      <c r="CH214" s="401"/>
      <c r="CI214" s="401"/>
      <c r="CJ214" s="401"/>
      <c r="CK214" s="401"/>
      <c r="CL214" s="401"/>
      <c r="CM214" s="401"/>
      <c r="CN214" s="401"/>
      <c r="CO214" s="401"/>
      <c r="CP214" s="401"/>
      <c r="CQ214" s="401"/>
      <c r="CR214" s="401"/>
      <c r="CS214" s="401"/>
      <c r="CT214" s="401"/>
      <c r="CU214" s="401"/>
      <c r="CV214" s="401"/>
      <c r="CW214" s="401"/>
      <c r="CX214" s="401"/>
      <c r="CY214" s="401"/>
      <c r="CZ214" s="401"/>
      <c r="DA214" s="401"/>
      <c r="DB214" s="401"/>
      <c r="DC214" s="401"/>
      <c r="DD214" s="401"/>
      <c r="DE214" s="401"/>
      <c r="DF214" s="401"/>
      <c r="DG214" s="401"/>
      <c r="DH214" s="401"/>
      <c r="DI214" s="401"/>
      <c r="DJ214" s="401"/>
      <c r="DK214" s="401"/>
      <c r="DL214" s="401"/>
      <c r="DM214" s="401"/>
      <c r="DN214" s="401"/>
      <c r="DO214" s="401"/>
      <c r="DP214" s="401"/>
      <c r="DQ214" s="401"/>
      <c r="DR214" s="401"/>
      <c r="DS214" s="401"/>
      <c r="DT214" s="401"/>
      <c r="DU214" s="401"/>
      <c r="DV214" s="401"/>
      <c r="DW214" s="401"/>
      <c r="DX214" s="401"/>
      <c r="DY214" s="401"/>
      <c r="DZ214" s="401"/>
      <c r="EA214" s="401"/>
      <c r="EB214" s="401"/>
      <c r="EC214" s="401"/>
      <c r="ED214" s="401"/>
      <c r="EE214" s="401"/>
      <c r="EF214" s="401"/>
      <c r="EG214" s="401"/>
      <c r="EH214" s="401"/>
      <c r="EI214" s="401"/>
      <c r="EJ214" s="401"/>
      <c r="EK214" s="401"/>
      <c r="EL214" s="401"/>
      <c r="EM214" s="401"/>
      <c r="EN214" s="401"/>
      <c r="EO214" s="401"/>
      <c r="EP214" s="401"/>
      <c r="EQ214" s="401"/>
      <c r="ER214" s="401"/>
      <c r="ES214" s="401"/>
      <c r="ET214" s="401"/>
      <c r="EU214" s="401"/>
      <c r="EV214" s="401"/>
      <c r="EW214" s="401"/>
      <c r="EX214" s="401"/>
      <c r="EY214" s="401"/>
      <c r="EZ214" s="401"/>
      <c r="FA214" s="401"/>
      <c r="FB214" s="401"/>
      <c r="FC214" s="401"/>
      <c r="FD214" s="401"/>
      <c r="FE214" s="401"/>
      <c r="FF214" s="401"/>
      <c r="FG214" s="401"/>
      <c r="FH214" s="401"/>
      <c r="FI214" s="401"/>
      <c r="FJ214" s="401"/>
      <c r="FK214" s="401"/>
      <c r="FL214" s="401"/>
      <c r="FM214" s="401"/>
      <c r="FN214" s="401"/>
      <c r="FO214" s="401"/>
      <c r="FP214" s="401"/>
      <c r="FQ214" s="401"/>
      <c r="FR214" s="401"/>
      <c r="FS214" s="401"/>
      <c r="FT214" s="401"/>
      <c r="FU214" s="401"/>
      <c r="FV214" s="401"/>
      <c r="FW214" s="401"/>
      <c r="FX214" s="401"/>
      <c r="FY214" s="401"/>
      <c r="FZ214" s="401"/>
      <c r="GA214" s="401"/>
      <c r="GB214" s="401"/>
      <c r="GC214" s="401"/>
      <c r="GD214" s="401"/>
      <c r="GE214" s="401"/>
      <c r="GF214" s="401"/>
      <c r="GG214" s="401"/>
      <c r="GH214" s="401"/>
      <c r="GI214" s="401"/>
      <c r="GJ214" s="401"/>
      <c r="GK214" s="401"/>
      <c r="GL214" s="401"/>
      <c r="GM214" s="401"/>
      <c r="GN214" s="401"/>
      <c r="GO214" s="401"/>
      <c r="GP214" s="401"/>
      <c r="GQ214" s="401"/>
      <c r="GR214" s="401"/>
      <c r="GS214" s="401"/>
      <c r="GT214" s="401"/>
      <c r="GU214" s="401"/>
      <c r="GV214" s="401"/>
      <c r="GW214" s="401"/>
      <c r="GX214" s="401"/>
      <c r="GY214" s="401"/>
      <c r="GZ214" s="401"/>
      <c r="HA214" s="401"/>
      <c r="HB214" s="401"/>
      <c r="HC214" s="401"/>
      <c r="HD214" s="401"/>
      <c r="HE214" s="401"/>
      <c r="HF214" s="401"/>
      <c r="HG214" s="401"/>
      <c r="HH214" s="401"/>
      <c r="HI214" s="401"/>
      <c r="HJ214" s="401"/>
      <c r="HK214" s="401"/>
      <c r="HL214" s="401"/>
      <c r="HM214" s="401"/>
      <c r="HN214" s="401"/>
      <c r="HO214" s="401"/>
      <c r="HP214" s="401"/>
      <c r="HQ214" s="401"/>
      <c r="HR214" s="401"/>
      <c r="HS214" s="401"/>
      <c r="HT214" s="401"/>
      <c r="HU214" s="401"/>
      <c r="HV214" s="401"/>
      <c r="HW214" s="401"/>
      <c r="HX214" s="401"/>
      <c r="HY214" s="401"/>
      <c r="HZ214" s="401"/>
      <c r="IA214" s="401"/>
      <c r="IB214" s="401"/>
      <c r="IC214" s="401"/>
      <c r="ID214" s="401"/>
      <c r="IE214" s="401"/>
      <c r="IF214" s="401"/>
      <c r="IG214" s="401"/>
      <c r="IH214" s="401"/>
      <c r="II214" s="401"/>
      <c r="IJ214" s="401"/>
      <c r="IK214" s="401"/>
      <c r="IL214" s="401"/>
      <c r="IM214" s="401"/>
      <c r="IN214" s="401"/>
      <c r="IO214" s="401"/>
      <c r="IP214" s="401"/>
      <c r="IQ214" s="401"/>
      <c r="IR214" s="401"/>
      <c r="IS214" s="401"/>
      <c r="IT214" s="401"/>
      <c r="IU214" s="401"/>
      <c r="IV214" s="401"/>
      <c r="IW214" s="401"/>
      <c r="IX214" s="401"/>
      <c r="IY214" s="401"/>
      <c r="IZ214" s="401"/>
      <c r="JA214" s="401"/>
      <c r="JB214" s="401"/>
      <c r="JC214" s="401"/>
      <c r="JD214" s="401"/>
      <c r="JE214" s="401"/>
      <c r="JF214" s="401"/>
      <c r="JG214" s="401"/>
      <c r="JH214" s="401"/>
      <c r="JI214" s="401"/>
      <c r="JJ214" s="401"/>
      <c r="JK214" s="401"/>
      <c r="JL214" s="401"/>
      <c r="JM214" s="401"/>
      <c r="JN214" s="401"/>
      <c r="JO214" s="401"/>
      <c r="JP214" s="401"/>
      <c r="JQ214" s="401"/>
      <c r="JR214" s="401"/>
      <c r="JS214" s="401"/>
      <c r="JT214" s="401"/>
      <c r="JU214" s="401"/>
      <c r="JV214" s="401"/>
      <c r="JW214" s="401"/>
      <c r="JX214" s="401"/>
      <c r="JY214" s="401"/>
      <c r="JZ214" s="401"/>
      <c r="KA214" s="401"/>
      <c r="KB214" s="401"/>
      <c r="KC214" s="401"/>
      <c r="KD214" s="401"/>
      <c r="KE214" s="401"/>
      <c r="KF214" s="401"/>
      <c r="KG214" s="401"/>
      <c r="KH214" s="401"/>
      <c r="KI214" s="401"/>
      <c r="KJ214" s="401"/>
      <c r="KK214" s="401"/>
      <c r="KL214" s="401"/>
      <c r="KM214" s="401"/>
      <c r="KN214" s="401"/>
      <c r="KO214" s="401"/>
      <c r="KP214" s="401"/>
      <c r="KQ214" s="401"/>
      <c r="KR214" s="401"/>
      <c r="KS214" s="401"/>
      <c r="KT214" s="401"/>
      <c r="KU214" s="401"/>
      <c r="KV214" s="401"/>
      <c r="KW214" s="401"/>
      <c r="KX214" s="401"/>
      <c r="KY214" s="401"/>
      <c r="KZ214" s="401"/>
      <c r="LA214" s="401"/>
      <c r="LB214" s="401"/>
      <c r="LC214" s="401"/>
      <c r="LD214" s="401"/>
      <c r="LE214" s="401"/>
      <c r="LF214" s="401"/>
      <c r="LG214" s="401"/>
      <c r="LH214" s="401"/>
      <c r="LI214" s="401"/>
      <c r="LJ214" s="401"/>
      <c r="LK214" s="401"/>
      <c r="LL214" s="401"/>
      <c r="LM214" s="401"/>
      <c r="LN214" s="401"/>
      <c r="LO214" s="401"/>
      <c r="LP214" s="401"/>
      <c r="LQ214" s="401"/>
      <c r="LR214" s="401"/>
      <c r="LS214" s="401"/>
      <c r="LT214" s="401"/>
      <c r="LU214" s="401"/>
      <c r="LV214" s="401"/>
      <c r="LW214" s="401"/>
      <c r="LX214" s="401"/>
      <c r="LY214" s="401"/>
      <c r="LZ214" s="401"/>
      <c r="MA214" s="401"/>
      <c r="MB214" s="401"/>
      <c r="MC214" s="401"/>
      <c r="MD214" s="401"/>
      <c r="ME214" s="401"/>
      <c r="MF214" s="401"/>
      <c r="MG214" s="401"/>
      <c r="MH214" s="401"/>
      <c r="MI214" s="401"/>
      <c r="MJ214" s="401"/>
      <c r="MK214" s="401"/>
      <c r="ML214" s="401"/>
      <c r="MM214" s="401"/>
      <c r="MN214" s="401"/>
      <c r="MO214" s="401"/>
      <c r="MP214" s="401"/>
      <c r="MQ214" s="401"/>
      <c r="MR214" s="401"/>
      <c r="MS214" s="401"/>
      <c r="MT214" s="401"/>
      <c r="MU214" s="401"/>
      <c r="MV214" s="401"/>
      <c r="MW214" s="401"/>
      <c r="MX214" s="401"/>
      <c r="MY214" s="401"/>
      <c r="MZ214" s="401"/>
      <c r="NA214" s="401"/>
      <c r="NB214" s="401"/>
      <c r="NC214" s="401"/>
      <c r="ND214" s="401"/>
      <c r="NE214" s="401"/>
      <c r="NF214" s="401"/>
      <c r="NG214" s="401"/>
      <c r="NH214" s="401"/>
      <c r="NI214" s="401"/>
      <c r="NJ214" s="401"/>
      <c r="NK214" s="401"/>
      <c r="NL214" s="401"/>
      <c r="NM214" s="401"/>
      <c r="NN214" s="401"/>
      <c r="NO214" s="401"/>
      <c r="NP214" s="401"/>
      <c r="NQ214" s="401"/>
      <c r="NR214" s="401"/>
      <c r="NS214" s="401"/>
      <c r="NT214" s="401"/>
      <c r="NU214" s="401"/>
      <c r="NV214" s="401"/>
      <c r="NW214" s="401"/>
      <c r="NX214" s="401"/>
      <c r="NY214" s="401"/>
      <c r="NZ214" s="401"/>
      <c r="OA214" s="401"/>
      <c r="OB214" s="401"/>
      <c r="OC214" s="401"/>
      <c r="OD214" s="401"/>
      <c r="OE214" s="401"/>
      <c r="OF214" s="401"/>
      <c r="OG214" s="401"/>
      <c r="OH214" s="401"/>
      <c r="OI214" s="401"/>
      <c r="OJ214" s="401"/>
      <c r="OK214" s="401"/>
      <c r="OL214" s="401"/>
      <c r="OM214" s="401"/>
      <c r="ON214" s="401"/>
      <c r="OO214" s="401"/>
      <c r="OP214" s="401"/>
      <c r="OQ214" s="401"/>
      <c r="OR214" s="401"/>
      <c r="OS214" s="401"/>
      <c r="OT214" s="401"/>
      <c r="OU214" s="401"/>
      <c r="OV214" s="401"/>
      <c r="OW214" s="401"/>
      <c r="OX214" s="401"/>
      <c r="OY214" s="401"/>
      <c r="OZ214" s="401"/>
      <c r="PA214" s="401"/>
      <c r="PB214" s="401"/>
      <c r="PC214" s="401"/>
      <c r="PD214" s="401"/>
      <c r="PE214" s="401"/>
      <c r="PF214" s="401"/>
      <c r="PG214" s="401"/>
      <c r="PH214" s="401"/>
      <c r="PI214" s="401"/>
      <c r="PJ214" s="401"/>
      <c r="PK214" s="401"/>
      <c r="PL214" s="401"/>
      <c r="PM214" s="401"/>
      <c r="PN214" s="401"/>
      <c r="PO214" s="401"/>
      <c r="PP214" s="401"/>
      <c r="PQ214" s="401"/>
      <c r="PR214" s="401"/>
      <c r="PS214" s="401"/>
      <c r="PT214" s="401"/>
      <c r="PU214" s="401"/>
      <c r="PV214" s="401"/>
      <c r="PW214" s="401"/>
      <c r="PX214" s="401"/>
      <c r="PY214" s="401"/>
      <c r="PZ214" s="401"/>
      <c r="QA214" s="401"/>
      <c r="QB214" s="401"/>
      <c r="QC214" s="401"/>
      <c r="QD214" s="401"/>
      <c r="QE214" s="401"/>
      <c r="QF214" s="401"/>
      <c r="QG214" s="401"/>
      <c r="QH214" s="401"/>
      <c r="QI214" s="401"/>
      <c r="QJ214" s="401"/>
      <c r="QK214" s="401"/>
      <c r="QL214" s="401"/>
      <c r="QM214" s="401"/>
      <c r="QN214" s="401"/>
      <c r="QO214" s="401"/>
      <c r="QP214" s="401"/>
      <c r="QQ214" s="401"/>
      <c r="QR214" s="401"/>
      <c r="QS214" s="401"/>
      <c r="QT214" s="401"/>
      <c r="QU214" s="401"/>
      <c r="QV214" s="401"/>
      <c r="QW214" s="401"/>
      <c r="QX214" s="401"/>
      <c r="QY214" s="401"/>
      <c r="QZ214" s="401"/>
      <c r="RA214" s="401"/>
      <c r="RB214" s="401"/>
      <c r="RC214" s="401"/>
      <c r="RD214" s="401"/>
      <c r="RE214" s="401"/>
      <c r="RF214" s="401"/>
      <c r="RG214" s="401"/>
      <c r="RH214" s="401"/>
      <c r="RI214" s="401"/>
      <c r="RJ214" s="401"/>
      <c r="RK214" s="401"/>
      <c r="RL214" s="401"/>
      <c r="RM214" s="401"/>
      <c r="RN214" s="401"/>
      <c r="RO214" s="401"/>
      <c r="RP214" s="401"/>
      <c r="RQ214" s="401"/>
      <c r="RR214" s="401"/>
      <c r="RS214" s="401"/>
      <c r="RT214" s="401"/>
      <c r="RU214" s="401"/>
      <c r="RV214" s="401"/>
      <c r="RW214" s="401"/>
      <c r="RX214" s="401"/>
      <c r="RY214" s="401"/>
      <c r="RZ214" s="401"/>
      <c r="SA214" s="401"/>
      <c r="SB214" s="401"/>
      <c r="SC214" s="401"/>
      <c r="SD214" s="401"/>
      <c r="SE214" s="401"/>
      <c r="SF214" s="401"/>
      <c r="SG214" s="401"/>
      <c r="SH214" s="401"/>
      <c r="SI214" s="401"/>
      <c r="SJ214" s="401"/>
      <c r="SK214" s="401"/>
      <c r="SL214" s="401"/>
      <c r="SM214" s="401"/>
      <c r="SN214" s="401"/>
      <c r="SO214" s="401"/>
      <c r="SP214" s="401"/>
      <c r="SQ214" s="401"/>
      <c r="SR214" s="401"/>
      <c r="SS214" s="401"/>
      <c r="ST214" s="401"/>
      <c r="SU214" s="401"/>
      <c r="SV214" s="401"/>
      <c r="SW214" s="401"/>
      <c r="SX214" s="401"/>
      <c r="SY214" s="401"/>
      <c r="SZ214" s="401"/>
      <c r="TA214" s="401"/>
      <c r="TB214" s="401"/>
      <c r="TC214" s="401"/>
      <c r="TD214" s="401"/>
      <c r="TE214" s="401"/>
      <c r="TF214" s="401"/>
      <c r="TG214" s="401"/>
      <c r="TH214" s="401"/>
      <c r="TI214" s="401"/>
      <c r="TJ214" s="401"/>
      <c r="TK214" s="401"/>
      <c r="TL214" s="401"/>
      <c r="TM214" s="401"/>
      <c r="TN214" s="401"/>
      <c r="TO214" s="401"/>
      <c r="TP214" s="401"/>
      <c r="TQ214" s="401"/>
      <c r="TR214" s="401"/>
      <c r="TS214" s="401"/>
      <c r="TT214" s="401"/>
      <c r="TU214" s="401"/>
      <c r="TV214" s="401"/>
      <c r="TW214" s="401"/>
      <c r="TX214" s="401"/>
      <c r="TY214" s="401"/>
      <c r="TZ214" s="401"/>
      <c r="UA214" s="401"/>
      <c r="UB214" s="401"/>
      <c r="UC214" s="401"/>
      <c r="UD214" s="401"/>
      <c r="UE214" s="401"/>
      <c r="UF214" s="401"/>
      <c r="UG214" s="401"/>
      <c r="UH214" s="401"/>
      <c r="UI214" s="401"/>
      <c r="UJ214" s="401"/>
      <c r="UK214" s="401"/>
      <c r="UL214" s="401"/>
      <c r="UM214" s="401"/>
    </row>
    <row r="215" spans="1:559" s="401" customFormat="1" ht="13.95" customHeight="1">
      <c r="A215" s="963"/>
      <c r="B215" s="468" t="s">
        <v>1259</v>
      </c>
      <c r="C215" s="469" t="s">
        <v>487</v>
      </c>
      <c r="D215" s="469" t="s">
        <v>1262</v>
      </c>
      <c r="E215" s="469" t="s">
        <v>1263</v>
      </c>
      <c r="F215" s="470">
        <v>8.1999999999999993</v>
      </c>
      <c r="G215" s="470">
        <v>0.41</v>
      </c>
      <c r="H215" s="470">
        <v>0.81</v>
      </c>
      <c r="I215" s="471">
        <f t="shared" ref="I215:L225" si="128">I214</f>
        <v>12</v>
      </c>
      <c r="J215" s="472">
        <f t="shared" si="128"/>
        <v>9.4725000000000001</v>
      </c>
      <c r="K215" s="472">
        <f t="shared" si="128"/>
        <v>4.2152345453992561</v>
      </c>
      <c r="L215" s="473">
        <f t="shared" si="128"/>
        <v>0.44499704886769659</v>
      </c>
      <c r="M215" s="474">
        <f t="shared" si="117"/>
        <v>0.30188118509060874</v>
      </c>
      <c r="N215" s="475">
        <f t="shared" si="118"/>
        <v>0.38137131957533055</v>
      </c>
      <c r="O215" s="475">
        <f t="shared" si="119"/>
        <v>0.23725736084933891</v>
      </c>
      <c r="P215" s="475">
        <f t="shared" si="120"/>
        <v>0.76274263915066109</v>
      </c>
      <c r="Q215" s="476">
        <f t="shared" si="121"/>
        <v>9.1529116698079331</v>
      </c>
      <c r="R215" s="477"/>
      <c r="S215" s="472"/>
      <c r="T215" s="472"/>
      <c r="U215" s="473"/>
      <c r="V215" s="478">
        <f t="shared" si="122"/>
        <v>1.2725000000000009</v>
      </c>
      <c r="W215" s="478">
        <f t="shared" si="123"/>
        <v>1.9690000000000001</v>
      </c>
      <c r="X215" s="479">
        <f t="shared" si="124"/>
        <v>8.2997968198911352</v>
      </c>
      <c r="Y215" s="480" t="str">
        <f t="shared" si="125"/>
        <v>Accept</v>
      </c>
      <c r="Z215" s="479"/>
      <c r="AA215" s="479"/>
      <c r="AB215" s="481"/>
      <c r="AC215" s="481"/>
      <c r="AD215" s="479"/>
      <c r="AE215" s="481"/>
      <c r="AF215" s="464"/>
      <c r="AG215" s="482"/>
      <c r="AH215" s="482"/>
      <c r="AI215" s="483"/>
    </row>
    <row r="216" spans="1:559" s="401" customFormat="1" ht="13.95" customHeight="1">
      <c r="A216" s="963"/>
      <c r="B216" s="468" t="s">
        <v>1259</v>
      </c>
      <c r="C216" s="469" t="s">
        <v>487</v>
      </c>
      <c r="D216" s="469" t="s">
        <v>1264</v>
      </c>
      <c r="E216" s="469" t="s">
        <v>1265</v>
      </c>
      <c r="F216" s="470">
        <v>12.78</v>
      </c>
      <c r="G216" s="470">
        <v>0.65</v>
      </c>
      <c r="H216" s="470">
        <v>1.27</v>
      </c>
      <c r="I216" s="471">
        <f t="shared" si="128"/>
        <v>12</v>
      </c>
      <c r="J216" s="472">
        <f t="shared" si="128"/>
        <v>9.4725000000000001</v>
      </c>
      <c r="K216" s="472">
        <f t="shared" si="128"/>
        <v>4.2152345453992561</v>
      </c>
      <c r="L216" s="473">
        <f t="shared" si="128"/>
        <v>0.44499704886769659</v>
      </c>
      <c r="M216" s="474">
        <f t="shared" si="117"/>
        <v>0.78465384651252457</v>
      </c>
      <c r="N216" s="475">
        <f t="shared" si="118"/>
        <v>0.78367172500967186</v>
      </c>
      <c r="O216" s="475">
        <f t="shared" si="119"/>
        <v>0.56734345001934372</v>
      </c>
      <c r="P216" s="475">
        <f t="shared" si="120"/>
        <v>0.43265654998065628</v>
      </c>
      <c r="Q216" s="476">
        <f t="shared" si="121"/>
        <v>5.1918785997678754</v>
      </c>
      <c r="R216" s="477"/>
      <c r="S216" s="472"/>
      <c r="T216" s="472"/>
      <c r="U216" s="473"/>
      <c r="V216" s="478">
        <f t="shared" si="122"/>
        <v>3.3074999999999992</v>
      </c>
      <c r="W216" s="478">
        <f t="shared" si="123"/>
        <v>1.9690000000000001</v>
      </c>
      <c r="X216" s="479">
        <f t="shared" si="124"/>
        <v>8.2997968198911352</v>
      </c>
      <c r="Y216" s="480" t="str">
        <f t="shared" si="125"/>
        <v>Accept</v>
      </c>
      <c r="Z216" s="479"/>
      <c r="AA216" s="479"/>
      <c r="AB216" s="481"/>
      <c r="AC216" s="481"/>
      <c r="AD216" s="479"/>
      <c r="AE216" s="481"/>
      <c r="AF216" s="464"/>
      <c r="AG216" s="482"/>
      <c r="AH216" s="482"/>
      <c r="AI216" s="483"/>
    </row>
    <row r="217" spans="1:559" s="401" customFormat="1" ht="13.95" customHeight="1">
      <c r="A217" s="963"/>
      <c r="B217" s="468" t="s">
        <v>1259</v>
      </c>
      <c r="C217" s="469" t="s">
        <v>487</v>
      </c>
      <c r="D217" s="469" t="s">
        <v>1266</v>
      </c>
      <c r="E217" s="469" t="s">
        <v>1267</v>
      </c>
      <c r="F217" s="470">
        <v>7.85</v>
      </c>
      <c r="G217" s="470">
        <v>0.39</v>
      </c>
      <c r="H217" s="470">
        <v>0.78</v>
      </c>
      <c r="I217" s="471">
        <f t="shared" si="128"/>
        <v>12</v>
      </c>
      <c r="J217" s="472">
        <f t="shared" si="128"/>
        <v>9.4725000000000001</v>
      </c>
      <c r="K217" s="472">
        <f t="shared" si="128"/>
        <v>4.2152345453992561</v>
      </c>
      <c r="L217" s="473">
        <f t="shared" si="128"/>
        <v>0.44499704886769659</v>
      </c>
      <c r="M217" s="474">
        <f t="shared" si="117"/>
        <v>0.3849133381607171</v>
      </c>
      <c r="N217" s="475">
        <f t="shared" si="118"/>
        <v>0.35015081172210366</v>
      </c>
      <c r="O217" s="475">
        <f t="shared" si="119"/>
        <v>0.29969837655579268</v>
      </c>
      <c r="P217" s="475">
        <f t="shared" si="120"/>
        <v>0.70030162344420732</v>
      </c>
      <c r="Q217" s="476">
        <f t="shared" si="121"/>
        <v>8.4036194813304874</v>
      </c>
      <c r="R217" s="477"/>
      <c r="S217" s="472"/>
      <c r="T217" s="472"/>
      <c r="U217" s="473"/>
      <c r="V217" s="478">
        <f t="shared" si="122"/>
        <v>1.6225000000000005</v>
      </c>
      <c r="W217" s="478">
        <f t="shared" si="123"/>
        <v>1.9690000000000001</v>
      </c>
      <c r="X217" s="479">
        <f t="shared" si="124"/>
        <v>8.2997968198911352</v>
      </c>
      <c r="Y217" s="480" t="str">
        <f t="shared" si="125"/>
        <v>Accept</v>
      </c>
      <c r="Z217" s="479"/>
      <c r="AA217" s="479"/>
      <c r="AB217" s="481"/>
      <c r="AC217" s="481"/>
      <c r="AD217" s="479"/>
      <c r="AE217" s="481"/>
      <c r="AF217" s="464"/>
      <c r="AG217" s="482"/>
      <c r="AH217" s="482"/>
      <c r="AI217" s="483"/>
    </row>
    <row r="218" spans="1:559" s="401" customFormat="1" ht="13.95" customHeight="1">
      <c r="A218" s="963"/>
      <c r="B218" s="468" t="s">
        <v>1259</v>
      </c>
      <c r="C218" s="469" t="s">
        <v>487</v>
      </c>
      <c r="D218" s="469" t="s">
        <v>1268</v>
      </c>
      <c r="E218" s="469" t="s">
        <v>1269</v>
      </c>
      <c r="F218" s="470">
        <v>14.31</v>
      </c>
      <c r="G218" s="470">
        <v>0.79</v>
      </c>
      <c r="H218" s="470">
        <v>1.46</v>
      </c>
      <c r="I218" s="471">
        <f t="shared" si="128"/>
        <v>12</v>
      </c>
      <c r="J218" s="472">
        <f t="shared" si="128"/>
        <v>9.4725000000000001</v>
      </c>
      <c r="K218" s="472">
        <f t="shared" si="128"/>
        <v>4.2152345453992561</v>
      </c>
      <c r="L218" s="473">
        <f t="shared" si="128"/>
        <v>0.44499704886769659</v>
      </c>
      <c r="M218" s="474">
        <f t="shared" si="117"/>
        <v>1.1476229727904275</v>
      </c>
      <c r="N218" s="475">
        <f t="shared" si="118"/>
        <v>0.874437879034481</v>
      </c>
      <c r="O218" s="475">
        <f t="shared" si="119"/>
        <v>0.74887575806896201</v>
      </c>
      <c r="P218" s="475">
        <f t="shared" si="120"/>
        <v>0.25112424193103799</v>
      </c>
      <c r="Q218" s="476">
        <f t="shared" si="121"/>
        <v>3.0134909031724559</v>
      </c>
      <c r="R218" s="477"/>
      <c r="S218" s="472"/>
      <c r="T218" s="472"/>
      <c r="U218" s="473"/>
      <c r="V218" s="478">
        <f t="shared" si="122"/>
        <v>4.8375000000000004</v>
      </c>
      <c r="W218" s="478">
        <f t="shared" si="123"/>
        <v>1.9690000000000001</v>
      </c>
      <c r="X218" s="479">
        <f t="shared" si="124"/>
        <v>8.2997968198911352</v>
      </c>
      <c r="Y218" s="480" t="str">
        <f t="shared" si="125"/>
        <v>Accept</v>
      </c>
      <c r="Z218" s="479"/>
      <c r="AA218" s="479"/>
      <c r="AB218" s="481"/>
      <c r="AC218" s="481"/>
      <c r="AD218" s="479"/>
      <c r="AE218" s="481"/>
      <c r="AF218" s="464"/>
      <c r="AG218" s="482"/>
      <c r="AH218" s="482"/>
      <c r="AI218" s="483"/>
    </row>
    <row r="219" spans="1:559" s="401" customFormat="1" ht="13.95" customHeight="1">
      <c r="A219" s="963"/>
      <c r="B219" s="468" t="s">
        <v>1259</v>
      </c>
      <c r="C219" s="469" t="s">
        <v>487</v>
      </c>
      <c r="D219" s="469" t="s">
        <v>1270</v>
      </c>
      <c r="E219" s="469" t="s">
        <v>1271</v>
      </c>
      <c r="F219" s="470">
        <v>3.14</v>
      </c>
      <c r="G219" s="470">
        <v>0.17</v>
      </c>
      <c r="H219" s="470">
        <v>0.32</v>
      </c>
      <c r="I219" s="471">
        <f t="shared" si="128"/>
        <v>12</v>
      </c>
      <c r="J219" s="472">
        <f t="shared" si="128"/>
        <v>9.4725000000000001</v>
      </c>
      <c r="K219" s="472">
        <f t="shared" si="128"/>
        <v>4.2152345453992561</v>
      </c>
      <c r="L219" s="473">
        <f t="shared" si="128"/>
        <v>0.44499704886769659</v>
      </c>
      <c r="M219" s="474">
        <f t="shared" si="117"/>
        <v>1.5022888837613191</v>
      </c>
      <c r="N219" s="475">
        <f t="shared" si="118"/>
        <v>6.6511259129535996E-2</v>
      </c>
      <c r="O219" s="475">
        <f t="shared" si="119"/>
        <v>0.86697748174092804</v>
      </c>
      <c r="P219" s="475">
        <f t="shared" si="120"/>
        <v>0.13302251825907199</v>
      </c>
      <c r="Q219" s="476">
        <f t="shared" si="121"/>
        <v>1.596270219108864</v>
      </c>
      <c r="R219" s="477"/>
      <c r="S219" s="472"/>
      <c r="T219" s="472"/>
      <c r="U219" s="473"/>
      <c r="V219" s="478">
        <f t="shared" si="122"/>
        <v>6.3324999999999996</v>
      </c>
      <c r="W219" s="478">
        <f t="shared" si="123"/>
        <v>1.9690000000000001</v>
      </c>
      <c r="X219" s="479">
        <f t="shared" si="124"/>
        <v>8.2997968198911352</v>
      </c>
      <c r="Y219" s="480" t="str">
        <f t="shared" si="125"/>
        <v>Accept</v>
      </c>
      <c r="Z219" s="479"/>
      <c r="AA219" s="479"/>
      <c r="AB219" s="481"/>
      <c r="AC219" s="481"/>
      <c r="AD219" s="479"/>
      <c r="AE219" s="481"/>
      <c r="AF219" s="464"/>
      <c r="AG219" s="482"/>
      <c r="AH219" s="482"/>
      <c r="AI219" s="483"/>
    </row>
    <row r="220" spans="1:559" s="401" customFormat="1" ht="13.95" customHeight="1">
      <c r="A220" s="963"/>
      <c r="B220" s="468" t="s">
        <v>1259</v>
      </c>
      <c r="C220" s="469" t="s">
        <v>487</v>
      </c>
      <c r="D220" s="469" t="s">
        <v>1272</v>
      </c>
      <c r="E220" s="469" t="s">
        <v>1273</v>
      </c>
      <c r="F220" s="470">
        <v>4.7</v>
      </c>
      <c r="G220" s="470">
        <v>0.35</v>
      </c>
      <c r="H220" s="470">
        <v>0.53</v>
      </c>
      <c r="I220" s="471">
        <f t="shared" si="128"/>
        <v>12</v>
      </c>
      <c r="J220" s="472">
        <f t="shared" si="128"/>
        <v>9.4725000000000001</v>
      </c>
      <c r="K220" s="472">
        <f t="shared" si="128"/>
        <v>4.2152345453992561</v>
      </c>
      <c r="L220" s="473">
        <f t="shared" si="128"/>
        <v>0.44499704886769659</v>
      </c>
      <c r="M220" s="474">
        <f t="shared" si="117"/>
        <v>1.132202715791693</v>
      </c>
      <c r="N220" s="475">
        <f t="shared" si="118"/>
        <v>0.1287746093078318</v>
      </c>
      <c r="O220" s="475">
        <f t="shared" si="119"/>
        <v>0.7424507813843364</v>
      </c>
      <c r="P220" s="475">
        <f t="shared" si="120"/>
        <v>0.2575492186156636</v>
      </c>
      <c r="Q220" s="476">
        <f t="shared" si="121"/>
        <v>3.0905906233879632</v>
      </c>
      <c r="R220" s="477"/>
      <c r="S220" s="472"/>
      <c r="T220" s="472"/>
      <c r="U220" s="473"/>
      <c r="V220" s="478">
        <f t="shared" si="122"/>
        <v>4.7725</v>
      </c>
      <c r="W220" s="478">
        <f t="shared" si="123"/>
        <v>1.9690000000000001</v>
      </c>
      <c r="X220" s="479">
        <f t="shared" si="124"/>
        <v>8.2997968198911352</v>
      </c>
      <c r="Y220" s="480" t="str">
        <f t="shared" si="125"/>
        <v>Accept</v>
      </c>
      <c r="Z220" s="479"/>
      <c r="AA220" s="479"/>
      <c r="AB220" s="481"/>
      <c r="AC220" s="481"/>
      <c r="AD220" s="479"/>
      <c r="AE220" s="481"/>
      <c r="AF220" s="464"/>
      <c r="AG220" s="482"/>
      <c r="AH220" s="482"/>
      <c r="AI220" s="483"/>
    </row>
    <row r="221" spans="1:559" s="401" customFormat="1" ht="13.95" customHeight="1">
      <c r="A221" s="963"/>
      <c r="B221" s="468" t="s">
        <v>1259</v>
      </c>
      <c r="C221" s="469" t="s">
        <v>487</v>
      </c>
      <c r="D221" s="469" t="s">
        <v>1274</v>
      </c>
      <c r="E221" s="469" t="s">
        <v>1275</v>
      </c>
      <c r="F221" s="470">
        <v>11.37</v>
      </c>
      <c r="G221" s="470">
        <v>0.66</v>
      </c>
      <c r="H221" s="470">
        <v>1.18</v>
      </c>
      <c r="I221" s="471">
        <f t="shared" si="128"/>
        <v>12</v>
      </c>
      <c r="J221" s="472">
        <f t="shared" si="128"/>
        <v>9.4725000000000001</v>
      </c>
      <c r="K221" s="472">
        <f t="shared" si="128"/>
        <v>4.2152345453992561</v>
      </c>
      <c r="L221" s="473">
        <f t="shared" si="128"/>
        <v>0.44499704886769659</v>
      </c>
      <c r="M221" s="474">
        <f t="shared" si="117"/>
        <v>0.45015288700151623</v>
      </c>
      <c r="N221" s="475">
        <f t="shared" si="118"/>
        <v>0.67369989770206462</v>
      </c>
      <c r="O221" s="475">
        <f t="shared" si="119"/>
        <v>0.34739979540412924</v>
      </c>
      <c r="P221" s="475">
        <f t="shared" si="120"/>
        <v>0.65260020459587076</v>
      </c>
      <c r="Q221" s="476">
        <f t="shared" si="121"/>
        <v>7.8312024551504491</v>
      </c>
      <c r="R221" s="477"/>
      <c r="S221" s="472"/>
      <c r="T221" s="472"/>
      <c r="U221" s="473"/>
      <c r="V221" s="478">
        <f t="shared" si="122"/>
        <v>1.8974999999999991</v>
      </c>
      <c r="W221" s="478">
        <f t="shared" si="123"/>
        <v>1.9690000000000001</v>
      </c>
      <c r="X221" s="479">
        <f t="shared" si="124"/>
        <v>8.2997968198911352</v>
      </c>
      <c r="Y221" s="480" t="str">
        <f t="shared" si="125"/>
        <v>Accept</v>
      </c>
      <c r="Z221" s="479"/>
      <c r="AA221" s="479"/>
      <c r="AB221" s="481"/>
      <c r="AC221" s="481"/>
      <c r="AD221" s="479"/>
      <c r="AE221" s="481"/>
      <c r="AF221" s="464"/>
      <c r="AG221" s="482"/>
      <c r="AH221" s="482"/>
      <c r="AI221" s="483"/>
    </row>
    <row r="222" spans="1:559" s="401" customFormat="1" ht="13.95" customHeight="1">
      <c r="A222" s="963"/>
      <c r="B222" s="468" t="s">
        <v>1259</v>
      </c>
      <c r="C222" s="469" t="s">
        <v>487</v>
      </c>
      <c r="D222" s="469" t="s">
        <v>1276</v>
      </c>
      <c r="E222" s="469" t="s">
        <v>1277</v>
      </c>
      <c r="F222" s="470">
        <v>12.98</v>
      </c>
      <c r="G222" s="470">
        <v>0.73</v>
      </c>
      <c r="H222" s="470">
        <v>1.33</v>
      </c>
      <c r="I222" s="471">
        <f t="shared" si="128"/>
        <v>12</v>
      </c>
      <c r="J222" s="472">
        <f t="shared" si="128"/>
        <v>9.4725000000000001</v>
      </c>
      <c r="K222" s="472">
        <f t="shared" si="128"/>
        <v>4.2152345453992561</v>
      </c>
      <c r="L222" s="473">
        <f t="shared" si="128"/>
        <v>0.44499704886769659</v>
      </c>
      <c r="M222" s="474">
        <f t="shared" si="117"/>
        <v>0.83210079112401536</v>
      </c>
      <c r="N222" s="475">
        <f t="shared" si="118"/>
        <v>0.79732397233198604</v>
      </c>
      <c r="O222" s="475">
        <f t="shared" si="119"/>
        <v>0.59464794466397208</v>
      </c>
      <c r="P222" s="475">
        <f t="shared" si="120"/>
        <v>0.40535205533602792</v>
      </c>
      <c r="Q222" s="476">
        <f t="shared" si="121"/>
        <v>4.864224664032335</v>
      </c>
      <c r="R222" s="477"/>
      <c r="S222" s="472"/>
      <c r="T222" s="472"/>
      <c r="U222" s="473"/>
      <c r="V222" s="478">
        <f t="shared" si="122"/>
        <v>3.5075000000000003</v>
      </c>
      <c r="W222" s="478">
        <f t="shared" si="123"/>
        <v>1.9690000000000001</v>
      </c>
      <c r="X222" s="479">
        <f t="shared" si="124"/>
        <v>8.2997968198911352</v>
      </c>
      <c r="Y222" s="480" t="str">
        <f t="shared" si="125"/>
        <v>Accept</v>
      </c>
      <c r="Z222" s="479"/>
      <c r="AA222" s="479"/>
      <c r="AB222" s="481"/>
      <c r="AC222" s="481"/>
      <c r="AD222" s="479"/>
      <c r="AE222" s="481"/>
      <c r="AF222" s="464"/>
      <c r="AG222" s="482"/>
      <c r="AH222" s="482"/>
      <c r="AI222" s="483"/>
    </row>
    <row r="223" spans="1:559" s="401" customFormat="1" ht="13.95" customHeight="1">
      <c r="A223" s="963"/>
      <c r="B223" s="468" t="s">
        <v>1259</v>
      </c>
      <c r="C223" s="469" t="s">
        <v>487</v>
      </c>
      <c r="D223" s="469" t="s">
        <v>1278</v>
      </c>
      <c r="E223" s="469" t="s">
        <v>1279</v>
      </c>
      <c r="F223" s="470">
        <v>14.33</v>
      </c>
      <c r="G223" s="470">
        <v>0.72</v>
      </c>
      <c r="H223" s="470">
        <v>1.42</v>
      </c>
      <c r="I223" s="471">
        <f t="shared" si="128"/>
        <v>12</v>
      </c>
      <c r="J223" s="472">
        <f t="shared" si="128"/>
        <v>9.4725000000000001</v>
      </c>
      <c r="K223" s="472">
        <f t="shared" si="128"/>
        <v>4.2152345453992561</v>
      </c>
      <c r="L223" s="473">
        <f t="shared" si="128"/>
        <v>0.44499704886769659</v>
      </c>
      <c r="M223" s="474">
        <f t="shared" si="117"/>
        <v>1.1523676672515764</v>
      </c>
      <c r="N223" s="475">
        <f t="shared" si="118"/>
        <v>0.87541498926235517</v>
      </c>
      <c r="O223" s="475">
        <f t="shared" si="119"/>
        <v>0.75082997852471034</v>
      </c>
      <c r="P223" s="475">
        <f t="shared" si="120"/>
        <v>0.24917002147528966</v>
      </c>
      <c r="Q223" s="476">
        <f t="shared" si="121"/>
        <v>2.9900402577034759</v>
      </c>
      <c r="R223" s="477"/>
      <c r="S223" s="472"/>
      <c r="T223" s="472"/>
      <c r="U223" s="473"/>
      <c r="V223" s="478">
        <f t="shared" si="122"/>
        <v>4.8574999999999999</v>
      </c>
      <c r="W223" s="478">
        <f t="shared" si="123"/>
        <v>1.9690000000000001</v>
      </c>
      <c r="X223" s="479">
        <f t="shared" si="124"/>
        <v>8.2997968198911352</v>
      </c>
      <c r="Y223" s="480" t="str">
        <f t="shared" si="125"/>
        <v>Accept</v>
      </c>
      <c r="Z223" s="479"/>
      <c r="AA223" s="479"/>
      <c r="AB223" s="481"/>
      <c r="AC223" s="481"/>
      <c r="AD223" s="479"/>
      <c r="AE223" s="481"/>
      <c r="AF223" s="464"/>
      <c r="AG223" s="482"/>
      <c r="AH223" s="482"/>
      <c r="AI223" s="483"/>
    </row>
    <row r="224" spans="1:559" s="401" customFormat="1" ht="13.95" customHeight="1">
      <c r="A224" s="963"/>
      <c r="B224" s="468" t="s">
        <v>1259</v>
      </c>
      <c r="C224" s="469" t="s">
        <v>487</v>
      </c>
      <c r="D224" s="469" t="s">
        <v>1278</v>
      </c>
      <c r="E224" s="469" t="s">
        <v>1280</v>
      </c>
      <c r="F224" s="470">
        <v>13.6</v>
      </c>
      <c r="G224" s="470">
        <v>0.7</v>
      </c>
      <c r="H224" s="470">
        <v>1.36</v>
      </c>
      <c r="I224" s="471">
        <f t="shared" si="128"/>
        <v>12</v>
      </c>
      <c r="J224" s="472">
        <f t="shared" si="128"/>
        <v>9.4725000000000001</v>
      </c>
      <c r="K224" s="472">
        <f t="shared" si="128"/>
        <v>4.2152345453992561</v>
      </c>
      <c r="L224" s="473">
        <f t="shared" si="128"/>
        <v>0.44499704886769659</v>
      </c>
      <c r="M224" s="474">
        <f t="shared" si="117"/>
        <v>0.97918631941963585</v>
      </c>
      <c r="N224" s="475">
        <f t="shared" si="118"/>
        <v>0.83625603651440605</v>
      </c>
      <c r="O224" s="475">
        <f t="shared" si="119"/>
        <v>0.67251207302881211</v>
      </c>
      <c r="P224" s="475">
        <f t="shared" si="120"/>
        <v>0.32748792697118789</v>
      </c>
      <c r="Q224" s="476">
        <f t="shared" si="121"/>
        <v>3.9298551236542547</v>
      </c>
      <c r="R224" s="477"/>
      <c r="S224" s="472"/>
      <c r="T224" s="472"/>
      <c r="U224" s="473"/>
      <c r="V224" s="478">
        <f t="shared" si="122"/>
        <v>4.1274999999999995</v>
      </c>
      <c r="W224" s="478">
        <f t="shared" si="123"/>
        <v>1.9690000000000001</v>
      </c>
      <c r="X224" s="479">
        <f t="shared" si="124"/>
        <v>8.2997968198911352</v>
      </c>
      <c r="Y224" s="480" t="str">
        <f t="shared" si="125"/>
        <v>Accept</v>
      </c>
      <c r="Z224" s="479"/>
      <c r="AA224" s="479"/>
      <c r="AB224" s="481"/>
      <c r="AC224" s="481"/>
      <c r="AD224" s="479"/>
      <c r="AE224" s="481"/>
      <c r="AF224" s="464"/>
      <c r="AG224" s="482"/>
      <c r="AH224" s="482"/>
      <c r="AI224" s="483"/>
    </row>
    <row r="225" spans="1:559" s="501" customFormat="1" ht="13.95" customHeight="1">
      <c r="A225" s="964"/>
      <c r="B225" s="484" t="s">
        <v>1259</v>
      </c>
      <c r="C225" s="485" t="s">
        <v>487</v>
      </c>
      <c r="D225" s="485" t="s">
        <v>1281</v>
      </c>
      <c r="E225" s="485" t="s">
        <v>1282</v>
      </c>
      <c r="F225" s="486">
        <v>4.49</v>
      </c>
      <c r="G225" s="486">
        <v>0.27</v>
      </c>
      <c r="H225" s="486">
        <v>0.47</v>
      </c>
      <c r="I225" s="487">
        <f t="shared" si="128"/>
        <v>12</v>
      </c>
      <c r="J225" s="488">
        <f t="shared" si="128"/>
        <v>9.4725000000000001</v>
      </c>
      <c r="K225" s="488">
        <f t="shared" si="128"/>
        <v>4.2152345453992561</v>
      </c>
      <c r="L225" s="489">
        <f t="shared" si="128"/>
        <v>0.44499704886769659</v>
      </c>
      <c r="M225" s="490">
        <f t="shared" si="117"/>
        <v>1.182022007633758</v>
      </c>
      <c r="N225" s="491">
        <f t="shared" si="118"/>
        <v>0.11859848430429067</v>
      </c>
      <c r="O225" s="491">
        <f t="shared" si="119"/>
        <v>0.7628030313914187</v>
      </c>
      <c r="P225" s="491">
        <f t="shared" si="120"/>
        <v>0.23719696860858133</v>
      </c>
      <c r="Q225" s="492">
        <f t="shared" si="121"/>
        <v>2.8463636233029761</v>
      </c>
      <c r="R225" s="493"/>
      <c r="S225" s="488"/>
      <c r="T225" s="488"/>
      <c r="U225" s="489"/>
      <c r="V225" s="494">
        <f t="shared" si="122"/>
        <v>4.9824999999999999</v>
      </c>
      <c r="W225" s="494">
        <f t="shared" si="123"/>
        <v>1.9690000000000001</v>
      </c>
      <c r="X225" s="495">
        <f t="shared" si="124"/>
        <v>8.2997968198911352</v>
      </c>
      <c r="Y225" s="496" t="str">
        <f t="shared" si="125"/>
        <v>Accept</v>
      </c>
      <c r="Z225" s="495"/>
      <c r="AA225" s="495"/>
      <c r="AB225" s="497"/>
      <c r="AC225" s="497"/>
      <c r="AD225" s="495"/>
      <c r="AE225" s="497"/>
      <c r="AF225" s="498"/>
      <c r="AG225" s="499"/>
      <c r="AH225" s="499"/>
      <c r="AI225" s="500"/>
      <c r="AJ225" s="401"/>
      <c r="AK225" s="401"/>
      <c r="AL225" s="401"/>
      <c r="AM225" s="401"/>
      <c r="AN225" s="401"/>
      <c r="AO225" s="401"/>
      <c r="AP225" s="401"/>
      <c r="AQ225" s="401"/>
      <c r="AR225" s="401"/>
      <c r="AS225" s="401"/>
      <c r="AT225" s="401"/>
      <c r="AU225" s="401"/>
      <c r="AV225" s="401"/>
      <c r="AW225" s="401"/>
      <c r="AX225" s="401"/>
      <c r="AY225" s="401"/>
      <c r="AZ225" s="401"/>
      <c r="BA225" s="401"/>
      <c r="BB225" s="401"/>
      <c r="BC225" s="401"/>
      <c r="BD225" s="401"/>
      <c r="BE225" s="401"/>
      <c r="BF225" s="401"/>
      <c r="BG225" s="401"/>
      <c r="BH225" s="401"/>
      <c r="BI225" s="401"/>
      <c r="BJ225" s="401"/>
      <c r="BK225" s="401"/>
      <c r="BL225" s="401"/>
      <c r="BM225" s="401"/>
      <c r="BN225" s="401"/>
      <c r="BO225" s="401"/>
      <c r="BP225" s="401"/>
      <c r="BQ225" s="401"/>
      <c r="BR225" s="401"/>
      <c r="BS225" s="401"/>
      <c r="BT225" s="401"/>
      <c r="BU225" s="401"/>
      <c r="BV225" s="401"/>
      <c r="BW225" s="401"/>
      <c r="BX225" s="401"/>
      <c r="BY225" s="401"/>
      <c r="BZ225" s="401"/>
      <c r="CA225" s="401"/>
      <c r="CB225" s="401"/>
      <c r="CC225" s="401"/>
      <c r="CD225" s="401"/>
      <c r="CE225" s="401"/>
      <c r="CF225" s="401"/>
      <c r="CG225" s="401"/>
      <c r="CH225" s="401"/>
      <c r="CI225" s="401"/>
      <c r="CJ225" s="401"/>
      <c r="CK225" s="401"/>
      <c r="CL225" s="401"/>
      <c r="CM225" s="401"/>
      <c r="CN225" s="401"/>
      <c r="CO225" s="401"/>
      <c r="CP225" s="401"/>
      <c r="CQ225" s="401"/>
      <c r="CR225" s="401"/>
      <c r="CS225" s="401"/>
      <c r="CT225" s="401"/>
      <c r="CU225" s="401"/>
      <c r="CV225" s="401"/>
      <c r="CW225" s="401"/>
      <c r="CX225" s="401"/>
      <c r="CY225" s="401"/>
      <c r="CZ225" s="401"/>
      <c r="DA225" s="401"/>
      <c r="DB225" s="401"/>
      <c r="DC225" s="401"/>
      <c r="DD225" s="401"/>
      <c r="DE225" s="401"/>
      <c r="DF225" s="401"/>
      <c r="DG225" s="401"/>
      <c r="DH225" s="401"/>
      <c r="DI225" s="401"/>
      <c r="DJ225" s="401"/>
      <c r="DK225" s="401"/>
      <c r="DL225" s="401"/>
      <c r="DM225" s="401"/>
      <c r="DN225" s="401"/>
      <c r="DO225" s="401"/>
      <c r="DP225" s="401"/>
      <c r="DQ225" s="401"/>
      <c r="DR225" s="401"/>
      <c r="DS225" s="401"/>
      <c r="DT225" s="401"/>
      <c r="DU225" s="401"/>
      <c r="DV225" s="401"/>
      <c r="DW225" s="401"/>
      <c r="DX225" s="401"/>
      <c r="DY225" s="401"/>
      <c r="DZ225" s="401"/>
      <c r="EA225" s="401"/>
      <c r="EB225" s="401"/>
      <c r="EC225" s="401"/>
      <c r="ED225" s="401"/>
      <c r="EE225" s="401"/>
      <c r="EF225" s="401"/>
      <c r="EG225" s="401"/>
      <c r="EH225" s="401"/>
      <c r="EI225" s="401"/>
      <c r="EJ225" s="401"/>
      <c r="EK225" s="401"/>
      <c r="EL225" s="401"/>
      <c r="EM225" s="401"/>
      <c r="EN225" s="401"/>
      <c r="EO225" s="401"/>
      <c r="EP225" s="401"/>
      <c r="EQ225" s="401"/>
      <c r="ER225" s="401"/>
      <c r="ES225" s="401"/>
      <c r="ET225" s="401"/>
      <c r="EU225" s="401"/>
      <c r="EV225" s="401"/>
      <c r="EW225" s="401"/>
      <c r="EX225" s="401"/>
      <c r="EY225" s="401"/>
      <c r="EZ225" s="401"/>
      <c r="FA225" s="401"/>
      <c r="FB225" s="401"/>
      <c r="FC225" s="401"/>
      <c r="FD225" s="401"/>
      <c r="FE225" s="401"/>
      <c r="FF225" s="401"/>
      <c r="FG225" s="401"/>
      <c r="FH225" s="401"/>
      <c r="FI225" s="401"/>
      <c r="FJ225" s="401"/>
      <c r="FK225" s="401"/>
      <c r="FL225" s="401"/>
      <c r="FM225" s="401"/>
      <c r="FN225" s="401"/>
      <c r="FO225" s="401"/>
      <c r="FP225" s="401"/>
      <c r="FQ225" s="401"/>
      <c r="FR225" s="401"/>
      <c r="FS225" s="401"/>
      <c r="FT225" s="401"/>
      <c r="FU225" s="401"/>
      <c r="FV225" s="401"/>
      <c r="FW225" s="401"/>
      <c r="FX225" s="401"/>
      <c r="FY225" s="401"/>
      <c r="FZ225" s="401"/>
      <c r="GA225" s="401"/>
      <c r="GB225" s="401"/>
      <c r="GC225" s="401"/>
      <c r="GD225" s="401"/>
      <c r="GE225" s="401"/>
      <c r="GF225" s="401"/>
      <c r="GG225" s="401"/>
      <c r="GH225" s="401"/>
      <c r="GI225" s="401"/>
      <c r="GJ225" s="401"/>
      <c r="GK225" s="401"/>
      <c r="GL225" s="401"/>
      <c r="GM225" s="401"/>
      <c r="GN225" s="401"/>
      <c r="GO225" s="401"/>
      <c r="GP225" s="401"/>
      <c r="GQ225" s="401"/>
      <c r="GR225" s="401"/>
      <c r="GS225" s="401"/>
      <c r="GT225" s="401"/>
      <c r="GU225" s="401"/>
      <c r="GV225" s="401"/>
      <c r="GW225" s="401"/>
      <c r="GX225" s="401"/>
      <c r="GY225" s="401"/>
      <c r="GZ225" s="401"/>
      <c r="HA225" s="401"/>
      <c r="HB225" s="401"/>
      <c r="HC225" s="401"/>
      <c r="HD225" s="401"/>
      <c r="HE225" s="401"/>
      <c r="HF225" s="401"/>
      <c r="HG225" s="401"/>
      <c r="HH225" s="401"/>
      <c r="HI225" s="401"/>
      <c r="HJ225" s="401"/>
      <c r="HK225" s="401"/>
      <c r="HL225" s="401"/>
      <c r="HM225" s="401"/>
      <c r="HN225" s="401"/>
      <c r="HO225" s="401"/>
      <c r="HP225" s="401"/>
      <c r="HQ225" s="401"/>
      <c r="HR225" s="401"/>
      <c r="HS225" s="401"/>
      <c r="HT225" s="401"/>
      <c r="HU225" s="401"/>
      <c r="HV225" s="401"/>
      <c r="HW225" s="401"/>
      <c r="HX225" s="401"/>
      <c r="HY225" s="401"/>
      <c r="HZ225" s="401"/>
      <c r="IA225" s="401"/>
      <c r="IB225" s="401"/>
      <c r="IC225" s="401"/>
      <c r="ID225" s="401"/>
      <c r="IE225" s="401"/>
      <c r="IF225" s="401"/>
      <c r="IG225" s="401"/>
      <c r="IH225" s="401"/>
      <c r="II225" s="401"/>
      <c r="IJ225" s="401"/>
      <c r="IK225" s="401"/>
      <c r="IL225" s="401"/>
      <c r="IM225" s="401"/>
      <c r="IN225" s="401"/>
      <c r="IO225" s="401"/>
      <c r="IP225" s="401"/>
      <c r="IQ225" s="401"/>
      <c r="IR225" s="401"/>
      <c r="IS225" s="401"/>
      <c r="IT225" s="401"/>
      <c r="IU225" s="401"/>
      <c r="IV225" s="401"/>
      <c r="IW225" s="401"/>
      <c r="IX225" s="401"/>
      <c r="IY225" s="401"/>
      <c r="IZ225" s="401"/>
      <c r="JA225" s="401"/>
      <c r="JB225" s="401"/>
      <c r="JC225" s="401"/>
      <c r="JD225" s="401"/>
      <c r="JE225" s="401"/>
      <c r="JF225" s="401"/>
      <c r="JG225" s="401"/>
      <c r="JH225" s="401"/>
      <c r="JI225" s="401"/>
      <c r="JJ225" s="401"/>
      <c r="JK225" s="401"/>
      <c r="JL225" s="401"/>
      <c r="JM225" s="401"/>
      <c r="JN225" s="401"/>
      <c r="JO225" s="401"/>
      <c r="JP225" s="401"/>
      <c r="JQ225" s="401"/>
      <c r="JR225" s="401"/>
      <c r="JS225" s="401"/>
      <c r="JT225" s="401"/>
      <c r="JU225" s="401"/>
      <c r="JV225" s="401"/>
      <c r="JW225" s="401"/>
      <c r="JX225" s="401"/>
      <c r="JY225" s="401"/>
      <c r="JZ225" s="401"/>
      <c r="KA225" s="401"/>
      <c r="KB225" s="401"/>
      <c r="KC225" s="401"/>
      <c r="KD225" s="401"/>
      <c r="KE225" s="401"/>
      <c r="KF225" s="401"/>
      <c r="KG225" s="401"/>
      <c r="KH225" s="401"/>
      <c r="KI225" s="401"/>
      <c r="KJ225" s="401"/>
      <c r="KK225" s="401"/>
      <c r="KL225" s="401"/>
      <c r="KM225" s="401"/>
      <c r="KN225" s="401"/>
      <c r="KO225" s="401"/>
      <c r="KP225" s="401"/>
      <c r="KQ225" s="401"/>
      <c r="KR225" s="401"/>
      <c r="KS225" s="401"/>
      <c r="KT225" s="401"/>
      <c r="KU225" s="401"/>
      <c r="KV225" s="401"/>
      <c r="KW225" s="401"/>
      <c r="KX225" s="401"/>
      <c r="KY225" s="401"/>
      <c r="KZ225" s="401"/>
      <c r="LA225" s="401"/>
      <c r="LB225" s="401"/>
      <c r="LC225" s="401"/>
      <c r="LD225" s="401"/>
      <c r="LE225" s="401"/>
      <c r="LF225" s="401"/>
      <c r="LG225" s="401"/>
      <c r="LH225" s="401"/>
      <c r="LI225" s="401"/>
      <c r="LJ225" s="401"/>
      <c r="LK225" s="401"/>
      <c r="LL225" s="401"/>
      <c r="LM225" s="401"/>
      <c r="LN225" s="401"/>
      <c r="LO225" s="401"/>
      <c r="LP225" s="401"/>
      <c r="LQ225" s="401"/>
      <c r="LR225" s="401"/>
      <c r="LS225" s="401"/>
      <c r="LT225" s="401"/>
      <c r="LU225" s="401"/>
      <c r="LV225" s="401"/>
      <c r="LW225" s="401"/>
      <c r="LX225" s="401"/>
      <c r="LY225" s="401"/>
      <c r="LZ225" s="401"/>
      <c r="MA225" s="401"/>
      <c r="MB225" s="401"/>
      <c r="MC225" s="401"/>
      <c r="MD225" s="401"/>
      <c r="ME225" s="401"/>
      <c r="MF225" s="401"/>
      <c r="MG225" s="401"/>
      <c r="MH225" s="401"/>
      <c r="MI225" s="401"/>
      <c r="MJ225" s="401"/>
      <c r="MK225" s="401"/>
      <c r="ML225" s="401"/>
      <c r="MM225" s="401"/>
      <c r="MN225" s="401"/>
      <c r="MO225" s="401"/>
      <c r="MP225" s="401"/>
      <c r="MQ225" s="401"/>
      <c r="MR225" s="401"/>
      <c r="MS225" s="401"/>
      <c r="MT225" s="401"/>
      <c r="MU225" s="401"/>
      <c r="MV225" s="401"/>
      <c r="MW225" s="401"/>
      <c r="MX225" s="401"/>
      <c r="MY225" s="401"/>
      <c r="MZ225" s="401"/>
      <c r="NA225" s="401"/>
      <c r="NB225" s="401"/>
      <c r="NC225" s="401"/>
      <c r="ND225" s="401"/>
      <c r="NE225" s="401"/>
      <c r="NF225" s="401"/>
      <c r="NG225" s="401"/>
      <c r="NH225" s="401"/>
      <c r="NI225" s="401"/>
      <c r="NJ225" s="401"/>
      <c r="NK225" s="401"/>
      <c r="NL225" s="401"/>
      <c r="NM225" s="401"/>
      <c r="NN225" s="401"/>
      <c r="NO225" s="401"/>
      <c r="NP225" s="401"/>
      <c r="NQ225" s="401"/>
      <c r="NR225" s="401"/>
      <c r="NS225" s="401"/>
      <c r="NT225" s="401"/>
      <c r="NU225" s="401"/>
      <c r="NV225" s="401"/>
      <c r="NW225" s="401"/>
      <c r="NX225" s="401"/>
      <c r="NY225" s="401"/>
      <c r="NZ225" s="401"/>
      <c r="OA225" s="401"/>
      <c r="OB225" s="401"/>
      <c r="OC225" s="401"/>
      <c r="OD225" s="401"/>
      <c r="OE225" s="401"/>
      <c r="OF225" s="401"/>
      <c r="OG225" s="401"/>
      <c r="OH225" s="401"/>
      <c r="OI225" s="401"/>
      <c r="OJ225" s="401"/>
      <c r="OK225" s="401"/>
      <c r="OL225" s="401"/>
      <c r="OM225" s="401"/>
      <c r="ON225" s="401"/>
      <c r="OO225" s="401"/>
      <c r="OP225" s="401"/>
      <c r="OQ225" s="401"/>
      <c r="OR225" s="401"/>
      <c r="OS225" s="401"/>
      <c r="OT225" s="401"/>
      <c r="OU225" s="401"/>
      <c r="OV225" s="401"/>
      <c r="OW225" s="401"/>
      <c r="OX225" s="401"/>
      <c r="OY225" s="401"/>
      <c r="OZ225" s="401"/>
      <c r="PA225" s="401"/>
      <c r="PB225" s="401"/>
      <c r="PC225" s="401"/>
      <c r="PD225" s="401"/>
      <c r="PE225" s="401"/>
      <c r="PF225" s="401"/>
      <c r="PG225" s="401"/>
      <c r="PH225" s="401"/>
      <c r="PI225" s="401"/>
      <c r="PJ225" s="401"/>
      <c r="PK225" s="401"/>
      <c r="PL225" s="401"/>
      <c r="PM225" s="401"/>
      <c r="PN225" s="401"/>
      <c r="PO225" s="401"/>
      <c r="PP225" s="401"/>
      <c r="PQ225" s="401"/>
      <c r="PR225" s="401"/>
      <c r="PS225" s="401"/>
      <c r="PT225" s="401"/>
      <c r="PU225" s="401"/>
      <c r="PV225" s="401"/>
      <c r="PW225" s="401"/>
      <c r="PX225" s="401"/>
      <c r="PY225" s="401"/>
      <c r="PZ225" s="401"/>
      <c r="QA225" s="401"/>
      <c r="QB225" s="401"/>
      <c r="QC225" s="401"/>
      <c r="QD225" s="401"/>
      <c r="QE225" s="401"/>
      <c r="QF225" s="401"/>
      <c r="QG225" s="401"/>
      <c r="QH225" s="401"/>
      <c r="QI225" s="401"/>
      <c r="QJ225" s="401"/>
      <c r="QK225" s="401"/>
      <c r="QL225" s="401"/>
      <c r="QM225" s="401"/>
      <c r="QN225" s="401"/>
      <c r="QO225" s="401"/>
      <c r="QP225" s="401"/>
      <c r="QQ225" s="401"/>
      <c r="QR225" s="401"/>
      <c r="QS225" s="401"/>
      <c r="QT225" s="401"/>
      <c r="QU225" s="401"/>
      <c r="QV225" s="401"/>
      <c r="QW225" s="401"/>
      <c r="QX225" s="401"/>
      <c r="QY225" s="401"/>
      <c r="QZ225" s="401"/>
      <c r="RA225" s="401"/>
      <c r="RB225" s="401"/>
      <c r="RC225" s="401"/>
      <c r="RD225" s="401"/>
      <c r="RE225" s="401"/>
      <c r="RF225" s="401"/>
      <c r="RG225" s="401"/>
      <c r="RH225" s="401"/>
      <c r="RI225" s="401"/>
      <c r="RJ225" s="401"/>
      <c r="RK225" s="401"/>
      <c r="RL225" s="401"/>
      <c r="RM225" s="401"/>
      <c r="RN225" s="401"/>
      <c r="RO225" s="401"/>
      <c r="RP225" s="401"/>
      <c r="RQ225" s="401"/>
      <c r="RR225" s="401"/>
      <c r="RS225" s="401"/>
      <c r="RT225" s="401"/>
      <c r="RU225" s="401"/>
      <c r="RV225" s="401"/>
      <c r="RW225" s="401"/>
      <c r="RX225" s="401"/>
      <c r="RY225" s="401"/>
      <c r="RZ225" s="401"/>
      <c r="SA225" s="401"/>
      <c r="SB225" s="401"/>
      <c r="SC225" s="401"/>
      <c r="SD225" s="401"/>
      <c r="SE225" s="401"/>
      <c r="SF225" s="401"/>
      <c r="SG225" s="401"/>
      <c r="SH225" s="401"/>
      <c r="SI225" s="401"/>
      <c r="SJ225" s="401"/>
      <c r="SK225" s="401"/>
      <c r="SL225" s="401"/>
      <c r="SM225" s="401"/>
      <c r="SN225" s="401"/>
      <c r="SO225" s="401"/>
      <c r="SP225" s="401"/>
      <c r="SQ225" s="401"/>
      <c r="SR225" s="401"/>
      <c r="SS225" s="401"/>
      <c r="ST225" s="401"/>
      <c r="SU225" s="401"/>
      <c r="SV225" s="401"/>
      <c r="SW225" s="401"/>
      <c r="SX225" s="401"/>
      <c r="SY225" s="401"/>
      <c r="SZ225" s="401"/>
      <c r="TA225" s="401"/>
      <c r="TB225" s="401"/>
      <c r="TC225" s="401"/>
      <c r="TD225" s="401"/>
      <c r="TE225" s="401"/>
      <c r="TF225" s="401"/>
      <c r="TG225" s="401"/>
      <c r="TH225" s="401"/>
      <c r="TI225" s="401"/>
      <c r="TJ225" s="401"/>
      <c r="TK225" s="401"/>
      <c r="TL225" s="401"/>
      <c r="TM225" s="401"/>
      <c r="TN225" s="401"/>
      <c r="TO225" s="401"/>
      <c r="TP225" s="401"/>
      <c r="TQ225" s="401"/>
      <c r="TR225" s="401"/>
      <c r="TS225" s="401"/>
      <c r="TT225" s="401"/>
      <c r="TU225" s="401"/>
      <c r="TV225" s="401"/>
      <c r="TW225" s="401"/>
      <c r="TX225" s="401"/>
      <c r="TY225" s="401"/>
      <c r="TZ225" s="401"/>
      <c r="UA225" s="401"/>
      <c r="UB225" s="401"/>
      <c r="UC225" s="401"/>
      <c r="UD225" s="401"/>
      <c r="UE225" s="401"/>
      <c r="UF225" s="401"/>
      <c r="UG225" s="401"/>
      <c r="UH225" s="401"/>
      <c r="UI225" s="401"/>
      <c r="UJ225" s="401"/>
      <c r="UK225" s="401"/>
      <c r="UL225" s="401"/>
      <c r="UM225" s="401"/>
    </row>
    <row r="226" spans="1:559" s="467" customFormat="1" ht="13.95" customHeight="1">
      <c r="A226" s="962" t="s">
        <v>493</v>
      </c>
      <c r="B226" s="450" t="s">
        <v>2996</v>
      </c>
      <c r="C226" s="451" t="s">
        <v>498</v>
      </c>
      <c r="D226" s="451" t="s">
        <v>1283</v>
      </c>
      <c r="E226" s="451" t="s">
        <v>1284</v>
      </c>
      <c r="F226" s="452">
        <v>23.57</v>
      </c>
      <c r="G226" s="452">
        <v>0.7</v>
      </c>
      <c r="H226" s="452">
        <v>2.14</v>
      </c>
      <c r="I226" s="453">
        <f>COUNT(F226:F229)</f>
        <v>4</v>
      </c>
      <c r="J226" s="458">
        <f>AVERAGE(F226:F229)</f>
        <v>38.097499999999997</v>
      </c>
      <c r="K226" s="458">
        <f>STDEV(F226:F229)</f>
        <v>25.605969844289568</v>
      </c>
      <c r="L226" s="459">
        <f>K226/J226</f>
        <v>0.67211680147751351</v>
      </c>
      <c r="M226" s="454">
        <f t="shared" si="117"/>
        <v>0.56734816483585759</v>
      </c>
      <c r="N226" s="455">
        <f t="shared" si="118"/>
        <v>0.28523882978048609</v>
      </c>
      <c r="O226" s="455">
        <f t="shared" si="119"/>
        <v>0.42952234043902782</v>
      </c>
      <c r="P226" s="455">
        <f t="shared" si="120"/>
        <v>0.57047765956097218</v>
      </c>
      <c r="Q226" s="456">
        <f t="shared" si="121"/>
        <v>2.2819106382438887</v>
      </c>
      <c r="R226" s="457">
        <f>COUNT(F226:F229)</f>
        <v>4</v>
      </c>
      <c r="S226" s="458">
        <f>AVERAGE(F226:F229)</f>
        <v>38.097499999999997</v>
      </c>
      <c r="T226" s="458">
        <f>STDEV(F226:F229)</f>
        <v>25.605969844289568</v>
      </c>
      <c r="U226" s="459">
        <f>T226/S226</f>
        <v>0.67211680147751351</v>
      </c>
      <c r="V226" s="460">
        <f t="shared" si="122"/>
        <v>14.527499999999996</v>
      </c>
      <c r="W226" s="460">
        <f t="shared" si="123"/>
        <v>1.383</v>
      </c>
      <c r="X226" s="461">
        <f t="shared" si="124"/>
        <v>35.413056294652471</v>
      </c>
      <c r="Y226" s="462" t="str">
        <f t="shared" si="125"/>
        <v>Accept</v>
      </c>
      <c r="Z226" s="479">
        <v>1.0780000000000001</v>
      </c>
      <c r="AA226" s="479">
        <f>Z226*K226</f>
        <v>27.603235492144155</v>
      </c>
      <c r="AB226" s="481" t="str">
        <f t="shared" ref="AB226:AB227" si="129">IF(V226&gt;AA226, "Reject", "Accept")</f>
        <v>Accept</v>
      </c>
      <c r="AC226" s="463"/>
      <c r="AD226" s="461"/>
      <c r="AE226" s="463"/>
      <c r="AF226" s="464">
        <f>COUNT(F226:F227,F229)</f>
        <v>3</v>
      </c>
      <c r="AG226" s="465">
        <f>AVERAGE(F226:F227,F229)</f>
        <v>25.353333333333335</v>
      </c>
      <c r="AH226" s="465">
        <f>STDEV(F226:F227,F229)</f>
        <v>3.0026377292862572</v>
      </c>
      <c r="AI226" s="466">
        <f>AH226/AG226</f>
        <v>0.11843167483379925</v>
      </c>
      <c r="AJ226" s="401"/>
      <c r="AK226" s="401"/>
      <c r="AL226" s="401"/>
      <c r="AM226" s="401"/>
      <c r="AN226" s="401"/>
      <c r="AO226" s="401"/>
      <c r="AP226" s="401"/>
      <c r="AQ226" s="401"/>
      <c r="AR226" s="401"/>
      <c r="AS226" s="401"/>
      <c r="AT226" s="401"/>
      <c r="AU226" s="401"/>
      <c r="AV226" s="401"/>
      <c r="AW226" s="401"/>
      <c r="AX226" s="401"/>
      <c r="AY226" s="401"/>
      <c r="AZ226" s="401"/>
      <c r="BA226" s="401"/>
      <c r="BB226" s="401"/>
      <c r="BC226" s="401"/>
      <c r="BD226" s="401"/>
      <c r="BE226" s="401"/>
      <c r="BF226" s="401"/>
      <c r="BG226" s="401"/>
      <c r="BH226" s="401"/>
      <c r="BI226" s="401"/>
      <c r="BJ226" s="401"/>
      <c r="BK226" s="401"/>
      <c r="BL226" s="401"/>
      <c r="BM226" s="401"/>
      <c r="BN226" s="401"/>
      <c r="BO226" s="401"/>
      <c r="BP226" s="401"/>
      <c r="BQ226" s="401"/>
      <c r="BR226" s="401"/>
      <c r="BS226" s="401"/>
      <c r="BT226" s="401"/>
      <c r="BU226" s="401"/>
      <c r="BV226" s="401"/>
      <c r="BW226" s="401"/>
      <c r="BX226" s="401"/>
      <c r="BY226" s="401"/>
      <c r="BZ226" s="401"/>
      <c r="CA226" s="401"/>
      <c r="CB226" s="401"/>
      <c r="CC226" s="401"/>
      <c r="CD226" s="401"/>
      <c r="CE226" s="401"/>
      <c r="CF226" s="401"/>
      <c r="CG226" s="401"/>
      <c r="CH226" s="401"/>
      <c r="CI226" s="401"/>
      <c r="CJ226" s="401"/>
      <c r="CK226" s="401"/>
      <c r="CL226" s="401"/>
      <c r="CM226" s="401"/>
      <c r="CN226" s="401"/>
      <c r="CO226" s="401"/>
      <c r="CP226" s="401"/>
      <c r="CQ226" s="401"/>
      <c r="CR226" s="401"/>
      <c r="CS226" s="401"/>
      <c r="CT226" s="401"/>
      <c r="CU226" s="401"/>
      <c r="CV226" s="401"/>
      <c r="CW226" s="401"/>
      <c r="CX226" s="401"/>
      <c r="CY226" s="401"/>
      <c r="CZ226" s="401"/>
      <c r="DA226" s="401"/>
      <c r="DB226" s="401"/>
      <c r="DC226" s="401"/>
      <c r="DD226" s="401"/>
      <c r="DE226" s="401"/>
      <c r="DF226" s="401"/>
      <c r="DG226" s="401"/>
      <c r="DH226" s="401"/>
      <c r="DI226" s="401"/>
      <c r="DJ226" s="401"/>
      <c r="DK226" s="401"/>
      <c r="DL226" s="401"/>
      <c r="DM226" s="401"/>
      <c r="DN226" s="401"/>
      <c r="DO226" s="401"/>
      <c r="DP226" s="401"/>
      <c r="DQ226" s="401"/>
      <c r="DR226" s="401"/>
      <c r="DS226" s="401"/>
      <c r="DT226" s="401"/>
      <c r="DU226" s="401"/>
      <c r="DV226" s="401"/>
      <c r="DW226" s="401"/>
      <c r="DX226" s="401"/>
      <c r="DY226" s="401"/>
      <c r="DZ226" s="401"/>
      <c r="EA226" s="401"/>
      <c r="EB226" s="401"/>
      <c r="EC226" s="401"/>
      <c r="ED226" s="401"/>
      <c r="EE226" s="401"/>
      <c r="EF226" s="401"/>
      <c r="EG226" s="401"/>
      <c r="EH226" s="401"/>
      <c r="EI226" s="401"/>
      <c r="EJ226" s="401"/>
      <c r="EK226" s="401"/>
      <c r="EL226" s="401"/>
      <c r="EM226" s="401"/>
      <c r="EN226" s="401"/>
      <c r="EO226" s="401"/>
      <c r="EP226" s="401"/>
      <c r="EQ226" s="401"/>
      <c r="ER226" s="401"/>
      <c r="ES226" s="401"/>
      <c r="ET226" s="401"/>
      <c r="EU226" s="401"/>
      <c r="EV226" s="401"/>
      <c r="EW226" s="401"/>
      <c r="EX226" s="401"/>
      <c r="EY226" s="401"/>
      <c r="EZ226" s="401"/>
      <c r="FA226" s="401"/>
      <c r="FB226" s="401"/>
      <c r="FC226" s="401"/>
      <c r="FD226" s="401"/>
      <c r="FE226" s="401"/>
      <c r="FF226" s="401"/>
      <c r="FG226" s="401"/>
      <c r="FH226" s="401"/>
      <c r="FI226" s="401"/>
      <c r="FJ226" s="401"/>
      <c r="FK226" s="401"/>
      <c r="FL226" s="401"/>
      <c r="FM226" s="401"/>
      <c r="FN226" s="401"/>
      <c r="FO226" s="401"/>
      <c r="FP226" s="401"/>
      <c r="FQ226" s="401"/>
      <c r="FR226" s="401"/>
      <c r="FS226" s="401"/>
      <c r="FT226" s="401"/>
      <c r="FU226" s="401"/>
      <c r="FV226" s="401"/>
      <c r="FW226" s="401"/>
      <c r="FX226" s="401"/>
      <c r="FY226" s="401"/>
      <c r="FZ226" s="401"/>
      <c r="GA226" s="401"/>
      <c r="GB226" s="401"/>
      <c r="GC226" s="401"/>
      <c r="GD226" s="401"/>
      <c r="GE226" s="401"/>
      <c r="GF226" s="401"/>
      <c r="GG226" s="401"/>
      <c r="GH226" s="401"/>
      <c r="GI226" s="401"/>
      <c r="GJ226" s="401"/>
      <c r="GK226" s="401"/>
      <c r="GL226" s="401"/>
      <c r="GM226" s="401"/>
      <c r="GN226" s="401"/>
      <c r="GO226" s="401"/>
      <c r="GP226" s="401"/>
      <c r="GQ226" s="401"/>
      <c r="GR226" s="401"/>
      <c r="GS226" s="401"/>
      <c r="GT226" s="401"/>
      <c r="GU226" s="401"/>
      <c r="GV226" s="401"/>
      <c r="GW226" s="401"/>
      <c r="GX226" s="401"/>
      <c r="GY226" s="401"/>
      <c r="GZ226" s="401"/>
      <c r="HA226" s="401"/>
      <c r="HB226" s="401"/>
      <c r="HC226" s="401"/>
      <c r="HD226" s="401"/>
      <c r="HE226" s="401"/>
      <c r="HF226" s="401"/>
      <c r="HG226" s="401"/>
      <c r="HH226" s="401"/>
      <c r="HI226" s="401"/>
      <c r="HJ226" s="401"/>
      <c r="HK226" s="401"/>
      <c r="HL226" s="401"/>
      <c r="HM226" s="401"/>
      <c r="HN226" s="401"/>
      <c r="HO226" s="401"/>
      <c r="HP226" s="401"/>
      <c r="HQ226" s="401"/>
      <c r="HR226" s="401"/>
      <c r="HS226" s="401"/>
      <c r="HT226" s="401"/>
      <c r="HU226" s="401"/>
      <c r="HV226" s="401"/>
      <c r="HW226" s="401"/>
      <c r="HX226" s="401"/>
      <c r="HY226" s="401"/>
      <c r="HZ226" s="401"/>
      <c r="IA226" s="401"/>
      <c r="IB226" s="401"/>
      <c r="IC226" s="401"/>
      <c r="ID226" s="401"/>
      <c r="IE226" s="401"/>
      <c r="IF226" s="401"/>
      <c r="IG226" s="401"/>
      <c r="IH226" s="401"/>
      <c r="II226" s="401"/>
      <c r="IJ226" s="401"/>
      <c r="IK226" s="401"/>
      <c r="IL226" s="401"/>
      <c r="IM226" s="401"/>
      <c r="IN226" s="401"/>
      <c r="IO226" s="401"/>
      <c r="IP226" s="401"/>
      <c r="IQ226" s="401"/>
      <c r="IR226" s="401"/>
      <c r="IS226" s="401"/>
      <c r="IT226" s="401"/>
      <c r="IU226" s="401"/>
      <c r="IV226" s="401"/>
      <c r="IW226" s="401"/>
      <c r="IX226" s="401"/>
      <c r="IY226" s="401"/>
      <c r="IZ226" s="401"/>
      <c r="JA226" s="401"/>
      <c r="JB226" s="401"/>
      <c r="JC226" s="401"/>
      <c r="JD226" s="401"/>
      <c r="JE226" s="401"/>
      <c r="JF226" s="401"/>
      <c r="JG226" s="401"/>
      <c r="JH226" s="401"/>
      <c r="JI226" s="401"/>
      <c r="JJ226" s="401"/>
      <c r="JK226" s="401"/>
      <c r="JL226" s="401"/>
      <c r="JM226" s="401"/>
      <c r="JN226" s="401"/>
      <c r="JO226" s="401"/>
      <c r="JP226" s="401"/>
      <c r="JQ226" s="401"/>
      <c r="JR226" s="401"/>
      <c r="JS226" s="401"/>
      <c r="JT226" s="401"/>
      <c r="JU226" s="401"/>
      <c r="JV226" s="401"/>
      <c r="JW226" s="401"/>
      <c r="JX226" s="401"/>
      <c r="JY226" s="401"/>
      <c r="JZ226" s="401"/>
      <c r="KA226" s="401"/>
      <c r="KB226" s="401"/>
      <c r="KC226" s="401"/>
      <c r="KD226" s="401"/>
      <c r="KE226" s="401"/>
      <c r="KF226" s="401"/>
      <c r="KG226" s="401"/>
      <c r="KH226" s="401"/>
      <c r="KI226" s="401"/>
      <c r="KJ226" s="401"/>
      <c r="KK226" s="401"/>
      <c r="KL226" s="401"/>
      <c r="KM226" s="401"/>
      <c r="KN226" s="401"/>
      <c r="KO226" s="401"/>
      <c r="KP226" s="401"/>
      <c r="KQ226" s="401"/>
      <c r="KR226" s="401"/>
      <c r="KS226" s="401"/>
      <c r="KT226" s="401"/>
      <c r="KU226" s="401"/>
      <c r="KV226" s="401"/>
      <c r="KW226" s="401"/>
      <c r="KX226" s="401"/>
      <c r="KY226" s="401"/>
      <c r="KZ226" s="401"/>
      <c r="LA226" s="401"/>
      <c r="LB226" s="401"/>
      <c r="LC226" s="401"/>
      <c r="LD226" s="401"/>
      <c r="LE226" s="401"/>
      <c r="LF226" s="401"/>
      <c r="LG226" s="401"/>
      <c r="LH226" s="401"/>
      <c r="LI226" s="401"/>
      <c r="LJ226" s="401"/>
      <c r="LK226" s="401"/>
      <c r="LL226" s="401"/>
      <c r="LM226" s="401"/>
      <c r="LN226" s="401"/>
      <c r="LO226" s="401"/>
      <c r="LP226" s="401"/>
      <c r="LQ226" s="401"/>
      <c r="LR226" s="401"/>
      <c r="LS226" s="401"/>
      <c r="LT226" s="401"/>
      <c r="LU226" s="401"/>
      <c r="LV226" s="401"/>
      <c r="LW226" s="401"/>
      <c r="LX226" s="401"/>
      <c r="LY226" s="401"/>
      <c r="LZ226" s="401"/>
      <c r="MA226" s="401"/>
      <c r="MB226" s="401"/>
      <c r="MC226" s="401"/>
      <c r="MD226" s="401"/>
      <c r="ME226" s="401"/>
      <c r="MF226" s="401"/>
      <c r="MG226" s="401"/>
      <c r="MH226" s="401"/>
      <c r="MI226" s="401"/>
      <c r="MJ226" s="401"/>
      <c r="MK226" s="401"/>
      <c r="ML226" s="401"/>
      <c r="MM226" s="401"/>
      <c r="MN226" s="401"/>
      <c r="MO226" s="401"/>
      <c r="MP226" s="401"/>
      <c r="MQ226" s="401"/>
      <c r="MR226" s="401"/>
      <c r="MS226" s="401"/>
      <c r="MT226" s="401"/>
      <c r="MU226" s="401"/>
      <c r="MV226" s="401"/>
      <c r="MW226" s="401"/>
      <c r="MX226" s="401"/>
      <c r="MY226" s="401"/>
      <c r="MZ226" s="401"/>
      <c r="NA226" s="401"/>
      <c r="NB226" s="401"/>
      <c r="NC226" s="401"/>
      <c r="ND226" s="401"/>
      <c r="NE226" s="401"/>
      <c r="NF226" s="401"/>
      <c r="NG226" s="401"/>
      <c r="NH226" s="401"/>
      <c r="NI226" s="401"/>
      <c r="NJ226" s="401"/>
      <c r="NK226" s="401"/>
      <c r="NL226" s="401"/>
      <c r="NM226" s="401"/>
      <c r="NN226" s="401"/>
      <c r="NO226" s="401"/>
      <c r="NP226" s="401"/>
      <c r="NQ226" s="401"/>
      <c r="NR226" s="401"/>
      <c r="NS226" s="401"/>
      <c r="NT226" s="401"/>
      <c r="NU226" s="401"/>
      <c r="NV226" s="401"/>
      <c r="NW226" s="401"/>
      <c r="NX226" s="401"/>
      <c r="NY226" s="401"/>
      <c r="NZ226" s="401"/>
      <c r="OA226" s="401"/>
      <c r="OB226" s="401"/>
      <c r="OC226" s="401"/>
      <c r="OD226" s="401"/>
      <c r="OE226" s="401"/>
      <c r="OF226" s="401"/>
      <c r="OG226" s="401"/>
      <c r="OH226" s="401"/>
      <c r="OI226" s="401"/>
      <c r="OJ226" s="401"/>
      <c r="OK226" s="401"/>
      <c r="OL226" s="401"/>
      <c r="OM226" s="401"/>
      <c r="ON226" s="401"/>
      <c r="OO226" s="401"/>
      <c r="OP226" s="401"/>
      <c r="OQ226" s="401"/>
      <c r="OR226" s="401"/>
      <c r="OS226" s="401"/>
      <c r="OT226" s="401"/>
      <c r="OU226" s="401"/>
      <c r="OV226" s="401"/>
      <c r="OW226" s="401"/>
      <c r="OX226" s="401"/>
      <c r="OY226" s="401"/>
      <c r="OZ226" s="401"/>
      <c r="PA226" s="401"/>
      <c r="PB226" s="401"/>
      <c r="PC226" s="401"/>
      <c r="PD226" s="401"/>
      <c r="PE226" s="401"/>
      <c r="PF226" s="401"/>
      <c r="PG226" s="401"/>
      <c r="PH226" s="401"/>
      <c r="PI226" s="401"/>
      <c r="PJ226" s="401"/>
      <c r="PK226" s="401"/>
      <c r="PL226" s="401"/>
      <c r="PM226" s="401"/>
      <c r="PN226" s="401"/>
      <c r="PO226" s="401"/>
      <c r="PP226" s="401"/>
      <c r="PQ226" s="401"/>
      <c r="PR226" s="401"/>
      <c r="PS226" s="401"/>
      <c r="PT226" s="401"/>
      <c r="PU226" s="401"/>
      <c r="PV226" s="401"/>
      <c r="PW226" s="401"/>
      <c r="PX226" s="401"/>
      <c r="PY226" s="401"/>
      <c r="PZ226" s="401"/>
      <c r="QA226" s="401"/>
      <c r="QB226" s="401"/>
      <c r="QC226" s="401"/>
      <c r="QD226" s="401"/>
      <c r="QE226" s="401"/>
      <c r="QF226" s="401"/>
      <c r="QG226" s="401"/>
      <c r="QH226" s="401"/>
      <c r="QI226" s="401"/>
      <c r="QJ226" s="401"/>
      <c r="QK226" s="401"/>
      <c r="QL226" s="401"/>
      <c r="QM226" s="401"/>
      <c r="QN226" s="401"/>
      <c r="QO226" s="401"/>
      <c r="QP226" s="401"/>
      <c r="QQ226" s="401"/>
      <c r="QR226" s="401"/>
      <c r="QS226" s="401"/>
      <c r="QT226" s="401"/>
      <c r="QU226" s="401"/>
      <c r="QV226" s="401"/>
      <c r="QW226" s="401"/>
      <c r="QX226" s="401"/>
      <c r="QY226" s="401"/>
      <c r="QZ226" s="401"/>
      <c r="RA226" s="401"/>
      <c r="RB226" s="401"/>
      <c r="RC226" s="401"/>
      <c r="RD226" s="401"/>
      <c r="RE226" s="401"/>
      <c r="RF226" s="401"/>
      <c r="RG226" s="401"/>
      <c r="RH226" s="401"/>
      <c r="RI226" s="401"/>
      <c r="RJ226" s="401"/>
      <c r="RK226" s="401"/>
      <c r="RL226" s="401"/>
      <c r="RM226" s="401"/>
      <c r="RN226" s="401"/>
      <c r="RO226" s="401"/>
      <c r="RP226" s="401"/>
      <c r="RQ226" s="401"/>
      <c r="RR226" s="401"/>
      <c r="RS226" s="401"/>
      <c r="RT226" s="401"/>
      <c r="RU226" s="401"/>
      <c r="RV226" s="401"/>
      <c r="RW226" s="401"/>
      <c r="RX226" s="401"/>
      <c r="RY226" s="401"/>
      <c r="RZ226" s="401"/>
      <c r="SA226" s="401"/>
      <c r="SB226" s="401"/>
      <c r="SC226" s="401"/>
      <c r="SD226" s="401"/>
      <c r="SE226" s="401"/>
      <c r="SF226" s="401"/>
      <c r="SG226" s="401"/>
      <c r="SH226" s="401"/>
      <c r="SI226" s="401"/>
      <c r="SJ226" s="401"/>
      <c r="SK226" s="401"/>
      <c r="SL226" s="401"/>
      <c r="SM226" s="401"/>
      <c r="SN226" s="401"/>
      <c r="SO226" s="401"/>
      <c r="SP226" s="401"/>
      <c r="SQ226" s="401"/>
      <c r="SR226" s="401"/>
      <c r="SS226" s="401"/>
      <c r="ST226" s="401"/>
      <c r="SU226" s="401"/>
      <c r="SV226" s="401"/>
      <c r="SW226" s="401"/>
      <c r="SX226" s="401"/>
      <c r="SY226" s="401"/>
      <c r="SZ226" s="401"/>
      <c r="TA226" s="401"/>
      <c r="TB226" s="401"/>
      <c r="TC226" s="401"/>
      <c r="TD226" s="401"/>
      <c r="TE226" s="401"/>
      <c r="TF226" s="401"/>
      <c r="TG226" s="401"/>
      <c r="TH226" s="401"/>
      <c r="TI226" s="401"/>
      <c r="TJ226" s="401"/>
      <c r="TK226" s="401"/>
      <c r="TL226" s="401"/>
      <c r="TM226" s="401"/>
      <c r="TN226" s="401"/>
      <c r="TO226" s="401"/>
      <c r="TP226" s="401"/>
      <c r="TQ226" s="401"/>
      <c r="TR226" s="401"/>
      <c r="TS226" s="401"/>
      <c r="TT226" s="401"/>
      <c r="TU226" s="401"/>
      <c r="TV226" s="401"/>
      <c r="TW226" s="401"/>
      <c r="TX226" s="401"/>
      <c r="TY226" s="401"/>
      <c r="TZ226" s="401"/>
      <c r="UA226" s="401"/>
      <c r="UB226" s="401"/>
      <c r="UC226" s="401"/>
      <c r="UD226" s="401"/>
      <c r="UE226" s="401"/>
      <c r="UF226" s="401"/>
      <c r="UG226" s="401"/>
      <c r="UH226" s="401"/>
      <c r="UI226" s="401"/>
      <c r="UJ226" s="401"/>
      <c r="UK226" s="401"/>
      <c r="UL226" s="401"/>
      <c r="UM226" s="401"/>
    </row>
    <row r="227" spans="1:559" s="401" customFormat="1" ht="13.95" customHeight="1">
      <c r="A227" s="963"/>
      <c r="B227" s="468" t="s">
        <v>2996</v>
      </c>
      <c r="C227" s="469" t="s">
        <v>498</v>
      </c>
      <c r="D227" s="469" t="s">
        <v>1285</v>
      </c>
      <c r="E227" s="469" t="s">
        <v>1286</v>
      </c>
      <c r="F227" s="470">
        <v>28.82</v>
      </c>
      <c r="G227" s="470">
        <v>0.68</v>
      </c>
      <c r="H227" s="470">
        <v>2.57</v>
      </c>
      <c r="I227" s="471">
        <f t="shared" ref="I227:L229" si="130">I226</f>
        <v>4</v>
      </c>
      <c r="J227" s="472">
        <f t="shared" si="130"/>
        <v>38.097499999999997</v>
      </c>
      <c r="K227" s="472">
        <f t="shared" si="130"/>
        <v>25.605969844289568</v>
      </c>
      <c r="L227" s="473">
        <f t="shared" si="130"/>
        <v>0.67211680147751351</v>
      </c>
      <c r="M227" s="474">
        <f t="shared" si="117"/>
        <v>0.36231785229837671</v>
      </c>
      <c r="N227" s="475">
        <f t="shared" si="118"/>
        <v>0.35855725948710526</v>
      </c>
      <c r="O227" s="475">
        <f t="shared" si="119"/>
        <v>0.28288548102578948</v>
      </c>
      <c r="P227" s="475">
        <f t="shared" si="120"/>
        <v>0.71711451897421052</v>
      </c>
      <c r="Q227" s="476">
        <f t="shared" si="121"/>
        <v>2.8684580758968421</v>
      </c>
      <c r="R227" s="477"/>
      <c r="S227" s="472"/>
      <c r="T227" s="472"/>
      <c r="U227" s="473"/>
      <c r="V227" s="478">
        <f t="shared" si="122"/>
        <v>9.2774999999999963</v>
      </c>
      <c r="W227" s="478">
        <f t="shared" si="123"/>
        <v>1.383</v>
      </c>
      <c r="X227" s="479">
        <f t="shared" si="124"/>
        <v>35.413056294652471</v>
      </c>
      <c r="Y227" s="480" t="str">
        <f t="shared" si="125"/>
        <v>Accept</v>
      </c>
      <c r="Z227" s="479">
        <v>1.0780000000000001</v>
      </c>
      <c r="AA227" s="479">
        <f>Z227*K227</f>
        <v>27.603235492144155</v>
      </c>
      <c r="AB227" s="481" t="str">
        <f t="shared" si="129"/>
        <v>Accept</v>
      </c>
      <c r="AC227" s="481"/>
      <c r="AD227" s="479"/>
      <c r="AE227" s="481"/>
      <c r="AF227" s="464"/>
      <c r="AG227" s="482"/>
      <c r="AH227" s="482"/>
      <c r="AI227" s="483"/>
    </row>
    <row r="228" spans="1:559" s="401" customFormat="1" ht="13.95" customHeight="1">
      <c r="A228" s="963"/>
      <c r="B228" s="468" t="s">
        <v>2996</v>
      </c>
      <c r="C228" s="469" t="s">
        <v>498</v>
      </c>
      <c r="D228" s="469" t="s">
        <v>1287</v>
      </c>
      <c r="E228" s="469" t="s">
        <v>1288</v>
      </c>
      <c r="F228" s="470">
        <v>76.33</v>
      </c>
      <c r="G228" s="470">
        <v>1.75</v>
      </c>
      <c r="H228" s="470">
        <v>6.87</v>
      </c>
      <c r="I228" s="471">
        <f t="shared" si="130"/>
        <v>4</v>
      </c>
      <c r="J228" s="472">
        <f t="shared" si="130"/>
        <v>38.097499999999997</v>
      </c>
      <c r="K228" s="472">
        <f t="shared" si="130"/>
        <v>25.605969844289568</v>
      </c>
      <c r="L228" s="473">
        <f t="shared" si="130"/>
        <v>0.67211680147751351</v>
      </c>
      <c r="M228" s="474">
        <f t="shared" si="117"/>
        <v>1.4931088426836643</v>
      </c>
      <c r="N228" s="475">
        <f t="shared" si="118"/>
        <v>0.93229565088442712</v>
      </c>
      <c r="O228" s="475">
        <f t="shared" si="119"/>
        <v>0.86459130176885424</v>
      </c>
      <c r="P228" s="475">
        <f t="shared" si="120"/>
        <v>0.13540869823114576</v>
      </c>
      <c r="Q228" s="476">
        <f t="shared" si="121"/>
        <v>0.54163479292458305</v>
      </c>
      <c r="R228" s="477"/>
      <c r="S228" s="472"/>
      <c r="T228" s="472"/>
      <c r="U228" s="473"/>
      <c r="V228" s="478">
        <f t="shared" si="122"/>
        <v>38.232500000000002</v>
      </c>
      <c r="W228" s="478">
        <f t="shared" si="123"/>
        <v>1.383</v>
      </c>
      <c r="X228" s="479">
        <f t="shared" si="124"/>
        <v>35.413056294652471</v>
      </c>
      <c r="Y228" s="480" t="str">
        <f t="shared" si="125"/>
        <v>Reject</v>
      </c>
      <c r="Z228" s="479"/>
      <c r="AA228" s="479"/>
      <c r="AB228" s="481"/>
      <c r="AC228" s="481"/>
      <c r="AD228" s="479"/>
      <c r="AE228" s="481"/>
      <c r="AF228" s="464"/>
      <c r="AG228" s="482"/>
      <c r="AH228" s="482"/>
      <c r="AI228" s="483"/>
    </row>
    <row r="229" spans="1:559" s="501" customFormat="1" ht="13.95" customHeight="1">
      <c r="A229" s="964"/>
      <c r="B229" s="484" t="s">
        <v>2996</v>
      </c>
      <c r="C229" s="485" t="s">
        <v>498</v>
      </c>
      <c r="D229" s="485" t="s">
        <v>1289</v>
      </c>
      <c r="E229" s="485" t="s">
        <v>1290</v>
      </c>
      <c r="F229" s="486">
        <v>23.67</v>
      </c>
      <c r="G229" s="486">
        <v>0.34</v>
      </c>
      <c r="H229" s="486">
        <v>2.06</v>
      </c>
      <c r="I229" s="487">
        <f t="shared" si="130"/>
        <v>4</v>
      </c>
      <c r="J229" s="488">
        <f t="shared" si="130"/>
        <v>38.097499999999997</v>
      </c>
      <c r="K229" s="488">
        <f t="shared" si="130"/>
        <v>25.605969844289568</v>
      </c>
      <c r="L229" s="489">
        <f t="shared" si="130"/>
        <v>0.67211680147751351</v>
      </c>
      <c r="M229" s="490">
        <f t="shared" si="117"/>
        <v>0.56344282554942937</v>
      </c>
      <c r="N229" s="491">
        <f t="shared" si="118"/>
        <v>0.2865666911645155</v>
      </c>
      <c r="O229" s="491">
        <f t="shared" si="119"/>
        <v>0.42686661767096901</v>
      </c>
      <c r="P229" s="491">
        <f t="shared" si="120"/>
        <v>0.57313338232903099</v>
      </c>
      <c r="Q229" s="492">
        <f t="shared" si="121"/>
        <v>2.292533529316124</v>
      </c>
      <c r="R229" s="493"/>
      <c r="S229" s="488"/>
      <c r="T229" s="488"/>
      <c r="U229" s="489"/>
      <c r="V229" s="494">
        <f t="shared" si="122"/>
        <v>14.427499999999995</v>
      </c>
      <c r="W229" s="494">
        <f t="shared" si="123"/>
        <v>1.383</v>
      </c>
      <c r="X229" s="495">
        <f t="shared" si="124"/>
        <v>35.413056294652471</v>
      </c>
      <c r="Y229" s="496" t="str">
        <f t="shared" si="125"/>
        <v>Accept</v>
      </c>
      <c r="Z229" s="479">
        <v>1.0780000000000001</v>
      </c>
      <c r="AA229" s="479">
        <f>Z229*K229</f>
        <v>27.603235492144155</v>
      </c>
      <c r="AB229" s="481" t="str">
        <f t="shared" ref="AB229" si="131">IF(V229&gt;AA229, "Reject", "Accept")</f>
        <v>Accept</v>
      </c>
      <c r="AC229" s="497"/>
      <c r="AD229" s="495"/>
      <c r="AE229" s="497"/>
      <c r="AF229" s="498"/>
      <c r="AG229" s="499"/>
      <c r="AH229" s="499"/>
      <c r="AI229" s="500"/>
      <c r="AJ229" s="401"/>
      <c r="AK229" s="401"/>
      <c r="AL229" s="401"/>
      <c r="AM229" s="401"/>
      <c r="AN229" s="401"/>
      <c r="AO229" s="401"/>
      <c r="AP229" s="401"/>
      <c r="AQ229" s="401"/>
      <c r="AR229" s="401"/>
      <c r="AS229" s="401"/>
      <c r="AT229" s="401"/>
      <c r="AU229" s="401"/>
      <c r="AV229" s="401"/>
      <c r="AW229" s="401"/>
      <c r="AX229" s="401"/>
      <c r="AY229" s="401"/>
      <c r="AZ229" s="401"/>
      <c r="BA229" s="401"/>
      <c r="BB229" s="401"/>
      <c r="BC229" s="401"/>
      <c r="BD229" s="401"/>
      <c r="BE229" s="401"/>
      <c r="BF229" s="401"/>
      <c r="BG229" s="401"/>
      <c r="BH229" s="401"/>
      <c r="BI229" s="401"/>
      <c r="BJ229" s="401"/>
      <c r="BK229" s="401"/>
      <c r="BL229" s="401"/>
      <c r="BM229" s="401"/>
      <c r="BN229" s="401"/>
      <c r="BO229" s="401"/>
      <c r="BP229" s="401"/>
      <c r="BQ229" s="401"/>
      <c r="BR229" s="401"/>
      <c r="BS229" s="401"/>
      <c r="BT229" s="401"/>
      <c r="BU229" s="401"/>
      <c r="BV229" s="401"/>
      <c r="BW229" s="401"/>
      <c r="BX229" s="401"/>
      <c r="BY229" s="401"/>
      <c r="BZ229" s="401"/>
      <c r="CA229" s="401"/>
      <c r="CB229" s="401"/>
      <c r="CC229" s="401"/>
      <c r="CD229" s="401"/>
      <c r="CE229" s="401"/>
      <c r="CF229" s="401"/>
      <c r="CG229" s="401"/>
      <c r="CH229" s="401"/>
      <c r="CI229" s="401"/>
      <c r="CJ229" s="401"/>
      <c r="CK229" s="401"/>
      <c r="CL229" s="401"/>
      <c r="CM229" s="401"/>
      <c r="CN229" s="401"/>
      <c r="CO229" s="401"/>
      <c r="CP229" s="401"/>
      <c r="CQ229" s="401"/>
      <c r="CR229" s="401"/>
      <c r="CS229" s="401"/>
      <c r="CT229" s="401"/>
      <c r="CU229" s="401"/>
      <c r="CV229" s="401"/>
      <c r="CW229" s="401"/>
      <c r="CX229" s="401"/>
      <c r="CY229" s="401"/>
      <c r="CZ229" s="401"/>
      <c r="DA229" s="401"/>
      <c r="DB229" s="401"/>
      <c r="DC229" s="401"/>
      <c r="DD229" s="401"/>
      <c r="DE229" s="401"/>
      <c r="DF229" s="401"/>
      <c r="DG229" s="401"/>
      <c r="DH229" s="401"/>
      <c r="DI229" s="401"/>
      <c r="DJ229" s="401"/>
      <c r="DK229" s="401"/>
      <c r="DL229" s="401"/>
      <c r="DM229" s="401"/>
      <c r="DN229" s="401"/>
      <c r="DO229" s="401"/>
      <c r="DP229" s="401"/>
      <c r="DQ229" s="401"/>
      <c r="DR229" s="401"/>
      <c r="DS229" s="401"/>
      <c r="DT229" s="401"/>
      <c r="DU229" s="401"/>
      <c r="DV229" s="401"/>
      <c r="DW229" s="401"/>
      <c r="DX229" s="401"/>
      <c r="DY229" s="401"/>
      <c r="DZ229" s="401"/>
      <c r="EA229" s="401"/>
      <c r="EB229" s="401"/>
      <c r="EC229" s="401"/>
      <c r="ED229" s="401"/>
      <c r="EE229" s="401"/>
      <c r="EF229" s="401"/>
      <c r="EG229" s="401"/>
      <c r="EH229" s="401"/>
      <c r="EI229" s="401"/>
      <c r="EJ229" s="401"/>
      <c r="EK229" s="401"/>
      <c r="EL229" s="401"/>
      <c r="EM229" s="401"/>
      <c r="EN229" s="401"/>
      <c r="EO229" s="401"/>
      <c r="EP229" s="401"/>
      <c r="EQ229" s="401"/>
      <c r="ER229" s="401"/>
      <c r="ES229" s="401"/>
      <c r="ET229" s="401"/>
      <c r="EU229" s="401"/>
      <c r="EV229" s="401"/>
      <c r="EW229" s="401"/>
      <c r="EX229" s="401"/>
      <c r="EY229" s="401"/>
      <c r="EZ229" s="401"/>
      <c r="FA229" s="401"/>
      <c r="FB229" s="401"/>
      <c r="FC229" s="401"/>
      <c r="FD229" s="401"/>
      <c r="FE229" s="401"/>
      <c r="FF229" s="401"/>
      <c r="FG229" s="401"/>
      <c r="FH229" s="401"/>
      <c r="FI229" s="401"/>
      <c r="FJ229" s="401"/>
      <c r="FK229" s="401"/>
      <c r="FL229" s="401"/>
      <c r="FM229" s="401"/>
      <c r="FN229" s="401"/>
      <c r="FO229" s="401"/>
      <c r="FP229" s="401"/>
      <c r="FQ229" s="401"/>
      <c r="FR229" s="401"/>
      <c r="FS229" s="401"/>
      <c r="FT229" s="401"/>
      <c r="FU229" s="401"/>
      <c r="FV229" s="401"/>
      <c r="FW229" s="401"/>
      <c r="FX229" s="401"/>
      <c r="FY229" s="401"/>
      <c r="FZ229" s="401"/>
      <c r="GA229" s="401"/>
      <c r="GB229" s="401"/>
      <c r="GC229" s="401"/>
      <c r="GD229" s="401"/>
      <c r="GE229" s="401"/>
      <c r="GF229" s="401"/>
      <c r="GG229" s="401"/>
      <c r="GH229" s="401"/>
      <c r="GI229" s="401"/>
      <c r="GJ229" s="401"/>
      <c r="GK229" s="401"/>
      <c r="GL229" s="401"/>
      <c r="GM229" s="401"/>
      <c r="GN229" s="401"/>
      <c r="GO229" s="401"/>
      <c r="GP229" s="401"/>
      <c r="GQ229" s="401"/>
      <c r="GR229" s="401"/>
      <c r="GS229" s="401"/>
      <c r="GT229" s="401"/>
      <c r="GU229" s="401"/>
      <c r="GV229" s="401"/>
      <c r="GW229" s="401"/>
      <c r="GX229" s="401"/>
      <c r="GY229" s="401"/>
      <c r="GZ229" s="401"/>
      <c r="HA229" s="401"/>
      <c r="HB229" s="401"/>
      <c r="HC229" s="401"/>
      <c r="HD229" s="401"/>
      <c r="HE229" s="401"/>
      <c r="HF229" s="401"/>
      <c r="HG229" s="401"/>
      <c r="HH229" s="401"/>
      <c r="HI229" s="401"/>
      <c r="HJ229" s="401"/>
      <c r="HK229" s="401"/>
      <c r="HL229" s="401"/>
      <c r="HM229" s="401"/>
      <c r="HN229" s="401"/>
      <c r="HO229" s="401"/>
      <c r="HP229" s="401"/>
      <c r="HQ229" s="401"/>
      <c r="HR229" s="401"/>
      <c r="HS229" s="401"/>
      <c r="HT229" s="401"/>
      <c r="HU229" s="401"/>
      <c r="HV229" s="401"/>
      <c r="HW229" s="401"/>
      <c r="HX229" s="401"/>
      <c r="HY229" s="401"/>
      <c r="HZ229" s="401"/>
      <c r="IA229" s="401"/>
      <c r="IB229" s="401"/>
      <c r="IC229" s="401"/>
      <c r="ID229" s="401"/>
      <c r="IE229" s="401"/>
      <c r="IF229" s="401"/>
      <c r="IG229" s="401"/>
      <c r="IH229" s="401"/>
      <c r="II229" s="401"/>
      <c r="IJ229" s="401"/>
      <c r="IK229" s="401"/>
      <c r="IL229" s="401"/>
      <c r="IM229" s="401"/>
      <c r="IN229" s="401"/>
      <c r="IO229" s="401"/>
      <c r="IP229" s="401"/>
      <c r="IQ229" s="401"/>
      <c r="IR229" s="401"/>
      <c r="IS229" s="401"/>
      <c r="IT229" s="401"/>
      <c r="IU229" s="401"/>
      <c r="IV229" s="401"/>
      <c r="IW229" s="401"/>
      <c r="IX229" s="401"/>
      <c r="IY229" s="401"/>
      <c r="IZ229" s="401"/>
      <c r="JA229" s="401"/>
      <c r="JB229" s="401"/>
      <c r="JC229" s="401"/>
      <c r="JD229" s="401"/>
      <c r="JE229" s="401"/>
      <c r="JF229" s="401"/>
      <c r="JG229" s="401"/>
      <c r="JH229" s="401"/>
      <c r="JI229" s="401"/>
      <c r="JJ229" s="401"/>
      <c r="JK229" s="401"/>
      <c r="JL229" s="401"/>
      <c r="JM229" s="401"/>
      <c r="JN229" s="401"/>
      <c r="JO229" s="401"/>
      <c r="JP229" s="401"/>
      <c r="JQ229" s="401"/>
      <c r="JR229" s="401"/>
      <c r="JS229" s="401"/>
      <c r="JT229" s="401"/>
      <c r="JU229" s="401"/>
      <c r="JV229" s="401"/>
      <c r="JW229" s="401"/>
      <c r="JX229" s="401"/>
      <c r="JY229" s="401"/>
      <c r="JZ229" s="401"/>
      <c r="KA229" s="401"/>
      <c r="KB229" s="401"/>
      <c r="KC229" s="401"/>
      <c r="KD229" s="401"/>
      <c r="KE229" s="401"/>
      <c r="KF229" s="401"/>
      <c r="KG229" s="401"/>
      <c r="KH229" s="401"/>
      <c r="KI229" s="401"/>
      <c r="KJ229" s="401"/>
      <c r="KK229" s="401"/>
      <c r="KL229" s="401"/>
      <c r="KM229" s="401"/>
      <c r="KN229" s="401"/>
      <c r="KO229" s="401"/>
      <c r="KP229" s="401"/>
      <c r="KQ229" s="401"/>
      <c r="KR229" s="401"/>
      <c r="KS229" s="401"/>
      <c r="KT229" s="401"/>
      <c r="KU229" s="401"/>
      <c r="KV229" s="401"/>
      <c r="KW229" s="401"/>
      <c r="KX229" s="401"/>
      <c r="KY229" s="401"/>
      <c r="KZ229" s="401"/>
      <c r="LA229" s="401"/>
      <c r="LB229" s="401"/>
      <c r="LC229" s="401"/>
      <c r="LD229" s="401"/>
      <c r="LE229" s="401"/>
      <c r="LF229" s="401"/>
      <c r="LG229" s="401"/>
      <c r="LH229" s="401"/>
      <c r="LI229" s="401"/>
      <c r="LJ229" s="401"/>
      <c r="LK229" s="401"/>
      <c r="LL229" s="401"/>
      <c r="LM229" s="401"/>
      <c r="LN229" s="401"/>
      <c r="LO229" s="401"/>
      <c r="LP229" s="401"/>
      <c r="LQ229" s="401"/>
      <c r="LR229" s="401"/>
      <c r="LS229" s="401"/>
      <c r="LT229" s="401"/>
      <c r="LU229" s="401"/>
      <c r="LV229" s="401"/>
      <c r="LW229" s="401"/>
      <c r="LX229" s="401"/>
      <c r="LY229" s="401"/>
      <c r="LZ229" s="401"/>
      <c r="MA229" s="401"/>
      <c r="MB229" s="401"/>
      <c r="MC229" s="401"/>
      <c r="MD229" s="401"/>
      <c r="ME229" s="401"/>
      <c r="MF229" s="401"/>
      <c r="MG229" s="401"/>
      <c r="MH229" s="401"/>
      <c r="MI229" s="401"/>
      <c r="MJ229" s="401"/>
      <c r="MK229" s="401"/>
      <c r="ML229" s="401"/>
      <c r="MM229" s="401"/>
      <c r="MN229" s="401"/>
      <c r="MO229" s="401"/>
      <c r="MP229" s="401"/>
      <c r="MQ229" s="401"/>
      <c r="MR229" s="401"/>
      <c r="MS229" s="401"/>
      <c r="MT229" s="401"/>
      <c r="MU229" s="401"/>
      <c r="MV229" s="401"/>
      <c r="MW229" s="401"/>
      <c r="MX229" s="401"/>
      <c r="MY229" s="401"/>
      <c r="MZ229" s="401"/>
      <c r="NA229" s="401"/>
      <c r="NB229" s="401"/>
      <c r="NC229" s="401"/>
      <c r="ND229" s="401"/>
      <c r="NE229" s="401"/>
      <c r="NF229" s="401"/>
      <c r="NG229" s="401"/>
      <c r="NH229" s="401"/>
      <c r="NI229" s="401"/>
      <c r="NJ229" s="401"/>
      <c r="NK229" s="401"/>
      <c r="NL229" s="401"/>
      <c r="NM229" s="401"/>
      <c r="NN229" s="401"/>
      <c r="NO229" s="401"/>
      <c r="NP229" s="401"/>
      <c r="NQ229" s="401"/>
      <c r="NR229" s="401"/>
      <c r="NS229" s="401"/>
      <c r="NT229" s="401"/>
      <c r="NU229" s="401"/>
      <c r="NV229" s="401"/>
      <c r="NW229" s="401"/>
      <c r="NX229" s="401"/>
      <c r="NY229" s="401"/>
      <c r="NZ229" s="401"/>
      <c r="OA229" s="401"/>
      <c r="OB229" s="401"/>
      <c r="OC229" s="401"/>
      <c r="OD229" s="401"/>
      <c r="OE229" s="401"/>
      <c r="OF229" s="401"/>
      <c r="OG229" s="401"/>
      <c r="OH229" s="401"/>
      <c r="OI229" s="401"/>
      <c r="OJ229" s="401"/>
      <c r="OK229" s="401"/>
      <c r="OL229" s="401"/>
      <c r="OM229" s="401"/>
      <c r="ON229" s="401"/>
      <c r="OO229" s="401"/>
      <c r="OP229" s="401"/>
      <c r="OQ229" s="401"/>
      <c r="OR229" s="401"/>
      <c r="OS229" s="401"/>
      <c r="OT229" s="401"/>
      <c r="OU229" s="401"/>
      <c r="OV229" s="401"/>
      <c r="OW229" s="401"/>
      <c r="OX229" s="401"/>
      <c r="OY229" s="401"/>
      <c r="OZ229" s="401"/>
      <c r="PA229" s="401"/>
      <c r="PB229" s="401"/>
      <c r="PC229" s="401"/>
      <c r="PD229" s="401"/>
      <c r="PE229" s="401"/>
      <c r="PF229" s="401"/>
      <c r="PG229" s="401"/>
      <c r="PH229" s="401"/>
      <c r="PI229" s="401"/>
      <c r="PJ229" s="401"/>
      <c r="PK229" s="401"/>
      <c r="PL229" s="401"/>
      <c r="PM229" s="401"/>
      <c r="PN229" s="401"/>
      <c r="PO229" s="401"/>
      <c r="PP229" s="401"/>
      <c r="PQ229" s="401"/>
      <c r="PR229" s="401"/>
      <c r="PS229" s="401"/>
      <c r="PT229" s="401"/>
      <c r="PU229" s="401"/>
      <c r="PV229" s="401"/>
      <c r="PW229" s="401"/>
      <c r="PX229" s="401"/>
      <c r="PY229" s="401"/>
      <c r="PZ229" s="401"/>
      <c r="QA229" s="401"/>
      <c r="QB229" s="401"/>
      <c r="QC229" s="401"/>
      <c r="QD229" s="401"/>
      <c r="QE229" s="401"/>
      <c r="QF229" s="401"/>
      <c r="QG229" s="401"/>
      <c r="QH229" s="401"/>
      <c r="QI229" s="401"/>
      <c r="QJ229" s="401"/>
      <c r="QK229" s="401"/>
      <c r="QL229" s="401"/>
      <c r="QM229" s="401"/>
      <c r="QN229" s="401"/>
      <c r="QO229" s="401"/>
      <c r="QP229" s="401"/>
      <c r="QQ229" s="401"/>
      <c r="QR229" s="401"/>
      <c r="QS229" s="401"/>
      <c r="QT229" s="401"/>
      <c r="QU229" s="401"/>
      <c r="QV229" s="401"/>
      <c r="QW229" s="401"/>
      <c r="QX229" s="401"/>
      <c r="QY229" s="401"/>
      <c r="QZ229" s="401"/>
      <c r="RA229" s="401"/>
      <c r="RB229" s="401"/>
      <c r="RC229" s="401"/>
      <c r="RD229" s="401"/>
      <c r="RE229" s="401"/>
      <c r="RF229" s="401"/>
      <c r="RG229" s="401"/>
      <c r="RH229" s="401"/>
      <c r="RI229" s="401"/>
      <c r="RJ229" s="401"/>
      <c r="RK229" s="401"/>
      <c r="RL229" s="401"/>
      <c r="RM229" s="401"/>
      <c r="RN229" s="401"/>
      <c r="RO229" s="401"/>
      <c r="RP229" s="401"/>
      <c r="RQ229" s="401"/>
      <c r="RR229" s="401"/>
      <c r="RS229" s="401"/>
      <c r="RT229" s="401"/>
      <c r="RU229" s="401"/>
      <c r="RV229" s="401"/>
      <c r="RW229" s="401"/>
      <c r="RX229" s="401"/>
      <c r="RY229" s="401"/>
      <c r="RZ229" s="401"/>
      <c r="SA229" s="401"/>
      <c r="SB229" s="401"/>
      <c r="SC229" s="401"/>
      <c r="SD229" s="401"/>
      <c r="SE229" s="401"/>
      <c r="SF229" s="401"/>
      <c r="SG229" s="401"/>
      <c r="SH229" s="401"/>
      <c r="SI229" s="401"/>
      <c r="SJ229" s="401"/>
      <c r="SK229" s="401"/>
      <c r="SL229" s="401"/>
      <c r="SM229" s="401"/>
      <c r="SN229" s="401"/>
      <c r="SO229" s="401"/>
      <c r="SP229" s="401"/>
      <c r="SQ229" s="401"/>
      <c r="SR229" s="401"/>
      <c r="SS229" s="401"/>
      <c r="ST229" s="401"/>
      <c r="SU229" s="401"/>
      <c r="SV229" s="401"/>
      <c r="SW229" s="401"/>
      <c r="SX229" s="401"/>
      <c r="SY229" s="401"/>
      <c r="SZ229" s="401"/>
      <c r="TA229" s="401"/>
      <c r="TB229" s="401"/>
      <c r="TC229" s="401"/>
      <c r="TD229" s="401"/>
      <c r="TE229" s="401"/>
      <c r="TF229" s="401"/>
      <c r="TG229" s="401"/>
      <c r="TH229" s="401"/>
      <c r="TI229" s="401"/>
      <c r="TJ229" s="401"/>
      <c r="TK229" s="401"/>
      <c r="TL229" s="401"/>
      <c r="TM229" s="401"/>
      <c r="TN229" s="401"/>
      <c r="TO229" s="401"/>
      <c r="TP229" s="401"/>
      <c r="TQ229" s="401"/>
      <c r="TR229" s="401"/>
      <c r="TS229" s="401"/>
      <c r="TT229" s="401"/>
      <c r="TU229" s="401"/>
      <c r="TV229" s="401"/>
      <c r="TW229" s="401"/>
      <c r="TX229" s="401"/>
      <c r="TY229" s="401"/>
      <c r="TZ229" s="401"/>
      <c r="UA229" s="401"/>
      <c r="UB229" s="401"/>
      <c r="UC229" s="401"/>
      <c r="UD229" s="401"/>
      <c r="UE229" s="401"/>
      <c r="UF229" s="401"/>
      <c r="UG229" s="401"/>
      <c r="UH229" s="401"/>
      <c r="UI229" s="401"/>
      <c r="UJ229" s="401"/>
      <c r="UK229" s="401"/>
      <c r="UL229" s="401"/>
      <c r="UM229" s="401"/>
    </row>
    <row r="230" spans="1:559" s="467" customFormat="1" ht="13.95" customHeight="1">
      <c r="A230" s="962" t="s">
        <v>505</v>
      </c>
      <c r="B230" s="450" t="s">
        <v>1291</v>
      </c>
      <c r="C230" s="451" t="s">
        <v>513</v>
      </c>
      <c r="D230" s="451" t="s">
        <v>1292</v>
      </c>
      <c r="E230" s="451">
        <v>1</v>
      </c>
      <c r="F230" s="452">
        <v>26.15</v>
      </c>
      <c r="G230" s="452">
        <v>0.36</v>
      </c>
      <c r="H230" s="452">
        <v>2.2799999999999998</v>
      </c>
      <c r="I230" s="453">
        <f>COUNT(F230:F236)</f>
        <v>7</v>
      </c>
      <c r="J230" s="458">
        <f>AVERAGE(F230:F236)</f>
        <v>61.934285714285728</v>
      </c>
      <c r="K230" s="458">
        <f>STDEV(F230:F236)</f>
        <v>20.737700657773679</v>
      </c>
      <c r="L230" s="459">
        <f>K230/J230</f>
        <v>0.33483393597918465</v>
      </c>
      <c r="M230" s="454">
        <f t="shared" si="117"/>
        <v>1.7255667011893012</v>
      </c>
      <c r="N230" s="455">
        <f t="shared" si="118"/>
        <v>4.2212697141135576E-2</v>
      </c>
      <c r="O230" s="455">
        <f t="shared" si="119"/>
        <v>0.91557460571772886</v>
      </c>
      <c r="P230" s="455">
        <f t="shared" si="120"/>
        <v>8.4425394282271152E-2</v>
      </c>
      <c r="Q230" s="456">
        <f t="shared" si="121"/>
        <v>0.59097775997589808</v>
      </c>
      <c r="R230" s="457">
        <f>COUNT(F230:F236)</f>
        <v>7</v>
      </c>
      <c r="S230" s="458">
        <f>AVERAGE(F230:F236)</f>
        <v>61.934285714285728</v>
      </c>
      <c r="T230" s="458">
        <f>STDEV(F230:F236)</f>
        <v>20.737700657773679</v>
      </c>
      <c r="U230" s="459">
        <f>T230/S230</f>
        <v>0.33483393597918465</v>
      </c>
      <c r="V230" s="460">
        <f t="shared" si="122"/>
        <v>35.78428571428573</v>
      </c>
      <c r="W230" s="460">
        <f t="shared" si="123"/>
        <v>1.6930000000000001</v>
      </c>
      <c r="X230" s="461">
        <f t="shared" si="124"/>
        <v>35.108927213610841</v>
      </c>
      <c r="Y230" s="462" t="str">
        <f t="shared" si="125"/>
        <v>Reject</v>
      </c>
      <c r="Z230" s="461"/>
      <c r="AA230" s="461"/>
      <c r="AB230" s="463"/>
      <c r="AC230" s="463"/>
      <c r="AD230" s="461"/>
      <c r="AE230" s="463"/>
      <c r="AF230" s="464">
        <f>COUNT(F231:F235)</f>
        <v>5</v>
      </c>
      <c r="AG230" s="465">
        <f>AVERAGE(F231:F235)</f>
        <v>62.684000000000005</v>
      </c>
      <c r="AH230" s="465">
        <f>STDEV(F231:F235)</f>
        <v>8.2264956087023968</v>
      </c>
      <c r="AI230" s="466">
        <f>AH230/AG230</f>
        <v>0.13123756634392184</v>
      </c>
      <c r="AJ230" s="401"/>
      <c r="AK230" s="401"/>
      <c r="AL230" s="401"/>
      <c r="AM230" s="401"/>
      <c r="AN230" s="401"/>
      <c r="AO230" s="401"/>
      <c r="AP230" s="401"/>
      <c r="AQ230" s="401"/>
      <c r="AR230" s="401"/>
      <c r="AS230" s="401"/>
      <c r="AT230" s="401"/>
      <c r="AU230" s="401"/>
      <c r="AV230" s="401"/>
      <c r="AW230" s="401"/>
      <c r="AX230" s="401"/>
      <c r="AY230" s="401"/>
      <c r="AZ230" s="401"/>
      <c r="BA230" s="401"/>
      <c r="BB230" s="401"/>
      <c r="BC230" s="401"/>
      <c r="BD230" s="401"/>
      <c r="BE230" s="401"/>
      <c r="BF230" s="401"/>
      <c r="BG230" s="401"/>
      <c r="BH230" s="401"/>
      <c r="BI230" s="401"/>
      <c r="BJ230" s="401"/>
      <c r="BK230" s="401"/>
      <c r="BL230" s="401"/>
      <c r="BM230" s="401"/>
      <c r="BN230" s="401"/>
      <c r="BO230" s="401"/>
      <c r="BP230" s="401"/>
      <c r="BQ230" s="401"/>
      <c r="BR230" s="401"/>
      <c r="BS230" s="401"/>
      <c r="BT230" s="401"/>
      <c r="BU230" s="401"/>
      <c r="BV230" s="401"/>
      <c r="BW230" s="401"/>
      <c r="BX230" s="401"/>
      <c r="BY230" s="401"/>
      <c r="BZ230" s="401"/>
      <c r="CA230" s="401"/>
      <c r="CB230" s="401"/>
      <c r="CC230" s="401"/>
      <c r="CD230" s="401"/>
      <c r="CE230" s="401"/>
      <c r="CF230" s="401"/>
      <c r="CG230" s="401"/>
      <c r="CH230" s="401"/>
      <c r="CI230" s="401"/>
      <c r="CJ230" s="401"/>
      <c r="CK230" s="401"/>
      <c r="CL230" s="401"/>
      <c r="CM230" s="401"/>
      <c r="CN230" s="401"/>
      <c r="CO230" s="401"/>
      <c r="CP230" s="401"/>
      <c r="CQ230" s="401"/>
      <c r="CR230" s="401"/>
      <c r="CS230" s="401"/>
      <c r="CT230" s="401"/>
      <c r="CU230" s="401"/>
      <c r="CV230" s="401"/>
      <c r="CW230" s="401"/>
      <c r="CX230" s="401"/>
      <c r="CY230" s="401"/>
      <c r="CZ230" s="401"/>
      <c r="DA230" s="401"/>
      <c r="DB230" s="401"/>
      <c r="DC230" s="401"/>
      <c r="DD230" s="401"/>
      <c r="DE230" s="401"/>
      <c r="DF230" s="401"/>
      <c r="DG230" s="401"/>
      <c r="DH230" s="401"/>
      <c r="DI230" s="401"/>
      <c r="DJ230" s="401"/>
      <c r="DK230" s="401"/>
      <c r="DL230" s="401"/>
      <c r="DM230" s="401"/>
      <c r="DN230" s="401"/>
      <c r="DO230" s="401"/>
      <c r="DP230" s="401"/>
      <c r="DQ230" s="401"/>
      <c r="DR230" s="401"/>
      <c r="DS230" s="401"/>
      <c r="DT230" s="401"/>
      <c r="DU230" s="401"/>
      <c r="DV230" s="401"/>
      <c r="DW230" s="401"/>
      <c r="DX230" s="401"/>
      <c r="DY230" s="401"/>
      <c r="DZ230" s="401"/>
      <c r="EA230" s="401"/>
      <c r="EB230" s="401"/>
      <c r="EC230" s="401"/>
      <c r="ED230" s="401"/>
      <c r="EE230" s="401"/>
      <c r="EF230" s="401"/>
      <c r="EG230" s="401"/>
      <c r="EH230" s="401"/>
      <c r="EI230" s="401"/>
      <c r="EJ230" s="401"/>
      <c r="EK230" s="401"/>
      <c r="EL230" s="401"/>
      <c r="EM230" s="401"/>
      <c r="EN230" s="401"/>
      <c r="EO230" s="401"/>
      <c r="EP230" s="401"/>
      <c r="EQ230" s="401"/>
      <c r="ER230" s="401"/>
      <c r="ES230" s="401"/>
      <c r="ET230" s="401"/>
      <c r="EU230" s="401"/>
      <c r="EV230" s="401"/>
      <c r="EW230" s="401"/>
      <c r="EX230" s="401"/>
      <c r="EY230" s="401"/>
      <c r="EZ230" s="401"/>
      <c r="FA230" s="401"/>
      <c r="FB230" s="401"/>
      <c r="FC230" s="401"/>
      <c r="FD230" s="401"/>
      <c r="FE230" s="401"/>
      <c r="FF230" s="401"/>
      <c r="FG230" s="401"/>
      <c r="FH230" s="401"/>
      <c r="FI230" s="401"/>
      <c r="FJ230" s="401"/>
      <c r="FK230" s="401"/>
      <c r="FL230" s="401"/>
      <c r="FM230" s="401"/>
      <c r="FN230" s="401"/>
      <c r="FO230" s="401"/>
      <c r="FP230" s="401"/>
      <c r="FQ230" s="401"/>
      <c r="FR230" s="401"/>
      <c r="FS230" s="401"/>
      <c r="FT230" s="401"/>
      <c r="FU230" s="401"/>
      <c r="FV230" s="401"/>
      <c r="FW230" s="401"/>
      <c r="FX230" s="401"/>
      <c r="FY230" s="401"/>
      <c r="FZ230" s="401"/>
      <c r="GA230" s="401"/>
      <c r="GB230" s="401"/>
      <c r="GC230" s="401"/>
      <c r="GD230" s="401"/>
      <c r="GE230" s="401"/>
      <c r="GF230" s="401"/>
      <c r="GG230" s="401"/>
      <c r="GH230" s="401"/>
      <c r="GI230" s="401"/>
      <c r="GJ230" s="401"/>
      <c r="GK230" s="401"/>
      <c r="GL230" s="401"/>
      <c r="GM230" s="401"/>
      <c r="GN230" s="401"/>
      <c r="GO230" s="401"/>
      <c r="GP230" s="401"/>
      <c r="GQ230" s="401"/>
      <c r="GR230" s="401"/>
      <c r="GS230" s="401"/>
      <c r="GT230" s="401"/>
      <c r="GU230" s="401"/>
      <c r="GV230" s="401"/>
      <c r="GW230" s="401"/>
      <c r="GX230" s="401"/>
      <c r="GY230" s="401"/>
      <c r="GZ230" s="401"/>
      <c r="HA230" s="401"/>
      <c r="HB230" s="401"/>
      <c r="HC230" s="401"/>
      <c r="HD230" s="401"/>
      <c r="HE230" s="401"/>
      <c r="HF230" s="401"/>
      <c r="HG230" s="401"/>
      <c r="HH230" s="401"/>
      <c r="HI230" s="401"/>
      <c r="HJ230" s="401"/>
      <c r="HK230" s="401"/>
      <c r="HL230" s="401"/>
      <c r="HM230" s="401"/>
      <c r="HN230" s="401"/>
      <c r="HO230" s="401"/>
      <c r="HP230" s="401"/>
      <c r="HQ230" s="401"/>
      <c r="HR230" s="401"/>
      <c r="HS230" s="401"/>
      <c r="HT230" s="401"/>
      <c r="HU230" s="401"/>
      <c r="HV230" s="401"/>
      <c r="HW230" s="401"/>
      <c r="HX230" s="401"/>
      <c r="HY230" s="401"/>
      <c r="HZ230" s="401"/>
      <c r="IA230" s="401"/>
      <c r="IB230" s="401"/>
      <c r="IC230" s="401"/>
      <c r="ID230" s="401"/>
      <c r="IE230" s="401"/>
      <c r="IF230" s="401"/>
      <c r="IG230" s="401"/>
      <c r="IH230" s="401"/>
      <c r="II230" s="401"/>
      <c r="IJ230" s="401"/>
      <c r="IK230" s="401"/>
      <c r="IL230" s="401"/>
      <c r="IM230" s="401"/>
      <c r="IN230" s="401"/>
      <c r="IO230" s="401"/>
      <c r="IP230" s="401"/>
      <c r="IQ230" s="401"/>
      <c r="IR230" s="401"/>
      <c r="IS230" s="401"/>
      <c r="IT230" s="401"/>
      <c r="IU230" s="401"/>
      <c r="IV230" s="401"/>
      <c r="IW230" s="401"/>
      <c r="IX230" s="401"/>
      <c r="IY230" s="401"/>
      <c r="IZ230" s="401"/>
      <c r="JA230" s="401"/>
      <c r="JB230" s="401"/>
      <c r="JC230" s="401"/>
      <c r="JD230" s="401"/>
      <c r="JE230" s="401"/>
      <c r="JF230" s="401"/>
      <c r="JG230" s="401"/>
      <c r="JH230" s="401"/>
      <c r="JI230" s="401"/>
      <c r="JJ230" s="401"/>
      <c r="JK230" s="401"/>
      <c r="JL230" s="401"/>
      <c r="JM230" s="401"/>
      <c r="JN230" s="401"/>
      <c r="JO230" s="401"/>
      <c r="JP230" s="401"/>
      <c r="JQ230" s="401"/>
      <c r="JR230" s="401"/>
      <c r="JS230" s="401"/>
      <c r="JT230" s="401"/>
      <c r="JU230" s="401"/>
      <c r="JV230" s="401"/>
      <c r="JW230" s="401"/>
      <c r="JX230" s="401"/>
      <c r="JY230" s="401"/>
      <c r="JZ230" s="401"/>
      <c r="KA230" s="401"/>
      <c r="KB230" s="401"/>
      <c r="KC230" s="401"/>
      <c r="KD230" s="401"/>
      <c r="KE230" s="401"/>
      <c r="KF230" s="401"/>
      <c r="KG230" s="401"/>
      <c r="KH230" s="401"/>
      <c r="KI230" s="401"/>
      <c r="KJ230" s="401"/>
      <c r="KK230" s="401"/>
      <c r="KL230" s="401"/>
      <c r="KM230" s="401"/>
      <c r="KN230" s="401"/>
      <c r="KO230" s="401"/>
      <c r="KP230" s="401"/>
      <c r="KQ230" s="401"/>
      <c r="KR230" s="401"/>
      <c r="KS230" s="401"/>
      <c r="KT230" s="401"/>
      <c r="KU230" s="401"/>
      <c r="KV230" s="401"/>
      <c r="KW230" s="401"/>
      <c r="KX230" s="401"/>
      <c r="KY230" s="401"/>
      <c r="KZ230" s="401"/>
      <c r="LA230" s="401"/>
      <c r="LB230" s="401"/>
      <c r="LC230" s="401"/>
      <c r="LD230" s="401"/>
      <c r="LE230" s="401"/>
      <c r="LF230" s="401"/>
      <c r="LG230" s="401"/>
      <c r="LH230" s="401"/>
      <c r="LI230" s="401"/>
      <c r="LJ230" s="401"/>
      <c r="LK230" s="401"/>
      <c r="LL230" s="401"/>
      <c r="LM230" s="401"/>
      <c r="LN230" s="401"/>
      <c r="LO230" s="401"/>
      <c r="LP230" s="401"/>
      <c r="LQ230" s="401"/>
      <c r="LR230" s="401"/>
      <c r="LS230" s="401"/>
      <c r="LT230" s="401"/>
      <c r="LU230" s="401"/>
      <c r="LV230" s="401"/>
      <c r="LW230" s="401"/>
      <c r="LX230" s="401"/>
      <c r="LY230" s="401"/>
      <c r="LZ230" s="401"/>
      <c r="MA230" s="401"/>
      <c r="MB230" s="401"/>
      <c r="MC230" s="401"/>
      <c r="MD230" s="401"/>
      <c r="ME230" s="401"/>
      <c r="MF230" s="401"/>
      <c r="MG230" s="401"/>
      <c r="MH230" s="401"/>
      <c r="MI230" s="401"/>
      <c r="MJ230" s="401"/>
      <c r="MK230" s="401"/>
      <c r="ML230" s="401"/>
      <c r="MM230" s="401"/>
      <c r="MN230" s="401"/>
      <c r="MO230" s="401"/>
      <c r="MP230" s="401"/>
      <c r="MQ230" s="401"/>
      <c r="MR230" s="401"/>
      <c r="MS230" s="401"/>
      <c r="MT230" s="401"/>
      <c r="MU230" s="401"/>
      <c r="MV230" s="401"/>
      <c r="MW230" s="401"/>
      <c r="MX230" s="401"/>
      <c r="MY230" s="401"/>
      <c r="MZ230" s="401"/>
      <c r="NA230" s="401"/>
      <c r="NB230" s="401"/>
      <c r="NC230" s="401"/>
      <c r="ND230" s="401"/>
      <c r="NE230" s="401"/>
      <c r="NF230" s="401"/>
      <c r="NG230" s="401"/>
      <c r="NH230" s="401"/>
      <c r="NI230" s="401"/>
      <c r="NJ230" s="401"/>
      <c r="NK230" s="401"/>
      <c r="NL230" s="401"/>
      <c r="NM230" s="401"/>
      <c r="NN230" s="401"/>
      <c r="NO230" s="401"/>
      <c r="NP230" s="401"/>
      <c r="NQ230" s="401"/>
      <c r="NR230" s="401"/>
      <c r="NS230" s="401"/>
      <c r="NT230" s="401"/>
      <c r="NU230" s="401"/>
      <c r="NV230" s="401"/>
      <c r="NW230" s="401"/>
      <c r="NX230" s="401"/>
      <c r="NY230" s="401"/>
      <c r="NZ230" s="401"/>
      <c r="OA230" s="401"/>
      <c r="OB230" s="401"/>
      <c r="OC230" s="401"/>
      <c r="OD230" s="401"/>
      <c r="OE230" s="401"/>
      <c r="OF230" s="401"/>
      <c r="OG230" s="401"/>
      <c r="OH230" s="401"/>
      <c r="OI230" s="401"/>
      <c r="OJ230" s="401"/>
      <c r="OK230" s="401"/>
      <c r="OL230" s="401"/>
      <c r="OM230" s="401"/>
      <c r="ON230" s="401"/>
      <c r="OO230" s="401"/>
      <c r="OP230" s="401"/>
      <c r="OQ230" s="401"/>
      <c r="OR230" s="401"/>
      <c r="OS230" s="401"/>
      <c r="OT230" s="401"/>
      <c r="OU230" s="401"/>
      <c r="OV230" s="401"/>
      <c r="OW230" s="401"/>
      <c r="OX230" s="401"/>
      <c r="OY230" s="401"/>
      <c r="OZ230" s="401"/>
      <c r="PA230" s="401"/>
      <c r="PB230" s="401"/>
      <c r="PC230" s="401"/>
      <c r="PD230" s="401"/>
      <c r="PE230" s="401"/>
      <c r="PF230" s="401"/>
      <c r="PG230" s="401"/>
      <c r="PH230" s="401"/>
      <c r="PI230" s="401"/>
      <c r="PJ230" s="401"/>
      <c r="PK230" s="401"/>
      <c r="PL230" s="401"/>
      <c r="PM230" s="401"/>
      <c r="PN230" s="401"/>
      <c r="PO230" s="401"/>
      <c r="PP230" s="401"/>
      <c r="PQ230" s="401"/>
      <c r="PR230" s="401"/>
      <c r="PS230" s="401"/>
      <c r="PT230" s="401"/>
      <c r="PU230" s="401"/>
      <c r="PV230" s="401"/>
      <c r="PW230" s="401"/>
      <c r="PX230" s="401"/>
      <c r="PY230" s="401"/>
      <c r="PZ230" s="401"/>
      <c r="QA230" s="401"/>
      <c r="QB230" s="401"/>
      <c r="QC230" s="401"/>
      <c r="QD230" s="401"/>
      <c r="QE230" s="401"/>
      <c r="QF230" s="401"/>
      <c r="QG230" s="401"/>
      <c r="QH230" s="401"/>
      <c r="QI230" s="401"/>
      <c r="QJ230" s="401"/>
      <c r="QK230" s="401"/>
      <c r="QL230" s="401"/>
      <c r="QM230" s="401"/>
      <c r="QN230" s="401"/>
      <c r="QO230" s="401"/>
      <c r="QP230" s="401"/>
      <c r="QQ230" s="401"/>
      <c r="QR230" s="401"/>
      <c r="QS230" s="401"/>
      <c r="QT230" s="401"/>
      <c r="QU230" s="401"/>
      <c r="QV230" s="401"/>
      <c r="QW230" s="401"/>
      <c r="QX230" s="401"/>
      <c r="QY230" s="401"/>
      <c r="QZ230" s="401"/>
      <c r="RA230" s="401"/>
      <c r="RB230" s="401"/>
      <c r="RC230" s="401"/>
      <c r="RD230" s="401"/>
      <c r="RE230" s="401"/>
      <c r="RF230" s="401"/>
      <c r="RG230" s="401"/>
      <c r="RH230" s="401"/>
      <c r="RI230" s="401"/>
      <c r="RJ230" s="401"/>
      <c r="RK230" s="401"/>
      <c r="RL230" s="401"/>
      <c r="RM230" s="401"/>
      <c r="RN230" s="401"/>
      <c r="RO230" s="401"/>
      <c r="RP230" s="401"/>
      <c r="RQ230" s="401"/>
      <c r="RR230" s="401"/>
      <c r="RS230" s="401"/>
      <c r="RT230" s="401"/>
      <c r="RU230" s="401"/>
      <c r="RV230" s="401"/>
      <c r="RW230" s="401"/>
      <c r="RX230" s="401"/>
      <c r="RY230" s="401"/>
      <c r="RZ230" s="401"/>
      <c r="SA230" s="401"/>
      <c r="SB230" s="401"/>
      <c r="SC230" s="401"/>
      <c r="SD230" s="401"/>
      <c r="SE230" s="401"/>
      <c r="SF230" s="401"/>
      <c r="SG230" s="401"/>
      <c r="SH230" s="401"/>
      <c r="SI230" s="401"/>
      <c r="SJ230" s="401"/>
      <c r="SK230" s="401"/>
      <c r="SL230" s="401"/>
      <c r="SM230" s="401"/>
      <c r="SN230" s="401"/>
      <c r="SO230" s="401"/>
      <c r="SP230" s="401"/>
      <c r="SQ230" s="401"/>
      <c r="SR230" s="401"/>
      <c r="SS230" s="401"/>
      <c r="ST230" s="401"/>
      <c r="SU230" s="401"/>
      <c r="SV230" s="401"/>
      <c r="SW230" s="401"/>
      <c r="SX230" s="401"/>
      <c r="SY230" s="401"/>
      <c r="SZ230" s="401"/>
      <c r="TA230" s="401"/>
      <c r="TB230" s="401"/>
      <c r="TC230" s="401"/>
      <c r="TD230" s="401"/>
      <c r="TE230" s="401"/>
      <c r="TF230" s="401"/>
      <c r="TG230" s="401"/>
      <c r="TH230" s="401"/>
      <c r="TI230" s="401"/>
      <c r="TJ230" s="401"/>
      <c r="TK230" s="401"/>
      <c r="TL230" s="401"/>
      <c r="TM230" s="401"/>
      <c r="TN230" s="401"/>
      <c r="TO230" s="401"/>
      <c r="TP230" s="401"/>
      <c r="TQ230" s="401"/>
      <c r="TR230" s="401"/>
      <c r="TS230" s="401"/>
      <c r="TT230" s="401"/>
      <c r="TU230" s="401"/>
      <c r="TV230" s="401"/>
      <c r="TW230" s="401"/>
      <c r="TX230" s="401"/>
      <c r="TY230" s="401"/>
      <c r="TZ230" s="401"/>
      <c r="UA230" s="401"/>
      <c r="UB230" s="401"/>
      <c r="UC230" s="401"/>
      <c r="UD230" s="401"/>
      <c r="UE230" s="401"/>
      <c r="UF230" s="401"/>
      <c r="UG230" s="401"/>
      <c r="UH230" s="401"/>
      <c r="UI230" s="401"/>
      <c r="UJ230" s="401"/>
      <c r="UK230" s="401"/>
      <c r="UL230" s="401"/>
      <c r="UM230" s="401"/>
    </row>
    <row r="231" spans="1:559" s="401" customFormat="1" ht="13.95" customHeight="1">
      <c r="A231" s="963"/>
      <c r="B231" s="468" t="s">
        <v>1291</v>
      </c>
      <c r="C231" s="469" t="s">
        <v>513</v>
      </c>
      <c r="D231" s="469" t="s">
        <v>1293</v>
      </c>
      <c r="E231" s="469">
        <v>3</v>
      </c>
      <c r="F231" s="470">
        <v>70.599999999999994</v>
      </c>
      <c r="G231" s="470">
        <v>1.35</v>
      </c>
      <c r="H231" s="470">
        <v>6.28</v>
      </c>
      <c r="I231" s="471">
        <f t="shared" ref="I231:L236" si="132">I230</f>
        <v>7</v>
      </c>
      <c r="J231" s="472">
        <f t="shared" si="132"/>
        <v>61.934285714285728</v>
      </c>
      <c r="K231" s="472">
        <f t="shared" si="132"/>
        <v>20.737700657773679</v>
      </c>
      <c r="L231" s="473">
        <f t="shared" si="132"/>
        <v>0.33483393597918465</v>
      </c>
      <c r="M231" s="474">
        <f t="shared" si="117"/>
        <v>0.41787247432689023</v>
      </c>
      <c r="N231" s="475">
        <f t="shared" si="118"/>
        <v>0.66197982072592354</v>
      </c>
      <c r="O231" s="475">
        <f t="shared" si="119"/>
        <v>0.32395964145184708</v>
      </c>
      <c r="P231" s="475">
        <f t="shared" si="120"/>
        <v>0.67604035854815292</v>
      </c>
      <c r="Q231" s="476">
        <f t="shared" si="121"/>
        <v>4.73228250983707</v>
      </c>
      <c r="R231" s="477"/>
      <c r="S231" s="472"/>
      <c r="T231" s="472"/>
      <c r="U231" s="473"/>
      <c r="V231" s="478">
        <f t="shared" si="122"/>
        <v>8.6657142857142659</v>
      </c>
      <c r="W231" s="478">
        <f t="shared" si="123"/>
        <v>1.6930000000000001</v>
      </c>
      <c r="X231" s="479">
        <f t="shared" si="124"/>
        <v>35.108927213610841</v>
      </c>
      <c r="Y231" s="480" t="str">
        <f t="shared" si="125"/>
        <v>Accept</v>
      </c>
      <c r="Z231" s="479">
        <v>1.3819999999999999</v>
      </c>
      <c r="AA231" s="479">
        <f t="shared" ref="AA231:AA236" si="133">Z231*K231</f>
        <v>28.659502309043223</v>
      </c>
      <c r="AB231" s="481" t="str">
        <f t="shared" ref="AB231:AB236" si="134">IF(V231&gt;AA231, "Reject", "Accept")</f>
        <v>Accept</v>
      </c>
      <c r="AC231" s="481">
        <v>1.1870000000000001</v>
      </c>
      <c r="AD231" s="479">
        <f>AC231*K231</f>
        <v>24.615650680777357</v>
      </c>
      <c r="AE231" s="481" t="str">
        <f>IF(V231&gt;AD231, "Reject", "Accept")</f>
        <v>Accept</v>
      </c>
      <c r="AF231" s="464"/>
      <c r="AG231" s="482"/>
      <c r="AH231" s="482"/>
      <c r="AI231" s="483"/>
    </row>
    <row r="232" spans="1:559" s="401" customFormat="1" ht="13.95" customHeight="1">
      <c r="A232" s="963"/>
      <c r="B232" s="468" t="s">
        <v>1291</v>
      </c>
      <c r="C232" s="469" t="s">
        <v>513</v>
      </c>
      <c r="D232" s="469" t="s">
        <v>1294</v>
      </c>
      <c r="E232" s="469">
        <v>4</v>
      </c>
      <c r="F232" s="470">
        <v>59.86</v>
      </c>
      <c r="G232" s="470">
        <v>0.87</v>
      </c>
      <c r="H232" s="470">
        <v>5.26</v>
      </c>
      <c r="I232" s="471">
        <f t="shared" si="132"/>
        <v>7</v>
      </c>
      <c r="J232" s="472">
        <f t="shared" si="132"/>
        <v>61.934285714285728</v>
      </c>
      <c r="K232" s="472">
        <f t="shared" si="132"/>
        <v>20.737700657773679</v>
      </c>
      <c r="L232" s="473">
        <f t="shared" si="132"/>
        <v>0.33483393597918465</v>
      </c>
      <c r="M232" s="474">
        <f t="shared" si="117"/>
        <v>0.10002486526914775</v>
      </c>
      <c r="N232" s="475">
        <f t="shared" si="118"/>
        <v>0.46016229240331152</v>
      </c>
      <c r="O232" s="475">
        <f t="shared" si="119"/>
        <v>7.9675415193376953E-2</v>
      </c>
      <c r="P232" s="475">
        <f t="shared" si="120"/>
        <v>0.92032458480662305</v>
      </c>
      <c r="Q232" s="476">
        <f t="shared" si="121"/>
        <v>6.4422720936463609</v>
      </c>
      <c r="R232" s="477"/>
      <c r="S232" s="472"/>
      <c r="T232" s="472"/>
      <c r="U232" s="473"/>
      <c r="V232" s="478">
        <f t="shared" si="122"/>
        <v>2.0742857142857289</v>
      </c>
      <c r="W232" s="478">
        <f t="shared" si="123"/>
        <v>1.6930000000000001</v>
      </c>
      <c r="X232" s="479">
        <f t="shared" si="124"/>
        <v>35.108927213610841</v>
      </c>
      <c r="Y232" s="480" t="str">
        <f t="shared" si="125"/>
        <v>Accept</v>
      </c>
      <c r="Z232" s="479">
        <v>1.3819999999999999</v>
      </c>
      <c r="AA232" s="479">
        <f t="shared" si="133"/>
        <v>28.659502309043223</v>
      </c>
      <c r="AB232" s="481" t="str">
        <f t="shared" si="134"/>
        <v>Accept</v>
      </c>
      <c r="AC232" s="481">
        <v>1.1870000000000001</v>
      </c>
      <c r="AD232" s="479">
        <f>AC232*K232</f>
        <v>24.615650680777357</v>
      </c>
      <c r="AE232" s="481" t="str">
        <f>IF(V232&gt;AD232, "Reject", "Accept")</f>
        <v>Accept</v>
      </c>
      <c r="AF232" s="464"/>
      <c r="AG232" s="482"/>
      <c r="AH232" s="482"/>
      <c r="AI232" s="483"/>
    </row>
    <row r="233" spans="1:559" s="401" customFormat="1" ht="13.95" customHeight="1">
      <c r="A233" s="963"/>
      <c r="B233" s="468" t="s">
        <v>1291</v>
      </c>
      <c r="C233" s="469" t="s">
        <v>513</v>
      </c>
      <c r="D233" s="469" t="s">
        <v>1295</v>
      </c>
      <c r="E233" s="469">
        <v>5</v>
      </c>
      <c r="F233" s="470">
        <v>59.99</v>
      </c>
      <c r="G233" s="470">
        <v>1.0900000000000001</v>
      </c>
      <c r="H233" s="470">
        <v>5.31</v>
      </c>
      <c r="I233" s="471">
        <f t="shared" si="132"/>
        <v>7</v>
      </c>
      <c r="J233" s="472">
        <f t="shared" si="132"/>
        <v>61.934285714285728</v>
      </c>
      <c r="K233" s="472">
        <f t="shared" si="132"/>
        <v>20.737700657773679</v>
      </c>
      <c r="L233" s="473">
        <f t="shared" si="132"/>
        <v>0.33483393597918465</v>
      </c>
      <c r="M233" s="474">
        <f t="shared" si="117"/>
        <v>9.3756089277761689E-2</v>
      </c>
      <c r="N233" s="475">
        <f t="shared" si="118"/>
        <v>0.4626514568270893</v>
      </c>
      <c r="O233" s="475">
        <f t="shared" si="119"/>
        <v>7.4697086345821395E-2</v>
      </c>
      <c r="P233" s="475">
        <f t="shared" si="120"/>
        <v>0.9253029136541786</v>
      </c>
      <c r="Q233" s="476">
        <f t="shared" si="121"/>
        <v>6.4771203955792505</v>
      </c>
      <c r="R233" s="477"/>
      <c r="S233" s="472"/>
      <c r="T233" s="472"/>
      <c r="U233" s="473"/>
      <c r="V233" s="478">
        <f t="shared" si="122"/>
        <v>1.9442857142857264</v>
      </c>
      <c r="W233" s="478">
        <f t="shared" si="123"/>
        <v>1.6930000000000001</v>
      </c>
      <c r="X233" s="479">
        <f t="shared" si="124"/>
        <v>35.108927213610841</v>
      </c>
      <c r="Y233" s="480" t="str">
        <f t="shared" si="125"/>
        <v>Accept</v>
      </c>
      <c r="Z233" s="479">
        <v>1.3819999999999999</v>
      </c>
      <c r="AA233" s="479">
        <f t="shared" si="133"/>
        <v>28.659502309043223</v>
      </c>
      <c r="AB233" s="481" t="str">
        <f t="shared" si="134"/>
        <v>Accept</v>
      </c>
      <c r="AC233" s="481">
        <v>1.1870000000000001</v>
      </c>
      <c r="AD233" s="479">
        <f>AC233*K233</f>
        <v>24.615650680777357</v>
      </c>
      <c r="AE233" s="481" t="str">
        <f t="shared" ref="AE233:AE235" si="135">IF(V233&gt;AD233, "Reject", "Accept")</f>
        <v>Accept</v>
      </c>
      <c r="AF233" s="464"/>
      <c r="AG233" s="482"/>
      <c r="AH233" s="482"/>
      <c r="AI233" s="483"/>
    </row>
    <row r="234" spans="1:559" s="401" customFormat="1" ht="13.95" customHeight="1">
      <c r="A234" s="963"/>
      <c r="B234" s="468" t="s">
        <v>1291</v>
      </c>
      <c r="C234" s="469" t="s">
        <v>513</v>
      </c>
      <c r="D234" s="469" t="s">
        <v>1296</v>
      </c>
      <c r="E234" s="469">
        <v>8</v>
      </c>
      <c r="F234" s="470">
        <v>71.23</v>
      </c>
      <c r="G234" s="470">
        <v>1.02</v>
      </c>
      <c r="H234" s="470">
        <v>6.27</v>
      </c>
      <c r="I234" s="471">
        <f t="shared" si="132"/>
        <v>7</v>
      </c>
      <c r="J234" s="472">
        <f t="shared" si="132"/>
        <v>61.934285714285728</v>
      </c>
      <c r="K234" s="472">
        <f t="shared" si="132"/>
        <v>20.737700657773679</v>
      </c>
      <c r="L234" s="473">
        <f t="shared" si="132"/>
        <v>0.33483393597918465</v>
      </c>
      <c r="M234" s="474">
        <f t="shared" si="117"/>
        <v>0.44825192720822254</v>
      </c>
      <c r="N234" s="475">
        <f t="shared" si="118"/>
        <v>0.67301430471570101</v>
      </c>
      <c r="O234" s="475">
        <f t="shared" si="119"/>
        <v>0.34602860943140201</v>
      </c>
      <c r="P234" s="475">
        <f t="shared" si="120"/>
        <v>0.65397139056859799</v>
      </c>
      <c r="Q234" s="476">
        <f t="shared" si="121"/>
        <v>4.5777997339801857</v>
      </c>
      <c r="R234" s="477"/>
      <c r="S234" s="472"/>
      <c r="T234" s="472"/>
      <c r="U234" s="473"/>
      <c r="V234" s="478">
        <f t="shared" si="122"/>
        <v>9.2957142857142756</v>
      </c>
      <c r="W234" s="478">
        <f t="shared" si="123"/>
        <v>1.6930000000000001</v>
      </c>
      <c r="X234" s="479">
        <f t="shared" si="124"/>
        <v>35.108927213610841</v>
      </c>
      <c r="Y234" s="480" t="str">
        <f t="shared" si="125"/>
        <v>Accept</v>
      </c>
      <c r="Z234" s="479">
        <v>1.3819999999999999</v>
      </c>
      <c r="AA234" s="479">
        <f t="shared" si="133"/>
        <v>28.659502309043223</v>
      </c>
      <c r="AB234" s="481" t="str">
        <f t="shared" si="134"/>
        <v>Accept</v>
      </c>
      <c r="AC234" s="481">
        <v>1.1870000000000001</v>
      </c>
      <c r="AD234" s="479">
        <f>AC234*K234</f>
        <v>24.615650680777357</v>
      </c>
      <c r="AE234" s="481" t="str">
        <f t="shared" si="135"/>
        <v>Accept</v>
      </c>
      <c r="AF234" s="464"/>
      <c r="AG234" s="482"/>
      <c r="AH234" s="482"/>
      <c r="AI234" s="483"/>
    </row>
    <row r="235" spans="1:559" s="401" customFormat="1" ht="13.95" customHeight="1">
      <c r="A235" s="963"/>
      <c r="B235" s="468" t="s">
        <v>1291</v>
      </c>
      <c r="C235" s="469" t="s">
        <v>513</v>
      </c>
      <c r="D235" s="469" t="s">
        <v>1297</v>
      </c>
      <c r="E235" s="469">
        <v>9</v>
      </c>
      <c r="F235" s="470">
        <v>51.74</v>
      </c>
      <c r="G235" s="470">
        <v>0.82</v>
      </c>
      <c r="H235" s="470">
        <v>4.55</v>
      </c>
      <c r="I235" s="471">
        <f t="shared" si="132"/>
        <v>7</v>
      </c>
      <c r="J235" s="472">
        <f t="shared" si="132"/>
        <v>61.934285714285728</v>
      </c>
      <c r="K235" s="472">
        <f t="shared" si="132"/>
        <v>20.737700657773679</v>
      </c>
      <c r="L235" s="473">
        <f t="shared" si="132"/>
        <v>0.33483393597918465</v>
      </c>
      <c r="M235" s="474">
        <f t="shared" si="117"/>
        <v>0.49158225796186927</v>
      </c>
      <c r="N235" s="475">
        <f t="shared" si="118"/>
        <v>0.31150734417150311</v>
      </c>
      <c r="O235" s="475">
        <f t="shared" si="119"/>
        <v>0.37698531165699378</v>
      </c>
      <c r="P235" s="475">
        <f t="shared" si="120"/>
        <v>0.62301468834300622</v>
      </c>
      <c r="Q235" s="476">
        <f t="shared" si="121"/>
        <v>4.3611028184010436</v>
      </c>
      <c r="R235" s="477"/>
      <c r="S235" s="472"/>
      <c r="T235" s="472"/>
      <c r="U235" s="473"/>
      <c r="V235" s="478">
        <f t="shared" si="122"/>
        <v>10.194285714285726</v>
      </c>
      <c r="W235" s="478">
        <f t="shared" si="123"/>
        <v>1.6930000000000001</v>
      </c>
      <c r="X235" s="479">
        <f t="shared" si="124"/>
        <v>35.108927213610841</v>
      </c>
      <c r="Y235" s="480" t="str">
        <f t="shared" si="125"/>
        <v>Accept</v>
      </c>
      <c r="Z235" s="479">
        <v>1.3819999999999999</v>
      </c>
      <c r="AA235" s="479">
        <f t="shared" si="133"/>
        <v>28.659502309043223</v>
      </c>
      <c r="AB235" s="481" t="str">
        <f t="shared" si="134"/>
        <v>Accept</v>
      </c>
      <c r="AC235" s="481">
        <v>1.1870000000000001</v>
      </c>
      <c r="AD235" s="479">
        <f>AC235*K235</f>
        <v>24.615650680777357</v>
      </c>
      <c r="AE235" s="481" t="str">
        <f t="shared" si="135"/>
        <v>Accept</v>
      </c>
      <c r="AF235" s="464"/>
      <c r="AG235" s="482"/>
      <c r="AH235" s="482"/>
      <c r="AI235" s="483"/>
    </row>
    <row r="236" spans="1:559" s="501" customFormat="1" ht="13.95" customHeight="1">
      <c r="A236" s="964"/>
      <c r="B236" s="484" t="s">
        <v>1291</v>
      </c>
      <c r="C236" s="485" t="s">
        <v>513</v>
      </c>
      <c r="D236" s="485" t="s">
        <v>1298</v>
      </c>
      <c r="E236" s="485">
        <v>11</v>
      </c>
      <c r="F236" s="486">
        <v>93.97</v>
      </c>
      <c r="G236" s="486">
        <v>1.53</v>
      </c>
      <c r="H236" s="486">
        <v>8.36</v>
      </c>
      <c r="I236" s="487">
        <f t="shared" si="132"/>
        <v>7</v>
      </c>
      <c r="J236" s="488">
        <f t="shared" si="132"/>
        <v>61.934285714285728</v>
      </c>
      <c r="K236" s="488">
        <f t="shared" si="132"/>
        <v>20.737700657773679</v>
      </c>
      <c r="L236" s="489">
        <f t="shared" si="132"/>
        <v>0.33483393597918465</v>
      </c>
      <c r="M236" s="490">
        <f t="shared" si="117"/>
        <v>1.5448055121629625</v>
      </c>
      <c r="N236" s="491">
        <f t="shared" si="118"/>
        <v>0.93880334319537773</v>
      </c>
      <c r="O236" s="491">
        <f t="shared" si="119"/>
        <v>0.87760668639075545</v>
      </c>
      <c r="P236" s="491">
        <f t="shared" si="120"/>
        <v>0.12239331360924455</v>
      </c>
      <c r="Q236" s="492">
        <f t="shared" si="121"/>
        <v>0.85675319526471183</v>
      </c>
      <c r="R236" s="493"/>
      <c r="S236" s="488"/>
      <c r="T236" s="488"/>
      <c r="U236" s="489"/>
      <c r="V236" s="494">
        <f t="shared" si="122"/>
        <v>32.03571428571427</v>
      </c>
      <c r="W236" s="494">
        <f t="shared" si="123"/>
        <v>1.6930000000000001</v>
      </c>
      <c r="X236" s="495">
        <f t="shared" si="124"/>
        <v>35.108927213610841</v>
      </c>
      <c r="Y236" s="496" t="str">
        <f t="shared" si="125"/>
        <v>Accept</v>
      </c>
      <c r="Z236" s="495">
        <v>1.3819999999999999</v>
      </c>
      <c r="AA236" s="495">
        <f t="shared" si="133"/>
        <v>28.659502309043223</v>
      </c>
      <c r="AB236" s="497" t="str">
        <f t="shared" si="134"/>
        <v>Reject</v>
      </c>
      <c r="AC236" s="497"/>
      <c r="AD236" s="495"/>
      <c r="AE236" s="497"/>
      <c r="AF236" s="498"/>
      <c r="AG236" s="499"/>
      <c r="AH236" s="499"/>
      <c r="AI236" s="500"/>
      <c r="AJ236" s="401"/>
      <c r="AK236" s="401"/>
      <c r="AL236" s="401"/>
      <c r="AM236" s="401"/>
      <c r="AN236" s="401"/>
      <c r="AO236" s="401"/>
      <c r="AP236" s="401"/>
      <c r="AQ236" s="401"/>
      <c r="AR236" s="401"/>
      <c r="AS236" s="401"/>
      <c r="AT236" s="401"/>
      <c r="AU236" s="401"/>
      <c r="AV236" s="401"/>
      <c r="AW236" s="401"/>
      <c r="AX236" s="401"/>
      <c r="AY236" s="401"/>
      <c r="AZ236" s="401"/>
      <c r="BA236" s="401"/>
      <c r="BB236" s="401"/>
      <c r="BC236" s="401"/>
      <c r="BD236" s="401"/>
      <c r="BE236" s="401"/>
      <c r="BF236" s="401"/>
      <c r="BG236" s="401"/>
      <c r="BH236" s="401"/>
      <c r="BI236" s="401"/>
      <c r="BJ236" s="401"/>
      <c r="BK236" s="401"/>
      <c r="BL236" s="401"/>
      <c r="BM236" s="401"/>
      <c r="BN236" s="401"/>
      <c r="BO236" s="401"/>
      <c r="BP236" s="401"/>
      <c r="BQ236" s="401"/>
      <c r="BR236" s="401"/>
      <c r="BS236" s="401"/>
      <c r="BT236" s="401"/>
      <c r="BU236" s="401"/>
      <c r="BV236" s="401"/>
      <c r="BW236" s="401"/>
      <c r="BX236" s="401"/>
      <c r="BY236" s="401"/>
      <c r="BZ236" s="401"/>
      <c r="CA236" s="401"/>
      <c r="CB236" s="401"/>
      <c r="CC236" s="401"/>
      <c r="CD236" s="401"/>
      <c r="CE236" s="401"/>
      <c r="CF236" s="401"/>
      <c r="CG236" s="401"/>
      <c r="CH236" s="401"/>
      <c r="CI236" s="401"/>
      <c r="CJ236" s="401"/>
      <c r="CK236" s="401"/>
      <c r="CL236" s="401"/>
      <c r="CM236" s="401"/>
      <c r="CN236" s="401"/>
      <c r="CO236" s="401"/>
      <c r="CP236" s="401"/>
      <c r="CQ236" s="401"/>
      <c r="CR236" s="401"/>
      <c r="CS236" s="401"/>
      <c r="CT236" s="401"/>
      <c r="CU236" s="401"/>
      <c r="CV236" s="401"/>
      <c r="CW236" s="401"/>
      <c r="CX236" s="401"/>
      <c r="CY236" s="401"/>
      <c r="CZ236" s="401"/>
      <c r="DA236" s="401"/>
      <c r="DB236" s="401"/>
      <c r="DC236" s="401"/>
      <c r="DD236" s="401"/>
      <c r="DE236" s="401"/>
      <c r="DF236" s="401"/>
      <c r="DG236" s="401"/>
      <c r="DH236" s="401"/>
      <c r="DI236" s="401"/>
      <c r="DJ236" s="401"/>
      <c r="DK236" s="401"/>
      <c r="DL236" s="401"/>
      <c r="DM236" s="401"/>
      <c r="DN236" s="401"/>
      <c r="DO236" s="401"/>
      <c r="DP236" s="401"/>
      <c r="DQ236" s="401"/>
      <c r="DR236" s="401"/>
      <c r="DS236" s="401"/>
      <c r="DT236" s="401"/>
      <c r="DU236" s="401"/>
      <c r="DV236" s="401"/>
      <c r="DW236" s="401"/>
      <c r="DX236" s="401"/>
      <c r="DY236" s="401"/>
      <c r="DZ236" s="401"/>
      <c r="EA236" s="401"/>
      <c r="EB236" s="401"/>
      <c r="EC236" s="401"/>
      <c r="ED236" s="401"/>
      <c r="EE236" s="401"/>
      <c r="EF236" s="401"/>
      <c r="EG236" s="401"/>
      <c r="EH236" s="401"/>
      <c r="EI236" s="401"/>
      <c r="EJ236" s="401"/>
      <c r="EK236" s="401"/>
      <c r="EL236" s="401"/>
      <c r="EM236" s="401"/>
      <c r="EN236" s="401"/>
      <c r="EO236" s="401"/>
      <c r="EP236" s="401"/>
      <c r="EQ236" s="401"/>
      <c r="ER236" s="401"/>
      <c r="ES236" s="401"/>
      <c r="ET236" s="401"/>
      <c r="EU236" s="401"/>
      <c r="EV236" s="401"/>
      <c r="EW236" s="401"/>
      <c r="EX236" s="401"/>
      <c r="EY236" s="401"/>
      <c r="EZ236" s="401"/>
      <c r="FA236" s="401"/>
      <c r="FB236" s="401"/>
      <c r="FC236" s="401"/>
      <c r="FD236" s="401"/>
      <c r="FE236" s="401"/>
      <c r="FF236" s="401"/>
      <c r="FG236" s="401"/>
      <c r="FH236" s="401"/>
      <c r="FI236" s="401"/>
      <c r="FJ236" s="401"/>
      <c r="FK236" s="401"/>
      <c r="FL236" s="401"/>
      <c r="FM236" s="401"/>
      <c r="FN236" s="401"/>
      <c r="FO236" s="401"/>
      <c r="FP236" s="401"/>
      <c r="FQ236" s="401"/>
      <c r="FR236" s="401"/>
      <c r="FS236" s="401"/>
      <c r="FT236" s="401"/>
      <c r="FU236" s="401"/>
      <c r="FV236" s="401"/>
      <c r="FW236" s="401"/>
      <c r="FX236" s="401"/>
      <c r="FY236" s="401"/>
      <c r="FZ236" s="401"/>
      <c r="GA236" s="401"/>
      <c r="GB236" s="401"/>
      <c r="GC236" s="401"/>
      <c r="GD236" s="401"/>
      <c r="GE236" s="401"/>
      <c r="GF236" s="401"/>
      <c r="GG236" s="401"/>
      <c r="GH236" s="401"/>
      <c r="GI236" s="401"/>
      <c r="GJ236" s="401"/>
      <c r="GK236" s="401"/>
      <c r="GL236" s="401"/>
      <c r="GM236" s="401"/>
      <c r="GN236" s="401"/>
      <c r="GO236" s="401"/>
      <c r="GP236" s="401"/>
      <c r="GQ236" s="401"/>
      <c r="GR236" s="401"/>
      <c r="GS236" s="401"/>
      <c r="GT236" s="401"/>
      <c r="GU236" s="401"/>
      <c r="GV236" s="401"/>
      <c r="GW236" s="401"/>
      <c r="GX236" s="401"/>
      <c r="GY236" s="401"/>
      <c r="GZ236" s="401"/>
      <c r="HA236" s="401"/>
      <c r="HB236" s="401"/>
      <c r="HC236" s="401"/>
      <c r="HD236" s="401"/>
      <c r="HE236" s="401"/>
      <c r="HF236" s="401"/>
      <c r="HG236" s="401"/>
      <c r="HH236" s="401"/>
      <c r="HI236" s="401"/>
      <c r="HJ236" s="401"/>
      <c r="HK236" s="401"/>
      <c r="HL236" s="401"/>
      <c r="HM236" s="401"/>
      <c r="HN236" s="401"/>
      <c r="HO236" s="401"/>
      <c r="HP236" s="401"/>
      <c r="HQ236" s="401"/>
      <c r="HR236" s="401"/>
      <c r="HS236" s="401"/>
      <c r="HT236" s="401"/>
      <c r="HU236" s="401"/>
      <c r="HV236" s="401"/>
      <c r="HW236" s="401"/>
      <c r="HX236" s="401"/>
      <c r="HY236" s="401"/>
      <c r="HZ236" s="401"/>
      <c r="IA236" s="401"/>
      <c r="IB236" s="401"/>
      <c r="IC236" s="401"/>
      <c r="ID236" s="401"/>
      <c r="IE236" s="401"/>
      <c r="IF236" s="401"/>
      <c r="IG236" s="401"/>
      <c r="IH236" s="401"/>
      <c r="II236" s="401"/>
      <c r="IJ236" s="401"/>
      <c r="IK236" s="401"/>
      <c r="IL236" s="401"/>
      <c r="IM236" s="401"/>
      <c r="IN236" s="401"/>
      <c r="IO236" s="401"/>
      <c r="IP236" s="401"/>
      <c r="IQ236" s="401"/>
      <c r="IR236" s="401"/>
      <c r="IS236" s="401"/>
      <c r="IT236" s="401"/>
      <c r="IU236" s="401"/>
      <c r="IV236" s="401"/>
      <c r="IW236" s="401"/>
      <c r="IX236" s="401"/>
      <c r="IY236" s="401"/>
      <c r="IZ236" s="401"/>
      <c r="JA236" s="401"/>
      <c r="JB236" s="401"/>
      <c r="JC236" s="401"/>
      <c r="JD236" s="401"/>
      <c r="JE236" s="401"/>
      <c r="JF236" s="401"/>
      <c r="JG236" s="401"/>
      <c r="JH236" s="401"/>
      <c r="JI236" s="401"/>
      <c r="JJ236" s="401"/>
      <c r="JK236" s="401"/>
      <c r="JL236" s="401"/>
      <c r="JM236" s="401"/>
      <c r="JN236" s="401"/>
      <c r="JO236" s="401"/>
      <c r="JP236" s="401"/>
      <c r="JQ236" s="401"/>
      <c r="JR236" s="401"/>
      <c r="JS236" s="401"/>
      <c r="JT236" s="401"/>
      <c r="JU236" s="401"/>
      <c r="JV236" s="401"/>
      <c r="JW236" s="401"/>
      <c r="JX236" s="401"/>
      <c r="JY236" s="401"/>
      <c r="JZ236" s="401"/>
      <c r="KA236" s="401"/>
      <c r="KB236" s="401"/>
      <c r="KC236" s="401"/>
      <c r="KD236" s="401"/>
      <c r="KE236" s="401"/>
      <c r="KF236" s="401"/>
      <c r="KG236" s="401"/>
      <c r="KH236" s="401"/>
      <c r="KI236" s="401"/>
      <c r="KJ236" s="401"/>
      <c r="KK236" s="401"/>
      <c r="KL236" s="401"/>
      <c r="KM236" s="401"/>
      <c r="KN236" s="401"/>
      <c r="KO236" s="401"/>
      <c r="KP236" s="401"/>
      <c r="KQ236" s="401"/>
      <c r="KR236" s="401"/>
      <c r="KS236" s="401"/>
      <c r="KT236" s="401"/>
      <c r="KU236" s="401"/>
      <c r="KV236" s="401"/>
      <c r="KW236" s="401"/>
      <c r="KX236" s="401"/>
      <c r="KY236" s="401"/>
      <c r="KZ236" s="401"/>
      <c r="LA236" s="401"/>
      <c r="LB236" s="401"/>
      <c r="LC236" s="401"/>
      <c r="LD236" s="401"/>
      <c r="LE236" s="401"/>
      <c r="LF236" s="401"/>
      <c r="LG236" s="401"/>
      <c r="LH236" s="401"/>
      <c r="LI236" s="401"/>
      <c r="LJ236" s="401"/>
      <c r="LK236" s="401"/>
      <c r="LL236" s="401"/>
      <c r="LM236" s="401"/>
      <c r="LN236" s="401"/>
      <c r="LO236" s="401"/>
      <c r="LP236" s="401"/>
      <c r="LQ236" s="401"/>
      <c r="LR236" s="401"/>
      <c r="LS236" s="401"/>
      <c r="LT236" s="401"/>
      <c r="LU236" s="401"/>
      <c r="LV236" s="401"/>
      <c r="LW236" s="401"/>
      <c r="LX236" s="401"/>
      <c r="LY236" s="401"/>
      <c r="LZ236" s="401"/>
      <c r="MA236" s="401"/>
      <c r="MB236" s="401"/>
      <c r="MC236" s="401"/>
      <c r="MD236" s="401"/>
      <c r="ME236" s="401"/>
      <c r="MF236" s="401"/>
      <c r="MG236" s="401"/>
      <c r="MH236" s="401"/>
      <c r="MI236" s="401"/>
      <c r="MJ236" s="401"/>
      <c r="MK236" s="401"/>
      <c r="ML236" s="401"/>
      <c r="MM236" s="401"/>
      <c r="MN236" s="401"/>
      <c r="MO236" s="401"/>
      <c r="MP236" s="401"/>
      <c r="MQ236" s="401"/>
      <c r="MR236" s="401"/>
      <c r="MS236" s="401"/>
      <c r="MT236" s="401"/>
      <c r="MU236" s="401"/>
      <c r="MV236" s="401"/>
      <c r="MW236" s="401"/>
      <c r="MX236" s="401"/>
      <c r="MY236" s="401"/>
      <c r="MZ236" s="401"/>
      <c r="NA236" s="401"/>
      <c r="NB236" s="401"/>
      <c r="NC236" s="401"/>
      <c r="ND236" s="401"/>
      <c r="NE236" s="401"/>
      <c r="NF236" s="401"/>
      <c r="NG236" s="401"/>
      <c r="NH236" s="401"/>
      <c r="NI236" s="401"/>
      <c r="NJ236" s="401"/>
      <c r="NK236" s="401"/>
      <c r="NL236" s="401"/>
      <c r="NM236" s="401"/>
      <c r="NN236" s="401"/>
      <c r="NO236" s="401"/>
      <c r="NP236" s="401"/>
      <c r="NQ236" s="401"/>
      <c r="NR236" s="401"/>
      <c r="NS236" s="401"/>
      <c r="NT236" s="401"/>
      <c r="NU236" s="401"/>
      <c r="NV236" s="401"/>
      <c r="NW236" s="401"/>
      <c r="NX236" s="401"/>
      <c r="NY236" s="401"/>
      <c r="NZ236" s="401"/>
      <c r="OA236" s="401"/>
      <c r="OB236" s="401"/>
      <c r="OC236" s="401"/>
      <c r="OD236" s="401"/>
      <c r="OE236" s="401"/>
      <c r="OF236" s="401"/>
      <c r="OG236" s="401"/>
      <c r="OH236" s="401"/>
      <c r="OI236" s="401"/>
      <c r="OJ236" s="401"/>
      <c r="OK236" s="401"/>
      <c r="OL236" s="401"/>
      <c r="OM236" s="401"/>
      <c r="ON236" s="401"/>
      <c r="OO236" s="401"/>
      <c r="OP236" s="401"/>
      <c r="OQ236" s="401"/>
      <c r="OR236" s="401"/>
      <c r="OS236" s="401"/>
      <c r="OT236" s="401"/>
      <c r="OU236" s="401"/>
      <c r="OV236" s="401"/>
      <c r="OW236" s="401"/>
      <c r="OX236" s="401"/>
      <c r="OY236" s="401"/>
      <c r="OZ236" s="401"/>
      <c r="PA236" s="401"/>
      <c r="PB236" s="401"/>
      <c r="PC236" s="401"/>
      <c r="PD236" s="401"/>
      <c r="PE236" s="401"/>
      <c r="PF236" s="401"/>
      <c r="PG236" s="401"/>
      <c r="PH236" s="401"/>
      <c r="PI236" s="401"/>
      <c r="PJ236" s="401"/>
      <c r="PK236" s="401"/>
      <c r="PL236" s="401"/>
      <c r="PM236" s="401"/>
      <c r="PN236" s="401"/>
      <c r="PO236" s="401"/>
      <c r="PP236" s="401"/>
      <c r="PQ236" s="401"/>
      <c r="PR236" s="401"/>
      <c r="PS236" s="401"/>
      <c r="PT236" s="401"/>
      <c r="PU236" s="401"/>
      <c r="PV236" s="401"/>
      <c r="PW236" s="401"/>
      <c r="PX236" s="401"/>
      <c r="PY236" s="401"/>
      <c r="PZ236" s="401"/>
      <c r="QA236" s="401"/>
      <c r="QB236" s="401"/>
      <c r="QC236" s="401"/>
      <c r="QD236" s="401"/>
      <c r="QE236" s="401"/>
      <c r="QF236" s="401"/>
      <c r="QG236" s="401"/>
      <c r="QH236" s="401"/>
      <c r="QI236" s="401"/>
      <c r="QJ236" s="401"/>
      <c r="QK236" s="401"/>
      <c r="QL236" s="401"/>
      <c r="QM236" s="401"/>
      <c r="QN236" s="401"/>
      <c r="QO236" s="401"/>
      <c r="QP236" s="401"/>
      <c r="QQ236" s="401"/>
      <c r="QR236" s="401"/>
      <c r="QS236" s="401"/>
      <c r="QT236" s="401"/>
      <c r="QU236" s="401"/>
      <c r="QV236" s="401"/>
      <c r="QW236" s="401"/>
      <c r="QX236" s="401"/>
      <c r="QY236" s="401"/>
      <c r="QZ236" s="401"/>
      <c r="RA236" s="401"/>
      <c r="RB236" s="401"/>
      <c r="RC236" s="401"/>
      <c r="RD236" s="401"/>
      <c r="RE236" s="401"/>
      <c r="RF236" s="401"/>
      <c r="RG236" s="401"/>
      <c r="RH236" s="401"/>
      <c r="RI236" s="401"/>
      <c r="RJ236" s="401"/>
      <c r="RK236" s="401"/>
      <c r="RL236" s="401"/>
      <c r="RM236" s="401"/>
      <c r="RN236" s="401"/>
      <c r="RO236" s="401"/>
      <c r="RP236" s="401"/>
      <c r="RQ236" s="401"/>
      <c r="RR236" s="401"/>
      <c r="RS236" s="401"/>
      <c r="RT236" s="401"/>
      <c r="RU236" s="401"/>
      <c r="RV236" s="401"/>
      <c r="RW236" s="401"/>
      <c r="RX236" s="401"/>
      <c r="RY236" s="401"/>
      <c r="RZ236" s="401"/>
      <c r="SA236" s="401"/>
      <c r="SB236" s="401"/>
      <c r="SC236" s="401"/>
      <c r="SD236" s="401"/>
      <c r="SE236" s="401"/>
      <c r="SF236" s="401"/>
      <c r="SG236" s="401"/>
      <c r="SH236" s="401"/>
      <c r="SI236" s="401"/>
      <c r="SJ236" s="401"/>
      <c r="SK236" s="401"/>
      <c r="SL236" s="401"/>
      <c r="SM236" s="401"/>
      <c r="SN236" s="401"/>
      <c r="SO236" s="401"/>
      <c r="SP236" s="401"/>
      <c r="SQ236" s="401"/>
      <c r="SR236" s="401"/>
      <c r="SS236" s="401"/>
      <c r="ST236" s="401"/>
      <c r="SU236" s="401"/>
      <c r="SV236" s="401"/>
      <c r="SW236" s="401"/>
      <c r="SX236" s="401"/>
      <c r="SY236" s="401"/>
      <c r="SZ236" s="401"/>
      <c r="TA236" s="401"/>
      <c r="TB236" s="401"/>
      <c r="TC236" s="401"/>
      <c r="TD236" s="401"/>
      <c r="TE236" s="401"/>
      <c r="TF236" s="401"/>
      <c r="TG236" s="401"/>
      <c r="TH236" s="401"/>
      <c r="TI236" s="401"/>
      <c r="TJ236" s="401"/>
      <c r="TK236" s="401"/>
      <c r="TL236" s="401"/>
      <c r="TM236" s="401"/>
      <c r="TN236" s="401"/>
      <c r="TO236" s="401"/>
      <c r="TP236" s="401"/>
      <c r="TQ236" s="401"/>
      <c r="TR236" s="401"/>
      <c r="TS236" s="401"/>
      <c r="TT236" s="401"/>
      <c r="TU236" s="401"/>
      <c r="TV236" s="401"/>
      <c r="TW236" s="401"/>
      <c r="TX236" s="401"/>
      <c r="TY236" s="401"/>
      <c r="TZ236" s="401"/>
      <c r="UA236" s="401"/>
      <c r="UB236" s="401"/>
      <c r="UC236" s="401"/>
      <c r="UD236" s="401"/>
      <c r="UE236" s="401"/>
      <c r="UF236" s="401"/>
      <c r="UG236" s="401"/>
      <c r="UH236" s="401"/>
      <c r="UI236" s="401"/>
      <c r="UJ236" s="401"/>
      <c r="UK236" s="401"/>
      <c r="UL236" s="401"/>
      <c r="UM236" s="401"/>
    </row>
    <row r="237" spans="1:559" s="522" customFormat="1" ht="13.95" customHeight="1">
      <c r="A237" s="962" t="s">
        <v>533</v>
      </c>
      <c r="B237" s="543" t="s">
        <v>175</v>
      </c>
      <c r="C237" s="683" t="s">
        <v>535</v>
      </c>
      <c r="D237" s="544"/>
      <c r="E237" s="858" t="s">
        <v>102</v>
      </c>
      <c r="F237" s="545">
        <v>81.37</v>
      </c>
      <c r="G237" s="545">
        <v>3.14</v>
      </c>
      <c r="H237" s="545">
        <v>7.75</v>
      </c>
      <c r="I237" s="453">
        <f>COUNT(F237:F239)</f>
        <v>3</v>
      </c>
      <c r="J237" s="458">
        <f>AVERAGE(F237:F239)</f>
        <v>87.259999999999991</v>
      </c>
      <c r="K237" s="458">
        <f>STDEV(F237:F239)</f>
        <v>5.3911130576162076</v>
      </c>
      <c r="L237" s="459">
        <f>K237/J237</f>
        <v>6.1782180353153887E-2</v>
      </c>
      <c r="M237" s="454">
        <f t="shared" si="117"/>
        <v>1.0925387646395182</v>
      </c>
      <c r="N237" s="455">
        <f t="shared" si="118"/>
        <v>0.1372981807354596</v>
      </c>
      <c r="O237" s="455">
        <f t="shared" si="119"/>
        <v>0.72540363852908074</v>
      </c>
      <c r="P237" s="455">
        <f t="shared" si="120"/>
        <v>0.2745963614709192</v>
      </c>
      <c r="Q237" s="456">
        <f t="shared" si="121"/>
        <v>0.82378908441275756</v>
      </c>
      <c r="R237" s="457">
        <f>COUNT(F237:F239)</f>
        <v>3</v>
      </c>
      <c r="S237" s="458">
        <f>AVERAGE(F237:F239)</f>
        <v>87.259999999999991</v>
      </c>
      <c r="T237" s="458">
        <f>STDEV(F237:F239)</f>
        <v>5.3911130576162076</v>
      </c>
      <c r="U237" s="459">
        <f t="shared" ref="U237" si="136">T237/S237</f>
        <v>6.1782180353153887E-2</v>
      </c>
      <c r="V237" s="460">
        <f t="shared" si="122"/>
        <v>5.8899999999999864</v>
      </c>
      <c r="W237" s="460">
        <f t="shared" si="123"/>
        <v>1.196</v>
      </c>
      <c r="X237" s="461">
        <f t="shared" si="124"/>
        <v>6.4477712169089845</v>
      </c>
      <c r="Y237" s="462" t="str">
        <f t="shared" si="125"/>
        <v>Accept</v>
      </c>
      <c r="Z237" s="461"/>
      <c r="AA237" s="461"/>
      <c r="AB237" s="463"/>
      <c r="AC237" s="463"/>
      <c r="AD237" s="461"/>
      <c r="AE237" s="463"/>
      <c r="AF237" s="514">
        <f>COUNT(F237:F239)</f>
        <v>3</v>
      </c>
      <c r="AG237" s="515">
        <f>AVERAGE(F237:F239)</f>
        <v>87.259999999999991</v>
      </c>
      <c r="AH237" s="515">
        <f>STDEV(F237:F239)</f>
        <v>5.3911130576162076</v>
      </c>
      <c r="AI237" s="516">
        <f>AH237/AG237</f>
        <v>6.1782180353153887E-2</v>
      </c>
      <c r="AJ237" s="448"/>
      <c r="AK237" s="448"/>
      <c r="AL237" s="448"/>
      <c r="AM237" s="448"/>
      <c r="AN237" s="448"/>
      <c r="AO237" s="448"/>
      <c r="AP237" s="448"/>
      <c r="AQ237" s="448"/>
      <c r="AR237" s="448"/>
      <c r="AS237" s="448"/>
      <c r="AT237" s="448"/>
      <c r="AU237" s="448"/>
      <c r="AV237" s="448"/>
      <c r="AW237" s="448"/>
      <c r="AX237" s="448"/>
      <c r="AY237" s="448"/>
      <c r="AZ237" s="448"/>
      <c r="BA237" s="448"/>
      <c r="BB237" s="448"/>
      <c r="BC237" s="448"/>
      <c r="BD237" s="448"/>
      <c r="BE237" s="448"/>
      <c r="BF237" s="448"/>
      <c r="BG237" s="448"/>
      <c r="BH237" s="448"/>
      <c r="BI237" s="448"/>
      <c r="BJ237" s="448"/>
      <c r="BK237" s="448"/>
      <c r="BL237" s="448"/>
      <c r="BM237" s="448"/>
      <c r="BN237" s="448"/>
      <c r="BO237" s="448"/>
      <c r="BP237" s="448"/>
      <c r="BQ237" s="448"/>
      <c r="BR237" s="448"/>
      <c r="BS237" s="448"/>
      <c r="BT237" s="448"/>
      <c r="BU237" s="448"/>
      <c r="BV237" s="448"/>
      <c r="BW237" s="448"/>
      <c r="BX237" s="448"/>
      <c r="BY237" s="448"/>
      <c r="BZ237" s="448"/>
      <c r="CA237" s="448"/>
      <c r="CB237" s="448"/>
      <c r="CC237" s="448"/>
      <c r="CD237" s="448"/>
      <c r="CE237" s="448"/>
      <c r="CF237" s="448"/>
      <c r="CG237" s="448"/>
      <c r="CH237" s="448"/>
      <c r="CI237" s="448"/>
      <c r="CJ237" s="448"/>
      <c r="CK237" s="448"/>
      <c r="CL237" s="448"/>
      <c r="CM237" s="448"/>
      <c r="CN237" s="448"/>
      <c r="CO237" s="448"/>
      <c r="CP237" s="448"/>
      <c r="CQ237" s="448"/>
      <c r="CR237" s="448"/>
      <c r="CS237" s="448"/>
      <c r="CT237" s="448"/>
      <c r="CU237" s="448"/>
      <c r="CV237" s="448"/>
      <c r="CW237" s="448"/>
      <c r="CX237" s="448"/>
      <c r="CY237" s="448"/>
      <c r="CZ237" s="448"/>
      <c r="DA237" s="448"/>
      <c r="DB237" s="448"/>
      <c r="DC237" s="448"/>
      <c r="DD237" s="448"/>
      <c r="DE237" s="448"/>
      <c r="DF237" s="448"/>
      <c r="DG237" s="448"/>
      <c r="DH237" s="448"/>
      <c r="DI237" s="448"/>
      <c r="DJ237" s="448"/>
      <c r="DK237" s="448"/>
      <c r="DL237" s="448"/>
      <c r="DM237" s="448"/>
      <c r="DN237" s="448"/>
      <c r="DO237" s="448"/>
      <c r="DP237" s="448"/>
      <c r="DQ237" s="448"/>
      <c r="DR237" s="448"/>
      <c r="DS237" s="448"/>
      <c r="DT237" s="448"/>
      <c r="DU237" s="448"/>
      <c r="DV237" s="448"/>
      <c r="DW237" s="448"/>
      <c r="DX237" s="448"/>
      <c r="DY237" s="448"/>
      <c r="DZ237" s="448"/>
      <c r="EA237" s="448"/>
      <c r="EB237" s="448"/>
      <c r="EC237" s="448"/>
      <c r="ED237" s="448"/>
      <c r="EE237" s="448"/>
      <c r="EF237" s="448"/>
      <c r="EG237" s="448"/>
      <c r="EH237" s="448"/>
      <c r="EI237" s="448"/>
      <c r="EJ237" s="448"/>
      <c r="EK237" s="448"/>
      <c r="EL237" s="448"/>
      <c r="EM237" s="448"/>
      <c r="EN237" s="448"/>
      <c r="EO237" s="448"/>
      <c r="EP237" s="448"/>
      <c r="EQ237" s="448"/>
      <c r="ER237" s="448"/>
      <c r="ES237" s="448"/>
      <c r="ET237" s="448"/>
      <c r="EU237" s="448"/>
      <c r="EV237" s="448"/>
      <c r="EW237" s="448"/>
      <c r="EX237" s="448"/>
      <c r="EY237" s="448"/>
      <c r="EZ237" s="448"/>
      <c r="FA237" s="448"/>
      <c r="FB237" s="448"/>
      <c r="FC237" s="448"/>
      <c r="FD237" s="448"/>
      <c r="FE237" s="448"/>
      <c r="FF237" s="448"/>
      <c r="FG237" s="448"/>
      <c r="FH237" s="448"/>
      <c r="FI237" s="448"/>
      <c r="FJ237" s="448"/>
      <c r="FK237" s="448"/>
      <c r="FL237" s="448"/>
      <c r="FM237" s="448"/>
      <c r="FN237" s="448"/>
      <c r="FO237" s="448"/>
      <c r="FP237" s="448"/>
      <c r="FQ237" s="448"/>
      <c r="FR237" s="448"/>
      <c r="FS237" s="448"/>
      <c r="FT237" s="448"/>
      <c r="FU237" s="448"/>
      <c r="FV237" s="448"/>
      <c r="FW237" s="448"/>
      <c r="FX237" s="448"/>
      <c r="FY237" s="448"/>
      <c r="FZ237" s="448"/>
      <c r="GA237" s="448"/>
      <c r="GB237" s="448"/>
      <c r="GC237" s="448"/>
      <c r="GD237" s="448"/>
      <c r="GE237" s="448"/>
      <c r="GF237" s="448"/>
      <c r="GG237" s="448"/>
      <c r="GH237" s="448"/>
      <c r="GI237" s="448"/>
      <c r="GJ237" s="448"/>
      <c r="GK237" s="448"/>
      <c r="GL237" s="448"/>
      <c r="GM237" s="448"/>
      <c r="GN237" s="448"/>
      <c r="GO237" s="448"/>
      <c r="GP237" s="448"/>
      <c r="GQ237" s="448"/>
      <c r="GR237" s="448"/>
      <c r="GS237" s="448"/>
      <c r="GT237" s="448"/>
      <c r="GU237" s="448"/>
      <c r="GV237" s="448"/>
      <c r="GW237" s="448"/>
      <c r="GX237" s="448"/>
      <c r="GY237" s="448"/>
      <c r="GZ237" s="448"/>
      <c r="HA237" s="448"/>
      <c r="HB237" s="448"/>
      <c r="HC237" s="448"/>
      <c r="HD237" s="448"/>
      <c r="HE237" s="448"/>
      <c r="HF237" s="448"/>
      <c r="HG237" s="448"/>
      <c r="HH237" s="448"/>
      <c r="HI237" s="448"/>
      <c r="HJ237" s="448"/>
      <c r="HK237" s="448"/>
      <c r="HL237" s="448"/>
      <c r="HM237" s="448"/>
      <c r="HN237" s="448"/>
      <c r="HO237" s="448"/>
      <c r="HP237" s="448"/>
      <c r="HQ237" s="448"/>
      <c r="HR237" s="448"/>
      <c r="HS237" s="448"/>
      <c r="HT237" s="448"/>
      <c r="HU237" s="448"/>
      <c r="HV237" s="448"/>
      <c r="HW237" s="448"/>
      <c r="HX237" s="448"/>
      <c r="HY237" s="448"/>
      <c r="HZ237" s="448"/>
      <c r="IA237" s="448"/>
      <c r="IB237" s="448"/>
      <c r="IC237" s="448"/>
      <c r="ID237" s="448"/>
      <c r="IE237" s="448"/>
      <c r="IF237" s="448"/>
      <c r="IG237" s="448"/>
      <c r="IH237" s="448"/>
      <c r="II237" s="448"/>
      <c r="IJ237" s="448"/>
      <c r="IK237" s="448"/>
      <c r="IL237" s="448"/>
      <c r="IM237" s="448"/>
      <c r="IN237" s="448"/>
      <c r="IO237" s="448"/>
      <c r="IP237" s="448"/>
      <c r="IQ237" s="448"/>
      <c r="IR237" s="448"/>
      <c r="IS237" s="448"/>
      <c r="IT237" s="448"/>
      <c r="IU237" s="448"/>
      <c r="IV237" s="448"/>
      <c r="IW237" s="448"/>
      <c r="IX237" s="448"/>
      <c r="IY237" s="448"/>
      <c r="IZ237" s="448"/>
      <c r="JA237" s="448"/>
      <c r="JB237" s="448"/>
      <c r="JC237" s="448"/>
      <c r="JD237" s="448"/>
      <c r="JE237" s="448"/>
      <c r="JF237" s="448"/>
      <c r="JG237" s="448"/>
      <c r="JH237" s="448"/>
      <c r="JI237" s="448"/>
      <c r="JJ237" s="448"/>
      <c r="JK237" s="448"/>
      <c r="JL237" s="448"/>
      <c r="JM237" s="448"/>
      <c r="JN237" s="448"/>
      <c r="JO237" s="448"/>
      <c r="JP237" s="448"/>
      <c r="JQ237" s="448"/>
      <c r="JR237" s="448"/>
      <c r="JS237" s="448"/>
      <c r="JT237" s="448"/>
      <c r="JU237" s="448"/>
      <c r="JV237" s="448"/>
      <c r="JW237" s="448"/>
      <c r="JX237" s="448"/>
      <c r="JY237" s="448"/>
      <c r="JZ237" s="448"/>
      <c r="KA237" s="448"/>
      <c r="KB237" s="448"/>
      <c r="KC237" s="448"/>
      <c r="KD237" s="448"/>
      <c r="KE237" s="448"/>
      <c r="KF237" s="448"/>
      <c r="KG237" s="448"/>
      <c r="KH237" s="448"/>
      <c r="KI237" s="448"/>
      <c r="KJ237" s="448"/>
      <c r="KK237" s="448"/>
      <c r="KL237" s="448"/>
      <c r="KM237" s="448"/>
      <c r="KN237" s="448"/>
      <c r="KO237" s="448"/>
      <c r="KP237" s="448"/>
      <c r="KQ237" s="448"/>
      <c r="KR237" s="448"/>
      <c r="KS237" s="448"/>
      <c r="KT237" s="448"/>
      <c r="KU237" s="448"/>
      <c r="KV237" s="448"/>
      <c r="KW237" s="448"/>
      <c r="KX237" s="448"/>
      <c r="KY237" s="448"/>
      <c r="KZ237" s="448"/>
      <c r="LA237" s="448"/>
      <c r="LB237" s="448"/>
      <c r="LC237" s="448"/>
      <c r="LD237" s="448"/>
      <c r="LE237" s="448"/>
      <c r="LF237" s="448"/>
      <c r="LG237" s="448"/>
      <c r="LH237" s="448"/>
      <c r="LI237" s="448"/>
      <c r="LJ237" s="448"/>
      <c r="LK237" s="448"/>
      <c r="LL237" s="448"/>
      <c r="LM237" s="448"/>
      <c r="LN237" s="448"/>
      <c r="LO237" s="448"/>
      <c r="LP237" s="448"/>
      <c r="LQ237" s="448"/>
      <c r="LR237" s="448"/>
      <c r="LS237" s="448"/>
      <c r="LT237" s="448"/>
      <c r="LU237" s="448"/>
      <c r="LV237" s="448"/>
      <c r="LW237" s="448"/>
      <c r="LX237" s="448"/>
      <c r="LY237" s="448"/>
      <c r="LZ237" s="448"/>
      <c r="MA237" s="448"/>
      <c r="MB237" s="448"/>
      <c r="MC237" s="448"/>
      <c r="MD237" s="448"/>
      <c r="ME237" s="448"/>
      <c r="MF237" s="448"/>
      <c r="MG237" s="448"/>
      <c r="MH237" s="448"/>
      <c r="MI237" s="448"/>
      <c r="MJ237" s="448"/>
      <c r="MK237" s="448"/>
      <c r="ML237" s="448"/>
      <c r="MM237" s="448"/>
      <c r="MN237" s="448"/>
      <c r="MO237" s="448"/>
      <c r="MP237" s="448"/>
      <c r="MQ237" s="448"/>
      <c r="MR237" s="448"/>
      <c r="MS237" s="448"/>
      <c r="MT237" s="448"/>
      <c r="MU237" s="448"/>
      <c r="MV237" s="448"/>
      <c r="MW237" s="448"/>
      <c r="MX237" s="448"/>
      <c r="MY237" s="448"/>
      <c r="MZ237" s="448"/>
      <c r="NA237" s="448"/>
      <c r="NB237" s="448"/>
      <c r="NC237" s="448"/>
      <c r="ND237" s="448"/>
      <c r="NE237" s="448"/>
      <c r="NF237" s="448"/>
      <c r="NG237" s="448"/>
      <c r="NH237" s="448"/>
      <c r="NI237" s="448"/>
      <c r="NJ237" s="448"/>
      <c r="NK237" s="448"/>
      <c r="NL237" s="448"/>
      <c r="NM237" s="448"/>
      <c r="NN237" s="448"/>
      <c r="NO237" s="448"/>
      <c r="NP237" s="448"/>
      <c r="NQ237" s="448"/>
      <c r="NR237" s="448"/>
      <c r="NS237" s="448"/>
      <c r="NT237" s="448"/>
      <c r="NU237" s="448"/>
      <c r="NV237" s="448"/>
      <c r="NW237" s="448"/>
      <c r="NX237" s="448"/>
      <c r="NY237" s="448"/>
      <c r="NZ237" s="448"/>
      <c r="OA237" s="448"/>
      <c r="OB237" s="448"/>
      <c r="OC237" s="448"/>
      <c r="OD237" s="448"/>
      <c r="OE237" s="448"/>
      <c r="OF237" s="448"/>
      <c r="OG237" s="448"/>
      <c r="OH237" s="448"/>
      <c r="OI237" s="448"/>
      <c r="OJ237" s="448"/>
      <c r="OK237" s="448"/>
      <c r="OL237" s="448"/>
      <c r="OM237" s="448"/>
      <c r="ON237" s="448"/>
      <c r="OO237" s="448"/>
      <c r="OP237" s="448"/>
      <c r="OQ237" s="448"/>
      <c r="OR237" s="448"/>
      <c r="OS237" s="448"/>
      <c r="OT237" s="448"/>
      <c r="OU237" s="448"/>
      <c r="OV237" s="448"/>
      <c r="OW237" s="448"/>
      <c r="OX237" s="448"/>
      <c r="OY237" s="448"/>
      <c r="OZ237" s="448"/>
      <c r="PA237" s="448"/>
      <c r="PB237" s="448"/>
      <c r="PC237" s="448"/>
      <c r="PD237" s="448"/>
      <c r="PE237" s="448"/>
      <c r="PF237" s="448"/>
      <c r="PG237" s="448"/>
      <c r="PH237" s="448"/>
      <c r="PI237" s="448"/>
      <c r="PJ237" s="448"/>
      <c r="PK237" s="448"/>
      <c r="PL237" s="448"/>
      <c r="PM237" s="448"/>
      <c r="PN237" s="448"/>
      <c r="PO237" s="448"/>
      <c r="PP237" s="448"/>
      <c r="PQ237" s="448"/>
      <c r="PR237" s="448"/>
      <c r="PS237" s="448"/>
      <c r="PT237" s="448"/>
      <c r="PU237" s="448"/>
      <c r="PV237" s="448"/>
      <c r="PW237" s="448"/>
      <c r="PX237" s="448"/>
      <c r="PY237" s="448"/>
      <c r="PZ237" s="448"/>
      <c r="QA237" s="448"/>
      <c r="QB237" s="448"/>
      <c r="QC237" s="448"/>
      <c r="QD237" s="448"/>
      <c r="QE237" s="448"/>
      <c r="QF237" s="448"/>
      <c r="QG237" s="448"/>
      <c r="QH237" s="448"/>
      <c r="QI237" s="448"/>
      <c r="QJ237" s="448"/>
      <c r="QK237" s="448"/>
      <c r="QL237" s="448"/>
      <c r="QM237" s="448"/>
      <c r="QN237" s="448"/>
      <c r="QO237" s="448"/>
      <c r="QP237" s="448"/>
      <c r="QQ237" s="448"/>
      <c r="QR237" s="448"/>
      <c r="QS237" s="448"/>
      <c r="QT237" s="448"/>
      <c r="QU237" s="448"/>
      <c r="QV237" s="448"/>
      <c r="QW237" s="448"/>
      <c r="QX237" s="448"/>
      <c r="QY237" s="448"/>
      <c r="QZ237" s="448"/>
      <c r="RA237" s="448"/>
      <c r="RB237" s="448"/>
      <c r="RC237" s="448"/>
      <c r="RD237" s="448"/>
      <c r="RE237" s="448"/>
      <c r="RF237" s="448"/>
      <c r="RG237" s="448"/>
      <c r="RH237" s="448"/>
      <c r="RI237" s="448"/>
      <c r="RJ237" s="448"/>
      <c r="RK237" s="448"/>
      <c r="RL237" s="448"/>
      <c r="RM237" s="448"/>
      <c r="RN237" s="448"/>
      <c r="RO237" s="448"/>
      <c r="RP237" s="448"/>
      <c r="RQ237" s="448"/>
      <c r="RR237" s="448"/>
      <c r="RS237" s="448"/>
      <c r="RT237" s="448"/>
      <c r="RU237" s="448"/>
      <c r="RV237" s="448"/>
      <c r="RW237" s="448"/>
      <c r="RX237" s="448"/>
      <c r="RY237" s="448"/>
      <c r="RZ237" s="448"/>
      <c r="SA237" s="448"/>
      <c r="SB237" s="448"/>
      <c r="SC237" s="448"/>
      <c r="SD237" s="448"/>
      <c r="SE237" s="448"/>
      <c r="SF237" s="448"/>
      <c r="SG237" s="448"/>
      <c r="SH237" s="448"/>
      <c r="SI237" s="448"/>
      <c r="SJ237" s="448"/>
      <c r="SK237" s="448"/>
      <c r="SL237" s="448"/>
      <c r="SM237" s="448"/>
      <c r="SN237" s="448"/>
      <c r="SO237" s="448"/>
      <c r="SP237" s="448"/>
      <c r="SQ237" s="448"/>
      <c r="SR237" s="448"/>
      <c r="SS237" s="448"/>
      <c r="ST237" s="448"/>
      <c r="SU237" s="448"/>
      <c r="SV237" s="448"/>
      <c r="SW237" s="448"/>
      <c r="SX237" s="448"/>
      <c r="SY237" s="448"/>
      <c r="SZ237" s="448"/>
      <c r="TA237" s="448"/>
      <c r="TB237" s="448"/>
      <c r="TC237" s="448"/>
      <c r="TD237" s="448"/>
      <c r="TE237" s="448"/>
      <c r="TF237" s="448"/>
      <c r="TG237" s="448"/>
      <c r="TH237" s="448"/>
      <c r="TI237" s="448"/>
      <c r="TJ237" s="448"/>
      <c r="TK237" s="448"/>
      <c r="TL237" s="448"/>
      <c r="TM237" s="448"/>
      <c r="TN237" s="448"/>
      <c r="TO237" s="448"/>
      <c r="TP237" s="448"/>
      <c r="TQ237" s="448"/>
      <c r="TR237" s="448"/>
      <c r="TS237" s="448"/>
      <c r="TT237" s="448"/>
      <c r="TU237" s="448"/>
      <c r="TV237" s="448"/>
      <c r="TW237" s="448"/>
      <c r="TX237" s="448"/>
      <c r="TY237" s="448"/>
      <c r="TZ237" s="448"/>
      <c r="UA237" s="448"/>
      <c r="UB237" s="448"/>
      <c r="UC237" s="448"/>
      <c r="UD237" s="448"/>
      <c r="UE237" s="448"/>
      <c r="UF237" s="448"/>
      <c r="UG237" s="448"/>
      <c r="UH237" s="448"/>
      <c r="UI237" s="448"/>
      <c r="UJ237" s="448"/>
      <c r="UK237" s="448"/>
      <c r="UL237" s="448"/>
      <c r="UM237" s="448"/>
    </row>
    <row r="238" spans="1:559" s="448" customFormat="1" ht="13.95" customHeight="1">
      <c r="A238" s="963"/>
      <c r="B238" s="546" t="s">
        <v>175</v>
      </c>
      <c r="C238" s="684" t="s">
        <v>535</v>
      </c>
      <c r="D238" s="547"/>
      <c r="E238" s="859" t="s">
        <v>103</v>
      </c>
      <c r="F238" s="548">
        <v>88.46</v>
      </c>
      <c r="G238" s="548">
        <v>2.72</v>
      </c>
      <c r="H238" s="548">
        <v>8.19</v>
      </c>
      <c r="I238" s="471">
        <f t="shared" ref="I238:L239" si="137">I237</f>
        <v>3</v>
      </c>
      <c r="J238" s="472">
        <f t="shared" si="137"/>
        <v>87.259999999999991</v>
      </c>
      <c r="K238" s="472">
        <f t="shared" si="137"/>
        <v>5.3911130576162076</v>
      </c>
      <c r="L238" s="473">
        <f t="shared" si="137"/>
        <v>6.1782180353153887E-2</v>
      </c>
      <c r="M238" s="474">
        <f t="shared" si="117"/>
        <v>0.2225885428807178</v>
      </c>
      <c r="N238" s="475">
        <f t="shared" si="118"/>
        <v>0.58807212289083444</v>
      </c>
      <c r="O238" s="475">
        <f t="shared" si="119"/>
        <v>0.17614424578166887</v>
      </c>
      <c r="P238" s="475">
        <f t="shared" si="120"/>
        <v>0.82385575421833113</v>
      </c>
      <c r="Q238" s="476">
        <f t="shared" si="121"/>
        <v>2.4715672626549932</v>
      </c>
      <c r="R238" s="477"/>
      <c r="S238" s="472"/>
      <c r="T238" s="472"/>
      <c r="U238" s="473"/>
      <c r="V238" s="478">
        <f t="shared" si="122"/>
        <v>1.2000000000000028</v>
      </c>
      <c r="W238" s="478">
        <f t="shared" si="123"/>
        <v>1.196</v>
      </c>
      <c r="X238" s="479">
        <f t="shared" si="124"/>
        <v>6.4477712169089845</v>
      </c>
      <c r="Y238" s="480" t="str">
        <f t="shared" si="125"/>
        <v>Accept</v>
      </c>
      <c r="Z238" s="479"/>
      <c r="AA238" s="479"/>
      <c r="AB238" s="481"/>
      <c r="AC238" s="481"/>
      <c r="AD238" s="479"/>
      <c r="AE238" s="481"/>
      <c r="AF238" s="464"/>
      <c r="AG238" s="482"/>
      <c r="AH238" s="482"/>
      <c r="AI238" s="483"/>
    </row>
    <row r="239" spans="1:559" s="513" customFormat="1" ht="13.95" customHeight="1">
      <c r="A239" s="964"/>
      <c r="B239" s="549" t="s">
        <v>175</v>
      </c>
      <c r="C239" s="685" t="s">
        <v>535</v>
      </c>
      <c r="D239" s="550"/>
      <c r="E239" s="860" t="s">
        <v>104</v>
      </c>
      <c r="F239" s="551">
        <v>91.95</v>
      </c>
      <c r="G239" s="551">
        <v>2.61</v>
      </c>
      <c r="H239" s="551">
        <v>8.4499999999999993</v>
      </c>
      <c r="I239" s="487">
        <f t="shared" si="137"/>
        <v>3</v>
      </c>
      <c r="J239" s="488">
        <f t="shared" si="137"/>
        <v>87.259999999999991</v>
      </c>
      <c r="K239" s="488">
        <f t="shared" si="137"/>
        <v>5.3911130576162076</v>
      </c>
      <c r="L239" s="489">
        <f t="shared" si="137"/>
        <v>6.1782180353153887E-2</v>
      </c>
      <c r="M239" s="490">
        <f t="shared" si="117"/>
        <v>0.86995022175880554</v>
      </c>
      <c r="N239" s="491">
        <f t="shared" si="118"/>
        <v>0.80783619597459688</v>
      </c>
      <c r="O239" s="491">
        <f t="shared" si="119"/>
        <v>0.61567239194919376</v>
      </c>
      <c r="P239" s="491">
        <f t="shared" si="120"/>
        <v>0.38432760805080624</v>
      </c>
      <c r="Q239" s="492">
        <f t="shared" si="121"/>
        <v>1.1529828241524187</v>
      </c>
      <c r="R239" s="493"/>
      <c r="S239" s="488"/>
      <c r="T239" s="488"/>
      <c r="U239" s="489"/>
      <c r="V239" s="494">
        <f t="shared" si="122"/>
        <v>4.6900000000000119</v>
      </c>
      <c r="W239" s="494">
        <f t="shared" si="123"/>
        <v>1.196</v>
      </c>
      <c r="X239" s="495">
        <f t="shared" si="124"/>
        <v>6.4477712169089845</v>
      </c>
      <c r="Y239" s="496" t="str">
        <f t="shared" si="125"/>
        <v>Accept</v>
      </c>
      <c r="Z239" s="495"/>
      <c r="AA239" s="495"/>
      <c r="AB239" s="497"/>
      <c r="AC239" s="497"/>
      <c r="AD239" s="495"/>
      <c r="AE239" s="497"/>
      <c r="AF239" s="498"/>
      <c r="AG239" s="499"/>
      <c r="AH239" s="499"/>
      <c r="AI239" s="500"/>
      <c r="AJ239" s="448"/>
      <c r="AK239" s="448"/>
      <c r="AL239" s="448"/>
      <c r="AM239" s="448"/>
      <c r="AN239" s="448"/>
      <c r="AO239" s="448"/>
      <c r="AP239" s="448"/>
      <c r="AQ239" s="448"/>
      <c r="AR239" s="448"/>
      <c r="AS239" s="448"/>
      <c r="AT239" s="448"/>
      <c r="AU239" s="448"/>
      <c r="AV239" s="448"/>
      <c r="AW239" s="448"/>
      <c r="AX239" s="448"/>
      <c r="AY239" s="448"/>
      <c r="AZ239" s="448"/>
      <c r="BA239" s="448"/>
      <c r="BB239" s="448"/>
      <c r="BC239" s="448"/>
      <c r="BD239" s="448"/>
      <c r="BE239" s="448"/>
      <c r="BF239" s="448"/>
      <c r="BG239" s="448"/>
      <c r="BH239" s="448"/>
      <c r="BI239" s="448"/>
      <c r="BJ239" s="448"/>
      <c r="BK239" s="448"/>
      <c r="BL239" s="448"/>
      <c r="BM239" s="448"/>
      <c r="BN239" s="448"/>
      <c r="BO239" s="448"/>
      <c r="BP239" s="448"/>
      <c r="BQ239" s="448"/>
      <c r="BR239" s="448"/>
      <c r="BS239" s="448"/>
      <c r="BT239" s="448"/>
      <c r="BU239" s="448"/>
      <c r="BV239" s="448"/>
      <c r="BW239" s="448"/>
      <c r="BX239" s="448"/>
      <c r="BY239" s="448"/>
      <c r="BZ239" s="448"/>
      <c r="CA239" s="448"/>
      <c r="CB239" s="448"/>
      <c r="CC239" s="448"/>
      <c r="CD239" s="448"/>
      <c r="CE239" s="448"/>
      <c r="CF239" s="448"/>
      <c r="CG239" s="448"/>
      <c r="CH239" s="448"/>
      <c r="CI239" s="448"/>
      <c r="CJ239" s="448"/>
      <c r="CK239" s="448"/>
      <c r="CL239" s="448"/>
      <c r="CM239" s="448"/>
      <c r="CN239" s="448"/>
      <c r="CO239" s="448"/>
      <c r="CP239" s="448"/>
      <c r="CQ239" s="448"/>
      <c r="CR239" s="448"/>
      <c r="CS239" s="448"/>
      <c r="CT239" s="448"/>
      <c r="CU239" s="448"/>
      <c r="CV239" s="448"/>
      <c r="CW239" s="448"/>
      <c r="CX239" s="448"/>
      <c r="CY239" s="448"/>
      <c r="CZ239" s="448"/>
      <c r="DA239" s="448"/>
      <c r="DB239" s="448"/>
      <c r="DC239" s="448"/>
      <c r="DD239" s="448"/>
      <c r="DE239" s="448"/>
      <c r="DF239" s="448"/>
      <c r="DG239" s="448"/>
      <c r="DH239" s="448"/>
      <c r="DI239" s="448"/>
      <c r="DJ239" s="448"/>
      <c r="DK239" s="448"/>
      <c r="DL239" s="448"/>
      <c r="DM239" s="448"/>
      <c r="DN239" s="448"/>
      <c r="DO239" s="448"/>
      <c r="DP239" s="448"/>
      <c r="DQ239" s="448"/>
      <c r="DR239" s="448"/>
      <c r="DS239" s="448"/>
      <c r="DT239" s="448"/>
      <c r="DU239" s="448"/>
      <c r="DV239" s="448"/>
      <c r="DW239" s="448"/>
      <c r="DX239" s="448"/>
      <c r="DY239" s="448"/>
      <c r="DZ239" s="448"/>
      <c r="EA239" s="448"/>
      <c r="EB239" s="448"/>
      <c r="EC239" s="448"/>
      <c r="ED239" s="448"/>
      <c r="EE239" s="448"/>
      <c r="EF239" s="448"/>
      <c r="EG239" s="448"/>
      <c r="EH239" s="448"/>
      <c r="EI239" s="448"/>
      <c r="EJ239" s="448"/>
      <c r="EK239" s="448"/>
      <c r="EL239" s="448"/>
      <c r="EM239" s="448"/>
      <c r="EN239" s="448"/>
      <c r="EO239" s="448"/>
      <c r="EP239" s="448"/>
      <c r="EQ239" s="448"/>
      <c r="ER239" s="448"/>
      <c r="ES239" s="448"/>
      <c r="ET239" s="448"/>
      <c r="EU239" s="448"/>
      <c r="EV239" s="448"/>
      <c r="EW239" s="448"/>
      <c r="EX239" s="448"/>
      <c r="EY239" s="448"/>
      <c r="EZ239" s="448"/>
      <c r="FA239" s="448"/>
      <c r="FB239" s="448"/>
      <c r="FC239" s="448"/>
      <c r="FD239" s="448"/>
      <c r="FE239" s="448"/>
      <c r="FF239" s="448"/>
      <c r="FG239" s="448"/>
      <c r="FH239" s="448"/>
      <c r="FI239" s="448"/>
      <c r="FJ239" s="448"/>
      <c r="FK239" s="448"/>
      <c r="FL239" s="448"/>
      <c r="FM239" s="448"/>
      <c r="FN239" s="448"/>
      <c r="FO239" s="448"/>
      <c r="FP239" s="448"/>
      <c r="FQ239" s="448"/>
      <c r="FR239" s="448"/>
      <c r="FS239" s="448"/>
      <c r="FT239" s="448"/>
      <c r="FU239" s="448"/>
      <c r="FV239" s="448"/>
      <c r="FW239" s="448"/>
      <c r="FX239" s="448"/>
      <c r="FY239" s="448"/>
      <c r="FZ239" s="448"/>
      <c r="GA239" s="448"/>
      <c r="GB239" s="448"/>
      <c r="GC239" s="448"/>
      <c r="GD239" s="448"/>
      <c r="GE239" s="448"/>
      <c r="GF239" s="448"/>
      <c r="GG239" s="448"/>
      <c r="GH239" s="448"/>
      <c r="GI239" s="448"/>
      <c r="GJ239" s="448"/>
      <c r="GK239" s="448"/>
      <c r="GL239" s="448"/>
      <c r="GM239" s="448"/>
      <c r="GN239" s="448"/>
      <c r="GO239" s="448"/>
      <c r="GP239" s="448"/>
      <c r="GQ239" s="448"/>
      <c r="GR239" s="448"/>
      <c r="GS239" s="448"/>
      <c r="GT239" s="448"/>
      <c r="GU239" s="448"/>
      <c r="GV239" s="448"/>
      <c r="GW239" s="448"/>
      <c r="GX239" s="448"/>
      <c r="GY239" s="448"/>
      <c r="GZ239" s="448"/>
      <c r="HA239" s="448"/>
      <c r="HB239" s="448"/>
      <c r="HC239" s="448"/>
      <c r="HD239" s="448"/>
      <c r="HE239" s="448"/>
      <c r="HF239" s="448"/>
      <c r="HG239" s="448"/>
      <c r="HH239" s="448"/>
      <c r="HI239" s="448"/>
      <c r="HJ239" s="448"/>
      <c r="HK239" s="448"/>
      <c r="HL239" s="448"/>
      <c r="HM239" s="448"/>
      <c r="HN239" s="448"/>
      <c r="HO239" s="448"/>
      <c r="HP239" s="448"/>
      <c r="HQ239" s="448"/>
      <c r="HR239" s="448"/>
      <c r="HS239" s="448"/>
      <c r="HT239" s="448"/>
      <c r="HU239" s="448"/>
      <c r="HV239" s="448"/>
      <c r="HW239" s="448"/>
      <c r="HX239" s="448"/>
      <c r="HY239" s="448"/>
      <c r="HZ239" s="448"/>
      <c r="IA239" s="448"/>
      <c r="IB239" s="448"/>
      <c r="IC239" s="448"/>
      <c r="ID239" s="448"/>
      <c r="IE239" s="448"/>
      <c r="IF239" s="448"/>
      <c r="IG239" s="448"/>
      <c r="IH239" s="448"/>
      <c r="II239" s="448"/>
      <c r="IJ239" s="448"/>
      <c r="IK239" s="448"/>
      <c r="IL239" s="448"/>
      <c r="IM239" s="448"/>
      <c r="IN239" s="448"/>
      <c r="IO239" s="448"/>
      <c r="IP239" s="448"/>
      <c r="IQ239" s="448"/>
      <c r="IR239" s="448"/>
      <c r="IS239" s="448"/>
      <c r="IT239" s="448"/>
      <c r="IU239" s="448"/>
      <c r="IV239" s="448"/>
      <c r="IW239" s="448"/>
      <c r="IX239" s="448"/>
      <c r="IY239" s="448"/>
      <c r="IZ239" s="448"/>
      <c r="JA239" s="448"/>
      <c r="JB239" s="448"/>
      <c r="JC239" s="448"/>
      <c r="JD239" s="448"/>
      <c r="JE239" s="448"/>
      <c r="JF239" s="448"/>
      <c r="JG239" s="448"/>
      <c r="JH239" s="448"/>
      <c r="JI239" s="448"/>
      <c r="JJ239" s="448"/>
      <c r="JK239" s="448"/>
      <c r="JL239" s="448"/>
      <c r="JM239" s="448"/>
      <c r="JN239" s="448"/>
      <c r="JO239" s="448"/>
      <c r="JP239" s="448"/>
      <c r="JQ239" s="448"/>
      <c r="JR239" s="448"/>
      <c r="JS239" s="448"/>
      <c r="JT239" s="448"/>
      <c r="JU239" s="448"/>
      <c r="JV239" s="448"/>
      <c r="JW239" s="448"/>
      <c r="JX239" s="448"/>
      <c r="JY239" s="448"/>
      <c r="JZ239" s="448"/>
      <c r="KA239" s="448"/>
      <c r="KB239" s="448"/>
      <c r="KC239" s="448"/>
      <c r="KD239" s="448"/>
      <c r="KE239" s="448"/>
      <c r="KF239" s="448"/>
      <c r="KG239" s="448"/>
      <c r="KH239" s="448"/>
      <c r="KI239" s="448"/>
      <c r="KJ239" s="448"/>
      <c r="KK239" s="448"/>
      <c r="KL239" s="448"/>
      <c r="KM239" s="448"/>
      <c r="KN239" s="448"/>
      <c r="KO239" s="448"/>
      <c r="KP239" s="448"/>
      <c r="KQ239" s="448"/>
      <c r="KR239" s="448"/>
      <c r="KS239" s="448"/>
      <c r="KT239" s="448"/>
      <c r="KU239" s="448"/>
      <c r="KV239" s="448"/>
      <c r="KW239" s="448"/>
      <c r="KX239" s="448"/>
      <c r="KY239" s="448"/>
      <c r="KZ239" s="448"/>
      <c r="LA239" s="448"/>
      <c r="LB239" s="448"/>
      <c r="LC239" s="448"/>
      <c r="LD239" s="448"/>
      <c r="LE239" s="448"/>
      <c r="LF239" s="448"/>
      <c r="LG239" s="448"/>
      <c r="LH239" s="448"/>
      <c r="LI239" s="448"/>
      <c r="LJ239" s="448"/>
      <c r="LK239" s="448"/>
      <c r="LL239" s="448"/>
      <c r="LM239" s="448"/>
      <c r="LN239" s="448"/>
      <c r="LO239" s="448"/>
      <c r="LP239" s="448"/>
      <c r="LQ239" s="448"/>
      <c r="LR239" s="448"/>
      <c r="LS239" s="448"/>
      <c r="LT239" s="448"/>
      <c r="LU239" s="448"/>
      <c r="LV239" s="448"/>
      <c r="LW239" s="448"/>
      <c r="LX239" s="448"/>
      <c r="LY239" s="448"/>
      <c r="LZ239" s="448"/>
      <c r="MA239" s="448"/>
      <c r="MB239" s="448"/>
      <c r="MC239" s="448"/>
      <c r="MD239" s="448"/>
      <c r="ME239" s="448"/>
      <c r="MF239" s="448"/>
      <c r="MG239" s="448"/>
      <c r="MH239" s="448"/>
      <c r="MI239" s="448"/>
      <c r="MJ239" s="448"/>
      <c r="MK239" s="448"/>
      <c r="ML239" s="448"/>
      <c r="MM239" s="448"/>
      <c r="MN239" s="448"/>
      <c r="MO239" s="448"/>
      <c r="MP239" s="448"/>
      <c r="MQ239" s="448"/>
      <c r="MR239" s="448"/>
      <c r="MS239" s="448"/>
      <c r="MT239" s="448"/>
      <c r="MU239" s="448"/>
      <c r="MV239" s="448"/>
      <c r="MW239" s="448"/>
      <c r="MX239" s="448"/>
      <c r="MY239" s="448"/>
      <c r="MZ239" s="448"/>
      <c r="NA239" s="448"/>
      <c r="NB239" s="448"/>
      <c r="NC239" s="448"/>
      <c r="ND239" s="448"/>
      <c r="NE239" s="448"/>
      <c r="NF239" s="448"/>
      <c r="NG239" s="448"/>
      <c r="NH239" s="448"/>
      <c r="NI239" s="448"/>
      <c r="NJ239" s="448"/>
      <c r="NK239" s="448"/>
      <c r="NL239" s="448"/>
      <c r="NM239" s="448"/>
      <c r="NN239" s="448"/>
      <c r="NO239" s="448"/>
      <c r="NP239" s="448"/>
      <c r="NQ239" s="448"/>
      <c r="NR239" s="448"/>
      <c r="NS239" s="448"/>
      <c r="NT239" s="448"/>
      <c r="NU239" s="448"/>
      <c r="NV239" s="448"/>
      <c r="NW239" s="448"/>
      <c r="NX239" s="448"/>
      <c r="NY239" s="448"/>
      <c r="NZ239" s="448"/>
      <c r="OA239" s="448"/>
      <c r="OB239" s="448"/>
      <c r="OC239" s="448"/>
      <c r="OD239" s="448"/>
      <c r="OE239" s="448"/>
      <c r="OF239" s="448"/>
      <c r="OG239" s="448"/>
      <c r="OH239" s="448"/>
      <c r="OI239" s="448"/>
      <c r="OJ239" s="448"/>
      <c r="OK239" s="448"/>
      <c r="OL239" s="448"/>
      <c r="OM239" s="448"/>
      <c r="ON239" s="448"/>
      <c r="OO239" s="448"/>
      <c r="OP239" s="448"/>
      <c r="OQ239" s="448"/>
      <c r="OR239" s="448"/>
      <c r="OS239" s="448"/>
      <c r="OT239" s="448"/>
      <c r="OU239" s="448"/>
      <c r="OV239" s="448"/>
      <c r="OW239" s="448"/>
      <c r="OX239" s="448"/>
      <c r="OY239" s="448"/>
      <c r="OZ239" s="448"/>
      <c r="PA239" s="448"/>
      <c r="PB239" s="448"/>
      <c r="PC239" s="448"/>
      <c r="PD239" s="448"/>
      <c r="PE239" s="448"/>
      <c r="PF239" s="448"/>
      <c r="PG239" s="448"/>
      <c r="PH239" s="448"/>
      <c r="PI239" s="448"/>
      <c r="PJ239" s="448"/>
      <c r="PK239" s="448"/>
      <c r="PL239" s="448"/>
      <c r="PM239" s="448"/>
      <c r="PN239" s="448"/>
      <c r="PO239" s="448"/>
      <c r="PP239" s="448"/>
      <c r="PQ239" s="448"/>
      <c r="PR239" s="448"/>
      <c r="PS239" s="448"/>
      <c r="PT239" s="448"/>
      <c r="PU239" s="448"/>
      <c r="PV239" s="448"/>
      <c r="PW239" s="448"/>
      <c r="PX239" s="448"/>
      <c r="PY239" s="448"/>
      <c r="PZ239" s="448"/>
      <c r="QA239" s="448"/>
      <c r="QB239" s="448"/>
      <c r="QC239" s="448"/>
      <c r="QD239" s="448"/>
      <c r="QE239" s="448"/>
      <c r="QF239" s="448"/>
      <c r="QG239" s="448"/>
      <c r="QH239" s="448"/>
      <c r="QI239" s="448"/>
      <c r="QJ239" s="448"/>
      <c r="QK239" s="448"/>
      <c r="QL239" s="448"/>
      <c r="QM239" s="448"/>
      <c r="QN239" s="448"/>
      <c r="QO239" s="448"/>
      <c r="QP239" s="448"/>
      <c r="QQ239" s="448"/>
      <c r="QR239" s="448"/>
      <c r="QS239" s="448"/>
      <c r="QT239" s="448"/>
      <c r="QU239" s="448"/>
      <c r="QV239" s="448"/>
      <c r="QW239" s="448"/>
      <c r="QX239" s="448"/>
      <c r="QY239" s="448"/>
      <c r="QZ239" s="448"/>
      <c r="RA239" s="448"/>
      <c r="RB239" s="448"/>
      <c r="RC239" s="448"/>
      <c r="RD239" s="448"/>
      <c r="RE239" s="448"/>
      <c r="RF239" s="448"/>
      <c r="RG239" s="448"/>
      <c r="RH239" s="448"/>
      <c r="RI239" s="448"/>
      <c r="RJ239" s="448"/>
      <c r="RK239" s="448"/>
      <c r="RL239" s="448"/>
      <c r="RM239" s="448"/>
      <c r="RN239" s="448"/>
      <c r="RO239" s="448"/>
      <c r="RP239" s="448"/>
      <c r="RQ239" s="448"/>
      <c r="RR239" s="448"/>
      <c r="RS239" s="448"/>
      <c r="RT239" s="448"/>
      <c r="RU239" s="448"/>
      <c r="RV239" s="448"/>
      <c r="RW239" s="448"/>
      <c r="RX239" s="448"/>
      <c r="RY239" s="448"/>
      <c r="RZ239" s="448"/>
      <c r="SA239" s="448"/>
      <c r="SB239" s="448"/>
      <c r="SC239" s="448"/>
      <c r="SD239" s="448"/>
      <c r="SE239" s="448"/>
      <c r="SF239" s="448"/>
      <c r="SG239" s="448"/>
      <c r="SH239" s="448"/>
      <c r="SI239" s="448"/>
      <c r="SJ239" s="448"/>
      <c r="SK239" s="448"/>
      <c r="SL239" s="448"/>
      <c r="SM239" s="448"/>
      <c r="SN239" s="448"/>
      <c r="SO239" s="448"/>
      <c r="SP239" s="448"/>
      <c r="SQ239" s="448"/>
      <c r="SR239" s="448"/>
      <c r="SS239" s="448"/>
      <c r="ST239" s="448"/>
      <c r="SU239" s="448"/>
      <c r="SV239" s="448"/>
      <c r="SW239" s="448"/>
      <c r="SX239" s="448"/>
      <c r="SY239" s="448"/>
      <c r="SZ239" s="448"/>
      <c r="TA239" s="448"/>
      <c r="TB239" s="448"/>
      <c r="TC239" s="448"/>
      <c r="TD239" s="448"/>
      <c r="TE239" s="448"/>
      <c r="TF239" s="448"/>
      <c r="TG239" s="448"/>
      <c r="TH239" s="448"/>
      <c r="TI239" s="448"/>
      <c r="TJ239" s="448"/>
      <c r="TK239" s="448"/>
      <c r="TL239" s="448"/>
      <c r="TM239" s="448"/>
      <c r="TN239" s="448"/>
      <c r="TO239" s="448"/>
      <c r="TP239" s="448"/>
      <c r="TQ239" s="448"/>
      <c r="TR239" s="448"/>
      <c r="TS239" s="448"/>
      <c r="TT239" s="448"/>
      <c r="TU239" s="448"/>
      <c r="TV239" s="448"/>
      <c r="TW239" s="448"/>
      <c r="TX239" s="448"/>
      <c r="TY239" s="448"/>
      <c r="TZ239" s="448"/>
      <c r="UA239" s="448"/>
      <c r="UB239" s="448"/>
      <c r="UC239" s="448"/>
      <c r="UD239" s="448"/>
      <c r="UE239" s="448"/>
      <c r="UF239" s="448"/>
      <c r="UG239" s="448"/>
      <c r="UH239" s="448"/>
      <c r="UI239" s="448"/>
      <c r="UJ239" s="448"/>
      <c r="UK239" s="448"/>
      <c r="UL239" s="448"/>
      <c r="UM239" s="448"/>
    </row>
    <row r="240" spans="1:559" s="522" customFormat="1" ht="13.95" customHeight="1">
      <c r="A240" s="962" t="s">
        <v>541</v>
      </c>
      <c r="B240" s="543" t="s">
        <v>175</v>
      </c>
      <c r="C240" s="683" t="s">
        <v>1299</v>
      </c>
      <c r="D240" s="544"/>
      <c r="E240" s="858" t="s">
        <v>91</v>
      </c>
      <c r="F240" s="545">
        <v>0.06</v>
      </c>
      <c r="G240" s="545">
        <v>0.25</v>
      </c>
      <c r="H240" s="545">
        <v>0.25</v>
      </c>
      <c r="I240" s="453">
        <f>COUNT(F240:F243)</f>
        <v>4</v>
      </c>
      <c r="J240" s="458">
        <f>AVERAGE(F240:F243)</f>
        <v>4.1674999999999995</v>
      </c>
      <c r="K240" s="458">
        <f>STDEV(F240:F243)</f>
        <v>4.8167373120540145</v>
      </c>
      <c r="L240" s="694">
        <f>K240/J240</f>
        <v>1.1557857977334169</v>
      </c>
      <c r="M240" s="454">
        <f t="shared" si="117"/>
        <v>0.8527556588400349</v>
      </c>
      <c r="N240" s="455">
        <f t="shared" si="118"/>
        <v>0.19689740902320918</v>
      </c>
      <c r="O240" s="455">
        <f t="shared" si="119"/>
        <v>0.60620518195358164</v>
      </c>
      <c r="P240" s="455">
        <f t="shared" si="120"/>
        <v>0.39379481804641836</v>
      </c>
      <c r="Q240" s="456">
        <f t="shared" si="121"/>
        <v>1.5751792721856734</v>
      </c>
      <c r="R240" s="457">
        <f>COUNT(F240:F243)</f>
        <v>4</v>
      </c>
      <c r="S240" s="458">
        <f>AVERAGE(F240:F243)</f>
        <v>4.1674999999999995</v>
      </c>
      <c r="T240" s="458">
        <f>STDEV(F240:F243)</f>
        <v>4.8167373120540145</v>
      </c>
      <c r="U240" s="459">
        <f>T240/S240</f>
        <v>1.1557857977334169</v>
      </c>
      <c r="V240" s="460">
        <f t="shared" si="122"/>
        <v>4.1074999999999999</v>
      </c>
      <c r="W240" s="460">
        <f t="shared" si="123"/>
        <v>1.383</v>
      </c>
      <c r="X240" s="461">
        <f t="shared" si="124"/>
        <v>6.6615477025707017</v>
      </c>
      <c r="Y240" s="462" t="str">
        <f t="shared" si="125"/>
        <v>Accept</v>
      </c>
      <c r="Z240" s="460"/>
      <c r="AA240" s="460"/>
      <c r="AB240" s="456"/>
      <c r="AC240" s="456"/>
      <c r="AD240" s="460"/>
      <c r="AE240" s="456"/>
      <c r="AF240" s="457">
        <f>COUNT(F240:F243)</f>
        <v>4</v>
      </c>
      <c r="AG240" s="520">
        <f>AVERAGE(F240:F243)</f>
        <v>4.1674999999999995</v>
      </c>
      <c r="AH240" s="520">
        <f>STDEV(F240:F243)</f>
        <v>4.8167373120540145</v>
      </c>
      <c r="AI240" s="521">
        <f>AH240/AG240</f>
        <v>1.1557857977334169</v>
      </c>
      <c r="AJ240" s="448"/>
      <c r="AK240" s="448"/>
      <c r="AL240" s="448"/>
      <c r="AM240" s="448"/>
      <c r="AN240" s="448"/>
      <c r="AO240" s="448"/>
      <c r="AP240" s="448"/>
      <c r="AQ240" s="448"/>
      <c r="AR240" s="448"/>
      <c r="AS240" s="448"/>
      <c r="AT240" s="448"/>
      <c r="AU240" s="448"/>
      <c r="AV240" s="448"/>
      <c r="AW240" s="448"/>
      <c r="AX240" s="448"/>
      <c r="AY240" s="448"/>
      <c r="AZ240" s="448"/>
      <c r="BA240" s="448"/>
      <c r="BB240" s="448"/>
      <c r="BC240" s="448"/>
      <c r="BD240" s="448"/>
      <c r="BE240" s="448"/>
      <c r="BF240" s="448"/>
      <c r="BG240" s="448"/>
      <c r="BH240" s="448"/>
      <c r="BI240" s="448"/>
      <c r="BJ240" s="448"/>
      <c r="BK240" s="448"/>
      <c r="BL240" s="448"/>
      <c r="BM240" s="448"/>
      <c r="BN240" s="448"/>
      <c r="BO240" s="448"/>
      <c r="BP240" s="448"/>
      <c r="BQ240" s="448"/>
      <c r="BR240" s="448"/>
      <c r="BS240" s="448"/>
      <c r="BT240" s="448"/>
      <c r="BU240" s="448"/>
      <c r="BV240" s="448"/>
      <c r="BW240" s="448"/>
      <c r="BX240" s="448"/>
      <c r="BY240" s="448"/>
      <c r="BZ240" s="448"/>
      <c r="CA240" s="448"/>
      <c r="CB240" s="448"/>
      <c r="CC240" s="448"/>
      <c r="CD240" s="448"/>
      <c r="CE240" s="448"/>
      <c r="CF240" s="448"/>
      <c r="CG240" s="448"/>
      <c r="CH240" s="448"/>
      <c r="CI240" s="448"/>
      <c r="CJ240" s="448"/>
      <c r="CK240" s="448"/>
      <c r="CL240" s="448"/>
      <c r="CM240" s="448"/>
      <c r="CN240" s="448"/>
      <c r="CO240" s="448"/>
      <c r="CP240" s="448"/>
      <c r="CQ240" s="448"/>
      <c r="CR240" s="448"/>
      <c r="CS240" s="448"/>
      <c r="CT240" s="448"/>
      <c r="CU240" s="448"/>
      <c r="CV240" s="448"/>
      <c r="CW240" s="448"/>
      <c r="CX240" s="448"/>
      <c r="CY240" s="448"/>
      <c r="CZ240" s="448"/>
      <c r="DA240" s="448"/>
      <c r="DB240" s="448"/>
      <c r="DC240" s="448"/>
      <c r="DD240" s="448"/>
      <c r="DE240" s="448"/>
      <c r="DF240" s="448"/>
      <c r="DG240" s="448"/>
      <c r="DH240" s="448"/>
      <c r="DI240" s="448"/>
      <c r="DJ240" s="448"/>
      <c r="DK240" s="448"/>
      <c r="DL240" s="448"/>
      <c r="DM240" s="448"/>
      <c r="DN240" s="448"/>
      <c r="DO240" s="448"/>
      <c r="DP240" s="448"/>
      <c r="DQ240" s="448"/>
      <c r="DR240" s="448"/>
      <c r="DS240" s="448"/>
      <c r="DT240" s="448"/>
      <c r="DU240" s="448"/>
      <c r="DV240" s="448"/>
      <c r="DW240" s="448"/>
      <c r="DX240" s="448"/>
      <c r="DY240" s="448"/>
      <c r="DZ240" s="448"/>
      <c r="EA240" s="448"/>
      <c r="EB240" s="448"/>
      <c r="EC240" s="448"/>
      <c r="ED240" s="448"/>
      <c r="EE240" s="448"/>
      <c r="EF240" s="448"/>
      <c r="EG240" s="448"/>
      <c r="EH240" s="448"/>
      <c r="EI240" s="448"/>
      <c r="EJ240" s="448"/>
      <c r="EK240" s="448"/>
      <c r="EL240" s="448"/>
      <c r="EM240" s="448"/>
      <c r="EN240" s="448"/>
      <c r="EO240" s="448"/>
      <c r="EP240" s="448"/>
      <c r="EQ240" s="448"/>
      <c r="ER240" s="448"/>
      <c r="ES240" s="448"/>
      <c r="ET240" s="448"/>
      <c r="EU240" s="448"/>
      <c r="EV240" s="448"/>
      <c r="EW240" s="448"/>
      <c r="EX240" s="448"/>
      <c r="EY240" s="448"/>
      <c r="EZ240" s="448"/>
      <c r="FA240" s="448"/>
      <c r="FB240" s="448"/>
      <c r="FC240" s="448"/>
      <c r="FD240" s="448"/>
      <c r="FE240" s="448"/>
      <c r="FF240" s="448"/>
      <c r="FG240" s="448"/>
      <c r="FH240" s="448"/>
      <c r="FI240" s="448"/>
      <c r="FJ240" s="448"/>
      <c r="FK240" s="448"/>
      <c r="FL240" s="448"/>
      <c r="FM240" s="448"/>
      <c r="FN240" s="448"/>
      <c r="FO240" s="448"/>
      <c r="FP240" s="448"/>
      <c r="FQ240" s="448"/>
      <c r="FR240" s="448"/>
      <c r="FS240" s="448"/>
      <c r="FT240" s="448"/>
      <c r="FU240" s="448"/>
      <c r="FV240" s="448"/>
      <c r="FW240" s="448"/>
      <c r="FX240" s="448"/>
      <c r="FY240" s="448"/>
      <c r="FZ240" s="448"/>
      <c r="GA240" s="448"/>
      <c r="GB240" s="448"/>
      <c r="GC240" s="448"/>
      <c r="GD240" s="448"/>
      <c r="GE240" s="448"/>
      <c r="GF240" s="448"/>
      <c r="GG240" s="448"/>
      <c r="GH240" s="448"/>
      <c r="GI240" s="448"/>
      <c r="GJ240" s="448"/>
      <c r="GK240" s="448"/>
      <c r="GL240" s="448"/>
      <c r="GM240" s="448"/>
      <c r="GN240" s="448"/>
      <c r="GO240" s="448"/>
      <c r="GP240" s="448"/>
      <c r="GQ240" s="448"/>
      <c r="GR240" s="448"/>
      <c r="GS240" s="448"/>
      <c r="GT240" s="448"/>
      <c r="GU240" s="448"/>
      <c r="GV240" s="448"/>
      <c r="GW240" s="448"/>
      <c r="GX240" s="448"/>
      <c r="GY240" s="448"/>
      <c r="GZ240" s="448"/>
      <c r="HA240" s="448"/>
      <c r="HB240" s="448"/>
      <c r="HC240" s="448"/>
      <c r="HD240" s="448"/>
      <c r="HE240" s="448"/>
      <c r="HF240" s="448"/>
      <c r="HG240" s="448"/>
      <c r="HH240" s="448"/>
      <c r="HI240" s="448"/>
      <c r="HJ240" s="448"/>
      <c r="HK240" s="448"/>
      <c r="HL240" s="448"/>
      <c r="HM240" s="448"/>
      <c r="HN240" s="448"/>
      <c r="HO240" s="448"/>
      <c r="HP240" s="448"/>
      <c r="HQ240" s="448"/>
      <c r="HR240" s="448"/>
      <c r="HS240" s="448"/>
      <c r="HT240" s="448"/>
      <c r="HU240" s="448"/>
      <c r="HV240" s="448"/>
      <c r="HW240" s="448"/>
      <c r="HX240" s="448"/>
      <c r="HY240" s="448"/>
      <c r="HZ240" s="448"/>
      <c r="IA240" s="448"/>
      <c r="IB240" s="448"/>
      <c r="IC240" s="448"/>
      <c r="ID240" s="448"/>
      <c r="IE240" s="448"/>
      <c r="IF240" s="448"/>
      <c r="IG240" s="448"/>
      <c r="IH240" s="448"/>
      <c r="II240" s="448"/>
      <c r="IJ240" s="448"/>
      <c r="IK240" s="448"/>
      <c r="IL240" s="448"/>
      <c r="IM240" s="448"/>
      <c r="IN240" s="448"/>
      <c r="IO240" s="448"/>
      <c r="IP240" s="448"/>
      <c r="IQ240" s="448"/>
      <c r="IR240" s="448"/>
      <c r="IS240" s="448"/>
      <c r="IT240" s="448"/>
      <c r="IU240" s="448"/>
      <c r="IV240" s="448"/>
      <c r="IW240" s="448"/>
      <c r="IX240" s="448"/>
      <c r="IY240" s="448"/>
      <c r="IZ240" s="448"/>
      <c r="JA240" s="448"/>
      <c r="JB240" s="448"/>
      <c r="JC240" s="448"/>
      <c r="JD240" s="448"/>
      <c r="JE240" s="448"/>
      <c r="JF240" s="448"/>
      <c r="JG240" s="448"/>
      <c r="JH240" s="448"/>
      <c r="JI240" s="448"/>
      <c r="JJ240" s="448"/>
      <c r="JK240" s="448"/>
      <c r="JL240" s="448"/>
      <c r="JM240" s="448"/>
      <c r="JN240" s="448"/>
      <c r="JO240" s="448"/>
      <c r="JP240" s="448"/>
      <c r="JQ240" s="448"/>
      <c r="JR240" s="448"/>
      <c r="JS240" s="448"/>
      <c r="JT240" s="448"/>
      <c r="JU240" s="448"/>
      <c r="JV240" s="448"/>
      <c r="JW240" s="448"/>
      <c r="JX240" s="448"/>
      <c r="JY240" s="448"/>
      <c r="JZ240" s="448"/>
      <c r="KA240" s="448"/>
      <c r="KB240" s="448"/>
      <c r="KC240" s="448"/>
      <c r="KD240" s="448"/>
      <c r="KE240" s="448"/>
      <c r="KF240" s="448"/>
      <c r="KG240" s="448"/>
      <c r="KH240" s="448"/>
      <c r="KI240" s="448"/>
      <c r="KJ240" s="448"/>
      <c r="KK240" s="448"/>
      <c r="KL240" s="448"/>
      <c r="KM240" s="448"/>
      <c r="KN240" s="448"/>
      <c r="KO240" s="448"/>
      <c r="KP240" s="448"/>
      <c r="KQ240" s="448"/>
      <c r="KR240" s="448"/>
      <c r="KS240" s="448"/>
      <c r="KT240" s="448"/>
      <c r="KU240" s="448"/>
      <c r="KV240" s="448"/>
      <c r="KW240" s="448"/>
      <c r="KX240" s="448"/>
      <c r="KY240" s="448"/>
      <c r="KZ240" s="448"/>
      <c r="LA240" s="448"/>
      <c r="LB240" s="448"/>
      <c r="LC240" s="448"/>
      <c r="LD240" s="448"/>
      <c r="LE240" s="448"/>
      <c r="LF240" s="448"/>
      <c r="LG240" s="448"/>
      <c r="LH240" s="448"/>
      <c r="LI240" s="448"/>
      <c r="LJ240" s="448"/>
      <c r="LK240" s="448"/>
      <c r="LL240" s="448"/>
      <c r="LM240" s="448"/>
      <c r="LN240" s="448"/>
      <c r="LO240" s="448"/>
      <c r="LP240" s="448"/>
      <c r="LQ240" s="448"/>
      <c r="LR240" s="448"/>
      <c r="LS240" s="448"/>
      <c r="LT240" s="448"/>
      <c r="LU240" s="448"/>
      <c r="LV240" s="448"/>
      <c r="LW240" s="448"/>
      <c r="LX240" s="448"/>
      <c r="LY240" s="448"/>
      <c r="LZ240" s="448"/>
      <c r="MA240" s="448"/>
      <c r="MB240" s="448"/>
      <c r="MC240" s="448"/>
      <c r="MD240" s="448"/>
      <c r="ME240" s="448"/>
      <c r="MF240" s="448"/>
      <c r="MG240" s="448"/>
      <c r="MH240" s="448"/>
      <c r="MI240" s="448"/>
      <c r="MJ240" s="448"/>
      <c r="MK240" s="448"/>
      <c r="ML240" s="448"/>
      <c r="MM240" s="448"/>
      <c r="MN240" s="448"/>
      <c r="MO240" s="448"/>
      <c r="MP240" s="448"/>
      <c r="MQ240" s="448"/>
      <c r="MR240" s="448"/>
      <c r="MS240" s="448"/>
      <c r="MT240" s="448"/>
      <c r="MU240" s="448"/>
      <c r="MV240" s="448"/>
      <c r="MW240" s="448"/>
      <c r="MX240" s="448"/>
      <c r="MY240" s="448"/>
      <c r="MZ240" s="448"/>
      <c r="NA240" s="448"/>
      <c r="NB240" s="448"/>
      <c r="NC240" s="448"/>
      <c r="ND240" s="448"/>
      <c r="NE240" s="448"/>
      <c r="NF240" s="448"/>
      <c r="NG240" s="448"/>
      <c r="NH240" s="448"/>
      <c r="NI240" s="448"/>
      <c r="NJ240" s="448"/>
      <c r="NK240" s="448"/>
      <c r="NL240" s="448"/>
      <c r="NM240" s="448"/>
      <c r="NN240" s="448"/>
      <c r="NO240" s="448"/>
      <c r="NP240" s="448"/>
      <c r="NQ240" s="448"/>
      <c r="NR240" s="448"/>
      <c r="NS240" s="448"/>
      <c r="NT240" s="448"/>
      <c r="NU240" s="448"/>
      <c r="NV240" s="448"/>
      <c r="NW240" s="448"/>
      <c r="NX240" s="448"/>
      <c r="NY240" s="448"/>
      <c r="NZ240" s="448"/>
      <c r="OA240" s="448"/>
      <c r="OB240" s="448"/>
      <c r="OC240" s="448"/>
      <c r="OD240" s="448"/>
      <c r="OE240" s="448"/>
      <c r="OF240" s="448"/>
      <c r="OG240" s="448"/>
      <c r="OH240" s="448"/>
      <c r="OI240" s="448"/>
      <c r="OJ240" s="448"/>
      <c r="OK240" s="448"/>
      <c r="OL240" s="448"/>
      <c r="OM240" s="448"/>
      <c r="ON240" s="448"/>
      <c r="OO240" s="448"/>
      <c r="OP240" s="448"/>
      <c r="OQ240" s="448"/>
      <c r="OR240" s="448"/>
      <c r="OS240" s="448"/>
      <c r="OT240" s="448"/>
      <c r="OU240" s="448"/>
      <c r="OV240" s="448"/>
      <c r="OW240" s="448"/>
      <c r="OX240" s="448"/>
      <c r="OY240" s="448"/>
      <c r="OZ240" s="448"/>
      <c r="PA240" s="448"/>
      <c r="PB240" s="448"/>
      <c r="PC240" s="448"/>
      <c r="PD240" s="448"/>
      <c r="PE240" s="448"/>
      <c r="PF240" s="448"/>
      <c r="PG240" s="448"/>
      <c r="PH240" s="448"/>
      <c r="PI240" s="448"/>
      <c r="PJ240" s="448"/>
      <c r="PK240" s="448"/>
      <c r="PL240" s="448"/>
      <c r="PM240" s="448"/>
      <c r="PN240" s="448"/>
      <c r="PO240" s="448"/>
      <c r="PP240" s="448"/>
      <c r="PQ240" s="448"/>
      <c r="PR240" s="448"/>
      <c r="PS240" s="448"/>
      <c r="PT240" s="448"/>
      <c r="PU240" s="448"/>
      <c r="PV240" s="448"/>
      <c r="PW240" s="448"/>
      <c r="PX240" s="448"/>
      <c r="PY240" s="448"/>
      <c r="PZ240" s="448"/>
      <c r="QA240" s="448"/>
      <c r="QB240" s="448"/>
      <c r="QC240" s="448"/>
      <c r="QD240" s="448"/>
      <c r="QE240" s="448"/>
      <c r="QF240" s="448"/>
      <c r="QG240" s="448"/>
      <c r="QH240" s="448"/>
      <c r="QI240" s="448"/>
      <c r="QJ240" s="448"/>
      <c r="QK240" s="448"/>
      <c r="QL240" s="448"/>
      <c r="QM240" s="448"/>
      <c r="QN240" s="448"/>
      <c r="QO240" s="448"/>
      <c r="QP240" s="448"/>
      <c r="QQ240" s="448"/>
      <c r="QR240" s="448"/>
      <c r="QS240" s="448"/>
      <c r="QT240" s="448"/>
      <c r="QU240" s="448"/>
      <c r="QV240" s="448"/>
      <c r="QW240" s="448"/>
      <c r="QX240" s="448"/>
      <c r="QY240" s="448"/>
      <c r="QZ240" s="448"/>
      <c r="RA240" s="448"/>
      <c r="RB240" s="448"/>
      <c r="RC240" s="448"/>
      <c r="RD240" s="448"/>
      <c r="RE240" s="448"/>
      <c r="RF240" s="448"/>
      <c r="RG240" s="448"/>
      <c r="RH240" s="448"/>
      <c r="RI240" s="448"/>
      <c r="RJ240" s="448"/>
      <c r="RK240" s="448"/>
      <c r="RL240" s="448"/>
      <c r="RM240" s="448"/>
      <c r="RN240" s="448"/>
      <c r="RO240" s="448"/>
      <c r="RP240" s="448"/>
      <c r="RQ240" s="448"/>
      <c r="RR240" s="448"/>
      <c r="RS240" s="448"/>
      <c r="RT240" s="448"/>
      <c r="RU240" s="448"/>
      <c r="RV240" s="448"/>
      <c r="RW240" s="448"/>
      <c r="RX240" s="448"/>
      <c r="RY240" s="448"/>
      <c r="RZ240" s="448"/>
      <c r="SA240" s="448"/>
      <c r="SB240" s="448"/>
      <c r="SC240" s="448"/>
      <c r="SD240" s="448"/>
      <c r="SE240" s="448"/>
      <c r="SF240" s="448"/>
      <c r="SG240" s="448"/>
      <c r="SH240" s="448"/>
      <c r="SI240" s="448"/>
      <c r="SJ240" s="448"/>
      <c r="SK240" s="448"/>
      <c r="SL240" s="448"/>
      <c r="SM240" s="448"/>
      <c r="SN240" s="448"/>
      <c r="SO240" s="448"/>
      <c r="SP240" s="448"/>
      <c r="SQ240" s="448"/>
      <c r="SR240" s="448"/>
      <c r="SS240" s="448"/>
      <c r="ST240" s="448"/>
      <c r="SU240" s="448"/>
      <c r="SV240" s="448"/>
      <c r="SW240" s="448"/>
      <c r="SX240" s="448"/>
      <c r="SY240" s="448"/>
      <c r="SZ240" s="448"/>
      <c r="TA240" s="448"/>
      <c r="TB240" s="448"/>
      <c r="TC240" s="448"/>
      <c r="TD240" s="448"/>
      <c r="TE240" s="448"/>
      <c r="TF240" s="448"/>
      <c r="TG240" s="448"/>
      <c r="TH240" s="448"/>
      <c r="TI240" s="448"/>
      <c r="TJ240" s="448"/>
      <c r="TK240" s="448"/>
      <c r="TL240" s="448"/>
      <c r="TM240" s="448"/>
      <c r="TN240" s="448"/>
      <c r="TO240" s="448"/>
      <c r="TP240" s="448"/>
      <c r="TQ240" s="448"/>
      <c r="TR240" s="448"/>
      <c r="TS240" s="448"/>
      <c r="TT240" s="448"/>
      <c r="TU240" s="448"/>
      <c r="TV240" s="448"/>
      <c r="TW240" s="448"/>
      <c r="TX240" s="448"/>
      <c r="TY240" s="448"/>
      <c r="TZ240" s="448"/>
      <c r="UA240" s="448"/>
      <c r="UB240" s="448"/>
      <c r="UC240" s="448"/>
      <c r="UD240" s="448"/>
      <c r="UE240" s="448"/>
      <c r="UF240" s="448"/>
      <c r="UG240" s="448"/>
      <c r="UH240" s="448"/>
      <c r="UI240" s="448"/>
      <c r="UJ240" s="448"/>
      <c r="UK240" s="448"/>
      <c r="UL240" s="448"/>
      <c r="UM240" s="448"/>
    </row>
    <row r="241" spans="1:559" s="448" customFormat="1" ht="13.95" customHeight="1">
      <c r="A241" s="963"/>
      <c r="B241" s="546" t="s">
        <v>175</v>
      </c>
      <c r="C241" s="684" t="s">
        <v>1299</v>
      </c>
      <c r="D241" s="547"/>
      <c r="E241" s="859" t="s">
        <v>92</v>
      </c>
      <c r="F241" s="548">
        <v>6.57</v>
      </c>
      <c r="G241" s="548">
        <v>0.25</v>
      </c>
      <c r="H241" s="548">
        <v>0.61</v>
      </c>
      <c r="I241" s="471">
        <f t="shared" ref="I241:L243" si="138">I240</f>
        <v>4</v>
      </c>
      <c r="J241" s="472">
        <f t="shared" si="138"/>
        <v>4.1674999999999995</v>
      </c>
      <c r="K241" s="472">
        <f t="shared" si="138"/>
        <v>4.8167373120540145</v>
      </c>
      <c r="L241" s="473">
        <f t="shared" si="138"/>
        <v>1.1557857977334169</v>
      </c>
      <c r="M241" s="474">
        <f t="shared" si="117"/>
        <v>0.4987816117743602</v>
      </c>
      <c r="N241" s="475">
        <f t="shared" si="118"/>
        <v>0.69103337844727541</v>
      </c>
      <c r="O241" s="475">
        <f t="shared" si="119"/>
        <v>0.38206675689455083</v>
      </c>
      <c r="P241" s="475">
        <f t="shared" si="120"/>
        <v>0.61793324310544917</v>
      </c>
      <c r="Q241" s="476">
        <f t="shared" si="121"/>
        <v>2.4717329724217967</v>
      </c>
      <c r="R241" s="477"/>
      <c r="S241" s="472"/>
      <c r="T241" s="472"/>
      <c r="U241" s="473"/>
      <c r="V241" s="478">
        <f t="shared" si="122"/>
        <v>2.4025000000000007</v>
      </c>
      <c r="W241" s="478">
        <f t="shared" si="123"/>
        <v>1.383</v>
      </c>
      <c r="X241" s="479">
        <f t="shared" si="124"/>
        <v>6.6615477025707017</v>
      </c>
      <c r="Y241" s="480" t="str">
        <f t="shared" si="125"/>
        <v>Accept</v>
      </c>
      <c r="Z241" s="478"/>
      <c r="AA241" s="478"/>
      <c r="AB241" s="476"/>
      <c r="AC241" s="476"/>
      <c r="AD241" s="478"/>
      <c r="AE241" s="476"/>
      <c r="AF241" s="477"/>
      <c r="AG241" s="482"/>
      <c r="AH241" s="482"/>
      <c r="AI241" s="483"/>
    </row>
    <row r="242" spans="1:559" s="448" customFormat="1" ht="13.95" customHeight="1">
      <c r="A242" s="963"/>
      <c r="B242" s="546" t="s">
        <v>175</v>
      </c>
      <c r="C242" s="686" t="s">
        <v>1299</v>
      </c>
      <c r="D242" s="547"/>
      <c r="E242" s="627" t="s">
        <v>93</v>
      </c>
      <c r="F242" s="548">
        <v>9.7899999999999991</v>
      </c>
      <c r="G242" s="548">
        <v>0.45</v>
      </c>
      <c r="H242" s="548">
        <v>0.95</v>
      </c>
      <c r="I242" s="471">
        <f t="shared" si="138"/>
        <v>4</v>
      </c>
      <c r="J242" s="472">
        <f t="shared" si="138"/>
        <v>4.1674999999999995</v>
      </c>
      <c r="K242" s="472">
        <f t="shared" si="138"/>
        <v>4.8167373120540145</v>
      </c>
      <c r="L242" s="473">
        <f t="shared" si="138"/>
        <v>1.1557857977334169</v>
      </c>
      <c r="M242" s="474">
        <f t="shared" si="117"/>
        <v>1.1672839176696521</v>
      </c>
      <c r="N242" s="475">
        <f t="shared" si="118"/>
        <v>0.8784521344256736</v>
      </c>
      <c r="O242" s="475">
        <f t="shared" si="119"/>
        <v>0.75690426885134721</v>
      </c>
      <c r="P242" s="475">
        <f t="shared" si="120"/>
        <v>0.24309573114865279</v>
      </c>
      <c r="Q242" s="476">
        <f t="shared" si="121"/>
        <v>0.97238292459461118</v>
      </c>
      <c r="R242" s="477"/>
      <c r="S242" s="472"/>
      <c r="T242" s="472"/>
      <c r="U242" s="473"/>
      <c r="V242" s="478">
        <f t="shared" si="122"/>
        <v>5.6224999999999996</v>
      </c>
      <c r="W242" s="478">
        <f t="shared" si="123"/>
        <v>1.383</v>
      </c>
      <c r="X242" s="479">
        <f t="shared" si="124"/>
        <v>6.6615477025707017</v>
      </c>
      <c r="Y242" s="480" t="str">
        <f t="shared" si="125"/>
        <v>Accept</v>
      </c>
      <c r="Z242" s="478"/>
      <c r="AA242" s="478"/>
      <c r="AB242" s="476"/>
      <c r="AC242" s="476"/>
      <c r="AD242" s="478"/>
      <c r="AE242" s="476"/>
      <c r="AF242" s="477"/>
      <c r="AG242" s="482"/>
      <c r="AH242" s="482"/>
      <c r="AI242" s="483"/>
    </row>
    <row r="243" spans="1:559" s="513" customFormat="1" ht="13.95" customHeight="1">
      <c r="A243" s="964"/>
      <c r="B243" s="549" t="s">
        <v>175</v>
      </c>
      <c r="C243" s="687" t="s">
        <v>1299</v>
      </c>
      <c r="D243" s="550"/>
      <c r="E243" s="599" t="s">
        <v>94</v>
      </c>
      <c r="F243" s="551">
        <v>0.25</v>
      </c>
      <c r="G243" s="551">
        <v>0.04</v>
      </c>
      <c r="H243" s="551">
        <v>0.05</v>
      </c>
      <c r="I243" s="487">
        <f t="shared" si="138"/>
        <v>4</v>
      </c>
      <c r="J243" s="488">
        <f t="shared" si="138"/>
        <v>4.1674999999999995</v>
      </c>
      <c r="K243" s="488">
        <f t="shared" si="138"/>
        <v>4.8167373120540145</v>
      </c>
      <c r="L243" s="489">
        <f t="shared" si="138"/>
        <v>1.1557857977334169</v>
      </c>
      <c r="M243" s="490">
        <f t="shared" si="117"/>
        <v>0.81330987060397719</v>
      </c>
      <c r="N243" s="491">
        <f t="shared" si="118"/>
        <v>0.20802020962093015</v>
      </c>
      <c r="O243" s="491">
        <f t="shared" si="119"/>
        <v>0.5839595807581397</v>
      </c>
      <c r="P243" s="491">
        <f t="shared" si="120"/>
        <v>0.4160404192418603</v>
      </c>
      <c r="Q243" s="492">
        <f t="shared" si="121"/>
        <v>1.6641616769674412</v>
      </c>
      <c r="R243" s="493"/>
      <c r="S243" s="488"/>
      <c r="T243" s="488"/>
      <c r="U243" s="489"/>
      <c r="V243" s="494">
        <f t="shared" si="122"/>
        <v>3.9174999999999995</v>
      </c>
      <c r="W243" s="494">
        <f t="shared" si="123"/>
        <v>1.383</v>
      </c>
      <c r="X243" s="495">
        <f t="shared" si="124"/>
        <v>6.6615477025707017</v>
      </c>
      <c r="Y243" s="496" t="str">
        <f t="shared" si="125"/>
        <v>Accept</v>
      </c>
      <c r="Z243" s="494"/>
      <c r="AA243" s="494"/>
      <c r="AB243" s="492"/>
      <c r="AC243" s="492"/>
      <c r="AD243" s="494"/>
      <c r="AE243" s="492"/>
      <c r="AF243" s="493"/>
      <c r="AG243" s="499"/>
      <c r="AH243" s="499"/>
      <c r="AI243" s="500"/>
      <c r="AJ243" s="448"/>
      <c r="AK243" s="448"/>
      <c r="AL243" s="448"/>
      <c r="AM243" s="448"/>
      <c r="AN243" s="448"/>
      <c r="AO243" s="448"/>
      <c r="AP243" s="448"/>
      <c r="AQ243" s="448"/>
      <c r="AR243" s="448"/>
      <c r="AS243" s="448"/>
      <c r="AT243" s="448"/>
      <c r="AU243" s="448"/>
      <c r="AV243" s="448"/>
      <c r="AW243" s="448"/>
      <c r="AX243" s="448"/>
      <c r="AY243" s="448"/>
      <c r="AZ243" s="448"/>
      <c r="BA243" s="448"/>
      <c r="BB243" s="448"/>
      <c r="BC243" s="448"/>
      <c r="BD243" s="448"/>
      <c r="BE243" s="448"/>
      <c r="BF243" s="448"/>
      <c r="BG243" s="448"/>
      <c r="BH243" s="448"/>
      <c r="BI243" s="448"/>
      <c r="BJ243" s="448"/>
      <c r="BK243" s="448"/>
      <c r="BL243" s="448"/>
      <c r="BM243" s="448"/>
      <c r="BN243" s="448"/>
      <c r="BO243" s="448"/>
      <c r="BP243" s="448"/>
      <c r="BQ243" s="448"/>
      <c r="BR243" s="448"/>
      <c r="BS243" s="448"/>
      <c r="BT243" s="448"/>
      <c r="BU243" s="448"/>
      <c r="BV243" s="448"/>
      <c r="BW243" s="448"/>
      <c r="BX243" s="448"/>
      <c r="BY243" s="448"/>
      <c r="BZ243" s="448"/>
      <c r="CA243" s="448"/>
      <c r="CB243" s="448"/>
      <c r="CC243" s="448"/>
      <c r="CD243" s="448"/>
      <c r="CE243" s="448"/>
      <c r="CF243" s="448"/>
      <c r="CG243" s="448"/>
      <c r="CH243" s="448"/>
      <c r="CI243" s="448"/>
      <c r="CJ243" s="448"/>
      <c r="CK243" s="448"/>
      <c r="CL243" s="448"/>
      <c r="CM243" s="448"/>
      <c r="CN243" s="448"/>
      <c r="CO243" s="448"/>
      <c r="CP243" s="448"/>
      <c r="CQ243" s="448"/>
      <c r="CR243" s="448"/>
      <c r="CS243" s="448"/>
      <c r="CT243" s="448"/>
      <c r="CU243" s="448"/>
      <c r="CV243" s="448"/>
      <c r="CW243" s="448"/>
      <c r="CX243" s="448"/>
      <c r="CY243" s="448"/>
      <c r="CZ243" s="448"/>
      <c r="DA243" s="448"/>
      <c r="DB243" s="448"/>
      <c r="DC243" s="448"/>
      <c r="DD243" s="448"/>
      <c r="DE243" s="448"/>
      <c r="DF243" s="448"/>
      <c r="DG243" s="448"/>
      <c r="DH243" s="448"/>
      <c r="DI243" s="448"/>
      <c r="DJ243" s="448"/>
      <c r="DK243" s="448"/>
      <c r="DL243" s="448"/>
      <c r="DM243" s="448"/>
      <c r="DN243" s="448"/>
      <c r="DO243" s="448"/>
      <c r="DP243" s="448"/>
      <c r="DQ243" s="448"/>
      <c r="DR243" s="448"/>
      <c r="DS243" s="448"/>
      <c r="DT243" s="448"/>
      <c r="DU243" s="448"/>
      <c r="DV243" s="448"/>
      <c r="DW243" s="448"/>
      <c r="DX243" s="448"/>
      <c r="DY243" s="448"/>
      <c r="DZ243" s="448"/>
      <c r="EA243" s="448"/>
      <c r="EB243" s="448"/>
      <c r="EC243" s="448"/>
      <c r="ED243" s="448"/>
      <c r="EE243" s="448"/>
      <c r="EF243" s="448"/>
      <c r="EG243" s="448"/>
      <c r="EH243" s="448"/>
      <c r="EI243" s="448"/>
      <c r="EJ243" s="448"/>
      <c r="EK243" s="448"/>
      <c r="EL243" s="448"/>
      <c r="EM243" s="448"/>
      <c r="EN243" s="448"/>
      <c r="EO243" s="448"/>
      <c r="EP243" s="448"/>
      <c r="EQ243" s="448"/>
      <c r="ER243" s="448"/>
      <c r="ES243" s="448"/>
      <c r="ET243" s="448"/>
      <c r="EU243" s="448"/>
      <c r="EV243" s="448"/>
      <c r="EW243" s="448"/>
      <c r="EX243" s="448"/>
      <c r="EY243" s="448"/>
      <c r="EZ243" s="448"/>
      <c r="FA243" s="448"/>
      <c r="FB243" s="448"/>
      <c r="FC243" s="448"/>
      <c r="FD243" s="448"/>
      <c r="FE243" s="448"/>
      <c r="FF243" s="448"/>
      <c r="FG243" s="448"/>
      <c r="FH243" s="448"/>
      <c r="FI243" s="448"/>
      <c r="FJ243" s="448"/>
      <c r="FK243" s="448"/>
      <c r="FL243" s="448"/>
      <c r="FM243" s="448"/>
      <c r="FN243" s="448"/>
      <c r="FO243" s="448"/>
      <c r="FP243" s="448"/>
      <c r="FQ243" s="448"/>
      <c r="FR243" s="448"/>
      <c r="FS243" s="448"/>
      <c r="FT243" s="448"/>
      <c r="FU243" s="448"/>
      <c r="FV243" s="448"/>
      <c r="FW243" s="448"/>
      <c r="FX243" s="448"/>
      <c r="FY243" s="448"/>
      <c r="FZ243" s="448"/>
      <c r="GA243" s="448"/>
      <c r="GB243" s="448"/>
      <c r="GC243" s="448"/>
      <c r="GD243" s="448"/>
      <c r="GE243" s="448"/>
      <c r="GF243" s="448"/>
      <c r="GG243" s="448"/>
      <c r="GH243" s="448"/>
      <c r="GI243" s="448"/>
      <c r="GJ243" s="448"/>
      <c r="GK243" s="448"/>
      <c r="GL243" s="448"/>
      <c r="GM243" s="448"/>
      <c r="GN243" s="448"/>
      <c r="GO243" s="448"/>
      <c r="GP243" s="448"/>
      <c r="GQ243" s="448"/>
      <c r="GR243" s="448"/>
      <c r="GS243" s="448"/>
      <c r="GT243" s="448"/>
      <c r="GU243" s="448"/>
      <c r="GV243" s="448"/>
      <c r="GW243" s="448"/>
      <c r="GX243" s="448"/>
      <c r="GY243" s="448"/>
      <c r="GZ243" s="448"/>
      <c r="HA243" s="448"/>
      <c r="HB243" s="448"/>
      <c r="HC243" s="448"/>
      <c r="HD243" s="448"/>
      <c r="HE243" s="448"/>
      <c r="HF243" s="448"/>
      <c r="HG243" s="448"/>
      <c r="HH243" s="448"/>
      <c r="HI243" s="448"/>
      <c r="HJ243" s="448"/>
      <c r="HK243" s="448"/>
      <c r="HL243" s="448"/>
      <c r="HM243" s="448"/>
      <c r="HN243" s="448"/>
      <c r="HO243" s="448"/>
      <c r="HP243" s="448"/>
      <c r="HQ243" s="448"/>
      <c r="HR243" s="448"/>
      <c r="HS243" s="448"/>
      <c r="HT243" s="448"/>
      <c r="HU243" s="448"/>
      <c r="HV243" s="448"/>
      <c r="HW243" s="448"/>
      <c r="HX243" s="448"/>
      <c r="HY243" s="448"/>
      <c r="HZ243" s="448"/>
      <c r="IA243" s="448"/>
      <c r="IB243" s="448"/>
      <c r="IC243" s="448"/>
      <c r="ID243" s="448"/>
      <c r="IE243" s="448"/>
      <c r="IF243" s="448"/>
      <c r="IG243" s="448"/>
      <c r="IH243" s="448"/>
      <c r="II243" s="448"/>
      <c r="IJ243" s="448"/>
      <c r="IK243" s="448"/>
      <c r="IL243" s="448"/>
      <c r="IM243" s="448"/>
      <c r="IN243" s="448"/>
      <c r="IO243" s="448"/>
      <c r="IP243" s="448"/>
      <c r="IQ243" s="448"/>
      <c r="IR243" s="448"/>
      <c r="IS243" s="448"/>
      <c r="IT243" s="448"/>
      <c r="IU243" s="448"/>
      <c r="IV243" s="448"/>
      <c r="IW243" s="448"/>
      <c r="IX243" s="448"/>
      <c r="IY243" s="448"/>
      <c r="IZ243" s="448"/>
      <c r="JA243" s="448"/>
      <c r="JB243" s="448"/>
      <c r="JC243" s="448"/>
      <c r="JD243" s="448"/>
      <c r="JE243" s="448"/>
      <c r="JF243" s="448"/>
      <c r="JG243" s="448"/>
      <c r="JH243" s="448"/>
      <c r="JI243" s="448"/>
      <c r="JJ243" s="448"/>
      <c r="JK243" s="448"/>
      <c r="JL243" s="448"/>
      <c r="JM243" s="448"/>
      <c r="JN243" s="448"/>
      <c r="JO243" s="448"/>
      <c r="JP243" s="448"/>
      <c r="JQ243" s="448"/>
      <c r="JR243" s="448"/>
      <c r="JS243" s="448"/>
      <c r="JT243" s="448"/>
      <c r="JU243" s="448"/>
      <c r="JV243" s="448"/>
      <c r="JW243" s="448"/>
      <c r="JX243" s="448"/>
      <c r="JY243" s="448"/>
      <c r="JZ243" s="448"/>
      <c r="KA243" s="448"/>
      <c r="KB243" s="448"/>
      <c r="KC243" s="448"/>
      <c r="KD243" s="448"/>
      <c r="KE243" s="448"/>
      <c r="KF243" s="448"/>
      <c r="KG243" s="448"/>
      <c r="KH243" s="448"/>
      <c r="KI243" s="448"/>
      <c r="KJ243" s="448"/>
      <c r="KK243" s="448"/>
      <c r="KL243" s="448"/>
      <c r="KM243" s="448"/>
      <c r="KN243" s="448"/>
      <c r="KO243" s="448"/>
      <c r="KP243" s="448"/>
      <c r="KQ243" s="448"/>
      <c r="KR243" s="448"/>
      <c r="KS243" s="448"/>
      <c r="KT243" s="448"/>
      <c r="KU243" s="448"/>
      <c r="KV243" s="448"/>
      <c r="KW243" s="448"/>
      <c r="KX243" s="448"/>
      <c r="KY243" s="448"/>
      <c r="KZ243" s="448"/>
      <c r="LA243" s="448"/>
      <c r="LB243" s="448"/>
      <c r="LC243" s="448"/>
      <c r="LD243" s="448"/>
      <c r="LE243" s="448"/>
      <c r="LF243" s="448"/>
      <c r="LG243" s="448"/>
      <c r="LH243" s="448"/>
      <c r="LI243" s="448"/>
      <c r="LJ243" s="448"/>
      <c r="LK243" s="448"/>
      <c r="LL243" s="448"/>
      <c r="LM243" s="448"/>
      <c r="LN243" s="448"/>
      <c r="LO243" s="448"/>
      <c r="LP243" s="448"/>
      <c r="LQ243" s="448"/>
      <c r="LR243" s="448"/>
      <c r="LS243" s="448"/>
      <c r="LT243" s="448"/>
      <c r="LU243" s="448"/>
      <c r="LV243" s="448"/>
      <c r="LW243" s="448"/>
      <c r="LX243" s="448"/>
      <c r="LY243" s="448"/>
      <c r="LZ243" s="448"/>
      <c r="MA243" s="448"/>
      <c r="MB243" s="448"/>
      <c r="MC243" s="448"/>
      <c r="MD243" s="448"/>
      <c r="ME243" s="448"/>
      <c r="MF243" s="448"/>
      <c r="MG243" s="448"/>
      <c r="MH243" s="448"/>
      <c r="MI243" s="448"/>
      <c r="MJ243" s="448"/>
      <c r="MK243" s="448"/>
      <c r="ML243" s="448"/>
      <c r="MM243" s="448"/>
      <c r="MN243" s="448"/>
      <c r="MO243" s="448"/>
      <c r="MP243" s="448"/>
      <c r="MQ243" s="448"/>
      <c r="MR243" s="448"/>
      <c r="MS243" s="448"/>
      <c r="MT243" s="448"/>
      <c r="MU243" s="448"/>
      <c r="MV243" s="448"/>
      <c r="MW243" s="448"/>
      <c r="MX243" s="448"/>
      <c r="MY243" s="448"/>
      <c r="MZ243" s="448"/>
      <c r="NA243" s="448"/>
      <c r="NB243" s="448"/>
      <c r="NC243" s="448"/>
      <c r="ND243" s="448"/>
      <c r="NE243" s="448"/>
      <c r="NF243" s="448"/>
      <c r="NG243" s="448"/>
      <c r="NH243" s="448"/>
      <c r="NI243" s="448"/>
      <c r="NJ243" s="448"/>
      <c r="NK243" s="448"/>
      <c r="NL243" s="448"/>
      <c r="NM243" s="448"/>
      <c r="NN243" s="448"/>
      <c r="NO243" s="448"/>
      <c r="NP243" s="448"/>
      <c r="NQ243" s="448"/>
      <c r="NR243" s="448"/>
      <c r="NS243" s="448"/>
      <c r="NT243" s="448"/>
      <c r="NU243" s="448"/>
      <c r="NV243" s="448"/>
      <c r="NW243" s="448"/>
      <c r="NX243" s="448"/>
      <c r="NY243" s="448"/>
      <c r="NZ243" s="448"/>
      <c r="OA243" s="448"/>
      <c r="OB243" s="448"/>
      <c r="OC243" s="448"/>
      <c r="OD243" s="448"/>
      <c r="OE243" s="448"/>
      <c r="OF243" s="448"/>
      <c r="OG243" s="448"/>
      <c r="OH243" s="448"/>
      <c r="OI243" s="448"/>
      <c r="OJ243" s="448"/>
      <c r="OK243" s="448"/>
      <c r="OL243" s="448"/>
      <c r="OM243" s="448"/>
      <c r="ON243" s="448"/>
      <c r="OO243" s="448"/>
      <c r="OP243" s="448"/>
      <c r="OQ243" s="448"/>
      <c r="OR243" s="448"/>
      <c r="OS243" s="448"/>
      <c r="OT243" s="448"/>
      <c r="OU243" s="448"/>
      <c r="OV243" s="448"/>
      <c r="OW243" s="448"/>
      <c r="OX243" s="448"/>
      <c r="OY243" s="448"/>
      <c r="OZ243" s="448"/>
      <c r="PA243" s="448"/>
      <c r="PB243" s="448"/>
      <c r="PC243" s="448"/>
      <c r="PD243" s="448"/>
      <c r="PE243" s="448"/>
      <c r="PF243" s="448"/>
      <c r="PG243" s="448"/>
      <c r="PH243" s="448"/>
      <c r="PI243" s="448"/>
      <c r="PJ243" s="448"/>
      <c r="PK243" s="448"/>
      <c r="PL243" s="448"/>
      <c r="PM243" s="448"/>
      <c r="PN243" s="448"/>
      <c r="PO243" s="448"/>
      <c r="PP243" s="448"/>
      <c r="PQ243" s="448"/>
      <c r="PR243" s="448"/>
      <c r="PS243" s="448"/>
      <c r="PT243" s="448"/>
      <c r="PU243" s="448"/>
      <c r="PV243" s="448"/>
      <c r="PW243" s="448"/>
      <c r="PX243" s="448"/>
      <c r="PY243" s="448"/>
      <c r="PZ243" s="448"/>
      <c r="QA243" s="448"/>
      <c r="QB243" s="448"/>
      <c r="QC243" s="448"/>
      <c r="QD243" s="448"/>
      <c r="QE243" s="448"/>
      <c r="QF243" s="448"/>
      <c r="QG243" s="448"/>
      <c r="QH243" s="448"/>
      <c r="QI243" s="448"/>
      <c r="QJ243" s="448"/>
      <c r="QK243" s="448"/>
      <c r="QL243" s="448"/>
      <c r="QM243" s="448"/>
      <c r="QN243" s="448"/>
      <c r="QO243" s="448"/>
      <c r="QP243" s="448"/>
      <c r="QQ243" s="448"/>
      <c r="QR243" s="448"/>
      <c r="QS243" s="448"/>
      <c r="QT243" s="448"/>
      <c r="QU243" s="448"/>
      <c r="QV243" s="448"/>
      <c r="QW243" s="448"/>
      <c r="QX243" s="448"/>
      <c r="QY243" s="448"/>
      <c r="QZ243" s="448"/>
      <c r="RA243" s="448"/>
      <c r="RB243" s="448"/>
      <c r="RC243" s="448"/>
      <c r="RD243" s="448"/>
      <c r="RE243" s="448"/>
      <c r="RF243" s="448"/>
      <c r="RG243" s="448"/>
      <c r="RH243" s="448"/>
      <c r="RI243" s="448"/>
      <c r="RJ243" s="448"/>
      <c r="RK243" s="448"/>
      <c r="RL243" s="448"/>
      <c r="RM243" s="448"/>
      <c r="RN243" s="448"/>
      <c r="RO243" s="448"/>
      <c r="RP243" s="448"/>
      <c r="RQ243" s="448"/>
      <c r="RR243" s="448"/>
      <c r="RS243" s="448"/>
      <c r="RT243" s="448"/>
      <c r="RU243" s="448"/>
      <c r="RV243" s="448"/>
      <c r="RW243" s="448"/>
      <c r="RX243" s="448"/>
      <c r="RY243" s="448"/>
      <c r="RZ243" s="448"/>
      <c r="SA243" s="448"/>
      <c r="SB243" s="448"/>
      <c r="SC243" s="448"/>
      <c r="SD243" s="448"/>
      <c r="SE243" s="448"/>
      <c r="SF243" s="448"/>
      <c r="SG243" s="448"/>
      <c r="SH243" s="448"/>
      <c r="SI243" s="448"/>
      <c r="SJ243" s="448"/>
      <c r="SK243" s="448"/>
      <c r="SL243" s="448"/>
      <c r="SM243" s="448"/>
      <c r="SN243" s="448"/>
      <c r="SO243" s="448"/>
      <c r="SP243" s="448"/>
      <c r="SQ243" s="448"/>
      <c r="SR243" s="448"/>
      <c r="SS243" s="448"/>
      <c r="ST243" s="448"/>
      <c r="SU243" s="448"/>
      <c r="SV243" s="448"/>
      <c r="SW243" s="448"/>
      <c r="SX243" s="448"/>
      <c r="SY243" s="448"/>
      <c r="SZ243" s="448"/>
      <c r="TA243" s="448"/>
      <c r="TB243" s="448"/>
      <c r="TC243" s="448"/>
      <c r="TD243" s="448"/>
      <c r="TE243" s="448"/>
      <c r="TF243" s="448"/>
      <c r="TG243" s="448"/>
      <c r="TH243" s="448"/>
      <c r="TI243" s="448"/>
      <c r="TJ243" s="448"/>
      <c r="TK243" s="448"/>
      <c r="TL243" s="448"/>
      <c r="TM243" s="448"/>
      <c r="TN243" s="448"/>
      <c r="TO243" s="448"/>
      <c r="TP243" s="448"/>
      <c r="TQ243" s="448"/>
      <c r="TR243" s="448"/>
      <c r="TS243" s="448"/>
      <c r="TT243" s="448"/>
      <c r="TU243" s="448"/>
      <c r="TV243" s="448"/>
      <c r="TW243" s="448"/>
      <c r="TX243" s="448"/>
      <c r="TY243" s="448"/>
      <c r="TZ243" s="448"/>
      <c r="UA243" s="448"/>
      <c r="UB243" s="448"/>
      <c r="UC243" s="448"/>
      <c r="UD243" s="448"/>
      <c r="UE243" s="448"/>
      <c r="UF243" s="448"/>
      <c r="UG243" s="448"/>
      <c r="UH243" s="448"/>
      <c r="UI243" s="448"/>
      <c r="UJ243" s="448"/>
      <c r="UK243" s="448"/>
      <c r="UL243" s="448"/>
      <c r="UM243" s="448"/>
    </row>
    <row r="244" spans="1:559" s="467" customFormat="1" ht="13.95" customHeight="1">
      <c r="A244" s="952" t="s">
        <v>1300</v>
      </c>
      <c r="B244" s="450" t="s">
        <v>1301</v>
      </c>
      <c r="C244" s="451" t="s">
        <v>1302</v>
      </c>
      <c r="D244" s="451" t="s">
        <v>1303</v>
      </c>
      <c r="E244" s="451" t="s">
        <v>1304</v>
      </c>
      <c r="F244" s="452">
        <v>17.86</v>
      </c>
      <c r="G244" s="452">
        <v>3.01</v>
      </c>
      <c r="H244" s="452">
        <v>3.38</v>
      </c>
      <c r="I244" s="453">
        <f>COUNT(F244:F247)</f>
        <v>4</v>
      </c>
      <c r="J244" s="458">
        <f>AVERAGE(F244:F247)</f>
        <v>18.259999999999998</v>
      </c>
      <c r="K244" s="458">
        <f>STDEV(F244:F247)</f>
        <v>1.3961136534442071</v>
      </c>
      <c r="L244" s="459">
        <f>K244/J244</f>
        <v>7.6457483759266559E-2</v>
      </c>
      <c r="M244" s="454">
        <f t="shared" si="117"/>
        <v>0.28650962549732256</v>
      </c>
      <c r="N244" s="455">
        <f t="shared" si="118"/>
        <v>0.38724391113008516</v>
      </c>
      <c r="O244" s="455">
        <f t="shared" si="119"/>
        <v>0.22551217773982968</v>
      </c>
      <c r="P244" s="455">
        <f t="shared" si="120"/>
        <v>0.77448782226017032</v>
      </c>
      <c r="Q244" s="456">
        <f t="shared" si="121"/>
        <v>3.0979512890406813</v>
      </c>
      <c r="R244" s="457">
        <f>COUNT(F244:F247)</f>
        <v>4</v>
      </c>
      <c r="S244" s="458">
        <f>AVERAGE(F244:F247)</f>
        <v>18.259999999999998</v>
      </c>
      <c r="T244" s="458">
        <f>STDEV(F244:F247)</f>
        <v>1.3961136534442071</v>
      </c>
      <c r="U244" s="459">
        <f t="shared" ref="U244:U254" si="139">T244/S244</f>
        <v>7.6457483759266559E-2</v>
      </c>
      <c r="V244" s="460">
        <f t="shared" si="122"/>
        <v>0.39999999999999858</v>
      </c>
      <c r="W244" s="460">
        <f t="shared" si="123"/>
        <v>1.383</v>
      </c>
      <c r="X244" s="461">
        <f t="shared" si="124"/>
        <v>1.9308251827133385</v>
      </c>
      <c r="Y244" s="462" t="str">
        <f t="shared" si="125"/>
        <v>Accept</v>
      </c>
      <c r="Z244" s="461">
        <v>1.0780000000000001</v>
      </c>
      <c r="AA244" s="461">
        <f t="shared" ref="AA244" si="140">Z244*K244</f>
        <v>1.5050105184128553</v>
      </c>
      <c r="AB244" s="463" t="str">
        <f t="shared" ref="AB244" si="141">IF(V244&gt;AA244, "Reject", "Accept")</f>
        <v>Accept</v>
      </c>
      <c r="AC244" s="463"/>
      <c r="AD244" s="461"/>
      <c r="AE244" s="463"/>
      <c r="AF244" s="514">
        <f>COUNT(F244,F246:F247)</f>
        <v>3</v>
      </c>
      <c r="AG244" s="515">
        <f>AVERAGE(F244,F246:F247)</f>
        <v>17.583333333333332</v>
      </c>
      <c r="AH244" s="515">
        <f>STDEV(F244,F246:F247)</f>
        <v>0.42003968066521086</v>
      </c>
      <c r="AI244" s="516">
        <f>AH244/AG244</f>
        <v>2.388851264446697E-2</v>
      </c>
      <c r="AJ244" s="552"/>
      <c r="AK244" s="552"/>
      <c r="AL244" s="552"/>
      <c r="AM244" s="401"/>
      <c r="AN244" s="401"/>
      <c r="AO244" s="401"/>
      <c r="AP244" s="401"/>
      <c r="AQ244" s="401"/>
      <c r="AR244" s="401"/>
      <c r="AS244" s="401"/>
      <c r="AT244" s="401"/>
      <c r="AU244" s="401"/>
      <c r="AV244" s="401"/>
      <c r="AW244" s="401"/>
      <c r="AX244" s="401"/>
      <c r="AY244" s="401"/>
      <c r="AZ244" s="401"/>
      <c r="BA244" s="401"/>
      <c r="BB244" s="401"/>
      <c r="BC244" s="401"/>
      <c r="BD244" s="401"/>
      <c r="BE244" s="401"/>
      <c r="BF244" s="401"/>
      <c r="BG244" s="401"/>
      <c r="BH244" s="401"/>
      <c r="BI244" s="401"/>
      <c r="BJ244" s="401"/>
      <c r="BK244" s="401"/>
      <c r="BL244" s="401"/>
      <c r="BM244" s="401"/>
      <c r="BN244" s="401"/>
      <c r="BO244" s="401"/>
      <c r="BP244" s="401"/>
      <c r="BQ244" s="401"/>
      <c r="BR244" s="401"/>
      <c r="BS244" s="401"/>
      <c r="BT244" s="401"/>
      <c r="BU244" s="401"/>
      <c r="BV244" s="401"/>
      <c r="BW244" s="401"/>
      <c r="BX244" s="401"/>
      <c r="BY244" s="401"/>
      <c r="BZ244" s="401"/>
      <c r="CA244" s="401"/>
      <c r="CB244" s="401"/>
      <c r="CC244" s="401"/>
      <c r="CD244" s="401"/>
      <c r="CE244" s="401"/>
      <c r="CF244" s="401"/>
      <c r="CG244" s="401"/>
      <c r="CH244" s="401"/>
      <c r="CI244" s="401"/>
      <c r="CJ244" s="401"/>
      <c r="CK244" s="401"/>
      <c r="CL244" s="401"/>
      <c r="CM244" s="401"/>
      <c r="CN244" s="401"/>
      <c r="CO244" s="401"/>
      <c r="CP244" s="401"/>
      <c r="CQ244" s="401"/>
      <c r="CR244" s="401"/>
      <c r="CS244" s="401"/>
      <c r="CT244" s="401"/>
      <c r="CU244" s="401"/>
      <c r="CV244" s="401"/>
      <c r="CW244" s="401"/>
      <c r="CX244" s="401"/>
      <c r="CY244" s="401"/>
      <c r="CZ244" s="401"/>
      <c r="DA244" s="401"/>
      <c r="DB244" s="401"/>
      <c r="DC244" s="401"/>
      <c r="DD244" s="401"/>
      <c r="DE244" s="401"/>
      <c r="DF244" s="401"/>
      <c r="DG244" s="401"/>
      <c r="DH244" s="401"/>
      <c r="DI244" s="401"/>
      <c r="DJ244" s="401"/>
      <c r="DK244" s="401"/>
      <c r="DL244" s="401"/>
      <c r="DM244" s="401"/>
      <c r="DN244" s="401"/>
      <c r="DO244" s="401"/>
      <c r="DP244" s="401"/>
      <c r="DQ244" s="401"/>
      <c r="DR244" s="401"/>
      <c r="DS244" s="401"/>
      <c r="DT244" s="401"/>
      <c r="DU244" s="401"/>
      <c r="DV244" s="401"/>
      <c r="DW244" s="401"/>
      <c r="DX244" s="401"/>
      <c r="DY244" s="401"/>
      <c r="DZ244" s="401"/>
      <c r="EA244" s="401"/>
      <c r="EB244" s="401"/>
      <c r="EC244" s="401"/>
      <c r="ED244" s="401"/>
      <c r="EE244" s="401"/>
      <c r="EF244" s="401"/>
      <c r="EG244" s="401"/>
      <c r="EH244" s="401"/>
      <c r="EI244" s="401"/>
      <c r="EJ244" s="401"/>
      <c r="EK244" s="401"/>
      <c r="EL244" s="401"/>
      <c r="EM244" s="401"/>
      <c r="EN244" s="401"/>
      <c r="EO244" s="401"/>
      <c r="EP244" s="401"/>
      <c r="EQ244" s="401"/>
      <c r="ER244" s="401"/>
      <c r="ES244" s="401"/>
      <c r="ET244" s="401"/>
      <c r="EU244" s="401"/>
      <c r="EV244" s="401"/>
      <c r="EW244" s="401"/>
      <c r="EX244" s="401"/>
      <c r="EY244" s="401"/>
      <c r="EZ244" s="401"/>
      <c r="FA244" s="401"/>
      <c r="FB244" s="401"/>
      <c r="FC244" s="401"/>
      <c r="FD244" s="401"/>
      <c r="FE244" s="401"/>
      <c r="FF244" s="401"/>
      <c r="FG244" s="401"/>
      <c r="FH244" s="401"/>
      <c r="FI244" s="401"/>
      <c r="FJ244" s="401"/>
      <c r="FK244" s="401"/>
      <c r="FL244" s="401"/>
      <c r="FM244" s="401"/>
      <c r="FN244" s="401"/>
      <c r="FO244" s="401"/>
      <c r="FP244" s="401"/>
      <c r="FQ244" s="401"/>
      <c r="FR244" s="401"/>
      <c r="FS244" s="401"/>
      <c r="FT244" s="401"/>
      <c r="FU244" s="401"/>
      <c r="FV244" s="401"/>
      <c r="FW244" s="401"/>
      <c r="FX244" s="401"/>
      <c r="FY244" s="401"/>
      <c r="FZ244" s="401"/>
      <c r="GA244" s="401"/>
      <c r="GB244" s="401"/>
      <c r="GC244" s="401"/>
      <c r="GD244" s="401"/>
      <c r="GE244" s="401"/>
      <c r="GF244" s="401"/>
      <c r="GG244" s="401"/>
      <c r="GH244" s="401"/>
      <c r="GI244" s="401"/>
      <c r="GJ244" s="401"/>
      <c r="GK244" s="401"/>
      <c r="GL244" s="401"/>
      <c r="GM244" s="401"/>
      <c r="GN244" s="401"/>
      <c r="GO244" s="401"/>
      <c r="GP244" s="401"/>
      <c r="GQ244" s="401"/>
      <c r="GR244" s="401"/>
      <c r="GS244" s="401"/>
      <c r="GT244" s="401"/>
      <c r="GU244" s="401"/>
      <c r="GV244" s="401"/>
      <c r="GW244" s="401"/>
      <c r="GX244" s="401"/>
      <c r="GY244" s="401"/>
      <c r="GZ244" s="401"/>
      <c r="HA244" s="401"/>
      <c r="HB244" s="401"/>
      <c r="HC244" s="401"/>
      <c r="HD244" s="401"/>
      <c r="HE244" s="401"/>
      <c r="HF244" s="401"/>
      <c r="HG244" s="401"/>
      <c r="HH244" s="401"/>
      <c r="HI244" s="401"/>
      <c r="HJ244" s="401"/>
      <c r="HK244" s="401"/>
      <c r="HL244" s="401"/>
      <c r="HM244" s="401"/>
      <c r="HN244" s="401"/>
      <c r="HO244" s="401"/>
      <c r="HP244" s="401"/>
      <c r="HQ244" s="401"/>
      <c r="HR244" s="401"/>
      <c r="HS244" s="401"/>
      <c r="HT244" s="401"/>
      <c r="HU244" s="401"/>
      <c r="HV244" s="401"/>
      <c r="HW244" s="401"/>
      <c r="HX244" s="401"/>
      <c r="HY244" s="401"/>
      <c r="HZ244" s="401"/>
      <c r="IA244" s="401"/>
      <c r="IB244" s="401"/>
      <c r="IC244" s="401"/>
      <c r="ID244" s="401"/>
      <c r="IE244" s="401"/>
      <c r="IF244" s="401"/>
      <c r="IG244" s="401"/>
      <c r="IH244" s="401"/>
      <c r="II244" s="401"/>
      <c r="IJ244" s="401"/>
      <c r="IK244" s="401"/>
      <c r="IL244" s="401"/>
      <c r="IM244" s="401"/>
      <c r="IN244" s="401"/>
      <c r="IO244" s="401"/>
      <c r="IP244" s="401"/>
      <c r="IQ244" s="401"/>
      <c r="IR244" s="401"/>
      <c r="IS244" s="401"/>
      <c r="IT244" s="401"/>
      <c r="IU244" s="401"/>
      <c r="IV244" s="401"/>
      <c r="IW244" s="401"/>
      <c r="IX244" s="401"/>
      <c r="IY244" s="401"/>
      <c r="IZ244" s="401"/>
      <c r="JA244" s="401"/>
      <c r="JB244" s="401"/>
      <c r="JC244" s="401"/>
      <c r="JD244" s="401"/>
      <c r="JE244" s="401"/>
      <c r="JF244" s="401"/>
      <c r="JG244" s="401"/>
      <c r="JH244" s="401"/>
      <c r="JI244" s="401"/>
      <c r="JJ244" s="401"/>
      <c r="JK244" s="401"/>
      <c r="JL244" s="401"/>
      <c r="JM244" s="401"/>
      <c r="JN244" s="401"/>
      <c r="JO244" s="401"/>
      <c r="JP244" s="401"/>
      <c r="JQ244" s="401"/>
      <c r="JR244" s="401"/>
      <c r="JS244" s="401"/>
      <c r="JT244" s="401"/>
      <c r="JU244" s="401"/>
      <c r="JV244" s="401"/>
      <c r="JW244" s="401"/>
      <c r="JX244" s="401"/>
      <c r="JY244" s="401"/>
      <c r="JZ244" s="401"/>
      <c r="KA244" s="401"/>
      <c r="KB244" s="401"/>
      <c r="KC244" s="401"/>
      <c r="KD244" s="401"/>
      <c r="KE244" s="401"/>
      <c r="KF244" s="401"/>
      <c r="KG244" s="401"/>
      <c r="KH244" s="401"/>
      <c r="KI244" s="401"/>
      <c r="KJ244" s="401"/>
      <c r="KK244" s="401"/>
      <c r="KL244" s="401"/>
      <c r="KM244" s="401"/>
      <c r="KN244" s="401"/>
      <c r="KO244" s="401"/>
      <c r="KP244" s="401"/>
      <c r="KQ244" s="401"/>
      <c r="KR244" s="401"/>
      <c r="KS244" s="401"/>
      <c r="KT244" s="401"/>
      <c r="KU244" s="401"/>
      <c r="KV244" s="401"/>
      <c r="KW244" s="401"/>
      <c r="KX244" s="401"/>
      <c r="KY244" s="401"/>
      <c r="KZ244" s="401"/>
      <c r="LA244" s="401"/>
      <c r="LB244" s="401"/>
      <c r="LC244" s="401"/>
      <c r="LD244" s="401"/>
      <c r="LE244" s="401"/>
      <c r="LF244" s="401"/>
      <c r="LG244" s="401"/>
      <c r="LH244" s="401"/>
      <c r="LI244" s="401"/>
      <c r="LJ244" s="401"/>
      <c r="LK244" s="401"/>
      <c r="LL244" s="401"/>
      <c r="LM244" s="401"/>
      <c r="LN244" s="401"/>
      <c r="LO244" s="401"/>
      <c r="LP244" s="401"/>
      <c r="LQ244" s="401"/>
      <c r="LR244" s="401"/>
      <c r="LS244" s="401"/>
      <c r="LT244" s="401"/>
      <c r="LU244" s="401"/>
      <c r="LV244" s="401"/>
      <c r="LW244" s="401"/>
      <c r="LX244" s="401"/>
      <c r="LY244" s="401"/>
      <c r="LZ244" s="401"/>
      <c r="MA244" s="401"/>
      <c r="MB244" s="401"/>
      <c r="MC244" s="401"/>
      <c r="MD244" s="401"/>
      <c r="ME244" s="401"/>
      <c r="MF244" s="401"/>
      <c r="MG244" s="401"/>
      <c r="MH244" s="401"/>
      <c r="MI244" s="401"/>
      <c r="MJ244" s="401"/>
      <c r="MK244" s="401"/>
      <c r="ML244" s="401"/>
      <c r="MM244" s="401"/>
      <c r="MN244" s="401"/>
      <c r="MO244" s="401"/>
      <c r="MP244" s="401"/>
      <c r="MQ244" s="401"/>
      <c r="MR244" s="401"/>
      <c r="MS244" s="401"/>
      <c r="MT244" s="401"/>
      <c r="MU244" s="401"/>
      <c r="MV244" s="401"/>
      <c r="MW244" s="401"/>
      <c r="MX244" s="401"/>
      <c r="MY244" s="401"/>
      <c r="MZ244" s="401"/>
      <c r="NA244" s="401"/>
      <c r="NB244" s="401"/>
      <c r="NC244" s="401"/>
      <c r="ND244" s="401"/>
      <c r="NE244" s="401"/>
      <c r="NF244" s="401"/>
      <c r="NG244" s="401"/>
      <c r="NH244" s="401"/>
      <c r="NI244" s="401"/>
      <c r="NJ244" s="401"/>
      <c r="NK244" s="401"/>
      <c r="NL244" s="401"/>
      <c r="NM244" s="401"/>
      <c r="NN244" s="401"/>
      <c r="NO244" s="401"/>
      <c r="NP244" s="401"/>
      <c r="NQ244" s="401"/>
      <c r="NR244" s="401"/>
      <c r="NS244" s="401"/>
      <c r="NT244" s="401"/>
      <c r="NU244" s="401"/>
      <c r="NV244" s="401"/>
      <c r="NW244" s="401"/>
      <c r="NX244" s="401"/>
      <c r="NY244" s="401"/>
      <c r="NZ244" s="401"/>
      <c r="OA244" s="401"/>
      <c r="OB244" s="401"/>
      <c r="OC244" s="401"/>
      <c r="OD244" s="401"/>
      <c r="OE244" s="401"/>
      <c r="OF244" s="401"/>
      <c r="OG244" s="401"/>
      <c r="OH244" s="401"/>
      <c r="OI244" s="401"/>
      <c r="OJ244" s="401"/>
      <c r="OK244" s="401"/>
      <c r="OL244" s="401"/>
      <c r="OM244" s="401"/>
      <c r="ON244" s="401"/>
      <c r="OO244" s="401"/>
      <c r="OP244" s="401"/>
      <c r="OQ244" s="401"/>
      <c r="OR244" s="401"/>
      <c r="OS244" s="401"/>
      <c r="OT244" s="401"/>
      <c r="OU244" s="401"/>
      <c r="OV244" s="401"/>
      <c r="OW244" s="401"/>
      <c r="OX244" s="401"/>
      <c r="OY244" s="401"/>
      <c r="OZ244" s="401"/>
      <c r="PA244" s="401"/>
      <c r="PB244" s="401"/>
      <c r="PC244" s="401"/>
      <c r="PD244" s="401"/>
      <c r="PE244" s="401"/>
      <c r="PF244" s="401"/>
      <c r="PG244" s="401"/>
      <c r="PH244" s="401"/>
      <c r="PI244" s="401"/>
      <c r="PJ244" s="401"/>
      <c r="PK244" s="401"/>
      <c r="PL244" s="401"/>
      <c r="PM244" s="401"/>
      <c r="PN244" s="401"/>
      <c r="PO244" s="401"/>
      <c r="PP244" s="401"/>
      <c r="PQ244" s="401"/>
      <c r="PR244" s="401"/>
      <c r="PS244" s="401"/>
      <c r="PT244" s="401"/>
      <c r="PU244" s="401"/>
      <c r="PV244" s="401"/>
      <c r="PW244" s="401"/>
      <c r="PX244" s="401"/>
      <c r="PY244" s="401"/>
      <c r="PZ244" s="401"/>
      <c r="QA244" s="401"/>
      <c r="QB244" s="401"/>
      <c r="QC244" s="401"/>
      <c r="QD244" s="401"/>
      <c r="QE244" s="401"/>
      <c r="QF244" s="401"/>
      <c r="QG244" s="401"/>
      <c r="QH244" s="401"/>
      <c r="QI244" s="401"/>
      <c r="QJ244" s="401"/>
      <c r="QK244" s="401"/>
      <c r="QL244" s="401"/>
      <c r="QM244" s="401"/>
      <c r="QN244" s="401"/>
      <c r="QO244" s="401"/>
      <c r="QP244" s="401"/>
      <c r="QQ244" s="401"/>
      <c r="QR244" s="401"/>
      <c r="QS244" s="401"/>
      <c r="QT244" s="401"/>
      <c r="QU244" s="401"/>
      <c r="QV244" s="401"/>
      <c r="QW244" s="401"/>
      <c r="QX244" s="401"/>
      <c r="QY244" s="401"/>
      <c r="QZ244" s="401"/>
      <c r="RA244" s="401"/>
      <c r="RB244" s="401"/>
      <c r="RC244" s="401"/>
      <c r="RD244" s="401"/>
      <c r="RE244" s="401"/>
      <c r="RF244" s="401"/>
      <c r="RG244" s="401"/>
      <c r="RH244" s="401"/>
      <c r="RI244" s="401"/>
      <c r="RJ244" s="401"/>
      <c r="RK244" s="401"/>
      <c r="RL244" s="401"/>
      <c r="RM244" s="401"/>
      <c r="RN244" s="401"/>
      <c r="RO244" s="401"/>
      <c r="RP244" s="401"/>
      <c r="RQ244" s="401"/>
      <c r="RR244" s="401"/>
      <c r="RS244" s="401"/>
      <c r="RT244" s="401"/>
      <c r="RU244" s="401"/>
      <c r="RV244" s="401"/>
      <c r="RW244" s="401"/>
      <c r="RX244" s="401"/>
      <c r="RY244" s="401"/>
      <c r="RZ244" s="401"/>
      <c r="SA244" s="401"/>
      <c r="SB244" s="401"/>
      <c r="SC244" s="401"/>
      <c r="SD244" s="401"/>
      <c r="SE244" s="401"/>
      <c r="SF244" s="401"/>
      <c r="SG244" s="401"/>
      <c r="SH244" s="401"/>
      <c r="SI244" s="401"/>
      <c r="SJ244" s="401"/>
      <c r="SK244" s="401"/>
      <c r="SL244" s="401"/>
      <c r="SM244" s="401"/>
      <c r="SN244" s="401"/>
      <c r="SO244" s="401"/>
      <c r="SP244" s="401"/>
      <c r="SQ244" s="401"/>
      <c r="SR244" s="401"/>
      <c r="SS244" s="401"/>
      <c r="ST244" s="401"/>
      <c r="SU244" s="401"/>
      <c r="SV244" s="401"/>
      <c r="SW244" s="401"/>
      <c r="SX244" s="401"/>
      <c r="SY244" s="401"/>
      <c r="SZ244" s="401"/>
      <c r="TA244" s="401"/>
      <c r="TB244" s="401"/>
      <c r="TC244" s="401"/>
      <c r="TD244" s="401"/>
      <c r="TE244" s="401"/>
      <c r="TF244" s="401"/>
      <c r="TG244" s="401"/>
      <c r="TH244" s="401"/>
      <c r="TI244" s="401"/>
      <c r="TJ244" s="401"/>
      <c r="TK244" s="401"/>
      <c r="TL244" s="401"/>
      <c r="TM244" s="401"/>
      <c r="TN244" s="401"/>
      <c r="TO244" s="401"/>
      <c r="TP244" s="401"/>
      <c r="TQ244" s="401"/>
      <c r="TR244" s="401"/>
      <c r="TS244" s="401"/>
      <c r="TT244" s="401"/>
      <c r="TU244" s="401"/>
      <c r="TV244" s="401"/>
      <c r="TW244" s="401"/>
      <c r="TX244" s="401"/>
      <c r="TY244" s="401"/>
      <c r="TZ244" s="401"/>
      <c r="UA244" s="401"/>
      <c r="UB244" s="401"/>
      <c r="UC244" s="401"/>
      <c r="UD244" s="401"/>
      <c r="UE244" s="401"/>
      <c r="UF244" s="401"/>
      <c r="UG244" s="401"/>
      <c r="UH244" s="401"/>
      <c r="UI244" s="401"/>
      <c r="UJ244" s="401"/>
      <c r="UK244" s="401"/>
      <c r="UL244" s="401"/>
      <c r="UM244" s="401"/>
    </row>
    <row r="245" spans="1:559" s="401" customFormat="1" ht="13.95" customHeight="1">
      <c r="A245" s="953"/>
      <c r="B245" s="468" t="s">
        <v>1301</v>
      </c>
      <c r="C245" s="469" t="s">
        <v>1302</v>
      </c>
      <c r="D245" s="469" t="s">
        <v>1305</v>
      </c>
      <c r="E245" s="469" t="s">
        <v>1306</v>
      </c>
      <c r="F245" s="470">
        <v>20.29</v>
      </c>
      <c r="G245" s="470">
        <v>0.73</v>
      </c>
      <c r="H245" s="470">
        <v>1.89</v>
      </c>
      <c r="I245" s="471">
        <f t="shared" ref="I245:L247" si="142">I244</f>
        <v>4</v>
      </c>
      <c r="J245" s="472">
        <f t="shared" si="142"/>
        <v>18.259999999999998</v>
      </c>
      <c r="K245" s="472">
        <f t="shared" si="142"/>
        <v>1.3961136534442071</v>
      </c>
      <c r="L245" s="473">
        <f t="shared" si="142"/>
        <v>7.6457483759266559E-2</v>
      </c>
      <c r="M245" s="474">
        <f t="shared" si="117"/>
        <v>1.4540363493989181</v>
      </c>
      <c r="N245" s="475">
        <f t="shared" si="118"/>
        <v>0.9270318856364318</v>
      </c>
      <c r="O245" s="475">
        <f t="shared" si="119"/>
        <v>0.85406377127286359</v>
      </c>
      <c r="P245" s="475">
        <f t="shared" si="120"/>
        <v>0.14593622872713641</v>
      </c>
      <c r="Q245" s="476">
        <f t="shared" si="121"/>
        <v>0.58374491490854563</v>
      </c>
      <c r="R245" s="477"/>
      <c r="S245" s="472"/>
      <c r="T245" s="472"/>
      <c r="U245" s="473"/>
      <c r="V245" s="478">
        <f t="shared" si="122"/>
        <v>2.0300000000000011</v>
      </c>
      <c r="W245" s="478">
        <f t="shared" si="123"/>
        <v>1.383</v>
      </c>
      <c r="X245" s="479">
        <f t="shared" si="124"/>
        <v>1.9308251827133385</v>
      </c>
      <c r="Y245" s="480" t="str">
        <f t="shared" si="125"/>
        <v>Reject</v>
      </c>
      <c r="Z245" s="479"/>
      <c r="AA245" s="479"/>
      <c r="AB245" s="481"/>
      <c r="AC245" s="481"/>
      <c r="AD245" s="479"/>
      <c r="AE245" s="481"/>
      <c r="AF245" s="464"/>
      <c r="AG245" s="482"/>
      <c r="AH245" s="482"/>
      <c r="AI245" s="483"/>
      <c r="AJ245" s="552"/>
      <c r="AK245" s="552"/>
      <c r="AL245" s="552"/>
    </row>
    <row r="246" spans="1:559" s="401" customFormat="1" ht="13.95" customHeight="1">
      <c r="A246" s="953"/>
      <c r="B246" s="468" t="s">
        <v>1301</v>
      </c>
      <c r="C246" s="469" t="s">
        <v>1302</v>
      </c>
      <c r="D246" s="469" t="s">
        <v>1307</v>
      </c>
      <c r="E246" s="469" t="s">
        <v>1308</v>
      </c>
      <c r="F246" s="470">
        <v>17.79</v>
      </c>
      <c r="G246" s="470">
        <v>1.1100000000000001</v>
      </c>
      <c r="H246" s="470">
        <v>1.89</v>
      </c>
      <c r="I246" s="471">
        <f t="shared" si="142"/>
        <v>4</v>
      </c>
      <c r="J246" s="472">
        <f t="shared" si="142"/>
        <v>18.259999999999998</v>
      </c>
      <c r="K246" s="472">
        <f t="shared" si="142"/>
        <v>1.3961136534442071</v>
      </c>
      <c r="L246" s="473">
        <f t="shared" si="142"/>
        <v>7.6457483759266559E-2</v>
      </c>
      <c r="M246" s="474">
        <f t="shared" si="117"/>
        <v>0.33664880995935442</v>
      </c>
      <c r="N246" s="475">
        <f t="shared" si="118"/>
        <v>0.36819082833735695</v>
      </c>
      <c r="O246" s="475">
        <f t="shared" si="119"/>
        <v>0.26361834332528611</v>
      </c>
      <c r="P246" s="475">
        <f t="shared" si="120"/>
        <v>0.73638165667471389</v>
      </c>
      <c r="Q246" s="476">
        <f t="shared" si="121"/>
        <v>2.9455266266988556</v>
      </c>
      <c r="R246" s="477"/>
      <c r="S246" s="472"/>
      <c r="T246" s="472"/>
      <c r="U246" s="473"/>
      <c r="V246" s="478">
        <f t="shared" si="122"/>
        <v>0.46999999999999886</v>
      </c>
      <c r="W246" s="478">
        <f t="shared" si="123"/>
        <v>1.383</v>
      </c>
      <c r="X246" s="479">
        <f t="shared" si="124"/>
        <v>1.9308251827133385</v>
      </c>
      <c r="Y246" s="480" t="str">
        <f t="shared" si="125"/>
        <v>Accept</v>
      </c>
      <c r="Z246" s="479">
        <v>1.0780000000000001</v>
      </c>
      <c r="AA246" s="479">
        <f>Z246*K246</f>
        <v>1.5050105184128553</v>
      </c>
      <c r="AB246" s="481" t="str">
        <f t="shared" ref="AB246:AB247" si="143">IF(V246&gt;AA246, "Reject", "Accept")</f>
        <v>Accept</v>
      </c>
      <c r="AC246" s="481"/>
      <c r="AD246" s="479"/>
      <c r="AE246" s="481"/>
      <c r="AF246" s="464"/>
      <c r="AG246" s="482"/>
      <c r="AH246" s="482"/>
      <c r="AI246" s="483"/>
      <c r="AJ246" s="552"/>
      <c r="AK246" s="552"/>
      <c r="AL246" s="552"/>
    </row>
    <row r="247" spans="1:559" s="501" customFormat="1" ht="13.95" customHeight="1">
      <c r="A247" s="954"/>
      <c r="B247" s="484" t="s">
        <v>1301</v>
      </c>
      <c r="C247" s="485" t="s">
        <v>1302</v>
      </c>
      <c r="D247" s="485" t="s">
        <v>1309</v>
      </c>
      <c r="E247" s="485" t="s">
        <v>1310</v>
      </c>
      <c r="F247" s="486">
        <v>17.100000000000001</v>
      </c>
      <c r="G247" s="486">
        <v>0.91</v>
      </c>
      <c r="H247" s="486">
        <v>1.73</v>
      </c>
      <c r="I247" s="487">
        <f t="shared" si="142"/>
        <v>4</v>
      </c>
      <c r="J247" s="488">
        <f t="shared" si="142"/>
        <v>18.259999999999998</v>
      </c>
      <c r="K247" s="488">
        <f t="shared" si="142"/>
        <v>1.3961136534442071</v>
      </c>
      <c r="L247" s="489">
        <f t="shared" si="142"/>
        <v>7.6457483759266559E-2</v>
      </c>
      <c r="M247" s="490">
        <f t="shared" si="117"/>
        <v>0.83087791394223598</v>
      </c>
      <c r="N247" s="491">
        <f t="shared" si="118"/>
        <v>0.20302130083178713</v>
      </c>
      <c r="O247" s="491">
        <f t="shared" si="119"/>
        <v>0.59395739833642569</v>
      </c>
      <c r="P247" s="491">
        <f t="shared" si="120"/>
        <v>0.40604260166357425</v>
      </c>
      <c r="Q247" s="492">
        <f t="shared" si="121"/>
        <v>1.624170406654297</v>
      </c>
      <c r="R247" s="493"/>
      <c r="S247" s="488"/>
      <c r="T247" s="488"/>
      <c r="U247" s="489"/>
      <c r="V247" s="494">
        <f t="shared" si="122"/>
        <v>1.1599999999999966</v>
      </c>
      <c r="W247" s="494">
        <f t="shared" si="123"/>
        <v>1.383</v>
      </c>
      <c r="X247" s="495">
        <f t="shared" si="124"/>
        <v>1.9308251827133385</v>
      </c>
      <c r="Y247" s="496" t="str">
        <f t="shared" si="125"/>
        <v>Accept</v>
      </c>
      <c r="Z247" s="495">
        <v>1.0780000000000001</v>
      </c>
      <c r="AA247" s="495">
        <f>Z247*K247</f>
        <v>1.5050105184128553</v>
      </c>
      <c r="AB247" s="497" t="str">
        <f t="shared" si="143"/>
        <v>Accept</v>
      </c>
      <c r="AC247" s="497"/>
      <c r="AD247" s="495"/>
      <c r="AE247" s="497"/>
      <c r="AF247" s="498"/>
      <c r="AG247" s="499"/>
      <c r="AH247" s="499"/>
      <c r="AI247" s="500"/>
      <c r="AJ247" s="552"/>
      <c r="AK247" s="552"/>
      <c r="AL247" s="552"/>
      <c r="AM247" s="401"/>
      <c r="AN247" s="401"/>
      <c r="AO247" s="401"/>
      <c r="AP247" s="401"/>
      <c r="AQ247" s="401"/>
      <c r="AR247" s="401"/>
      <c r="AS247" s="401"/>
      <c r="AT247" s="401"/>
      <c r="AU247" s="401"/>
      <c r="AV247" s="401"/>
      <c r="AW247" s="401"/>
      <c r="AX247" s="401"/>
      <c r="AY247" s="401"/>
      <c r="AZ247" s="401"/>
      <c r="BA247" s="401"/>
      <c r="BB247" s="401"/>
      <c r="BC247" s="401"/>
      <c r="BD247" s="401"/>
      <c r="BE247" s="401"/>
      <c r="BF247" s="401"/>
      <c r="BG247" s="401"/>
      <c r="BH247" s="401"/>
      <c r="BI247" s="401"/>
      <c r="BJ247" s="401"/>
      <c r="BK247" s="401"/>
      <c r="BL247" s="401"/>
      <c r="BM247" s="401"/>
      <c r="BN247" s="401"/>
      <c r="BO247" s="401"/>
      <c r="BP247" s="401"/>
      <c r="BQ247" s="401"/>
      <c r="BR247" s="401"/>
      <c r="BS247" s="401"/>
      <c r="BT247" s="401"/>
      <c r="BU247" s="401"/>
      <c r="BV247" s="401"/>
      <c r="BW247" s="401"/>
      <c r="BX247" s="401"/>
      <c r="BY247" s="401"/>
      <c r="BZ247" s="401"/>
      <c r="CA247" s="401"/>
      <c r="CB247" s="401"/>
      <c r="CC247" s="401"/>
      <c r="CD247" s="401"/>
      <c r="CE247" s="401"/>
      <c r="CF247" s="401"/>
      <c r="CG247" s="401"/>
      <c r="CH247" s="401"/>
      <c r="CI247" s="401"/>
      <c r="CJ247" s="401"/>
      <c r="CK247" s="401"/>
      <c r="CL247" s="401"/>
      <c r="CM247" s="401"/>
      <c r="CN247" s="401"/>
      <c r="CO247" s="401"/>
      <c r="CP247" s="401"/>
      <c r="CQ247" s="401"/>
      <c r="CR247" s="401"/>
      <c r="CS247" s="401"/>
      <c r="CT247" s="401"/>
      <c r="CU247" s="401"/>
      <c r="CV247" s="401"/>
      <c r="CW247" s="401"/>
      <c r="CX247" s="401"/>
      <c r="CY247" s="401"/>
      <c r="CZ247" s="401"/>
      <c r="DA247" s="401"/>
      <c r="DB247" s="401"/>
      <c r="DC247" s="401"/>
      <c r="DD247" s="401"/>
      <c r="DE247" s="401"/>
      <c r="DF247" s="401"/>
      <c r="DG247" s="401"/>
      <c r="DH247" s="401"/>
      <c r="DI247" s="401"/>
      <c r="DJ247" s="401"/>
      <c r="DK247" s="401"/>
      <c r="DL247" s="401"/>
      <c r="DM247" s="401"/>
      <c r="DN247" s="401"/>
      <c r="DO247" s="401"/>
      <c r="DP247" s="401"/>
      <c r="DQ247" s="401"/>
      <c r="DR247" s="401"/>
      <c r="DS247" s="401"/>
      <c r="DT247" s="401"/>
      <c r="DU247" s="401"/>
      <c r="DV247" s="401"/>
      <c r="DW247" s="401"/>
      <c r="DX247" s="401"/>
      <c r="DY247" s="401"/>
      <c r="DZ247" s="401"/>
      <c r="EA247" s="401"/>
      <c r="EB247" s="401"/>
      <c r="EC247" s="401"/>
      <c r="ED247" s="401"/>
      <c r="EE247" s="401"/>
      <c r="EF247" s="401"/>
      <c r="EG247" s="401"/>
      <c r="EH247" s="401"/>
      <c r="EI247" s="401"/>
      <c r="EJ247" s="401"/>
      <c r="EK247" s="401"/>
      <c r="EL247" s="401"/>
      <c r="EM247" s="401"/>
      <c r="EN247" s="401"/>
      <c r="EO247" s="401"/>
      <c r="EP247" s="401"/>
      <c r="EQ247" s="401"/>
      <c r="ER247" s="401"/>
      <c r="ES247" s="401"/>
      <c r="ET247" s="401"/>
      <c r="EU247" s="401"/>
      <c r="EV247" s="401"/>
      <c r="EW247" s="401"/>
      <c r="EX247" s="401"/>
      <c r="EY247" s="401"/>
      <c r="EZ247" s="401"/>
      <c r="FA247" s="401"/>
      <c r="FB247" s="401"/>
      <c r="FC247" s="401"/>
      <c r="FD247" s="401"/>
      <c r="FE247" s="401"/>
      <c r="FF247" s="401"/>
      <c r="FG247" s="401"/>
      <c r="FH247" s="401"/>
      <c r="FI247" s="401"/>
      <c r="FJ247" s="401"/>
      <c r="FK247" s="401"/>
      <c r="FL247" s="401"/>
      <c r="FM247" s="401"/>
      <c r="FN247" s="401"/>
      <c r="FO247" s="401"/>
      <c r="FP247" s="401"/>
      <c r="FQ247" s="401"/>
      <c r="FR247" s="401"/>
      <c r="FS247" s="401"/>
      <c r="FT247" s="401"/>
      <c r="FU247" s="401"/>
      <c r="FV247" s="401"/>
      <c r="FW247" s="401"/>
      <c r="FX247" s="401"/>
      <c r="FY247" s="401"/>
      <c r="FZ247" s="401"/>
      <c r="GA247" s="401"/>
      <c r="GB247" s="401"/>
      <c r="GC247" s="401"/>
      <c r="GD247" s="401"/>
      <c r="GE247" s="401"/>
      <c r="GF247" s="401"/>
      <c r="GG247" s="401"/>
      <c r="GH247" s="401"/>
      <c r="GI247" s="401"/>
      <c r="GJ247" s="401"/>
      <c r="GK247" s="401"/>
      <c r="GL247" s="401"/>
      <c r="GM247" s="401"/>
      <c r="GN247" s="401"/>
      <c r="GO247" s="401"/>
      <c r="GP247" s="401"/>
      <c r="GQ247" s="401"/>
      <c r="GR247" s="401"/>
      <c r="GS247" s="401"/>
      <c r="GT247" s="401"/>
      <c r="GU247" s="401"/>
      <c r="GV247" s="401"/>
      <c r="GW247" s="401"/>
      <c r="GX247" s="401"/>
      <c r="GY247" s="401"/>
      <c r="GZ247" s="401"/>
      <c r="HA247" s="401"/>
      <c r="HB247" s="401"/>
      <c r="HC247" s="401"/>
      <c r="HD247" s="401"/>
      <c r="HE247" s="401"/>
      <c r="HF247" s="401"/>
      <c r="HG247" s="401"/>
      <c r="HH247" s="401"/>
      <c r="HI247" s="401"/>
      <c r="HJ247" s="401"/>
      <c r="HK247" s="401"/>
      <c r="HL247" s="401"/>
      <c r="HM247" s="401"/>
      <c r="HN247" s="401"/>
      <c r="HO247" s="401"/>
      <c r="HP247" s="401"/>
      <c r="HQ247" s="401"/>
      <c r="HR247" s="401"/>
      <c r="HS247" s="401"/>
      <c r="HT247" s="401"/>
      <c r="HU247" s="401"/>
      <c r="HV247" s="401"/>
      <c r="HW247" s="401"/>
      <c r="HX247" s="401"/>
      <c r="HY247" s="401"/>
      <c r="HZ247" s="401"/>
      <c r="IA247" s="401"/>
      <c r="IB247" s="401"/>
      <c r="IC247" s="401"/>
      <c r="ID247" s="401"/>
      <c r="IE247" s="401"/>
      <c r="IF247" s="401"/>
      <c r="IG247" s="401"/>
      <c r="IH247" s="401"/>
      <c r="II247" s="401"/>
      <c r="IJ247" s="401"/>
      <c r="IK247" s="401"/>
      <c r="IL247" s="401"/>
      <c r="IM247" s="401"/>
      <c r="IN247" s="401"/>
      <c r="IO247" s="401"/>
      <c r="IP247" s="401"/>
      <c r="IQ247" s="401"/>
      <c r="IR247" s="401"/>
      <c r="IS247" s="401"/>
      <c r="IT247" s="401"/>
      <c r="IU247" s="401"/>
      <c r="IV247" s="401"/>
      <c r="IW247" s="401"/>
      <c r="IX247" s="401"/>
      <c r="IY247" s="401"/>
      <c r="IZ247" s="401"/>
      <c r="JA247" s="401"/>
      <c r="JB247" s="401"/>
      <c r="JC247" s="401"/>
      <c r="JD247" s="401"/>
      <c r="JE247" s="401"/>
      <c r="JF247" s="401"/>
      <c r="JG247" s="401"/>
      <c r="JH247" s="401"/>
      <c r="JI247" s="401"/>
      <c r="JJ247" s="401"/>
      <c r="JK247" s="401"/>
      <c r="JL247" s="401"/>
      <c r="JM247" s="401"/>
      <c r="JN247" s="401"/>
      <c r="JO247" s="401"/>
      <c r="JP247" s="401"/>
      <c r="JQ247" s="401"/>
      <c r="JR247" s="401"/>
      <c r="JS247" s="401"/>
      <c r="JT247" s="401"/>
      <c r="JU247" s="401"/>
      <c r="JV247" s="401"/>
      <c r="JW247" s="401"/>
      <c r="JX247" s="401"/>
      <c r="JY247" s="401"/>
      <c r="JZ247" s="401"/>
      <c r="KA247" s="401"/>
      <c r="KB247" s="401"/>
      <c r="KC247" s="401"/>
      <c r="KD247" s="401"/>
      <c r="KE247" s="401"/>
      <c r="KF247" s="401"/>
      <c r="KG247" s="401"/>
      <c r="KH247" s="401"/>
      <c r="KI247" s="401"/>
      <c r="KJ247" s="401"/>
      <c r="KK247" s="401"/>
      <c r="KL247" s="401"/>
      <c r="KM247" s="401"/>
      <c r="KN247" s="401"/>
      <c r="KO247" s="401"/>
      <c r="KP247" s="401"/>
      <c r="KQ247" s="401"/>
      <c r="KR247" s="401"/>
      <c r="KS247" s="401"/>
      <c r="KT247" s="401"/>
      <c r="KU247" s="401"/>
      <c r="KV247" s="401"/>
      <c r="KW247" s="401"/>
      <c r="KX247" s="401"/>
      <c r="KY247" s="401"/>
      <c r="KZ247" s="401"/>
      <c r="LA247" s="401"/>
      <c r="LB247" s="401"/>
      <c r="LC247" s="401"/>
      <c r="LD247" s="401"/>
      <c r="LE247" s="401"/>
      <c r="LF247" s="401"/>
      <c r="LG247" s="401"/>
      <c r="LH247" s="401"/>
      <c r="LI247" s="401"/>
      <c r="LJ247" s="401"/>
      <c r="LK247" s="401"/>
      <c r="LL247" s="401"/>
      <c r="LM247" s="401"/>
      <c r="LN247" s="401"/>
      <c r="LO247" s="401"/>
      <c r="LP247" s="401"/>
      <c r="LQ247" s="401"/>
      <c r="LR247" s="401"/>
      <c r="LS247" s="401"/>
      <c r="LT247" s="401"/>
      <c r="LU247" s="401"/>
      <c r="LV247" s="401"/>
      <c r="LW247" s="401"/>
      <c r="LX247" s="401"/>
      <c r="LY247" s="401"/>
      <c r="LZ247" s="401"/>
      <c r="MA247" s="401"/>
      <c r="MB247" s="401"/>
      <c r="MC247" s="401"/>
      <c r="MD247" s="401"/>
      <c r="ME247" s="401"/>
      <c r="MF247" s="401"/>
      <c r="MG247" s="401"/>
      <c r="MH247" s="401"/>
      <c r="MI247" s="401"/>
      <c r="MJ247" s="401"/>
      <c r="MK247" s="401"/>
      <c r="ML247" s="401"/>
      <c r="MM247" s="401"/>
      <c r="MN247" s="401"/>
      <c r="MO247" s="401"/>
      <c r="MP247" s="401"/>
      <c r="MQ247" s="401"/>
      <c r="MR247" s="401"/>
      <c r="MS247" s="401"/>
      <c r="MT247" s="401"/>
      <c r="MU247" s="401"/>
      <c r="MV247" s="401"/>
      <c r="MW247" s="401"/>
      <c r="MX247" s="401"/>
      <c r="MY247" s="401"/>
      <c r="MZ247" s="401"/>
      <c r="NA247" s="401"/>
      <c r="NB247" s="401"/>
      <c r="NC247" s="401"/>
      <c r="ND247" s="401"/>
      <c r="NE247" s="401"/>
      <c r="NF247" s="401"/>
      <c r="NG247" s="401"/>
      <c r="NH247" s="401"/>
      <c r="NI247" s="401"/>
      <c r="NJ247" s="401"/>
      <c r="NK247" s="401"/>
      <c r="NL247" s="401"/>
      <c r="NM247" s="401"/>
      <c r="NN247" s="401"/>
      <c r="NO247" s="401"/>
      <c r="NP247" s="401"/>
      <c r="NQ247" s="401"/>
      <c r="NR247" s="401"/>
      <c r="NS247" s="401"/>
      <c r="NT247" s="401"/>
      <c r="NU247" s="401"/>
      <c r="NV247" s="401"/>
      <c r="NW247" s="401"/>
      <c r="NX247" s="401"/>
      <c r="NY247" s="401"/>
      <c r="NZ247" s="401"/>
      <c r="OA247" s="401"/>
      <c r="OB247" s="401"/>
      <c r="OC247" s="401"/>
      <c r="OD247" s="401"/>
      <c r="OE247" s="401"/>
      <c r="OF247" s="401"/>
      <c r="OG247" s="401"/>
      <c r="OH247" s="401"/>
      <c r="OI247" s="401"/>
      <c r="OJ247" s="401"/>
      <c r="OK247" s="401"/>
      <c r="OL247" s="401"/>
      <c r="OM247" s="401"/>
      <c r="ON247" s="401"/>
      <c r="OO247" s="401"/>
      <c r="OP247" s="401"/>
      <c r="OQ247" s="401"/>
      <c r="OR247" s="401"/>
      <c r="OS247" s="401"/>
      <c r="OT247" s="401"/>
      <c r="OU247" s="401"/>
      <c r="OV247" s="401"/>
      <c r="OW247" s="401"/>
      <c r="OX247" s="401"/>
      <c r="OY247" s="401"/>
      <c r="OZ247" s="401"/>
      <c r="PA247" s="401"/>
      <c r="PB247" s="401"/>
      <c r="PC247" s="401"/>
      <c r="PD247" s="401"/>
      <c r="PE247" s="401"/>
      <c r="PF247" s="401"/>
      <c r="PG247" s="401"/>
      <c r="PH247" s="401"/>
      <c r="PI247" s="401"/>
      <c r="PJ247" s="401"/>
      <c r="PK247" s="401"/>
      <c r="PL247" s="401"/>
      <c r="PM247" s="401"/>
      <c r="PN247" s="401"/>
      <c r="PO247" s="401"/>
      <c r="PP247" s="401"/>
      <c r="PQ247" s="401"/>
      <c r="PR247" s="401"/>
      <c r="PS247" s="401"/>
      <c r="PT247" s="401"/>
      <c r="PU247" s="401"/>
      <c r="PV247" s="401"/>
      <c r="PW247" s="401"/>
      <c r="PX247" s="401"/>
      <c r="PY247" s="401"/>
      <c r="PZ247" s="401"/>
      <c r="QA247" s="401"/>
      <c r="QB247" s="401"/>
      <c r="QC247" s="401"/>
      <c r="QD247" s="401"/>
      <c r="QE247" s="401"/>
      <c r="QF247" s="401"/>
      <c r="QG247" s="401"/>
      <c r="QH247" s="401"/>
      <c r="QI247" s="401"/>
      <c r="QJ247" s="401"/>
      <c r="QK247" s="401"/>
      <c r="QL247" s="401"/>
      <c r="QM247" s="401"/>
      <c r="QN247" s="401"/>
      <c r="QO247" s="401"/>
      <c r="QP247" s="401"/>
      <c r="QQ247" s="401"/>
      <c r="QR247" s="401"/>
      <c r="QS247" s="401"/>
      <c r="QT247" s="401"/>
      <c r="QU247" s="401"/>
      <c r="QV247" s="401"/>
      <c r="QW247" s="401"/>
      <c r="QX247" s="401"/>
      <c r="QY247" s="401"/>
      <c r="QZ247" s="401"/>
      <c r="RA247" s="401"/>
      <c r="RB247" s="401"/>
      <c r="RC247" s="401"/>
      <c r="RD247" s="401"/>
      <c r="RE247" s="401"/>
      <c r="RF247" s="401"/>
      <c r="RG247" s="401"/>
      <c r="RH247" s="401"/>
      <c r="RI247" s="401"/>
      <c r="RJ247" s="401"/>
      <c r="RK247" s="401"/>
      <c r="RL247" s="401"/>
      <c r="RM247" s="401"/>
      <c r="RN247" s="401"/>
      <c r="RO247" s="401"/>
      <c r="RP247" s="401"/>
      <c r="RQ247" s="401"/>
      <c r="RR247" s="401"/>
      <c r="RS247" s="401"/>
      <c r="RT247" s="401"/>
      <c r="RU247" s="401"/>
      <c r="RV247" s="401"/>
      <c r="RW247" s="401"/>
      <c r="RX247" s="401"/>
      <c r="RY247" s="401"/>
      <c r="RZ247" s="401"/>
      <c r="SA247" s="401"/>
      <c r="SB247" s="401"/>
      <c r="SC247" s="401"/>
      <c r="SD247" s="401"/>
      <c r="SE247" s="401"/>
      <c r="SF247" s="401"/>
      <c r="SG247" s="401"/>
      <c r="SH247" s="401"/>
      <c r="SI247" s="401"/>
      <c r="SJ247" s="401"/>
      <c r="SK247" s="401"/>
      <c r="SL247" s="401"/>
      <c r="SM247" s="401"/>
      <c r="SN247" s="401"/>
      <c r="SO247" s="401"/>
      <c r="SP247" s="401"/>
      <c r="SQ247" s="401"/>
      <c r="SR247" s="401"/>
      <c r="SS247" s="401"/>
      <c r="ST247" s="401"/>
      <c r="SU247" s="401"/>
      <c r="SV247" s="401"/>
      <c r="SW247" s="401"/>
      <c r="SX247" s="401"/>
      <c r="SY247" s="401"/>
      <c r="SZ247" s="401"/>
      <c r="TA247" s="401"/>
      <c r="TB247" s="401"/>
      <c r="TC247" s="401"/>
      <c r="TD247" s="401"/>
      <c r="TE247" s="401"/>
      <c r="TF247" s="401"/>
      <c r="TG247" s="401"/>
      <c r="TH247" s="401"/>
      <c r="TI247" s="401"/>
      <c r="TJ247" s="401"/>
      <c r="TK247" s="401"/>
      <c r="TL247" s="401"/>
      <c r="TM247" s="401"/>
      <c r="TN247" s="401"/>
      <c r="TO247" s="401"/>
      <c r="TP247" s="401"/>
      <c r="TQ247" s="401"/>
      <c r="TR247" s="401"/>
      <c r="TS247" s="401"/>
      <c r="TT247" s="401"/>
      <c r="TU247" s="401"/>
      <c r="TV247" s="401"/>
      <c r="TW247" s="401"/>
      <c r="TX247" s="401"/>
      <c r="TY247" s="401"/>
      <c r="TZ247" s="401"/>
      <c r="UA247" s="401"/>
      <c r="UB247" s="401"/>
      <c r="UC247" s="401"/>
      <c r="UD247" s="401"/>
      <c r="UE247" s="401"/>
      <c r="UF247" s="401"/>
      <c r="UG247" s="401"/>
      <c r="UH247" s="401"/>
      <c r="UI247" s="401"/>
      <c r="UJ247" s="401"/>
      <c r="UK247" s="401"/>
      <c r="UL247" s="401"/>
      <c r="UM247" s="401"/>
    </row>
    <row r="248" spans="1:559" s="467" customFormat="1" ht="13.95" customHeight="1">
      <c r="A248" s="952" t="s">
        <v>761</v>
      </c>
      <c r="B248" s="450" t="s">
        <v>1301</v>
      </c>
      <c r="C248" s="451" t="s">
        <v>763</v>
      </c>
      <c r="D248" s="451" t="s">
        <v>1311</v>
      </c>
      <c r="E248" s="451" t="s">
        <v>1312</v>
      </c>
      <c r="F248" s="452">
        <v>26</v>
      </c>
      <c r="G248" s="452">
        <v>1.23</v>
      </c>
      <c r="H248" s="452">
        <v>2.5499999999999998</v>
      </c>
      <c r="I248" s="453">
        <f>COUNT(F248:F250)</f>
        <v>3</v>
      </c>
      <c r="J248" s="458">
        <f>AVERAGE(F248:F250)</f>
        <v>24.873333333333335</v>
      </c>
      <c r="K248" s="458">
        <f>STDEV(F248:F250)</f>
        <v>1.0507774899251181</v>
      </c>
      <c r="L248" s="459">
        <f>K248/J248</f>
        <v>4.2245141648021366E-2</v>
      </c>
      <c r="M248" s="454">
        <f t="shared" si="117"/>
        <v>1.0722219284950187</v>
      </c>
      <c r="N248" s="455">
        <f t="shared" si="118"/>
        <v>0.85818981834181707</v>
      </c>
      <c r="O248" s="455">
        <f t="shared" si="119"/>
        <v>0.71637963668363414</v>
      </c>
      <c r="P248" s="455">
        <f t="shared" si="120"/>
        <v>0.28362036331636586</v>
      </c>
      <c r="Q248" s="456">
        <f t="shared" si="121"/>
        <v>0.85086108994909759</v>
      </c>
      <c r="R248" s="457">
        <f>COUNT(F248:F250)</f>
        <v>3</v>
      </c>
      <c r="S248" s="458">
        <f>AVERAGE(F248:F250)</f>
        <v>24.873333333333335</v>
      </c>
      <c r="T248" s="458">
        <f>STDEV(F248:F250)</f>
        <v>1.0507774899251181</v>
      </c>
      <c r="U248" s="459">
        <f t="shared" si="139"/>
        <v>4.2245141648021366E-2</v>
      </c>
      <c r="V248" s="460">
        <f t="shared" si="122"/>
        <v>1.1266666666666652</v>
      </c>
      <c r="W248" s="460">
        <f t="shared" si="123"/>
        <v>1.196</v>
      </c>
      <c r="X248" s="461">
        <f t="shared" si="124"/>
        <v>1.2567298779504412</v>
      </c>
      <c r="Y248" s="462" t="str">
        <f t="shared" si="125"/>
        <v>Accept</v>
      </c>
      <c r="Z248" s="461"/>
      <c r="AA248" s="461"/>
      <c r="AB248" s="463"/>
      <c r="AC248" s="463"/>
      <c r="AD248" s="461"/>
      <c r="AE248" s="463"/>
      <c r="AF248" s="514">
        <f>COUNT(F248:F250)</f>
        <v>3</v>
      </c>
      <c r="AG248" s="515">
        <f>AVERAGE(F248:F250)</f>
        <v>24.873333333333335</v>
      </c>
      <c r="AH248" s="515">
        <f>STDEV(F248:F250)</f>
        <v>1.0507774899251181</v>
      </c>
      <c r="AI248" s="516">
        <f>AH248/AG248</f>
        <v>4.2245141648021366E-2</v>
      </c>
      <c r="AJ248" s="552"/>
      <c r="AK248" s="552"/>
      <c r="AL248" s="552"/>
      <c r="AM248" s="401"/>
      <c r="AN248" s="401"/>
      <c r="AO248" s="401"/>
      <c r="AP248" s="401"/>
      <c r="AQ248" s="401"/>
      <c r="AR248" s="401"/>
      <c r="AS248" s="401"/>
      <c r="AT248" s="401"/>
      <c r="AU248" s="401"/>
      <c r="AV248" s="401"/>
      <c r="AW248" s="401"/>
      <c r="AX248" s="401"/>
      <c r="AY248" s="401"/>
      <c r="AZ248" s="401"/>
      <c r="BA248" s="401"/>
      <c r="BB248" s="401"/>
      <c r="BC248" s="401"/>
      <c r="BD248" s="401"/>
      <c r="BE248" s="401"/>
      <c r="BF248" s="401"/>
      <c r="BG248" s="401"/>
      <c r="BH248" s="401"/>
      <c r="BI248" s="401"/>
      <c r="BJ248" s="401"/>
      <c r="BK248" s="401"/>
      <c r="BL248" s="401"/>
      <c r="BM248" s="401"/>
      <c r="BN248" s="401"/>
      <c r="BO248" s="401"/>
      <c r="BP248" s="401"/>
      <c r="BQ248" s="401"/>
      <c r="BR248" s="401"/>
      <c r="BS248" s="401"/>
      <c r="BT248" s="401"/>
      <c r="BU248" s="401"/>
      <c r="BV248" s="401"/>
      <c r="BW248" s="401"/>
      <c r="BX248" s="401"/>
      <c r="BY248" s="401"/>
      <c r="BZ248" s="401"/>
      <c r="CA248" s="401"/>
      <c r="CB248" s="401"/>
      <c r="CC248" s="401"/>
      <c r="CD248" s="401"/>
      <c r="CE248" s="401"/>
      <c r="CF248" s="401"/>
      <c r="CG248" s="401"/>
      <c r="CH248" s="401"/>
      <c r="CI248" s="401"/>
      <c r="CJ248" s="401"/>
      <c r="CK248" s="401"/>
      <c r="CL248" s="401"/>
      <c r="CM248" s="401"/>
      <c r="CN248" s="401"/>
      <c r="CO248" s="401"/>
      <c r="CP248" s="401"/>
      <c r="CQ248" s="401"/>
      <c r="CR248" s="401"/>
      <c r="CS248" s="401"/>
      <c r="CT248" s="401"/>
      <c r="CU248" s="401"/>
      <c r="CV248" s="401"/>
      <c r="CW248" s="401"/>
      <c r="CX248" s="401"/>
      <c r="CY248" s="401"/>
      <c r="CZ248" s="401"/>
      <c r="DA248" s="401"/>
      <c r="DB248" s="401"/>
      <c r="DC248" s="401"/>
      <c r="DD248" s="401"/>
      <c r="DE248" s="401"/>
      <c r="DF248" s="401"/>
      <c r="DG248" s="401"/>
      <c r="DH248" s="401"/>
      <c r="DI248" s="401"/>
      <c r="DJ248" s="401"/>
      <c r="DK248" s="401"/>
      <c r="DL248" s="401"/>
      <c r="DM248" s="401"/>
      <c r="DN248" s="401"/>
      <c r="DO248" s="401"/>
      <c r="DP248" s="401"/>
      <c r="DQ248" s="401"/>
      <c r="DR248" s="401"/>
      <c r="DS248" s="401"/>
      <c r="DT248" s="401"/>
      <c r="DU248" s="401"/>
      <c r="DV248" s="401"/>
      <c r="DW248" s="401"/>
      <c r="DX248" s="401"/>
      <c r="DY248" s="401"/>
      <c r="DZ248" s="401"/>
      <c r="EA248" s="401"/>
      <c r="EB248" s="401"/>
      <c r="EC248" s="401"/>
      <c r="ED248" s="401"/>
      <c r="EE248" s="401"/>
      <c r="EF248" s="401"/>
      <c r="EG248" s="401"/>
      <c r="EH248" s="401"/>
      <c r="EI248" s="401"/>
      <c r="EJ248" s="401"/>
      <c r="EK248" s="401"/>
      <c r="EL248" s="401"/>
      <c r="EM248" s="401"/>
      <c r="EN248" s="401"/>
      <c r="EO248" s="401"/>
      <c r="EP248" s="401"/>
      <c r="EQ248" s="401"/>
      <c r="ER248" s="401"/>
      <c r="ES248" s="401"/>
      <c r="ET248" s="401"/>
      <c r="EU248" s="401"/>
      <c r="EV248" s="401"/>
      <c r="EW248" s="401"/>
      <c r="EX248" s="401"/>
      <c r="EY248" s="401"/>
      <c r="EZ248" s="401"/>
      <c r="FA248" s="401"/>
      <c r="FB248" s="401"/>
      <c r="FC248" s="401"/>
      <c r="FD248" s="401"/>
      <c r="FE248" s="401"/>
      <c r="FF248" s="401"/>
      <c r="FG248" s="401"/>
      <c r="FH248" s="401"/>
      <c r="FI248" s="401"/>
      <c r="FJ248" s="401"/>
      <c r="FK248" s="401"/>
      <c r="FL248" s="401"/>
      <c r="FM248" s="401"/>
      <c r="FN248" s="401"/>
      <c r="FO248" s="401"/>
      <c r="FP248" s="401"/>
      <c r="FQ248" s="401"/>
      <c r="FR248" s="401"/>
      <c r="FS248" s="401"/>
      <c r="FT248" s="401"/>
      <c r="FU248" s="401"/>
      <c r="FV248" s="401"/>
      <c r="FW248" s="401"/>
      <c r="FX248" s="401"/>
      <c r="FY248" s="401"/>
      <c r="FZ248" s="401"/>
      <c r="GA248" s="401"/>
      <c r="GB248" s="401"/>
      <c r="GC248" s="401"/>
      <c r="GD248" s="401"/>
      <c r="GE248" s="401"/>
      <c r="GF248" s="401"/>
      <c r="GG248" s="401"/>
      <c r="GH248" s="401"/>
      <c r="GI248" s="401"/>
      <c r="GJ248" s="401"/>
      <c r="GK248" s="401"/>
      <c r="GL248" s="401"/>
      <c r="GM248" s="401"/>
      <c r="GN248" s="401"/>
      <c r="GO248" s="401"/>
      <c r="GP248" s="401"/>
      <c r="GQ248" s="401"/>
      <c r="GR248" s="401"/>
      <c r="GS248" s="401"/>
      <c r="GT248" s="401"/>
      <c r="GU248" s="401"/>
      <c r="GV248" s="401"/>
      <c r="GW248" s="401"/>
      <c r="GX248" s="401"/>
      <c r="GY248" s="401"/>
      <c r="GZ248" s="401"/>
      <c r="HA248" s="401"/>
      <c r="HB248" s="401"/>
      <c r="HC248" s="401"/>
      <c r="HD248" s="401"/>
      <c r="HE248" s="401"/>
      <c r="HF248" s="401"/>
      <c r="HG248" s="401"/>
      <c r="HH248" s="401"/>
      <c r="HI248" s="401"/>
      <c r="HJ248" s="401"/>
      <c r="HK248" s="401"/>
      <c r="HL248" s="401"/>
      <c r="HM248" s="401"/>
      <c r="HN248" s="401"/>
      <c r="HO248" s="401"/>
      <c r="HP248" s="401"/>
      <c r="HQ248" s="401"/>
      <c r="HR248" s="401"/>
      <c r="HS248" s="401"/>
      <c r="HT248" s="401"/>
      <c r="HU248" s="401"/>
      <c r="HV248" s="401"/>
      <c r="HW248" s="401"/>
      <c r="HX248" s="401"/>
      <c r="HY248" s="401"/>
      <c r="HZ248" s="401"/>
      <c r="IA248" s="401"/>
      <c r="IB248" s="401"/>
      <c r="IC248" s="401"/>
      <c r="ID248" s="401"/>
      <c r="IE248" s="401"/>
      <c r="IF248" s="401"/>
      <c r="IG248" s="401"/>
      <c r="IH248" s="401"/>
      <c r="II248" s="401"/>
      <c r="IJ248" s="401"/>
      <c r="IK248" s="401"/>
      <c r="IL248" s="401"/>
      <c r="IM248" s="401"/>
      <c r="IN248" s="401"/>
      <c r="IO248" s="401"/>
      <c r="IP248" s="401"/>
      <c r="IQ248" s="401"/>
      <c r="IR248" s="401"/>
      <c r="IS248" s="401"/>
      <c r="IT248" s="401"/>
      <c r="IU248" s="401"/>
      <c r="IV248" s="401"/>
      <c r="IW248" s="401"/>
      <c r="IX248" s="401"/>
      <c r="IY248" s="401"/>
      <c r="IZ248" s="401"/>
      <c r="JA248" s="401"/>
      <c r="JB248" s="401"/>
      <c r="JC248" s="401"/>
      <c r="JD248" s="401"/>
      <c r="JE248" s="401"/>
      <c r="JF248" s="401"/>
      <c r="JG248" s="401"/>
      <c r="JH248" s="401"/>
      <c r="JI248" s="401"/>
      <c r="JJ248" s="401"/>
      <c r="JK248" s="401"/>
      <c r="JL248" s="401"/>
      <c r="JM248" s="401"/>
      <c r="JN248" s="401"/>
      <c r="JO248" s="401"/>
      <c r="JP248" s="401"/>
      <c r="JQ248" s="401"/>
      <c r="JR248" s="401"/>
      <c r="JS248" s="401"/>
      <c r="JT248" s="401"/>
      <c r="JU248" s="401"/>
      <c r="JV248" s="401"/>
      <c r="JW248" s="401"/>
      <c r="JX248" s="401"/>
      <c r="JY248" s="401"/>
      <c r="JZ248" s="401"/>
      <c r="KA248" s="401"/>
      <c r="KB248" s="401"/>
      <c r="KC248" s="401"/>
      <c r="KD248" s="401"/>
      <c r="KE248" s="401"/>
      <c r="KF248" s="401"/>
      <c r="KG248" s="401"/>
      <c r="KH248" s="401"/>
      <c r="KI248" s="401"/>
      <c r="KJ248" s="401"/>
      <c r="KK248" s="401"/>
      <c r="KL248" s="401"/>
      <c r="KM248" s="401"/>
      <c r="KN248" s="401"/>
      <c r="KO248" s="401"/>
      <c r="KP248" s="401"/>
      <c r="KQ248" s="401"/>
      <c r="KR248" s="401"/>
      <c r="KS248" s="401"/>
      <c r="KT248" s="401"/>
      <c r="KU248" s="401"/>
      <c r="KV248" s="401"/>
      <c r="KW248" s="401"/>
      <c r="KX248" s="401"/>
      <c r="KY248" s="401"/>
      <c r="KZ248" s="401"/>
      <c r="LA248" s="401"/>
      <c r="LB248" s="401"/>
      <c r="LC248" s="401"/>
      <c r="LD248" s="401"/>
      <c r="LE248" s="401"/>
      <c r="LF248" s="401"/>
      <c r="LG248" s="401"/>
      <c r="LH248" s="401"/>
      <c r="LI248" s="401"/>
      <c r="LJ248" s="401"/>
      <c r="LK248" s="401"/>
      <c r="LL248" s="401"/>
      <c r="LM248" s="401"/>
      <c r="LN248" s="401"/>
      <c r="LO248" s="401"/>
      <c r="LP248" s="401"/>
      <c r="LQ248" s="401"/>
      <c r="LR248" s="401"/>
      <c r="LS248" s="401"/>
      <c r="LT248" s="401"/>
      <c r="LU248" s="401"/>
      <c r="LV248" s="401"/>
      <c r="LW248" s="401"/>
      <c r="LX248" s="401"/>
      <c r="LY248" s="401"/>
      <c r="LZ248" s="401"/>
      <c r="MA248" s="401"/>
      <c r="MB248" s="401"/>
      <c r="MC248" s="401"/>
      <c r="MD248" s="401"/>
      <c r="ME248" s="401"/>
      <c r="MF248" s="401"/>
      <c r="MG248" s="401"/>
      <c r="MH248" s="401"/>
      <c r="MI248" s="401"/>
      <c r="MJ248" s="401"/>
      <c r="MK248" s="401"/>
      <c r="ML248" s="401"/>
      <c r="MM248" s="401"/>
      <c r="MN248" s="401"/>
      <c r="MO248" s="401"/>
      <c r="MP248" s="401"/>
      <c r="MQ248" s="401"/>
      <c r="MR248" s="401"/>
      <c r="MS248" s="401"/>
      <c r="MT248" s="401"/>
      <c r="MU248" s="401"/>
      <c r="MV248" s="401"/>
      <c r="MW248" s="401"/>
      <c r="MX248" s="401"/>
      <c r="MY248" s="401"/>
      <c r="MZ248" s="401"/>
      <c r="NA248" s="401"/>
      <c r="NB248" s="401"/>
      <c r="NC248" s="401"/>
      <c r="ND248" s="401"/>
      <c r="NE248" s="401"/>
      <c r="NF248" s="401"/>
      <c r="NG248" s="401"/>
      <c r="NH248" s="401"/>
      <c r="NI248" s="401"/>
      <c r="NJ248" s="401"/>
      <c r="NK248" s="401"/>
      <c r="NL248" s="401"/>
      <c r="NM248" s="401"/>
      <c r="NN248" s="401"/>
      <c r="NO248" s="401"/>
      <c r="NP248" s="401"/>
      <c r="NQ248" s="401"/>
      <c r="NR248" s="401"/>
      <c r="NS248" s="401"/>
      <c r="NT248" s="401"/>
      <c r="NU248" s="401"/>
      <c r="NV248" s="401"/>
      <c r="NW248" s="401"/>
      <c r="NX248" s="401"/>
      <c r="NY248" s="401"/>
      <c r="NZ248" s="401"/>
      <c r="OA248" s="401"/>
      <c r="OB248" s="401"/>
      <c r="OC248" s="401"/>
      <c r="OD248" s="401"/>
      <c r="OE248" s="401"/>
      <c r="OF248" s="401"/>
      <c r="OG248" s="401"/>
      <c r="OH248" s="401"/>
      <c r="OI248" s="401"/>
      <c r="OJ248" s="401"/>
      <c r="OK248" s="401"/>
      <c r="OL248" s="401"/>
      <c r="OM248" s="401"/>
      <c r="ON248" s="401"/>
      <c r="OO248" s="401"/>
      <c r="OP248" s="401"/>
      <c r="OQ248" s="401"/>
      <c r="OR248" s="401"/>
      <c r="OS248" s="401"/>
      <c r="OT248" s="401"/>
      <c r="OU248" s="401"/>
      <c r="OV248" s="401"/>
      <c r="OW248" s="401"/>
      <c r="OX248" s="401"/>
      <c r="OY248" s="401"/>
      <c r="OZ248" s="401"/>
      <c r="PA248" s="401"/>
      <c r="PB248" s="401"/>
      <c r="PC248" s="401"/>
      <c r="PD248" s="401"/>
      <c r="PE248" s="401"/>
      <c r="PF248" s="401"/>
      <c r="PG248" s="401"/>
      <c r="PH248" s="401"/>
      <c r="PI248" s="401"/>
      <c r="PJ248" s="401"/>
      <c r="PK248" s="401"/>
      <c r="PL248" s="401"/>
      <c r="PM248" s="401"/>
      <c r="PN248" s="401"/>
      <c r="PO248" s="401"/>
      <c r="PP248" s="401"/>
      <c r="PQ248" s="401"/>
      <c r="PR248" s="401"/>
      <c r="PS248" s="401"/>
      <c r="PT248" s="401"/>
      <c r="PU248" s="401"/>
      <c r="PV248" s="401"/>
      <c r="PW248" s="401"/>
      <c r="PX248" s="401"/>
      <c r="PY248" s="401"/>
      <c r="PZ248" s="401"/>
      <c r="QA248" s="401"/>
      <c r="QB248" s="401"/>
      <c r="QC248" s="401"/>
      <c r="QD248" s="401"/>
      <c r="QE248" s="401"/>
      <c r="QF248" s="401"/>
      <c r="QG248" s="401"/>
      <c r="QH248" s="401"/>
      <c r="QI248" s="401"/>
      <c r="QJ248" s="401"/>
      <c r="QK248" s="401"/>
      <c r="QL248" s="401"/>
      <c r="QM248" s="401"/>
      <c r="QN248" s="401"/>
      <c r="QO248" s="401"/>
      <c r="QP248" s="401"/>
      <c r="QQ248" s="401"/>
      <c r="QR248" s="401"/>
      <c r="QS248" s="401"/>
      <c r="QT248" s="401"/>
      <c r="QU248" s="401"/>
      <c r="QV248" s="401"/>
      <c r="QW248" s="401"/>
      <c r="QX248" s="401"/>
      <c r="QY248" s="401"/>
      <c r="QZ248" s="401"/>
      <c r="RA248" s="401"/>
      <c r="RB248" s="401"/>
      <c r="RC248" s="401"/>
      <c r="RD248" s="401"/>
      <c r="RE248" s="401"/>
      <c r="RF248" s="401"/>
      <c r="RG248" s="401"/>
      <c r="RH248" s="401"/>
      <c r="RI248" s="401"/>
      <c r="RJ248" s="401"/>
      <c r="RK248" s="401"/>
      <c r="RL248" s="401"/>
      <c r="RM248" s="401"/>
      <c r="RN248" s="401"/>
      <c r="RO248" s="401"/>
      <c r="RP248" s="401"/>
      <c r="RQ248" s="401"/>
      <c r="RR248" s="401"/>
      <c r="RS248" s="401"/>
      <c r="RT248" s="401"/>
      <c r="RU248" s="401"/>
      <c r="RV248" s="401"/>
      <c r="RW248" s="401"/>
      <c r="RX248" s="401"/>
      <c r="RY248" s="401"/>
      <c r="RZ248" s="401"/>
      <c r="SA248" s="401"/>
      <c r="SB248" s="401"/>
      <c r="SC248" s="401"/>
      <c r="SD248" s="401"/>
      <c r="SE248" s="401"/>
      <c r="SF248" s="401"/>
      <c r="SG248" s="401"/>
      <c r="SH248" s="401"/>
      <c r="SI248" s="401"/>
      <c r="SJ248" s="401"/>
      <c r="SK248" s="401"/>
      <c r="SL248" s="401"/>
      <c r="SM248" s="401"/>
      <c r="SN248" s="401"/>
      <c r="SO248" s="401"/>
      <c r="SP248" s="401"/>
      <c r="SQ248" s="401"/>
      <c r="SR248" s="401"/>
      <c r="SS248" s="401"/>
      <c r="ST248" s="401"/>
      <c r="SU248" s="401"/>
      <c r="SV248" s="401"/>
      <c r="SW248" s="401"/>
      <c r="SX248" s="401"/>
      <c r="SY248" s="401"/>
      <c r="SZ248" s="401"/>
      <c r="TA248" s="401"/>
      <c r="TB248" s="401"/>
      <c r="TC248" s="401"/>
      <c r="TD248" s="401"/>
      <c r="TE248" s="401"/>
      <c r="TF248" s="401"/>
      <c r="TG248" s="401"/>
      <c r="TH248" s="401"/>
      <c r="TI248" s="401"/>
      <c r="TJ248" s="401"/>
      <c r="TK248" s="401"/>
      <c r="TL248" s="401"/>
      <c r="TM248" s="401"/>
      <c r="TN248" s="401"/>
      <c r="TO248" s="401"/>
      <c r="TP248" s="401"/>
      <c r="TQ248" s="401"/>
      <c r="TR248" s="401"/>
      <c r="TS248" s="401"/>
      <c r="TT248" s="401"/>
      <c r="TU248" s="401"/>
      <c r="TV248" s="401"/>
      <c r="TW248" s="401"/>
      <c r="TX248" s="401"/>
      <c r="TY248" s="401"/>
      <c r="TZ248" s="401"/>
      <c r="UA248" s="401"/>
      <c r="UB248" s="401"/>
      <c r="UC248" s="401"/>
      <c r="UD248" s="401"/>
      <c r="UE248" s="401"/>
      <c r="UF248" s="401"/>
      <c r="UG248" s="401"/>
      <c r="UH248" s="401"/>
      <c r="UI248" s="401"/>
      <c r="UJ248" s="401"/>
      <c r="UK248" s="401"/>
      <c r="UL248" s="401"/>
      <c r="UM248" s="401"/>
    </row>
    <row r="249" spans="1:559" s="401" customFormat="1" ht="13.95" customHeight="1">
      <c r="A249" s="953"/>
      <c r="B249" s="468" t="s">
        <v>1301</v>
      </c>
      <c r="C249" s="469" t="s">
        <v>763</v>
      </c>
      <c r="D249" s="469" t="s">
        <v>1313</v>
      </c>
      <c r="E249" s="469" t="s">
        <v>1314</v>
      </c>
      <c r="F249" s="470">
        <v>23.92</v>
      </c>
      <c r="G249" s="470">
        <v>1.17</v>
      </c>
      <c r="H249" s="470">
        <v>2.37</v>
      </c>
      <c r="I249" s="471">
        <f t="shared" ref="I249:L250" si="144">I248</f>
        <v>3</v>
      </c>
      <c r="J249" s="472">
        <f t="shared" si="144"/>
        <v>24.873333333333335</v>
      </c>
      <c r="K249" s="472">
        <f t="shared" si="144"/>
        <v>1.0507774899251181</v>
      </c>
      <c r="L249" s="473">
        <f t="shared" si="144"/>
        <v>4.2245141648021366E-2</v>
      </c>
      <c r="M249" s="474">
        <f t="shared" si="117"/>
        <v>0.90726470872655529</v>
      </c>
      <c r="N249" s="475">
        <f t="shared" si="118"/>
        <v>0.18213341599052577</v>
      </c>
      <c r="O249" s="475">
        <f t="shared" si="119"/>
        <v>0.63573316801894841</v>
      </c>
      <c r="P249" s="475">
        <f t="shared" si="120"/>
        <v>0.36426683198105153</v>
      </c>
      <c r="Q249" s="476">
        <f t="shared" si="121"/>
        <v>1.0928004959431545</v>
      </c>
      <c r="R249" s="477"/>
      <c r="S249" s="472"/>
      <c r="T249" s="472"/>
      <c r="U249" s="473"/>
      <c r="V249" s="478">
        <f t="shared" si="122"/>
        <v>0.95333333333333314</v>
      </c>
      <c r="W249" s="478">
        <f t="shared" si="123"/>
        <v>1.196</v>
      </c>
      <c r="X249" s="479">
        <f t="shared" si="124"/>
        <v>1.2567298779504412</v>
      </c>
      <c r="Y249" s="480" t="str">
        <f t="shared" si="125"/>
        <v>Accept</v>
      </c>
      <c r="Z249" s="479"/>
      <c r="AA249" s="479"/>
      <c r="AB249" s="481"/>
      <c r="AC249" s="481"/>
      <c r="AD249" s="479"/>
      <c r="AE249" s="481"/>
      <c r="AF249" s="464"/>
      <c r="AG249" s="482"/>
      <c r="AH249" s="482"/>
      <c r="AI249" s="483"/>
      <c r="AJ249" s="552"/>
      <c r="AK249" s="552"/>
      <c r="AL249" s="552"/>
    </row>
    <row r="250" spans="1:559" s="501" customFormat="1" ht="13.95" customHeight="1">
      <c r="A250" s="953"/>
      <c r="B250" s="484" t="s">
        <v>1301</v>
      </c>
      <c r="C250" s="485" t="s">
        <v>763</v>
      </c>
      <c r="D250" s="485" t="s">
        <v>1315</v>
      </c>
      <c r="E250" s="485" t="s">
        <v>1316</v>
      </c>
      <c r="F250" s="486">
        <v>24.7</v>
      </c>
      <c r="G250" s="486">
        <v>2.4500000000000002</v>
      </c>
      <c r="H250" s="486">
        <v>3.24</v>
      </c>
      <c r="I250" s="487">
        <f t="shared" si="144"/>
        <v>3</v>
      </c>
      <c r="J250" s="488">
        <f t="shared" si="144"/>
        <v>24.873333333333335</v>
      </c>
      <c r="K250" s="488">
        <f t="shared" si="144"/>
        <v>1.0507774899251181</v>
      </c>
      <c r="L250" s="489" t="s">
        <v>2205</v>
      </c>
      <c r="M250" s="490">
        <f t="shared" si="117"/>
        <v>0.16495721976846675</v>
      </c>
      <c r="N250" s="491">
        <f t="shared" si="118"/>
        <v>0.43448882718229637</v>
      </c>
      <c r="O250" s="491">
        <f t="shared" si="119"/>
        <v>0.13102234563540727</v>
      </c>
      <c r="P250" s="491">
        <f t="shared" si="120"/>
        <v>0.86897765436459273</v>
      </c>
      <c r="Q250" s="492">
        <f t="shared" si="121"/>
        <v>2.6069329630937781</v>
      </c>
      <c r="R250" s="493"/>
      <c r="S250" s="488"/>
      <c r="T250" s="488"/>
      <c r="U250" s="489"/>
      <c r="V250" s="494">
        <f t="shared" si="122"/>
        <v>0.17333333333333556</v>
      </c>
      <c r="W250" s="494">
        <f t="shared" si="123"/>
        <v>1.196</v>
      </c>
      <c r="X250" s="495">
        <f t="shared" si="124"/>
        <v>1.2567298779504412</v>
      </c>
      <c r="Y250" s="496" t="str">
        <f t="shared" si="125"/>
        <v>Accept</v>
      </c>
      <c r="Z250" s="495"/>
      <c r="AA250" s="495"/>
      <c r="AB250" s="497"/>
      <c r="AC250" s="497"/>
      <c r="AD250" s="495"/>
      <c r="AE250" s="497"/>
      <c r="AF250" s="498"/>
      <c r="AG250" s="499"/>
      <c r="AH250" s="499"/>
      <c r="AI250" s="500"/>
      <c r="AJ250" s="552"/>
      <c r="AK250" s="552"/>
      <c r="AL250" s="552"/>
      <c r="AM250" s="401"/>
      <c r="AN250" s="401"/>
      <c r="AO250" s="401"/>
      <c r="AP250" s="401"/>
      <c r="AQ250" s="401"/>
      <c r="AR250" s="401"/>
      <c r="AS250" s="401"/>
      <c r="AT250" s="401"/>
      <c r="AU250" s="401"/>
      <c r="AV250" s="401"/>
      <c r="AW250" s="401"/>
      <c r="AX250" s="401"/>
      <c r="AY250" s="401"/>
      <c r="AZ250" s="401"/>
      <c r="BA250" s="401"/>
      <c r="BB250" s="401"/>
      <c r="BC250" s="401"/>
      <c r="BD250" s="401"/>
      <c r="BE250" s="401"/>
      <c r="BF250" s="401"/>
      <c r="BG250" s="401"/>
      <c r="BH250" s="401"/>
      <c r="BI250" s="401"/>
      <c r="BJ250" s="401"/>
      <c r="BK250" s="401"/>
      <c r="BL250" s="401"/>
      <c r="BM250" s="401"/>
      <c r="BN250" s="401"/>
      <c r="BO250" s="401"/>
      <c r="BP250" s="401"/>
      <c r="BQ250" s="401"/>
      <c r="BR250" s="401"/>
      <c r="BS250" s="401"/>
      <c r="BT250" s="401"/>
      <c r="BU250" s="401"/>
      <c r="BV250" s="401"/>
      <c r="BW250" s="401"/>
      <c r="BX250" s="401"/>
      <c r="BY250" s="401"/>
      <c r="BZ250" s="401"/>
      <c r="CA250" s="401"/>
      <c r="CB250" s="401"/>
      <c r="CC250" s="401"/>
      <c r="CD250" s="401"/>
      <c r="CE250" s="401"/>
      <c r="CF250" s="401"/>
      <c r="CG250" s="401"/>
      <c r="CH250" s="401"/>
      <c r="CI250" s="401"/>
      <c r="CJ250" s="401"/>
      <c r="CK250" s="401"/>
      <c r="CL250" s="401"/>
      <c r="CM250" s="401"/>
      <c r="CN250" s="401"/>
      <c r="CO250" s="401"/>
      <c r="CP250" s="401"/>
      <c r="CQ250" s="401"/>
      <c r="CR250" s="401"/>
      <c r="CS250" s="401"/>
      <c r="CT250" s="401"/>
      <c r="CU250" s="401"/>
      <c r="CV250" s="401"/>
      <c r="CW250" s="401"/>
      <c r="CX250" s="401"/>
      <c r="CY250" s="401"/>
      <c r="CZ250" s="401"/>
      <c r="DA250" s="401"/>
      <c r="DB250" s="401"/>
      <c r="DC250" s="401"/>
      <c r="DD250" s="401"/>
      <c r="DE250" s="401"/>
      <c r="DF250" s="401"/>
      <c r="DG250" s="401"/>
      <c r="DH250" s="401"/>
      <c r="DI250" s="401"/>
      <c r="DJ250" s="401"/>
      <c r="DK250" s="401"/>
      <c r="DL250" s="401"/>
      <c r="DM250" s="401"/>
      <c r="DN250" s="401"/>
      <c r="DO250" s="401"/>
      <c r="DP250" s="401"/>
      <c r="DQ250" s="401"/>
      <c r="DR250" s="401"/>
      <c r="DS250" s="401"/>
      <c r="DT250" s="401"/>
      <c r="DU250" s="401"/>
      <c r="DV250" s="401"/>
      <c r="DW250" s="401"/>
      <c r="DX250" s="401"/>
      <c r="DY250" s="401"/>
      <c r="DZ250" s="401"/>
      <c r="EA250" s="401"/>
      <c r="EB250" s="401"/>
      <c r="EC250" s="401"/>
      <c r="ED250" s="401"/>
      <c r="EE250" s="401"/>
      <c r="EF250" s="401"/>
      <c r="EG250" s="401"/>
      <c r="EH250" s="401"/>
      <c r="EI250" s="401"/>
      <c r="EJ250" s="401"/>
      <c r="EK250" s="401"/>
      <c r="EL250" s="401"/>
      <c r="EM250" s="401"/>
      <c r="EN250" s="401"/>
      <c r="EO250" s="401"/>
      <c r="EP250" s="401"/>
      <c r="EQ250" s="401"/>
      <c r="ER250" s="401"/>
      <c r="ES250" s="401"/>
      <c r="ET250" s="401"/>
      <c r="EU250" s="401"/>
      <c r="EV250" s="401"/>
      <c r="EW250" s="401"/>
      <c r="EX250" s="401"/>
      <c r="EY250" s="401"/>
      <c r="EZ250" s="401"/>
      <c r="FA250" s="401"/>
      <c r="FB250" s="401"/>
      <c r="FC250" s="401"/>
      <c r="FD250" s="401"/>
      <c r="FE250" s="401"/>
      <c r="FF250" s="401"/>
      <c r="FG250" s="401"/>
      <c r="FH250" s="401"/>
      <c r="FI250" s="401"/>
      <c r="FJ250" s="401"/>
      <c r="FK250" s="401"/>
      <c r="FL250" s="401"/>
      <c r="FM250" s="401"/>
      <c r="FN250" s="401"/>
      <c r="FO250" s="401"/>
      <c r="FP250" s="401"/>
      <c r="FQ250" s="401"/>
      <c r="FR250" s="401"/>
      <c r="FS250" s="401"/>
      <c r="FT250" s="401"/>
      <c r="FU250" s="401"/>
      <c r="FV250" s="401"/>
      <c r="FW250" s="401"/>
      <c r="FX250" s="401"/>
      <c r="FY250" s="401"/>
      <c r="FZ250" s="401"/>
      <c r="GA250" s="401"/>
      <c r="GB250" s="401"/>
      <c r="GC250" s="401"/>
      <c r="GD250" s="401"/>
      <c r="GE250" s="401"/>
      <c r="GF250" s="401"/>
      <c r="GG250" s="401"/>
      <c r="GH250" s="401"/>
      <c r="GI250" s="401"/>
      <c r="GJ250" s="401"/>
      <c r="GK250" s="401"/>
      <c r="GL250" s="401"/>
      <c r="GM250" s="401"/>
      <c r="GN250" s="401"/>
      <c r="GO250" s="401"/>
      <c r="GP250" s="401"/>
      <c r="GQ250" s="401"/>
      <c r="GR250" s="401"/>
      <c r="GS250" s="401"/>
      <c r="GT250" s="401"/>
      <c r="GU250" s="401"/>
      <c r="GV250" s="401"/>
      <c r="GW250" s="401"/>
      <c r="GX250" s="401"/>
      <c r="GY250" s="401"/>
      <c r="GZ250" s="401"/>
      <c r="HA250" s="401"/>
      <c r="HB250" s="401"/>
      <c r="HC250" s="401"/>
      <c r="HD250" s="401"/>
      <c r="HE250" s="401"/>
      <c r="HF250" s="401"/>
      <c r="HG250" s="401"/>
      <c r="HH250" s="401"/>
      <c r="HI250" s="401"/>
      <c r="HJ250" s="401"/>
      <c r="HK250" s="401"/>
      <c r="HL250" s="401"/>
      <c r="HM250" s="401"/>
      <c r="HN250" s="401"/>
      <c r="HO250" s="401"/>
      <c r="HP250" s="401"/>
      <c r="HQ250" s="401"/>
      <c r="HR250" s="401"/>
      <c r="HS250" s="401"/>
      <c r="HT250" s="401"/>
      <c r="HU250" s="401"/>
      <c r="HV250" s="401"/>
      <c r="HW250" s="401"/>
      <c r="HX250" s="401"/>
      <c r="HY250" s="401"/>
      <c r="HZ250" s="401"/>
      <c r="IA250" s="401"/>
      <c r="IB250" s="401"/>
      <c r="IC250" s="401"/>
      <c r="ID250" s="401"/>
      <c r="IE250" s="401"/>
      <c r="IF250" s="401"/>
      <c r="IG250" s="401"/>
      <c r="IH250" s="401"/>
      <c r="II250" s="401"/>
      <c r="IJ250" s="401"/>
      <c r="IK250" s="401"/>
      <c r="IL250" s="401"/>
      <c r="IM250" s="401"/>
      <c r="IN250" s="401"/>
      <c r="IO250" s="401"/>
      <c r="IP250" s="401"/>
      <c r="IQ250" s="401"/>
      <c r="IR250" s="401"/>
      <c r="IS250" s="401"/>
      <c r="IT250" s="401"/>
      <c r="IU250" s="401"/>
      <c r="IV250" s="401"/>
      <c r="IW250" s="401"/>
      <c r="IX250" s="401"/>
      <c r="IY250" s="401"/>
      <c r="IZ250" s="401"/>
      <c r="JA250" s="401"/>
      <c r="JB250" s="401"/>
      <c r="JC250" s="401"/>
      <c r="JD250" s="401"/>
      <c r="JE250" s="401"/>
      <c r="JF250" s="401"/>
      <c r="JG250" s="401"/>
      <c r="JH250" s="401"/>
      <c r="JI250" s="401"/>
      <c r="JJ250" s="401"/>
      <c r="JK250" s="401"/>
      <c r="JL250" s="401"/>
      <c r="JM250" s="401"/>
      <c r="JN250" s="401"/>
      <c r="JO250" s="401"/>
      <c r="JP250" s="401"/>
      <c r="JQ250" s="401"/>
      <c r="JR250" s="401"/>
      <c r="JS250" s="401"/>
      <c r="JT250" s="401"/>
      <c r="JU250" s="401"/>
      <c r="JV250" s="401"/>
      <c r="JW250" s="401"/>
      <c r="JX250" s="401"/>
      <c r="JY250" s="401"/>
      <c r="JZ250" s="401"/>
      <c r="KA250" s="401"/>
      <c r="KB250" s="401"/>
      <c r="KC250" s="401"/>
      <c r="KD250" s="401"/>
      <c r="KE250" s="401"/>
      <c r="KF250" s="401"/>
      <c r="KG250" s="401"/>
      <c r="KH250" s="401"/>
      <c r="KI250" s="401"/>
      <c r="KJ250" s="401"/>
      <c r="KK250" s="401"/>
      <c r="KL250" s="401"/>
      <c r="KM250" s="401"/>
      <c r="KN250" s="401"/>
      <c r="KO250" s="401"/>
      <c r="KP250" s="401"/>
      <c r="KQ250" s="401"/>
      <c r="KR250" s="401"/>
      <c r="KS250" s="401"/>
      <c r="KT250" s="401"/>
      <c r="KU250" s="401"/>
      <c r="KV250" s="401"/>
      <c r="KW250" s="401"/>
      <c r="KX250" s="401"/>
      <c r="KY250" s="401"/>
      <c r="KZ250" s="401"/>
      <c r="LA250" s="401"/>
      <c r="LB250" s="401"/>
      <c r="LC250" s="401"/>
      <c r="LD250" s="401"/>
      <c r="LE250" s="401"/>
      <c r="LF250" s="401"/>
      <c r="LG250" s="401"/>
      <c r="LH250" s="401"/>
      <c r="LI250" s="401"/>
      <c r="LJ250" s="401"/>
      <c r="LK250" s="401"/>
      <c r="LL250" s="401"/>
      <c r="LM250" s="401"/>
      <c r="LN250" s="401"/>
      <c r="LO250" s="401"/>
      <c r="LP250" s="401"/>
      <c r="LQ250" s="401"/>
      <c r="LR250" s="401"/>
      <c r="LS250" s="401"/>
      <c r="LT250" s="401"/>
      <c r="LU250" s="401"/>
      <c r="LV250" s="401"/>
      <c r="LW250" s="401"/>
      <c r="LX250" s="401"/>
      <c r="LY250" s="401"/>
      <c r="LZ250" s="401"/>
      <c r="MA250" s="401"/>
      <c r="MB250" s="401"/>
      <c r="MC250" s="401"/>
      <c r="MD250" s="401"/>
      <c r="ME250" s="401"/>
      <c r="MF250" s="401"/>
      <c r="MG250" s="401"/>
      <c r="MH250" s="401"/>
      <c r="MI250" s="401"/>
      <c r="MJ250" s="401"/>
      <c r="MK250" s="401"/>
      <c r="ML250" s="401"/>
      <c r="MM250" s="401"/>
      <c r="MN250" s="401"/>
      <c r="MO250" s="401"/>
      <c r="MP250" s="401"/>
      <c r="MQ250" s="401"/>
      <c r="MR250" s="401"/>
      <c r="MS250" s="401"/>
      <c r="MT250" s="401"/>
      <c r="MU250" s="401"/>
      <c r="MV250" s="401"/>
      <c r="MW250" s="401"/>
      <c r="MX250" s="401"/>
      <c r="MY250" s="401"/>
      <c r="MZ250" s="401"/>
      <c r="NA250" s="401"/>
      <c r="NB250" s="401"/>
      <c r="NC250" s="401"/>
      <c r="ND250" s="401"/>
      <c r="NE250" s="401"/>
      <c r="NF250" s="401"/>
      <c r="NG250" s="401"/>
      <c r="NH250" s="401"/>
      <c r="NI250" s="401"/>
      <c r="NJ250" s="401"/>
      <c r="NK250" s="401"/>
      <c r="NL250" s="401"/>
      <c r="NM250" s="401"/>
      <c r="NN250" s="401"/>
      <c r="NO250" s="401"/>
      <c r="NP250" s="401"/>
      <c r="NQ250" s="401"/>
      <c r="NR250" s="401"/>
      <c r="NS250" s="401"/>
      <c r="NT250" s="401"/>
      <c r="NU250" s="401"/>
      <c r="NV250" s="401"/>
      <c r="NW250" s="401"/>
      <c r="NX250" s="401"/>
      <c r="NY250" s="401"/>
      <c r="NZ250" s="401"/>
      <c r="OA250" s="401"/>
      <c r="OB250" s="401"/>
      <c r="OC250" s="401"/>
      <c r="OD250" s="401"/>
      <c r="OE250" s="401"/>
      <c r="OF250" s="401"/>
      <c r="OG250" s="401"/>
      <c r="OH250" s="401"/>
      <c r="OI250" s="401"/>
      <c r="OJ250" s="401"/>
      <c r="OK250" s="401"/>
      <c r="OL250" s="401"/>
      <c r="OM250" s="401"/>
      <c r="ON250" s="401"/>
      <c r="OO250" s="401"/>
      <c r="OP250" s="401"/>
      <c r="OQ250" s="401"/>
      <c r="OR250" s="401"/>
      <c r="OS250" s="401"/>
      <c r="OT250" s="401"/>
      <c r="OU250" s="401"/>
      <c r="OV250" s="401"/>
      <c r="OW250" s="401"/>
      <c r="OX250" s="401"/>
      <c r="OY250" s="401"/>
      <c r="OZ250" s="401"/>
      <c r="PA250" s="401"/>
      <c r="PB250" s="401"/>
      <c r="PC250" s="401"/>
      <c r="PD250" s="401"/>
      <c r="PE250" s="401"/>
      <c r="PF250" s="401"/>
      <c r="PG250" s="401"/>
      <c r="PH250" s="401"/>
      <c r="PI250" s="401"/>
      <c r="PJ250" s="401"/>
      <c r="PK250" s="401"/>
      <c r="PL250" s="401"/>
      <c r="PM250" s="401"/>
      <c r="PN250" s="401"/>
      <c r="PO250" s="401"/>
      <c r="PP250" s="401"/>
      <c r="PQ250" s="401"/>
      <c r="PR250" s="401"/>
      <c r="PS250" s="401"/>
      <c r="PT250" s="401"/>
      <c r="PU250" s="401"/>
      <c r="PV250" s="401"/>
      <c r="PW250" s="401"/>
      <c r="PX250" s="401"/>
      <c r="PY250" s="401"/>
      <c r="PZ250" s="401"/>
      <c r="QA250" s="401"/>
      <c r="QB250" s="401"/>
      <c r="QC250" s="401"/>
      <c r="QD250" s="401"/>
      <c r="QE250" s="401"/>
      <c r="QF250" s="401"/>
      <c r="QG250" s="401"/>
      <c r="QH250" s="401"/>
      <c r="QI250" s="401"/>
      <c r="QJ250" s="401"/>
      <c r="QK250" s="401"/>
      <c r="QL250" s="401"/>
      <c r="QM250" s="401"/>
      <c r="QN250" s="401"/>
      <c r="QO250" s="401"/>
      <c r="QP250" s="401"/>
      <c r="QQ250" s="401"/>
      <c r="QR250" s="401"/>
      <c r="QS250" s="401"/>
      <c r="QT250" s="401"/>
      <c r="QU250" s="401"/>
      <c r="QV250" s="401"/>
      <c r="QW250" s="401"/>
      <c r="QX250" s="401"/>
      <c r="QY250" s="401"/>
      <c r="QZ250" s="401"/>
      <c r="RA250" s="401"/>
      <c r="RB250" s="401"/>
      <c r="RC250" s="401"/>
      <c r="RD250" s="401"/>
      <c r="RE250" s="401"/>
      <c r="RF250" s="401"/>
      <c r="RG250" s="401"/>
      <c r="RH250" s="401"/>
      <c r="RI250" s="401"/>
      <c r="RJ250" s="401"/>
      <c r="RK250" s="401"/>
      <c r="RL250" s="401"/>
      <c r="RM250" s="401"/>
      <c r="RN250" s="401"/>
      <c r="RO250" s="401"/>
      <c r="RP250" s="401"/>
      <c r="RQ250" s="401"/>
      <c r="RR250" s="401"/>
      <c r="RS250" s="401"/>
      <c r="RT250" s="401"/>
      <c r="RU250" s="401"/>
      <c r="RV250" s="401"/>
      <c r="RW250" s="401"/>
      <c r="RX250" s="401"/>
      <c r="RY250" s="401"/>
      <c r="RZ250" s="401"/>
      <c r="SA250" s="401"/>
      <c r="SB250" s="401"/>
      <c r="SC250" s="401"/>
      <c r="SD250" s="401"/>
      <c r="SE250" s="401"/>
      <c r="SF250" s="401"/>
      <c r="SG250" s="401"/>
      <c r="SH250" s="401"/>
      <c r="SI250" s="401"/>
      <c r="SJ250" s="401"/>
      <c r="SK250" s="401"/>
      <c r="SL250" s="401"/>
      <c r="SM250" s="401"/>
      <c r="SN250" s="401"/>
      <c r="SO250" s="401"/>
      <c r="SP250" s="401"/>
      <c r="SQ250" s="401"/>
      <c r="SR250" s="401"/>
      <c r="SS250" s="401"/>
      <c r="ST250" s="401"/>
      <c r="SU250" s="401"/>
      <c r="SV250" s="401"/>
      <c r="SW250" s="401"/>
      <c r="SX250" s="401"/>
      <c r="SY250" s="401"/>
      <c r="SZ250" s="401"/>
      <c r="TA250" s="401"/>
      <c r="TB250" s="401"/>
      <c r="TC250" s="401"/>
      <c r="TD250" s="401"/>
      <c r="TE250" s="401"/>
      <c r="TF250" s="401"/>
      <c r="TG250" s="401"/>
      <c r="TH250" s="401"/>
      <c r="TI250" s="401"/>
      <c r="TJ250" s="401"/>
      <c r="TK250" s="401"/>
      <c r="TL250" s="401"/>
      <c r="TM250" s="401"/>
      <c r="TN250" s="401"/>
      <c r="TO250" s="401"/>
      <c r="TP250" s="401"/>
      <c r="TQ250" s="401"/>
      <c r="TR250" s="401"/>
      <c r="TS250" s="401"/>
      <c r="TT250" s="401"/>
      <c r="TU250" s="401"/>
      <c r="TV250" s="401"/>
      <c r="TW250" s="401"/>
      <c r="TX250" s="401"/>
      <c r="TY250" s="401"/>
      <c r="TZ250" s="401"/>
      <c r="UA250" s="401"/>
      <c r="UB250" s="401"/>
      <c r="UC250" s="401"/>
      <c r="UD250" s="401"/>
      <c r="UE250" s="401"/>
      <c r="UF250" s="401"/>
      <c r="UG250" s="401"/>
      <c r="UH250" s="401"/>
      <c r="UI250" s="401"/>
      <c r="UJ250" s="401"/>
      <c r="UK250" s="401"/>
      <c r="UL250" s="401"/>
      <c r="UM250" s="401"/>
    </row>
    <row r="251" spans="1:559" s="467" customFormat="1" ht="13.95" customHeight="1">
      <c r="A251" s="953"/>
      <c r="B251" s="450" t="s">
        <v>1301</v>
      </c>
      <c r="C251" s="451" t="s">
        <v>765</v>
      </c>
      <c r="D251" s="451" t="s">
        <v>1317</v>
      </c>
      <c r="E251" s="451" t="s">
        <v>1318</v>
      </c>
      <c r="F251" s="452">
        <v>26.64</v>
      </c>
      <c r="G251" s="452">
        <v>1.18</v>
      </c>
      <c r="H251" s="452">
        <v>2.57</v>
      </c>
      <c r="I251" s="453">
        <f>COUNT(F251:F253)</f>
        <v>3</v>
      </c>
      <c r="J251" s="458">
        <f>AVERAGE(F251:F253)</f>
        <v>32.003333333333337</v>
      </c>
      <c r="K251" s="458">
        <f>STDEV(F251:F253)</f>
        <v>10.212396062302576</v>
      </c>
      <c r="L251" s="459">
        <f>K251/J251</f>
        <v>0.31910413693269163</v>
      </c>
      <c r="M251" s="454">
        <f t="shared" si="117"/>
        <v>0.52517874361837791</v>
      </c>
      <c r="N251" s="455">
        <f t="shared" si="118"/>
        <v>0.29972947009366008</v>
      </c>
      <c r="O251" s="455">
        <f t="shared" si="119"/>
        <v>0.40054105981267984</v>
      </c>
      <c r="P251" s="455">
        <f t="shared" si="120"/>
        <v>0.59945894018732016</v>
      </c>
      <c r="Q251" s="456">
        <f t="shared" si="121"/>
        <v>1.7983768205619604</v>
      </c>
      <c r="R251" s="457">
        <f>COUNT(F251:F253)</f>
        <v>3</v>
      </c>
      <c r="S251" s="458">
        <f>AVERAGE(F251:F253)</f>
        <v>32.003333333333337</v>
      </c>
      <c r="T251" s="458">
        <f>STDEV(F251:F253)</f>
        <v>10.212396062302576</v>
      </c>
      <c r="U251" s="459">
        <f t="shared" si="139"/>
        <v>0.31910413693269163</v>
      </c>
      <c r="V251" s="460">
        <f t="shared" si="122"/>
        <v>5.3633333333333368</v>
      </c>
      <c r="W251" s="460">
        <f t="shared" si="123"/>
        <v>1.196</v>
      </c>
      <c r="X251" s="461">
        <f t="shared" si="124"/>
        <v>12.21402569051388</v>
      </c>
      <c r="Y251" s="462" t="str">
        <f t="shared" si="125"/>
        <v>Accept</v>
      </c>
      <c r="Z251" s="461"/>
      <c r="AA251" s="461"/>
      <c r="AB251" s="463"/>
      <c r="AC251" s="463"/>
      <c r="AD251" s="461"/>
      <c r="AE251" s="463"/>
      <c r="AF251" s="464">
        <f>COUNT(F251:F253)</f>
        <v>3</v>
      </c>
      <c r="AG251" s="553">
        <f>AVERAGE(F251:F253)</f>
        <v>32.003333333333337</v>
      </c>
      <c r="AH251" s="553">
        <f>STDEV(F251:F253)</f>
        <v>10.212396062302576</v>
      </c>
      <c r="AI251" s="466">
        <f>AH251/AG251</f>
        <v>0.31910413693269163</v>
      </c>
      <c r="AJ251" s="552"/>
      <c r="AK251" s="552"/>
      <c r="AL251" s="552"/>
      <c r="AM251" s="401"/>
      <c r="AN251" s="401"/>
      <c r="AO251" s="401"/>
      <c r="AP251" s="401"/>
      <c r="AQ251" s="401"/>
      <c r="AR251" s="401"/>
      <c r="AS251" s="401"/>
      <c r="AT251" s="401"/>
      <c r="AU251" s="401"/>
      <c r="AV251" s="401"/>
      <c r="AW251" s="401"/>
      <c r="AX251" s="401"/>
      <c r="AY251" s="401"/>
      <c r="AZ251" s="401"/>
      <c r="BA251" s="401"/>
      <c r="BB251" s="401"/>
      <c r="BC251" s="401"/>
      <c r="BD251" s="401"/>
      <c r="BE251" s="401"/>
      <c r="BF251" s="401"/>
      <c r="BG251" s="401"/>
      <c r="BH251" s="401"/>
      <c r="BI251" s="401"/>
      <c r="BJ251" s="401"/>
      <c r="BK251" s="401"/>
      <c r="BL251" s="401"/>
      <c r="BM251" s="401"/>
      <c r="BN251" s="401"/>
      <c r="BO251" s="401"/>
      <c r="BP251" s="401"/>
      <c r="BQ251" s="401"/>
      <c r="BR251" s="401"/>
      <c r="BS251" s="401"/>
      <c r="BT251" s="401"/>
      <c r="BU251" s="401"/>
      <c r="BV251" s="401"/>
      <c r="BW251" s="401"/>
      <c r="BX251" s="401"/>
      <c r="BY251" s="401"/>
      <c r="BZ251" s="401"/>
      <c r="CA251" s="401"/>
      <c r="CB251" s="401"/>
      <c r="CC251" s="401"/>
      <c r="CD251" s="401"/>
      <c r="CE251" s="401"/>
      <c r="CF251" s="401"/>
      <c r="CG251" s="401"/>
      <c r="CH251" s="401"/>
      <c r="CI251" s="401"/>
      <c r="CJ251" s="401"/>
      <c r="CK251" s="401"/>
      <c r="CL251" s="401"/>
      <c r="CM251" s="401"/>
      <c r="CN251" s="401"/>
      <c r="CO251" s="401"/>
      <c r="CP251" s="401"/>
      <c r="CQ251" s="401"/>
      <c r="CR251" s="401"/>
      <c r="CS251" s="401"/>
      <c r="CT251" s="401"/>
      <c r="CU251" s="401"/>
      <c r="CV251" s="401"/>
      <c r="CW251" s="401"/>
      <c r="CX251" s="401"/>
      <c r="CY251" s="401"/>
      <c r="CZ251" s="401"/>
      <c r="DA251" s="401"/>
      <c r="DB251" s="401"/>
      <c r="DC251" s="401"/>
      <c r="DD251" s="401"/>
      <c r="DE251" s="401"/>
      <c r="DF251" s="401"/>
      <c r="DG251" s="401"/>
      <c r="DH251" s="401"/>
      <c r="DI251" s="401"/>
      <c r="DJ251" s="401"/>
      <c r="DK251" s="401"/>
      <c r="DL251" s="401"/>
      <c r="DM251" s="401"/>
      <c r="DN251" s="401"/>
      <c r="DO251" s="401"/>
      <c r="DP251" s="401"/>
      <c r="DQ251" s="401"/>
      <c r="DR251" s="401"/>
      <c r="DS251" s="401"/>
      <c r="DT251" s="401"/>
      <c r="DU251" s="401"/>
      <c r="DV251" s="401"/>
      <c r="DW251" s="401"/>
      <c r="DX251" s="401"/>
      <c r="DY251" s="401"/>
      <c r="DZ251" s="401"/>
      <c r="EA251" s="401"/>
      <c r="EB251" s="401"/>
      <c r="EC251" s="401"/>
      <c r="ED251" s="401"/>
      <c r="EE251" s="401"/>
      <c r="EF251" s="401"/>
      <c r="EG251" s="401"/>
      <c r="EH251" s="401"/>
      <c r="EI251" s="401"/>
      <c r="EJ251" s="401"/>
      <c r="EK251" s="401"/>
      <c r="EL251" s="401"/>
      <c r="EM251" s="401"/>
      <c r="EN251" s="401"/>
      <c r="EO251" s="401"/>
      <c r="EP251" s="401"/>
      <c r="EQ251" s="401"/>
      <c r="ER251" s="401"/>
      <c r="ES251" s="401"/>
      <c r="ET251" s="401"/>
      <c r="EU251" s="401"/>
      <c r="EV251" s="401"/>
      <c r="EW251" s="401"/>
      <c r="EX251" s="401"/>
      <c r="EY251" s="401"/>
      <c r="EZ251" s="401"/>
      <c r="FA251" s="401"/>
      <c r="FB251" s="401"/>
      <c r="FC251" s="401"/>
      <c r="FD251" s="401"/>
      <c r="FE251" s="401"/>
      <c r="FF251" s="401"/>
      <c r="FG251" s="401"/>
      <c r="FH251" s="401"/>
      <c r="FI251" s="401"/>
      <c r="FJ251" s="401"/>
      <c r="FK251" s="401"/>
      <c r="FL251" s="401"/>
      <c r="FM251" s="401"/>
      <c r="FN251" s="401"/>
      <c r="FO251" s="401"/>
      <c r="FP251" s="401"/>
      <c r="FQ251" s="401"/>
      <c r="FR251" s="401"/>
      <c r="FS251" s="401"/>
      <c r="FT251" s="401"/>
      <c r="FU251" s="401"/>
      <c r="FV251" s="401"/>
      <c r="FW251" s="401"/>
      <c r="FX251" s="401"/>
      <c r="FY251" s="401"/>
      <c r="FZ251" s="401"/>
      <c r="GA251" s="401"/>
      <c r="GB251" s="401"/>
      <c r="GC251" s="401"/>
      <c r="GD251" s="401"/>
      <c r="GE251" s="401"/>
      <c r="GF251" s="401"/>
      <c r="GG251" s="401"/>
      <c r="GH251" s="401"/>
      <c r="GI251" s="401"/>
      <c r="GJ251" s="401"/>
      <c r="GK251" s="401"/>
      <c r="GL251" s="401"/>
      <c r="GM251" s="401"/>
      <c r="GN251" s="401"/>
      <c r="GO251" s="401"/>
      <c r="GP251" s="401"/>
      <c r="GQ251" s="401"/>
      <c r="GR251" s="401"/>
      <c r="GS251" s="401"/>
      <c r="GT251" s="401"/>
      <c r="GU251" s="401"/>
      <c r="GV251" s="401"/>
      <c r="GW251" s="401"/>
      <c r="GX251" s="401"/>
      <c r="GY251" s="401"/>
      <c r="GZ251" s="401"/>
      <c r="HA251" s="401"/>
      <c r="HB251" s="401"/>
      <c r="HC251" s="401"/>
      <c r="HD251" s="401"/>
      <c r="HE251" s="401"/>
      <c r="HF251" s="401"/>
      <c r="HG251" s="401"/>
      <c r="HH251" s="401"/>
      <c r="HI251" s="401"/>
      <c r="HJ251" s="401"/>
      <c r="HK251" s="401"/>
      <c r="HL251" s="401"/>
      <c r="HM251" s="401"/>
      <c r="HN251" s="401"/>
      <c r="HO251" s="401"/>
      <c r="HP251" s="401"/>
      <c r="HQ251" s="401"/>
      <c r="HR251" s="401"/>
      <c r="HS251" s="401"/>
      <c r="HT251" s="401"/>
      <c r="HU251" s="401"/>
      <c r="HV251" s="401"/>
      <c r="HW251" s="401"/>
      <c r="HX251" s="401"/>
      <c r="HY251" s="401"/>
      <c r="HZ251" s="401"/>
      <c r="IA251" s="401"/>
      <c r="IB251" s="401"/>
      <c r="IC251" s="401"/>
      <c r="ID251" s="401"/>
      <c r="IE251" s="401"/>
      <c r="IF251" s="401"/>
      <c r="IG251" s="401"/>
      <c r="IH251" s="401"/>
      <c r="II251" s="401"/>
      <c r="IJ251" s="401"/>
      <c r="IK251" s="401"/>
      <c r="IL251" s="401"/>
      <c r="IM251" s="401"/>
      <c r="IN251" s="401"/>
      <c r="IO251" s="401"/>
      <c r="IP251" s="401"/>
      <c r="IQ251" s="401"/>
      <c r="IR251" s="401"/>
      <c r="IS251" s="401"/>
      <c r="IT251" s="401"/>
      <c r="IU251" s="401"/>
      <c r="IV251" s="401"/>
      <c r="IW251" s="401"/>
      <c r="IX251" s="401"/>
      <c r="IY251" s="401"/>
      <c r="IZ251" s="401"/>
      <c r="JA251" s="401"/>
      <c r="JB251" s="401"/>
      <c r="JC251" s="401"/>
      <c r="JD251" s="401"/>
      <c r="JE251" s="401"/>
      <c r="JF251" s="401"/>
      <c r="JG251" s="401"/>
      <c r="JH251" s="401"/>
      <c r="JI251" s="401"/>
      <c r="JJ251" s="401"/>
      <c r="JK251" s="401"/>
      <c r="JL251" s="401"/>
      <c r="JM251" s="401"/>
      <c r="JN251" s="401"/>
      <c r="JO251" s="401"/>
      <c r="JP251" s="401"/>
      <c r="JQ251" s="401"/>
      <c r="JR251" s="401"/>
      <c r="JS251" s="401"/>
      <c r="JT251" s="401"/>
      <c r="JU251" s="401"/>
      <c r="JV251" s="401"/>
      <c r="JW251" s="401"/>
      <c r="JX251" s="401"/>
      <c r="JY251" s="401"/>
      <c r="JZ251" s="401"/>
      <c r="KA251" s="401"/>
      <c r="KB251" s="401"/>
      <c r="KC251" s="401"/>
      <c r="KD251" s="401"/>
      <c r="KE251" s="401"/>
      <c r="KF251" s="401"/>
      <c r="KG251" s="401"/>
      <c r="KH251" s="401"/>
      <c r="KI251" s="401"/>
      <c r="KJ251" s="401"/>
      <c r="KK251" s="401"/>
      <c r="KL251" s="401"/>
      <c r="KM251" s="401"/>
      <c r="KN251" s="401"/>
      <c r="KO251" s="401"/>
      <c r="KP251" s="401"/>
      <c r="KQ251" s="401"/>
      <c r="KR251" s="401"/>
      <c r="KS251" s="401"/>
      <c r="KT251" s="401"/>
      <c r="KU251" s="401"/>
      <c r="KV251" s="401"/>
      <c r="KW251" s="401"/>
      <c r="KX251" s="401"/>
      <c r="KY251" s="401"/>
      <c r="KZ251" s="401"/>
      <c r="LA251" s="401"/>
      <c r="LB251" s="401"/>
      <c r="LC251" s="401"/>
      <c r="LD251" s="401"/>
      <c r="LE251" s="401"/>
      <c r="LF251" s="401"/>
      <c r="LG251" s="401"/>
      <c r="LH251" s="401"/>
      <c r="LI251" s="401"/>
      <c r="LJ251" s="401"/>
      <c r="LK251" s="401"/>
      <c r="LL251" s="401"/>
      <c r="LM251" s="401"/>
      <c r="LN251" s="401"/>
      <c r="LO251" s="401"/>
      <c r="LP251" s="401"/>
      <c r="LQ251" s="401"/>
      <c r="LR251" s="401"/>
      <c r="LS251" s="401"/>
      <c r="LT251" s="401"/>
      <c r="LU251" s="401"/>
      <c r="LV251" s="401"/>
      <c r="LW251" s="401"/>
      <c r="LX251" s="401"/>
      <c r="LY251" s="401"/>
      <c r="LZ251" s="401"/>
      <c r="MA251" s="401"/>
      <c r="MB251" s="401"/>
      <c r="MC251" s="401"/>
      <c r="MD251" s="401"/>
      <c r="ME251" s="401"/>
      <c r="MF251" s="401"/>
      <c r="MG251" s="401"/>
      <c r="MH251" s="401"/>
      <c r="MI251" s="401"/>
      <c r="MJ251" s="401"/>
      <c r="MK251" s="401"/>
      <c r="ML251" s="401"/>
      <c r="MM251" s="401"/>
      <c r="MN251" s="401"/>
      <c r="MO251" s="401"/>
      <c r="MP251" s="401"/>
      <c r="MQ251" s="401"/>
      <c r="MR251" s="401"/>
      <c r="MS251" s="401"/>
      <c r="MT251" s="401"/>
      <c r="MU251" s="401"/>
      <c r="MV251" s="401"/>
      <c r="MW251" s="401"/>
      <c r="MX251" s="401"/>
      <c r="MY251" s="401"/>
      <c r="MZ251" s="401"/>
      <c r="NA251" s="401"/>
      <c r="NB251" s="401"/>
      <c r="NC251" s="401"/>
      <c r="ND251" s="401"/>
      <c r="NE251" s="401"/>
      <c r="NF251" s="401"/>
      <c r="NG251" s="401"/>
      <c r="NH251" s="401"/>
      <c r="NI251" s="401"/>
      <c r="NJ251" s="401"/>
      <c r="NK251" s="401"/>
      <c r="NL251" s="401"/>
      <c r="NM251" s="401"/>
      <c r="NN251" s="401"/>
      <c r="NO251" s="401"/>
      <c r="NP251" s="401"/>
      <c r="NQ251" s="401"/>
      <c r="NR251" s="401"/>
      <c r="NS251" s="401"/>
      <c r="NT251" s="401"/>
      <c r="NU251" s="401"/>
      <c r="NV251" s="401"/>
      <c r="NW251" s="401"/>
      <c r="NX251" s="401"/>
      <c r="NY251" s="401"/>
      <c r="NZ251" s="401"/>
      <c r="OA251" s="401"/>
      <c r="OB251" s="401"/>
      <c r="OC251" s="401"/>
      <c r="OD251" s="401"/>
      <c r="OE251" s="401"/>
      <c r="OF251" s="401"/>
      <c r="OG251" s="401"/>
      <c r="OH251" s="401"/>
      <c r="OI251" s="401"/>
      <c r="OJ251" s="401"/>
      <c r="OK251" s="401"/>
      <c r="OL251" s="401"/>
      <c r="OM251" s="401"/>
      <c r="ON251" s="401"/>
      <c r="OO251" s="401"/>
      <c r="OP251" s="401"/>
      <c r="OQ251" s="401"/>
      <c r="OR251" s="401"/>
      <c r="OS251" s="401"/>
      <c r="OT251" s="401"/>
      <c r="OU251" s="401"/>
      <c r="OV251" s="401"/>
      <c r="OW251" s="401"/>
      <c r="OX251" s="401"/>
      <c r="OY251" s="401"/>
      <c r="OZ251" s="401"/>
      <c r="PA251" s="401"/>
      <c r="PB251" s="401"/>
      <c r="PC251" s="401"/>
      <c r="PD251" s="401"/>
      <c r="PE251" s="401"/>
      <c r="PF251" s="401"/>
      <c r="PG251" s="401"/>
      <c r="PH251" s="401"/>
      <c r="PI251" s="401"/>
      <c r="PJ251" s="401"/>
      <c r="PK251" s="401"/>
      <c r="PL251" s="401"/>
      <c r="PM251" s="401"/>
      <c r="PN251" s="401"/>
      <c r="PO251" s="401"/>
      <c r="PP251" s="401"/>
      <c r="PQ251" s="401"/>
      <c r="PR251" s="401"/>
      <c r="PS251" s="401"/>
      <c r="PT251" s="401"/>
      <c r="PU251" s="401"/>
      <c r="PV251" s="401"/>
      <c r="PW251" s="401"/>
      <c r="PX251" s="401"/>
      <c r="PY251" s="401"/>
      <c r="PZ251" s="401"/>
      <c r="QA251" s="401"/>
      <c r="QB251" s="401"/>
      <c r="QC251" s="401"/>
      <c r="QD251" s="401"/>
      <c r="QE251" s="401"/>
      <c r="QF251" s="401"/>
      <c r="QG251" s="401"/>
      <c r="QH251" s="401"/>
      <c r="QI251" s="401"/>
      <c r="QJ251" s="401"/>
      <c r="QK251" s="401"/>
      <c r="QL251" s="401"/>
      <c r="QM251" s="401"/>
      <c r="QN251" s="401"/>
      <c r="QO251" s="401"/>
      <c r="QP251" s="401"/>
      <c r="QQ251" s="401"/>
      <c r="QR251" s="401"/>
      <c r="QS251" s="401"/>
      <c r="QT251" s="401"/>
      <c r="QU251" s="401"/>
      <c r="QV251" s="401"/>
      <c r="QW251" s="401"/>
      <c r="QX251" s="401"/>
      <c r="QY251" s="401"/>
      <c r="QZ251" s="401"/>
      <c r="RA251" s="401"/>
      <c r="RB251" s="401"/>
      <c r="RC251" s="401"/>
      <c r="RD251" s="401"/>
      <c r="RE251" s="401"/>
      <c r="RF251" s="401"/>
      <c r="RG251" s="401"/>
      <c r="RH251" s="401"/>
      <c r="RI251" s="401"/>
      <c r="RJ251" s="401"/>
      <c r="RK251" s="401"/>
      <c r="RL251" s="401"/>
      <c r="RM251" s="401"/>
      <c r="RN251" s="401"/>
      <c r="RO251" s="401"/>
      <c r="RP251" s="401"/>
      <c r="RQ251" s="401"/>
      <c r="RR251" s="401"/>
      <c r="RS251" s="401"/>
      <c r="RT251" s="401"/>
      <c r="RU251" s="401"/>
      <c r="RV251" s="401"/>
      <c r="RW251" s="401"/>
      <c r="RX251" s="401"/>
      <c r="RY251" s="401"/>
      <c r="RZ251" s="401"/>
      <c r="SA251" s="401"/>
      <c r="SB251" s="401"/>
      <c r="SC251" s="401"/>
      <c r="SD251" s="401"/>
      <c r="SE251" s="401"/>
      <c r="SF251" s="401"/>
      <c r="SG251" s="401"/>
      <c r="SH251" s="401"/>
      <c r="SI251" s="401"/>
      <c r="SJ251" s="401"/>
      <c r="SK251" s="401"/>
      <c r="SL251" s="401"/>
      <c r="SM251" s="401"/>
      <c r="SN251" s="401"/>
      <c r="SO251" s="401"/>
      <c r="SP251" s="401"/>
      <c r="SQ251" s="401"/>
      <c r="SR251" s="401"/>
      <c r="SS251" s="401"/>
      <c r="ST251" s="401"/>
      <c r="SU251" s="401"/>
      <c r="SV251" s="401"/>
      <c r="SW251" s="401"/>
      <c r="SX251" s="401"/>
      <c r="SY251" s="401"/>
      <c r="SZ251" s="401"/>
      <c r="TA251" s="401"/>
      <c r="TB251" s="401"/>
      <c r="TC251" s="401"/>
      <c r="TD251" s="401"/>
      <c r="TE251" s="401"/>
      <c r="TF251" s="401"/>
      <c r="TG251" s="401"/>
      <c r="TH251" s="401"/>
      <c r="TI251" s="401"/>
      <c r="TJ251" s="401"/>
      <c r="TK251" s="401"/>
      <c r="TL251" s="401"/>
      <c r="TM251" s="401"/>
      <c r="TN251" s="401"/>
      <c r="TO251" s="401"/>
      <c r="TP251" s="401"/>
      <c r="TQ251" s="401"/>
      <c r="TR251" s="401"/>
      <c r="TS251" s="401"/>
      <c r="TT251" s="401"/>
      <c r="TU251" s="401"/>
      <c r="TV251" s="401"/>
      <c r="TW251" s="401"/>
      <c r="TX251" s="401"/>
      <c r="TY251" s="401"/>
      <c r="TZ251" s="401"/>
      <c r="UA251" s="401"/>
      <c r="UB251" s="401"/>
      <c r="UC251" s="401"/>
      <c r="UD251" s="401"/>
      <c r="UE251" s="401"/>
      <c r="UF251" s="401"/>
      <c r="UG251" s="401"/>
      <c r="UH251" s="401"/>
      <c r="UI251" s="401"/>
      <c r="UJ251" s="401"/>
      <c r="UK251" s="401"/>
      <c r="UL251" s="401"/>
      <c r="UM251" s="401"/>
    </row>
    <row r="252" spans="1:559" s="401" customFormat="1" ht="13.95" customHeight="1">
      <c r="A252" s="953"/>
      <c r="B252" s="468" t="s">
        <v>1301</v>
      </c>
      <c r="C252" s="469" t="s">
        <v>765</v>
      </c>
      <c r="D252" s="469" t="s">
        <v>1319</v>
      </c>
      <c r="E252" s="469" t="s">
        <v>1320</v>
      </c>
      <c r="F252" s="470">
        <v>25.59</v>
      </c>
      <c r="G252" s="470">
        <v>2.06</v>
      </c>
      <c r="H252" s="470">
        <v>3.01</v>
      </c>
      <c r="I252" s="471">
        <f t="shared" ref="I252:L253" si="145">I251</f>
        <v>3</v>
      </c>
      <c r="J252" s="472">
        <f t="shared" si="145"/>
        <v>32.003333333333337</v>
      </c>
      <c r="K252" s="472">
        <f t="shared" si="145"/>
        <v>10.212396062302576</v>
      </c>
      <c r="L252" s="473">
        <f t="shared" si="145"/>
        <v>0.31910413693269163</v>
      </c>
      <c r="M252" s="474">
        <f t="shared" si="117"/>
        <v>0.62799496750886219</v>
      </c>
      <c r="N252" s="475">
        <f t="shared" si="118"/>
        <v>0.26500361836259889</v>
      </c>
      <c r="O252" s="475">
        <f t="shared" si="119"/>
        <v>0.46999276327480222</v>
      </c>
      <c r="P252" s="475">
        <f t="shared" si="120"/>
        <v>0.53000723672519778</v>
      </c>
      <c r="Q252" s="476">
        <f t="shared" si="121"/>
        <v>1.5900217101755934</v>
      </c>
      <c r="R252" s="477"/>
      <c r="S252" s="472"/>
      <c r="T252" s="472"/>
      <c r="U252" s="473"/>
      <c r="V252" s="478">
        <f t="shared" si="122"/>
        <v>6.4133333333333375</v>
      </c>
      <c r="W252" s="478">
        <f t="shared" si="123"/>
        <v>1.196</v>
      </c>
      <c r="X252" s="479">
        <f t="shared" si="124"/>
        <v>12.21402569051388</v>
      </c>
      <c r="Y252" s="480" t="str">
        <f t="shared" si="125"/>
        <v>Accept</v>
      </c>
      <c r="Z252" s="479"/>
      <c r="AA252" s="479"/>
      <c r="AB252" s="481"/>
      <c r="AC252" s="481"/>
      <c r="AD252" s="479"/>
      <c r="AE252" s="481"/>
      <c r="AF252" s="464"/>
      <c r="AG252" s="482"/>
      <c r="AH252" s="482"/>
      <c r="AI252" s="483"/>
      <c r="AJ252" s="552"/>
      <c r="AK252" s="552"/>
      <c r="AL252" s="552"/>
    </row>
    <row r="253" spans="1:559" s="501" customFormat="1" ht="13.95" customHeight="1">
      <c r="A253" s="954"/>
      <c r="B253" s="484" t="s">
        <v>1301</v>
      </c>
      <c r="C253" s="485" t="s">
        <v>765</v>
      </c>
      <c r="D253" s="485" t="s">
        <v>1321</v>
      </c>
      <c r="E253" s="485" t="s">
        <v>1322</v>
      </c>
      <c r="F253" s="486">
        <v>43.78</v>
      </c>
      <c r="G253" s="486">
        <v>2.62</v>
      </c>
      <c r="H253" s="486">
        <v>4.5999999999999996</v>
      </c>
      <c r="I253" s="487">
        <f t="shared" si="145"/>
        <v>3</v>
      </c>
      <c r="J253" s="488">
        <f t="shared" si="145"/>
        <v>32.003333333333337</v>
      </c>
      <c r="K253" s="488">
        <f t="shared" si="145"/>
        <v>10.212396062302576</v>
      </c>
      <c r="L253" s="489">
        <f t="shared" si="145"/>
        <v>0.31910413693269163</v>
      </c>
      <c r="M253" s="490">
        <f t="shared" si="117"/>
        <v>1.1531737111272391</v>
      </c>
      <c r="N253" s="491">
        <f t="shared" si="118"/>
        <v>0.87558045423422826</v>
      </c>
      <c r="O253" s="491">
        <f t="shared" si="119"/>
        <v>0.75116090846845651</v>
      </c>
      <c r="P253" s="491">
        <f t="shared" si="120"/>
        <v>0.24883909153154349</v>
      </c>
      <c r="Q253" s="492">
        <f t="shared" si="121"/>
        <v>0.74651727459463046</v>
      </c>
      <c r="R253" s="493"/>
      <c r="S253" s="488"/>
      <c r="T253" s="488"/>
      <c r="U253" s="489"/>
      <c r="V253" s="494">
        <f t="shared" si="122"/>
        <v>11.776666666666664</v>
      </c>
      <c r="W253" s="494">
        <f t="shared" si="123"/>
        <v>1.196</v>
      </c>
      <c r="X253" s="495">
        <f t="shared" si="124"/>
        <v>12.21402569051388</v>
      </c>
      <c r="Y253" s="496" t="str">
        <f t="shared" si="125"/>
        <v>Accept</v>
      </c>
      <c r="Z253" s="495"/>
      <c r="AA253" s="495"/>
      <c r="AB253" s="497"/>
      <c r="AC253" s="497"/>
      <c r="AD253" s="495"/>
      <c r="AE253" s="497"/>
      <c r="AF253" s="498"/>
      <c r="AG253" s="499"/>
      <c r="AH253" s="499"/>
      <c r="AI253" s="500"/>
      <c r="AJ253" s="552"/>
      <c r="AK253" s="552"/>
      <c r="AL253" s="552"/>
      <c r="AM253" s="401"/>
      <c r="AN253" s="401"/>
      <c r="AO253" s="401"/>
      <c r="AP253" s="401"/>
      <c r="AQ253" s="401"/>
      <c r="AR253" s="401"/>
      <c r="AS253" s="401"/>
      <c r="AT253" s="401"/>
      <c r="AU253" s="401"/>
      <c r="AV253" s="401"/>
      <c r="AW253" s="401"/>
      <c r="AX253" s="401"/>
      <c r="AY253" s="401"/>
      <c r="AZ253" s="401"/>
      <c r="BA253" s="401"/>
      <c r="BB253" s="401"/>
      <c r="BC253" s="401"/>
      <c r="BD253" s="401"/>
      <c r="BE253" s="401"/>
      <c r="BF253" s="401"/>
      <c r="BG253" s="401"/>
      <c r="BH253" s="401"/>
      <c r="BI253" s="401"/>
      <c r="BJ253" s="401"/>
      <c r="BK253" s="401"/>
      <c r="BL253" s="401"/>
      <c r="BM253" s="401"/>
      <c r="BN253" s="401"/>
      <c r="BO253" s="401"/>
      <c r="BP253" s="401"/>
      <c r="BQ253" s="401"/>
      <c r="BR253" s="401"/>
      <c r="BS253" s="401"/>
      <c r="BT253" s="401"/>
      <c r="BU253" s="401"/>
      <c r="BV253" s="401"/>
      <c r="BW253" s="401"/>
      <c r="BX253" s="401"/>
      <c r="BY253" s="401"/>
      <c r="BZ253" s="401"/>
      <c r="CA253" s="401"/>
      <c r="CB253" s="401"/>
      <c r="CC253" s="401"/>
      <c r="CD253" s="401"/>
      <c r="CE253" s="401"/>
      <c r="CF253" s="401"/>
      <c r="CG253" s="401"/>
      <c r="CH253" s="401"/>
      <c r="CI253" s="401"/>
      <c r="CJ253" s="401"/>
      <c r="CK253" s="401"/>
      <c r="CL253" s="401"/>
      <c r="CM253" s="401"/>
      <c r="CN253" s="401"/>
      <c r="CO253" s="401"/>
      <c r="CP253" s="401"/>
      <c r="CQ253" s="401"/>
      <c r="CR253" s="401"/>
      <c r="CS253" s="401"/>
      <c r="CT253" s="401"/>
      <c r="CU253" s="401"/>
      <c r="CV253" s="401"/>
      <c r="CW253" s="401"/>
      <c r="CX253" s="401"/>
      <c r="CY253" s="401"/>
      <c r="CZ253" s="401"/>
      <c r="DA253" s="401"/>
      <c r="DB253" s="401"/>
      <c r="DC253" s="401"/>
      <c r="DD253" s="401"/>
      <c r="DE253" s="401"/>
      <c r="DF253" s="401"/>
      <c r="DG253" s="401"/>
      <c r="DH253" s="401"/>
      <c r="DI253" s="401"/>
      <c r="DJ253" s="401"/>
      <c r="DK253" s="401"/>
      <c r="DL253" s="401"/>
      <c r="DM253" s="401"/>
      <c r="DN253" s="401"/>
      <c r="DO253" s="401"/>
      <c r="DP253" s="401"/>
      <c r="DQ253" s="401"/>
      <c r="DR253" s="401"/>
      <c r="DS253" s="401"/>
      <c r="DT253" s="401"/>
      <c r="DU253" s="401"/>
      <c r="DV253" s="401"/>
      <c r="DW253" s="401"/>
      <c r="DX253" s="401"/>
      <c r="DY253" s="401"/>
      <c r="DZ253" s="401"/>
      <c r="EA253" s="401"/>
      <c r="EB253" s="401"/>
      <c r="EC253" s="401"/>
      <c r="ED253" s="401"/>
      <c r="EE253" s="401"/>
      <c r="EF253" s="401"/>
      <c r="EG253" s="401"/>
      <c r="EH253" s="401"/>
      <c r="EI253" s="401"/>
      <c r="EJ253" s="401"/>
      <c r="EK253" s="401"/>
      <c r="EL253" s="401"/>
      <c r="EM253" s="401"/>
      <c r="EN253" s="401"/>
      <c r="EO253" s="401"/>
      <c r="EP253" s="401"/>
      <c r="EQ253" s="401"/>
      <c r="ER253" s="401"/>
      <c r="ES253" s="401"/>
      <c r="ET253" s="401"/>
      <c r="EU253" s="401"/>
      <c r="EV253" s="401"/>
      <c r="EW253" s="401"/>
      <c r="EX253" s="401"/>
      <c r="EY253" s="401"/>
      <c r="EZ253" s="401"/>
      <c r="FA253" s="401"/>
      <c r="FB253" s="401"/>
      <c r="FC253" s="401"/>
      <c r="FD253" s="401"/>
      <c r="FE253" s="401"/>
      <c r="FF253" s="401"/>
      <c r="FG253" s="401"/>
      <c r="FH253" s="401"/>
      <c r="FI253" s="401"/>
      <c r="FJ253" s="401"/>
      <c r="FK253" s="401"/>
      <c r="FL253" s="401"/>
      <c r="FM253" s="401"/>
      <c r="FN253" s="401"/>
      <c r="FO253" s="401"/>
      <c r="FP253" s="401"/>
      <c r="FQ253" s="401"/>
      <c r="FR253" s="401"/>
      <c r="FS253" s="401"/>
      <c r="FT253" s="401"/>
      <c r="FU253" s="401"/>
      <c r="FV253" s="401"/>
      <c r="FW253" s="401"/>
      <c r="FX253" s="401"/>
      <c r="FY253" s="401"/>
      <c r="FZ253" s="401"/>
      <c r="GA253" s="401"/>
      <c r="GB253" s="401"/>
      <c r="GC253" s="401"/>
      <c r="GD253" s="401"/>
      <c r="GE253" s="401"/>
      <c r="GF253" s="401"/>
      <c r="GG253" s="401"/>
      <c r="GH253" s="401"/>
      <c r="GI253" s="401"/>
      <c r="GJ253" s="401"/>
      <c r="GK253" s="401"/>
      <c r="GL253" s="401"/>
      <c r="GM253" s="401"/>
      <c r="GN253" s="401"/>
      <c r="GO253" s="401"/>
      <c r="GP253" s="401"/>
      <c r="GQ253" s="401"/>
      <c r="GR253" s="401"/>
      <c r="GS253" s="401"/>
      <c r="GT253" s="401"/>
      <c r="GU253" s="401"/>
      <c r="GV253" s="401"/>
      <c r="GW253" s="401"/>
      <c r="GX253" s="401"/>
      <c r="GY253" s="401"/>
      <c r="GZ253" s="401"/>
      <c r="HA253" s="401"/>
      <c r="HB253" s="401"/>
      <c r="HC253" s="401"/>
      <c r="HD253" s="401"/>
      <c r="HE253" s="401"/>
      <c r="HF253" s="401"/>
      <c r="HG253" s="401"/>
      <c r="HH253" s="401"/>
      <c r="HI253" s="401"/>
      <c r="HJ253" s="401"/>
      <c r="HK253" s="401"/>
      <c r="HL253" s="401"/>
      <c r="HM253" s="401"/>
      <c r="HN253" s="401"/>
      <c r="HO253" s="401"/>
      <c r="HP253" s="401"/>
      <c r="HQ253" s="401"/>
      <c r="HR253" s="401"/>
      <c r="HS253" s="401"/>
      <c r="HT253" s="401"/>
      <c r="HU253" s="401"/>
      <c r="HV253" s="401"/>
      <c r="HW253" s="401"/>
      <c r="HX253" s="401"/>
      <c r="HY253" s="401"/>
      <c r="HZ253" s="401"/>
      <c r="IA253" s="401"/>
      <c r="IB253" s="401"/>
      <c r="IC253" s="401"/>
      <c r="ID253" s="401"/>
      <c r="IE253" s="401"/>
      <c r="IF253" s="401"/>
      <c r="IG253" s="401"/>
      <c r="IH253" s="401"/>
      <c r="II253" s="401"/>
      <c r="IJ253" s="401"/>
      <c r="IK253" s="401"/>
      <c r="IL253" s="401"/>
      <c r="IM253" s="401"/>
      <c r="IN253" s="401"/>
      <c r="IO253" s="401"/>
      <c r="IP253" s="401"/>
      <c r="IQ253" s="401"/>
      <c r="IR253" s="401"/>
      <c r="IS253" s="401"/>
      <c r="IT253" s="401"/>
      <c r="IU253" s="401"/>
      <c r="IV253" s="401"/>
      <c r="IW253" s="401"/>
      <c r="IX253" s="401"/>
      <c r="IY253" s="401"/>
      <c r="IZ253" s="401"/>
      <c r="JA253" s="401"/>
      <c r="JB253" s="401"/>
      <c r="JC253" s="401"/>
      <c r="JD253" s="401"/>
      <c r="JE253" s="401"/>
      <c r="JF253" s="401"/>
      <c r="JG253" s="401"/>
      <c r="JH253" s="401"/>
      <c r="JI253" s="401"/>
      <c r="JJ253" s="401"/>
      <c r="JK253" s="401"/>
      <c r="JL253" s="401"/>
      <c r="JM253" s="401"/>
      <c r="JN253" s="401"/>
      <c r="JO253" s="401"/>
      <c r="JP253" s="401"/>
      <c r="JQ253" s="401"/>
      <c r="JR253" s="401"/>
      <c r="JS253" s="401"/>
      <c r="JT253" s="401"/>
      <c r="JU253" s="401"/>
      <c r="JV253" s="401"/>
      <c r="JW253" s="401"/>
      <c r="JX253" s="401"/>
      <c r="JY253" s="401"/>
      <c r="JZ253" s="401"/>
      <c r="KA253" s="401"/>
      <c r="KB253" s="401"/>
      <c r="KC253" s="401"/>
      <c r="KD253" s="401"/>
      <c r="KE253" s="401"/>
      <c r="KF253" s="401"/>
      <c r="KG253" s="401"/>
      <c r="KH253" s="401"/>
      <c r="KI253" s="401"/>
      <c r="KJ253" s="401"/>
      <c r="KK253" s="401"/>
      <c r="KL253" s="401"/>
      <c r="KM253" s="401"/>
      <c r="KN253" s="401"/>
      <c r="KO253" s="401"/>
      <c r="KP253" s="401"/>
      <c r="KQ253" s="401"/>
      <c r="KR253" s="401"/>
      <c r="KS253" s="401"/>
      <c r="KT253" s="401"/>
      <c r="KU253" s="401"/>
      <c r="KV253" s="401"/>
      <c r="KW253" s="401"/>
      <c r="KX253" s="401"/>
      <c r="KY253" s="401"/>
      <c r="KZ253" s="401"/>
      <c r="LA253" s="401"/>
      <c r="LB253" s="401"/>
      <c r="LC253" s="401"/>
      <c r="LD253" s="401"/>
      <c r="LE253" s="401"/>
      <c r="LF253" s="401"/>
      <c r="LG253" s="401"/>
      <c r="LH253" s="401"/>
      <c r="LI253" s="401"/>
      <c r="LJ253" s="401"/>
      <c r="LK253" s="401"/>
      <c r="LL253" s="401"/>
      <c r="LM253" s="401"/>
      <c r="LN253" s="401"/>
      <c r="LO253" s="401"/>
      <c r="LP253" s="401"/>
      <c r="LQ253" s="401"/>
      <c r="LR253" s="401"/>
      <c r="LS253" s="401"/>
      <c r="LT253" s="401"/>
      <c r="LU253" s="401"/>
      <c r="LV253" s="401"/>
      <c r="LW253" s="401"/>
      <c r="LX253" s="401"/>
      <c r="LY253" s="401"/>
      <c r="LZ253" s="401"/>
      <c r="MA253" s="401"/>
      <c r="MB253" s="401"/>
      <c r="MC253" s="401"/>
      <c r="MD253" s="401"/>
      <c r="ME253" s="401"/>
      <c r="MF253" s="401"/>
      <c r="MG253" s="401"/>
      <c r="MH253" s="401"/>
      <c r="MI253" s="401"/>
      <c r="MJ253" s="401"/>
      <c r="MK253" s="401"/>
      <c r="ML253" s="401"/>
      <c r="MM253" s="401"/>
      <c r="MN253" s="401"/>
      <c r="MO253" s="401"/>
      <c r="MP253" s="401"/>
      <c r="MQ253" s="401"/>
      <c r="MR253" s="401"/>
      <c r="MS253" s="401"/>
      <c r="MT253" s="401"/>
      <c r="MU253" s="401"/>
      <c r="MV253" s="401"/>
      <c r="MW253" s="401"/>
      <c r="MX253" s="401"/>
      <c r="MY253" s="401"/>
      <c r="MZ253" s="401"/>
      <c r="NA253" s="401"/>
      <c r="NB253" s="401"/>
      <c r="NC253" s="401"/>
      <c r="ND253" s="401"/>
      <c r="NE253" s="401"/>
      <c r="NF253" s="401"/>
      <c r="NG253" s="401"/>
      <c r="NH253" s="401"/>
      <c r="NI253" s="401"/>
      <c r="NJ253" s="401"/>
      <c r="NK253" s="401"/>
      <c r="NL253" s="401"/>
      <c r="NM253" s="401"/>
      <c r="NN253" s="401"/>
      <c r="NO253" s="401"/>
      <c r="NP253" s="401"/>
      <c r="NQ253" s="401"/>
      <c r="NR253" s="401"/>
      <c r="NS253" s="401"/>
      <c r="NT253" s="401"/>
      <c r="NU253" s="401"/>
      <c r="NV253" s="401"/>
      <c r="NW253" s="401"/>
      <c r="NX253" s="401"/>
      <c r="NY253" s="401"/>
      <c r="NZ253" s="401"/>
      <c r="OA253" s="401"/>
      <c r="OB253" s="401"/>
      <c r="OC253" s="401"/>
      <c r="OD253" s="401"/>
      <c r="OE253" s="401"/>
      <c r="OF253" s="401"/>
      <c r="OG253" s="401"/>
      <c r="OH253" s="401"/>
      <c r="OI253" s="401"/>
      <c r="OJ253" s="401"/>
      <c r="OK253" s="401"/>
      <c r="OL253" s="401"/>
      <c r="OM253" s="401"/>
      <c r="ON253" s="401"/>
      <c r="OO253" s="401"/>
      <c r="OP253" s="401"/>
      <c r="OQ253" s="401"/>
      <c r="OR253" s="401"/>
      <c r="OS253" s="401"/>
      <c r="OT253" s="401"/>
      <c r="OU253" s="401"/>
      <c r="OV253" s="401"/>
      <c r="OW253" s="401"/>
      <c r="OX253" s="401"/>
      <c r="OY253" s="401"/>
      <c r="OZ253" s="401"/>
      <c r="PA253" s="401"/>
      <c r="PB253" s="401"/>
      <c r="PC253" s="401"/>
      <c r="PD253" s="401"/>
      <c r="PE253" s="401"/>
      <c r="PF253" s="401"/>
      <c r="PG253" s="401"/>
      <c r="PH253" s="401"/>
      <c r="PI253" s="401"/>
      <c r="PJ253" s="401"/>
      <c r="PK253" s="401"/>
      <c r="PL253" s="401"/>
      <c r="PM253" s="401"/>
      <c r="PN253" s="401"/>
      <c r="PO253" s="401"/>
      <c r="PP253" s="401"/>
      <c r="PQ253" s="401"/>
      <c r="PR253" s="401"/>
      <c r="PS253" s="401"/>
      <c r="PT253" s="401"/>
      <c r="PU253" s="401"/>
      <c r="PV253" s="401"/>
      <c r="PW253" s="401"/>
      <c r="PX253" s="401"/>
      <c r="PY253" s="401"/>
      <c r="PZ253" s="401"/>
      <c r="QA253" s="401"/>
      <c r="QB253" s="401"/>
      <c r="QC253" s="401"/>
      <c r="QD253" s="401"/>
      <c r="QE253" s="401"/>
      <c r="QF253" s="401"/>
      <c r="QG253" s="401"/>
      <c r="QH253" s="401"/>
      <c r="QI253" s="401"/>
      <c r="QJ253" s="401"/>
      <c r="QK253" s="401"/>
      <c r="QL253" s="401"/>
      <c r="QM253" s="401"/>
      <c r="QN253" s="401"/>
      <c r="QO253" s="401"/>
      <c r="QP253" s="401"/>
      <c r="QQ253" s="401"/>
      <c r="QR253" s="401"/>
      <c r="QS253" s="401"/>
      <c r="QT253" s="401"/>
      <c r="QU253" s="401"/>
      <c r="QV253" s="401"/>
      <c r="QW253" s="401"/>
      <c r="QX253" s="401"/>
      <c r="QY253" s="401"/>
      <c r="QZ253" s="401"/>
      <c r="RA253" s="401"/>
      <c r="RB253" s="401"/>
      <c r="RC253" s="401"/>
      <c r="RD253" s="401"/>
      <c r="RE253" s="401"/>
      <c r="RF253" s="401"/>
      <c r="RG253" s="401"/>
      <c r="RH253" s="401"/>
      <c r="RI253" s="401"/>
      <c r="RJ253" s="401"/>
      <c r="RK253" s="401"/>
      <c r="RL253" s="401"/>
      <c r="RM253" s="401"/>
      <c r="RN253" s="401"/>
      <c r="RO253" s="401"/>
      <c r="RP253" s="401"/>
      <c r="RQ253" s="401"/>
      <c r="RR253" s="401"/>
      <c r="RS253" s="401"/>
      <c r="RT253" s="401"/>
      <c r="RU253" s="401"/>
      <c r="RV253" s="401"/>
      <c r="RW253" s="401"/>
      <c r="RX253" s="401"/>
      <c r="RY253" s="401"/>
      <c r="RZ253" s="401"/>
      <c r="SA253" s="401"/>
      <c r="SB253" s="401"/>
      <c r="SC253" s="401"/>
      <c r="SD253" s="401"/>
      <c r="SE253" s="401"/>
      <c r="SF253" s="401"/>
      <c r="SG253" s="401"/>
      <c r="SH253" s="401"/>
      <c r="SI253" s="401"/>
      <c r="SJ253" s="401"/>
      <c r="SK253" s="401"/>
      <c r="SL253" s="401"/>
      <c r="SM253" s="401"/>
      <c r="SN253" s="401"/>
      <c r="SO253" s="401"/>
      <c r="SP253" s="401"/>
      <c r="SQ253" s="401"/>
      <c r="SR253" s="401"/>
      <c r="SS253" s="401"/>
      <c r="ST253" s="401"/>
      <c r="SU253" s="401"/>
      <c r="SV253" s="401"/>
      <c r="SW253" s="401"/>
      <c r="SX253" s="401"/>
      <c r="SY253" s="401"/>
      <c r="SZ253" s="401"/>
      <c r="TA253" s="401"/>
      <c r="TB253" s="401"/>
      <c r="TC253" s="401"/>
      <c r="TD253" s="401"/>
      <c r="TE253" s="401"/>
      <c r="TF253" s="401"/>
      <c r="TG253" s="401"/>
      <c r="TH253" s="401"/>
      <c r="TI253" s="401"/>
      <c r="TJ253" s="401"/>
      <c r="TK253" s="401"/>
      <c r="TL253" s="401"/>
      <c r="TM253" s="401"/>
      <c r="TN253" s="401"/>
      <c r="TO253" s="401"/>
      <c r="TP253" s="401"/>
      <c r="TQ253" s="401"/>
      <c r="TR253" s="401"/>
      <c r="TS253" s="401"/>
      <c r="TT253" s="401"/>
      <c r="TU253" s="401"/>
      <c r="TV253" s="401"/>
      <c r="TW253" s="401"/>
      <c r="TX253" s="401"/>
      <c r="TY253" s="401"/>
      <c r="TZ253" s="401"/>
      <c r="UA253" s="401"/>
      <c r="UB253" s="401"/>
      <c r="UC253" s="401"/>
      <c r="UD253" s="401"/>
      <c r="UE253" s="401"/>
      <c r="UF253" s="401"/>
      <c r="UG253" s="401"/>
      <c r="UH253" s="401"/>
      <c r="UI253" s="401"/>
      <c r="UJ253" s="401"/>
      <c r="UK253" s="401"/>
      <c r="UL253" s="401"/>
      <c r="UM253" s="401"/>
    </row>
    <row r="254" spans="1:559" s="467" customFormat="1" ht="13.95" customHeight="1">
      <c r="A254" s="952" t="s">
        <v>826</v>
      </c>
      <c r="B254" s="450" t="s">
        <v>1301</v>
      </c>
      <c r="C254" s="451" t="s">
        <v>828</v>
      </c>
      <c r="D254" s="451" t="s">
        <v>1342</v>
      </c>
      <c r="E254" s="451" t="s">
        <v>1343</v>
      </c>
      <c r="F254" s="452">
        <v>69.22</v>
      </c>
      <c r="G254" s="452">
        <v>4</v>
      </c>
      <c r="H254" s="452">
        <v>7.22</v>
      </c>
      <c r="I254" s="453">
        <f>COUNT(F254:F265)</f>
        <v>12</v>
      </c>
      <c r="J254" s="458">
        <f>AVERAGE(F254:F265)</f>
        <v>25.911666666666665</v>
      </c>
      <c r="K254" s="458">
        <f>STDEV(F254:F265)</f>
        <v>19.118929141433409</v>
      </c>
      <c r="L254" s="459">
        <f>K254/J254</f>
        <v>0.73785022736605432</v>
      </c>
      <c r="M254" s="454">
        <f t="shared" si="117"/>
        <v>2.2652070632699868</v>
      </c>
      <c r="N254" s="455">
        <f t="shared" si="118"/>
        <v>0.98825001204615825</v>
      </c>
      <c r="O254" s="455">
        <f t="shared" si="119"/>
        <v>0.97650002409231651</v>
      </c>
      <c r="P254" s="455">
        <f t="shared" si="120"/>
        <v>2.349997590768349E-2</v>
      </c>
      <c r="Q254" s="456">
        <f t="shared" si="121"/>
        <v>0.28199971089220188</v>
      </c>
      <c r="R254" s="457">
        <f>COUNT(F255:F265)</f>
        <v>11</v>
      </c>
      <c r="S254" s="458">
        <f>AVERAGE(F255:F265)</f>
        <v>21.974545454545453</v>
      </c>
      <c r="T254" s="458">
        <f>STDEV(F255:F265)</f>
        <v>14.052565860821549</v>
      </c>
      <c r="U254" s="459">
        <f t="shared" si="139"/>
        <v>0.63949290281746252</v>
      </c>
      <c r="V254" s="460">
        <f t="shared" si="122"/>
        <v>43.308333333333337</v>
      </c>
      <c r="W254" s="460">
        <f t="shared" si="123"/>
        <v>1.9690000000000001</v>
      </c>
      <c r="X254" s="461">
        <f t="shared" si="124"/>
        <v>37.645171479482386</v>
      </c>
      <c r="Y254" s="462" t="str">
        <f t="shared" si="125"/>
        <v>Reject</v>
      </c>
      <c r="Z254" s="461"/>
      <c r="AA254" s="461"/>
      <c r="AB254" s="463"/>
      <c r="AC254" s="463"/>
      <c r="AD254" s="461"/>
      <c r="AE254" s="463"/>
      <c r="AF254" s="514">
        <f>COUNT(F255:F259,F261:F265)</f>
        <v>10</v>
      </c>
      <c r="AG254" s="515">
        <f>AVERAGE(F255:F259,F261:F265)</f>
        <v>17.834</v>
      </c>
      <c r="AH254" s="515">
        <f>STDEV(F255:F259,F261:F265)</f>
        <v>3.1427737218365883</v>
      </c>
      <c r="AI254" s="516">
        <f>AH254/AG254</f>
        <v>0.17622371435665518</v>
      </c>
      <c r="AJ254" s="552"/>
      <c r="AK254" s="552"/>
      <c r="AL254" s="552"/>
      <c r="AM254" s="401"/>
      <c r="AN254" s="401"/>
      <c r="AO254" s="401"/>
      <c r="AP254" s="401"/>
      <c r="AQ254" s="401"/>
      <c r="AR254" s="401"/>
      <c r="AS254" s="401"/>
      <c r="AT254" s="401"/>
      <c r="AU254" s="401"/>
      <c r="AV254" s="401"/>
      <c r="AW254" s="401"/>
      <c r="AX254" s="401"/>
      <c r="AY254" s="401"/>
      <c r="AZ254" s="401"/>
      <c r="BA254" s="401"/>
      <c r="BB254" s="401"/>
      <c r="BC254" s="401"/>
      <c r="BD254" s="401"/>
      <c r="BE254" s="401"/>
      <c r="BF254" s="401"/>
      <c r="BG254" s="401"/>
      <c r="BH254" s="401"/>
      <c r="BI254" s="401"/>
      <c r="BJ254" s="401"/>
      <c r="BK254" s="401"/>
      <c r="BL254" s="401"/>
      <c r="BM254" s="401"/>
      <c r="BN254" s="401"/>
      <c r="BO254" s="401"/>
      <c r="BP254" s="401"/>
      <c r="BQ254" s="401"/>
      <c r="BR254" s="401"/>
      <c r="BS254" s="401"/>
      <c r="BT254" s="401"/>
      <c r="BU254" s="401"/>
      <c r="BV254" s="401"/>
      <c r="BW254" s="401"/>
      <c r="BX254" s="401"/>
      <c r="BY254" s="401"/>
      <c r="BZ254" s="401"/>
      <c r="CA254" s="401"/>
      <c r="CB254" s="401"/>
      <c r="CC254" s="401"/>
      <c r="CD254" s="401"/>
      <c r="CE254" s="401"/>
      <c r="CF254" s="401"/>
      <c r="CG254" s="401"/>
      <c r="CH254" s="401"/>
      <c r="CI254" s="401"/>
      <c r="CJ254" s="401"/>
      <c r="CK254" s="401"/>
      <c r="CL254" s="401"/>
      <c r="CM254" s="401"/>
      <c r="CN254" s="401"/>
      <c r="CO254" s="401"/>
      <c r="CP254" s="401"/>
      <c r="CQ254" s="401"/>
      <c r="CR254" s="401"/>
      <c r="CS254" s="401"/>
      <c r="CT254" s="401"/>
      <c r="CU254" s="401"/>
      <c r="CV254" s="401"/>
      <c r="CW254" s="401"/>
      <c r="CX254" s="401"/>
      <c r="CY254" s="401"/>
      <c r="CZ254" s="401"/>
      <c r="DA254" s="401"/>
      <c r="DB254" s="401"/>
      <c r="DC254" s="401"/>
      <c r="DD254" s="401"/>
      <c r="DE254" s="401"/>
      <c r="DF254" s="401"/>
      <c r="DG254" s="401"/>
      <c r="DH254" s="401"/>
      <c r="DI254" s="401"/>
      <c r="DJ254" s="401"/>
      <c r="DK254" s="401"/>
      <c r="DL254" s="401"/>
      <c r="DM254" s="401"/>
      <c r="DN254" s="401"/>
      <c r="DO254" s="401"/>
      <c r="DP254" s="401"/>
      <c r="DQ254" s="401"/>
      <c r="DR254" s="401"/>
      <c r="DS254" s="401"/>
      <c r="DT254" s="401"/>
      <c r="DU254" s="401"/>
      <c r="DV254" s="401"/>
      <c r="DW254" s="401"/>
      <c r="DX254" s="401"/>
      <c r="DY254" s="401"/>
      <c r="DZ254" s="401"/>
      <c r="EA254" s="401"/>
      <c r="EB254" s="401"/>
      <c r="EC254" s="401"/>
      <c r="ED254" s="401"/>
      <c r="EE254" s="401"/>
      <c r="EF254" s="401"/>
      <c r="EG254" s="401"/>
      <c r="EH254" s="401"/>
      <c r="EI254" s="401"/>
      <c r="EJ254" s="401"/>
      <c r="EK254" s="401"/>
      <c r="EL254" s="401"/>
      <c r="EM254" s="401"/>
      <c r="EN254" s="401"/>
      <c r="EO254" s="401"/>
      <c r="EP254" s="401"/>
      <c r="EQ254" s="401"/>
      <c r="ER254" s="401"/>
      <c r="ES254" s="401"/>
      <c r="ET254" s="401"/>
      <c r="EU254" s="401"/>
      <c r="EV254" s="401"/>
      <c r="EW254" s="401"/>
      <c r="EX254" s="401"/>
      <c r="EY254" s="401"/>
      <c r="EZ254" s="401"/>
      <c r="FA254" s="401"/>
      <c r="FB254" s="401"/>
      <c r="FC254" s="401"/>
      <c r="FD254" s="401"/>
      <c r="FE254" s="401"/>
      <c r="FF254" s="401"/>
      <c r="FG254" s="401"/>
      <c r="FH254" s="401"/>
      <c r="FI254" s="401"/>
      <c r="FJ254" s="401"/>
      <c r="FK254" s="401"/>
      <c r="FL254" s="401"/>
      <c r="FM254" s="401"/>
      <c r="FN254" s="401"/>
      <c r="FO254" s="401"/>
      <c r="FP254" s="401"/>
      <c r="FQ254" s="401"/>
      <c r="FR254" s="401"/>
      <c r="FS254" s="401"/>
      <c r="FT254" s="401"/>
      <c r="FU254" s="401"/>
      <c r="FV254" s="401"/>
      <c r="FW254" s="401"/>
      <c r="FX254" s="401"/>
      <c r="FY254" s="401"/>
      <c r="FZ254" s="401"/>
      <c r="GA254" s="401"/>
      <c r="GB254" s="401"/>
      <c r="GC254" s="401"/>
      <c r="GD254" s="401"/>
      <c r="GE254" s="401"/>
      <c r="GF254" s="401"/>
      <c r="GG254" s="401"/>
      <c r="GH254" s="401"/>
      <c r="GI254" s="401"/>
      <c r="GJ254" s="401"/>
      <c r="GK254" s="401"/>
      <c r="GL254" s="401"/>
      <c r="GM254" s="401"/>
      <c r="GN254" s="401"/>
      <c r="GO254" s="401"/>
      <c r="GP254" s="401"/>
      <c r="GQ254" s="401"/>
      <c r="GR254" s="401"/>
      <c r="GS254" s="401"/>
      <c r="GT254" s="401"/>
      <c r="GU254" s="401"/>
      <c r="GV254" s="401"/>
      <c r="GW254" s="401"/>
      <c r="GX254" s="401"/>
      <c r="GY254" s="401"/>
      <c r="GZ254" s="401"/>
      <c r="HA254" s="401"/>
      <c r="HB254" s="401"/>
      <c r="HC254" s="401"/>
      <c r="HD254" s="401"/>
      <c r="HE254" s="401"/>
      <c r="HF254" s="401"/>
      <c r="HG254" s="401"/>
      <c r="HH254" s="401"/>
      <c r="HI254" s="401"/>
      <c r="HJ254" s="401"/>
      <c r="HK254" s="401"/>
      <c r="HL254" s="401"/>
      <c r="HM254" s="401"/>
      <c r="HN254" s="401"/>
      <c r="HO254" s="401"/>
      <c r="HP254" s="401"/>
      <c r="HQ254" s="401"/>
      <c r="HR254" s="401"/>
      <c r="HS254" s="401"/>
      <c r="HT254" s="401"/>
      <c r="HU254" s="401"/>
      <c r="HV254" s="401"/>
      <c r="HW254" s="401"/>
      <c r="HX254" s="401"/>
      <c r="HY254" s="401"/>
      <c r="HZ254" s="401"/>
      <c r="IA254" s="401"/>
      <c r="IB254" s="401"/>
      <c r="IC254" s="401"/>
      <c r="ID254" s="401"/>
      <c r="IE254" s="401"/>
      <c r="IF254" s="401"/>
      <c r="IG254" s="401"/>
      <c r="IH254" s="401"/>
      <c r="II254" s="401"/>
      <c r="IJ254" s="401"/>
      <c r="IK254" s="401"/>
      <c r="IL254" s="401"/>
      <c r="IM254" s="401"/>
      <c r="IN254" s="401"/>
      <c r="IO254" s="401"/>
      <c r="IP254" s="401"/>
      <c r="IQ254" s="401"/>
      <c r="IR254" s="401"/>
      <c r="IS254" s="401"/>
      <c r="IT254" s="401"/>
      <c r="IU254" s="401"/>
      <c r="IV254" s="401"/>
      <c r="IW254" s="401"/>
      <c r="IX254" s="401"/>
      <c r="IY254" s="401"/>
      <c r="IZ254" s="401"/>
      <c r="JA254" s="401"/>
      <c r="JB254" s="401"/>
      <c r="JC254" s="401"/>
      <c r="JD254" s="401"/>
      <c r="JE254" s="401"/>
      <c r="JF254" s="401"/>
      <c r="JG254" s="401"/>
      <c r="JH254" s="401"/>
      <c r="JI254" s="401"/>
      <c r="JJ254" s="401"/>
      <c r="JK254" s="401"/>
      <c r="JL254" s="401"/>
      <c r="JM254" s="401"/>
      <c r="JN254" s="401"/>
      <c r="JO254" s="401"/>
      <c r="JP254" s="401"/>
      <c r="JQ254" s="401"/>
      <c r="JR254" s="401"/>
      <c r="JS254" s="401"/>
      <c r="JT254" s="401"/>
      <c r="JU254" s="401"/>
      <c r="JV254" s="401"/>
      <c r="JW254" s="401"/>
      <c r="JX254" s="401"/>
      <c r="JY254" s="401"/>
      <c r="JZ254" s="401"/>
      <c r="KA254" s="401"/>
      <c r="KB254" s="401"/>
      <c r="KC254" s="401"/>
      <c r="KD254" s="401"/>
      <c r="KE254" s="401"/>
      <c r="KF254" s="401"/>
      <c r="KG254" s="401"/>
      <c r="KH254" s="401"/>
      <c r="KI254" s="401"/>
      <c r="KJ254" s="401"/>
      <c r="KK254" s="401"/>
      <c r="KL254" s="401"/>
      <c r="KM254" s="401"/>
      <c r="KN254" s="401"/>
      <c r="KO254" s="401"/>
      <c r="KP254" s="401"/>
      <c r="KQ254" s="401"/>
      <c r="KR254" s="401"/>
      <c r="KS254" s="401"/>
      <c r="KT254" s="401"/>
      <c r="KU254" s="401"/>
      <c r="KV254" s="401"/>
      <c r="KW254" s="401"/>
      <c r="KX254" s="401"/>
      <c r="KY254" s="401"/>
      <c r="KZ254" s="401"/>
      <c r="LA254" s="401"/>
      <c r="LB254" s="401"/>
      <c r="LC254" s="401"/>
      <c r="LD254" s="401"/>
      <c r="LE254" s="401"/>
      <c r="LF254" s="401"/>
      <c r="LG254" s="401"/>
      <c r="LH254" s="401"/>
      <c r="LI254" s="401"/>
      <c r="LJ254" s="401"/>
      <c r="LK254" s="401"/>
      <c r="LL254" s="401"/>
      <c r="LM254" s="401"/>
      <c r="LN254" s="401"/>
      <c r="LO254" s="401"/>
      <c r="LP254" s="401"/>
      <c r="LQ254" s="401"/>
      <c r="LR254" s="401"/>
      <c r="LS254" s="401"/>
      <c r="LT254" s="401"/>
      <c r="LU254" s="401"/>
      <c r="LV254" s="401"/>
      <c r="LW254" s="401"/>
      <c r="LX254" s="401"/>
      <c r="LY254" s="401"/>
      <c r="LZ254" s="401"/>
      <c r="MA254" s="401"/>
      <c r="MB254" s="401"/>
      <c r="MC254" s="401"/>
      <c r="MD254" s="401"/>
      <c r="ME254" s="401"/>
      <c r="MF254" s="401"/>
      <c r="MG254" s="401"/>
      <c r="MH254" s="401"/>
      <c r="MI254" s="401"/>
      <c r="MJ254" s="401"/>
      <c r="MK254" s="401"/>
      <c r="ML254" s="401"/>
      <c r="MM254" s="401"/>
      <c r="MN254" s="401"/>
      <c r="MO254" s="401"/>
      <c r="MP254" s="401"/>
      <c r="MQ254" s="401"/>
      <c r="MR254" s="401"/>
      <c r="MS254" s="401"/>
      <c r="MT254" s="401"/>
      <c r="MU254" s="401"/>
      <c r="MV254" s="401"/>
      <c r="MW254" s="401"/>
      <c r="MX254" s="401"/>
      <c r="MY254" s="401"/>
      <c r="MZ254" s="401"/>
      <c r="NA254" s="401"/>
      <c r="NB254" s="401"/>
      <c r="NC254" s="401"/>
      <c r="ND254" s="401"/>
      <c r="NE254" s="401"/>
      <c r="NF254" s="401"/>
      <c r="NG254" s="401"/>
      <c r="NH254" s="401"/>
      <c r="NI254" s="401"/>
      <c r="NJ254" s="401"/>
      <c r="NK254" s="401"/>
      <c r="NL254" s="401"/>
      <c r="NM254" s="401"/>
      <c r="NN254" s="401"/>
      <c r="NO254" s="401"/>
      <c r="NP254" s="401"/>
      <c r="NQ254" s="401"/>
      <c r="NR254" s="401"/>
      <c r="NS254" s="401"/>
      <c r="NT254" s="401"/>
      <c r="NU254" s="401"/>
      <c r="NV254" s="401"/>
      <c r="NW254" s="401"/>
      <c r="NX254" s="401"/>
      <c r="NY254" s="401"/>
      <c r="NZ254" s="401"/>
      <c r="OA254" s="401"/>
      <c r="OB254" s="401"/>
      <c r="OC254" s="401"/>
      <c r="OD254" s="401"/>
      <c r="OE254" s="401"/>
      <c r="OF254" s="401"/>
      <c r="OG254" s="401"/>
      <c r="OH254" s="401"/>
      <c r="OI254" s="401"/>
      <c r="OJ254" s="401"/>
      <c r="OK254" s="401"/>
      <c r="OL254" s="401"/>
      <c r="OM254" s="401"/>
      <c r="ON254" s="401"/>
      <c r="OO254" s="401"/>
      <c r="OP254" s="401"/>
      <c r="OQ254" s="401"/>
      <c r="OR254" s="401"/>
      <c r="OS254" s="401"/>
      <c r="OT254" s="401"/>
      <c r="OU254" s="401"/>
      <c r="OV254" s="401"/>
      <c r="OW254" s="401"/>
      <c r="OX254" s="401"/>
      <c r="OY254" s="401"/>
      <c r="OZ254" s="401"/>
      <c r="PA254" s="401"/>
      <c r="PB254" s="401"/>
      <c r="PC254" s="401"/>
      <c r="PD254" s="401"/>
      <c r="PE254" s="401"/>
      <c r="PF254" s="401"/>
      <c r="PG254" s="401"/>
      <c r="PH254" s="401"/>
      <c r="PI254" s="401"/>
      <c r="PJ254" s="401"/>
      <c r="PK254" s="401"/>
      <c r="PL254" s="401"/>
      <c r="PM254" s="401"/>
      <c r="PN254" s="401"/>
      <c r="PO254" s="401"/>
      <c r="PP254" s="401"/>
      <c r="PQ254" s="401"/>
      <c r="PR254" s="401"/>
      <c r="PS254" s="401"/>
      <c r="PT254" s="401"/>
      <c r="PU254" s="401"/>
      <c r="PV254" s="401"/>
      <c r="PW254" s="401"/>
      <c r="PX254" s="401"/>
      <c r="PY254" s="401"/>
      <c r="PZ254" s="401"/>
      <c r="QA254" s="401"/>
      <c r="QB254" s="401"/>
      <c r="QC254" s="401"/>
      <c r="QD254" s="401"/>
      <c r="QE254" s="401"/>
      <c r="QF254" s="401"/>
      <c r="QG254" s="401"/>
      <c r="QH254" s="401"/>
      <c r="QI254" s="401"/>
      <c r="QJ254" s="401"/>
      <c r="QK254" s="401"/>
      <c r="QL254" s="401"/>
      <c r="QM254" s="401"/>
      <c r="QN254" s="401"/>
      <c r="QO254" s="401"/>
      <c r="QP254" s="401"/>
      <c r="QQ254" s="401"/>
      <c r="QR254" s="401"/>
      <c r="QS254" s="401"/>
      <c r="QT254" s="401"/>
      <c r="QU254" s="401"/>
      <c r="QV254" s="401"/>
      <c r="QW254" s="401"/>
      <c r="QX254" s="401"/>
      <c r="QY254" s="401"/>
      <c r="QZ254" s="401"/>
      <c r="RA254" s="401"/>
      <c r="RB254" s="401"/>
      <c r="RC254" s="401"/>
      <c r="RD254" s="401"/>
      <c r="RE254" s="401"/>
      <c r="RF254" s="401"/>
      <c r="RG254" s="401"/>
      <c r="RH254" s="401"/>
      <c r="RI254" s="401"/>
      <c r="RJ254" s="401"/>
      <c r="RK254" s="401"/>
      <c r="RL254" s="401"/>
      <c r="RM254" s="401"/>
      <c r="RN254" s="401"/>
      <c r="RO254" s="401"/>
      <c r="RP254" s="401"/>
      <c r="RQ254" s="401"/>
      <c r="RR254" s="401"/>
      <c r="RS254" s="401"/>
      <c r="RT254" s="401"/>
      <c r="RU254" s="401"/>
      <c r="RV254" s="401"/>
      <c r="RW254" s="401"/>
      <c r="RX254" s="401"/>
      <c r="RY254" s="401"/>
      <c r="RZ254" s="401"/>
      <c r="SA254" s="401"/>
      <c r="SB254" s="401"/>
      <c r="SC254" s="401"/>
      <c r="SD254" s="401"/>
      <c r="SE254" s="401"/>
      <c r="SF254" s="401"/>
      <c r="SG254" s="401"/>
      <c r="SH254" s="401"/>
      <c r="SI254" s="401"/>
      <c r="SJ254" s="401"/>
      <c r="SK254" s="401"/>
      <c r="SL254" s="401"/>
      <c r="SM254" s="401"/>
      <c r="SN254" s="401"/>
      <c r="SO254" s="401"/>
      <c r="SP254" s="401"/>
      <c r="SQ254" s="401"/>
      <c r="SR254" s="401"/>
      <c r="SS254" s="401"/>
      <c r="ST254" s="401"/>
      <c r="SU254" s="401"/>
      <c r="SV254" s="401"/>
      <c r="SW254" s="401"/>
      <c r="SX254" s="401"/>
      <c r="SY254" s="401"/>
      <c r="SZ254" s="401"/>
      <c r="TA254" s="401"/>
      <c r="TB254" s="401"/>
      <c r="TC254" s="401"/>
      <c r="TD254" s="401"/>
      <c r="TE254" s="401"/>
      <c r="TF254" s="401"/>
      <c r="TG254" s="401"/>
      <c r="TH254" s="401"/>
      <c r="TI254" s="401"/>
      <c r="TJ254" s="401"/>
      <c r="TK254" s="401"/>
      <c r="TL254" s="401"/>
      <c r="TM254" s="401"/>
      <c r="TN254" s="401"/>
      <c r="TO254" s="401"/>
      <c r="TP254" s="401"/>
      <c r="TQ254" s="401"/>
      <c r="TR254" s="401"/>
      <c r="TS254" s="401"/>
      <c r="TT254" s="401"/>
      <c r="TU254" s="401"/>
      <c r="TV254" s="401"/>
      <c r="TW254" s="401"/>
      <c r="TX254" s="401"/>
      <c r="TY254" s="401"/>
      <c r="TZ254" s="401"/>
      <c r="UA254" s="401"/>
      <c r="UB254" s="401"/>
      <c r="UC254" s="401"/>
      <c r="UD254" s="401"/>
      <c r="UE254" s="401"/>
      <c r="UF254" s="401"/>
      <c r="UG254" s="401"/>
      <c r="UH254" s="401"/>
      <c r="UI254" s="401"/>
      <c r="UJ254" s="401"/>
      <c r="UK254" s="401"/>
      <c r="UL254" s="401"/>
      <c r="UM254" s="401"/>
    </row>
    <row r="255" spans="1:559" s="401" customFormat="1" ht="13.95" customHeight="1">
      <c r="A255" s="953"/>
      <c r="B255" s="468" t="s">
        <v>1301</v>
      </c>
      <c r="C255" s="469" t="s">
        <v>828</v>
      </c>
      <c r="D255" s="469" t="s">
        <v>1344</v>
      </c>
      <c r="E255" s="469" t="s">
        <v>1345</v>
      </c>
      <c r="F255" s="470">
        <v>16.75</v>
      </c>
      <c r="G255" s="470">
        <v>1</v>
      </c>
      <c r="H255" s="470">
        <v>1.75</v>
      </c>
      <c r="I255" s="471">
        <f t="shared" ref="I255:L265" si="146">I254</f>
        <v>12</v>
      </c>
      <c r="J255" s="472">
        <f t="shared" si="146"/>
        <v>25.911666666666665</v>
      </c>
      <c r="K255" s="472">
        <f t="shared" si="146"/>
        <v>19.118929141433409</v>
      </c>
      <c r="L255" s="473">
        <f t="shared" si="146"/>
        <v>0.73785022736605432</v>
      </c>
      <c r="M255" s="474">
        <f t="shared" si="117"/>
        <v>0.47919350497575958</v>
      </c>
      <c r="N255" s="475">
        <f t="shared" si="118"/>
        <v>0.31590048720761371</v>
      </c>
      <c r="O255" s="475">
        <f t="shared" si="119"/>
        <v>0.36819902558477258</v>
      </c>
      <c r="P255" s="475">
        <f t="shared" si="120"/>
        <v>0.63180097441522742</v>
      </c>
      <c r="Q255" s="476">
        <f t="shared" si="121"/>
        <v>7.5816116929827295</v>
      </c>
      <c r="R255" s="477"/>
      <c r="S255" s="472"/>
      <c r="T255" s="472"/>
      <c r="U255" s="473"/>
      <c r="V255" s="478">
        <f t="shared" si="122"/>
        <v>9.1616666666666653</v>
      </c>
      <c r="W255" s="478">
        <f t="shared" si="123"/>
        <v>1.9690000000000001</v>
      </c>
      <c r="X255" s="479">
        <f t="shared" si="124"/>
        <v>37.645171479482386</v>
      </c>
      <c r="Y255" s="480" t="str">
        <f t="shared" si="125"/>
        <v>Accept</v>
      </c>
      <c r="Z255" s="479">
        <v>1.663</v>
      </c>
      <c r="AA255" s="479">
        <f t="shared" ref="AA255:AA265" si="147">Z255*K255</f>
        <v>31.79477916220376</v>
      </c>
      <c r="AB255" s="481" t="str">
        <f t="shared" ref="AB255:AB265" si="148">IF(V255&gt;AA255, "Reject", "Accept")</f>
        <v>Accept</v>
      </c>
      <c r="AC255" s="481">
        <v>1.4750000000000001</v>
      </c>
      <c r="AD255" s="479">
        <f>AC255*K255</f>
        <v>28.20042048361428</v>
      </c>
      <c r="AE255" s="481" t="str">
        <f t="shared" ref="AE255:AE259" si="149">IF(V255&gt;AD255, "Reject", "Accept")</f>
        <v>Accept</v>
      </c>
      <c r="AF255" s="464"/>
      <c r="AG255" s="482"/>
      <c r="AH255" s="482"/>
      <c r="AI255" s="483"/>
      <c r="AJ255" s="552"/>
      <c r="AK255" s="552"/>
      <c r="AL255" s="552"/>
    </row>
    <row r="256" spans="1:559" s="401" customFormat="1" ht="13.95" customHeight="1">
      <c r="A256" s="953"/>
      <c r="B256" s="468" t="s">
        <v>1301</v>
      </c>
      <c r="C256" s="469" t="s">
        <v>828</v>
      </c>
      <c r="D256" s="469" t="s">
        <v>1346</v>
      </c>
      <c r="E256" s="469" t="s">
        <v>1347</v>
      </c>
      <c r="F256" s="470">
        <v>17.79</v>
      </c>
      <c r="G256" s="470">
        <v>1.24</v>
      </c>
      <c r="H256" s="470">
        <v>1.97</v>
      </c>
      <c r="I256" s="471">
        <f t="shared" si="146"/>
        <v>12</v>
      </c>
      <c r="J256" s="472">
        <f t="shared" si="146"/>
        <v>25.911666666666665</v>
      </c>
      <c r="K256" s="472">
        <f t="shared" si="146"/>
        <v>19.118929141433409</v>
      </c>
      <c r="L256" s="473">
        <f t="shared" si="146"/>
        <v>0.73785022736605432</v>
      </c>
      <c r="M256" s="474">
        <f t="shared" si="117"/>
        <v>0.42479715294649384</v>
      </c>
      <c r="N256" s="475">
        <f t="shared" si="118"/>
        <v>0.33549227665855985</v>
      </c>
      <c r="O256" s="475">
        <f t="shared" si="119"/>
        <v>0.3290154466828803</v>
      </c>
      <c r="P256" s="475">
        <f t="shared" si="120"/>
        <v>0.6709845533171197</v>
      </c>
      <c r="Q256" s="476">
        <f t="shared" si="121"/>
        <v>8.0518146398054355</v>
      </c>
      <c r="R256" s="477"/>
      <c r="S256" s="472"/>
      <c r="T256" s="472"/>
      <c r="U256" s="473"/>
      <c r="V256" s="478">
        <f t="shared" si="122"/>
        <v>8.1216666666666661</v>
      </c>
      <c r="W256" s="478">
        <f t="shared" si="123"/>
        <v>1.9690000000000001</v>
      </c>
      <c r="X256" s="479">
        <f t="shared" si="124"/>
        <v>37.645171479482386</v>
      </c>
      <c r="Y256" s="480" t="str">
        <f t="shared" si="125"/>
        <v>Accept</v>
      </c>
      <c r="Z256" s="479">
        <v>1.663</v>
      </c>
      <c r="AA256" s="479">
        <f t="shared" si="147"/>
        <v>31.79477916220376</v>
      </c>
      <c r="AB256" s="481" t="str">
        <f t="shared" si="148"/>
        <v>Accept</v>
      </c>
      <c r="AC256" s="481">
        <v>1.4750000000000001</v>
      </c>
      <c r="AD256" s="479">
        <f>AC256*K256</f>
        <v>28.20042048361428</v>
      </c>
      <c r="AE256" s="481" t="str">
        <f t="shared" si="149"/>
        <v>Accept</v>
      </c>
      <c r="AF256" s="464"/>
      <c r="AG256" s="482"/>
      <c r="AH256" s="482"/>
      <c r="AI256" s="483"/>
      <c r="AJ256" s="552"/>
      <c r="AK256" s="552"/>
      <c r="AL256" s="552"/>
    </row>
    <row r="257" spans="1:559" s="401" customFormat="1" ht="13.95" customHeight="1">
      <c r="A257" s="953"/>
      <c r="B257" s="468" t="s">
        <v>1323</v>
      </c>
      <c r="C257" s="469" t="s">
        <v>828</v>
      </c>
      <c r="D257" s="469" t="s">
        <v>1324</v>
      </c>
      <c r="E257" s="469" t="s">
        <v>1325</v>
      </c>
      <c r="F257" s="470">
        <v>20.57</v>
      </c>
      <c r="G257" s="470">
        <v>0.87</v>
      </c>
      <c r="H257" s="470">
        <v>1.97</v>
      </c>
      <c r="I257" s="471">
        <f t="shared" si="146"/>
        <v>12</v>
      </c>
      <c r="J257" s="472">
        <f t="shared" si="146"/>
        <v>25.911666666666665</v>
      </c>
      <c r="K257" s="472">
        <f t="shared" si="146"/>
        <v>19.118929141433409</v>
      </c>
      <c r="L257" s="473">
        <f t="shared" si="146"/>
        <v>0.73785022736605432</v>
      </c>
      <c r="M257" s="474">
        <f t="shared" si="117"/>
        <v>0.27939151963749487</v>
      </c>
      <c r="N257" s="475">
        <f t="shared" si="118"/>
        <v>0.38997218921077897</v>
      </c>
      <c r="O257" s="475">
        <f t="shared" si="119"/>
        <v>0.22005562157844205</v>
      </c>
      <c r="P257" s="475">
        <f t="shared" si="120"/>
        <v>0.77994437842155795</v>
      </c>
      <c r="Q257" s="476">
        <f t="shared" si="121"/>
        <v>9.3593325410586949</v>
      </c>
      <c r="R257" s="477"/>
      <c r="S257" s="472"/>
      <c r="T257" s="472"/>
      <c r="U257" s="473"/>
      <c r="V257" s="478">
        <f t="shared" si="122"/>
        <v>5.341666666666665</v>
      </c>
      <c r="W257" s="478">
        <f t="shared" si="123"/>
        <v>1.9690000000000001</v>
      </c>
      <c r="X257" s="479">
        <f t="shared" si="124"/>
        <v>37.645171479482386</v>
      </c>
      <c r="Y257" s="480" t="str">
        <f t="shared" si="125"/>
        <v>Accept</v>
      </c>
      <c r="Z257" s="479">
        <v>1.663</v>
      </c>
      <c r="AA257" s="479">
        <f t="shared" si="147"/>
        <v>31.79477916220376</v>
      </c>
      <c r="AB257" s="481" t="str">
        <f t="shared" si="148"/>
        <v>Accept</v>
      </c>
      <c r="AC257" s="481">
        <v>1.4750000000000001</v>
      </c>
      <c r="AD257" s="479">
        <f>AC257*K257</f>
        <v>28.20042048361428</v>
      </c>
      <c r="AE257" s="481" t="str">
        <f t="shared" si="149"/>
        <v>Accept</v>
      </c>
      <c r="AF257" s="464"/>
      <c r="AG257" s="482"/>
      <c r="AH257" s="482"/>
      <c r="AI257" s="483"/>
      <c r="AJ257" s="552"/>
      <c r="AK257" s="552"/>
      <c r="AL257" s="552"/>
    </row>
    <row r="258" spans="1:559" s="401" customFormat="1" ht="13.95" customHeight="1">
      <c r="A258" s="953"/>
      <c r="B258" s="468" t="s">
        <v>1323</v>
      </c>
      <c r="C258" s="469" t="s">
        <v>828</v>
      </c>
      <c r="D258" s="469" t="s">
        <v>1326</v>
      </c>
      <c r="E258" s="469" t="s">
        <v>1327</v>
      </c>
      <c r="F258" s="470">
        <v>22.4</v>
      </c>
      <c r="G258" s="470">
        <v>0.97</v>
      </c>
      <c r="H258" s="470">
        <v>2.16</v>
      </c>
      <c r="I258" s="471">
        <f t="shared" si="146"/>
        <v>12</v>
      </c>
      <c r="J258" s="472">
        <f t="shared" si="146"/>
        <v>25.911666666666665</v>
      </c>
      <c r="K258" s="472">
        <f t="shared" si="146"/>
        <v>19.118929141433409</v>
      </c>
      <c r="L258" s="473">
        <f t="shared" si="146"/>
        <v>0.73785022736605432</v>
      </c>
      <c r="M258" s="474">
        <f t="shared" si="117"/>
        <v>0.18367486173984457</v>
      </c>
      <c r="N258" s="475">
        <f t="shared" si="118"/>
        <v>0.42713426539860377</v>
      </c>
      <c r="O258" s="475">
        <f t="shared" si="119"/>
        <v>0.14573146920279245</v>
      </c>
      <c r="P258" s="475">
        <f t="shared" si="120"/>
        <v>0.85426853079720755</v>
      </c>
      <c r="Q258" s="476">
        <f t="shared" si="121"/>
        <v>10.251222369566491</v>
      </c>
      <c r="R258" s="477"/>
      <c r="S258" s="472"/>
      <c r="T258" s="472"/>
      <c r="U258" s="473"/>
      <c r="V258" s="478">
        <f t="shared" si="122"/>
        <v>3.5116666666666667</v>
      </c>
      <c r="W258" s="478">
        <f t="shared" si="123"/>
        <v>1.9690000000000001</v>
      </c>
      <c r="X258" s="479">
        <f t="shared" si="124"/>
        <v>37.645171479482386</v>
      </c>
      <c r="Y258" s="480" t="str">
        <f t="shared" si="125"/>
        <v>Accept</v>
      </c>
      <c r="Z258" s="479">
        <v>1.663</v>
      </c>
      <c r="AA258" s="479">
        <f t="shared" si="147"/>
        <v>31.79477916220376</v>
      </c>
      <c r="AB258" s="481" t="str">
        <f t="shared" si="148"/>
        <v>Accept</v>
      </c>
      <c r="AC258" s="481">
        <v>1.4750000000000001</v>
      </c>
      <c r="AD258" s="479">
        <f>AC258*K258</f>
        <v>28.20042048361428</v>
      </c>
      <c r="AE258" s="481" t="str">
        <f t="shared" si="149"/>
        <v>Accept</v>
      </c>
      <c r="AF258" s="464"/>
      <c r="AG258" s="482"/>
      <c r="AH258" s="482"/>
      <c r="AI258" s="483"/>
      <c r="AJ258" s="552"/>
      <c r="AK258" s="552"/>
      <c r="AL258" s="552"/>
    </row>
    <row r="259" spans="1:559" s="401" customFormat="1" ht="13.95" customHeight="1">
      <c r="A259" s="953"/>
      <c r="B259" s="468" t="s">
        <v>1323</v>
      </c>
      <c r="C259" s="469" t="s">
        <v>828</v>
      </c>
      <c r="D259" s="469" t="s">
        <v>1328</v>
      </c>
      <c r="E259" s="469" t="s">
        <v>1329</v>
      </c>
      <c r="F259" s="470">
        <v>20.329999999999998</v>
      </c>
      <c r="G259" s="470">
        <v>0.84</v>
      </c>
      <c r="H259" s="470">
        <v>1.93</v>
      </c>
      <c r="I259" s="471">
        <f t="shared" si="146"/>
        <v>12</v>
      </c>
      <c r="J259" s="472">
        <f t="shared" si="146"/>
        <v>25.911666666666665</v>
      </c>
      <c r="K259" s="472">
        <f t="shared" si="146"/>
        <v>19.118929141433409</v>
      </c>
      <c r="L259" s="473">
        <f t="shared" si="146"/>
        <v>0.73785022736605432</v>
      </c>
      <c r="M259" s="474">
        <f t="shared" si="117"/>
        <v>0.29194452395194093</v>
      </c>
      <c r="N259" s="475">
        <f t="shared" si="118"/>
        <v>0.38516452020695113</v>
      </c>
      <c r="O259" s="475">
        <f t="shared" si="119"/>
        <v>0.22967095958609773</v>
      </c>
      <c r="P259" s="475">
        <f t="shared" si="120"/>
        <v>0.77032904041390227</v>
      </c>
      <c r="Q259" s="476">
        <f t="shared" si="121"/>
        <v>9.2439484849668272</v>
      </c>
      <c r="R259" s="477"/>
      <c r="S259" s="472"/>
      <c r="T259" s="472"/>
      <c r="U259" s="473"/>
      <c r="V259" s="478">
        <f t="shared" si="122"/>
        <v>5.581666666666667</v>
      </c>
      <c r="W259" s="478">
        <f t="shared" si="123"/>
        <v>1.9690000000000001</v>
      </c>
      <c r="X259" s="479">
        <f t="shared" si="124"/>
        <v>37.645171479482386</v>
      </c>
      <c r="Y259" s="480" t="str">
        <f t="shared" si="125"/>
        <v>Accept</v>
      </c>
      <c r="Z259" s="479">
        <v>1.663</v>
      </c>
      <c r="AA259" s="479">
        <f t="shared" si="147"/>
        <v>31.79477916220376</v>
      </c>
      <c r="AB259" s="481" t="str">
        <f t="shared" si="148"/>
        <v>Accept</v>
      </c>
      <c r="AC259" s="481">
        <v>1.4750000000000001</v>
      </c>
      <c r="AD259" s="479">
        <f>AC259*K259</f>
        <v>28.20042048361428</v>
      </c>
      <c r="AE259" s="481" t="str">
        <f t="shared" si="149"/>
        <v>Accept</v>
      </c>
      <c r="AF259" s="464"/>
      <c r="AG259" s="482"/>
      <c r="AH259" s="482"/>
      <c r="AI259" s="483"/>
      <c r="AJ259" s="552"/>
      <c r="AK259" s="552"/>
      <c r="AL259" s="552"/>
    </row>
    <row r="260" spans="1:559" s="401" customFormat="1" ht="13.95" customHeight="1">
      <c r="A260" s="953"/>
      <c r="B260" s="468" t="s">
        <v>1323</v>
      </c>
      <c r="C260" s="469" t="s">
        <v>828</v>
      </c>
      <c r="D260" s="469" t="s">
        <v>1330</v>
      </c>
      <c r="E260" s="469" t="s">
        <v>1331</v>
      </c>
      <c r="F260" s="470">
        <v>63.38</v>
      </c>
      <c r="G260" s="470">
        <v>2.2400000000000002</v>
      </c>
      <c r="H260" s="470">
        <v>5.93</v>
      </c>
      <c r="I260" s="471">
        <f t="shared" si="146"/>
        <v>12</v>
      </c>
      <c r="J260" s="472">
        <f t="shared" si="146"/>
        <v>25.911666666666665</v>
      </c>
      <c r="K260" s="472">
        <f t="shared" si="146"/>
        <v>19.118929141433409</v>
      </c>
      <c r="L260" s="473">
        <f t="shared" si="146"/>
        <v>0.73785022736605432</v>
      </c>
      <c r="M260" s="474">
        <f t="shared" si="117"/>
        <v>1.9597506249518015</v>
      </c>
      <c r="N260" s="475">
        <f t="shared" si="118"/>
        <v>0.97498752757640639</v>
      </c>
      <c r="O260" s="475">
        <f t="shared" si="119"/>
        <v>0.94997505515281278</v>
      </c>
      <c r="P260" s="475">
        <f t="shared" si="120"/>
        <v>5.0024944847187225E-2</v>
      </c>
      <c r="Q260" s="476">
        <f t="shared" si="121"/>
        <v>0.6002993381662467</v>
      </c>
      <c r="R260" s="477"/>
      <c r="S260" s="472"/>
      <c r="T260" s="472"/>
      <c r="U260" s="473"/>
      <c r="V260" s="478">
        <f t="shared" si="122"/>
        <v>37.468333333333334</v>
      </c>
      <c r="W260" s="478">
        <f t="shared" si="123"/>
        <v>1.9690000000000001</v>
      </c>
      <c r="X260" s="479">
        <f t="shared" si="124"/>
        <v>37.645171479482386</v>
      </c>
      <c r="Y260" s="480" t="str">
        <f t="shared" si="125"/>
        <v>Accept</v>
      </c>
      <c r="Z260" s="479">
        <v>1.663</v>
      </c>
      <c r="AA260" s="479">
        <f t="shared" si="147"/>
        <v>31.79477916220376</v>
      </c>
      <c r="AB260" s="481" t="str">
        <f t="shared" si="148"/>
        <v>Reject</v>
      </c>
      <c r="AC260" s="481"/>
      <c r="AD260" s="479"/>
      <c r="AE260" s="481"/>
      <c r="AF260" s="464"/>
      <c r="AG260" s="482"/>
      <c r="AH260" s="482"/>
      <c r="AI260" s="483"/>
      <c r="AJ260" s="552"/>
      <c r="AK260" s="552"/>
      <c r="AL260" s="552"/>
    </row>
    <row r="261" spans="1:559" s="401" customFormat="1" ht="13.95" customHeight="1">
      <c r="A261" s="953"/>
      <c r="B261" s="468" t="s">
        <v>1323</v>
      </c>
      <c r="C261" s="469" t="s">
        <v>828</v>
      </c>
      <c r="D261" s="469" t="s">
        <v>1332</v>
      </c>
      <c r="E261" s="469" t="s">
        <v>1333</v>
      </c>
      <c r="F261" s="470">
        <v>19.690000000000001</v>
      </c>
      <c r="G261" s="470">
        <v>0.85</v>
      </c>
      <c r="H261" s="470">
        <v>1.89</v>
      </c>
      <c r="I261" s="471">
        <f t="shared" si="146"/>
        <v>12</v>
      </c>
      <c r="J261" s="472">
        <f t="shared" si="146"/>
        <v>25.911666666666665</v>
      </c>
      <c r="K261" s="472">
        <f t="shared" si="146"/>
        <v>19.118929141433409</v>
      </c>
      <c r="L261" s="473">
        <f t="shared" si="146"/>
        <v>0.73785022736605432</v>
      </c>
      <c r="M261" s="474">
        <f t="shared" si="117"/>
        <v>0.32541920212379666</v>
      </c>
      <c r="N261" s="475">
        <f t="shared" si="118"/>
        <v>0.37243191225986738</v>
      </c>
      <c r="O261" s="475">
        <f t="shared" si="119"/>
        <v>0.25513617548026524</v>
      </c>
      <c r="P261" s="475">
        <f t="shared" si="120"/>
        <v>0.74486382451973476</v>
      </c>
      <c r="Q261" s="476">
        <f t="shared" si="121"/>
        <v>8.9383658942368172</v>
      </c>
      <c r="R261" s="477"/>
      <c r="S261" s="472"/>
      <c r="T261" s="472"/>
      <c r="U261" s="473"/>
      <c r="V261" s="478">
        <f t="shared" si="122"/>
        <v>6.221666666666664</v>
      </c>
      <c r="W261" s="478">
        <f t="shared" si="123"/>
        <v>1.9690000000000001</v>
      </c>
      <c r="X261" s="479">
        <f t="shared" si="124"/>
        <v>37.645171479482386</v>
      </c>
      <c r="Y261" s="480" t="str">
        <f t="shared" si="125"/>
        <v>Accept</v>
      </c>
      <c r="Z261" s="479">
        <v>1.663</v>
      </c>
      <c r="AA261" s="479">
        <f t="shared" si="147"/>
        <v>31.79477916220376</v>
      </c>
      <c r="AB261" s="481" t="str">
        <f t="shared" si="148"/>
        <v>Accept</v>
      </c>
      <c r="AC261" s="481">
        <v>1.4750000000000001</v>
      </c>
      <c r="AD261" s="479">
        <f>AC261*K261</f>
        <v>28.20042048361428</v>
      </c>
      <c r="AE261" s="481" t="str">
        <f t="shared" ref="AE261:AE265" si="150">IF(V261&gt;AD261, "Reject", "Accept")</f>
        <v>Accept</v>
      </c>
      <c r="AF261" s="464"/>
      <c r="AG261" s="482"/>
      <c r="AH261" s="482"/>
      <c r="AI261" s="483"/>
      <c r="AJ261" s="552"/>
      <c r="AK261" s="552"/>
      <c r="AL261" s="552"/>
    </row>
    <row r="262" spans="1:559" s="401" customFormat="1" ht="13.95" customHeight="1">
      <c r="A262" s="953"/>
      <c r="B262" s="468" t="s">
        <v>1323</v>
      </c>
      <c r="C262" s="469" t="s">
        <v>828</v>
      </c>
      <c r="D262" s="469" t="s">
        <v>1334</v>
      </c>
      <c r="E262" s="469" t="s">
        <v>1335</v>
      </c>
      <c r="F262" s="470">
        <v>13.91</v>
      </c>
      <c r="G262" s="470">
        <v>0.62</v>
      </c>
      <c r="H262" s="470">
        <v>1.34</v>
      </c>
      <c r="I262" s="471">
        <f t="shared" si="146"/>
        <v>12</v>
      </c>
      <c r="J262" s="472">
        <f t="shared" si="146"/>
        <v>25.911666666666665</v>
      </c>
      <c r="K262" s="472">
        <f t="shared" si="146"/>
        <v>19.118929141433409</v>
      </c>
      <c r="L262" s="473">
        <f t="shared" si="146"/>
        <v>0.73785022736605432</v>
      </c>
      <c r="M262" s="474">
        <f t="shared" si="117"/>
        <v>0.62773738936336998</v>
      </c>
      <c r="N262" s="475">
        <f t="shared" si="118"/>
        <v>0.26508799382654613</v>
      </c>
      <c r="O262" s="475">
        <f t="shared" si="119"/>
        <v>0.46982401234690774</v>
      </c>
      <c r="P262" s="475">
        <f t="shared" si="120"/>
        <v>0.53017598765309226</v>
      </c>
      <c r="Q262" s="476">
        <f t="shared" si="121"/>
        <v>6.3621118518371071</v>
      </c>
      <c r="R262" s="477"/>
      <c r="S262" s="472"/>
      <c r="T262" s="472"/>
      <c r="U262" s="473"/>
      <c r="V262" s="478">
        <f t="shared" si="122"/>
        <v>12.001666666666665</v>
      </c>
      <c r="W262" s="478">
        <f t="shared" si="123"/>
        <v>1.9690000000000001</v>
      </c>
      <c r="X262" s="479">
        <f t="shared" si="124"/>
        <v>37.645171479482386</v>
      </c>
      <c r="Y262" s="480" t="str">
        <f t="shared" si="125"/>
        <v>Accept</v>
      </c>
      <c r="Z262" s="479">
        <v>1.663</v>
      </c>
      <c r="AA262" s="479">
        <f t="shared" si="147"/>
        <v>31.79477916220376</v>
      </c>
      <c r="AB262" s="481" t="str">
        <f t="shared" si="148"/>
        <v>Accept</v>
      </c>
      <c r="AC262" s="481">
        <v>1.4750000000000001</v>
      </c>
      <c r="AD262" s="479">
        <f>AC262*K262</f>
        <v>28.20042048361428</v>
      </c>
      <c r="AE262" s="481" t="str">
        <f t="shared" si="150"/>
        <v>Accept</v>
      </c>
      <c r="AF262" s="464"/>
      <c r="AG262" s="482"/>
      <c r="AH262" s="482"/>
      <c r="AI262" s="483"/>
      <c r="AJ262" s="552"/>
      <c r="AK262" s="552"/>
      <c r="AL262" s="552"/>
    </row>
    <row r="263" spans="1:559" s="401" customFormat="1" ht="13.95" customHeight="1">
      <c r="A263" s="953"/>
      <c r="B263" s="468" t="s">
        <v>1323</v>
      </c>
      <c r="C263" s="469" t="s">
        <v>828</v>
      </c>
      <c r="D263" s="469" t="s">
        <v>1336</v>
      </c>
      <c r="E263" s="469" t="s">
        <v>1337</v>
      </c>
      <c r="F263" s="470">
        <v>16.21</v>
      </c>
      <c r="G263" s="470">
        <v>0.6</v>
      </c>
      <c r="H263" s="470">
        <v>1.52</v>
      </c>
      <c r="I263" s="471">
        <f t="shared" si="146"/>
        <v>12</v>
      </c>
      <c r="J263" s="472">
        <f t="shared" si="146"/>
        <v>25.911666666666665</v>
      </c>
      <c r="K263" s="472">
        <f t="shared" si="146"/>
        <v>19.118929141433409</v>
      </c>
      <c r="L263" s="473">
        <f t="shared" si="146"/>
        <v>0.73785022736605432</v>
      </c>
      <c r="M263" s="474">
        <f t="shared" si="117"/>
        <v>0.50743776468326296</v>
      </c>
      <c r="N263" s="475">
        <f t="shared" si="118"/>
        <v>0.30592384681183371</v>
      </c>
      <c r="O263" s="475">
        <f t="shared" si="119"/>
        <v>0.38815230637633258</v>
      </c>
      <c r="P263" s="475">
        <f t="shared" si="120"/>
        <v>0.61184769362366742</v>
      </c>
      <c r="Q263" s="476">
        <f t="shared" si="121"/>
        <v>7.3421723234840091</v>
      </c>
      <c r="R263" s="477"/>
      <c r="S263" s="472"/>
      <c r="T263" s="472"/>
      <c r="U263" s="473"/>
      <c r="V263" s="478">
        <f t="shared" si="122"/>
        <v>9.7016666666666644</v>
      </c>
      <c r="W263" s="478">
        <f t="shared" si="123"/>
        <v>1.9690000000000001</v>
      </c>
      <c r="X263" s="479">
        <f t="shared" si="124"/>
        <v>37.645171479482386</v>
      </c>
      <c r="Y263" s="480" t="str">
        <f t="shared" si="125"/>
        <v>Accept</v>
      </c>
      <c r="Z263" s="479">
        <v>1.663</v>
      </c>
      <c r="AA263" s="479">
        <f t="shared" si="147"/>
        <v>31.79477916220376</v>
      </c>
      <c r="AB263" s="481" t="str">
        <f t="shared" si="148"/>
        <v>Accept</v>
      </c>
      <c r="AC263" s="481">
        <v>1.4750000000000001</v>
      </c>
      <c r="AD263" s="479">
        <f>AC263*K263</f>
        <v>28.20042048361428</v>
      </c>
      <c r="AE263" s="481" t="str">
        <f t="shared" si="150"/>
        <v>Accept</v>
      </c>
      <c r="AF263" s="464"/>
      <c r="AG263" s="482"/>
      <c r="AH263" s="482"/>
      <c r="AI263" s="483"/>
      <c r="AJ263" s="552"/>
      <c r="AK263" s="552"/>
      <c r="AL263" s="552"/>
    </row>
    <row r="264" spans="1:559" s="401" customFormat="1" ht="13.95" customHeight="1">
      <c r="A264" s="953"/>
      <c r="B264" s="468" t="s">
        <v>1323</v>
      </c>
      <c r="C264" s="469" t="s">
        <v>828</v>
      </c>
      <c r="D264" s="469" t="s">
        <v>1338</v>
      </c>
      <c r="E264" s="469" t="s">
        <v>1339</v>
      </c>
      <c r="F264" s="470">
        <v>12.24</v>
      </c>
      <c r="G264" s="470">
        <v>1.1000000000000001</v>
      </c>
      <c r="H264" s="470">
        <v>1.52</v>
      </c>
      <c r="I264" s="471">
        <f t="shared" si="146"/>
        <v>12</v>
      </c>
      <c r="J264" s="472">
        <f t="shared" si="146"/>
        <v>25.911666666666665</v>
      </c>
      <c r="K264" s="472">
        <f t="shared" si="146"/>
        <v>19.118929141433409</v>
      </c>
      <c r="L264" s="473">
        <f t="shared" si="146"/>
        <v>0.73785022736605432</v>
      </c>
      <c r="M264" s="474">
        <f t="shared" si="117"/>
        <v>0.71508537771805647</v>
      </c>
      <c r="N264" s="475">
        <f t="shared" si="118"/>
        <v>0.23727814434497826</v>
      </c>
      <c r="O264" s="475">
        <f t="shared" si="119"/>
        <v>0.52544371131004342</v>
      </c>
      <c r="P264" s="475">
        <f t="shared" si="120"/>
        <v>0.47455628868995653</v>
      </c>
      <c r="Q264" s="476">
        <f t="shared" si="121"/>
        <v>5.6946754642794781</v>
      </c>
      <c r="R264" s="477"/>
      <c r="S264" s="472"/>
      <c r="T264" s="472"/>
      <c r="U264" s="473"/>
      <c r="V264" s="478">
        <f t="shared" si="122"/>
        <v>13.671666666666665</v>
      </c>
      <c r="W264" s="478">
        <f t="shared" si="123"/>
        <v>1.9690000000000001</v>
      </c>
      <c r="X264" s="479">
        <f t="shared" si="124"/>
        <v>37.645171479482386</v>
      </c>
      <c r="Y264" s="480" t="str">
        <f t="shared" si="125"/>
        <v>Accept</v>
      </c>
      <c r="Z264" s="479">
        <v>1.663</v>
      </c>
      <c r="AA264" s="479">
        <f t="shared" si="147"/>
        <v>31.79477916220376</v>
      </c>
      <c r="AB264" s="481" t="str">
        <f t="shared" si="148"/>
        <v>Accept</v>
      </c>
      <c r="AC264" s="481">
        <v>1.4750000000000001</v>
      </c>
      <c r="AD264" s="479">
        <f>AC264*K264</f>
        <v>28.20042048361428</v>
      </c>
      <c r="AE264" s="481" t="str">
        <f t="shared" si="150"/>
        <v>Accept</v>
      </c>
      <c r="AF264" s="464"/>
      <c r="AG264" s="482"/>
      <c r="AH264" s="482"/>
      <c r="AI264" s="483"/>
      <c r="AJ264" s="552"/>
      <c r="AK264" s="552"/>
      <c r="AL264" s="552"/>
    </row>
    <row r="265" spans="1:559" s="501" customFormat="1" ht="13.95" customHeight="1">
      <c r="A265" s="954"/>
      <c r="B265" s="484" t="s">
        <v>1323</v>
      </c>
      <c r="C265" s="485" t="s">
        <v>828</v>
      </c>
      <c r="D265" s="485" t="s">
        <v>1340</v>
      </c>
      <c r="E265" s="485" t="s">
        <v>1341</v>
      </c>
      <c r="F265" s="486">
        <v>18.45</v>
      </c>
      <c r="G265" s="486">
        <v>0.82</v>
      </c>
      <c r="H265" s="486">
        <v>1.78</v>
      </c>
      <c r="I265" s="487">
        <f t="shared" si="146"/>
        <v>12</v>
      </c>
      <c r="J265" s="488">
        <f t="shared" si="146"/>
        <v>25.911666666666665</v>
      </c>
      <c r="K265" s="488">
        <f t="shared" si="146"/>
        <v>19.118929141433409</v>
      </c>
      <c r="L265" s="489">
        <f t="shared" si="146"/>
        <v>0.73785022736605432</v>
      </c>
      <c r="M265" s="490">
        <f t="shared" si="117"/>
        <v>0.39027639108176748</v>
      </c>
      <c r="N265" s="491">
        <f t="shared" si="118"/>
        <v>0.34816608953817818</v>
      </c>
      <c r="O265" s="491">
        <f t="shared" si="119"/>
        <v>0.30366782092364364</v>
      </c>
      <c r="P265" s="491">
        <f t="shared" si="120"/>
        <v>0.69633217907635636</v>
      </c>
      <c r="Q265" s="492">
        <f t="shared" si="121"/>
        <v>8.3559861489162763</v>
      </c>
      <c r="R265" s="493"/>
      <c r="S265" s="488"/>
      <c r="T265" s="488"/>
      <c r="U265" s="489"/>
      <c r="V265" s="494">
        <f t="shared" si="122"/>
        <v>7.461666666666666</v>
      </c>
      <c r="W265" s="494">
        <f t="shared" si="123"/>
        <v>1.9690000000000001</v>
      </c>
      <c r="X265" s="495">
        <f t="shared" si="124"/>
        <v>37.645171479482386</v>
      </c>
      <c r="Y265" s="496" t="str">
        <f t="shared" si="125"/>
        <v>Accept</v>
      </c>
      <c r="Z265" s="495">
        <v>1.663</v>
      </c>
      <c r="AA265" s="495">
        <f t="shared" si="147"/>
        <v>31.79477916220376</v>
      </c>
      <c r="AB265" s="497" t="str">
        <f t="shared" si="148"/>
        <v>Accept</v>
      </c>
      <c r="AC265" s="497">
        <v>1.4750000000000001</v>
      </c>
      <c r="AD265" s="495">
        <f>AC265*K265</f>
        <v>28.20042048361428</v>
      </c>
      <c r="AE265" s="497" t="str">
        <f t="shared" si="150"/>
        <v>Accept</v>
      </c>
      <c r="AF265" s="498"/>
      <c r="AG265" s="499"/>
      <c r="AH265" s="499"/>
      <c r="AI265" s="500"/>
      <c r="AJ265" s="552"/>
      <c r="AK265" s="552"/>
      <c r="AL265" s="552"/>
      <c r="AM265" s="401"/>
      <c r="AN265" s="401"/>
      <c r="AO265" s="401"/>
      <c r="AP265" s="401"/>
      <c r="AQ265" s="401"/>
      <c r="AR265" s="401"/>
      <c r="AS265" s="401"/>
      <c r="AT265" s="401"/>
      <c r="AU265" s="401"/>
      <c r="AV265" s="401"/>
      <c r="AW265" s="401"/>
      <c r="AX265" s="401"/>
      <c r="AY265" s="401"/>
      <c r="AZ265" s="401"/>
      <c r="BA265" s="401"/>
      <c r="BB265" s="401"/>
      <c r="BC265" s="401"/>
      <c r="BD265" s="401"/>
      <c r="BE265" s="401"/>
      <c r="BF265" s="401"/>
      <c r="BG265" s="401"/>
      <c r="BH265" s="401"/>
      <c r="BI265" s="401"/>
      <c r="BJ265" s="401"/>
      <c r="BK265" s="401"/>
      <c r="BL265" s="401"/>
      <c r="BM265" s="401"/>
      <c r="BN265" s="401"/>
      <c r="BO265" s="401"/>
      <c r="BP265" s="401"/>
      <c r="BQ265" s="401"/>
      <c r="BR265" s="401"/>
      <c r="BS265" s="401"/>
      <c r="BT265" s="401"/>
      <c r="BU265" s="401"/>
      <c r="BV265" s="401"/>
      <c r="BW265" s="401"/>
      <c r="BX265" s="401"/>
      <c r="BY265" s="401"/>
      <c r="BZ265" s="401"/>
      <c r="CA265" s="401"/>
      <c r="CB265" s="401"/>
      <c r="CC265" s="401"/>
      <c r="CD265" s="401"/>
      <c r="CE265" s="401"/>
      <c r="CF265" s="401"/>
      <c r="CG265" s="401"/>
      <c r="CH265" s="401"/>
      <c r="CI265" s="401"/>
      <c r="CJ265" s="401"/>
      <c r="CK265" s="401"/>
      <c r="CL265" s="401"/>
      <c r="CM265" s="401"/>
      <c r="CN265" s="401"/>
      <c r="CO265" s="401"/>
      <c r="CP265" s="401"/>
      <c r="CQ265" s="401"/>
      <c r="CR265" s="401"/>
      <c r="CS265" s="401"/>
      <c r="CT265" s="401"/>
      <c r="CU265" s="401"/>
      <c r="CV265" s="401"/>
      <c r="CW265" s="401"/>
      <c r="CX265" s="401"/>
      <c r="CY265" s="401"/>
      <c r="CZ265" s="401"/>
      <c r="DA265" s="401"/>
      <c r="DB265" s="401"/>
      <c r="DC265" s="401"/>
      <c r="DD265" s="401"/>
      <c r="DE265" s="401"/>
      <c r="DF265" s="401"/>
      <c r="DG265" s="401"/>
      <c r="DH265" s="401"/>
      <c r="DI265" s="401"/>
      <c r="DJ265" s="401"/>
      <c r="DK265" s="401"/>
      <c r="DL265" s="401"/>
      <c r="DM265" s="401"/>
      <c r="DN265" s="401"/>
      <c r="DO265" s="401"/>
      <c r="DP265" s="401"/>
      <c r="DQ265" s="401"/>
      <c r="DR265" s="401"/>
      <c r="DS265" s="401"/>
      <c r="DT265" s="401"/>
      <c r="DU265" s="401"/>
      <c r="DV265" s="401"/>
      <c r="DW265" s="401"/>
      <c r="DX265" s="401"/>
      <c r="DY265" s="401"/>
      <c r="DZ265" s="401"/>
      <c r="EA265" s="401"/>
      <c r="EB265" s="401"/>
      <c r="EC265" s="401"/>
      <c r="ED265" s="401"/>
      <c r="EE265" s="401"/>
      <c r="EF265" s="401"/>
      <c r="EG265" s="401"/>
      <c r="EH265" s="401"/>
      <c r="EI265" s="401"/>
      <c r="EJ265" s="401"/>
      <c r="EK265" s="401"/>
      <c r="EL265" s="401"/>
      <c r="EM265" s="401"/>
      <c r="EN265" s="401"/>
      <c r="EO265" s="401"/>
      <c r="EP265" s="401"/>
      <c r="EQ265" s="401"/>
      <c r="ER265" s="401"/>
      <c r="ES265" s="401"/>
      <c r="ET265" s="401"/>
      <c r="EU265" s="401"/>
      <c r="EV265" s="401"/>
      <c r="EW265" s="401"/>
      <c r="EX265" s="401"/>
      <c r="EY265" s="401"/>
      <c r="EZ265" s="401"/>
      <c r="FA265" s="401"/>
      <c r="FB265" s="401"/>
      <c r="FC265" s="401"/>
      <c r="FD265" s="401"/>
      <c r="FE265" s="401"/>
      <c r="FF265" s="401"/>
      <c r="FG265" s="401"/>
      <c r="FH265" s="401"/>
      <c r="FI265" s="401"/>
      <c r="FJ265" s="401"/>
      <c r="FK265" s="401"/>
      <c r="FL265" s="401"/>
      <c r="FM265" s="401"/>
      <c r="FN265" s="401"/>
      <c r="FO265" s="401"/>
      <c r="FP265" s="401"/>
      <c r="FQ265" s="401"/>
      <c r="FR265" s="401"/>
      <c r="FS265" s="401"/>
      <c r="FT265" s="401"/>
      <c r="FU265" s="401"/>
      <c r="FV265" s="401"/>
      <c r="FW265" s="401"/>
      <c r="FX265" s="401"/>
      <c r="FY265" s="401"/>
      <c r="FZ265" s="401"/>
      <c r="GA265" s="401"/>
      <c r="GB265" s="401"/>
      <c r="GC265" s="401"/>
      <c r="GD265" s="401"/>
      <c r="GE265" s="401"/>
      <c r="GF265" s="401"/>
      <c r="GG265" s="401"/>
      <c r="GH265" s="401"/>
      <c r="GI265" s="401"/>
      <c r="GJ265" s="401"/>
      <c r="GK265" s="401"/>
      <c r="GL265" s="401"/>
      <c r="GM265" s="401"/>
      <c r="GN265" s="401"/>
      <c r="GO265" s="401"/>
      <c r="GP265" s="401"/>
      <c r="GQ265" s="401"/>
      <c r="GR265" s="401"/>
      <c r="GS265" s="401"/>
      <c r="GT265" s="401"/>
      <c r="GU265" s="401"/>
      <c r="GV265" s="401"/>
      <c r="GW265" s="401"/>
      <c r="GX265" s="401"/>
      <c r="GY265" s="401"/>
      <c r="GZ265" s="401"/>
      <c r="HA265" s="401"/>
      <c r="HB265" s="401"/>
      <c r="HC265" s="401"/>
      <c r="HD265" s="401"/>
      <c r="HE265" s="401"/>
      <c r="HF265" s="401"/>
      <c r="HG265" s="401"/>
      <c r="HH265" s="401"/>
      <c r="HI265" s="401"/>
      <c r="HJ265" s="401"/>
      <c r="HK265" s="401"/>
      <c r="HL265" s="401"/>
      <c r="HM265" s="401"/>
      <c r="HN265" s="401"/>
      <c r="HO265" s="401"/>
      <c r="HP265" s="401"/>
      <c r="HQ265" s="401"/>
      <c r="HR265" s="401"/>
      <c r="HS265" s="401"/>
      <c r="HT265" s="401"/>
      <c r="HU265" s="401"/>
      <c r="HV265" s="401"/>
      <c r="HW265" s="401"/>
      <c r="HX265" s="401"/>
      <c r="HY265" s="401"/>
      <c r="HZ265" s="401"/>
      <c r="IA265" s="401"/>
      <c r="IB265" s="401"/>
      <c r="IC265" s="401"/>
      <c r="ID265" s="401"/>
      <c r="IE265" s="401"/>
      <c r="IF265" s="401"/>
      <c r="IG265" s="401"/>
      <c r="IH265" s="401"/>
      <c r="II265" s="401"/>
      <c r="IJ265" s="401"/>
      <c r="IK265" s="401"/>
      <c r="IL265" s="401"/>
      <c r="IM265" s="401"/>
      <c r="IN265" s="401"/>
      <c r="IO265" s="401"/>
      <c r="IP265" s="401"/>
      <c r="IQ265" s="401"/>
      <c r="IR265" s="401"/>
      <c r="IS265" s="401"/>
      <c r="IT265" s="401"/>
      <c r="IU265" s="401"/>
      <c r="IV265" s="401"/>
      <c r="IW265" s="401"/>
      <c r="IX265" s="401"/>
      <c r="IY265" s="401"/>
      <c r="IZ265" s="401"/>
      <c r="JA265" s="401"/>
      <c r="JB265" s="401"/>
      <c r="JC265" s="401"/>
      <c r="JD265" s="401"/>
      <c r="JE265" s="401"/>
      <c r="JF265" s="401"/>
      <c r="JG265" s="401"/>
      <c r="JH265" s="401"/>
      <c r="JI265" s="401"/>
      <c r="JJ265" s="401"/>
      <c r="JK265" s="401"/>
      <c r="JL265" s="401"/>
      <c r="JM265" s="401"/>
      <c r="JN265" s="401"/>
      <c r="JO265" s="401"/>
      <c r="JP265" s="401"/>
      <c r="JQ265" s="401"/>
      <c r="JR265" s="401"/>
      <c r="JS265" s="401"/>
      <c r="JT265" s="401"/>
      <c r="JU265" s="401"/>
      <c r="JV265" s="401"/>
      <c r="JW265" s="401"/>
      <c r="JX265" s="401"/>
      <c r="JY265" s="401"/>
      <c r="JZ265" s="401"/>
      <c r="KA265" s="401"/>
      <c r="KB265" s="401"/>
      <c r="KC265" s="401"/>
      <c r="KD265" s="401"/>
      <c r="KE265" s="401"/>
      <c r="KF265" s="401"/>
      <c r="KG265" s="401"/>
      <c r="KH265" s="401"/>
      <c r="KI265" s="401"/>
      <c r="KJ265" s="401"/>
      <c r="KK265" s="401"/>
      <c r="KL265" s="401"/>
      <c r="KM265" s="401"/>
      <c r="KN265" s="401"/>
      <c r="KO265" s="401"/>
      <c r="KP265" s="401"/>
      <c r="KQ265" s="401"/>
      <c r="KR265" s="401"/>
      <c r="KS265" s="401"/>
      <c r="KT265" s="401"/>
      <c r="KU265" s="401"/>
      <c r="KV265" s="401"/>
      <c r="KW265" s="401"/>
      <c r="KX265" s="401"/>
      <c r="KY265" s="401"/>
      <c r="KZ265" s="401"/>
      <c r="LA265" s="401"/>
      <c r="LB265" s="401"/>
      <c r="LC265" s="401"/>
      <c r="LD265" s="401"/>
      <c r="LE265" s="401"/>
      <c r="LF265" s="401"/>
      <c r="LG265" s="401"/>
      <c r="LH265" s="401"/>
      <c r="LI265" s="401"/>
      <c r="LJ265" s="401"/>
      <c r="LK265" s="401"/>
      <c r="LL265" s="401"/>
      <c r="LM265" s="401"/>
      <c r="LN265" s="401"/>
      <c r="LO265" s="401"/>
      <c r="LP265" s="401"/>
      <c r="LQ265" s="401"/>
      <c r="LR265" s="401"/>
      <c r="LS265" s="401"/>
      <c r="LT265" s="401"/>
      <c r="LU265" s="401"/>
      <c r="LV265" s="401"/>
      <c r="LW265" s="401"/>
      <c r="LX265" s="401"/>
      <c r="LY265" s="401"/>
      <c r="LZ265" s="401"/>
      <c r="MA265" s="401"/>
      <c r="MB265" s="401"/>
      <c r="MC265" s="401"/>
      <c r="MD265" s="401"/>
      <c r="ME265" s="401"/>
      <c r="MF265" s="401"/>
      <c r="MG265" s="401"/>
      <c r="MH265" s="401"/>
      <c r="MI265" s="401"/>
      <c r="MJ265" s="401"/>
      <c r="MK265" s="401"/>
      <c r="ML265" s="401"/>
      <c r="MM265" s="401"/>
      <c r="MN265" s="401"/>
      <c r="MO265" s="401"/>
      <c r="MP265" s="401"/>
      <c r="MQ265" s="401"/>
      <c r="MR265" s="401"/>
      <c r="MS265" s="401"/>
      <c r="MT265" s="401"/>
      <c r="MU265" s="401"/>
      <c r="MV265" s="401"/>
      <c r="MW265" s="401"/>
      <c r="MX265" s="401"/>
      <c r="MY265" s="401"/>
      <c r="MZ265" s="401"/>
      <c r="NA265" s="401"/>
      <c r="NB265" s="401"/>
      <c r="NC265" s="401"/>
      <c r="ND265" s="401"/>
      <c r="NE265" s="401"/>
      <c r="NF265" s="401"/>
      <c r="NG265" s="401"/>
      <c r="NH265" s="401"/>
      <c r="NI265" s="401"/>
      <c r="NJ265" s="401"/>
      <c r="NK265" s="401"/>
      <c r="NL265" s="401"/>
      <c r="NM265" s="401"/>
      <c r="NN265" s="401"/>
      <c r="NO265" s="401"/>
      <c r="NP265" s="401"/>
      <c r="NQ265" s="401"/>
      <c r="NR265" s="401"/>
      <c r="NS265" s="401"/>
      <c r="NT265" s="401"/>
      <c r="NU265" s="401"/>
      <c r="NV265" s="401"/>
      <c r="NW265" s="401"/>
      <c r="NX265" s="401"/>
      <c r="NY265" s="401"/>
      <c r="NZ265" s="401"/>
      <c r="OA265" s="401"/>
      <c r="OB265" s="401"/>
      <c r="OC265" s="401"/>
      <c r="OD265" s="401"/>
      <c r="OE265" s="401"/>
      <c r="OF265" s="401"/>
      <c r="OG265" s="401"/>
      <c r="OH265" s="401"/>
      <c r="OI265" s="401"/>
      <c r="OJ265" s="401"/>
      <c r="OK265" s="401"/>
      <c r="OL265" s="401"/>
      <c r="OM265" s="401"/>
      <c r="ON265" s="401"/>
      <c r="OO265" s="401"/>
      <c r="OP265" s="401"/>
      <c r="OQ265" s="401"/>
      <c r="OR265" s="401"/>
      <c r="OS265" s="401"/>
      <c r="OT265" s="401"/>
      <c r="OU265" s="401"/>
      <c r="OV265" s="401"/>
      <c r="OW265" s="401"/>
      <c r="OX265" s="401"/>
      <c r="OY265" s="401"/>
      <c r="OZ265" s="401"/>
      <c r="PA265" s="401"/>
      <c r="PB265" s="401"/>
      <c r="PC265" s="401"/>
      <c r="PD265" s="401"/>
      <c r="PE265" s="401"/>
      <c r="PF265" s="401"/>
      <c r="PG265" s="401"/>
      <c r="PH265" s="401"/>
      <c r="PI265" s="401"/>
      <c r="PJ265" s="401"/>
      <c r="PK265" s="401"/>
      <c r="PL265" s="401"/>
      <c r="PM265" s="401"/>
      <c r="PN265" s="401"/>
      <c r="PO265" s="401"/>
      <c r="PP265" s="401"/>
      <c r="PQ265" s="401"/>
      <c r="PR265" s="401"/>
      <c r="PS265" s="401"/>
      <c r="PT265" s="401"/>
      <c r="PU265" s="401"/>
      <c r="PV265" s="401"/>
      <c r="PW265" s="401"/>
      <c r="PX265" s="401"/>
      <c r="PY265" s="401"/>
      <c r="PZ265" s="401"/>
      <c r="QA265" s="401"/>
      <c r="QB265" s="401"/>
      <c r="QC265" s="401"/>
      <c r="QD265" s="401"/>
      <c r="QE265" s="401"/>
      <c r="QF265" s="401"/>
      <c r="QG265" s="401"/>
      <c r="QH265" s="401"/>
      <c r="QI265" s="401"/>
      <c r="QJ265" s="401"/>
      <c r="QK265" s="401"/>
      <c r="QL265" s="401"/>
      <c r="QM265" s="401"/>
      <c r="QN265" s="401"/>
      <c r="QO265" s="401"/>
      <c r="QP265" s="401"/>
      <c r="QQ265" s="401"/>
      <c r="QR265" s="401"/>
      <c r="QS265" s="401"/>
      <c r="QT265" s="401"/>
      <c r="QU265" s="401"/>
      <c r="QV265" s="401"/>
      <c r="QW265" s="401"/>
      <c r="QX265" s="401"/>
      <c r="QY265" s="401"/>
      <c r="QZ265" s="401"/>
      <c r="RA265" s="401"/>
      <c r="RB265" s="401"/>
      <c r="RC265" s="401"/>
      <c r="RD265" s="401"/>
      <c r="RE265" s="401"/>
      <c r="RF265" s="401"/>
      <c r="RG265" s="401"/>
      <c r="RH265" s="401"/>
      <c r="RI265" s="401"/>
      <c r="RJ265" s="401"/>
      <c r="RK265" s="401"/>
      <c r="RL265" s="401"/>
      <c r="RM265" s="401"/>
      <c r="RN265" s="401"/>
      <c r="RO265" s="401"/>
      <c r="RP265" s="401"/>
      <c r="RQ265" s="401"/>
      <c r="RR265" s="401"/>
      <c r="RS265" s="401"/>
      <c r="RT265" s="401"/>
      <c r="RU265" s="401"/>
      <c r="RV265" s="401"/>
      <c r="RW265" s="401"/>
      <c r="RX265" s="401"/>
      <c r="RY265" s="401"/>
      <c r="RZ265" s="401"/>
      <c r="SA265" s="401"/>
      <c r="SB265" s="401"/>
      <c r="SC265" s="401"/>
      <c r="SD265" s="401"/>
      <c r="SE265" s="401"/>
      <c r="SF265" s="401"/>
      <c r="SG265" s="401"/>
      <c r="SH265" s="401"/>
      <c r="SI265" s="401"/>
      <c r="SJ265" s="401"/>
      <c r="SK265" s="401"/>
      <c r="SL265" s="401"/>
      <c r="SM265" s="401"/>
      <c r="SN265" s="401"/>
      <c r="SO265" s="401"/>
      <c r="SP265" s="401"/>
      <c r="SQ265" s="401"/>
      <c r="SR265" s="401"/>
      <c r="SS265" s="401"/>
      <c r="ST265" s="401"/>
      <c r="SU265" s="401"/>
      <c r="SV265" s="401"/>
      <c r="SW265" s="401"/>
      <c r="SX265" s="401"/>
      <c r="SY265" s="401"/>
      <c r="SZ265" s="401"/>
      <c r="TA265" s="401"/>
      <c r="TB265" s="401"/>
      <c r="TC265" s="401"/>
      <c r="TD265" s="401"/>
      <c r="TE265" s="401"/>
      <c r="TF265" s="401"/>
      <c r="TG265" s="401"/>
      <c r="TH265" s="401"/>
      <c r="TI265" s="401"/>
      <c r="TJ265" s="401"/>
      <c r="TK265" s="401"/>
      <c r="TL265" s="401"/>
      <c r="TM265" s="401"/>
      <c r="TN265" s="401"/>
      <c r="TO265" s="401"/>
      <c r="TP265" s="401"/>
      <c r="TQ265" s="401"/>
      <c r="TR265" s="401"/>
      <c r="TS265" s="401"/>
      <c r="TT265" s="401"/>
      <c r="TU265" s="401"/>
      <c r="TV265" s="401"/>
      <c r="TW265" s="401"/>
      <c r="TX265" s="401"/>
      <c r="TY265" s="401"/>
      <c r="TZ265" s="401"/>
      <c r="UA265" s="401"/>
      <c r="UB265" s="401"/>
      <c r="UC265" s="401"/>
      <c r="UD265" s="401"/>
      <c r="UE265" s="401"/>
      <c r="UF265" s="401"/>
      <c r="UG265" s="401"/>
      <c r="UH265" s="401"/>
      <c r="UI265" s="401"/>
      <c r="UJ265" s="401"/>
      <c r="UK265" s="401"/>
      <c r="UL265" s="401"/>
      <c r="UM265" s="401"/>
    </row>
    <row r="266" spans="1:559" s="467" customFormat="1" ht="13.95" customHeight="1">
      <c r="A266" s="952" t="s">
        <v>1348</v>
      </c>
      <c r="B266" s="468" t="s">
        <v>1349</v>
      </c>
      <c r="C266" s="469" t="s">
        <v>560</v>
      </c>
      <c r="D266" s="469" t="s">
        <v>1350</v>
      </c>
      <c r="E266" s="469" t="s">
        <v>1351</v>
      </c>
      <c r="F266" s="470">
        <v>6.74</v>
      </c>
      <c r="G266" s="470">
        <v>0.22</v>
      </c>
      <c r="H266" s="470">
        <v>0.62</v>
      </c>
      <c r="I266" s="471">
        <f>COUNT(F266:F269)</f>
        <v>4</v>
      </c>
      <c r="J266" s="472">
        <f>AVERAGE(F266:F269)</f>
        <v>6.8049999999999997</v>
      </c>
      <c r="K266" s="472">
        <f>STDEV(F266:F269)</f>
        <v>1.1959236318985205</v>
      </c>
      <c r="L266" s="473">
        <f>K266/J266</f>
        <v>0.17574190035246445</v>
      </c>
      <c r="M266" s="474">
        <f t="shared" si="117"/>
        <v>5.435129657636454E-2</v>
      </c>
      <c r="N266" s="475">
        <f t="shared" si="118"/>
        <v>0.47832764058008936</v>
      </c>
      <c r="O266" s="475">
        <f t="shared" si="119"/>
        <v>4.3344718839821272E-2</v>
      </c>
      <c r="P266" s="475">
        <f t="shared" si="120"/>
        <v>0.95665528116017873</v>
      </c>
      <c r="Q266" s="476">
        <f t="shared" si="121"/>
        <v>3.8266211246407149</v>
      </c>
      <c r="R266" s="477">
        <f>COUNT(F266:F269)</f>
        <v>4</v>
      </c>
      <c r="S266" s="472">
        <f>AVERAGE(F266:F269)</f>
        <v>6.8049999999999997</v>
      </c>
      <c r="T266" s="472">
        <f>STDEV(F266:F269)</f>
        <v>1.1959236318985205</v>
      </c>
      <c r="U266" s="473">
        <f t="shared" ref="U266:U270" si="151">T266/S266</f>
        <v>0.17574190035246445</v>
      </c>
      <c r="V266" s="478">
        <f t="shared" si="122"/>
        <v>6.4999999999999503E-2</v>
      </c>
      <c r="W266" s="478">
        <f t="shared" si="123"/>
        <v>1.383</v>
      </c>
      <c r="X266" s="479">
        <f t="shared" si="124"/>
        <v>1.6539623829156538</v>
      </c>
      <c r="Y266" s="480" t="str">
        <f t="shared" si="125"/>
        <v>Accept</v>
      </c>
      <c r="Z266" s="479"/>
      <c r="AA266" s="479"/>
      <c r="AB266" s="481"/>
      <c r="AC266" s="481"/>
      <c r="AD266" s="479"/>
      <c r="AE266" s="481"/>
      <c r="AF266" s="464">
        <f>COUNT(F266:F269)</f>
        <v>4</v>
      </c>
      <c r="AG266" s="465">
        <f>AVERAGE(F266:F269)</f>
        <v>6.8049999999999997</v>
      </c>
      <c r="AH266" s="465">
        <f>STDEV(F266:F269)</f>
        <v>1.1959236318985205</v>
      </c>
      <c r="AI266" s="466">
        <f>AH266/AG266</f>
        <v>0.17574190035246445</v>
      </c>
      <c r="AJ266" s="552"/>
      <c r="AK266" s="552"/>
      <c r="AL266" s="552"/>
      <c r="AM266" s="401"/>
      <c r="AN266" s="401"/>
      <c r="AO266" s="401"/>
      <c r="AP266" s="401"/>
      <c r="AQ266" s="401"/>
      <c r="AR266" s="401"/>
      <c r="AS266" s="401"/>
      <c r="AT266" s="401"/>
      <c r="AU266" s="401"/>
      <c r="AV266" s="401"/>
      <c r="AW266" s="401"/>
      <c r="AX266" s="401"/>
      <c r="AY266" s="401"/>
      <c r="AZ266" s="401"/>
      <c r="BA266" s="401"/>
      <c r="BB266" s="401"/>
      <c r="BC266" s="401"/>
      <c r="BD266" s="401"/>
      <c r="BE266" s="401"/>
      <c r="BF266" s="401"/>
      <c r="BG266" s="401"/>
      <c r="BH266" s="401"/>
      <c r="BI266" s="401"/>
      <c r="BJ266" s="401"/>
      <c r="BK266" s="401"/>
      <c r="BL266" s="401"/>
      <c r="BM266" s="401"/>
      <c r="BN266" s="401"/>
      <c r="BO266" s="401"/>
      <c r="BP266" s="401"/>
      <c r="BQ266" s="401"/>
      <c r="BR266" s="401"/>
      <c r="BS266" s="401"/>
      <c r="BT266" s="401"/>
      <c r="BU266" s="401"/>
      <c r="BV266" s="401"/>
      <c r="BW266" s="401"/>
      <c r="BX266" s="401"/>
      <c r="BY266" s="401"/>
      <c r="BZ266" s="401"/>
      <c r="CA266" s="401"/>
      <c r="CB266" s="401"/>
      <c r="CC266" s="401"/>
      <c r="CD266" s="401"/>
      <c r="CE266" s="401"/>
      <c r="CF266" s="401"/>
      <c r="CG266" s="401"/>
      <c r="CH266" s="401"/>
      <c r="CI266" s="401"/>
      <c r="CJ266" s="401"/>
      <c r="CK266" s="401"/>
      <c r="CL266" s="401"/>
      <c r="CM266" s="401"/>
      <c r="CN266" s="401"/>
      <c r="CO266" s="401"/>
      <c r="CP266" s="401"/>
      <c r="CQ266" s="401"/>
      <c r="CR266" s="401"/>
      <c r="CS266" s="401"/>
      <c r="CT266" s="401"/>
      <c r="CU266" s="401"/>
      <c r="CV266" s="401"/>
      <c r="CW266" s="401"/>
      <c r="CX266" s="401"/>
      <c r="CY266" s="401"/>
      <c r="CZ266" s="401"/>
      <c r="DA266" s="401"/>
      <c r="DB266" s="401"/>
      <c r="DC266" s="401"/>
      <c r="DD266" s="401"/>
      <c r="DE266" s="401"/>
      <c r="DF266" s="401"/>
      <c r="DG266" s="401"/>
      <c r="DH266" s="401"/>
      <c r="DI266" s="401"/>
      <c r="DJ266" s="401"/>
      <c r="DK266" s="401"/>
      <c r="DL266" s="401"/>
      <c r="DM266" s="401"/>
      <c r="DN266" s="401"/>
      <c r="DO266" s="401"/>
      <c r="DP266" s="401"/>
      <c r="DQ266" s="401"/>
      <c r="DR266" s="401"/>
      <c r="DS266" s="401"/>
      <c r="DT266" s="401"/>
      <c r="DU266" s="401"/>
      <c r="DV266" s="401"/>
      <c r="DW266" s="401"/>
      <c r="DX266" s="401"/>
      <c r="DY266" s="401"/>
      <c r="DZ266" s="401"/>
      <c r="EA266" s="401"/>
      <c r="EB266" s="401"/>
      <c r="EC266" s="401"/>
      <c r="ED266" s="401"/>
      <c r="EE266" s="401"/>
      <c r="EF266" s="401"/>
      <c r="EG266" s="401"/>
      <c r="EH266" s="401"/>
      <c r="EI266" s="401"/>
      <c r="EJ266" s="401"/>
      <c r="EK266" s="401"/>
      <c r="EL266" s="401"/>
      <c r="EM266" s="401"/>
      <c r="EN266" s="401"/>
      <c r="EO266" s="401"/>
      <c r="EP266" s="401"/>
      <c r="EQ266" s="401"/>
      <c r="ER266" s="401"/>
      <c r="ES266" s="401"/>
      <c r="ET266" s="401"/>
      <c r="EU266" s="401"/>
      <c r="EV266" s="401"/>
      <c r="EW266" s="401"/>
      <c r="EX266" s="401"/>
      <c r="EY266" s="401"/>
      <c r="EZ266" s="401"/>
      <c r="FA266" s="401"/>
      <c r="FB266" s="401"/>
      <c r="FC266" s="401"/>
      <c r="FD266" s="401"/>
      <c r="FE266" s="401"/>
      <c r="FF266" s="401"/>
      <c r="FG266" s="401"/>
      <c r="FH266" s="401"/>
      <c r="FI266" s="401"/>
      <c r="FJ266" s="401"/>
      <c r="FK266" s="401"/>
      <c r="FL266" s="401"/>
      <c r="FM266" s="401"/>
      <c r="FN266" s="401"/>
      <c r="FO266" s="401"/>
      <c r="FP266" s="401"/>
      <c r="FQ266" s="401"/>
      <c r="FR266" s="401"/>
      <c r="FS266" s="401"/>
      <c r="FT266" s="401"/>
      <c r="FU266" s="401"/>
      <c r="FV266" s="401"/>
      <c r="FW266" s="401"/>
      <c r="FX266" s="401"/>
      <c r="FY266" s="401"/>
      <c r="FZ266" s="401"/>
      <c r="GA266" s="401"/>
      <c r="GB266" s="401"/>
      <c r="GC266" s="401"/>
      <c r="GD266" s="401"/>
      <c r="GE266" s="401"/>
      <c r="GF266" s="401"/>
      <c r="GG266" s="401"/>
      <c r="GH266" s="401"/>
      <c r="GI266" s="401"/>
      <c r="GJ266" s="401"/>
      <c r="GK266" s="401"/>
      <c r="GL266" s="401"/>
      <c r="GM266" s="401"/>
      <c r="GN266" s="401"/>
      <c r="GO266" s="401"/>
      <c r="GP266" s="401"/>
      <c r="GQ266" s="401"/>
      <c r="GR266" s="401"/>
      <c r="GS266" s="401"/>
      <c r="GT266" s="401"/>
      <c r="GU266" s="401"/>
      <c r="GV266" s="401"/>
      <c r="GW266" s="401"/>
      <c r="GX266" s="401"/>
      <c r="GY266" s="401"/>
      <c r="GZ266" s="401"/>
      <c r="HA266" s="401"/>
      <c r="HB266" s="401"/>
      <c r="HC266" s="401"/>
      <c r="HD266" s="401"/>
      <c r="HE266" s="401"/>
      <c r="HF266" s="401"/>
      <c r="HG266" s="401"/>
      <c r="HH266" s="401"/>
      <c r="HI266" s="401"/>
      <c r="HJ266" s="401"/>
      <c r="HK266" s="401"/>
      <c r="HL266" s="401"/>
      <c r="HM266" s="401"/>
      <c r="HN266" s="401"/>
      <c r="HO266" s="401"/>
      <c r="HP266" s="401"/>
      <c r="HQ266" s="401"/>
      <c r="HR266" s="401"/>
      <c r="HS266" s="401"/>
      <c r="HT266" s="401"/>
      <c r="HU266" s="401"/>
      <c r="HV266" s="401"/>
      <c r="HW266" s="401"/>
      <c r="HX266" s="401"/>
      <c r="HY266" s="401"/>
      <c r="HZ266" s="401"/>
      <c r="IA266" s="401"/>
      <c r="IB266" s="401"/>
      <c r="IC266" s="401"/>
      <c r="ID266" s="401"/>
      <c r="IE266" s="401"/>
      <c r="IF266" s="401"/>
      <c r="IG266" s="401"/>
      <c r="IH266" s="401"/>
      <c r="II266" s="401"/>
      <c r="IJ266" s="401"/>
      <c r="IK266" s="401"/>
      <c r="IL266" s="401"/>
      <c r="IM266" s="401"/>
      <c r="IN266" s="401"/>
      <c r="IO266" s="401"/>
      <c r="IP266" s="401"/>
      <c r="IQ266" s="401"/>
      <c r="IR266" s="401"/>
      <c r="IS266" s="401"/>
      <c r="IT266" s="401"/>
      <c r="IU266" s="401"/>
      <c r="IV266" s="401"/>
      <c r="IW266" s="401"/>
      <c r="IX266" s="401"/>
      <c r="IY266" s="401"/>
      <c r="IZ266" s="401"/>
      <c r="JA266" s="401"/>
      <c r="JB266" s="401"/>
      <c r="JC266" s="401"/>
      <c r="JD266" s="401"/>
      <c r="JE266" s="401"/>
      <c r="JF266" s="401"/>
      <c r="JG266" s="401"/>
      <c r="JH266" s="401"/>
      <c r="JI266" s="401"/>
      <c r="JJ266" s="401"/>
      <c r="JK266" s="401"/>
      <c r="JL266" s="401"/>
      <c r="JM266" s="401"/>
      <c r="JN266" s="401"/>
      <c r="JO266" s="401"/>
      <c r="JP266" s="401"/>
      <c r="JQ266" s="401"/>
      <c r="JR266" s="401"/>
      <c r="JS266" s="401"/>
      <c r="JT266" s="401"/>
      <c r="JU266" s="401"/>
      <c r="JV266" s="401"/>
      <c r="JW266" s="401"/>
      <c r="JX266" s="401"/>
      <c r="JY266" s="401"/>
      <c r="JZ266" s="401"/>
      <c r="KA266" s="401"/>
      <c r="KB266" s="401"/>
      <c r="KC266" s="401"/>
      <c r="KD266" s="401"/>
      <c r="KE266" s="401"/>
      <c r="KF266" s="401"/>
      <c r="KG266" s="401"/>
      <c r="KH266" s="401"/>
      <c r="KI266" s="401"/>
      <c r="KJ266" s="401"/>
      <c r="KK266" s="401"/>
      <c r="KL266" s="401"/>
      <c r="KM266" s="401"/>
      <c r="KN266" s="401"/>
      <c r="KO266" s="401"/>
      <c r="KP266" s="401"/>
      <c r="KQ266" s="401"/>
      <c r="KR266" s="401"/>
      <c r="KS266" s="401"/>
      <c r="KT266" s="401"/>
      <c r="KU266" s="401"/>
      <c r="KV266" s="401"/>
      <c r="KW266" s="401"/>
      <c r="KX266" s="401"/>
      <c r="KY266" s="401"/>
      <c r="KZ266" s="401"/>
      <c r="LA266" s="401"/>
      <c r="LB266" s="401"/>
      <c r="LC266" s="401"/>
      <c r="LD266" s="401"/>
      <c r="LE266" s="401"/>
      <c r="LF266" s="401"/>
      <c r="LG266" s="401"/>
      <c r="LH266" s="401"/>
      <c r="LI266" s="401"/>
      <c r="LJ266" s="401"/>
      <c r="LK266" s="401"/>
      <c r="LL266" s="401"/>
      <c r="LM266" s="401"/>
      <c r="LN266" s="401"/>
      <c r="LO266" s="401"/>
      <c r="LP266" s="401"/>
      <c r="LQ266" s="401"/>
      <c r="LR266" s="401"/>
      <c r="LS266" s="401"/>
      <c r="LT266" s="401"/>
      <c r="LU266" s="401"/>
      <c r="LV266" s="401"/>
      <c r="LW266" s="401"/>
      <c r="LX266" s="401"/>
      <c r="LY266" s="401"/>
      <c r="LZ266" s="401"/>
      <c r="MA266" s="401"/>
      <c r="MB266" s="401"/>
      <c r="MC266" s="401"/>
      <c r="MD266" s="401"/>
      <c r="ME266" s="401"/>
      <c r="MF266" s="401"/>
      <c r="MG266" s="401"/>
      <c r="MH266" s="401"/>
      <c r="MI266" s="401"/>
      <c r="MJ266" s="401"/>
      <c r="MK266" s="401"/>
      <c r="ML266" s="401"/>
      <c r="MM266" s="401"/>
      <c r="MN266" s="401"/>
      <c r="MO266" s="401"/>
      <c r="MP266" s="401"/>
      <c r="MQ266" s="401"/>
      <c r="MR266" s="401"/>
      <c r="MS266" s="401"/>
      <c r="MT266" s="401"/>
      <c r="MU266" s="401"/>
      <c r="MV266" s="401"/>
      <c r="MW266" s="401"/>
      <c r="MX266" s="401"/>
      <c r="MY266" s="401"/>
      <c r="MZ266" s="401"/>
      <c r="NA266" s="401"/>
      <c r="NB266" s="401"/>
      <c r="NC266" s="401"/>
      <c r="ND266" s="401"/>
      <c r="NE266" s="401"/>
      <c r="NF266" s="401"/>
      <c r="NG266" s="401"/>
      <c r="NH266" s="401"/>
      <c r="NI266" s="401"/>
      <c r="NJ266" s="401"/>
      <c r="NK266" s="401"/>
      <c r="NL266" s="401"/>
      <c r="NM266" s="401"/>
      <c r="NN266" s="401"/>
      <c r="NO266" s="401"/>
      <c r="NP266" s="401"/>
      <c r="NQ266" s="401"/>
      <c r="NR266" s="401"/>
      <c r="NS266" s="401"/>
      <c r="NT266" s="401"/>
      <c r="NU266" s="401"/>
      <c r="NV266" s="401"/>
      <c r="NW266" s="401"/>
      <c r="NX266" s="401"/>
      <c r="NY266" s="401"/>
      <c r="NZ266" s="401"/>
      <c r="OA266" s="401"/>
      <c r="OB266" s="401"/>
      <c r="OC266" s="401"/>
      <c r="OD266" s="401"/>
      <c r="OE266" s="401"/>
      <c r="OF266" s="401"/>
      <c r="OG266" s="401"/>
      <c r="OH266" s="401"/>
      <c r="OI266" s="401"/>
      <c r="OJ266" s="401"/>
      <c r="OK266" s="401"/>
      <c r="OL266" s="401"/>
      <c r="OM266" s="401"/>
      <c r="ON266" s="401"/>
      <c r="OO266" s="401"/>
      <c r="OP266" s="401"/>
      <c r="OQ266" s="401"/>
      <c r="OR266" s="401"/>
      <c r="OS266" s="401"/>
      <c r="OT266" s="401"/>
      <c r="OU266" s="401"/>
      <c r="OV266" s="401"/>
      <c r="OW266" s="401"/>
      <c r="OX266" s="401"/>
      <c r="OY266" s="401"/>
      <c r="OZ266" s="401"/>
      <c r="PA266" s="401"/>
      <c r="PB266" s="401"/>
      <c r="PC266" s="401"/>
      <c r="PD266" s="401"/>
      <c r="PE266" s="401"/>
      <c r="PF266" s="401"/>
      <c r="PG266" s="401"/>
      <c r="PH266" s="401"/>
      <c r="PI266" s="401"/>
      <c r="PJ266" s="401"/>
      <c r="PK266" s="401"/>
      <c r="PL266" s="401"/>
      <c r="PM266" s="401"/>
      <c r="PN266" s="401"/>
      <c r="PO266" s="401"/>
      <c r="PP266" s="401"/>
      <c r="PQ266" s="401"/>
      <c r="PR266" s="401"/>
      <c r="PS266" s="401"/>
      <c r="PT266" s="401"/>
      <c r="PU266" s="401"/>
      <c r="PV266" s="401"/>
      <c r="PW266" s="401"/>
      <c r="PX266" s="401"/>
      <c r="PY266" s="401"/>
      <c r="PZ266" s="401"/>
      <c r="QA266" s="401"/>
      <c r="QB266" s="401"/>
      <c r="QC266" s="401"/>
      <c r="QD266" s="401"/>
      <c r="QE266" s="401"/>
      <c r="QF266" s="401"/>
      <c r="QG266" s="401"/>
      <c r="QH266" s="401"/>
      <c r="QI266" s="401"/>
      <c r="QJ266" s="401"/>
      <c r="QK266" s="401"/>
      <c r="QL266" s="401"/>
      <c r="QM266" s="401"/>
      <c r="QN266" s="401"/>
      <c r="QO266" s="401"/>
      <c r="QP266" s="401"/>
      <c r="QQ266" s="401"/>
      <c r="QR266" s="401"/>
      <c r="QS266" s="401"/>
      <c r="QT266" s="401"/>
      <c r="QU266" s="401"/>
      <c r="QV266" s="401"/>
      <c r="QW266" s="401"/>
      <c r="QX266" s="401"/>
      <c r="QY266" s="401"/>
      <c r="QZ266" s="401"/>
      <c r="RA266" s="401"/>
      <c r="RB266" s="401"/>
      <c r="RC266" s="401"/>
      <c r="RD266" s="401"/>
      <c r="RE266" s="401"/>
      <c r="RF266" s="401"/>
      <c r="RG266" s="401"/>
      <c r="RH266" s="401"/>
      <c r="RI266" s="401"/>
      <c r="RJ266" s="401"/>
      <c r="RK266" s="401"/>
      <c r="RL266" s="401"/>
      <c r="RM266" s="401"/>
      <c r="RN266" s="401"/>
      <c r="RO266" s="401"/>
      <c r="RP266" s="401"/>
      <c r="RQ266" s="401"/>
      <c r="RR266" s="401"/>
      <c r="RS266" s="401"/>
      <c r="RT266" s="401"/>
      <c r="RU266" s="401"/>
      <c r="RV266" s="401"/>
      <c r="RW266" s="401"/>
      <c r="RX266" s="401"/>
      <c r="RY266" s="401"/>
      <c r="RZ266" s="401"/>
      <c r="SA266" s="401"/>
      <c r="SB266" s="401"/>
      <c r="SC266" s="401"/>
      <c r="SD266" s="401"/>
      <c r="SE266" s="401"/>
      <c r="SF266" s="401"/>
      <c r="SG266" s="401"/>
      <c r="SH266" s="401"/>
      <c r="SI266" s="401"/>
      <c r="SJ266" s="401"/>
      <c r="SK266" s="401"/>
      <c r="SL266" s="401"/>
      <c r="SM266" s="401"/>
      <c r="SN266" s="401"/>
      <c r="SO266" s="401"/>
      <c r="SP266" s="401"/>
      <c r="SQ266" s="401"/>
      <c r="SR266" s="401"/>
      <c r="SS266" s="401"/>
      <c r="ST266" s="401"/>
      <c r="SU266" s="401"/>
      <c r="SV266" s="401"/>
      <c r="SW266" s="401"/>
      <c r="SX266" s="401"/>
      <c r="SY266" s="401"/>
      <c r="SZ266" s="401"/>
      <c r="TA266" s="401"/>
      <c r="TB266" s="401"/>
      <c r="TC266" s="401"/>
      <c r="TD266" s="401"/>
      <c r="TE266" s="401"/>
      <c r="TF266" s="401"/>
      <c r="TG266" s="401"/>
      <c r="TH266" s="401"/>
      <c r="TI266" s="401"/>
      <c r="TJ266" s="401"/>
      <c r="TK266" s="401"/>
      <c r="TL266" s="401"/>
      <c r="TM266" s="401"/>
      <c r="TN266" s="401"/>
      <c r="TO266" s="401"/>
      <c r="TP266" s="401"/>
      <c r="TQ266" s="401"/>
      <c r="TR266" s="401"/>
      <c r="TS266" s="401"/>
      <c r="TT266" s="401"/>
      <c r="TU266" s="401"/>
      <c r="TV266" s="401"/>
      <c r="TW266" s="401"/>
      <c r="TX266" s="401"/>
      <c r="TY266" s="401"/>
      <c r="TZ266" s="401"/>
      <c r="UA266" s="401"/>
      <c r="UB266" s="401"/>
      <c r="UC266" s="401"/>
      <c r="UD266" s="401"/>
      <c r="UE266" s="401"/>
      <c r="UF266" s="401"/>
      <c r="UG266" s="401"/>
      <c r="UH266" s="401"/>
      <c r="UI266" s="401"/>
      <c r="UJ266" s="401"/>
      <c r="UK266" s="401"/>
      <c r="UL266" s="401"/>
      <c r="UM266" s="401"/>
    </row>
    <row r="267" spans="1:559" s="401" customFormat="1" ht="13.95" customHeight="1">
      <c r="A267" s="953"/>
      <c r="B267" s="468" t="s">
        <v>1349</v>
      </c>
      <c r="C267" s="469" t="s">
        <v>560</v>
      </c>
      <c r="D267" s="469" t="s">
        <v>1352</v>
      </c>
      <c r="E267" s="469" t="s">
        <v>1353</v>
      </c>
      <c r="F267" s="470">
        <v>7.98</v>
      </c>
      <c r="G267" s="470">
        <v>0.17</v>
      </c>
      <c r="H267" s="470">
        <v>0.7</v>
      </c>
      <c r="I267" s="471">
        <f t="shared" ref="I267:L269" si="152">I266</f>
        <v>4</v>
      </c>
      <c r="J267" s="472">
        <f t="shared" si="152"/>
        <v>6.8049999999999997</v>
      </c>
      <c r="K267" s="472">
        <f t="shared" si="152"/>
        <v>1.1959236318985205</v>
      </c>
      <c r="L267" s="473">
        <f t="shared" si="152"/>
        <v>0.17574190035246445</v>
      </c>
      <c r="M267" s="474">
        <f t="shared" si="117"/>
        <v>0.98250420734198252</v>
      </c>
      <c r="N267" s="475">
        <f t="shared" si="118"/>
        <v>0.83707424438556877</v>
      </c>
      <c r="O267" s="475">
        <f t="shared" si="119"/>
        <v>0.67414848877113753</v>
      </c>
      <c r="P267" s="475">
        <f t="shared" si="120"/>
        <v>0.32585151122886247</v>
      </c>
      <c r="Q267" s="476">
        <f t="shared" si="121"/>
        <v>1.3034060449154499</v>
      </c>
      <c r="R267" s="477"/>
      <c r="S267" s="472"/>
      <c r="T267" s="472"/>
      <c r="U267" s="473"/>
      <c r="V267" s="478">
        <f t="shared" si="122"/>
        <v>1.1750000000000007</v>
      </c>
      <c r="W267" s="478">
        <f t="shared" si="123"/>
        <v>1.383</v>
      </c>
      <c r="X267" s="479">
        <f t="shared" si="124"/>
        <v>1.6539623829156538</v>
      </c>
      <c r="Y267" s="480" t="str">
        <f t="shared" si="125"/>
        <v>Accept</v>
      </c>
      <c r="Z267" s="479"/>
      <c r="AA267" s="479"/>
      <c r="AB267" s="481"/>
      <c r="AC267" s="481"/>
      <c r="AD267" s="479"/>
      <c r="AE267" s="481"/>
      <c r="AF267" s="464"/>
      <c r="AG267" s="482"/>
      <c r="AH267" s="482"/>
      <c r="AI267" s="483"/>
      <c r="AJ267" s="552"/>
      <c r="AK267" s="552"/>
      <c r="AL267" s="552"/>
    </row>
    <row r="268" spans="1:559" s="401" customFormat="1" ht="13.95" customHeight="1">
      <c r="A268" s="953"/>
      <c r="B268" s="468" t="s">
        <v>1349</v>
      </c>
      <c r="C268" s="469" t="s">
        <v>560</v>
      </c>
      <c r="D268" s="469" t="s">
        <v>1354</v>
      </c>
      <c r="E268" s="469" t="s">
        <v>1355</v>
      </c>
      <c r="F268" s="470">
        <v>5.18</v>
      </c>
      <c r="G268" s="470">
        <v>0.33</v>
      </c>
      <c r="H268" s="470">
        <v>0.55000000000000004</v>
      </c>
      <c r="I268" s="471">
        <f t="shared" si="152"/>
        <v>4</v>
      </c>
      <c r="J268" s="472">
        <f t="shared" si="152"/>
        <v>6.8049999999999997</v>
      </c>
      <c r="K268" s="472">
        <f t="shared" si="152"/>
        <v>1.1959236318985205</v>
      </c>
      <c r="L268" s="473">
        <f t="shared" si="152"/>
        <v>0.17574190035246445</v>
      </c>
      <c r="M268" s="474">
        <f t="shared" si="117"/>
        <v>1.3587824144091238</v>
      </c>
      <c r="N268" s="475">
        <f t="shared" si="118"/>
        <v>8.7107773720368722E-2</v>
      </c>
      <c r="O268" s="475">
        <f t="shared" si="119"/>
        <v>0.82578445255926258</v>
      </c>
      <c r="P268" s="475">
        <f t="shared" si="120"/>
        <v>0.17421554744073744</v>
      </c>
      <c r="Q268" s="476">
        <f t="shared" si="121"/>
        <v>0.69686218976294978</v>
      </c>
      <c r="R268" s="477"/>
      <c r="S268" s="472"/>
      <c r="T268" s="472"/>
      <c r="U268" s="473"/>
      <c r="V268" s="478">
        <f t="shared" si="122"/>
        <v>1.625</v>
      </c>
      <c r="W268" s="478">
        <f t="shared" si="123"/>
        <v>1.383</v>
      </c>
      <c r="X268" s="479">
        <f t="shared" si="124"/>
        <v>1.6539623829156538</v>
      </c>
      <c r="Y268" s="480" t="str">
        <f t="shared" si="125"/>
        <v>Accept</v>
      </c>
      <c r="Z268" s="479"/>
      <c r="AA268" s="479"/>
      <c r="AB268" s="481"/>
      <c r="AC268" s="481"/>
      <c r="AD268" s="479"/>
      <c r="AE268" s="481"/>
      <c r="AF268" s="464"/>
      <c r="AG268" s="482"/>
      <c r="AH268" s="482"/>
      <c r="AI268" s="483"/>
      <c r="AJ268" s="552"/>
      <c r="AK268" s="552"/>
      <c r="AL268" s="552"/>
    </row>
    <row r="269" spans="1:559" s="501" customFormat="1" ht="13.95" customHeight="1">
      <c r="A269" s="953"/>
      <c r="B269" s="484" t="s">
        <v>1349</v>
      </c>
      <c r="C269" s="485" t="s">
        <v>560</v>
      </c>
      <c r="D269" s="485" t="s">
        <v>1356</v>
      </c>
      <c r="E269" s="485" t="s">
        <v>1357</v>
      </c>
      <c r="F269" s="486">
        <v>7.32</v>
      </c>
      <c r="G269" s="486">
        <v>0.28000000000000003</v>
      </c>
      <c r="H269" s="486">
        <v>0.69</v>
      </c>
      <c r="I269" s="487">
        <f t="shared" si="152"/>
        <v>4</v>
      </c>
      <c r="J269" s="488">
        <f t="shared" si="152"/>
        <v>6.8049999999999997</v>
      </c>
      <c r="K269" s="488">
        <f t="shared" si="152"/>
        <v>1.1959236318985205</v>
      </c>
      <c r="L269" s="489">
        <f t="shared" si="152"/>
        <v>0.17574190035246445</v>
      </c>
      <c r="M269" s="490">
        <f t="shared" si="117"/>
        <v>0.43062950364350744</v>
      </c>
      <c r="N269" s="491">
        <f t="shared" si="118"/>
        <v>0.66663110744078014</v>
      </c>
      <c r="O269" s="491">
        <f t="shared" si="119"/>
        <v>0.33326221488156027</v>
      </c>
      <c r="P269" s="491">
        <f t="shared" si="120"/>
        <v>0.66673778511843973</v>
      </c>
      <c r="Q269" s="492">
        <f t="shared" si="121"/>
        <v>2.6669511404737589</v>
      </c>
      <c r="R269" s="493"/>
      <c r="S269" s="488"/>
      <c r="T269" s="488"/>
      <c r="U269" s="489"/>
      <c r="V269" s="494">
        <f t="shared" si="122"/>
        <v>0.51500000000000057</v>
      </c>
      <c r="W269" s="494">
        <f t="shared" si="123"/>
        <v>1.383</v>
      </c>
      <c r="X269" s="495">
        <f t="shared" si="124"/>
        <v>1.6539623829156538</v>
      </c>
      <c r="Y269" s="496" t="str">
        <f t="shared" si="125"/>
        <v>Accept</v>
      </c>
      <c r="Z269" s="495"/>
      <c r="AA269" s="495"/>
      <c r="AB269" s="497"/>
      <c r="AC269" s="497"/>
      <c r="AD269" s="495"/>
      <c r="AE269" s="497"/>
      <c r="AF269" s="498"/>
      <c r="AG269" s="499"/>
      <c r="AH269" s="499"/>
      <c r="AI269" s="500"/>
      <c r="AJ269" s="552"/>
      <c r="AK269" s="552"/>
      <c r="AL269" s="552"/>
      <c r="AM269" s="401"/>
      <c r="AN269" s="401"/>
      <c r="AO269" s="401"/>
      <c r="AP269" s="401"/>
      <c r="AQ269" s="401"/>
      <c r="AR269" s="401"/>
      <c r="AS269" s="401"/>
      <c r="AT269" s="401"/>
      <c r="AU269" s="401"/>
      <c r="AV269" s="401"/>
      <c r="AW269" s="401"/>
      <c r="AX269" s="401"/>
      <c r="AY269" s="401"/>
      <c r="AZ269" s="401"/>
      <c r="BA269" s="401"/>
      <c r="BB269" s="401"/>
      <c r="BC269" s="401"/>
      <c r="BD269" s="401"/>
      <c r="BE269" s="401"/>
      <c r="BF269" s="401"/>
      <c r="BG269" s="401"/>
      <c r="BH269" s="401"/>
      <c r="BI269" s="401"/>
      <c r="BJ269" s="401"/>
      <c r="BK269" s="401"/>
      <c r="BL269" s="401"/>
      <c r="BM269" s="401"/>
      <c r="BN269" s="401"/>
      <c r="BO269" s="401"/>
      <c r="BP269" s="401"/>
      <c r="BQ269" s="401"/>
      <c r="BR269" s="401"/>
      <c r="BS269" s="401"/>
      <c r="BT269" s="401"/>
      <c r="BU269" s="401"/>
      <c r="BV269" s="401"/>
      <c r="BW269" s="401"/>
      <c r="BX269" s="401"/>
      <c r="BY269" s="401"/>
      <c r="BZ269" s="401"/>
      <c r="CA269" s="401"/>
      <c r="CB269" s="401"/>
      <c r="CC269" s="401"/>
      <c r="CD269" s="401"/>
      <c r="CE269" s="401"/>
      <c r="CF269" s="401"/>
      <c r="CG269" s="401"/>
      <c r="CH269" s="401"/>
      <c r="CI269" s="401"/>
      <c r="CJ269" s="401"/>
      <c r="CK269" s="401"/>
      <c r="CL269" s="401"/>
      <c r="CM269" s="401"/>
      <c r="CN269" s="401"/>
      <c r="CO269" s="401"/>
      <c r="CP269" s="401"/>
      <c r="CQ269" s="401"/>
      <c r="CR269" s="401"/>
      <c r="CS269" s="401"/>
      <c r="CT269" s="401"/>
      <c r="CU269" s="401"/>
      <c r="CV269" s="401"/>
      <c r="CW269" s="401"/>
      <c r="CX269" s="401"/>
      <c r="CY269" s="401"/>
      <c r="CZ269" s="401"/>
      <c r="DA269" s="401"/>
      <c r="DB269" s="401"/>
      <c r="DC269" s="401"/>
      <c r="DD269" s="401"/>
      <c r="DE269" s="401"/>
      <c r="DF269" s="401"/>
      <c r="DG269" s="401"/>
      <c r="DH269" s="401"/>
      <c r="DI269" s="401"/>
      <c r="DJ269" s="401"/>
      <c r="DK269" s="401"/>
      <c r="DL269" s="401"/>
      <c r="DM269" s="401"/>
      <c r="DN269" s="401"/>
      <c r="DO269" s="401"/>
      <c r="DP269" s="401"/>
      <c r="DQ269" s="401"/>
      <c r="DR269" s="401"/>
      <c r="DS269" s="401"/>
      <c r="DT269" s="401"/>
      <c r="DU269" s="401"/>
      <c r="DV269" s="401"/>
      <c r="DW269" s="401"/>
      <c r="DX269" s="401"/>
      <c r="DY269" s="401"/>
      <c r="DZ269" s="401"/>
      <c r="EA269" s="401"/>
      <c r="EB269" s="401"/>
      <c r="EC269" s="401"/>
      <c r="ED269" s="401"/>
      <c r="EE269" s="401"/>
      <c r="EF269" s="401"/>
      <c r="EG269" s="401"/>
      <c r="EH269" s="401"/>
      <c r="EI269" s="401"/>
      <c r="EJ269" s="401"/>
      <c r="EK269" s="401"/>
      <c r="EL269" s="401"/>
      <c r="EM269" s="401"/>
      <c r="EN269" s="401"/>
      <c r="EO269" s="401"/>
      <c r="EP269" s="401"/>
      <c r="EQ269" s="401"/>
      <c r="ER269" s="401"/>
      <c r="ES269" s="401"/>
      <c r="ET269" s="401"/>
      <c r="EU269" s="401"/>
      <c r="EV269" s="401"/>
      <c r="EW269" s="401"/>
      <c r="EX269" s="401"/>
      <c r="EY269" s="401"/>
      <c r="EZ269" s="401"/>
      <c r="FA269" s="401"/>
      <c r="FB269" s="401"/>
      <c r="FC269" s="401"/>
      <c r="FD269" s="401"/>
      <c r="FE269" s="401"/>
      <c r="FF269" s="401"/>
      <c r="FG269" s="401"/>
      <c r="FH269" s="401"/>
      <c r="FI269" s="401"/>
      <c r="FJ269" s="401"/>
      <c r="FK269" s="401"/>
      <c r="FL269" s="401"/>
      <c r="FM269" s="401"/>
      <c r="FN269" s="401"/>
      <c r="FO269" s="401"/>
      <c r="FP269" s="401"/>
      <c r="FQ269" s="401"/>
      <c r="FR269" s="401"/>
      <c r="FS269" s="401"/>
      <c r="FT269" s="401"/>
      <c r="FU269" s="401"/>
      <c r="FV269" s="401"/>
      <c r="FW269" s="401"/>
      <c r="FX269" s="401"/>
      <c r="FY269" s="401"/>
      <c r="FZ269" s="401"/>
      <c r="GA269" s="401"/>
      <c r="GB269" s="401"/>
      <c r="GC269" s="401"/>
      <c r="GD269" s="401"/>
      <c r="GE269" s="401"/>
      <c r="GF269" s="401"/>
      <c r="GG269" s="401"/>
      <c r="GH269" s="401"/>
      <c r="GI269" s="401"/>
      <c r="GJ269" s="401"/>
      <c r="GK269" s="401"/>
      <c r="GL269" s="401"/>
      <c r="GM269" s="401"/>
      <c r="GN269" s="401"/>
      <c r="GO269" s="401"/>
      <c r="GP269" s="401"/>
      <c r="GQ269" s="401"/>
      <c r="GR269" s="401"/>
      <c r="GS269" s="401"/>
      <c r="GT269" s="401"/>
      <c r="GU269" s="401"/>
      <c r="GV269" s="401"/>
      <c r="GW269" s="401"/>
      <c r="GX269" s="401"/>
      <c r="GY269" s="401"/>
      <c r="GZ269" s="401"/>
      <c r="HA269" s="401"/>
      <c r="HB269" s="401"/>
      <c r="HC269" s="401"/>
      <c r="HD269" s="401"/>
      <c r="HE269" s="401"/>
      <c r="HF269" s="401"/>
      <c r="HG269" s="401"/>
      <c r="HH269" s="401"/>
      <c r="HI269" s="401"/>
      <c r="HJ269" s="401"/>
      <c r="HK269" s="401"/>
      <c r="HL269" s="401"/>
      <c r="HM269" s="401"/>
      <c r="HN269" s="401"/>
      <c r="HO269" s="401"/>
      <c r="HP269" s="401"/>
      <c r="HQ269" s="401"/>
      <c r="HR269" s="401"/>
      <c r="HS269" s="401"/>
      <c r="HT269" s="401"/>
      <c r="HU269" s="401"/>
      <c r="HV269" s="401"/>
      <c r="HW269" s="401"/>
      <c r="HX269" s="401"/>
      <c r="HY269" s="401"/>
      <c r="HZ269" s="401"/>
      <c r="IA269" s="401"/>
      <c r="IB269" s="401"/>
      <c r="IC269" s="401"/>
      <c r="ID269" s="401"/>
      <c r="IE269" s="401"/>
      <c r="IF269" s="401"/>
      <c r="IG269" s="401"/>
      <c r="IH269" s="401"/>
      <c r="II269" s="401"/>
      <c r="IJ269" s="401"/>
      <c r="IK269" s="401"/>
      <c r="IL269" s="401"/>
      <c r="IM269" s="401"/>
      <c r="IN269" s="401"/>
      <c r="IO269" s="401"/>
      <c r="IP269" s="401"/>
      <c r="IQ269" s="401"/>
      <c r="IR269" s="401"/>
      <c r="IS269" s="401"/>
      <c r="IT269" s="401"/>
      <c r="IU269" s="401"/>
      <c r="IV269" s="401"/>
      <c r="IW269" s="401"/>
      <c r="IX269" s="401"/>
      <c r="IY269" s="401"/>
      <c r="IZ269" s="401"/>
      <c r="JA269" s="401"/>
      <c r="JB269" s="401"/>
      <c r="JC269" s="401"/>
      <c r="JD269" s="401"/>
      <c r="JE269" s="401"/>
      <c r="JF269" s="401"/>
      <c r="JG269" s="401"/>
      <c r="JH269" s="401"/>
      <c r="JI269" s="401"/>
      <c r="JJ269" s="401"/>
      <c r="JK269" s="401"/>
      <c r="JL269" s="401"/>
      <c r="JM269" s="401"/>
      <c r="JN269" s="401"/>
      <c r="JO269" s="401"/>
      <c r="JP269" s="401"/>
      <c r="JQ269" s="401"/>
      <c r="JR269" s="401"/>
      <c r="JS269" s="401"/>
      <c r="JT269" s="401"/>
      <c r="JU269" s="401"/>
      <c r="JV269" s="401"/>
      <c r="JW269" s="401"/>
      <c r="JX269" s="401"/>
      <c r="JY269" s="401"/>
      <c r="JZ269" s="401"/>
      <c r="KA269" s="401"/>
      <c r="KB269" s="401"/>
      <c r="KC269" s="401"/>
      <c r="KD269" s="401"/>
      <c r="KE269" s="401"/>
      <c r="KF269" s="401"/>
      <c r="KG269" s="401"/>
      <c r="KH269" s="401"/>
      <c r="KI269" s="401"/>
      <c r="KJ269" s="401"/>
      <c r="KK269" s="401"/>
      <c r="KL269" s="401"/>
      <c r="KM269" s="401"/>
      <c r="KN269" s="401"/>
      <c r="KO269" s="401"/>
      <c r="KP269" s="401"/>
      <c r="KQ269" s="401"/>
      <c r="KR269" s="401"/>
      <c r="KS269" s="401"/>
      <c r="KT269" s="401"/>
      <c r="KU269" s="401"/>
      <c r="KV269" s="401"/>
      <c r="KW269" s="401"/>
      <c r="KX269" s="401"/>
      <c r="KY269" s="401"/>
      <c r="KZ269" s="401"/>
      <c r="LA269" s="401"/>
      <c r="LB269" s="401"/>
      <c r="LC269" s="401"/>
      <c r="LD269" s="401"/>
      <c r="LE269" s="401"/>
      <c r="LF269" s="401"/>
      <c r="LG269" s="401"/>
      <c r="LH269" s="401"/>
      <c r="LI269" s="401"/>
      <c r="LJ269" s="401"/>
      <c r="LK269" s="401"/>
      <c r="LL269" s="401"/>
      <c r="LM269" s="401"/>
      <c r="LN269" s="401"/>
      <c r="LO269" s="401"/>
      <c r="LP269" s="401"/>
      <c r="LQ269" s="401"/>
      <c r="LR269" s="401"/>
      <c r="LS269" s="401"/>
      <c r="LT269" s="401"/>
      <c r="LU269" s="401"/>
      <c r="LV269" s="401"/>
      <c r="LW269" s="401"/>
      <c r="LX269" s="401"/>
      <c r="LY269" s="401"/>
      <c r="LZ269" s="401"/>
      <c r="MA269" s="401"/>
      <c r="MB269" s="401"/>
      <c r="MC269" s="401"/>
      <c r="MD269" s="401"/>
      <c r="ME269" s="401"/>
      <c r="MF269" s="401"/>
      <c r="MG269" s="401"/>
      <c r="MH269" s="401"/>
      <c r="MI269" s="401"/>
      <c r="MJ269" s="401"/>
      <c r="MK269" s="401"/>
      <c r="ML269" s="401"/>
      <c r="MM269" s="401"/>
      <c r="MN269" s="401"/>
      <c r="MO269" s="401"/>
      <c r="MP269" s="401"/>
      <c r="MQ269" s="401"/>
      <c r="MR269" s="401"/>
      <c r="MS269" s="401"/>
      <c r="MT269" s="401"/>
      <c r="MU269" s="401"/>
      <c r="MV269" s="401"/>
      <c r="MW269" s="401"/>
      <c r="MX269" s="401"/>
      <c r="MY269" s="401"/>
      <c r="MZ269" s="401"/>
      <c r="NA269" s="401"/>
      <c r="NB269" s="401"/>
      <c r="NC269" s="401"/>
      <c r="ND269" s="401"/>
      <c r="NE269" s="401"/>
      <c r="NF269" s="401"/>
      <c r="NG269" s="401"/>
      <c r="NH269" s="401"/>
      <c r="NI269" s="401"/>
      <c r="NJ269" s="401"/>
      <c r="NK269" s="401"/>
      <c r="NL269" s="401"/>
      <c r="NM269" s="401"/>
      <c r="NN269" s="401"/>
      <c r="NO269" s="401"/>
      <c r="NP269" s="401"/>
      <c r="NQ269" s="401"/>
      <c r="NR269" s="401"/>
      <c r="NS269" s="401"/>
      <c r="NT269" s="401"/>
      <c r="NU269" s="401"/>
      <c r="NV269" s="401"/>
      <c r="NW269" s="401"/>
      <c r="NX269" s="401"/>
      <c r="NY269" s="401"/>
      <c r="NZ269" s="401"/>
      <c r="OA269" s="401"/>
      <c r="OB269" s="401"/>
      <c r="OC269" s="401"/>
      <c r="OD269" s="401"/>
      <c r="OE269" s="401"/>
      <c r="OF269" s="401"/>
      <c r="OG269" s="401"/>
      <c r="OH269" s="401"/>
      <c r="OI269" s="401"/>
      <c r="OJ269" s="401"/>
      <c r="OK269" s="401"/>
      <c r="OL269" s="401"/>
      <c r="OM269" s="401"/>
      <c r="ON269" s="401"/>
      <c r="OO269" s="401"/>
      <c r="OP269" s="401"/>
      <c r="OQ269" s="401"/>
      <c r="OR269" s="401"/>
      <c r="OS269" s="401"/>
      <c r="OT269" s="401"/>
      <c r="OU269" s="401"/>
      <c r="OV269" s="401"/>
      <c r="OW269" s="401"/>
      <c r="OX269" s="401"/>
      <c r="OY269" s="401"/>
      <c r="OZ269" s="401"/>
      <c r="PA269" s="401"/>
      <c r="PB269" s="401"/>
      <c r="PC269" s="401"/>
      <c r="PD269" s="401"/>
      <c r="PE269" s="401"/>
      <c r="PF269" s="401"/>
      <c r="PG269" s="401"/>
      <c r="PH269" s="401"/>
      <c r="PI269" s="401"/>
      <c r="PJ269" s="401"/>
      <c r="PK269" s="401"/>
      <c r="PL269" s="401"/>
      <c r="PM269" s="401"/>
      <c r="PN269" s="401"/>
      <c r="PO269" s="401"/>
      <c r="PP269" s="401"/>
      <c r="PQ269" s="401"/>
      <c r="PR269" s="401"/>
      <c r="PS269" s="401"/>
      <c r="PT269" s="401"/>
      <c r="PU269" s="401"/>
      <c r="PV269" s="401"/>
      <c r="PW269" s="401"/>
      <c r="PX269" s="401"/>
      <c r="PY269" s="401"/>
      <c r="PZ269" s="401"/>
      <c r="QA269" s="401"/>
      <c r="QB269" s="401"/>
      <c r="QC269" s="401"/>
      <c r="QD269" s="401"/>
      <c r="QE269" s="401"/>
      <c r="QF269" s="401"/>
      <c r="QG269" s="401"/>
      <c r="QH269" s="401"/>
      <c r="QI269" s="401"/>
      <c r="QJ269" s="401"/>
      <c r="QK269" s="401"/>
      <c r="QL269" s="401"/>
      <c r="QM269" s="401"/>
      <c r="QN269" s="401"/>
      <c r="QO269" s="401"/>
      <c r="QP269" s="401"/>
      <c r="QQ269" s="401"/>
      <c r="QR269" s="401"/>
      <c r="QS269" s="401"/>
      <c r="QT269" s="401"/>
      <c r="QU269" s="401"/>
      <c r="QV269" s="401"/>
      <c r="QW269" s="401"/>
      <c r="QX269" s="401"/>
      <c r="QY269" s="401"/>
      <c r="QZ269" s="401"/>
      <c r="RA269" s="401"/>
      <c r="RB269" s="401"/>
      <c r="RC269" s="401"/>
      <c r="RD269" s="401"/>
      <c r="RE269" s="401"/>
      <c r="RF269" s="401"/>
      <c r="RG269" s="401"/>
      <c r="RH269" s="401"/>
      <c r="RI269" s="401"/>
      <c r="RJ269" s="401"/>
      <c r="RK269" s="401"/>
      <c r="RL269" s="401"/>
      <c r="RM269" s="401"/>
      <c r="RN269" s="401"/>
      <c r="RO269" s="401"/>
      <c r="RP269" s="401"/>
      <c r="RQ269" s="401"/>
      <c r="RR269" s="401"/>
      <c r="RS269" s="401"/>
      <c r="RT269" s="401"/>
      <c r="RU269" s="401"/>
      <c r="RV269" s="401"/>
      <c r="RW269" s="401"/>
      <c r="RX269" s="401"/>
      <c r="RY269" s="401"/>
      <c r="RZ269" s="401"/>
      <c r="SA269" s="401"/>
      <c r="SB269" s="401"/>
      <c r="SC269" s="401"/>
      <c r="SD269" s="401"/>
      <c r="SE269" s="401"/>
      <c r="SF269" s="401"/>
      <c r="SG269" s="401"/>
      <c r="SH269" s="401"/>
      <c r="SI269" s="401"/>
      <c r="SJ269" s="401"/>
      <c r="SK269" s="401"/>
      <c r="SL269" s="401"/>
      <c r="SM269" s="401"/>
      <c r="SN269" s="401"/>
      <c r="SO269" s="401"/>
      <c r="SP269" s="401"/>
      <c r="SQ269" s="401"/>
      <c r="SR269" s="401"/>
      <c r="SS269" s="401"/>
      <c r="ST269" s="401"/>
      <c r="SU269" s="401"/>
      <c r="SV269" s="401"/>
      <c r="SW269" s="401"/>
      <c r="SX269" s="401"/>
      <c r="SY269" s="401"/>
      <c r="SZ269" s="401"/>
      <c r="TA269" s="401"/>
      <c r="TB269" s="401"/>
      <c r="TC269" s="401"/>
      <c r="TD269" s="401"/>
      <c r="TE269" s="401"/>
      <c r="TF269" s="401"/>
      <c r="TG269" s="401"/>
      <c r="TH269" s="401"/>
      <c r="TI269" s="401"/>
      <c r="TJ269" s="401"/>
      <c r="TK269" s="401"/>
      <c r="TL269" s="401"/>
      <c r="TM269" s="401"/>
      <c r="TN269" s="401"/>
      <c r="TO269" s="401"/>
      <c r="TP269" s="401"/>
      <c r="TQ269" s="401"/>
      <c r="TR269" s="401"/>
      <c r="TS269" s="401"/>
      <c r="TT269" s="401"/>
      <c r="TU269" s="401"/>
      <c r="TV269" s="401"/>
      <c r="TW269" s="401"/>
      <c r="TX269" s="401"/>
      <c r="TY269" s="401"/>
      <c r="TZ269" s="401"/>
      <c r="UA269" s="401"/>
      <c r="UB269" s="401"/>
      <c r="UC269" s="401"/>
      <c r="UD269" s="401"/>
      <c r="UE269" s="401"/>
      <c r="UF269" s="401"/>
      <c r="UG269" s="401"/>
      <c r="UH269" s="401"/>
      <c r="UI269" s="401"/>
      <c r="UJ269" s="401"/>
      <c r="UK269" s="401"/>
      <c r="UL269" s="401"/>
      <c r="UM269" s="401"/>
    </row>
    <row r="270" spans="1:559" s="467" customFormat="1" ht="13.95" customHeight="1">
      <c r="A270" s="953"/>
      <c r="B270" s="450" t="s">
        <v>1349</v>
      </c>
      <c r="C270" s="451" t="s">
        <v>563</v>
      </c>
      <c r="D270" s="451" t="s">
        <v>1358</v>
      </c>
      <c r="E270" s="451" t="s">
        <v>1359</v>
      </c>
      <c r="F270" s="452">
        <v>1.53</v>
      </c>
      <c r="G270" s="452">
        <v>0.09</v>
      </c>
      <c r="H270" s="452">
        <v>0.16</v>
      </c>
      <c r="I270" s="453">
        <f>COUNT(F270:F274)</f>
        <v>5</v>
      </c>
      <c r="J270" s="458">
        <f>AVERAGE(F270:F274)</f>
        <v>2.1420000000000003</v>
      </c>
      <c r="K270" s="458">
        <f>STDEV(F270:F274)</f>
        <v>0.96639536422729067</v>
      </c>
      <c r="L270" s="459">
        <f>K270/J270</f>
        <v>0.45116496929378641</v>
      </c>
      <c r="M270" s="454">
        <f t="shared" si="117"/>
        <v>0.63328118351368812</v>
      </c>
      <c r="N270" s="455">
        <f t="shared" si="118"/>
        <v>0.26327501936353037</v>
      </c>
      <c r="O270" s="455">
        <f t="shared" si="119"/>
        <v>0.47344996127293926</v>
      </c>
      <c r="P270" s="455">
        <f t="shared" si="120"/>
        <v>0.52655003872706074</v>
      </c>
      <c r="Q270" s="456">
        <f t="shared" si="121"/>
        <v>2.6327501936353039</v>
      </c>
      <c r="R270" s="457">
        <f>COUNT(F270:F274)</f>
        <v>5</v>
      </c>
      <c r="S270" s="458">
        <f>AVERAGE(F270:F274)</f>
        <v>2.1420000000000003</v>
      </c>
      <c r="T270" s="458">
        <f>STDEV(F270:F274)</f>
        <v>0.96639536422729067</v>
      </c>
      <c r="U270" s="459">
        <f t="shared" si="151"/>
        <v>0.45116496929378641</v>
      </c>
      <c r="V270" s="460">
        <f t="shared" si="122"/>
        <v>0.61200000000000032</v>
      </c>
      <c r="W270" s="460">
        <f t="shared" si="123"/>
        <v>1.5089999999999999</v>
      </c>
      <c r="X270" s="461">
        <f t="shared" si="124"/>
        <v>1.4582906046189814</v>
      </c>
      <c r="Y270" s="462" t="str">
        <f t="shared" si="125"/>
        <v>Accept</v>
      </c>
      <c r="Z270" s="461"/>
      <c r="AA270" s="461"/>
      <c r="AB270" s="463"/>
      <c r="AC270" s="463"/>
      <c r="AD270" s="461"/>
      <c r="AE270" s="463"/>
      <c r="AF270" s="464">
        <f>COUNT(F270:F274)</f>
        <v>5</v>
      </c>
      <c r="AG270" s="465">
        <f>AVERAGE(F270:F274)</f>
        <v>2.1420000000000003</v>
      </c>
      <c r="AH270" s="465">
        <f>STDEV(F270:F274)</f>
        <v>0.96639536422729067</v>
      </c>
      <c r="AI270" s="466">
        <f>AH270/AG270</f>
        <v>0.45116496929378641</v>
      </c>
      <c r="AJ270" s="552"/>
      <c r="AK270" s="552"/>
      <c r="AL270" s="552"/>
      <c r="AM270" s="401"/>
      <c r="AN270" s="401"/>
      <c r="AO270" s="401"/>
      <c r="AP270" s="401"/>
      <c r="AQ270" s="401"/>
      <c r="AR270" s="401"/>
      <c r="AS270" s="401"/>
      <c r="AT270" s="401"/>
      <c r="AU270" s="401"/>
      <c r="AV270" s="401"/>
      <c r="AW270" s="401"/>
      <c r="AX270" s="401"/>
      <c r="AY270" s="401"/>
      <c r="AZ270" s="401"/>
      <c r="BA270" s="401"/>
      <c r="BB270" s="401"/>
      <c r="BC270" s="401"/>
      <c r="BD270" s="401"/>
      <c r="BE270" s="401"/>
      <c r="BF270" s="401"/>
      <c r="BG270" s="401"/>
      <c r="BH270" s="401"/>
      <c r="BI270" s="401"/>
      <c r="BJ270" s="401"/>
      <c r="BK270" s="401"/>
      <c r="BL270" s="401"/>
      <c r="BM270" s="401"/>
      <c r="BN270" s="401"/>
      <c r="BO270" s="401"/>
      <c r="BP270" s="401"/>
      <c r="BQ270" s="401"/>
      <c r="BR270" s="401"/>
      <c r="BS270" s="401"/>
      <c r="BT270" s="401"/>
      <c r="BU270" s="401"/>
      <c r="BV270" s="401"/>
      <c r="BW270" s="401"/>
      <c r="BX270" s="401"/>
      <c r="BY270" s="401"/>
      <c r="BZ270" s="401"/>
      <c r="CA270" s="401"/>
      <c r="CB270" s="401"/>
      <c r="CC270" s="401"/>
      <c r="CD270" s="401"/>
      <c r="CE270" s="401"/>
      <c r="CF270" s="401"/>
      <c r="CG270" s="401"/>
      <c r="CH270" s="401"/>
      <c r="CI270" s="401"/>
      <c r="CJ270" s="401"/>
      <c r="CK270" s="401"/>
      <c r="CL270" s="401"/>
      <c r="CM270" s="401"/>
      <c r="CN270" s="401"/>
      <c r="CO270" s="401"/>
      <c r="CP270" s="401"/>
      <c r="CQ270" s="401"/>
      <c r="CR270" s="401"/>
      <c r="CS270" s="401"/>
      <c r="CT270" s="401"/>
      <c r="CU270" s="401"/>
      <c r="CV270" s="401"/>
      <c r="CW270" s="401"/>
      <c r="CX270" s="401"/>
      <c r="CY270" s="401"/>
      <c r="CZ270" s="401"/>
      <c r="DA270" s="401"/>
      <c r="DB270" s="401"/>
      <c r="DC270" s="401"/>
      <c r="DD270" s="401"/>
      <c r="DE270" s="401"/>
      <c r="DF270" s="401"/>
      <c r="DG270" s="401"/>
      <c r="DH270" s="401"/>
      <c r="DI270" s="401"/>
      <c r="DJ270" s="401"/>
      <c r="DK270" s="401"/>
      <c r="DL270" s="401"/>
      <c r="DM270" s="401"/>
      <c r="DN270" s="401"/>
      <c r="DO270" s="401"/>
      <c r="DP270" s="401"/>
      <c r="DQ270" s="401"/>
      <c r="DR270" s="401"/>
      <c r="DS270" s="401"/>
      <c r="DT270" s="401"/>
      <c r="DU270" s="401"/>
      <c r="DV270" s="401"/>
      <c r="DW270" s="401"/>
      <c r="DX270" s="401"/>
      <c r="DY270" s="401"/>
      <c r="DZ270" s="401"/>
      <c r="EA270" s="401"/>
      <c r="EB270" s="401"/>
      <c r="EC270" s="401"/>
      <c r="ED270" s="401"/>
      <c r="EE270" s="401"/>
      <c r="EF270" s="401"/>
      <c r="EG270" s="401"/>
      <c r="EH270" s="401"/>
      <c r="EI270" s="401"/>
      <c r="EJ270" s="401"/>
      <c r="EK270" s="401"/>
      <c r="EL270" s="401"/>
      <c r="EM270" s="401"/>
      <c r="EN270" s="401"/>
      <c r="EO270" s="401"/>
      <c r="EP270" s="401"/>
      <c r="EQ270" s="401"/>
      <c r="ER270" s="401"/>
      <c r="ES270" s="401"/>
      <c r="ET270" s="401"/>
      <c r="EU270" s="401"/>
      <c r="EV270" s="401"/>
      <c r="EW270" s="401"/>
      <c r="EX270" s="401"/>
      <c r="EY270" s="401"/>
      <c r="EZ270" s="401"/>
      <c r="FA270" s="401"/>
      <c r="FB270" s="401"/>
      <c r="FC270" s="401"/>
      <c r="FD270" s="401"/>
      <c r="FE270" s="401"/>
      <c r="FF270" s="401"/>
      <c r="FG270" s="401"/>
      <c r="FH270" s="401"/>
      <c r="FI270" s="401"/>
      <c r="FJ270" s="401"/>
      <c r="FK270" s="401"/>
      <c r="FL270" s="401"/>
      <c r="FM270" s="401"/>
      <c r="FN270" s="401"/>
      <c r="FO270" s="401"/>
      <c r="FP270" s="401"/>
      <c r="FQ270" s="401"/>
      <c r="FR270" s="401"/>
      <c r="FS270" s="401"/>
      <c r="FT270" s="401"/>
      <c r="FU270" s="401"/>
      <c r="FV270" s="401"/>
      <c r="FW270" s="401"/>
      <c r="FX270" s="401"/>
      <c r="FY270" s="401"/>
      <c r="FZ270" s="401"/>
      <c r="GA270" s="401"/>
      <c r="GB270" s="401"/>
      <c r="GC270" s="401"/>
      <c r="GD270" s="401"/>
      <c r="GE270" s="401"/>
      <c r="GF270" s="401"/>
      <c r="GG270" s="401"/>
      <c r="GH270" s="401"/>
      <c r="GI270" s="401"/>
      <c r="GJ270" s="401"/>
      <c r="GK270" s="401"/>
      <c r="GL270" s="401"/>
      <c r="GM270" s="401"/>
      <c r="GN270" s="401"/>
      <c r="GO270" s="401"/>
      <c r="GP270" s="401"/>
      <c r="GQ270" s="401"/>
      <c r="GR270" s="401"/>
      <c r="GS270" s="401"/>
      <c r="GT270" s="401"/>
      <c r="GU270" s="401"/>
      <c r="GV270" s="401"/>
      <c r="GW270" s="401"/>
      <c r="GX270" s="401"/>
      <c r="GY270" s="401"/>
      <c r="GZ270" s="401"/>
      <c r="HA270" s="401"/>
      <c r="HB270" s="401"/>
      <c r="HC270" s="401"/>
      <c r="HD270" s="401"/>
      <c r="HE270" s="401"/>
      <c r="HF270" s="401"/>
      <c r="HG270" s="401"/>
      <c r="HH270" s="401"/>
      <c r="HI270" s="401"/>
      <c r="HJ270" s="401"/>
      <c r="HK270" s="401"/>
      <c r="HL270" s="401"/>
      <c r="HM270" s="401"/>
      <c r="HN270" s="401"/>
      <c r="HO270" s="401"/>
      <c r="HP270" s="401"/>
      <c r="HQ270" s="401"/>
      <c r="HR270" s="401"/>
      <c r="HS270" s="401"/>
      <c r="HT270" s="401"/>
      <c r="HU270" s="401"/>
      <c r="HV270" s="401"/>
      <c r="HW270" s="401"/>
      <c r="HX270" s="401"/>
      <c r="HY270" s="401"/>
      <c r="HZ270" s="401"/>
      <c r="IA270" s="401"/>
      <c r="IB270" s="401"/>
      <c r="IC270" s="401"/>
      <c r="ID270" s="401"/>
      <c r="IE270" s="401"/>
      <c r="IF270" s="401"/>
      <c r="IG270" s="401"/>
      <c r="IH270" s="401"/>
      <c r="II270" s="401"/>
      <c r="IJ270" s="401"/>
      <c r="IK270" s="401"/>
      <c r="IL270" s="401"/>
      <c r="IM270" s="401"/>
      <c r="IN270" s="401"/>
      <c r="IO270" s="401"/>
      <c r="IP270" s="401"/>
      <c r="IQ270" s="401"/>
      <c r="IR270" s="401"/>
      <c r="IS270" s="401"/>
      <c r="IT270" s="401"/>
      <c r="IU270" s="401"/>
      <c r="IV270" s="401"/>
      <c r="IW270" s="401"/>
      <c r="IX270" s="401"/>
      <c r="IY270" s="401"/>
      <c r="IZ270" s="401"/>
      <c r="JA270" s="401"/>
      <c r="JB270" s="401"/>
      <c r="JC270" s="401"/>
      <c r="JD270" s="401"/>
      <c r="JE270" s="401"/>
      <c r="JF270" s="401"/>
      <c r="JG270" s="401"/>
      <c r="JH270" s="401"/>
      <c r="JI270" s="401"/>
      <c r="JJ270" s="401"/>
      <c r="JK270" s="401"/>
      <c r="JL270" s="401"/>
      <c r="JM270" s="401"/>
      <c r="JN270" s="401"/>
      <c r="JO270" s="401"/>
      <c r="JP270" s="401"/>
      <c r="JQ270" s="401"/>
      <c r="JR270" s="401"/>
      <c r="JS270" s="401"/>
      <c r="JT270" s="401"/>
      <c r="JU270" s="401"/>
      <c r="JV270" s="401"/>
      <c r="JW270" s="401"/>
      <c r="JX270" s="401"/>
      <c r="JY270" s="401"/>
      <c r="JZ270" s="401"/>
      <c r="KA270" s="401"/>
      <c r="KB270" s="401"/>
      <c r="KC270" s="401"/>
      <c r="KD270" s="401"/>
      <c r="KE270" s="401"/>
      <c r="KF270" s="401"/>
      <c r="KG270" s="401"/>
      <c r="KH270" s="401"/>
      <c r="KI270" s="401"/>
      <c r="KJ270" s="401"/>
      <c r="KK270" s="401"/>
      <c r="KL270" s="401"/>
      <c r="KM270" s="401"/>
      <c r="KN270" s="401"/>
      <c r="KO270" s="401"/>
      <c r="KP270" s="401"/>
      <c r="KQ270" s="401"/>
      <c r="KR270" s="401"/>
      <c r="KS270" s="401"/>
      <c r="KT270" s="401"/>
      <c r="KU270" s="401"/>
      <c r="KV270" s="401"/>
      <c r="KW270" s="401"/>
      <c r="KX270" s="401"/>
      <c r="KY270" s="401"/>
      <c r="KZ270" s="401"/>
      <c r="LA270" s="401"/>
      <c r="LB270" s="401"/>
      <c r="LC270" s="401"/>
      <c r="LD270" s="401"/>
      <c r="LE270" s="401"/>
      <c r="LF270" s="401"/>
      <c r="LG270" s="401"/>
      <c r="LH270" s="401"/>
      <c r="LI270" s="401"/>
      <c r="LJ270" s="401"/>
      <c r="LK270" s="401"/>
      <c r="LL270" s="401"/>
      <c r="LM270" s="401"/>
      <c r="LN270" s="401"/>
      <c r="LO270" s="401"/>
      <c r="LP270" s="401"/>
      <c r="LQ270" s="401"/>
      <c r="LR270" s="401"/>
      <c r="LS270" s="401"/>
      <c r="LT270" s="401"/>
      <c r="LU270" s="401"/>
      <c r="LV270" s="401"/>
      <c r="LW270" s="401"/>
      <c r="LX270" s="401"/>
      <c r="LY270" s="401"/>
      <c r="LZ270" s="401"/>
      <c r="MA270" s="401"/>
      <c r="MB270" s="401"/>
      <c r="MC270" s="401"/>
      <c r="MD270" s="401"/>
      <c r="ME270" s="401"/>
      <c r="MF270" s="401"/>
      <c r="MG270" s="401"/>
      <c r="MH270" s="401"/>
      <c r="MI270" s="401"/>
      <c r="MJ270" s="401"/>
      <c r="MK270" s="401"/>
      <c r="ML270" s="401"/>
      <c r="MM270" s="401"/>
      <c r="MN270" s="401"/>
      <c r="MO270" s="401"/>
      <c r="MP270" s="401"/>
      <c r="MQ270" s="401"/>
      <c r="MR270" s="401"/>
      <c r="MS270" s="401"/>
      <c r="MT270" s="401"/>
      <c r="MU270" s="401"/>
      <c r="MV270" s="401"/>
      <c r="MW270" s="401"/>
      <c r="MX270" s="401"/>
      <c r="MY270" s="401"/>
      <c r="MZ270" s="401"/>
      <c r="NA270" s="401"/>
      <c r="NB270" s="401"/>
      <c r="NC270" s="401"/>
      <c r="ND270" s="401"/>
      <c r="NE270" s="401"/>
      <c r="NF270" s="401"/>
      <c r="NG270" s="401"/>
      <c r="NH270" s="401"/>
      <c r="NI270" s="401"/>
      <c r="NJ270" s="401"/>
      <c r="NK270" s="401"/>
      <c r="NL270" s="401"/>
      <c r="NM270" s="401"/>
      <c r="NN270" s="401"/>
      <c r="NO270" s="401"/>
      <c r="NP270" s="401"/>
      <c r="NQ270" s="401"/>
      <c r="NR270" s="401"/>
      <c r="NS270" s="401"/>
      <c r="NT270" s="401"/>
      <c r="NU270" s="401"/>
      <c r="NV270" s="401"/>
      <c r="NW270" s="401"/>
      <c r="NX270" s="401"/>
      <c r="NY270" s="401"/>
      <c r="NZ270" s="401"/>
      <c r="OA270" s="401"/>
      <c r="OB270" s="401"/>
      <c r="OC270" s="401"/>
      <c r="OD270" s="401"/>
      <c r="OE270" s="401"/>
      <c r="OF270" s="401"/>
      <c r="OG270" s="401"/>
      <c r="OH270" s="401"/>
      <c r="OI270" s="401"/>
      <c r="OJ270" s="401"/>
      <c r="OK270" s="401"/>
      <c r="OL270" s="401"/>
      <c r="OM270" s="401"/>
      <c r="ON270" s="401"/>
      <c r="OO270" s="401"/>
      <c r="OP270" s="401"/>
      <c r="OQ270" s="401"/>
      <c r="OR270" s="401"/>
      <c r="OS270" s="401"/>
      <c r="OT270" s="401"/>
      <c r="OU270" s="401"/>
      <c r="OV270" s="401"/>
      <c r="OW270" s="401"/>
      <c r="OX270" s="401"/>
      <c r="OY270" s="401"/>
      <c r="OZ270" s="401"/>
      <c r="PA270" s="401"/>
      <c r="PB270" s="401"/>
      <c r="PC270" s="401"/>
      <c r="PD270" s="401"/>
      <c r="PE270" s="401"/>
      <c r="PF270" s="401"/>
      <c r="PG270" s="401"/>
      <c r="PH270" s="401"/>
      <c r="PI270" s="401"/>
      <c r="PJ270" s="401"/>
      <c r="PK270" s="401"/>
      <c r="PL270" s="401"/>
      <c r="PM270" s="401"/>
      <c r="PN270" s="401"/>
      <c r="PO270" s="401"/>
      <c r="PP270" s="401"/>
      <c r="PQ270" s="401"/>
      <c r="PR270" s="401"/>
      <c r="PS270" s="401"/>
      <c r="PT270" s="401"/>
      <c r="PU270" s="401"/>
      <c r="PV270" s="401"/>
      <c r="PW270" s="401"/>
      <c r="PX270" s="401"/>
      <c r="PY270" s="401"/>
      <c r="PZ270" s="401"/>
      <c r="QA270" s="401"/>
      <c r="QB270" s="401"/>
      <c r="QC270" s="401"/>
      <c r="QD270" s="401"/>
      <c r="QE270" s="401"/>
      <c r="QF270" s="401"/>
      <c r="QG270" s="401"/>
      <c r="QH270" s="401"/>
      <c r="QI270" s="401"/>
      <c r="QJ270" s="401"/>
      <c r="QK270" s="401"/>
      <c r="QL270" s="401"/>
      <c r="QM270" s="401"/>
      <c r="QN270" s="401"/>
      <c r="QO270" s="401"/>
      <c r="QP270" s="401"/>
      <c r="QQ270" s="401"/>
      <c r="QR270" s="401"/>
      <c r="QS270" s="401"/>
      <c r="QT270" s="401"/>
      <c r="QU270" s="401"/>
      <c r="QV270" s="401"/>
      <c r="QW270" s="401"/>
      <c r="QX270" s="401"/>
      <c r="QY270" s="401"/>
      <c r="QZ270" s="401"/>
      <c r="RA270" s="401"/>
      <c r="RB270" s="401"/>
      <c r="RC270" s="401"/>
      <c r="RD270" s="401"/>
      <c r="RE270" s="401"/>
      <c r="RF270" s="401"/>
      <c r="RG270" s="401"/>
      <c r="RH270" s="401"/>
      <c r="RI270" s="401"/>
      <c r="RJ270" s="401"/>
      <c r="RK270" s="401"/>
      <c r="RL270" s="401"/>
      <c r="RM270" s="401"/>
      <c r="RN270" s="401"/>
      <c r="RO270" s="401"/>
      <c r="RP270" s="401"/>
      <c r="RQ270" s="401"/>
      <c r="RR270" s="401"/>
      <c r="RS270" s="401"/>
      <c r="RT270" s="401"/>
      <c r="RU270" s="401"/>
      <c r="RV270" s="401"/>
      <c r="RW270" s="401"/>
      <c r="RX270" s="401"/>
      <c r="RY270" s="401"/>
      <c r="RZ270" s="401"/>
      <c r="SA270" s="401"/>
      <c r="SB270" s="401"/>
      <c r="SC270" s="401"/>
      <c r="SD270" s="401"/>
      <c r="SE270" s="401"/>
      <c r="SF270" s="401"/>
      <c r="SG270" s="401"/>
      <c r="SH270" s="401"/>
      <c r="SI270" s="401"/>
      <c r="SJ270" s="401"/>
      <c r="SK270" s="401"/>
      <c r="SL270" s="401"/>
      <c r="SM270" s="401"/>
      <c r="SN270" s="401"/>
      <c r="SO270" s="401"/>
      <c r="SP270" s="401"/>
      <c r="SQ270" s="401"/>
      <c r="SR270" s="401"/>
      <c r="SS270" s="401"/>
      <c r="ST270" s="401"/>
      <c r="SU270" s="401"/>
      <c r="SV270" s="401"/>
      <c r="SW270" s="401"/>
      <c r="SX270" s="401"/>
      <c r="SY270" s="401"/>
      <c r="SZ270" s="401"/>
      <c r="TA270" s="401"/>
      <c r="TB270" s="401"/>
      <c r="TC270" s="401"/>
      <c r="TD270" s="401"/>
      <c r="TE270" s="401"/>
      <c r="TF270" s="401"/>
      <c r="TG270" s="401"/>
      <c r="TH270" s="401"/>
      <c r="TI270" s="401"/>
      <c r="TJ270" s="401"/>
      <c r="TK270" s="401"/>
      <c r="TL270" s="401"/>
      <c r="TM270" s="401"/>
      <c r="TN270" s="401"/>
      <c r="TO270" s="401"/>
      <c r="TP270" s="401"/>
      <c r="TQ270" s="401"/>
      <c r="TR270" s="401"/>
      <c r="TS270" s="401"/>
      <c r="TT270" s="401"/>
      <c r="TU270" s="401"/>
      <c r="TV270" s="401"/>
      <c r="TW270" s="401"/>
      <c r="TX270" s="401"/>
      <c r="TY270" s="401"/>
      <c r="TZ270" s="401"/>
      <c r="UA270" s="401"/>
      <c r="UB270" s="401"/>
      <c r="UC270" s="401"/>
      <c r="UD270" s="401"/>
      <c r="UE270" s="401"/>
      <c r="UF270" s="401"/>
      <c r="UG270" s="401"/>
      <c r="UH270" s="401"/>
      <c r="UI270" s="401"/>
      <c r="UJ270" s="401"/>
      <c r="UK270" s="401"/>
      <c r="UL270" s="401"/>
      <c r="UM270" s="401"/>
    </row>
    <row r="271" spans="1:559" s="401" customFormat="1" ht="13.95" customHeight="1">
      <c r="A271" s="953"/>
      <c r="B271" s="468" t="s">
        <v>1349</v>
      </c>
      <c r="C271" s="469" t="s">
        <v>563</v>
      </c>
      <c r="D271" s="469" t="s">
        <v>1360</v>
      </c>
      <c r="E271" s="469" t="s">
        <v>1361</v>
      </c>
      <c r="F271" s="470">
        <v>3.14</v>
      </c>
      <c r="G271" s="470">
        <v>7.0000000000000007E-2</v>
      </c>
      <c r="H271" s="470">
        <v>0.28000000000000003</v>
      </c>
      <c r="I271" s="471">
        <f t="shared" ref="I271:L274" si="153">I270</f>
        <v>5</v>
      </c>
      <c r="J271" s="472">
        <f t="shared" si="153"/>
        <v>2.1420000000000003</v>
      </c>
      <c r="K271" s="472">
        <f t="shared" si="153"/>
        <v>0.96639536422729067</v>
      </c>
      <c r="L271" s="473">
        <f t="shared" si="153"/>
        <v>0.45116496929378641</v>
      </c>
      <c r="M271" s="474">
        <f t="shared" si="117"/>
        <v>1.0327036293246084</v>
      </c>
      <c r="N271" s="475">
        <f t="shared" si="118"/>
        <v>0.84912869270652824</v>
      </c>
      <c r="O271" s="475">
        <f t="shared" si="119"/>
        <v>0.69825738541305649</v>
      </c>
      <c r="P271" s="475">
        <f t="shared" si="120"/>
        <v>0.30174261458694351</v>
      </c>
      <c r="Q271" s="476">
        <f t="shared" si="121"/>
        <v>1.5087130729347176</v>
      </c>
      <c r="R271" s="477"/>
      <c r="S271" s="472"/>
      <c r="T271" s="472"/>
      <c r="U271" s="473"/>
      <c r="V271" s="478">
        <f t="shared" si="122"/>
        <v>0.99799999999999978</v>
      </c>
      <c r="W271" s="478">
        <f t="shared" si="123"/>
        <v>1.5089999999999999</v>
      </c>
      <c r="X271" s="479">
        <f t="shared" si="124"/>
        <v>1.4582906046189814</v>
      </c>
      <c r="Y271" s="480" t="str">
        <f t="shared" si="125"/>
        <v>Accept</v>
      </c>
      <c r="Z271" s="479"/>
      <c r="AA271" s="479"/>
      <c r="AB271" s="481"/>
      <c r="AC271" s="481"/>
      <c r="AD271" s="479"/>
      <c r="AE271" s="481"/>
      <c r="AF271" s="464"/>
      <c r="AG271" s="482"/>
      <c r="AH271" s="482"/>
      <c r="AI271" s="483"/>
      <c r="AJ271" s="552"/>
      <c r="AK271" s="552"/>
      <c r="AL271" s="552"/>
    </row>
    <row r="272" spans="1:559" s="401" customFormat="1" ht="13.95" customHeight="1">
      <c r="A272" s="953"/>
      <c r="B272" s="468" t="s">
        <v>1349</v>
      </c>
      <c r="C272" s="469" t="s">
        <v>563</v>
      </c>
      <c r="D272" s="469" t="s">
        <v>1362</v>
      </c>
      <c r="E272" s="469" t="s">
        <v>1363</v>
      </c>
      <c r="F272" s="470">
        <v>0.78</v>
      </c>
      <c r="G272" s="470">
        <v>0.03</v>
      </c>
      <c r="H272" s="470">
        <v>7.0000000000000007E-2</v>
      </c>
      <c r="I272" s="471">
        <f t="shared" si="153"/>
        <v>5</v>
      </c>
      <c r="J272" s="472">
        <f t="shared" si="153"/>
        <v>2.1420000000000003</v>
      </c>
      <c r="K272" s="472">
        <f t="shared" si="153"/>
        <v>0.96639536422729067</v>
      </c>
      <c r="L272" s="473">
        <f t="shared" si="153"/>
        <v>0.45116496929378641</v>
      </c>
      <c r="M272" s="474">
        <f t="shared" ref="M272:M335" si="154">ABS(F272-J272)/K272</f>
        <v>1.4093610652706585</v>
      </c>
      <c r="N272" s="475">
        <f t="shared" ref="N272:N335" si="155">NORMDIST(F272,J272,K272,TRUE)</f>
        <v>7.9364215318835002E-2</v>
      </c>
      <c r="O272" s="475">
        <f t="shared" ref="O272:O335" si="156">IF(N272&gt;0.5,2*(N272-0.5),2*(0.5-N272))</f>
        <v>0.84127156936233005</v>
      </c>
      <c r="P272" s="475">
        <f t="shared" ref="P272:P335" si="157">IF(N272&gt;0.5,2*(1-N272),2*N272)</f>
        <v>0.15872843063767</v>
      </c>
      <c r="Q272" s="476">
        <f t="shared" ref="Q272:Q335" si="158">I272*P272</f>
        <v>0.79364215318834996</v>
      </c>
      <c r="R272" s="477"/>
      <c r="S272" s="472"/>
      <c r="T272" s="472"/>
      <c r="U272" s="473"/>
      <c r="V272" s="478">
        <f t="shared" ref="V272:V335" si="159">ABS(F272-J272)</f>
        <v>1.3620000000000003</v>
      </c>
      <c r="W272" s="478">
        <f t="shared" ref="W272:W335" si="160">IF(I272=3,1.196,IF(I272=4,1.383,IF(I272=5,1.509,IF(I272=6,1.61,IF(I272=7,1.693,IF(I272=8,1.763,IF(I272=9,1.824,IF(I272=10,1.878,IF(I272=11,1.925,IF(I272=12,1.969,IF(I272=13,2.007,IF(I272=14,2.043,IF(I272=15,2.076,IF(I272=16,2.106,IF(I272=17,2.134,IF(I272=18,2.161,IF(I272=19,2.185,IF(I272=20,2.209,))))))))))))))))))</f>
        <v>1.5089999999999999</v>
      </c>
      <c r="X272" s="479">
        <f t="shared" ref="X272:X335" si="161">W272*K272</f>
        <v>1.4582906046189814</v>
      </c>
      <c r="Y272" s="480" t="str">
        <f t="shared" ref="Y272:Y335" si="162">IF(V272&gt;X272, "Reject", "Accept")</f>
        <v>Accept</v>
      </c>
      <c r="Z272" s="479"/>
      <c r="AA272" s="479"/>
      <c r="AB272" s="481"/>
      <c r="AC272" s="481"/>
      <c r="AD272" s="479"/>
      <c r="AE272" s="481"/>
      <c r="AF272" s="464"/>
      <c r="AG272" s="482"/>
      <c r="AH272" s="482"/>
      <c r="AI272" s="483"/>
      <c r="AJ272" s="552"/>
      <c r="AK272" s="552"/>
      <c r="AL272" s="552"/>
    </row>
    <row r="273" spans="1:559" s="401" customFormat="1" ht="13.95" customHeight="1">
      <c r="A273" s="953"/>
      <c r="B273" s="468" t="s">
        <v>1349</v>
      </c>
      <c r="C273" s="469" t="s">
        <v>563</v>
      </c>
      <c r="D273" s="469" t="s">
        <v>1364</v>
      </c>
      <c r="E273" s="469" t="s">
        <v>1365</v>
      </c>
      <c r="F273" s="470">
        <v>2.76</v>
      </c>
      <c r="G273" s="470">
        <v>0.08</v>
      </c>
      <c r="H273" s="470">
        <v>0.25</v>
      </c>
      <c r="I273" s="471">
        <f t="shared" si="153"/>
        <v>5</v>
      </c>
      <c r="J273" s="472">
        <f t="shared" si="153"/>
        <v>2.1420000000000003</v>
      </c>
      <c r="K273" s="472">
        <f t="shared" si="153"/>
        <v>0.96639536422729067</v>
      </c>
      <c r="L273" s="473">
        <f t="shared" si="153"/>
        <v>0.45116496929378641</v>
      </c>
      <c r="M273" s="474">
        <f t="shared" si="154"/>
        <v>0.639489822567743</v>
      </c>
      <c r="N273" s="475">
        <f t="shared" si="155"/>
        <v>0.73874783380576203</v>
      </c>
      <c r="O273" s="475">
        <f t="shared" si="156"/>
        <v>0.47749566761152407</v>
      </c>
      <c r="P273" s="475">
        <f t="shared" si="157"/>
        <v>0.52250433238847593</v>
      </c>
      <c r="Q273" s="476">
        <f t="shared" si="158"/>
        <v>2.6125216619423797</v>
      </c>
      <c r="R273" s="477"/>
      <c r="S273" s="472"/>
      <c r="T273" s="472"/>
      <c r="U273" s="473"/>
      <c r="V273" s="478">
        <f t="shared" si="159"/>
        <v>0.61799999999999944</v>
      </c>
      <c r="W273" s="478">
        <f t="shared" si="160"/>
        <v>1.5089999999999999</v>
      </c>
      <c r="X273" s="479">
        <f t="shared" si="161"/>
        <v>1.4582906046189814</v>
      </c>
      <c r="Y273" s="480" t="str">
        <f t="shared" si="162"/>
        <v>Accept</v>
      </c>
      <c r="Z273" s="479"/>
      <c r="AA273" s="479"/>
      <c r="AB273" s="481"/>
      <c r="AC273" s="481"/>
      <c r="AD273" s="479"/>
      <c r="AE273" s="481"/>
      <c r="AF273" s="464"/>
      <c r="AG273" s="482"/>
      <c r="AH273" s="482"/>
      <c r="AI273" s="483"/>
      <c r="AJ273" s="552"/>
      <c r="AK273" s="552"/>
      <c r="AL273" s="552"/>
    </row>
    <row r="274" spans="1:559" s="501" customFormat="1" ht="13.95" customHeight="1">
      <c r="A274" s="953"/>
      <c r="B274" s="484" t="s">
        <v>1349</v>
      </c>
      <c r="C274" s="485" t="s">
        <v>563</v>
      </c>
      <c r="D274" s="485" t="s">
        <v>1366</v>
      </c>
      <c r="E274" s="485" t="s">
        <v>1367</v>
      </c>
      <c r="F274" s="486">
        <v>2.5</v>
      </c>
      <c r="G274" s="486">
        <v>7.0000000000000007E-2</v>
      </c>
      <c r="H274" s="486">
        <v>0.22</v>
      </c>
      <c r="I274" s="487">
        <f t="shared" si="153"/>
        <v>5</v>
      </c>
      <c r="J274" s="488">
        <f t="shared" si="153"/>
        <v>2.1420000000000003</v>
      </c>
      <c r="K274" s="488">
        <f t="shared" si="153"/>
        <v>0.96639536422729067</v>
      </c>
      <c r="L274" s="489">
        <f t="shared" si="153"/>
        <v>0.45116496929378641</v>
      </c>
      <c r="M274" s="490">
        <f t="shared" si="154"/>
        <v>0.37044879689199345</v>
      </c>
      <c r="N274" s="491">
        <f t="shared" si="155"/>
        <v>0.64447593944148052</v>
      </c>
      <c r="O274" s="491">
        <f t="shared" si="156"/>
        <v>0.28895187888296103</v>
      </c>
      <c r="P274" s="491">
        <f t="shared" si="157"/>
        <v>0.71104812111703897</v>
      </c>
      <c r="Q274" s="492">
        <f t="shared" si="158"/>
        <v>3.5552406055851948</v>
      </c>
      <c r="R274" s="493"/>
      <c r="S274" s="488"/>
      <c r="T274" s="488"/>
      <c r="U274" s="489"/>
      <c r="V274" s="494">
        <f t="shared" si="159"/>
        <v>0.35799999999999965</v>
      </c>
      <c r="W274" s="494">
        <f t="shared" si="160"/>
        <v>1.5089999999999999</v>
      </c>
      <c r="X274" s="495">
        <f t="shared" si="161"/>
        <v>1.4582906046189814</v>
      </c>
      <c r="Y274" s="496" t="str">
        <f t="shared" si="162"/>
        <v>Accept</v>
      </c>
      <c r="Z274" s="495"/>
      <c r="AA274" s="495"/>
      <c r="AB274" s="497"/>
      <c r="AC274" s="497"/>
      <c r="AD274" s="495"/>
      <c r="AE274" s="497"/>
      <c r="AF274" s="498"/>
      <c r="AG274" s="499"/>
      <c r="AH274" s="499"/>
      <c r="AI274" s="500"/>
      <c r="AJ274" s="552"/>
      <c r="AK274" s="552"/>
      <c r="AL274" s="552"/>
      <c r="AM274" s="401"/>
      <c r="AN274" s="401"/>
      <c r="AO274" s="401"/>
      <c r="AP274" s="401"/>
      <c r="AQ274" s="401"/>
      <c r="AR274" s="401"/>
      <c r="AS274" s="401"/>
      <c r="AT274" s="401"/>
      <c r="AU274" s="401"/>
      <c r="AV274" s="401"/>
      <c r="AW274" s="401"/>
      <c r="AX274" s="401"/>
      <c r="AY274" s="401"/>
      <c r="AZ274" s="401"/>
      <c r="BA274" s="401"/>
      <c r="BB274" s="401"/>
      <c r="BC274" s="401"/>
      <c r="BD274" s="401"/>
      <c r="BE274" s="401"/>
      <c r="BF274" s="401"/>
      <c r="BG274" s="401"/>
      <c r="BH274" s="401"/>
      <c r="BI274" s="401"/>
      <c r="BJ274" s="401"/>
      <c r="BK274" s="401"/>
      <c r="BL274" s="401"/>
      <c r="BM274" s="401"/>
      <c r="BN274" s="401"/>
      <c r="BO274" s="401"/>
      <c r="BP274" s="401"/>
      <c r="BQ274" s="401"/>
      <c r="BR274" s="401"/>
      <c r="BS274" s="401"/>
      <c r="BT274" s="401"/>
      <c r="BU274" s="401"/>
      <c r="BV274" s="401"/>
      <c r="BW274" s="401"/>
      <c r="BX274" s="401"/>
      <c r="BY274" s="401"/>
      <c r="BZ274" s="401"/>
      <c r="CA274" s="401"/>
      <c r="CB274" s="401"/>
      <c r="CC274" s="401"/>
      <c r="CD274" s="401"/>
      <c r="CE274" s="401"/>
      <c r="CF274" s="401"/>
      <c r="CG274" s="401"/>
      <c r="CH274" s="401"/>
      <c r="CI274" s="401"/>
      <c r="CJ274" s="401"/>
      <c r="CK274" s="401"/>
      <c r="CL274" s="401"/>
      <c r="CM274" s="401"/>
      <c r="CN274" s="401"/>
      <c r="CO274" s="401"/>
      <c r="CP274" s="401"/>
      <c r="CQ274" s="401"/>
      <c r="CR274" s="401"/>
      <c r="CS274" s="401"/>
      <c r="CT274" s="401"/>
      <c r="CU274" s="401"/>
      <c r="CV274" s="401"/>
      <c r="CW274" s="401"/>
      <c r="CX274" s="401"/>
      <c r="CY274" s="401"/>
      <c r="CZ274" s="401"/>
      <c r="DA274" s="401"/>
      <c r="DB274" s="401"/>
      <c r="DC274" s="401"/>
      <c r="DD274" s="401"/>
      <c r="DE274" s="401"/>
      <c r="DF274" s="401"/>
      <c r="DG274" s="401"/>
      <c r="DH274" s="401"/>
      <c r="DI274" s="401"/>
      <c r="DJ274" s="401"/>
      <c r="DK274" s="401"/>
      <c r="DL274" s="401"/>
      <c r="DM274" s="401"/>
      <c r="DN274" s="401"/>
      <c r="DO274" s="401"/>
      <c r="DP274" s="401"/>
      <c r="DQ274" s="401"/>
      <c r="DR274" s="401"/>
      <c r="DS274" s="401"/>
      <c r="DT274" s="401"/>
      <c r="DU274" s="401"/>
      <c r="DV274" s="401"/>
      <c r="DW274" s="401"/>
      <c r="DX274" s="401"/>
      <c r="DY274" s="401"/>
      <c r="DZ274" s="401"/>
      <c r="EA274" s="401"/>
      <c r="EB274" s="401"/>
      <c r="EC274" s="401"/>
      <c r="ED274" s="401"/>
      <c r="EE274" s="401"/>
      <c r="EF274" s="401"/>
      <c r="EG274" s="401"/>
      <c r="EH274" s="401"/>
      <c r="EI274" s="401"/>
      <c r="EJ274" s="401"/>
      <c r="EK274" s="401"/>
      <c r="EL274" s="401"/>
      <c r="EM274" s="401"/>
      <c r="EN274" s="401"/>
      <c r="EO274" s="401"/>
      <c r="EP274" s="401"/>
      <c r="EQ274" s="401"/>
      <c r="ER274" s="401"/>
      <c r="ES274" s="401"/>
      <c r="ET274" s="401"/>
      <c r="EU274" s="401"/>
      <c r="EV274" s="401"/>
      <c r="EW274" s="401"/>
      <c r="EX274" s="401"/>
      <c r="EY274" s="401"/>
      <c r="EZ274" s="401"/>
      <c r="FA274" s="401"/>
      <c r="FB274" s="401"/>
      <c r="FC274" s="401"/>
      <c r="FD274" s="401"/>
      <c r="FE274" s="401"/>
      <c r="FF274" s="401"/>
      <c r="FG274" s="401"/>
      <c r="FH274" s="401"/>
      <c r="FI274" s="401"/>
      <c r="FJ274" s="401"/>
      <c r="FK274" s="401"/>
      <c r="FL274" s="401"/>
      <c r="FM274" s="401"/>
      <c r="FN274" s="401"/>
      <c r="FO274" s="401"/>
      <c r="FP274" s="401"/>
      <c r="FQ274" s="401"/>
      <c r="FR274" s="401"/>
      <c r="FS274" s="401"/>
      <c r="FT274" s="401"/>
      <c r="FU274" s="401"/>
      <c r="FV274" s="401"/>
      <c r="FW274" s="401"/>
      <c r="FX274" s="401"/>
      <c r="FY274" s="401"/>
      <c r="FZ274" s="401"/>
      <c r="GA274" s="401"/>
      <c r="GB274" s="401"/>
      <c r="GC274" s="401"/>
      <c r="GD274" s="401"/>
      <c r="GE274" s="401"/>
      <c r="GF274" s="401"/>
      <c r="GG274" s="401"/>
      <c r="GH274" s="401"/>
      <c r="GI274" s="401"/>
      <c r="GJ274" s="401"/>
      <c r="GK274" s="401"/>
      <c r="GL274" s="401"/>
      <c r="GM274" s="401"/>
      <c r="GN274" s="401"/>
      <c r="GO274" s="401"/>
      <c r="GP274" s="401"/>
      <c r="GQ274" s="401"/>
      <c r="GR274" s="401"/>
      <c r="GS274" s="401"/>
      <c r="GT274" s="401"/>
      <c r="GU274" s="401"/>
      <c r="GV274" s="401"/>
      <c r="GW274" s="401"/>
      <c r="GX274" s="401"/>
      <c r="GY274" s="401"/>
      <c r="GZ274" s="401"/>
      <c r="HA274" s="401"/>
      <c r="HB274" s="401"/>
      <c r="HC274" s="401"/>
      <c r="HD274" s="401"/>
      <c r="HE274" s="401"/>
      <c r="HF274" s="401"/>
      <c r="HG274" s="401"/>
      <c r="HH274" s="401"/>
      <c r="HI274" s="401"/>
      <c r="HJ274" s="401"/>
      <c r="HK274" s="401"/>
      <c r="HL274" s="401"/>
      <c r="HM274" s="401"/>
      <c r="HN274" s="401"/>
      <c r="HO274" s="401"/>
      <c r="HP274" s="401"/>
      <c r="HQ274" s="401"/>
      <c r="HR274" s="401"/>
      <c r="HS274" s="401"/>
      <c r="HT274" s="401"/>
      <c r="HU274" s="401"/>
      <c r="HV274" s="401"/>
      <c r="HW274" s="401"/>
      <c r="HX274" s="401"/>
      <c r="HY274" s="401"/>
      <c r="HZ274" s="401"/>
      <c r="IA274" s="401"/>
      <c r="IB274" s="401"/>
      <c r="IC274" s="401"/>
      <c r="ID274" s="401"/>
      <c r="IE274" s="401"/>
      <c r="IF274" s="401"/>
      <c r="IG274" s="401"/>
      <c r="IH274" s="401"/>
      <c r="II274" s="401"/>
      <c r="IJ274" s="401"/>
      <c r="IK274" s="401"/>
      <c r="IL274" s="401"/>
      <c r="IM274" s="401"/>
      <c r="IN274" s="401"/>
      <c r="IO274" s="401"/>
      <c r="IP274" s="401"/>
      <c r="IQ274" s="401"/>
      <c r="IR274" s="401"/>
      <c r="IS274" s="401"/>
      <c r="IT274" s="401"/>
      <c r="IU274" s="401"/>
      <c r="IV274" s="401"/>
      <c r="IW274" s="401"/>
      <c r="IX274" s="401"/>
      <c r="IY274" s="401"/>
      <c r="IZ274" s="401"/>
      <c r="JA274" s="401"/>
      <c r="JB274" s="401"/>
      <c r="JC274" s="401"/>
      <c r="JD274" s="401"/>
      <c r="JE274" s="401"/>
      <c r="JF274" s="401"/>
      <c r="JG274" s="401"/>
      <c r="JH274" s="401"/>
      <c r="JI274" s="401"/>
      <c r="JJ274" s="401"/>
      <c r="JK274" s="401"/>
      <c r="JL274" s="401"/>
      <c r="JM274" s="401"/>
      <c r="JN274" s="401"/>
      <c r="JO274" s="401"/>
      <c r="JP274" s="401"/>
      <c r="JQ274" s="401"/>
      <c r="JR274" s="401"/>
      <c r="JS274" s="401"/>
      <c r="JT274" s="401"/>
      <c r="JU274" s="401"/>
      <c r="JV274" s="401"/>
      <c r="JW274" s="401"/>
      <c r="JX274" s="401"/>
      <c r="JY274" s="401"/>
      <c r="JZ274" s="401"/>
      <c r="KA274" s="401"/>
      <c r="KB274" s="401"/>
      <c r="KC274" s="401"/>
      <c r="KD274" s="401"/>
      <c r="KE274" s="401"/>
      <c r="KF274" s="401"/>
      <c r="KG274" s="401"/>
      <c r="KH274" s="401"/>
      <c r="KI274" s="401"/>
      <c r="KJ274" s="401"/>
      <c r="KK274" s="401"/>
      <c r="KL274" s="401"/>
      <c r="KM274" s="401"/>
      <c r="KN274" s="401"/>
      <c r="KO274" s="401"/>
      <c r="KP274" s="401"/>
      <c r="KQ274" s="401"/>
      <c r="KR274" s="401"/>
      <c r="KS274" s="401"/>
      <c r="KT274" s="401"/>
      <c r="KU274" s="401"/>
      <c r="KV274" s="401"/>
      <c r="KW274" s="401"/>
      <c r="KX274" s="401"/>
      <c r="KY274" s="401"/>
      <c r="KZ274" s="401"/>
      <c r="LA274" s="401"/>
      <c r="LB274" s="401"/>
      <c r="LC274" s="401"/>
      <c r="LD274" s="401"/>
      <c r="LE274" s="401"/>
      <c r="LF274" s="401"/>
      <c r="LG274" s="401"/>
      <c r="LH274" s="401"/>
      <c r="LI274" s="401"/>
      <c r="LJ274" s="401"/>
      <c r="LK274" s="401"/>
      <c r="LL274" s="401"/>
      <c r="LM274" s="401"/>
      <c r="LN274" s="401"/>
      <c r="LO274" s="401"/>
      <c r="LP274" s="401"/>
      <c r="LQ274" s="401"/>
      <c r="LR274" s="401"/>
      <c r="LS274" s="401"/>
      <c r="LT274" s="401"/>
      <c r="LU274" s="401"/>
      <c r="LV274" s="401"/>
      <c r="LW274" s="401"/>
      <c r="LX274" s="401"/>
      <c r="LY274" s="401"/>
      <c r="LZ274" s="401"/>
      <c r="MA274" s="401"/>
      <c r="MB274" s="401"/>
      <c r="MC274" s="401"/>
      <c r="MD274" s="401"/>
      <c r="ME274" s="401"/>
      <c r="MF274" s="401"/>
      <c r="MG274" s="401"/>
      <c r="MH274" s="401"/>
      <c r="MI274" s="401"/>
      <c r="MJ274" s="401"/>
      <c r="MK274" s="401"/>
      <c r="ML274" s="401"/>
      <c r="MM274" s="401"/>
      <c r="MN274" s="401"/>
      <c r="MO274" s="401"/>
      <c r="MP274" s="401"/>
      <c r="MQ274" s="401"/>
      <c r="MR274" s="401"/>
      <c r="MS274" s="401"/>
      <c r="MT274" s="401"/>
      <c r="MU274" s="401"/>
      <c r="MV274" s="401"/>
      <c r="MW274" s="401"/>
      <c r="MX274" s="401"/>
      <c r="MY274" s="401"/>
      <c r="MZ274" s="401"/>
      <c r="NA274" s="401"/>
      <c r="NB274" s="401"/>
      <c r="NC274" s="401"/>
      <c r="ND274" s="401"/>
      <c r="NE274" s="401"/>
      <c r="NF274" s="401"/>
      <c r="NG274" s="401"/>
      <c r="NH274" s="401"/>
      <c r="NI274" s="401"/>
      <c r="NJ274" s="401"/>
      <c r="NK274" s="401"/>
      <c r="NL274" s="401"/>
      <c r="NM274" s="401"/>
      <c r="NN274" s="401"/>
      <c r="NO274" s="401"/>
      <c r="NP274" s="401"/>
      <c r="NQ274" s="401"/>
      <c r="NR274" s="401"/>
      <c r="NS274" s="401"/>
      <c r="NT274" s="401"/>
      <c r="NU274" s="401"/>
      <c r="NV274" s="401"/>
      <c r="NW274" s="401"/>
      <c r="NX274" s="401"/>
      <c r="NY274" s="401"/>
      <c r="NZ274" s="401"/>
      <c r="OA274" s="401"/>
      <c r="OB274" s="401"/>
      <c r="OC274" s="401"/>
      <c r="OD274" s="401"/>
      <c r="OE274" s="401"/>
      <c r="OF274" s="401"/>
      <c r="OG274" s="401"/>
      <c r="OH274" s="401"/>
      <c r="OI274" s="401"/>
      <c r="OJ274" s="401"/>
      <c r="OK274" s="401"/>
      <c r="OL274" s="401"/>
      <c r="OM274" s="401"/>
      <c r="ON274" s="401"/>
      <c r="OO274" s="401"/>
      <c r="OP274" s="401"/>
      <c r="OQ274" s="401"/>
      <c r="OR274" s="401"/>
      <c r="OS274" s="401"/>
      <c r="OT274" s="401"/>
      <c r="OU274" s="401"/>
      <c r="OV274" s="401"/>
      <c r="OW274" s="401"/>
      <c r="OX274" s="401"/>
      <c r="OY274" s="401"/>
      <c r="OZ274" s="401"/>
      <c r="PA274" s="401"/>
      <c r="PB274" s="401"/>
      <c r="PC274" s="401"/>
      <c r="PD274" s="401"/>
      <c r="PE274" s="401"/>
      <c r="PF274" s="401"/>
      <c r="PG274" s="401"/>
      <c r="PH274" s="401"/>
      <c r="PI274" s="401"/>
      <c r="PJ274" s="401"/>
      <c r="PK274" s="401"/>
      <c r="PL274" s="401"/>
      <c r="PM274" s="401"/>
      <c r="PN274" s="401"/>
      <c r="PO274" s="401"/>
      <c r="PP274" s="401"/>
      <c r="PQ274" s="401"/>
      <c r="PR274" s="401"/>
      <c r="PS274" s="401"/>
      <c r="PT274" s="401"/>
      <c r="PU274" s="401"/>
      <c r="PV274" s="401"/>
      <c r="PW274" s="401"/>
      <c r="PX274" s="401"/>
      <c r="PY274" s="401"/>
      <c r="PZ274" s="401"/>
      <c r="QA274" s="401"/>
      <c r="QB274" s="401"/>
      <c r="QC274" s="401"/>
      <c r="QD274" s="401"/>
      <c r="QE274" s="401"/>
      <c r="QF274" s="401"/>
      <c r="QG274" s="401"/>
      <c r="QH274" s="401"/>
      <c r="QI274" s="401"/>
      <c r="QJ274" s="401"/>
      <c r="QK274" s="401"/>
      <c r="QL274" s="401"/>
      <c r="QM274" s="401"/>
      <c r="QN274" s="401"/>
      <c r="QO274" s="401"/>
      <c r="QP274" s="401"/>
      <c r="QQ274" s="401"/>
      <c r="QR274" s="401"/>
      <c r="QS274" s="401"/>
      <c r="QT274" s="401"/>
      <c r="QU274" s="401"/>
      <c r="QV274" s="401"/>
      <c r="QW274" s="401"/>
      <c r="QX274" s="401"/>
      <c r="QY274" s="401"/>
      <c r="QZ274" s="401"/>
      <c r="RA274" s="401"/>
      <c r="RB274" s="401"/>
      <c r="RC274" s="401"/>
      <c r="RD274" s="401"/>
      <c r="RE274" s="401"/>
      <c r="RF274" s="401"/>
      <c r="RG274" s="401"/>
      <c r="RH274" s="401"/>
      <c r="RI274" s="401"/>
      <c r="RJ274" s="401"/>
      <c r="RK274" s="401"/>
      <c r="RL274" s="401"/>
      <c r="RM274" s="401"/>
      <c r="RN274" s="401"/>
      <c r="RO274" s="401"/>
      <c r="RP274" s="401"/>
      <c r="RQ274" s="401"/>
      <c r="RR274" s="401"/>
      <c r="RS274" s="401"/>
      <c r="RT274" s="401"/>
      <c r="RU274" s="401"/>
      <c r="RV274" s="401"/>
      <c r="RW274" s="401"/>
      <c r="RX274" s="401"/>
      <c r="RY274" s="401"/>
      <c r="RZ274" s="401"/>
      <c r="SA274" s="401"/>
      <c r="SB274" s="401"/>
      <c r="SC274" s="401"/>
      <c r="SD274" s="401"/>
      <c r="SE274" s="401"/>
      <c r="SF274" s="401"/>
      <c r="SG274" s="401"/>
      <c r="SH274" s="401"/>
      <c r="SI274" s="401"/>
      <c r="SJ274" s="401"/>
      <c r="SK274" s="401"/>
      <c r="SL274" s="401"/>
      <c r="SM274" s="401"/>
      <c r="SN274" s="401"/>
      <c r="SO274" s="401"/>
      <c r="SP274" s="401"/>
      <c r="SQ274" s="401"/>
      <c r="SR274" s="401"/>
      <c r="SS274" s="401"/>
      <c r="ST274" s="401"/>
      <c r="SU274" s="401"/>
      <c r="SV274" s="401"/>
      <c r="SW274" s="401"/>
      <c r="SX274" s="401"/>
      <c r="SY274" s="401"/>
      <c r="SZ274" s="401"/>
      <c r="TA274" s="401"/>
      <c r="TB274" s="401"/>
      <c r="TC274" s="401"/>
      <c r="TD274" s="401"/>
      <c r="TE274" s="401"/>
      <c r="TF274" s="401"/>
      <c r="TG274" s="401"/>
      <c r="TH274" s="401"/>
      <c r="TI274" s="401"/>
      <c r="TJ274" s="401"/>
      <c r="TK274" s="401"/>
      <c r="TL274" s="401"/>
      <c r="TM274" s="401"/>
      <c r="TN274" s="401"/>
      <c r="TO274" s="401"/>
      <c r="TP274" s="401"/>
      <c r="TQ274" s="401"/>
      <c r="TR274" s="401"/>
      <c r="TS274" s="401"/>
      <c r="TT274" s="401"/>
      <c r="TU274" s="401"/>
      <c r="TV274" s="401"/>
      <c r="TW274" s="401"/>
      <c r="TX274" s="401"/>
      <c r="TY274" s="401"/>
      <c r="TZ274" s="401"/>
      <c r="UA274" s="401"/>
      <c r="UB274" s="401"/>
      <c r="UC274" s="401"/>
      <c r="UD274" s="401"/>
      <c r="UE274" s="401"/>
      <c r="UF274" s="401"/>
      <c r="UG274" s="401"/>
      <c r="UH274" s="401"/>
      <c r="UI274" s="401"/>
      <c r="UJ274" s="401"/>
      <c r="UK274" s="401"/>
      <c r="UL274" s="401"/>
      <c r="UM274" s="401"/>
    </row>
    <row r="275" spans="1:559" s="467" customFormat="1" ht="13.95" customHeight="1">
      <c r="A275" s="953"/>
      <c r="B275" s="450" t="s">
        <v>1349</v>
      </c>
      <c r="C275" s="451" t="s">
        <v>566</v>
      </c>
      <c r="D275" s="451" t="s">
        <v>1368</v>
      </c>
      <c r="E275" s="451" t="s">
        <v>1369</v>
      </c>
      <c r="F275" s="452">
        <v>0.88</v>
      </c>
      <c r="G275" s="452">
        <v>0.1</v>
      </c>
      <c r="H275" s="452">
        <v>0.12</v>
      </c>
      <c r="I275" s="453">
        <f>COUNT(F275:F280)</f>
        <v>6</v>
      </c>
      <c r="J275" s="458">
        <f>AVERAGE(F275:F280)</f>
        <v>1.4166666666666667</v>
      </c>
      <c r="K275" s="458">
        <f>STDEV(F275:F280)</f>
        <v>0.39276795524414482</v>
      </c>
      <c r="L275" s="459">
        <f>K275/J275</f>
        <v>0.27724796840763161</v>
      </c>
      <c r="M275" s="454">
        <f t="shared" si="154"/>
        <v>1.3663708036799347</v>
      </c>
      <c r="N275" s="455">
        <f t="shared" si="155"/>
        <v>8.5911303946501774E-2</v>
      </c>
      <c r="O275" s="455">
        <f t="shared" si="156"/>
        <v>0.82817739210699648</v>
      </c>
      <c r="P275" s="455">
        <f t="shared" si="157"/>
        <v>0.17182260789300355</v>
      </c>
      <c r="Q275" s="456">
        <f t="shared" si="158"/>
        <v>1.0309356473580213</v>
      </c>
      <c r="R275" s="457">
        <f>COUNT(F275:F280)</f>
        <v>6</v>
      </c>
      <c r="S275" s="458">
        <f>AVERAGE(F275:F280)</f>
        <v>1.4166666666666667</v>
      </c>
      <c r="T275" s="458">
        <f>STDEV(F275:F280)</f>
        <v>0.39276795524414482</v>
      </c>
      <c r="U275" s="459">
        <f t="shared" ref="U275:U327" si="163">T275/S275</f>
        <v>0.27724796840763161</v>
      </c>
      <c r="V275" s="460">
        <f t="shared" si="159"/>
        <v>0.53666666666666674</v>
      </c>
      <c r="W275" s="460">
        <f t="shared" si="160"/>
        <v>1.61</v>
      </c>
      <c r="X275" s="461">
        <f t="shared" si="161"/>
        <v>0.63235640794307324</v>
      </c>
      <c r="Y275" s="462" t="str">
        <f t="shared" si="162"/>
        <v>Accept</v>
      </c>
      <c r="Z275" s="461"/>
      <c r="AA275" s="461"/>
      <c r="AB275" s="463"/>
      <c r="AC275" s="463"/>
      <c r="AD275" s="461"/>
      <c r="AE275" s="463"/>
      <c r="AF275" s="464">
        <f>COUNT(F275:F280)</f>
        <v>6</v>
      </c>
      <c r="AG275" s="465">
        <f>AVERAGE(F275:F280)</f>
        <v>1.4166666666666667</v>
      </c>
      <c r="AH275" s="465">
        <f>STDEV(F275:F280)</f>
        <v>0.39276795524414482</v>
      </c>
      <c r="AI275" s="466">
        <f>AH275/AG275</f>
        <v>0.27724796840763161</v>
      </c>
      <c r="AJ275" s="552"/>
      <c r="AK275" s="552"/>
      <c r="AL275" s="552"/>
      <c r="AM275" s="401"/>
      <c r="AN275" s="401"/>
      <c r="AO275" s="401"/>
      <c r="AP275" s="401"/>
      <c r="AQ275" s="401"/>
      <c r="AR275" s="401"/>
      <c r="AS275" s="401"/>
      <c r="AT275" s="401"/>
      <c r="AU275" s="401"/>
      <c r="AV275" s="401"/>
      <c r="AW275" s="401"/>
      <c r="AX275" s="401"/>
      <c r="AY275" s="401"/>
      <c r="AZ275" s="401"/>
      <c r="BA275" s="401"/>
      <c r="BB275" s="401"/>
      <c r="BC275" s="401"/>
      <c r="BD275" s="401"/>
      <c r="BE275" s="401"/>
      <c r="BF275" s="401"/>
      <c r="BG275" s="401"/>
      <c r="BH275" s="401"/>
      <c r="BI275" s="401"/>
      <c r="BJ275" s="401"/>
      <c r="BK275" s="401"/>
      <c r="BL275" s="401"/>
      <c r="BM275" s="401"/>
      <c r="BN275" s="401"/>
      <c r="BO275" s="401"/>
      <c r="BP275" s="401"/>
      <c r="BQ275" s="401"/>
      <c r="BR275" s="401"/>
      <c r="BS275" s="401"/>
      <c r="BT275" s="401"/>
      <c r="BU275" s="401"/>
      <c r="BV275" s="401"/>
      <c r="BW275" s="401"/>
      <c r="BX275" s="401"/>
      <c r="BY275" s="401"/>
      <c r="BZ275" s="401"/>
      <c r="CA275" s="401"/>
      <c r="CB275" s="401"/>
      <c r="CC275" s="401"/>
      <c r="CD275" s="401"/>
      <c r="CE275" s="401"/>
      <c r="CF275" s="401"/>
      <c r="CG275" s="401"/>
      <c r="CH275" s="401"/>
      <c r="CI275" s="401"/>
      <c r="CJ275" s="401"/>
      <c r="CK275" s="401"/>
      <c r="CL275" s="401"/>
      <c r="CM275" s="401"/>
      <c r="CN275" s="401"/>
      <c r="CO275" s="401"/>
      <c r="CP275" s="401"/>
      <c r="CQ275" s="401"/>
      <c r="CR275" s="401"/>
      <c r="CS275" s="401"/>
      <c r="CT275" s="401"/>
      <c r="CU275" s="401"/>
      <c r="CV275" s="401"/>
      <c r="CW275" s="401"/>
      <c r="CX275" s="401"/>
      <c r="CY275" s="401"/>
      <c r="CZ275" s="401"/>
      <c r="DA275" s="401"/>
      <c r="DB275" s="401"/>
      <c r="DC275" s="401"/>
      <c r="DD275" s="401"/>
      <c r="DE275" s="401"/>
      <c r="DF275" s="401"/>
      <c r="DG275" s="401"/>
      <c r="DH275" s="401"/>
      <c r="DI275" s="401"/>
      <c r="DJ275" s="401"/>
      <c r="DK275" s="401"/>
      <c r="DL275" s="401"/>
      <c r="DM275" s="401"/>
      <c r="DN275" s="401"/>
      <c r="DO275" s="401"/>
      <c r="DP275" s="401"/>
      <c r="DQ275" s="401"/>
      <c r="DR275" s="401"/>
      <c r="DS275" s="401"/>
      <c r="DT275" s="401"/>
      <c r="DU275" s="401"/>
      <c r="DV275" s="401"/>
      <c r="DW275" s="401"/>
      <c r="DX275" s="401"/>
      <c r="DY275" s="401"/>
      <c r="DZ275" s="401"/>
      <c r="EA275" s="401"/>
      <c r="EB275" s="401"/>
      <c r="EC275" s="401"/>
      <c r="ED275" s="401"/>
      <c r="EE275" s="401"/>
      <c r="EF275" s="401"/>
      <c r="EG275" s="401"/>
      <c r="EH275" s="401"/>
      <c r="EI275" s="401"/>
      <c r="EJ275" s="401"/>
      <c r="EK275" s="401"/>
      <c r="EL275" s="401"/>
      <c r="EM275" s="401"/>
      <c r="EN275" s="401"/>
      <c r="EO275" s="401"/>
      <c r="EP275" s="401"/>
      <c r="EQ275" s="401"/>
      <c r="ER275" s="401"/>
      <c r="ES275" s="401"/>
      <c r="ET275" s="401"/>
      <c r="EU275" s="401"/>
      <c r="EV275" s="401"/>
      <c r="EW275" s="401"/>
      <c r="EX275" s="401"/>
      <c r="EY275" s="401"/>
      <c r="EZ275" s="401"/>
      <c r="FA275" s="401"/>
      <c r="FB275" s="401"/>
      <c r="FC275" s="401"/>
      <c r="FD275" s="401"/>
      <c r="FE275" s="401"/>
      <c r="FF275" s="401"/>
      <c r="FG275" s="401"/>
      <c r="FH275" s="401"/>
      <c r="FI275" s="401"/>
      <c r="FJ275" s="401"/>
      <c r="FK275" s="401"/>
      <c r="FL275" s="401"/>
      <c r="FM275" s="401"/>
      <c r="FN275" s="401"/>
      <c r="FO275" s="401"/>
      <c r="FP275" s="401"/>
      <c r="FQ275" s="401"/>
      <c r="FR275" s="401"/>
      <c r="FS275" s="401"/>
      <c r="FT275" s="401"/>
      <c r="FU275" s="401"/>
      <c r="FV275" s="401"/>
      <c r="FW275" s="401"/>
      <c r="FX275" s="401"/>
      <c r="FY275" s="401"/>
      <c r="FZ275" s="401"/>
      <c r="GA275" s="401"/>
      <c r="GB275" s="401"/>
      <c r="GC275" s="401"/>
      <c r="GD275" s="401"/>
      <c r="GE275" s="401"/>
      <c r="GF275" s="401"/>
      <c r="GG275" s="401"/>
      <c r="GH275" s="401"/>
      <c r="GI275" s="401"/>
      <c r="GJ275" s="401"/>
      <c r="GK275" s="401"/>
      <c r="GL275" s="401"/>
      <c r="GM275" s="401"/>
      <c r="GN275" s="401"/>
      <c r="GO275" s="401"/>
      <c r="GP275" s="401"/>
      <c r="GQ275" s="401"/>
      <c r="GR275" s="401"/>
      <c r="GS275" s="401"/>
      <c r="GT275" s="401"/>
      <c r="GU275" s="401"/>
      <c r="GV275" s="401"/>
      <c r="GW275" s="401"/>
      <c r="GX275" s="401"/>
      <c r="GY275" s="401"/>
      <c r="GZ275" s="401"/>
      <c r="HA275" s="401"/>
      <c r="HB275" s="401"/>
      <c r="HC275" s="401"/>
      <c r="HD275" s="401"/>
      <c r="HE275" s="401"/>
      <c r="HF275" s="401"/>
      <c r="HG275" s="401"/>
      <c r="HH275" s="401"/>
      <c r="HI275" s="401"/>
      <c r="HJ275" s="401"/>
      <c r="HK275" s="401"/>
      <c r="HL275" s="401"/>
      <c r="HM275" s="401"/>
      <c r="HN275" s="401"/>
      <c r="HO275" s="401"/>
      <c r="HP275" s="401"/>
      <c r="HQ275" s="401"/>
      <c r="HR275" s="401"/>
      <c r="HS275" s="401"/>
      <c r="HT275" s="401"/>
      <c r="HU275" s="401"/>
      <c r="HV275" s="401"/>
      <c r="HW275" s="401"/>
      <c r="HX275" s="401"/>
      <c r="HY275" s="401"/>
      <c r="HZ275" s="401"/>
      <c r="IA275" s="401"/>
      <c r="IB275" s="401"/>
      <c r="IC275" s="401"/>
      <c r="ID275" s="401"/>
      <c r="IE275" s="401"/>
      <c r="IF275" s="401"/>
      <c r="IG275" s="401"/>
      <c r="IH275" s="401"/>
      <c r="II275" s="401"/>
      <c r="IJ275" s="401"/>
      <c r="IK275" s="401"/>
      <c r="IL275" s="401"/>
      <c r="IM275" s="401"/>
      <c r="IN275" s="401"/>
      <c r="IO275" s="401"/>
      <c r="IP275" s="401"/>
      <c r="IQ275" s="401"/>
      <c r="IR275" s="401"/>
      <c r="IS275" s="401"/>
      <c r="IT275" s="401"/>
      <c r="IU275" s="401"/>
      <c r="IV275" s="401"/>
      <c r="IW275" s="401"/>
      <c r="IX275" s="401"/>
      <c r="IY275" s="401"/>
      <c r="IZ275" s="401"/>
      <c r="JA275" s="401"/>
      <c r="JB275" s="401"/>
      <c r="JC275" s="401"/>
      <c r="JD275" s="401"/>
      <c r="JE275" s="401"/>
      <c r="JF275" s="401"/>
      <c r="JG275" s="401"/>
      <c r="JH275" s="401"/>
      <c r="JI275" s="401"/>
      <c r="JJ275" s="401"/>
      <c r="JK275" s="401"/>
      <c r="JL275" s="401"/>
      <c r="JM275" s="401"/>
      <c r="JN275" s="401"/>
      <c r="JO275" s="401"/>
      <c r="JP275" s="401"/>
      <c r="JQ275" s="401"/>
      <c r="JR275" s="401"/>
      <c r="JS275" s="401"/>
      <c r="JT275" s="401"/>
      <c r="JU275" s="401"/>
      <c r="JV275" s="401"/>
      <c r="JW275" s="401"/>
      <c r="JX275" s="401"/>
      <c r="JY275" s="401"/>
      <c r="JZ275" s="401"/>
      <c r="KA275" s="401"/>
      <c r="KB275" s="401"/>
      <c r="KC275" s="401"/>
      <c r="KD275" s="401"/>
      <c r="KE275" s="401"/>
      <c r="KF275" s="401"/>
      <c r="KG275" s="401"/>
      <c r="KH275" s="401"/>
      <c r="KI275" s="401"/>
      <c r="KJ275" s="401"/>
      <c r="KK275" s="401"/>
      <c r="KL275" s="401"/>
      <c r="KM275" s="401"/>
      <c r="KN275" s="401"/>
      <c r="KO275" s="401"/>
      <c r="KP275" s="401"/>
      <c r="KQ275" s="401"/>
      <c r="KR275" s="401"/>
      <c r="KS275" s="401"/>
      <c r="KT275" s="401"/>
      <c r="KU275" s="401"/>
      <c r="KV275" s="401"/>
      <c r="KW275" s="401"/>
      <c r="KX275" s="401"/>
      <c r="KY275" s="401"/>
      <c r="KZ275" s="401"/>
      <c r="LA275" s="401"/>
      <c r="LB275" s="401"/>
      <c r="LC275" s="401"/>
      <c r="LD275" s="401"/>
      <c r="LE275" s="401"/>
      <c r="LF275" s="401"/>
      <c r="LG275" s="401"/>
      <c r="LH275" s="401"/>
      <c r="LI275" s="401"/>
      <c r="LJ275" s="401"/>
      <c r="LK275" s="401"/>
      <c r="LL275" s="401"/>
      <c r="LM275" s="401"/>
      <c r="LN275" s="401"/>
      <c r="LO275" s="401"/>
      <c r="LP275" s="401"/>
      <c r="LQ275" s="401"/>
      <c r="LR275" s="401"/>
      <c r="LS275" s="401"/>
      <c r="LT275" s="401"/>
      <c r="LU275" s="401"/>
      <c r="LV275" s="401"/>
      <c r="LW275" s="401"/>
      <c r="LX275" s="401"/>
      <c r="LY275" s="401"/>
      <c r="LZ275" s="401"/>
      <c r="MA275" s="401"/>
      <c r="MB275" s="401"/>
      <c r="MC275" s="401"/>
      <c r="MD275" s="401"/>
      <c r="ME275" s="401"/>
      <c r="MF275" s="401"/>
      <c r="MG275" s="401"/>
      <c r="MH275" s="401"/>
      <c r="MI275" s="401"/>
      <c r="MJ275" s="401"/>
      <c r="MK275" s="401"/>
      <c r="ML275" s="401"/>
      <c r="MM275" s="401"/>
      <c r="MN275" s="401"/>
      <c r="MO275" s="401"/>
      <c r="MP275" s="401"/>
      <c r="MQ275" s="401"/>
      <c r="MR275" s="401"/>
      <c r="MS275" s="401"/>
      <c r="MT275" s="401"/>
      <c r="MU275" s="401"/>
      <c r="MV275" s="401"/>
      <c r="MW275" s="401"/>
      <c r="MX275" s="401"/>
      <c r="MY275" s="401"/>
      <c r="MZ275" s="401"/>
      <c r="NA275" s="401"/>
      <c r="NB275" s="401"/>
      <c r="NC275" s="401"/>
      <c r="ND275" s="401"/>
      <c r="NE275" s="401"/>
      <c r="NF275" s="401"/>
      <c r="NG275" s="401"/>
      <c r="NH275" s="401"/>
      <c r="NI275" s="401"/>
      <c r="NJ275" s="401"/>
      <c r="NK275" s="401"/>
      <c r="NL275" s="401"/>
      <c r="NM275" s="401"/>
      <c r="NN275" s="401"/>
      <c r="NO275" s="401"/>
      <c r="NP275" s="401"/>
      <c r="NQ275" s="401"/>
      <c r="NR275" s="401"/>
      <c r="NS275" s="401"/>
      <c r="NT275" s="401"/>
      <c r="NU275" s="401"/>
      <c r="NV275" s="401"/>
      <c r="NW275" s="401"/>
      <c r="NX275" s="401"/>
      <c r="NY275" s="401"/>
      <c r="NZ275" s="401"/>
      <c r="OA275" s="401"/>
      <c r="OB275" s="401"/>
      <c r="OC275" s="401"/>
      <c r="OD275" s="401"/>
      <c r="OE275" s="401"/>
      <c r="OF275" s="401"/>
      <c r="OG275" s="401"/>
      <c r="OH275" s="401"/>
      <c r="OI275" s="401"/>
      <c r="OJ275" s="401"/>
      <c r="OK275" s="401"/>
      <c r="OL275" s="401"/>
      <c r="OM275" s="401"/>
      <c r="ON275" s="401"/>
      <c r="OO275" s="401"/>
      <c r="OP275" s="401"/>
      <c r="OQ275" s="401"/>
      <c r="OR275" s="401"/>
      <c r="OS275" s="401"/>
      <c r="OT275" s="401"/>
      <c r="OU275" s="401"/>
      <c r="OV275" s="401"/>
      <c r="OW275" s="401"/>
      <c r="OX275" s="401"/>
      <c r="OY275" s="401"/>
      <c r="OZ275" s="401"/>
      <c r="PA275" s="401"/>
      <c r="PB275" s="401"/>
      <c r="PC275" s="401"/>
      <c r="PD275" s="401"/>
      <c r="PE275" s="401"/>
      <c r="PF275" s="401"/>
      <c r="PG275" s="401"/>
      <c r="PH275" s="401"/>
      <c r="PI275" s="401"/>
      <c r="PJ275" s="401"/>
      <c r="PK275" s="401"/>
      <c r="PL275" s="401"/>
      <c r="PM275" s="401"/>
      <c r="PN275" s="401"/>
      <c r="PO275" s="401"/>
      <c r="PP275" s="401"/>
      <c r="PQ275" s="401"/>
      <c r="PR275" s="401"/>
      <c r="PS275" s="401"/>
      <c r="PT275" s="401"/>
      <c r="PU275" s="401"/>
      <c r="PV275" s="401"/>
      <c r="PW275" s="401"/>
      <c r="PX275" s="401"/>
      <c r="PY275" s="401"/>
      <c r="PZ275" s="401"/>
      <c r="QA275" s="401"/>
      <c r="QB275" s="401"/>
      <c r="QC275" s="401"/>
      <c r="QD275" s="401"/>
      <c r="QE275" s="401"/>
      <c r="QF275" s="401"/>
      <c r="QG275" s="401"/>
      <c r="QH275" s="401"/>
      <c r="QI275" s="401"/>
      <c r="QJ275" s="401"/>
      <c r="QK275" s="401"/>
      <c r="QL275" s="401"/>
      <c r="QM275" s="401"/>
      <c r="QN275" s="401"/>
      <c r="QO275" s="401"/>
      <c r="QP275" s="401"/>
      <c r="QQ275" s="401"/>
      <c r="QR275" s="401"/>
      <c r="QS275" s="401"/>
      <c r="QT275" s="401"/>
      <c r="QU275" s="401"/>
      <c r="QV275" s="401"/>
      <c r="QW275" s="401"/>
      <c r="QX275" s="401"/>
      <c r="QY275" s="401"/>
      <c r="QZ275" s="401"/>
      <c r="RA275" s="401"/>
      <c r="RB275" s="401"/>
      <c r="RC275" s="401"/>
      <c r="RD275" s="401"/>
      <c r="RE275" s="401"/>
      <c r="RF275" s="401"/>
      <c r="RG275" s="401"/>
      <c r="RH275" s="401"/>
      <c r="RI275" s="401"/>
      <c r="RJ275" s="401"/>
      <c r="RK275" s="401"/>
      <c r="RL275" s="401"/>
      <c r="RM275" s="401"/>
      <c r="RN275" s="401"/>
      <c r="RO275" s="401"/>
      <c r="RP275" s="401"/>
      <c r="RQ275" s="401"/>
      <c r="RR275" s="401"/>
      <c r="RS275" s="401"/>
      <c r="RT275" s="401"/>
      <c r="RU275" s="401"/>
      <c r="RV275" s="401"/>
      <c r="RW275" s="401"/>
      <c r="RX275" s="401"/>
      <c r="RY275" s="401"/>
      <c r="RZ275" s="401"/>
      <c r="SA275" s="401"/>
      <c r="SB275" s="401"/>
      <c r="SC275" s="401"/>
      <c r="SD275" s="401"/>
      <c r="SE275" s="401"/>
      <c r="SF275" s="401"/>
      <c r="SG275" s="401"/>
      <c r="SH275" s="401"/>
      <c r="SI275" s="401"/>
      <c r="SJ275" s="401"/>
      <c r="SK275" s="401"/>
      <c r="SL275" s="401"/>
      <c r="SM275" s="401"/>
      <c r="SN275" s="401"/>
      <c r="SO275" s="401"/>
      <c r="SP275" s="401"/>
      <c r="SQ275" s="401"/>
      <c r="SR275" s="401"/>
      <c r="SS275" s="401"/>
      <c r="ST275" s="401"/>
      <c r="SU275" s="401"/>
      <c r="SV275" s="401"/>
      <c r="SW275" s="401"/>
      <c r="SX275" s="401"/>
      <c r="SY275" s="401"/>
      <c r="SZ275" s="401"/>
      <c r="TA275" s="401"/>
      <c r="TB275" s="401"/>
      <c r="TC275" s="401"/>
      <c r="TD275" s="401"/>
      <c r="TE275" s="401"/>
      <c r="TF275" s="401"/>
      <c r="TG275" s="401"/>
      <c r="TH275" s="401"/>
      <c r="TI275" s="401"/>
      <c r="TJ275" s="401"/>
      <c r="TK275" s="401"/>
      <c r="TL275" s="401"/>
      <c r="TM275" s="401"/>
      <c r="TN275" s="401"/>
      <c r="TO275" s="401"/>
      <c r="TP275" s="401"/>
      <c r="TQ275" s="401"/>
      <c r="TR275" s="401"/>
      <c r="TS275" s="401"/>
      <c r="TT275" s="401"/>
      <c r="TU275" s="401"/>
      <c r="TV275" s="401"/>
      <c r="TW275" s="401"/>
      <c r="TX275" s="401"/>
      <c r="TY275" s="401"/>
      <c r="TZ275" s="401"/>
      <c r="UA275" s="401"/>
      <c r="UB275" s="401"/>
      <c r="UC275" s="401"/>
      <c r="UD275" s="401"/>
      <c r="UE275" s="401"/>
      <c r="UF275" s="401"/>
      <c r="UG275" s="401"/>
      <c r="UH275" s="401"/>
      <c r="UI275" s="401"/>
      <c r="UJ275" s="401"/>
      <c r="UK275" s="401"/>
      <c r="UL275" s="401"/>
      <c r="UM275" s="401"/>
    </row>
    <row r="276" spans="1:559" s="401" customFormat="1" ht="13.95" customHeight="1">
      <c r="A276" s="953"/>
      <c r="B276" s="468" t="s">
        <v>1349</v>
      </c>
      <c r="C276" s="469" t="s">
        <v>566</v>
      </c>
      <c r="D276" s="469" t="s">
        <v>1370</v>
      </c>
      <c r="E276" s="469" t="s">
        <v>1371</v>
      </c>
      <c r="F276" s="470">
        <v>1.02</v>
      </c>
      <c r="G276" s="470">
        <v>0.1</v>
      </c>
      <c r="H276" s="470">
        <v>0.13</v>
      </c>
      <c r="I276" s="471">
        <f t="shared" ref="I276:L280" si="164">I275</f>
        <v>6</v>
      </c>
      <c r="J276" s="472">
        <f t="shared" si="164"/>
        <v>1.4166666666666667</v>
      </c>
      <c r="K276" s="472">
        <f t="shared" si="164"/>
        <v>0.39276795524414482</v>
      </c>
      <c r="L276" s="473">
        <f t="shared" si="164"/>
        <v>0.27724796840763161</v>
      </c>
      <c r="M276" s="474">
        <f t="shared" si="154"/>
        <v>1.0099262461982126</v>
      </c>
      <c r="N276" s="475">
        <f t="shared" si="155"/>
        <v>0.15626531348348391</v>
      </c>
      <c r="O276" s="475">
        <f t="shared" si="156"/>
        <v>0.68746937303303213</v>
      </c>
      <c r="P276" s="475">
        <f t="shared" si="157"/>
        <v>0.31253062696696782</v>
      </c>
      <c r="Q276" s="476">
        <f t="shared" si="158"/>
        <v>1.8751837618018068</v>
      </c>
      <c r="R276" s="477"/>
      <c r="S276" s="472"/>
      <c r="T276" s="472"/>
      <c r="U276" s="473"/>
      <c r="V276" s="478">
        <f t="shared" si="159"/>
        <v>0.39666666666666672</v>
      </c>
      <c r="W276" s="478">
        <f t="shared" si="160"/>
        <v>1.61</v>
      </c>
      <c r="X276" s="479">
        <f t="shared" si="161"/>
        <v>0.63235640794307324</v>
      </c>
      <c r="Y276" s="480" t="str">
        <f t="shared" si="162"/>
        <v>Accept</v>
      </c>
      <c r="Z276" s="479"/>
      <c r="AA276" s="479"/>
      <c r="AB276" s="481"/>
      <c r="AC276" s="481"/>
      <c r="AD276" s="479"/>
      <c r="AE276" s="481"/>
      <c r="AF276" s="464"/>
      <c r="AG276" s="482"/>
      <c r="AH276" s="482"/>
      <c r="AI276" s="483"/>
      <c r="AJ276" s="552"/>
      <c r="AK276" s="552"/>
      <c r="AL276" s="552"/>
    </row>
    <row r="277" spans="1:559" s="401" customFormat="1" ht="13.95" customHeight="1">
      <c r="A277" s="953"/>
      <c r="B277" s="468" t="s">
        <v>1349</v>
      </c>
      <c r="C277" s="469" t="s">
        <v>566</v>
      </c>
      <c r="D277" s="469" t="s">
        <v>1372</v>
      </c>
      <c r="E277" s="469" t="s">
        <v>1373</v>
      </c>
      <c r="F277" s="470">
        <v>1.44</v>
      </c>
      <c r="G277" s="470">
        <v>0.26</v>
      </c>
      <c r="H277" s="470">
        <v>0.28999999999999998</v>
      </c>
      <c r="I277" s="471">
        <f t="shared" si="164"/>
        <v>6</v>
      </c>
      <c r="J277" s="472">
        <f t="shared" si="164"/>
        <v>1.4166666666666667</v>
      </c>
      <c r="K277" s="472">
        <f t="shared" si="164"/>
        <v>0.39276795524414482</v>
      </c>
      <c r="L277" s="473">
        <f t="shared" si="164"/>
        <v>0.27724796840763161</v>
      </c>
      <c r="M277" s="474">
        <f t="shared" si="154"/>
        <v>5.9407426246953346E-2</v>
      </c>
      <c r="N277" s="475">
        <f t="shared" si="155"/>
        <v>0.52368620089065887</v>
      </c>
      <c r="O277" s="475">
        <f t="shared" si="156"/>
        <v>4.7372401781317741E-2</v>
      </c>
      <c r="P277" s="475">
        <f t="shared" si="157"/>
        <v>0.95262759821868226</v>
      </c>
      <c r="Q277" s="476">
        <f t="shared" si="158"/>
        <v>5.7157655893120936</v>
      </c>
      <c r="R277" s="477"/>
      <c r="S277" s="472"/>
      <c r="T277" s="472"/>
      <c r="U277" s="473"/>
      <c r="V277" s="478">
        <f t="shared" si="159"/>
        <v>2.3333333333333206E-2</v>
      </c>
      <c r="W277" s="478">
        <f t="shared" si="160"/>
        <v>1.61</v>
      </c>
      <c r="X277" s="479">
        <f t="shared" si="161"/>
        <v>0.63235640794307324</v>
      </c>
      <c r="Y277" s="480" t="str">
        <f t="shared" si="162"/>
        <v>Accept</v>
      </c>
      <c r="Z277" s="479"/>
      <c r="AA277" s="479"/>
      <c r="AB277" s="481"/>
      <c r="AC277" s="481"/>
      <c r="AD277" s="479"/>
      <c r="AE277" s="481"/>
      <c r="AF277" s="464"/>
      <c r="AG277" s="482"/>
      <c r="AH277" s="482"/>
      <c r="AI277" s="483"/>
      <c r="AJ277" s="552"/>
      <c r="AK277" s="552"/>
      <c r="AL277" s="552"/>
    </row>
    <row r="278" spans="1:559" s="401" customFormat="1" ht="13.95" customHeight="1">
      <c r="A278" s="953"/>
      <c r="B278" s="468" t="s">
        <v>1349</v>
      </c>
      <c r="C278" s="469" t="s">
        <v>566</v>
      </c>
      <c r="D278" s="469" t="s">
        <v>1374</v>
      </c>
      <c r="E278" s="469" t="s">
        <v>1375</v>
      </c>
      <c r="F278" s="470">
        <v>1.79</v>
      </c>
      <c r="G278" s="470">
        <v>0.05</v>
      </c>
      <c r="H278" s="470">
        <v>0.16</v>
      </c>
      <c r="I278" s="471">
        <f t="shared" si="164"/>
        <v>6</v>
      </c>
      <c r="J278" s="472">
        <f t="shared" si="164"/>
        <v>1.4166666666666667</v>
      </c>
      <c r="K278" s="472">
        <f t="shared" si="164"/>
        <v>0.39276795524414482</v>
      </c>
      <c r="L278" s="473">
        <f t="shared" si="164"/>
        <v>0.27724796840763161</v>
      </c>
      <c r="M278" s="474">
        <f t="shared" si="154"/>
        <v>0.95051881995125864</v>
      </c>
      <c r="N278" s="475">
        <f t="shared" si="155"/>
        <v>0.82907565211482626</v>
      </c>
      <c r="O278" s="475">
        <f t="shared" si="156"/>
        <v>0.65815130422965251</v>
      </c>
      <c r="P278" s="475">
        <f t="shared" si="157"/>
        <v>0.34184869577034749</v>
      </c>
      <c r="Q278" s="476">
        <f t="shared" si="158"/>
        <v>2.0510921746220849</v>
      </c>
      <c r="R278" s="477"/>
      <c r="S278" s="472"/>
      <c r="T278" s="472"/>
      <c r="U278" s="473"/>
      <c r="V278" s="478">
        <f t="shared" si="159"/>
        <v>0.37333333333333329</v>
      </c>
      <c r="W278" s="478">
        <f t="shared" si="160"/>
        <v>1.61</v>
      </c>
      <c r="X278" s="479">
        <f t="shared" si="161"/>
        <v>0.63235640794307324</v>
      </c>
      <c r="Y278" s="480" t="str">
        <f t="shared" si="162"/>
        <v>Accept</v>
      </c>
      <c r="Z278" s="479"/>
      <c r="AA278" s="479"/>
      <c r="AB278" s="481"/>
      <c r="AC278" s="481"/>
      <c r="AD278" s="479"/>
      <c r="AE278" s="481"/>
      <c r="AF278" s="464"/>
      <c r="AG278" s="482"/>
      <c r="AH278" s="482"/>
      <c r="AI278" s="483"/>
      <c r="AJ278" s="552"/>
      <c r="AK278" s="552"/>
      <c r="AL278" s="552"/>
    </row>
    <row r="279" spans="1:559" s="401" customFormat="1" ht="13.95" customHeight="1">
      <c r="A279" s="953"/>
      <c r="B279" s="468" t="s">
        <v>1349</v>
      </c>
      <c r="C279" s="469" t="s">
        <v>566</v>
      </c>
      <c r="D279" s="469" t="s">
        <v>1376</v>
      </c>
      <c r="E279" s="469" t="s">
        <v>1377</v>
      </c>
      <c r="F279" s="470">
        <v>1.83</v>
      </c>
      <c r="G279" s="470">
        <v>0.06</v>
      </c>
      <c r="H279" s="470">
        <v>0.17</v>
      </c>
      <c r="I279" s="471">
        <f t="shared" si="164"/>
        <v>6</v>
      </c>
      <c r="J279" s="472">
        <f t="shared" si="164"/>
        <v>1.4166666666666667</v>
      </c>
      <c r="K279" s="472">
        <f t="shared" si="164"/>
        <v>0.39276795524414482</v>
      </c>
      <c r="L279" s="473">
        <f t="shared" si="164"/>
        <v>0.27724796840763161</v>
      </c>
      <c r="M279" s="474">
        <f t="shared" si="154"/>
        <v>1.0523601220888936</v>
      </c>
      <c r="N279" s="475">
        <f t="shared" si="155"/>
        <v>0.85368282134027029</v>
      </c>
      <c r="O279" s="475">
        <f t="shared" si="156"/>
        <v>0.70736564268054059</v>
      </c>
      <c r="P279" s="475">
        <f t="shared" si="157"/>
        <v>0.29263435731945941</v>
      </c>
      <c r="Q279" s="476">
        <f t="shared" si="158"/>
        <v>1.7558061439167565</v>
      </c>
      <c r="R279" s="477"/>
      <c r="S279" s="472"/>
      <c r="T279" s="472"/>
      <c r="U279" s="473"/>
      <c r="V279" s="478">
        <f t="shared" si="159"/>
        <v>0.41333333333333333</v>
      </c>
      <c r="W279" s="478">
        <f t="shared" si="160"/>
        <v>1.61</v>
      </c>
      <c r="X279" s="479">
        <f t="shared" si="161"/>
        <v>0.63235640794307324</v>
      </c>
      <c r="Y279" s="480" t="str">
        <f t="shared" si="162"/>
        <v>Accept</v>
      </c>
      <c r="Z279" s="479"/>
      <c r="AA279" s="479"/>
      <c r="AB279" s="481"/>
      <c r="AC279" s="481"/>
      <c r="AD279" s="479"/>
      <c r="AE279" s="481"/>
      <c r="AF279" s="464"/>
      <c r="AG279" s="482"/>
      <c r="AH279" s="482"/>
      <c r="AI279" s="483"/>
      <c r="AJ279" s="552"/>
      <c r="AK279" s="552"/>
      <c r="AL279" s="552"/>
    </row>
    <row r="280" spans="1:559" s="501" customFormat="1" ht="13.95" customHeight="1">
      <c r="A280" s="954"/>
      <c r="B280" s="484" t="s">
        <v>1349</v>
      </c>
      <c r="C280" s="485" t="s">
        <v>566</v>
      </c>
      <c r="D280" s="485" t="s">
        <v>1378</v>
      </c>
      <c r="E280" s="485" t="s">
        <v>1379</v>
      </c>
      <c r="F280" s="486">
        <v>1.54</v>
      </c>
      <c r="G280" s="486">
        <v>0.05</v>
      </c>
      <c r="H280" s="486">
        <v>0.14000000000000001</v>
      </c>
      <c r="I280" s="487">
        <f t="shared" si="164"/>
        <v>6</v>
      </c>
      <c r="J280" s="488">
        <f t="shared" si="164"/>
        <v>1.4166666666666667</v>
      </c>
      <c r="K280" s="488">
        <f t="shared" si="164"/>
        <v>0.39276795524414482</v>
      </c>
      <c r="L280" s="489">
        <f t="shared" si="164"/>
        <v>0.27724796840763161</v>
      </c>
      <c r="M280" s="490">
        <f t="shared" si="154"/>
        <v>0.31401068159104073</v>
      </c>
      <c r="N280" s="491">
        <f t="shared" si="155"/>
        <v>0.62324353696746138</v>
      </c>
      <c r="O280" s="491">
        <f t="shared" si="156"/>
        <v>0.24648707393492275</v>
      </c>
      <c r="P280" s="491">
        <f t="shared" si="157"/>
        <v>0.75351292606507725</v>
      </c>
      <c r="Q280" s="492">
        <f t="shared" si="158"/>
        <v>4.5210775563904635</v>
      </c>
      <c r="R280" s="493"/>
      <c r="S280" s="488"/>
      <c r="T280" s="488"/>
      <c r="U280" s="489"/>
      <c r="V280" s="494">
        <f t="shared" si="159"/>
        <v>0.12333333333333329</v>
      </c>
      <c r="W280" s="494">
        <f t="shared" si="160"/>
        <v>1.61</v>
      </c>
      <c r="X280" s="495">
        <f t="shared" si="161"/>
        <v>0.63235640794307324</v>
      </c>
      <c r="Y280" s="496" t="str">
        <f t="shared" si="162"/>
        <v>Accept</v>
      </c>
      <c r="Z280" s="495"/>
      <c r="AA280" s="495"/>
      <c r="AB280" s="497"/>
      <c r="AC280" s="497"/>
      <c r="AD280" s="495"/>
      <c r="AE280" s="497"/>
      <c r="AF280" s="498"/>
      <c r="AG280" s="499"/>
      <c r="AH280" s="499"/>
      <c r="AI280" s="500"/>
      <c r="AJ280" s="552"/>
      <c r="AK280" s="552"/>
      <c r="AL280" s="552"/>
      <c r="AM280" s="401"/>
      <c r="AN280" s="401"/>
      <c r="AO280" s="401"/>
      <c r="AP280" s="401"/>
      <c r="AQ280" s="401"/>
      <c r="AR280" s="401"/>
      <c r="AS280" s="401"/>
      <c r="AT280" s="401"/>
      <c r="AU280" s="401"/>
      <c r="AV280" s="401"/>
      <c r="AW280" s="401"/>
      <c r="AX280" s="401"/>
      <c r="AY280" s="401"/>
      <c r="AZ280" s="401"/>
      <c r="BA280" s="401"/>
      <c r="BB280" s="401"/>
      <c r="BC280" s="401"/>
      <c r="BD280" s="401"/>
      <c r="BE280" s="401"/>
      <c r="BF280" s="401"/>
      <c r="BG280" s="401"/>
      <c r="BH280" s="401"/>
      <c r="BI280" s="401"/>
      <c r="BJ280" s="401"/>
      <c r="BK280" s="401"/>
      <c r="BL280" s="401"/>
      <c r="BM280" s="401"/>
      <c r="BN280" s="401"/>
      <c r="BO280" s="401"/>
      <c r="BP280" s="401"/>
      <c r="BQ280" s="401"/>
      <c r="BR280" s="401"/>
      <c r="BS280" s="401"/>
      <c r="BT280" s="401"/>
      <c r="BU280" s="401"/>
      <c r="BV280" s="401"/>
      <c r="BW280" s="401"/>
      <c r="BX280" s="401"/>
      <c r="BY280" s="401"/>
      <c r="BZ280" s="401"/>
      <c r="CA280" s="401"/>
      <c r="CB280" s="401"/>
      <c r="CC280" s="401"/>
      <c r="CD280" s="401"/>
      <c r="CE280" s="401"/>
      <c r="CF280" s="401"/>
      <c r="CG280" s="401"/>
      <c r="CH280" s="401"/>
      <c r="CI280" s="401"/>
      <c r="CJ280" s="401"/>
      <c r="CK280" s="401"/>
      <c r="CL280" s="401"/>
      <c r="CM280" s="401"/>
      <c r="CN280" s="401"/>
      <c r="CO280" s="401"/>
      <c r="CP280" s="401"/>
      <c r="CQ280" s="401"/>
      <c r="CR280" s="401"/>
      <c r="CS280" s="401"/>
      <c r="CT280" s="401"/>
      <c r="CU280" s="401"/>
      <c r="CV280" s="401"/>
      <c r="CW280" s="401"/>
      <c r="CX280" s="401"/>
      <c r="CY280" s="401"/>
      <c r="CZ280" s="401"/>
      <c r="DA280" s="401"/>
      <c r="DB280" s="401"/>
      <c r="DC280" s="401"/>
      <c r="DD280" s="401"/>
      <c r="DE280" s="401"/>
      <c r="DF280" s="401"/>
      <c r="DG280" s="401"/>
      <c r="DH280" s="401"/>
      <c r="DI280" s="401"/>
      <c r="DJ280" s="401"/>
      <c r="DK280" s="401"/>
      <c r="DL280" s="401"/>
      <c r="DM280" s="401"/>
      <c r="DN280" s="401"/>
      <c r="DO280" s="401"/>
      <c r="DP280" s="401"/>
      <c r="DQ280" s="401"/>
      <c r="DR280" s="401"/>
      <c r="DS280" s="401"/>
      <c r="DT280" s="401"/>
      <c r="DU280" s="401"/>
      <c r="DV280" s="401"/>
      <c r="DW280" s="401"/>
      <c r="DX280" s="401"/>
      <c r="DY280" s="401"/>
      <c r="DZ280" s="401"/>
      <c r="EA280" s="401"/>
      <c r="EB280" s="401"/>
      <c r="EC280" s="401"/>
      <c r="ED280" s="401"/>
      <c r="EE280" s="401"/>
      <c r="EF280" s="401"/>
      <c r="EG280" s="401"/>
      <c r="EH280" s="401"/>
      <c r="EI280" s="401"/>
      <c r="EJ280" s="401"/>
      <c r="EK280" s="401"/>
      <c r="EL280" s="401"/>
      <c r="EM280" s="401"/>
      <c r="EN280" s="401"/>
      <c r="EO280" s="401"/>
      <c r="EP280" s="401"/>
      <c r="EQ280" s="401"/>
      <c r="ER280" s="401"/>
      <c r="ES280" s="401"/>
      <c r="ET280" s="401"/>
      <c r="EU280" s="401"/>
      <c r="EV280" s="401"/>
      <c r="EW280" s="401"/>
      <c r="EX280" s="401"/>
      <c r="EY280" s="401"/>
      <c r="EZ280" s="401"/>
      <c r="FA280" s="401"/>
      <c r="FB280" s="401"/>
      <c r="FC280" s="401"/>
      <c r="FD280" s="401"/>
      <c r="FE280" s="401"/>
      <c r="FF280" s="401"/>
      <c r="FG280" s="401"/>
      <c r="FH280" s="401"/>
      <c r="FI280" s="401"/>
      <c r="FJ280" s="401"/>
      <c r="FK280" s="401"/>
      <c r="FL280" s="401"/>
      <c r="FM280" s="401"/>
      <c r="FN280" s="401"/>
      <c r="FO280" s="401"/>
      <c r="FP280" s="401"/>
      <c r="FQ280" s="401"/>
      <c r="FR280" s="401"/>
      <c r="FS280" s="401"/>
      <c r="FT280" s="401"/>
      <c r="FU280" s="401"/>
      <c r="FV280" s="401"/>
      <c r="FW280" s="401"/>
      <c r="FX280" s="401"/>
      <c r="FY280" s="401"/>
      <c r="FZ280" s="401"/>
      <c r="GA280" s="401"/>
      <c r="GB280" s="401"/>
      <c r="GC280" s="401"/>
      <c r="GD280" s="401"/>
      <c r="GE280" s="401"/>
      <c r="GF280" s="401"/>
      <c r="GG280" s="401"/>
      <c r="GH280" s="401"/>
      <c r="GI280" s="401"/>
      <c r="GJ280" s="401"/>
      <c r="GK280" s="401"/>
      <c r="GL280" s="401"/>
      <c r="GM280" s="401"/>
      <c r="GN280" s="401"/>
      <c r="GO280" s="401"/>
      <c r="GP280" s="401"/>
      <c r="GQ280" s="401"/>
      <c r="GR280" s="401"/>
      <c r="GS280" s="401"/>
      <c r="GT280" s="401"/>
      <c r="GU280" s="401"/>
      <c r="GV280" s="401"/>
      <c r="GW280" s="401"/>
      <c r="GX280" s="401"/>
      <c r="GY280" s="401"/>
      <c r="GZ280" s="401"/>
      <c r="HA280" s="401"/>
      <c r="HB280" s="401"/>
      <c r="HC280" s="401"/>
      <c r="HD280" s="401"/>
      <c r="HE280" s="401"/>
      <c r="HF280" s="401"/>
      <c r="HG280" s="401"/>
      <c r="HH280" s="401"/>
      <c r="HI280" s="401"/>
      <c r="HJ280" s="401"/>
      <c r="HK280" s="401"/>
      <c r="HL280" s="401"/>
      <c r="HM280" s="401"/>
      <c r="HN280" s="401"/>
      <c r="HO280" s="401"/>
      <c r="HP280" s="401"/>
      <c r="HQ280" s="401"/>
      <c r="HR280" s="401"/>
      <c r="HS280" s="401"/>
      <c r="HT280" s="401"/>
      <c r="HU280" s="401"/>
      <c r="HV280" s="401"/>
      <c r="HW280" s="401"/>
      <c r="HX280" s="401"/>
      <c r="HY280" s="401"/>
      <c r="HZ280" s="401"/>
      <c r="IA280" s="401"/>
      <c r="IB280" s="401"/>
      <c r="IC280" s="401"/>
      <c r="ID280" s="401"/>
      <c r="IE280" s="401"/>
      <c r="IF280" s="401"/>
      <c r="IG280" s="401"/>
      <c r="IH280" s="401"/>
      <c r="II280" s="401"/>
      <c r="IJ280" s="401"/>
      <c r="IK280" s="401"/>
      <c r="IL280" s="401"/>
      <c r="IM280" s="401"/>
      <c r="IN280" s="401"/>
      <c r="IO280" s="401"/>
      <c r="IP280" s="401"/>
      <c r="IQ280" s="401"/>
      <c r="IR280" s="401"/>
      <c r="IS280" s="401"/>
      <c r="IT280" s="401"/>
      <c r="IU280" s="401"/>
      <c r="IV280" s="401"/>
      <c r="IW280" s="401"/>
      <c r="IX280" s="401"/>
      <c r="IY280" s="401"/>
      <c r="IZ280" s="401"/>
      <c r="JA280" s="401"/>
      <c r="JB280" s="401"/>
      <c r="JC280" s="401"/>
      <c r="JD280" s="401"/>
      <c r="JE280" s="401"/>
      <c r="JF280" s="401"/>
      <c r="JG280" s="401"/>
      <c r="JH280" s="401"/>
      <c r="JI280" s="401"/>
      <c r="JJ280" s="401"/>
      <c r="JK280" s="401"/>
      <c r="JL280" s="401"/>
      <c r="JM280" s="401"/>
      <c r="JN280" s="401"/>
      <c r="JO280" s="401"/>
      <c r="JP280" s="401"/>
      <c r="JQ280" s="401"/>
      <c r="JR280" s="401"/>
      <c r="JS280" s="401"/>
      <c r="JT280" s="401"/>
      <c r="JU280" s="401"/>
      <c r="JV280" s="401"/>
      <c r="JW280" s="401"/>
      <c r="JX280" s="401"/>
      <c r="JY280" s="401"/>
      <c r="JZ280" s="401"/>
      <c r="KA280" s="401"/>
      <c r="KB280" s="401"/>
      <c r="KC280" s="401"/>
      <c r="KD280" s="401"/>
      <c r="KE280" s="401"/>
      <c r="KF280" s="401"/>
      <c r="KG280" s="401"/>
      <c r="KH280" s="401"/>
      <c r="KI280" s="401"/>
      <c r="KJ280" s="401"/>
      <c r="KK280" s="401"/>
      <c r="KL280" s="401"/>
      <c r="KM280" s="401"/>
      <c r="KN280" s="401"/>
      <c r="KO280" s="401"/>
      <c r="KP280" s="401"/>
      <c r="KQ280" s="401"/>
      <c r="KR280" s="401"/>
      <c r="KS280" s="401"/>
      <c r="KT280" s="401"/>
      <c r="KU280" s="401"/>
      <c r="KV280" s="401"/>
      <c r="KW280" s="401"/>
      <c r="KX280" s="401"/>
      <c r="KY280" s="401"/>
      <c r="KZ280" s="401"/>
      <c r="LA280" s="401"/>
      <c r="LB280" s="401"/>
      <c r="LC280" s="401"/>
      <c r="LD280" s="401"/>
      <c r="LE280" s="401"/>
      <c r="LF280" s="401"/>
      <c r="LG280" s="401"/>
      <c r="LH280" s="401"/>
      <c r="LI280" s="401"/>
      <c r="LJ280" s="401"/>
      <c r="LK280" s="401"/>
      <c r="LL280" s="401"/>
      <c r="LM280" s="401"/>
      <c r="LN280" s="401"/>
      <c r="LO280" s="401"/>
      <c r="LP280" s="401"/>
      <c r="LQ280" s="401"/>
      <c r="LR280" s="401"/>
      <c r="LS280" s="401"/>
      <c r="LT280" s="401"/>
      <c r="LU280" s="401"/>
      <c r="LV280" s="401"/>
      <c r="LW280" s="401"/>
      <c r="LX280" s="401"/>
      <c r="LY280" s="401"/>
      <c r="LZ280" s="401"/>
      <c r="MA280" s="401"/>
      <c r="MB280" s="401"/>
      <c r="MC280" s="401"/>
      <c r="MD280" s="401"/>
      <c r="ME280" s="401"/>
      <c r="MF280" s="401"/>
      <c r="MG280" s="401"/>
      <c r="MH280" s="401"/>
      <c r="MI280" s="401"/>
      <c r="MJ280" s="401"/>
      <c r="MK280" s="401"/>
      <c r="ML280" s="401"/>
      <c r="MM280" s="401"/>
      <c r="MN280" s="401"/>
      <c r="MO280" s="401"/>
      <c r="MP280" s="401"/>
      <c r="MQ280" s="401"/>
      <c r="MR280" s="401"/>
      <c r="MS280" s="401"/>
      <c r="MT280" s="401"/>
      <c r="MU280" s="401"/>
      <c r="MV280" s="401"/>
      <c r="MW280" s="401"/>
      <c r="MX280" s="401"/>
      <c r="MY280" s="401"/>
      <c r="MZ280" s="401"/>
      <c r="NA280" s="401"/>
      <c r="NB280" s="401"/>
      <c r="NC280" s="401"/>
      <c r="ND280" s="401"/>
      <c r="NE280" s="401"/>
      <c r="NF280" s="401"/>
      <c r="NG280" s="401"/>
      <c r="NH280" s="401"/>
      <c r="NI280" s="401"/>
      <c r="NJ280" s="401"/>
      <c r="NK280" s="401"/>
      <c r="NL280" s="401"/>
      <c r="NM280" s="401"/>
      <c r="NN280" s="401"/>
      <c r="NO280" s="401"/>
      <c r="NP280" s="401"/>
      <c r="NQ280" s="401"/>
      <c r="NR280" s="401"/>
      <c r="NS280" s="401"/>
      <c r="NT280" s="401"/>
      <c r="NU280" s="401"/>
      <c r="NV280" s="401"/>
      <c r="NW280" s="401"/>
      <c r="NX280" s="401"/>
      <c r="NY280" s="401"/>
      <c r="NZ280" s="401"/>
      <c r="OA280" s="401"/>
      <c r="OB280" s="401"/>
      <c r="OC280" s="401"/>
      <c r="OD280" s="401"/>
      <c r="OE280" s="401"/>
      <c r="OF280" s="401"/>
      <c r="OG280" s="401"/>
      <c r="OH280" s="401"/>
      <c r="OI280" s="401"/>
      <c r="OJ280" s="401"/>
      <c r="OK280" s="401"/>
      <c r="OL280" s="401"/>
      <c r="OM280" s="401"/>
      <c r="ON280" s="401"/>
      <c r="OO280" s="401"/>
      <c r="OP280" s="401"/>
      <c r="OQ280" s="401"/>
      <c r="OR280" s="401"/>
      <c r="OS280" s="401"/>
      <c r="OT280" s="401"/>
      <c r="OU280" s="401"/>
      <c r="OV280" s="401"/>
      <c r="OW280" s="401"/>
      <c r="OX280" s="401"/>
      <c r="OY280" s="401"/>
      <c r="OZ280" s="401"/>
      <c r="PA280" s="401"/>
      <c r="PB280" s="401"/>
      <c r="PC280" s="401"/>
      <c r="PD280" s="401"/>
      <c r="PE280" s="401"/>
      <c r="PF280" s="401"/>
      <c r="PG280" s="401"/>
      <c r="PH280" s="401"/>
      <c r="PI280" s="401"/>
      <c r="PJ280" s="401"/>
      <c r="PK280" s="401"/>
      <c r="PL280" s="401"/>
      <c r="PM280" s="401"/>
      <c r="PN280" s="401"/>
      <c r="PO280" s="401"/>
      <c r="PP280" s="401"/>
      <c r="PQ280" s="401"/>
      <c r="PR280" s="401"/>
      <c r="PS280" s="401"/>
      <c r="PT280" s="401"/>
      <c r="PU280" s="401"/>
      <c r="PV280" s="401"/>
      <c r="PW280" s="401"/>
      <c r="PX280" s="401"/>
      <c r="PY280" s="401"/>
      <c r="PZ280" s="401"/>
      <c r="QA280" s="401"/>
      <c r="QB280" s="401"/>
      <c r="QC280" s="401"/>
      <c r="QD280" s="401"/>
      <c r="QE280" s="401"/>
      <c r="QF280" s="401"/>
      <c r="QG280" s="401"/>
      <c r="QH280" s="401"/>
      <c r="QI280" s="401"/>
      <c r="QJ280" s="401"/>
      <c r="QK280" s="401"/>
      <c r="QL280" s="401"/>
      <c r="QM280" s="401"/>
      <c r="QN280" s="401"/>
      <c r="QO280" s="401"/>
      <c r="QP280" s="401"/>
      <c r="QQ280" s="401"/>
      <c r="QR280" s="401"/>
      <c r="QS280" s="401"/>
      <c r="QT280" s="401"/>
      <c r="QU280" s="401"/>
      <c r="QV280" s="401"/>
      <c r="QW280" s="401"/>
      <c r="QX280" s="401"/>
      <c r="QY280" s="401"/>
      <c r="QZ280" s="401"/>
      <c r="RA280" s="401"/>
      <c r="RB280" s="401"/>
      <c r="RC280" s="401"/>
      <c r="RD280" s="401"/>
      <c r="RE280" s="401"/>
      <c r="RF280" s="401"/>
      <c r="RG280" s="401"/>
      <c r="RH280" s="401"/>
      <c r="RI280" s="401"/>
      <c r="RJ280" s="401"/>
      <c r="RK280" s="401"/>
      <c r="RL280" s="401"/>
      <c r="RM280" s="401"/>
      <c r="RN280" s="401"/>
      <c r="RO280" s="401"/>
      <c r="RP280" s="401"/>
      <c r="RQ280" s="401"/>
      <c r="RR280" s="401"/>
      <c r="RS280" s="401"/>
      <c r="RT280" s="401"/>
      <c r="RU280" s="401"/>
      <c r="RV280" s="401"/>
      <c r="RW280" s="401"/>
      <c r="RX280" s="401"/>
      <c r="RY280" s="401"/>
      <c r="RZ280" s="401"/>
      <c r="SA280" s="401"/>
      <c r="SB280" s="401"/>
      <c r="SC280" s="401"/>
      <c r="SD280" s="401"/>
      <c r="SE280" s="401"/>
      <c r="SF280" s="401"/>
      <c r="SG280" s="401"/>
      <c r="SH280" s="401"/>
      <c r="SI280" s="401"/>
      <c r="SJ280" s="401"/>
      <c r="SK280" s="401"/>
      <c r="SL280" s="401"/>
      <c r="SM280" s="401"/>
      <c r="SN280" s="401"/>
      <c r="SO280" s="401"/>
      <c r="SP280" s="401"/>
      <c r="SQ280" s="401"/>
      <c r="SR280" s="401"/>
      <c r="SS280" s="401"/>
      <c r="ST280" s="401"/>
      <c r="SU280" s="401"/>
      <c r="SV280" s="401"/>
      <c r="SW280" s="401"/>
      <c r="SX280" s="401"/>
      <c r="SY280" s="401"/>
      <c r="SZ280" s="401"/>
      <c r="TA280" s="401"/>
      <c r="TB280" s="401"/>
      <c r="TC280" s="401"/>
      <c r="TD280" s="401"/>
      <c r="TE280" s="401"/>
      <c r="TF280" s="401"/>
      <c r="TG280" s="401"/>
      <c r="TH280" s="401"/>
      <c r="TI280" s="401"/>
      <c r="TJ280" s="401"/>
      <c r="TK280" s="401"/>
      <c r="TL280" s="401"/>
      <c r="TM280" s="401"/>
      <c r="TN280" s="401"/>
      <c r="TO280" s="401"/>
      <c r="TP280" s="401"/>
      <c r="TQ280" s="401"/>
      <c r="TR280" s="401"/>
      <c r="TS280" s="401"/>
      <c r="TT280" s="401"/>
      <c r="TU280" s="401"/>
      <c r="TV280" s="401"/>
      <c r="TW280" s="401"/>
      <c r="TX280" s="401"/>
      <c r="TY280" s="401"/>
      <c r="TZ280" s="401"/>
      <c r="UA280" s="401"/>
      <c r="UB280" s="401"/>
      <c r="UC280" s="401"/>
      <c r="UD280" s="401"/>
      <c r="UE280" s="401"/>
      <c r="UF280" s="401"/>
      <c r="UG280" s="401"/>
      <c r="UH280" s="401"/>
      <c r="UI280" s="401"/>
      <c r="UJ280" s="401"/>
      <c r="UK280" s="401"/>
      <c r="UL280" s="401"/>
      <c r="UM280" s="401"/>
    </row>
    <row r="281" spans="1:559" s="467" customFormat="1" ht="13.95" customHeight="1">
      <c r="A281" s="952" t="s">
        <v>1380</v>
      </c>
      <c r="B281" s="450" t="s">
        <v>1349</v>
      </c>
      <c r="C281" s="451" t="s">
        <v>581</v>
      </c>
      <c r="D281" s="451" t="s">
        <v>1381</v>
      </c>
      <c r="E281" s="451" t="s">
        <v>1382</v>
      </c>
      <c r="F281" s="452">
        <v>25.69</v>
      </c>
      <c r="G281" s="452">
        <v>0.81</v>
      </c>
      <c r="H281" s="452">
        <v>2.35</v>
      </c>
      <c r="I281" s="453">
        <f>COUNT(F281:F284)</f>
        <v>4</v>
      </c>
      <c r="J281" s="458">
        <f>AVERAGE(F281:F284)</f>
        <v>19.8</v>
      </c>
      <c r="K281" s="458">
        <f>STDEV(F281:F284)</f>
        <v>8.8925811775884274</v>
      </c>
      <c r="L281" s="459">
        <f>K281/J281</f>
        <v>0.44912026149436501</v>
      </c>
      <c r="M281" s="454">
        <f t="shared" si="154"/>
        <v>0.66234987146862412</v>
      </c>
      <c r="N281" s="455">
        <f t="shared" si="155"/>
        <v>0.74612648894925404</v>
      </c>
      <c r="O281" s="455">
        <f t="shared" si="156"/>
        <v>0.49225297789850808</v>
      </c>
      <c r="P281" s="455">
        <f t="shared" si="157"/>
        <v>0.50774702210149192</v>
      </c>
      <c r="Q281" s="456">
        <f t="shared" si="158"/>
        <v>2.0309880884059677</v>
      </c>
      <c r="R281" s="457">
        <f>COUNT(F281:F284)</f>
        <v>4</v>
      </c>
      <c r="S281" s="458">
        <f>AVERAGE(F281:F284)</f>
        <v>19.8</v>
      </c>
      <c r="T281" s="458">
        <f>STDEV(F281:F284)</f>
        <v>8.8925811775884274</v>
      </c>
      <c r="U281" s="459">
        <f t="shared" si="163"/>
        <v>0.44912026149436501</v>
      </c>
      <c r="V281" s="460">
        <f t="shared" si="159"/>
        <v>5.8900000000000006</v>
      </c>
      <c r="W281" s="460">
        <f t="shared" si="160"/>
        <v>1.383</v>
      </c>
      <c r="X281" s="461">
        <f t="shared" si="161"/>
        <v>12.298439768604796</v>
      </c>
      <c r="Y281" s="462" t="str">
        <f t="shared" si="162"/>
        <v>Accept</v>
      </c>
      <c r="Z281" s="461">
        <v>1.0780000000000001</v>
      </c>
      <c r="AA281" s="461">
        <f>Z281*K281</f>
        <v>9.5862025094403247</v>
      </c>
      <c r="AB281" s="463" t="str">
        <f t="shared" ref="AB281:AB283" si="165">IF(V281&gt;AA281, "Reject", "Accept")</f>
        <v>Accept</v>
      </c>
      <c r="AC281" s="463"/>
      <c r="AD281" s="461"/>
      <c r="AE281" s="463"/>
      <c r="AF281" s="464">
        <f>COUNT(F281:F283)</f>
        <v>3</v>
      </c>
      <c r="AG281" s="465">
        <f>AVERAGE(F281:F283)</f>
        <v>24.196666666666669</v>
      </c>
      <c r="AH281" s="465">
        <f>STDEV(F281:F283)</f>
        <v>1.6226316073999474</v>
      </c>
      <c r="AI281" s="466">
        <f>AH281/AG281</f>
        <v>6.7060129800245782E-2</v>
      </c>
      <c r="AJ281" s="552"/>
      <c r="AK281" s="552"/>
      <c r="AL281" s="552"/>
      <c r="AM281" s="401"/>
      <c r="AN281" s="401"/>
      <c r="AO281" s="401"/>
      <c r="AP281" s="401"/>
      <c r="AQ281" s="401"/>
      <c r="AR281" s="401"/>
      <c r="AS281" s="401"/>
      <c r="AT281" s="401"/>
      <c r="AU281" s="401"/>
      <c r="AV281" s="401"/>
      <c r="AW281" s="401"/>
      <c r="AX281" s="401"/>
      <c r="AY281" s="401"/>
      <c r="AZ281" s="401"/>
      <c r="BA281" s="401"/>
      <c r="BB281" s="401"/>
      <c r="BC281" s="401"/>
      <c r="BD281" s="401"/>
      <c r="BE281" s="401"/>
      <c r="BF281" s="401"/>
      <c r="BG281" s="401"/>
      <c r="BH281" s="401"/>
      <c r="BI281" s="401"/>
      <c r="BJ281" s="401"/>
      <c r="BK281" s="401"/>
      <c r="BL281" s="401"/>
      <c r="BM281" s="401"/>
      <c r="BN281" s="401"/>
      <c r="BO281" s="401"/>
      <c r="BP281" s="401"/>
      <c r="BQ281" s="401"/>
      <c r="BR281" s="401"/>
      <c r="BS281" s="401"/>
      <c r="BT281" s="401"/>
      <c r="BU281" s="401"/>
      <c r="BV281" s="401"/>
      <c r="BW281" s="401"/>
      <c r="BX281" s="401"/>
      <c r="BY281" s="401"/>
      <c r="BZ281" s="401"/>
      <c r="CA281" s="401"/>
      <c r="CB281" s="401"/>
      <c r="CC281" s="401"/>
      <c r="CD281" s="401"/>
      <c r="CE281" s="401"/>
      <c r="CF281" s="401"/>
      <c r="CG281" s="401"/>
      <c r="CH281" s="401"/>
      <c r="CI281" s="401"/>
      <c r="CJ281" s="401"/>
      <c r="CK281" s="401"/>
      <c r="CL281" s="401"/>
      <c r="CM281" s="401"/>
      <c r="CN281" s="401"/>
      <c r="CO281" s="401"/>
      <c r="CP281" s="401"/>
      <c r="CQ281" s="401"/>
      <c r="CR281" s="401"/>
      <c r="CS281" s="401"/>
      <c r="CT281" s="401"/>
      <c r="CU281" s="401"/>
      <c r="CV281" s="401"/>
      <c r="CW281" s="401"/>
      <c r="CX281" s="401"/>
      <c r="CY281" s="401"/>
      <c r="CZ281" s="401"/>
      <c r="DA281" s="401"/>
      <c r="DB281" s="401"/>
      <c r="DC281" s="401"/>
      <c r="DD281" s="401"/>
      <c r="DE281" s="401"/>
      <c r="DF281" s="401"/>
      <c r="DG281" s="401"/>
      <c r="DH281" s="401"/>
      <c r="DI281" s="401"/>
      <c r="DJ281" s="401"/>
      <c r="DK281" s="401"/>
      <c r="DL281" s="401"/>
      <c r="DM281" s="401"/>
      <c r="DN281" s="401"/>
      <c r="DO281" s="401"/>
      <c r="DP281" s="401"/>
      <c r="DQ281" s="401"/>
      <c r="DR281" s="401"/>
      <c r="DS281" s="401"/>
      <c r="DT281" s="401"/>
      <c r="DU281" s="401"/>
      <c r="DV281" s="401"/>
      <c r="DW281" s="401"/>
      <c r="DX281" s="401"/>
      <c r="DY281" s="401"/>
      <c r="DZ281" s="401"/>
      <c r="EA281" s="401"/>
      <c r="EB281" s="401"/>
      <c r="EC281" s="401"/>
      <c r="ED281" s="401"/>
      <c r="EE281" s="401"/>
      <c r="EF281" s="401"/>
      <c r="EG281" s="401"/>
      <c r="EH281" s="401"/>
      <c r="EI281" s="401"/>
      <c r="EJ281" s="401"/>
      <c r="EK281" s="401"/>
      <c r="EL281" s="401"/>
      <c r="EM281" s="401"/>
      <c r="EN281" s="401"/>
      <c r="EO281" s="401"/>
      <c r="EP281" s="401"/>
      <c r="EQ281" s="401"/>
      <c r="ER281" s="401"/>
      <c r="ES281" s="401"/>
      <c r="ET281" s="401"/>
      <c r="EU281" s="401"/>
      <c r="EV281" s="401"/>
      <c r="EW281" s="401"/>
      <c r="EX281" s="401"/>
      <c r="EY281" s="401"/>
      <c r="EZ281" s="401"/>
      <c r="FA281" s="401"/>
      <c r="FB281" s="401"/>
      <c r="FC281" s="401"/>
      <c r="FD281" s="401"/>
      <c r="FE281" s="401"/>
      <c r="FF281" s="401"/>
      <c r="FG281" s="401"/>
      <c r="FH281" s="401"/>
      <c r="FI281" s="401"/>
      <c r="FJ281" s="401"/>
      <c r="FK281" s="401"/>
      <c r="FL281" s="401"/>
      <c r="FM281" s="401"/>
      <c r="FN281" s="401"/>
      <c r="FO281" s="401"/>
      <c r="FP281" s="401"/>
      <c r="FQ281" s="401"/>
      <c r="FR281" s="401"/>
      <c r="FS281" s="401"/>
      <c r="FT281" s="401"/>
      <c r="FU281" s="401"/>
      <c r="FV281" s="401"/>
      <c r="FW281" s="401"/>
      <c r="FX281" s="401"/>
      <c r="FY281" s="401"/>
      <c r="FZ281" s="401"/>
      <c r="GA281" s="401"/>
      <c r="GB281" s="401"/>
      <c r="GC281" s="401"/>
      <c r="GD281" s="401"/>
      <c r="GE281" s="401"/>
      <c r="GF281" s="401"/>
      <c r="GG281" s="401"/>
      <c r="GH281" s="401"/>
      <c r="GI281" s="401"/>
      <c r="GJ281" s="401"/>
      <c r="GK281" s="401"/>
      <c r="GL281" s="401"/>
      <c r="GM281" s="401"/>
      <c r="GN281" s="401"/>
      <c r="GO281" s="401"/>
      <c r="GP281" s="401"/>
      <c r="GQ281" s="401"/>
      <c r="GR281" s="401"/>
      <c r="GS281" s="401"/>
      <c r="GT281" s="401"/>
      <c r="GU281" s="401"/>
      <c r="GV281" s="401"/>
      <c r="GW281" s="401"/>
      <c r="GX281" s="401"/>
      <c r="GY281" s="401"/>
      <c r="GZ281" s="401"/>
      <c r="HA281" s="401"/>
      <c r="HB281" s="401"/>
      <c r="HC281" s="401"/>
      <c r="HD281" s="401"/>
      <c r="HE281" s="401"/>
      <c r="HF281" s="401"/>
      <c r="HG281" s="401"/>
      <c r="HH281" s="401"/>
      <c r="HI281" s="401"/>
      <c r="HJ281" s="401"/>
      <c r="HK281" s="401"/>
      <c r="HL281" s="401"/>
      <c r="HM281" s="401"/>
      <c r="HN281" s="401"/>
      <c r="HO281" s="401"/>
      <c r="HP281" s="401"/>
      <c r="HQ281" s="401"/>
      <c r="HR281" s="401"/>
      <c r="HS281" s="401"/>
      <c r="HT281" s="401"/>
      <c r="HU281" s="401"/>
      <c r="HV281" s="401"/>
      <c r="HW281" s="401"/>
      <c r="HX281" s="401"/>
      <c r="HY281" s="401"/>
      <c r="HZ281" s="401"/>
      <c r="IA281" s="401"/>
      <c r="IB281" s="401"/>
      <c r="IC281" s="401"/>
      <c r="ID281" s="401"/>
      <c r="IE281" s="401"/>
      <c r="IF281" s="401"/>
      <c r="IG281" s="401"/>
      <c r="IH281" s="401"/>
      <c r="II281" s="401"/>
      <c r="IJ281" s="401"/>
      <c r="IK281" s="401"/>
      <c r="IL281" s="401"/>
      <c r="IM281" s="401"/>
      <c r="IN281" s="401"/>
      <c r="IO281" s="401"/>
      <c r="IP281" s="401"/>
      <c r="IQ281" s="401"/>
      <c r="IR281" s="401"/>
      <c r="IS281" s="401"/>
      <c r="IT281" s="401"/>
      <c r="IU281" s="401"/>
      <c r="IV281" s="401"/>
      <c r="IW281" s="401"/>
      <c r="IX281" s="401"/>
      <c r="IY281" s="401"/>
      <c r="IZ281" s="401"/>
      <c r="JA281" s="401"/>
      <c r="JB281" s="401"/>
      <c r="JC281" s="401"/>
      <c r="JD281" s="401"/>
      <c r="JE281" s="401"/>
      <c r="JF281" s="401"/>
      <c r="JG281" s="401"/>
      <c r="JH281" s="401"/>
      <c r="JI281" s="401"/>
      <c r="JJ281" s="401"/>
      <c r="JK281" s="401"/>
      <c r="JL281" s="401"/>
      <c r="JM281" s="401"/>
      <c r="JN281" s="401"/>
      <c r="JO281" s="401"/>
      <c r="JP281" s="401"/>
      <c r="JQ281" s="401"/>
      <c r="JR281" s="401"/>
      <c r="JS281" s="401"/>
      <c r="JT281" s="401"/>
      <c r="JU281" s="401"/>
      <c r="JV281" s="401"/>
      <c r="JW281" s="401"/>
      <c r="JX281" s="401"/>
      <c r="JY281" s="401"/>
      <c r="JZ281" s="401"/>
      <c r="KA281" s="401"/>
      <c r="KB281" s="401"/>
      <c r="KC281" s="401"/>
      <c r="KD281" s="401"/>
      <c r="KE281" s="401"/>
      <c r="KF281" s="401"/>
      <c r="KG281" s="401"/>
      <c r="KH281" s="401"/>
      <c r="KI281" s="401"/>
      <c r="KJ281" s="401"/>
      <c r="KK281" s="401"/>
      <c r="KL281" s="401"/>
      <c r="KM281" s="401"/>
      <c r="KN281" s="401"/>
      <c r="KO281" s="401"/>
      <c r="KP281" s="401"/>
      <c r="KQ281" s="401"/>
      <c r="KR281" s="401"/>
      <c r="KS281" s="401"/>
      <c r="KT281" s="401"/>
      <c r="KU281" s="401"/>
      <c r="KV281" s="401"/>
      <c r="KW281" s="401"/>
      <c r="KX281" s="401"/>
      <c r="KY281" s="401"/>
      <c r="KZ281" s="401"/>
      <c r="LA281" s="401"/>
      <c r="LB281" s="401"/>
      <c r="LC281" s="401"/>
      <c r="LD281" s="401"/>
      <c r="LE281" s="401"/>
      <c r="LF281" s="401"/>
      <c r="LG281" s="401"/>
      <c r="LH281" s="401"/>
      <c r="LI281" s="401"/>
      <c r="LJ281" s="401"/>
      <c r="LK281" s="401"/>
      <c r="LL281" s="401"/>
      <c r="LM281" s="401"/>
      <c r="LN281" s="401"/>
      <c r="LO281" s="401"/>
      <c r="LP281" s="401"/>
      <c r="LQ281" s="401"/>
      <c r="LR281" s="401"/>
      <c r="LS281" s="401"/>
      <c r="LT281" s="401"/>
      <c r="LU281" s="401"/>
      <c r="LV281" s="401"/>
      <c r="LW281" s="401"/>
      <c r="LX281" s="401"/>
      <c r="LY281" s="401"/>
      <c r="LZ281" s="401"/>
      <c r="MA281" s="401"/>
      <c r="MB281" s="401"/>
      <c r="MC281" s="401"/>
      <c r="MD281" s="401"/>
      <c r="ME281" s="401"/>
      <c r="MF281" s="401"/>
      <c r="MG281" s="401"/>
      <c r="MH281" s="401"/>
      <c r="MI281" s="401"/>
      <c r="MJ281" s="401"/>
      <c r="MK281" s="401"/>
      <c r="ML281" s="401"/>
      <c r="MM281" s="401"/>
      <c r="MN281" s="401"/>
      <c r="MO281" s="401"/>
      <c r="MP281" s="401"/>
      <c r="MQ281" s="401"/>
      <c r="MR281" s="401"/>
      <c r="MS281" s="401"/>
      <c r="MT281" s="401"/>
      <c r="MU281" s="401"/>
      <c r="MV281" s="401"/>
      <c r="MW281" s="401"/>
      <c r="MX281" s="401"/>
      <c r="MY281" s="401"/>
      <c r="MZ281" s="401"/>
      <c r="NA281" s="401"/>
      <c r="NB281" s="401"/>
      <c r="NC281" s="401"/>
      <c r="ND281" s="401"/>
      <c r="NE281" s="401"/>
      <c r="NF281" s="401"/>
      <c r="NG281" s="401"/>
      <c r="NH281" s="401"/>
      <c r="NI281" s="401"/>
      <c r="NJ281" s="401"/>
      <c r="NK281" s="401"/>
      <c r="NL281" s="401"/>
      <c r="NM281" s="401"/>
      <c r="NN281" s="401"/>
      <c r="NO281" s="401"/>
      <c r="NP281" s="401"/>
      <c r="NQ281" s="401"/>
      <c r="NR281" s="401"/>
      <c r="NS281" s="401"/>
      <c r="NT281" s="401"/>
      <c r="NU281" s="401"/>
      <c r="NV281" s="401"/>
      <c r="NW281" s="401"/>
      <c r="NX281" s="401"/>
      <c r="NY281" s="401"/>
      <c r="NZ281" s="401"/>
      <c r="OA281" s="401"/>
      <c r="OB281" s="401"/>
      <c r="OC281" s="401"/>
      <c r="OD281" s="401"/>
      <c r="OE281" s="401"/>
      <c r="OF281" s="401"/>
      <c r="OG281" s="401"/>
      <c r="OH281" s="401"/>
      <c r="OI281" s="401"/>
      <c r="OJ281" s="401"/>
      <c r="OK281" s="401"/>
      <c r="OL281" s="401"/>
      <c r="OM281" s="401"/>
      <c r="ON281" s="401"/>
      <c r="OO281" s="401"/>
      <c r="OP281" s="401"/>
      <c r="OQ281" s="401"/>
      <c r="OR281" s="401"/>
      <c r="OS281" s="401"/>
      <c r="OT281" s="401"/>
      <c r="OU281" s="401"/>
      <c r="OV281" s="401"/>
      <c r="OW281" s="401"/>
      <c r="OX281" s="401"/>
      <c r="OY281" s="401"/>
      <c r="OZ281" s="401"/>
      <c r="PA281" s="401"/>
      <c r="PB281" s="401"/>
      <c r="PC281" s="401"/>
      <c r="PD281" s="401"/>
      <c r="PE281" s="401"/>
      <c r="PF281" s="401"/>
      <c r="PG281" s="401"/>
      <c r="PH281" s="401"/>
      <c r="PI281" s="401"/>
      <c r="PJ281" s="401"/>
      <c r="PK281" s="401"/>
      <c r="PL281" s="401"/>
      <c r="PM281" s="401"/>
      <c r="PN281" s="401"/>
      <c r="PO281" s="401"/>
      <c r="PP281" s="401"/>
      <c r="PQ281" s="401"/>
      <c r="PR281" s="401"/>
      <c r="PS281" s="401"/>
      <c r="PT281" s="401"/>
      <c r="PU281" s="401"/>
      <c r="PV281" s="401"/>
      <c r="PW281" s="401"/>
      <c r="PX281" s="401"/>
      <c r="PY281" s="401"/>
      <c r="PZ281" s="401"/>
      <c r="QA281" s="401"/>
      <c r="QB281" s="401"/>
      <c r="QC281" s="401"/>
      <c r="QD281" s="401"/>
      <c r="QE281" s="401"/>
      <c r="QF281" s="401"/>
      <c r="QG281" s="401"/>
      <c r="QH281" s="401"/>
      <c r="QI281" s="401"/>
      <c r="QJ281" s="401"/>
      <c r="QK281" s="401"/>
      <c r="QL281" s="401"/>
      <c r="QM281" s="401"/>
      <c r="QN281" s="401"/>
      <c r="QO281" s="401"/>
      <c r="QP281" s="401"/>
      <c r="QQ281" s="401"/>
      <c r="QR281" s="401"/>
      <c r="QS281" s="401"/>
      <c r="QT281" s="401"/>
      <c r="QU281" s="401"/>
      <c r="QV281" s="401"/>
      <c r="QW281" s="401"/>
      <c r="QX281" s="401"/>
      <c r="QY281" s="401"/>
      <c r="QZ281" s="401"/>
      <c r="RA281" s="401"/>
      <c r="RB281" s="401"/>
      <c r="RC281" s="401"/>
      <c r="RD281" s="401"/>
      <c r="RE281" s="401"/>
      <c r="RF281" s="401"/>
      <c r="RG281" s="401"/>
      <c r="RH281" s="401"/>
      <c r="RI281" s="401"/>
      <c r="RJ281" s="401"/>
      <c r="RK281" s="401"/>
      <c r="RL281" s="401"/>
      <c r="RM281" s="401"/>
      <c r="RN281" s="401"/>
      <c r="RO281" s="401"/>
      <c r="RP281" s="401"/>
      <c r="RQ281" s="401"/>
      <c r="RR281" s="401"/>
      <c r="RS281" s="401"/>
      <c r="RT281" s="401"/>
      <c r="RU281" s="401"/>
      <c r="RV281" s="401"/>
      <c r="RW281" s="401"/>
      <c r="RX281" s="401"/>
      <c r="RY281" s="401"/>
      <c r="RZ281" s="401"/>
      <c r="SA281" s="401"/>
      <c r="SB281" s="401"/>
      <c r="SC281" s="401"/>
      <c r="SD281" s="401"/>
      <c r="SE281" s="401"/>
      <c r="SF281" s="401"/>
      <c r="SG281" s="401"/>
      <c r="SH281" s="401"/>
      <c r="SI281" s="401"/>
      <c r="SJ281" s="401"/>
      <c r="SK281" s="401"/>
      <c r="SL281" s="401"/>
      <c r="SM281" s="401"/>
      <c r="SN281" s="401"/>
      <c r="SO281" s="401"/>
      <c r="SP281" s="401"/>
      <c r="SQ281" s="401"/>
      <c r="SR281" s="401"/>
      <c r="SS281" s="401"/>
      <c r="ST281" s="401"/>
      <c r="SU281" s="401"/>
      <c r="SV281" s="401"/>
      <c r="SW281" s="401"/>
      <c r="SX281" s="401"/>
      <c r="SY281" s="401"/>
      <c r="SZ281" s="401"/>
      <c r="TA281" s="401"/>
      <c r="TB281" s="401"/>
      <c r="TC281" s="401"/>
      <c r="TD281" s="401"/>
      <c r="TE281" s="401"/>
      <c r="TF281" s="401"/>
      <c r="TG281" s="401"/>
      <c r="TH281" s="401"/>
      <c r="TI281" s="401"/>
      <c r="TJ281" s="401"/>
      <c r="TK281" s="401"/>
      <c r="TL281" s="401"/>
      <c r="TM281" s="401"/>
      <c r="TN281" s="401"/>
      <c r="TO281" s="401"/>
      <c r="TP281" s="401"/>
      <c r="TQ281" s="401"/>
      <c r="TR281" s="401"/>
      <c r="TS281" s="401"/>
      <c r="TT281" s="401"/>
      <c r="TU281" s="401"/>
      <c r="TV281" s="401"/>
      <c r="TW281" s="401"/>
      <c r="TX281" s="401"/>
      <c r="TY281" s="401"/>
      <c r="TZ281" s="401"/>
      <c r="UA281" s="401"/>
      <c r="UB281" s="401"/>
      <c r="UC281" s="401"/>
      <c r="UD281" s="401"/>
      <c r="UE281" s="401"/>
      <c r="UF281" s="401"/>
      <c r="UG281" s="401"/>
      <c r="UH281" s="401"/>
      <c r="UI281" s="401"/>
      <c r="UJ281" s="401"/>
      <c r="UK281" s="401"/>
      <c r="UL281" s="401"/>
      <c r="UM281" s="401"/>
    </row>
    <row r="282" spans="1:559" s="401" customFormat="1" ht="13.95" customHeight="1">
      <c r="A282" s="953"/>
      <c r="B282" s="468" t="s">
        <v>1349</v>
      </c>
      <c r="C282" s="469" t="s">
        <v>581</v>
      </c>
      <c r="D282" s="469" t="s">
        <v>1383</v>
      </c>
      <c r="E282" s="469" t="s">
        <v>1384</v>
      </c>
      <c r="F282" s="470">
        <v>22.47</v>
      </c>
      <c r="G282" s="470">
        <v>0.68</v>
      </c>
      <c r="H282" s="470">
        <v>2.0499999999999998</v>
      </c>
      <c r="I282" s="471">
        <f t="shared" ref="I282:L284" si="166">I281</f>
        <v>4</v>
      </c>
      <c r="J282" s="472">
        <f t="shared" si="166"/>
        <v>19.8</v>
      </c>
      <c r="K282" s="472">
        <f t="shared" si="166"/>
        <v>8.8925811775884274</v>
      </c>
      <c r="L282" s="473">
        <f t="shared" si="166"/>
        <v>0.44912026149436501</v>
      </c>
      <c r="M282" s="474">
        <f t="shared" si="154"/>
        <v>0.30025028129392611</v>
      </c>
      <c r="N282" s="475">
        <f t="shared" si="155"/>
        <v>0.61800687284042555</v>
      </c>
      <c r="O282" s="475">
        <f t="shared" si="156"/>
        <v>0.23601374568085109</v>
      </c>
      <c r="P282" s="475">
        <f t="shared" si="157"/>
        <v>0.76398625431914891</v>
      </c>
      <c r="Q282" s="476">
        <f t="shared" si="158"/>
        <v>3.0559450172765956</v>
      </c>
      <c r="R282" s="477"/>
      <c r="S282" s="472"/>
      <c r="T282" s="472"/>
      <c r="U282" s="473"/>
      <c r="V282" s="478">
        <f t="shared" si="159"/>
        <v>2.6699999999999982</v>
      </c>
      <c r="W282" s="478">
        <f t="shared" si="160"/>
        <v>1.383</v>
      </c>
      <c r="X282" s="479">
        <f t="shared" si="161"/>
        <v>12.298439768604796</v>
      </c>
      <c r="Y282" s="480" t="str">
        <f t="shared" si="162"/>
        <v>Accept</v>
      </c>
      <c r="Z282" s="479">
        <v>1.0780000000000001</v>
      </c>
      <c r="AA282" s="479">
        <f>Z282*K282</f>
        <v>9.5862025094403247</v>
      </c>
      <c r="AB282" s="481" t="str">
        <f t="shared" si="165"/>
        <v>Accept</v>
      </c>
      <c r="AC282" s="481"/>
      <c r="AD282" s="479"/>
      <c r="AE282" s="481"/>
      <c r="AF282" s="464"/>
      <c r="AG282" s="482"/>
      <c r="AH282" s="482"/>
      <c r="AI282" s="483"/>
      <c r="AJ282" s="552"/>
      <c r="AK282" s="552"/>
      <c r="AL282" s="552"/>
    </row>
    <row r="283" spans="1:559" s="401" customFormat="1" ht="13.95" customHeight="1">
      <c r="A283" s="953"/>
      <c r="B283" s="468" t="s">
        <v>1349</v>
      </c>
      <c r="C283" s="469" t="s">
        <v>581</v>
      </c>
      <c r="D283" s="469" t="s">
        <v>1385</v>
      </c>
      <c r="E283" s="469" t="s">
        <v>1386</v>
      </c>
      <c r="F283" s="470">
        <v>24.43</v>
      </c>
      <c r="G283" s="470">
        <v>1.1299999999999999</v>
      </c>
      <c r="H283" s="470">
        <v>2.38</v>
      </c>
      <c r="I283" s="471">
        <f t="shared" si="166"/>
        <v>4</v>
      </c>
      <c r="J283" s="472">
        <f t="shared" si="166"/>
        <v>19.8</v>
      </c>
      <c r="K283" s="472">
        <f t="shared" si="166"/>
        <v>8.8925811775884274</v>
      </c>
      <c r="L283" s="473">
        <f t="shared" si="166"/>
        <v>0.44912026149436501</v>
      </c>
      <c r="M283" s="474">
        <f t="shared" si="154"/>
        <v>0.52065872748722042</v>
      </c>
      <c r="N283" s="475">
        <f t="shared" si="155"/>
        <v>0.69869773472135088</v>
      </c>
      <c r="O283" s="475">
        <f t="shared" si="156"/>
        <v>0.39739546944270177</v>
      </c>
      <c r="P283" s="475">
        <f t="shared" si="157"/>
        <v>0.60260453055729823</v>
      </c>
      <c r="Q283" s="476">
        <f t="shared" si="158"/>
        <v>2.4104181222291929</v>
      </c>
      <c r="R283" s="477"/>
      <c r="S283" s="472"/>
      <c r="T283" s="472"/>
      <c r="U283" s="473"/>
      <c r="V283" s="478">
        <f t="shared" si="159"/>
        <v>4.629999999999999</v>
      </c>
      <c r="W283" s="478">
        <f t="shared" si="160"/>
        <v>1.383</v>
      </c>
      <c r="X283" s="479">
        <f t="shared" si="161"/>
        <v>12.298439768604796</v>
      </c>
      <c r="Y283" s="480" t="str">
        <f t="shared" si="162"/>
        <v>Accept</v>
      </c>
      <c r="Z283" s="479">
        <v>1.0780000000000001</v>
      </c>
      <c r="AA283" s="479">
        <f>Z283*K283</f>
        <v>9.5862025094403247</v>
      </c>
      <c r="AB283" s="481" t="str">
        <f t="shared" si="165"/>
        <v>Accept</v>
      </c>
      <c r="AC283" s="481"/>
      <c r="AD283" s="479"/>
      <c r="AE283" s="481"/>
      <c r="AF283" s="464"/>
      <c r="AG283" s="482"/>
      <c r="AH283" s="482"/>
      <c r="AI283" s="483"/>
      <c r="AJ283" s="552"/>
      <c r="AK283" s="552"/>
      <c r="AL283" s="552"/>
    </row>
    <row r="284" spans="1:559" s="501" customFormat="1" ht="13.95" customHeight="1">
      <c r="A284" s="953"/>
      <c r="B284" s="484" t="s">
        <v>1349</v>
      </c>
      <c r="C284" s="485" t="s">
        <v>581</v>
      </c>
      <c r="D284" s="485" t="s">
        <v>1387</v>
      </c>
      <c r="E284" s="485" t="s">
        <v>1388</v>
      </c>
      <c r="F284" s="486">
        <v>6.61</v>
      </c>
      <c r="G284" s="486">
        <v>0.23</v>
      </c>
      <c r="H284" s="486">
        <v>0.61</v>
      </c>
      <c r="I284" s="487">
        <f t="shared" si="166"/>
        <v>4</v>
      </c>
      <c r="J284" s="488">
        <f t="shared" si="166"/>
        <v>19.8</v>
      </c>
      <c r="K284" s="488">
        <f t="shared" si="166"/>
        <v>8.8925811775884274</v>
      </c>
      <c r="L284" s="489">
        <f t="shared" si="166"/>
        <v>0.44912026149436501</v>
      </c>
      <c r="M284" s="490">
        <f t="shared" si="154"/>
        <v>1.483258880249771</v>
      </c>
      <c r="N284" s="491">
        <f t="shared" si="155"/>
        <v>6.9002821410693665E-2</v>
      </c>
      <c r="O284" s="491">
        <f t="shared" si="156"/>
        <v>0.86199435717861261</v>
      </c>
      <c r="P284" s="491">
        <f t="shared" si="157"/>
        <v>0.13800564282138733</v>
      </c>
      <c r="Q284" s="492">
        <f t="shared" si="158"/>
        <v>0.55202257128554932</v>
      </c>
      <c r="R284" s="493"/>
      <c r="S284" s="488"/>
      <c r="T284" s="488"/>
      <c r="U284" s="489"/>
      <c r="V284" s="494">
        <f t="shared" si="159"/>
        <v>13.190000000000001</v>
      </c>
      <c r="W284" s="494">
        <f t="shared" si="160"/>
        <v>1.383</v>
      </c>
      <c r="X284" s="495">
        <f t="shared" si="161"/>
        <v>12.298439768604796</v>
      </c>
      <c r="Y284" s="496" t="str">
        <f t="shared" si="162"/>
        <v>Reject</v>
      </c>
      <c r="Z284" s="495"/>
      <c r="AA284" s="495"/>
      <c r="AB284" s="497"/>
      <c r="AC284" s="497"/>
      <c r="AD284" s="495"/>
      <c r="AE284" s="497"/>
      <c r="AF284" s="498"/>
      <c r="AG284" s="499"/>
      <c r="AH284" s="499"/>
      <c r="AI284" s="500"/>
      <c r="AJ284" s="552"/>
      <c r="AK284" s="552"/>
      <c r="AL284" s="552"/>
      <c r="AM284" s="401"/>
      <c r="AN284" s="401"/>
      <c r="AO284" s="401"/>
      <c r="AP284" s="401"/>
      <c r="AQ284" s="401"/>
      <c r="AR284" s="401"/>
      <c r="AS284" s="401"/>
      <c r="AT284" s="401"/>
      <c r="AU284" s="401"/>
      <c r="AV284" s="401"/>
      <c r="AW284" s="401"/>
      <c r="AX284" s="401"/>
      <c r="AY284" s="401"/>
      <c r="AZ284" s="401"/>
      <c r="BA284" s="401"/>
      <c r="BB284" s="401"/>
      <c r="BC284" s="401"/>
      <c r="BD284" s="401"/>
      <c r="BE284" s="401"/>
      <c r="BF284" s="401"/>
      <c r="BG284" s="401"/>
      <c r="BH284" s="401"/>
      <c r="BI284" s="401"/>
      <c r="BJ284" s="401"/>
      <c r="BK284" s="401"/>
      <c r="BL284" s="401"/>
      <c r="BM284" s="401"/>
      <c r="BN284" s="401"/>
      <c r="BO284" s="401"/>
      <c r="BP284" s="401"/>
      <c r="BQ284" s="401"/>
      <c r="BR284" s="401"/>
      <c r="BS284" s="401"/>
      <c r="BT284" s="401"/>
      <c r="BU284" s="401"/>
      <c r="BV284" s="401"/>
      <c r="BW284" s="401"/>
      <c r="BX284" s="401"/>
      <c r="BY284" s="401"/>
      <c r="BZ284" s="401"/>
      <c r="CA284" s="401"/>
      <c r="CB284" s="401"/>
      <c r="CC284" s="401"/>
      <c r="CD284" s="401"/>
      <c r="CE284" s="401"/>
      <c r="CF284" s="401"/>
      <c r="CG284" s="401"/>
      <c r="CH284" s="401"/>
      <c r="CI284" s="401"/>
      <c r="CJ284" s="401"/>
      <c r="CK284" s="401"/>
      <c r="CL284" s="401"/>
      <c r="CM284" s="401"/>
      <c r="CN284" s="401"/>
      <c r="CO284" s="401"/>
      <c r="CP284" s="401"/>
      <c r="CQ284" s="401"/>
      <c r="CR284" s="401"/>
      <c r="CS284" s="401"/>
      <c r="CT284" s="401"/>
      <c r="CU284" s="401"/>
      <c r="CV284" s="401"/>
      <c r="CW284" s="401"/>
      <c r="CX284" s="401"/>
      <c r="CY284" s="401"/>
      <c r="CZ284" s="401"/>
      <c r="DA284" s="401"/>
      <c r="DB284" s="401"/>
      <c r="DC284" s="401"/>
      <c r="DD284" s="401"/>
      <c r="DE284" s="401"/>
      <c r="DF284" s="401"/>
      <c r="DG284" s="401"/>
      <c r="DH284" s="401"/>
      <c r="DI284" s="401"/>
      <c r="DJ284" s="401"/>
      <c r="DK284" s="401"/>
      <c r="DL284" s="401"/>
      <c r="DM284" s="401"/>
      <c r="DN284" s="401"/>
      <c r="DO284" s="401"/>
      <c r="DP284" s="401"/>
      <c r="DQ284" s="401"/>
      <c r="DR284" s="401"/>
      <c r="DS284" s="401"/>
      <c r="DT284" s="401"/>
      <c r="DU284" s="401"/>
      <c r="DV284" s="401"/>
      <c r="DW284" s="401"/>
      <c r="DX284" s="401"/>
      <c r="DY284" s="401"/>
      <c r="DZ284" s="401"/>
      <c r="EA284" s="401"/>
      <c r="EB284" s="401"/>
      <c r="EC284" s="401"/>
      <c r="ED284" s="401"/>
      <c r="EE284" s="401"/>
      <c r="EF284" s="401"/>
      <c r="EG284" s="401"/>
      <c r="EH284" s="401"/>
      <c r="EI284" s="401"/>
      <c r="EJ284" s="401"/>
      <c r="EK284" s="401"/>
      <c r="EL284" s="401"/>
      <c r="EM284" s="401"/>
      <c r="EN284" s="401"/>
      <c r="EO284" s="401"/>
      <c r="EP284" s="401"/>
      <c r="EQ284" s="401"/>
      <c r="ER284" s="401"/>
      <c r="ES284" s="401"/>
      <c r="ET284" s="401"/>
      <c r="EU284" s="401"/>
      <c r="EV284" s="401"/>
      <c r="EW284" s="401"/>
      <c r="EX284" s="401"/>
      <c r="EY284" s="401"/>
      <c r="EZ284" s="401"/>
      <c r="FA284" s="401"/>
      <c r="FB284" s="401"/>
      <c r="FC284" s="401"/>
      <c r="FD284" s="401"/>
      <c r="FE284" s="401"/>
      <c r="FF284" s="401"/>
      <c r="FG284" s="401"/>
      <c r="FH284" s="401"/>
      <c r="FI284" s="401"/>
      <c r="FJ284" s="401"/>
      <c r="FK284" s="401"/>
      <c r="FL284" s="401"/>
      <c r="FM284" s="401"/>
      <c r="FN284" s="401"/>
      <c r="FO284" s="401"/>
      <c r="FP284" s="401"/>
      <c r="FQ284" s="401"/>
      <c r="FR284" s="401"/>
      <c r="FS284" s="401"/>
      <c r="FT284" s="401"/>
      <c r="FU284" s="401"/>
      <c r="FV284" s="401"/>
      <c r="FW284" s="401"/>
      <c r="FX284" s="401"/>
      <c r="FY284" s="401"/>
      <c r="FZ284" s="401"/>
      <c r="GA284" s="401"/>
      <c r="GB284" s="401"/>
      <c r="GC284" s="401"/>
      <c r="GD284" s="401"/>
      <c r="GE284" s="401"/>
      <c r="GF284" s="401"/>
      <c r="GG284" s="401"/>
      <c r="GH284" s="401"/>
      <c r="GI284" s="401"/>
      <c r="GJ284" s="401"/>
      <c r="GK284" s="401"/>
      <c r="GL284" s="401"/>
      <c r="GM284" s="401"/>
      <c r="GN284" s="401"/>
      <c r="GO284" s="401"/>
      <c r="GP284" s="401"/>
      <c r="GQ284" s="401"/>
      <c r="GR284" s="401"/>
      <c r="GS284" s="401"/>
      <c r="GT284" s="401"/>
      <c r="GU284" s="401"/>
      <c r="GV284" s="401"/>
      <c r="GW284" s="401"/>
      <c r="GX284" s="401"/>
      <c r="GY284" s="401"/>
      <c r="GZ284" s="401"/>
      <c r="HA284" s="401"/>
      <c r="HB284" s="401"/>
      <c r="HC284" s="401"/>
      <c r="HD284" s="401"/>
      <c r="HE284" s="401"/>
      <c r="HF284" s="401"/>
      <c r="HG284" s="401"/>
      <c r="HH284" s="401"/>
      <c r="HI284" s="401"/>
      <c r="HJ284" s="401"/>
      <c r="HK284" s="401"/>
      <c r="HL284" s="401"/>
      <c r="HM284" s="401"/>
      <c r="HN284" s="401"/>
      <c r="HO284" s="401"/>
      <c r="HP284" s="401"/>
      <c r="HQ284" s="401"/>
      <c r="HR284" s="401"/>
      <c r="HS284" s="401"/>
      <c r="HT284" s="401"/>
      <c r="HU284" s="401"/>
      <c r="HV284" s="401"/>
      <c r="HW284" s="401"/>
      <c r="HX284" s="401"/>
      <c r="HY284" s="401"/>
      <c r="HZ284" s="401"/>
      <c r="IA284" s="401"/>
      <c r="IB284" s="401"/>
      <c r="IC284" s="401"/>
      <c r="ID284" s="401"/>
      <c r="IE284" s="401"/>
      <c r="IF284" s="401"/>
      <c r="IG284" s="401"/>
      <c r="IH284" s="401"/>
      <c r="II284" s="401"/>
      <c r="IJ284" s="401"/>
      <c r="IK284" s="401"/>
      <c r="IL284" s="401"/>
      <c r="IM284" s="401"/>
      <c r="IN284" s="401"/>
      <c r="IO284" s="401"/>
      <c r="IP284" s="401"/>
      <c r="IQ284" s="401"/>
      <c r="IR284" s="401"/>
      <c r="IS284" s="401"/>
      <c r="IT284" s="401"/>
      <c r="IU284" s="401"/>
      <c r="IV284" s="401"/>
      <c r="IW284" s="401"/>
      <c r="IX284" s="401"/>
      <c r="IY284" s="401"/>
      <c r="IZ284" s="401"/>
      <c r="JA284" s="401"/>
      <c r="JB284" s="401"/>
      <c r="JC284" s="401"/>
      <c r="JD284" s="401"/>
      <c r="JE284" s="401"/>
      <c r="JF284" s="401"/>
      <c r="JG284" s="401"/>
      <c r="JH284" s="401"/>
      <c r="JI284" s="401"/>
      <c r="JJ284" s="401"/>
      <c r="JK284" s="401"/>
      <c r="JL284" s="401"/>
      <c r="JM284" s="401"/>
      <c r="JN284" s="401"/>
      <c r="JO284" s="401"/>
      <c r="JP284" s="401"/>
      <c r="JQ284" s="401"/>
      <c r="JR284" s="401"/>
      <c r="JS284" s="401"/>
      <c r="JT284" s="401"/>
      <c r="JU284" s="401"/>
      <c r="JV284" s="401"/>
      <c r="JW284" s="401"/>
      <c r="JX284" s="401"/>
      <c r="JY284" s="401"/>
      <c r="JZ284" s="401"/>
      <c r="KA284" s="401"/>
      <c r="KB284" s="401"/>
      <c r="KC284" s="401"/>
      <c r="KD284" s="401"/>
      <c r="KE284" s="401"/>
      <c r="KF284" s="401"/>
      <c r="KG284" s="401"/>
      <c r="KH284" s="401"/>
      <c r="KI284" s="401"/>
      <c r="KJ284" s="401"/>
      <c r="KK284" s="401"/>
      <c r="KL284" s="401"/>
      <c r="KM284" s="401"/>
      <c r="KN284" s="401"/>
      <c r="KO284" s="401"/>
      <c r="KP284" s="401"/>
      <c r="KQ284" s="401"/>
      <c r="KR284" s="401"/>
      <c r="KS284" s="401"/>
      <c r="KT284" s="401"/>
      <c r="KU284" s="401"/>
      <c r="KV284" s="401"/>
      <c r="KW284" s="401"/>
      <c r="KX284" s="401"/>
      <c r="KY284" s="401"/>
      <c r="KZ284" s="401"/>
      <c r="LA284" s="401"/>
      <c r="LB284" s="401"/>
      <c r="LC284" s="401"/>
      <c r="LD284" s="401"/>
      <c r="LE284" s="401"/>
      <c r="LF284" s="401"/>
      <c r="LG284" s="401"/>
      <c r="LH284" s="401"/>
      <c r="LI284" s="401"/>
      <c r="LJ284" s="401"/>
      <c r="LK284" s="401"/>
      <c r="LL284" s="401"/>
      <c r="LM284" s="401"/>
      <c r="LN284" s="401"/>
      <c r="LO284" s="401"/>
      <c r="LP284" s="401"/>
      <c r="LQ284" s="401"/>
      <c r="LR284" s="401"/>
      <c r="LS284" s="401"/>
      <c r="LT284" s="401"/>
      <c r="LU284" s="401"/>
      <c r="LV284" s="401"/>
      <c r="LW284" s="401"/>
      <c r="LX284" s="401"/>
      <c r="LY284" s="401"/>
      <c r="LZ284" s="401"/>
      <c r="MA284" s="401"/>
      <c r="MB284" s="401"/>
      <c r="MC284" s="401"/>
      <c r="MD284" s="401"/>
      <c r="ME284" s="401"/>
      <c r="MF284" s="401"/>
      <c r="MG284" s="401"/>
      <c r="MH284" s="401"/>
      <c r="MI284" s="401"/>
      <c r="MJ284" s="401"/>
      <c r="MK284" s="401"/>
      <c r="ML284" s="401"/>
      <c r="MM284" s="401"/>
      <c r="MN284" s="401"/>
      <c r="MO284" s="401"/>
      <c r="MP284" s="401"/>
      <c r="MQ284" s="401"/>
      <c r="MR284" s="401"/>
      <c r="MS284" s="401"/>
      <c r="MT284" s="401"/>
      <c r="MU284" s="401"/>
      <c r="MV284" s="401"/>
      <c r="MW284" s="401"/>
      <c r="MX284" s="401"/>
      <c r="MY284" s="401"/>
      <c r="MZ284" s="401"/>
      <c r="NA284" s="401"/>
      <c r="NB284" s="401"/>
      <c r="NC284" s="401"/>
      <c r="ND284" s="401"/>
      <c r="NE284" s="401"/>
      <c r="NF284" s="401"/>
      <c r="NG284" s="401"/>
      <c r="NH284" s="401"/>
      <c r="NI284" s="401"/>
      <c r="NJ284" s="401"/>
      <c r="NK284" s="401"/>
      <c r="NL284" s="401"/>
      <c r="NM284" s="401"/>
      <c r="NN284" s="401"/>
      <c r="NO284" s="401"/>
      <c r="NP284" s="401"/>
      <c r="NQ284" s="401"/>
      <c r="NR284" s="401"/>
      <c r="NS284" s="401"/>
      <c r="NT284" s="401"/>
      <c r="NU284" s="401"/>
      <c r="NV284" s="401"/>
      <c r="NW284" s="401"/>
      <c r="NX284" s="401"/>
      <c r="NY284" s="401"/>
      <c r="NZ284" s="401"/>
      <c r="OA284" s="401"/>
      <c r="OB284" s="401"/>
      <c r="OC284" s="401"/>
      <c r="OD284" s="401"/>
      <c r="OE284" s="401"/>
      <c r="OF284" s="401"/>
      <c r="OG284" s="401"/>
      <c r="OH284" s="401"/>
      <c r="OI284" s="401"/>
      <c r="OJ284" s="401"/>
      <c r="OK284" s="401"/>
      <c r="OL284" s="401"/>
      <c r="OM284" s="401"/>
      <c r="ON284" s="401"/>
      <c r="OO284" s="401"/>
      <c r="OP284" s="401"/>
      <c r="OQ284" s="401"/>
      <c r="OR284" s="401"/>
      <c r="OS284" s="401"/>
      <c r="OT284" s="401"/>
      <c r="OU284" s="401"/>
      <c r="OV284" s="401"/>
      <c r="OW284" s="401"/>
      <c r="OX284" s="401"/>
      <c r="OY284" s="401"/>
      <c r="OZ284" s="401"/>
      <c r="PA284" s="401"/>
      <c r="PB284" s="401"/>
      <c r="PC284" s="401"/>
      <c r="PD284" s="401"/>
      <c r="PE284" s="401"/>
      <c r="PF284" s="401"/>
      <c r="PG284" s="401"/>
      <c r="PH284" s="401"/>
      <c r="PI284" s="401"/>
      <c r="PJ284" s="401"/>
      <c r="PK284" s="401"/>
      <c r="PL284" s="401"/>
      <c r="PM284" s="401"/>
      <c r="PN284" s="401"/>
      <c r="PO284" s="401"/>
      <c r="PP284" s="401"/>
      <c r="PQ284" s="401"/>
      <c r="PR284" s="401"/>
      <c r="PS284" s="401"/>
      <c r="PT284" s="401"/>
      <c r="PU284" s="401"/>
      <c r="PV284" s="401"/>
      <c r="PW284" s="401"/>
      <c r="PX284" s="401"/>
      <c r="PY284" s="401"/>
      <c r="PZ284" s="401"/>
      <c r="QA284" s="401"/>
      <c r="QB284" s="401"/>
      <c r="QC284" s="401"/>
      <c r="QD284" s="401"/>
      <c r="QE284" s="401"/>
      <c r="QF284" s="401"/>
      <c r="QG284" s="401"/>
      <c r="QH284" s="401"/>
      <c r="QI284" s="401"/>
      <c r="QJ284" s="401"/>
      <c r="QK284" s="401"/>
      <c r="QL284" s="401"/>
      <c r="QM284" s="401"/>
      <c r="QN284" s="401"/>
      <c r="QO284" s="401"/>
      <c r="QP284" s="401"/>
      <c r="QQ284" s="401"/>
      <c r="QR284" s="401"/>
      <c r="QS284" s="401"/>
      <c r="QT284" s="401"/>
      <c r="QU284" s="401"/>
      <c r="QV284" s="401"/>
      <c r="QW284" s="401"/>
      <c r="QX284" s="401"/>
      <c r="QY284" s="401"/>
      <c r="QZ284" s="401"/>
      <c r="RA284" s="401"/>
      <c r="RB284" s="401"/>
      <c r="RC284" s="401"/>
      <c r="RD284" s="401"/>
      <c r="RE284" s="401"/>
      <c r="RF284" s="401"/>
      <c r="RG284" s="401"/>
      <c r="RH284" s="401"/>
      <c r="RI284" s="401"/>
      <c r="RJ284" s="401"/>
      <c r="RK284" s="401"/>
      <c r="RL284" s="401"/>
      <c r="RM284" s="401"/>
      <c r="RN284" s="401"/>
      <c r="RO284" s="401"/>
      <c r="RP284" s="401"/>
      <c r="RQ284" s="401"/>
      <c r="RR284" s="401"/>
      <c r="RS284" s="401"/>
      <c r="RT284" s="401"/>
      <c r="RU284" s="401"/>
      <c r="RV284" s="401"/>
      <c r="RW284" s="401"/>
      <c r="RX284" s="401"/>
      <c r="RY284" s="401"/>
      <c r="RZ284" s="401"/>
      <c r="SA284" s="401"/>
      <c r="SB284" s="401"/>
      <c r="SC284" s="401"/>
      <c r="SD284" s="401"/>
      <c r="SE284" s="401"/>
      <c r="SF284" s="401"/>
      <c r="SG284" s="401"/>
      <c r="SH284" s="401"/>
      <c r="SI284" s="401"/>
      <c r="SJ284" s="401"/>
      <c r="SK284" s="401"/>
      <c r="SL284" s="401"/>
      <c r="SM284" s="401"/>
      <c r="SN284" s="401"/>
      <c r="SO284" s="401"/>
      <c r="SP284" s="401"/>
      <c r="SQ284" s="401"/>
      <c r="SR284" s="401"/>
      <c r="SS284" s="401"/>
      <c r="ST284" s="401"/>
      <c r="SU284" s="401"/>
      <c r="SV284" s="401"/>
      <c r="SW284" s="401"/>
      <c r="SX284" s="401"/>
      <c r="SY284" s="401"/>
      <c r="SZ284" s="401"/>
      <c r="TA284" s="401"/>
      <c r="TB284" s="401"/>
      <c r="TC284" s="401"/>
      <c r="TD284" s="401"/>
      <c r="TE284" s="401"/>
      <c r="TF284" s="401"/>
      <c r="TG284" s="401"/>
      <c r="TH284" s="401"/>
      <c r="TI284" s="401"/>
      <c r="TJ284" s="401"/>
      <c r="TK284" s="401"/>
      <c r="TL284" s="401"/>
      <c r="TM284" s="401"/>
      <c r="TN284" s="401"/>
      <c r="TO284" s="401"/>
      <c r="TP284" s="401"/>
      <c r="TQ284" s="401"/>
      <c r="TR284" s="401"/>
      <c r="TS284" s="401"/>
      <c r="TT284" s="401"/>
      <c r="TU284" s="401"/>
      <c r="TV284" s="401"/>
      <c r="TW284" s="401"/>
      <c r="TX284" s="401"/>
      <c r="TY284" s="401"/>
      <c r="TZ284" s="401"/>
      <c r="UA284" s="401"/>
      <c r="UB284" s="401"/>
      <c r="UC284" s="401"/>
      <c r="UD284" s="401"/>
      <c r="UE284" s="401"/>
      <c r="UF284" s="401"/>
      <c r="UG284" s="401"/>
      <c r="UH284" s="401"/>
      <c r="UI284" s="401"/>
      <c r="UJ284" s="401"/>
      <c r="UK284" s="401"/>
      <c r="UL284" s="401"/>
      <c r="UM284" s="401"/>
    </row>
    <row r="285" spans="1:559" s="467" customFormat="1" ht="13.95" customHeight="1">
      <c r="A285" s="953"/>
      <c r="B285" s="450" t="s">
        <v>1349</v>
      </c>
      <c r="C285" s="451" t="s">
        <v>1389</v>
      </c>
      <c r="D285" s="451" t="s">
        <v>1390</v>
      </c>
      <c r="E285" s="451" t="s">
        <v>1391</v>
      </c>
      <c r="F285" s="452">
        <v>44.03</v>
      </c>
      <c r="G285" s="452">
        <v>1.1299999999999999</v>
      </c>
      <c r="H285" s="452">
        <v>3.97</v>
      </c>
      <c r="I285" s="453">
        <f>COUNT(F285:F287)</f>
        <v>3</v>
      </c>
      <c r="J285" s="458">
        <f>AVERAGE(F285:F287)</f>
        <v>27.080000000000002</v>
      </c>
      <c r="K285" s="458">
        <f>STDEV(F285:F287)</f>
        <v>15.73073107010606</v>
      </c>
      <c r="L285" s="459">
        <f>K285/J285</f>
        <v>0.58089848855635373</v>
      </c>
      <c r="M285" s="454">
        <f t="shared" si="154"/>
        <v>1.0775087263560803</v>
      </c>
      <c r="N285" s="455">
        <f t="shared" si="155"/>
        <v>0.859373472804557</v>
      </c>
      <c r="O285" s="455">
        <f t="shared" si="156"/>
        <v>0.71874694560911401</v>
      </c>
      <c r="P285" s="455">
        <f t="shared" si="157"/>
        <v>0.28125305439088599</v>
      </c>
      <c r="Q285" s="456">
        <f t="shared" si="158"/>
        <v>0.84375916317265798</v>
      </c>
      <c r="R285" s="457">
        <f>COUNT(F285:F287)</f>
        <v>3</v>
      </c>
      <c r="S285" s="458">
        <f>AVERAGE(F285:F287)</f>
        <v>27.080000000000002</v>
      </c>
      <c r="T285" s="458">
        <f>STDEV(F285:F287)</f>
        <v>15.73073107010606</v>
      </c>
      <c r="U285" s="459">
        <f t="shared" si="163"/>
        <v>0.58089848855635373</v>
      </c>
      <c r="V285" s="460">
        <f t="shared" si="159"/>
        <v>16.95</v>
      </c>
      <c r="W285" s="460">
        <f t="shared" si="160"/>
        <v>1.196</v>
      </c>
      <c r="X285" s="461">
        <f t="shared" si="161"/>
        <v>18.813954359846846</v>
      </c>
      <c r="Y285" s="462" t="str">
        <f t="shared" si="162"/>
        <v>Accept</v>
      </c>
      <c r="Z285" s="461"/>
      <c r="AA285" s="461"/>
      <c r="AB285" s="463"/>
      <c r="AC285" s="463"/>
      <c r="AD285" s="461"/>
      <c r="AE285" s="463"/>
      <c r="AF285" s="464">
        <f>COUNT(F285:F287)</f>
        <v>3</v>
      </c>
      <c r="AG285" s="465">
        <f>AVERAGE(F285:F287)</f>
        <v>27.080000000000002</v>
      </c>
      <c r="AH285" s="465">
        <f>STDEV(F285:F287)</f>
        <v>15.73073107010606</v>
      </c>
      <c r="AI285" s="466">
        <f>AH285/AG285</f>
        <v>0.58089848855635373</v>
      </c>
      <c r="AJ285" s="552"/>
      <c r="AK285" s="552"/>
      <c r="AL285" s="552"/>
      <c r="AM285" s="401"/>
      <c r="AN285" s="401"/>
      <c r="AO285" s="401"/>
      <c r="AP285" s="401"/>
      <c r="AQ285" s="401"/>
      <c r="AR285" s="401"/>
      <c r="AS285" s="401"/>
      <c r="AT285" s="401"/>
      <c r="AU285" s="401"/>
      <c r="AV285" s="401"/>
      <c r="AW285" s="401"/>
      <c r="AX285" s="401"/>
      <c r="AY285" s="401"/>
      <c r="AZ285" s="401"/>
      <c r="BA285" s="401"/>
      <c r="BB285" s="401"/>
      <c r="BC285" s="401"/>
      <c r="BD285" s="401"/>
      <c r="BE285" s="401"/>
      <c r="BF285" s="401"/>
      <c r="BG285" s="401"/>
      <c r="BH285" s="401"/>
      <c r="BI285" s="401"/>
      <c r="BJ285" s="401"/>
      <c r="BK285" s="401"/>
      <c r="BL285" s="401"/>
      <c r="BM285" s="401"/>
      <c r="BN285" s="401"/>
      <c r="BO285" s="401"/>
      <c r="BP285" s="401"/>
      <c r="BQ285" s="401"/>
      <c r="BR285" s="401"/>
      <c r="BS285" s="401"/>
      <c r="BT285" s="401"/>
      <c r="BU285" s="401"/>
      <c r="BV285" s="401"/>
      <c r="BW285" s="401"/>
      <c r="BX285" s="401"/>
      <c r="BY285" s="401"/>
      <c r="BZ285" s="401"/>
      <c r="CA285" s="401"/>
      <c r="CB285" s="401"/>
      <c r="CC285" s="401"/>
      <c r="CD285" s="401"/>
      <c r="CE285" s="401"/>
      <c r="CF285" s="401"/>
      <c r="CG285" s="401"/>
      <c r="CH285" s="401"/>
      <c r="CI285" s="401"/>
      <c r="CJ285" s="401"/>
      <c r="CK285" s="401"/>
      <c r="CL285" s="401"/>
      <c r="CM285" s="401"/>
      <c r="CN285" s="401"/>
      <c r="CO285" s="401"/>
      <c r="CP285" s="401"/>
      <c r="CQ285" s="401"/>
      <c r="CR285" s="401"/>
      <c r="CS285" s="401"/>
      <c r="CT285" s="401"/>
      <c r="CU285" s="401"/>
      <c r="CV285" s="401"/>
      <c r="CW285" s="401"/>
      <c r="CX285" s="401"/>
      <c r="CY285" s="401"/>
      <c r="CZ285" s="401"/>
      <c r="DA285" s="401"/>
      <c r="DB285" s="401"/>
      <c r="DC285" s="401"/>
      <c r="DD285" s="401"/>
      <c r="DE285" s="401"/>
      <c r="DF285" s="401"/>
      <c r="DG285" s="401"/>
      <c r="DH285" s="401"/>
      <c r="DI285" s="401"/>
      <c r="DJ285" s="401"/>
      <c r="DK285" s="401"/>
      <c r="DL285" s="401"/>
      <c r="DM285" s="401"/>
      <c r="DN285" s="401"/>
      <c r="DO285" s="401"/>
      <c r="DP285" s="401"/>
      <c r="DQ285" s="401"/>
      <c r="DR285" s="401"/>
      <c r="DS285" s="401"/>
      <c r="DT285" s="401"/>
      <c r="DU285" s="401"/>
      <c r="DV285" s="401"/>
      <c r="DW285" s="401"/>
      <c r="DX285" s="401"/>
      <c r="DY285" s="401"/>
      <c r="DZ285" s="401"/>
      <c r="EA285" s="401"/>
      <c r="EB285" s="401"/>
      <c r="EC285" s="401"/>
      <c r="ED285" s="401"/>
      <c r="EE285" s="401"/>
      <c r="EF285" s="401"/>
      <c r="EG285" s="401"/>
      <c r="EH285" s="401"/>
      <c r="EI285" s="401"/>
      <c r="EJ285" s="401"/>
      <c r="EK285" s="401"/>
      <c r="EL285" s="401"/>
      <c r="EM285" s="401"/>
      <c r="EN285" s="401"/>
      <c r="EO285" s="401"/>
      <c r="EP285" s="401"/>
      <c r="EQ285" s="401"/>
      <c r="ER285" s="401"/>
      <c r="ES285" s="401"/>
      <c r="ET285" s="401"/>
      <c r="EU285" s="401"/>
      <c r="EV285" s="401"/>
      <c r="EW285" s="401"/>
      <c r="EX285" s="401"/>
      <c r="EY285" s="401"/>
      <c r="EZ285" s="401"/>
      <c r="FA285" s="401"/>
      <c r="FB285" s="401"/>
      <c r="FC285" s="401"/>
      <c r="FD285" s="401"/>
      <c r="FE285" s="401"/>
      <c r="FF285" s="401"/>
      <c r="FG285" s="401"/>
      <c r="FH285" s="401"/>
      <c r="FI285" s="401"/>
      <c r="FJ285" s="401"/>
      <c r="FK285" s="401"/>
      <c r="FL285" s="401"/>
      <c r="FM285" s="401"/>
      <c r="FN285" s="401"/>
      <c r="FO285" s="401"/>
      <c r="FP285" s="401"/>
      <c r="FQ285" s="401"/>
      <c r="FR285" s="401"/>
      <c r="FS285" s="401"/>
      <c r="FT285" s="401"/>
      <c r="FU285" s="401"/>
      <c r="FV285" s="401"/>
      <c r="FW285" s="401"/>
      <c r="FX285" s="401"/>
      <c r="FY285" s="401"/>
      <c r="FZ285" s="401"/>
      <c r="GA285" s="401"/>
      <c r="GB285" s="401"/>
      <c r="GC285" s="401"/>
      <c r="GD285" s="401"/>
      <c r="GE285" s="401"/>
      <c r="GF285" s="401"/>
      <c r="GG285" s="401"/>
      <c r="GH285" s="401"/>
      <c r="GI285" s="401"/>
      <c r="GJ285" s="401"/>
      <c r="GK285" s="401"/>
      <c r="GL285" s="401"/>
      <c r="GM285" s="401"/>
      <c r="GN285" s="401"/>
      <c r="GO285" s="401"/>
      <c r="GP285" s="401"/>
      <c r="GQ285" s="401"/>
      <c r="GR285" s="401"/>
      <c r="GS285" s="401"/>
      <c r="GT285" s="401"/>
      <c r="GU285" s="401"/>
      <c r="GV285" s="401"/>
      <c r="GW285" s="401"/>
      <c r="GX285" s="401"/>
      <c r="GY285" s="401"/>
      <c r="GZ285" s="401"/>
      <c r="HA285" s="401"/>
      <c r="HB285" s="401"/>
      <c r="HC285" s="401"/>
      <c r="HD285" s="401"/>
      <c r="HE285" s="401"/>
      <c r="HF285" s="401"/>
      <c r="HG285" s="401"/>
      <c r="HH285" s="401"/>
      <c r="HI285" s="401"/>
      <c r="HJ285" s="401"/>
      <c r="HK285" s="401"/>
      <c r="HL285" s="401"/>
      <c r="HM285" s="401"/>
      <c r="HN285" s="401"/>
      <c r="HO285" s="401"/>
      <c r="HP285" s="401"/>
      <c r="HQ285" s="401"/>
      <c r="HR285" s="401"/>
      <c r="HS285" s="401"/>
      <c r="HT285" s="401"/>
      <c r="HU285" s="401"/>
      <c r="HV285" s="401"/>
      <c r="HW285" s="401"/>
      <c r="HX285" s="401"/>
      <c r="HY285" s="401"/>
      <c r="HZ285" s="401"/>
      <c r="IA285" s="401"/>
      <c r="IB285" s="401"/>
      <c r="IC285" s="401"/>
      <c r="ID285" s="401"/>
      <c r="IE285" s="401"/>
      <c r="IF285" s="401"/>
      <c r="IG285" s="401"/>
      <c r="IH285" s="401"/>
      <c r="II285" s="401"/>
      <c r="IJ285" s="401"/>
      <c r="IK285" s="401"/>
      <c r="IL285" s="401"/>
      <c r="IM285" s="401"/>
      <c r="IN285" s="401"/>
      <c r="IO285" s="401"/>
      <c r="IP285" s="401"/>
      <c r="IQ285" s="401"/>
      <c r="IR285" s="401"/>
      <c r="IS285" s="401"/>
      <c r="IT285" s="401"/>
      <c r="IU285" s="401"/>
      <c r="IV285" s="401"/>
      <c r="IW285" s="401"/>
      <c r="IX285" s="401"/>
      <c r="IY285" s="401"/>
      <c r="IZ285" s="401"/>
      <c r="JA285" s="401"/>
      <c r="JB285" s="401"/>
      <c r="JC285" s="401"/>
      <c r="JD285" s="401"/>
      <c r="JE285" s="401"/>
      <c r="JF285" s="401"/>
      <c r="JG285" s="401"/>
      <c r="JH285" s="401"/>
      <c r="JI285" s="401"/>
      <c r="JJ285" s="401"/>
      <c r="JK285" s="401"/>
      <c r="JL285" s="401"/>
      <c r="JM285" s="401"/>
      <c r="JN285" s="401"/>
      <c r="JO285" s="401"/>
      <c r="JP285" s="401"/>
      <c r="JQ285" s="401"/>
      <c r="JR285" s="401"/>
      <c r="JS285" s="401"/>
      <c r="JT285" s="401"/>
      <c r="JU285" s="401"/>
      <c r="JV285" s="401"/>
      <c r="JW285" s="401"/>
      <c r="JX285" s="401"/>
      <c r="JY285" s="401"/>
      <c r="JZ285" s="401"/>
      <c r="KA285" s="401"/>
      <c r="KB285" s="401"/>
      <c r="KC285" s="401"/>
      <c r="KD285" s="401"/>
      <c r="KE285" s="401"/>
      <c r="KF285" s="401"/>
      <c r="KG285" s="401"/>
      <c r="KH285" s="401"/>
      <c r="KI285" s="401"/>
      <c r="KJ285" s="401"/>
      <c r="KK285" s="401"/>
      <c r="KL285" s="401"/>
      <c r="KM285" s="401"/>
      <c r="KN285" s="401"/>
      <c r="KO285" s="401"/>
      <c r="KP285" s="401"/>
      <c r="KQ285" s="401"/>
      <c r="KR285" s="401"/>
      <c r="KS285" s="401"/>
      <c r="KT285" s="401"/>
      <c r="KU285" s="401"/>
      <c r="KV285" s="401"/>
      <c r="KW285" s="401"/>
      <c r="KX285" s="401"/>
      <c r="KY285" s="401"/>
      <c r="KZ285" s="401"/>
      <c r="LA285" s="401"/>
      <c r="LB285" s="401"/>
      <c r="LC285" s="401"/>
      <c r="LD285" s="401"/>
      <c r="LE285" s="401"/>
      <c r="LF285" s="401"/>
      <c r="LG285" s="401"/>
      <c r="LH285" s="401"/>
      <c r="LI285" s="401"/>
      <c r="LJ285" s="401"/>
      <c r="LK285" s="401"/>
      <c r="LL285" s="401"/>
      <c r="LM285" s="401"/>
      <c r="LN285" s="401"/>
      <c r="LO285" s="401"/>
      <c r="LP285" s="401"/>
      <c r="LQ285" s="401"/>
      <c r="LR285" s="401"/>
      <c r="LS285" s="401"/>
      <c r="LT285" s="401"/>
      <c r="LU285" s="401"/>
      <c r="LV285" s="401"/>
      <c r="LW285" s="401"/>
      <c r="LX285" s="401"/>
      <c r="LY285" s="401"/>
      <c r="LZ285" s="401"/>
      <c r="MA285" s="401"/>
      <c r="MB285" s="401"/>
      <c r="MC285" s="401"/>
      <c r="MD285" s="401"/>
      <c r="ME285" s="401"/>
      <c r="MF285" s="401"/>
      <c r="MG285" s="401"/>
      <c r="MH285" s="401"/>
      <c r="MI285" s="401"/>
      <c r="MJ285" s="401"/>
      <c r="MK285" s="401"/>
      <c r="ML285" s="401"/>
      <c r="MM285" s="401"/>
      <c r="MN285" s="401"/>
      <c r="MO285" s="401"/>
      <c r="MP285" s="401"/>
      <c r="MQ285" s="401"/>
      <c r="MR285" s="401"/>
      <c r="MS285" s="401"/>
      <c r="MT285" s="401"/>
      <c r="MU285" s="401"/>
      <c r="MV285" s="401"/>
      <c r="MW285" s="401"/>
      <c r="MX285" s="401"/>
      <c r="MY285" s="401"/>
      <c r="MZ285" s="401"/>
      <c r="NA285" s="401"/>
      <c r="NB285" s="401"/>
      <c r="NC285" s="401"/>
      <c r="ND285" s="401"/>
      <c r="NE285" s="401"/>
      <c r="NF285" s="401"/>
      <c r="NG285" s="401"/>
      <c r="NH285" s="401"/>
      <c r="NI285" s="401"/>
      <c r="NJ285" s="401"/>
      <c r="NK285" s="401"/>
      <c r="NL285" s="401"/>
      <c r="NM285" s="401"/>
      <c r="NN285" s="401"/>
      <c r="NO285" s="401"/>
      <c r="NP285" s="401"/>
      <c r="NQ285" s="401"/>
      <c r="NR285" s="401"/>
      <c r="NS285" s="401"/>
      <c r="NT285" s="401"/>
      <c r="NU285" s="401"/>
      <c r="NV285" s="401"/>
      <c r="NW285" s="401"/>
      <c r="NX285" s="401"/>
      <c r="NY285" s="401"/>
      <c r="NZ285" s="401"/>
      <c r="OA285" s="401"/>
      <c r="OB285" s="401"/>
      <c r="OC285" s="401"/>
      <c r="OD285" s="401"/>
      <c r="OE285" s="401"/>
      <c r="OF285" s="401"/>
      <c r="OG285" s="401"/>
      <c r="OH285" s="401"/>
      <c r="OI285" s="401"/>
      <c r="OJ285" s="401"/>
      <c r="OK285" s="401"/>
      <c r="OL285" s="401"/>
      <c r="OM285" s="401"/>
      <c r="ON285" s="401"/>
      <c r="OO285" s="401"/>
      <c r="OP285" s="401"/>
      <c r="OQ285" s="401"/>
      <c r="OR285" s="401"/>
      <c r="OS285" s="401"/>
      <c r="OT285" s="401"/>
      <c r="OU285" s="401"/>
      <c r="OV285" s="401"/>
      <c r="OW285" s="401"/>
      <c r="OX285" s="401"/>
      <c r="OY285" s="401"/>
      <c r="OZ285" s="401"/>
      <c r="PA285" s="401"/>
      <c r="PB285" s="401"/>
      <c r="PC285" s="401"/>
      <c r="PD285" s="401"/>
      <c r="PE285" s="401"/>
      <c r="PF285" s="401"/>
      <c r="PG285" s="401"/>
      <c r="PH285" s="401"/>
      <c r="PI285" s="401"/>
      <c r="PJ285" s="401"/>
      <c r="PK285" s="401"/>
      <c r="PL285" s="401"/>
      <c r="PM285" s="401"/>
      <c r="PN285" s="401"/>
      <c r="PO285" s="401"/>
      <c r="PP285" s="401"/>
      <c r="PQ285" s="401"/>
      <c r="PR285" s="401"/>
      <c r="PS285" s="401"/>
      <c r="PT285" s="401"/>
      <c r="PU285" s="401"/>
      <c r="PV285" s="401"/>
      <c r="PW285" s="401"/>
      <c r="PX285" s="401"/>
      <c r="PY285" s="401"/>
      <c r="PZ285" s="401"/>
      <c r="QA285" s="401"/>
      <c r="QB285" s="401"/>
      <c r="QC285" s="401"/>
      <c r="QD285" s="401"/>
      <c r="QE285" s="401"/>
      <c r="QF285" s="401"/>
      <c r="QG285" s="401"/>
      <c r="QH285" s="401"/>
      <c r="QI285" s="401"/>
      <c r="QJ285" s="401"/>
      <c r="QK285" s="401"/>
      <c r="QL285" s="401"/>
      <c r="QM285" s="401"/>
      <c r="QN285" s="401"/>
      <c r="QO285" s="401"/>
      <c r="QP285" s="401"/>
      <c r="QQ285" s="401"/>
      <c r="QR285" s="401"/>
      <c r="QS285" s="401"/>
      <c r="QT285" s="401"/>
      <c r="QU285" s="401"/>
      <c r="QV285" s="401"/>
      <c r="QW285" s="401"/>
      <c r="QX285" s="401"/>
      <c r="QY285" s="401"/>
      <c r="QZ285" s="401"/>
      <c r="RA285" s="401"/>
      <c r="RB285" s="401"/>
      <c r="RC285" s="401"/>
      <c r="RD285" s="401"/>
      <c r="RE285" s="401"/>
      <c r="RF285" s="401"/>
      <c r="RG285" s="401"/>
      <c r="RH285" s="401"/>
      <c r="RI285" s="401"/>
      <c r="RJ285" s="401"/>
      <c r="RK285" s="401"/>
      <c r="RL285" s="401"/>
      <c r="RM285" s="401"/>
      <c r="RN285" s="401"/>
      <c r="RO285" s="401"/>
      <c r="RP285" s="401"/>
      <c r="RQ285" s="401"/>
      <c r="RR285" s="401"/>
      <c r="RS285" s="401"/>
      <c r="RT285" s="401"/>
      <c r="RU285" s="401"/>
      <c r="RV285" s="401"/>
      <c r="RW285" s="401"/>
      <c r="RX285" s="401"/>
      <c r="RY285" s="401"/>
      <c r="RZ285" s="401"/>
      <c r="SA285" s="401"/>
      <c r="SB285" s="401"/>
      <c r="SC285" s="401"/>
      <c r="SD285" s="401"/>
      <c r="SE285" s="401"/>
      <c r="SF285" s="401"/>
      <c r="SG285" s="401"/>
      <c r="SH285" s="401"/>
      <c r="SI285" s="401"/>
      <c r="SJ285" s="401"/>
      <c r="SK285" s="401"/>
      <c r="SL285" s="401"/>
      <c r="SM285" s="401"/>
      <c r="SN285" s="401"/>
      <c r="SO285" s="401"/>
      <c r="SP285" s="401"/>
      <c r="SQ285" s="401"/>
      <c r="SR285" s="401"/>
      <c r="SS285" s="401"/>
      <c r="ST285" s="401"/>
      <c r="SU285" s="401"/>
      <c r="SV285" s="401"/>
      <c r="SW285" s="401"/>
      <c r="SX285" s="401"/>
      <c r="SY285" s="401"/>
      <c r="SZ285" s="401"/>
      <c r="TA285" s="401"/>
      <c r="TB285" s="401"/>
      <c r="TC285" s="401"/>
      <c r="TD285" s="401"/>
      <c r="TE285" s="401"/>
      <c r="TF285" s="401"/>
      <c r="TG285" s="401"/>
      <c r="TH285" s="401"/>
      <c r="TI285" s="401"/>
      <c r="TJ285" s="401"/>
      <c r="TK285" s="401"/>
      <c r="TL285" s="401"/>
      <c r="TM285" s="401"/>
      <c r="TN285" s="401"/>
      <c r="TO285" s="401"/>
      <c r="TP285" s="401"/>
      <c r="TQ285" s="401"/>
      <c r="TR285" s="401"/>
      <c r="TS285" s="401"/>
      <c r="TT285" s="401"/>
      <c r="TU285" s="401"/>
      <c r="TV285" s="401"/>
      <c r="TW285" s="401"/>
      <c r="TX285" s="401"/>
      <c r="TY285" s="401"/>
      <c r="TZ285" s="401"/>
      <c r="UA285" s="401"/>
      <c r="UB285" s="401"/>
      <c r="UC285" s="401"/>
      <c r="UD285" s="401"/>
      <c r="UE285" s="401"/>
      <c r="UF285" s="401"/>
      <c r="UG285" s="401"/>
      <c r="UH285" s="401"/>
      <c r="UI285" s="401"/>
      <c r="UJ285" s="401"/>
      <c r="UK285" s="401"/>
      <c r="UL285" s="401"/>
      <c r="UM285" s="401"/>
    </row>
    <row r="286" spans="1:559" s="401" customFormat="1" ht="13.95" customHeight="1">
      <c r="A286" s="953"/>
      <c r="B286" s="468" t="s">
        <v>1349</v>
      </c>
      <c r="C286" s="469" t="s">
        <v>1389</v>
      </c>
      <c r="D286" s="469" t="s">
        <v>1392</v>
      </c>
      <c r="E286" s="469" t="s">
        <v>1393</v>
      </c>
      <c r="F286" s="470">
        <v>12.95</v>
      </c>
      <c r="G286" s="470">
        <v>0.59</v>
      </c>
      <c r="H286" s="470">
        <v>1.26</v>
      </c>
      <c r="I286" s="471">
        <f t="shared" ref="I286:L287" si="167">I285</f>
        <v>3</v>
      </c>
      <c r="J286" s="472">
        <f t="shared" si="167"/>
        <v>27.080000000000002</v>
      </c>
      <c r="K286" s="472">
        <f t="shared" si="167"/>
        <v>15.73073107010606</v>
      </c>
      <c r="L286" s="473">
        <f t="shared" si="167"/>
        <v>0.58089848855635373</v>
      </c>
      <c r="M286" s="474">
        <f t="shared" si="154"/>
        <v>0.89824178781188302</v>
      </c>
      <c r="N286" s="475">
        <f t="shared" si="155"/>
        <v>0.18452832977861278</v>
      </c>
      <c r="O286" s="475">
        <f t="shared" si="156"/>
        <v>0.63094334044277445</v>
      </c>
      <c r="P286" s="475">
        <f t="shared" si="157"/>
        <v>0.36905665955722555</v>
      </c>
      <c r="Q286" s="476">
        <f t="shared" si="158"/>
        <v>1.1071699786716767</v>
      </c>
      <c r="R286" s="477"/>
      <c r="S286" s="472"/>
      <c r="T286" s="472"/>
      <c r="U286" s="473"/>
      <c r="V286" s="478">
        <f t="shared" si="159"/>
        <v>14.130000000000003</v>
      </c>
      <c r="W286" s="478">
        <f t="shared" si="160"/>
        <v>1.196</v>
      </c>
      <c r="X286" s="479">
        <f t="shared" si="161"/>
        <v>18.813954359846846</v>
      </c>
      <c r="Y286" s="480" t="str">
        <f t="shared" si="162"/>
        <v>Accept</v>
      </c>
      <c r="Z286" s="479"/>
      <c r="AA286" s="479"/>
      <c r="AB286" s="481"/>
      <c r="AC286" s="481"/>
      <c r="AD286" s="479"/>
      <c r="AE286" s="481"/>
      <c r="AF286" s="464"/>
      <c r="AG286" s="482"/>
      <c r="AH286" s="482"/>
      <c r="AI286" s="483"/>
      <c r="AJ286" s="552"/>
      <c r="AK286" s="552"/>
      <c r="AL286" s="552"/>
    </row>
    <row r="287" spans="1:559" s="501" customFormat="1" ht="13.95" customHeight="1">
      <c r="A287" s="953"/>
      <c r="B287" s="484" t="s">
        <v>1349</v>
      </c>
      <c r="C287" s="485" t="s">
        <v>1389</v>
      </c>
      <c r="D287" s="485" t="s">
        <v>1394</v>
      </c>
      <c r="E287" s="485" t="s">
        <v>1395</v>
      </c>
      <c r="F287" s="486">
        <v>24.26</v>
      </c>
      <c r="G287" s="486">
        <v>1.52</v>
      </c>
      <c r="H287" s="486">
        <v>2.58</v>
      </c>
      <c r="I287" s="487">
        <f t="shared" si="167"/>
        <v>3</v>
      </c>
      <c r="J287" s="488">
        <f t="shared" si="167"/>
        <v>27.080000000000002</v>
      </c>
      <c r="K287" s="488">
        <f t="shared" si="167"/>
        <v>15.73073107010606</v>
      </c>
      <c r="L287" s="489">
        <f t="shared" si="167"/>
        <v>0.58089848855635373</v>
      </c>
      <c r="M287" s="490">
        <f t="shared" si="154"/>
        <v>0.17926693854419745</v>
      </c>
      <c r="N287" s="491">
        <f t="shared" si="155"/>
        <v>0.42886405275906386</v>
      </c>
      <c r="O287" s="491">
        <f t="shared" si="156"/>
        <v>0.14227189448187227</v>
      </c>
      <c r="P287" s="491">
        <f t="shared" si="157"/>
        <v>0.85772810551812773</v>
      </c>
      <c r="Q287" s="492">
        <f t="shared" si="158"/>
        <v>2.5731843165543831</v>
      </c>
      <c r="R287" s="493"/>
      <c r="S287" s="488"/>
      <c r="T287" s="488"/>
      <c r="U287" s="489"/>
      <c r="V287" s="494">
        <f t="shared" si="159"/>
        <v>2.8200000000000003</v>
      </c>
      <c r="W287" s="494">
        <f t="shared" si="160"/>
        <v>1.196</v>
      </c>
      <c r="X287" s="495">
        <f t="shared" si="161"/>
        <v>18.813954359846846</v>
      </c>
      <c r="Y287" s="496" t="str">
        <f t="shared" si="162"/>
        <v>Accept</v>
      </c>
      <c r="Z287" s="495"/>
      <c r="AA287" s="495"/>
      <c r="AB287" s="497"/>
      <c r="AC287" s="497"/>
      <c r="AD287" s="495"/>
      <c r="AE287" s="497"/>
      <c r="AF287" s="498"/>
      <c r="AG287" s="499"/>
      <c r="AH287" s="499"/>
      <c r="AI287" s="500"/>
      <c r="AJ287" s="552"/>
      <c r="AK287" s="552"/>
      <c r="AL287" s="552"/>
      <c r="AM287" s="401"/>
      <c r="AN287" s="401"/>
      <c r="AO287" s="401"/>
      <c r="AP287" s="401"/>
      <c r="AQ287" s="401"/>
      <c r="AR287" s="401"/>
      <c r="AS287" s="401"/>
      <c r="AT287" s="401"/>
      <c r="AU287" s="401"/>
      <c r="AV287" s="401"/>
      <c r="AW287" s="401"/>
      <c r="AX287" s="401"/>
      <c r="AY287" s="401"/>
      <c r="AZ287" s="401"/>
      <c r="BA287" s="401"/>
      <c r="BB287" s="401"/>
      <c r="BC287" s="401"/>
      <c r="BD287" s="401"/>
      <c r="BE287" s="401"/>
      <c r="BF287" s="401"/>
      <c r="BG287" s="401"/>
      <c r="BH287" s="401"/>
      <c r="BI287" s="401"/>
      <c r="BJ287" s="401"/>
      <c r="BK287" s="401"/>
      <c r="BL287" s="401"/>
      <c r="BM287" s="401"/>
      <c r="BN287" s="401"/>
      <c r="BO287" s="401"/>
      <c r="BP287" s="401"/>
      <c r="BQ287" s="401"/>
      <c r="BR287" s="401"/>
      <c r="BS287" s="401"/>
      <c r="BT287" s="401"/>
      <c r="BU287" s="401"/>
      <c r="BV287" s="401"/>
      <c r="BW287" s="401"/>
      <c r="BX287" s="401"/>
      <c r="BY287" s="401"/>
      <c r="BZ287" s="401"/>
      <c r="CA287" s="401"/>
      <c r="CB287" s="401"/>
      <c r="CC287" s="401"/>
      <c r="CD287" s="401"/>
      <c r="CE287" s="401"/>
      <c r="CF287" s="401"/>
      <c r="CG287" s="401"/>
      <c r="CH287" s="401"/>
      <c r="CI287" s="401"/>
      <c r="CJ287" s="401"/>
      <c r="CK287" s="401"/>
      <c r="CL287" s="401"/>
      <c r="CM287" s="401"/>
      <c r="CN287" s="401"/>
      <c r="CO287" s="401"/>
      <c r="CP287" s="401"/>
      <c r="CQ287" s="401"/>
      <c r="CR287" s="401"/>
      <c r="CS287" s="401"/>
      <c r="CT287" s="401"/>
      <c r="CU287" s="401"/>
      <c r="CV287" s="401"/>
      <c r="CW287" s="401"/>
      <c r="CX287" s="401"/>
      <c r="CY287" s="401"/>
      <c r="CZ287" s="401"/>
      <c r="DA287" s="401"/>
      <c r="DB287" s="401"/>
      <c r="DC287" s="401"/>
      <c r="DD287" s="401"/>
      <c r="DE287" s="401"/>
      <c r="DF287" s="401"/>
      <c r="DG287" s="401"/>
      <c r="DH287" s="401"/>
      <c r="DI287" s="401"/>
      <c r="DJ287" s="401"/>
      <c r="DK287" s="401"/>
      <c r="DL287" s="401"/>
      <c r="DM287" s="401"/>
      <c r="DN287" s="401"/>
      <c r="DO287" s="401"/>
      <c r="DP287" s="401"/>
      <c r="DQ287" s="401"/>
      <c r="DR287" s="401"/>
      <c r="DS287" s="401"/>
      <c r="DT287" s="401"/>
      <c r="DU287" s="401"/>
      <c r="DV287" s="401"/>
      <c r="DW287" s="401"/>
      <c r="DX287" s="401"/>
      <c r="DY287" s="401"/>
      <c r="DZ287" s="401"/>
      <c r="EA287" s="401"/>
      <c r="EB287" s="401"/>
      <c r="EC287" s="401"/>
      <c r="ED287" s="401"/>
      <c r="EE287" s="401"/>
      <c r="EF287" s="401"/>
      <c r="EG287" s="401"/>
      <c r="EH287" s="401"/>
      <c r="EI287" s="401"/>
      <c r="EJ287" s="401"/>
      <c r="EK287" s="401"/>
      <c r="EL287" s="401"/>
      <c r="EM287" s="401"/>
      <c r="EN287" s="401"/>
      <c r="EO287" s="401"/>
      <c r="EP287" s="401"/>
      <c r="EQ287" s="401"/>
      <c r="ER287" s="401"/>
      <c r="ES287" s="401"/>
      <c r="ET287" s="401"/>
      <c r="EU287" s="401"/>
      <c r="EV287" s="401"/>
      <c r="EW287" s="401"/>
      <c r="EX287" s="401"/>
      <c r="EY287" s="401"/>
      <c r="EZ287" s="401"/>
      <c r="FA287" s="401"/>
      <c r="FB287" s="401"/>
      <c r="FC287" s="401"/>
      <c r="FD287" s="401"/>
      <c r="FE287" s="401"/>
      <c r="FF287" s="401"/>
      <c r="FG287" s="401"/>
      <c r="FH287" s="401"/>
      <c r="FI287" s="401"/>
      <c r="FJ287" s="401"/>
      <c r="FK287" s="401"/>
      <c r="FL287" s="401"/>
      <c r="FM287" s="401"/>
      <c r="FN287" s="401"/>
      <c r="FO287" s="401"/>
      <c r="FP287" s="401"/>
      <c r="FQ287" s="401"/>
      <c r="FR287" s="401"/>
      <c r="FS287" s="401"/>
      <c r="FT287" s="401"/>
      <c r="FU287" s="401"/>
      <c r="FV287" s="401"/>
      <c r="FW287" s="401"/>
      <c r="FX287" s="401"/>
      <c r="FY287" s="401"/>
      <c r="FZ287" s="401"/>
      <c r="GA287" s="401"/>
      <c r="GB287" s="401"/>
      <c r="GC287" s="401"/>
      <c r="GD287" s="401"/>
      <c r="GE287" s="401"/>
      <c r="GF287" s="401"/>
      <c r="GG287" s="401"/>
      <c r="GH287" s="401"/>
      <c r="GI287" s="401"/>
      <c r="GJ287" s="401"/>
      <c r="GK287" s="401"/>
      <c r="GL287" s="401"/>
      <c r="GM287" s="401"/>
      <c r="GN287" s="401"/>
      <c r="GO287" s="401"/>
      <c r="GP287" s="401"/>
      <c r="GQ287" s="401"/>
      <c r="GR287" s="401"/>
      <c r="GS287" s="401"/>
      <c r="GT287" s="401"/>
      <c r="GU287" s="401"/>
      <c r="GV287" s="401"/>
      <c r="GW287" s="401"/>
      <c r="GX287" s="401"/>
      <c r="GY287" s="401"/>
      <c r="GZ287" s="401"/>
      <c r="HA287" s="401"/>
      <c r="HB287" s="401"/>
      <c r="HC287" s="401"/>
      <c r="HD287" s="401"/>
      <c r="HE287" s="401"/>
      <c r="HF287" s="401"/>
      <c r="HG287" s="401"/>
      <c r="HH287" s="401"/>
      <c r="HI287" s="401"/>
      <c r="HJ287" s="401"/>
      <c r="HK287" s="401"/>
      <c r="HL287" s="401"/>
      <c r="HM287" s="401"/>
      <c r="HN287" s="401"/>
      <c r="HO287" s="401"/>
      <c r="HP287" s="401"/>
      <c r="HQ287" s="401"/>
      <c r="HR287" s="401"/>
      <c r="HS287" s="401"/>
      <c r="HT287" s="401"/>
      <c r="HU287" s="401"/>
      <c r="HV287" s="401"/>
      <c r="HW287" s="401"/>
      <c r="HX287" s="401"/>
      <c r="HY287" s="401"/>
      <c r="HZ287" s="401"/>
      <c r="IA287" s="401"/>
      <c r="IB287" s="401"/>
      <c r="IC287" s="401"/>
      <c r="ID287" s="401"/>
      <c r="IE287" s="401"/>
      <c r="IF287" s="401"/>
      <c r="IG287" s="401"/>
      <c r="IH287" s="401"/>
      <c r="II287" s="401"/>
      <c r="IJ287" s="401"/>
      <c r="IK287" s="401"/>
      <c r="IL287" s="401"/>
      <c r="IM287" s="401"/>
      <c r="IN287" s="401"/>
      <c r="IO287" s="401"/>
      <c r="IP287" s="401"/>
      <c r="IQ287" s="401"/>
      <c r="IR287" s="401"/>
      <c r="IS287" s="401"/>
      <c r="IT287" s="401"/>
      <c r="IU287" s="401"/>
      <c r="IV287" s="401"/>
      <c r="IW287" s="401"/>
      <c r="IX287" s="401"/>
      <c r="IY287" s="401"/>
      <c r="IZ287" s="401"/>
      <c r="JA287" s="401"/>
      <c r="JB287" s="401"/>
      <c r="JC287" s="401"/>
      <c r="JD287" s="401"/>
      <c r="JE287" s="401"/>
      <c r="JF287" s="401"/>
      <c r="JG287" s="401"/>
      <c r="JH287" s="401"/>
      <c r="JI287" s="401"/>
      <c r="JJ287" s="401"/>
      <c r="JK287" s="401"/>
      <c r="JL287" s="401"/>
      <c r="JM287" s="401"/>
      <c r="JN287" s="401"/>
      <c r="JO287" s="401"/>
      <c r="JP287" s="401"/>
      <c r="JQ287" s="401"/>
      <c r="JR287" s="401"/>
      <c r="JS287" s="401"/>
      <c r="JT287" s="401"/>
      <c r="JU287" s="401"/>
      <c r="JV287" s="401"/>
      <c r="JW287" s="401"/>
      <c r="JX287" s="401"/>
      <c r="JY287" s="401"/>
      <c r="JZ287" s="401"/>
      <c r="KA287" s="401"/>
      <c r="KB287" s="401"/>
      <c r="KC287" s="401"/>
      <c r="KD287" s="401"/>
      <c r="KE287" s="401"/>
      <c r="KF287" s="401"/>
      <c r="KG287" s="401"/>
      <c r="KH287" s="401"/>
      <c r="KI287" s="401"/>
      <c r="KJ287" s="401"/>
      <c r="KK287" s="401"/>
      <c r="KL287" s="401"/>
      <c r="KM287" s="401"/>
      <c r="KN287" s="401"/>
      <c r="KO287" s="401"/>
      <c r="KP287" s="401"/>
      <c r="KQ287" s="401"/>
      <c r="KR287" s="401"/>
      <c r="KS287" s="401"/>
      <c r="KT287" s="401"/>
      <c r="KU287" s="401"/>
      <c r="KV287" s="401"/>
      <c r="KW287" s="401"/>
      <c r="KX287" s="401"/>
      <c r="KY287" s="401"/>
      <c r="KZ287" s="401"/>
      <c r="LA287" s="401"/>
      <c r="LB287" s="401"/>
      <c r="LC287" s="401"/>
      <c r="LD287" s="401"/>
      <c r="LE287" s="401"/>
      <c r="LF287" s="401"/>
      <c r="LG287" s="401"/>
      <c r="LH287" s="401"/>
      <c r="LI287" s="401"/>
      <c r="LJ287" s="401"/>
      <c r="LK287" s="401"/>
      <c r="LL287" s="401"/>
      <c r="LM287" s="401"/>
      <c r="LN287" s="401"/>
      <c r="LO287" s="401"/>
      <c r="LP287" s="401"/>
      <c r="LQ287" s="401"/>
      <c r="LR287" s="401"/>
      <c r="LS287" s="401"/>
      <c r="LT287" s="401"/>
      <c r="LU287" s="401"/>
      <c r="LV287" s="401"/>
      <c r="LW287" s="401"/>
      <c r="LX287" s="401"/>
      <c r="LY287" s="401"/>
      <c r="LZ287" s="401"/>
      <c r="MA287" s="401"/>
      <c r="MB287" s="401"/>
      <c r="MC287" s="401"/>
      <c r="MD287" s="401"/>
      <c r="ME287" s="401"/>
      <c r="MF287" s="401"/>
      <c r="MG287" s="401"/>
      <c r="MH287" s="401"/>
      <c r="MI287" s="401"/>
      <c r="MJ287" s="401"/>
      <c r="MK287" s="401"/>
      <c r="ML287" s="401"/>
      <c r="MM287" s="401"/>
      <c r="MN287" s="401"/>
      <c r="MO287" s="401"/>
      <c r="MP287" s="401"/>
      <c r="MQ287" s="401"/>
      <c r="MR287" s="401"/>
      <c r="MS287" s="401"/>
      <c r="MT287" s="401"/>
      <c r="MU287" s="401"/>
      <c r="MV287" s="401"/>
      <c r="MW287" s="401"/>
      <c r="MX287" s="401"/>
      <c r="MY287" s="401"/>
      <c r="MZ287" s="401"/>
      <c r="NA287" s="401"/>
      <c r="NB287" s="401"/>
      <c r="NC287" s="401"/>
      <c r="ND287" s="401"/>
      <c r="NE287" s="401"/>
      <c r="NF287" s="401"/>
      <c r="NG287" s="401"/>
      <c r="NH287" s="401"/>
      <c r="NI287" s="401"/>
      <c r="NJ287" s="401"/>
      <c r="NK287" s="401"/>
      <c r="NL287" s="401"/>
      <c r="NM287" s="401"/>
      <c r="NN287" s="401"/>
      <c r="NO287" s="401"/>
      <c r="NP287" s="401"/>
      <c r="NQ287" s="401"/>
      <c r="NR287" s="401"/>
      <c r="NS287" s="401"/>
      <c r="NT287" s="401"/>
      <c r="NU287" s="401"/>
      <c r="NV287" s="401"/>
      <c r="NW287" s="401"/>
      <c r="NX287" s="401"/>
      <c r="NY287" s="401"/>
      <c r="NZ287" s="401"/>
      <c r="OA287" s="401"/>
      <c r="OB287" s="401"/>
      <c r="OC287" s="401"/>
      <c r="OD287" s="401"/>
      <c r="OE287" s="401"/>
      <c r="OF287" s="401"/>
      <c r="OG287" s="401"/>
      <c r="OH287" s="401"/>
      <c r="OI287" s="401"/>
      <c r="OJ287" s="401"/>
      <c r="OK287" s="401"/>
      <c r="OL287" s="401"/>
      <c r="OM287" s="401"/>
      <c r="ON287" s="401"/>
      <c r="OO287" s="401"/>
      <c r="OP287" s="401"/>
      <c r="OQ287" s="401"/>
      <c r="OR287" s="401"/>
      <c r="OS287" s="401"/>
      <c r="OT287" s="401"/>
      <c r="OU287" s="401"/>
      <c r="OV287" s="401"/>
      <c r="OW287" s="401"/>
      <c r="OX287" s="401"/>
      <c r="OY287" s="401"/>
      <c r="OZ287" s="401"/>
      <c r="PA287" s="401"/>
      <c r="PB287" s="401"/>
      <c r="PC287" s="401"/>
      <c r="PD287" s="401"/>
      <c r="PE287" s="401"/>
      <c r="PF287" s="401"/>
      <c r="PG287" s="401"/>
      <c r="PH287" s="401"/>
      <c r="PI287" s="401"/>
      <c r="PJ287" s="401"/>
      <c r="PK287" s="401"/>
      <c r="PL287" s="401"/>
      <c r="PM287" s="401"/>
      <c r="PN287" s="401"/>
      <c r="PO287" s="401"/>
      <c r="PP287" s="401"/>
      <c r="PQ287" s="401"/>
      <c r="PR287" s="401"/>
      <c r="PS287" s="401"/>
      <c r="PT287" s="401"/>
      <c r="PU287" s="401"/>
      <c r="PV287" s="401"/>
      <c r="PW287" s="401"/>
      <c r="PX287" s="401"/>
      <c r="PY287" s="401"/>
      <c r="PZ287" s="401"/>
      <c r="QA287" s="401"/>
      <c r="QB287" s="401"/>
      <c r="QC287" s="401"/>
      <c r="QD287" s="401"/>
      <c r="QE287" s="401"/>
      <c r="QF287" s="401"/>
      <c r="QG287" s="401"/>
      <c r="QH287" s="401"/>
      <c r="QI287" s="401"/>
      <c r="QJ287" s="401"/>
      <c r="QK287" s="401"/>
      <c r="QL287" s="401"/>
      <c r="QM287" s="401"/>
      <c r="QN287" s="401"/>
      <c r="QO287" s="401"/>
      <c r="QP287" s="401"/>
      <c r="QQ287" s="401"/>
      <c r="QR287" s="401"/>
      <c r="QS287" s="401"/>
      <c r="QT287" s="401"/>
      <c r="QU287" s="401"/>
      <c r="QV287" s="401"/>
      <c r="QW287" s="401"/>
      <c r="QX287" s="401"/>
      <c r="QY287" s="401"/>
      <c r="QZ287" s="401"/>
      <c r="RA287" s="401"/>
      <c r="RB287" s="401"/>
      <c r="RC287" s="401"/>
      <c r="RD287" s="401"/>
      <c r="RE287" s="401"/>
      <c r="RF287" s="401"/>
      <c r="RG287" s="401"/>
      <c r="RH287" s="401"/>
      <c r="RI287" s="401"/>
      <c r="RJ287" s="401"/>
      <c r="RK287" s="401"/>
      <c r="RL287" s="401"/>
      <c r="RM287" s="401"/>
      <c r="RN287" s="401"/>
      <c r="RO287" s="401"/>
      <c r="RP287" s="401"/>
      <c r="RQ287" s="401"/>
      <c r="RR287" s="401"/>
      <c r="RS287" s="401"/>
      <c r="RT287" s="401"/>
      <c r="RU287" s="401"/>
      <c r="RV287" s="401"/>
      <c r="RW287" s="401"/>
      <c r="RX287" s="401"/>
      <c r="RY287" s="401"/>
      <c r="RZ287" s="401"/>
      <c r="SA287" s="401"/>
      <c r="SB287" s="401"/>
      <c r="SC287" s="401"/>
      <c r="SD287" s="401"/>
      <c r="SE287" s="401"/>
      <c r="SF287" s="401"/>
      <c r="SG287" s="401"/>
      <c r="SH287" s="401"/>
      <c r="SI287" s="401"/>
      <c r="SJ287" s="401"/>
      <c r="SK287" s="401"/>
      <c r="SL287" s="401"/>
      <c r="SM287" s="401"/>
      <c r="SN287" s="401"/>
      <c r="SO287" s="401"/>
      <c r="SP287" s="401"/>
      <c r="SQ287" s="401"/>
      <c r="SR287" s="401"/>
      <c r="SS287" s="401"/>
      <c r="ST287" s="401"/>
      <c r="SU287" s="401"/>
      <c r="SV287" s="401"/>
      <c r="SW287" s="401"/>
      <c r="SX287" s="401"/>
      <c r="SY287" s="401"/>
      <c r="SZ287" s="401"/>
      <c r="TA287" s="401"/>
      <c r="TB287" s="401"/>
      <c r="TC287" s="401"/>
      <c r="TD287" s="401"/>
      <c r="TE287" s="401"/>
      <c r="TF287" s="401"/>
      <c r="TG287" s="401"/>
      <c r="TH287" s="401"/>
      <c r="TI287" s="401"/>
      <c r="TJ287" s="401"/>
      <c r="TK287" s="401"/>
      <c r="TL287" s="401"/>
      <c r="TM287" s="401"/>
      <c r="TN287" s="401"/>
      <c r="TO287" s="401"/>
      <c r="TP287" s="401"/>
      <c r="TQ287" s="401"/>
      <c r="TR287" s="401"/>
      <c r="TS287" s="401"/>
      <c r="TT287" s="401"/>
      <c r="TU287" s="401"/>
      <c r="TV287" s="401"/>
      <c r="TW287" s="401"/>
      <c r="TX287" s="401"/>
      <c r="TY287" s="401"/>
      <c r="TZ287" s="401"/>
      <c r="UA287" s="401"/>
      <c r="UB287" s="401"/>
      <c r="UC287" s="401"/>
      <c r="UD287" s="401"/>
      <c r="UE287" s="401"/>
      <c r="UF287" s="401"/>
      <c r="UG287" s="401"/>
      <c r="UH287" s="401"/>
      <c r="UI287" s="401"/>
      <c r="UJ287" s="401"/>
      <c r="UK287" s="401"/>
      <c r="UL287" s="401"/>
      <c r="UM287" s="401"/>
    </row>
    <row r="288" spans="1:559" s="467" customFormat="1" ht="13.95" customHeight="1">
      <c r="A288" s="953"/>
      <c r="B288" s="450" t="s">
        <v>1349</v>
      </c>
      <c r="C288" s="451" t="s">
        <v>590</v>
      </c>
      <c r="D288" s="451" t="s">
        <v>1396</v>
      </c>
      <c r="E288" s="451" t="s">
        <v>1397</v>
      </c>
      <c r="F288" s="452">
        <v>5.83</v>
      </c>
      <c r="G288" s="452">
        <v>0.22</v>
      </c>
      <c r="H288" s="452">
        <v>0.55000000000000004</v>
      </c>
      <c r="I288" s="453">
        <f>COUNT(F288:F292)</f>
        <v>5</v>
      </c>
      <c r="J288" s="458">
        <f>AVERAGE(F288:F292)</f>
        <v>13.848000000000003</v>
      </c>
      <c r="K288" s="458">
        <f>STDEV(F288:F292)</f>
        <v>4.9769337950187706</v>
      </c>
      <c r="L288" s="459">
        <f>K288/J288</f>
        <v>0.35939729888928146</v>
      </c>
      <c r="M288" s="454">
        <f t="shared" si="154"/>
        <v>1.6110320792341908</v>
      </c>
      <c r="N288" s="455">
        <f t="shared" si="155"/>
        <v>5.3586365346668635E-2</v>
      </c>
      <c r="O288" s="455">
        <f t="shared" si="156"/>
        <v>0.89282726930666279</v>
      </c>
      <c r="P288" s="455">
        <f t="shared" si="157"/>
        <v>0.10717273069333727</v>
      </c>
      <c r="Q288" s="456">
        <f t="shared" si="158"/>
        <v>0.5358636534666863</v>
      </c>
      <c r="R288" s="457">
        <f>COUNT(F288:F292)</f>
        <v>5</v>
      </c>
      <c r="S288" s="458">
        <f>AVERAGE(F288:F292)</f>
        <v>13.848000000000003</v>
      </c>
      <c r="T288" s="458">
        <f>STDEV(F288:F292)</f>
        <v>4.9769337950187706</v>
      </c>
      <c r="U288" s="459">
        <f t="shared" si="163"/>
        <v>0.35939729888928146</v>
      </c>
      <c r="V288" s="460">
        <f t="shared" si="159"/>
        <v>8.0180000000000025</v>
      </c>
      <c r="W288" s="460">
        <f t="shared" si="160"/>
        <v>1.5089999999999999</v>
      </c>
      <c r="X288" s="461">
        <f t="shared" si="161"/>
        <v>7.5101930966833246</v>
      </c>
      <c r="Y288" s="462" t="str">
        <f t="shared" si="162"/>
        <v>Reject</v>
      </c>
      <c r="Z288" s="461"/>
      <c r="AA288" s="461"/>
      <c r="AB288" s="463"/>
      <c r="AC288" s="463"/>
      <c r="AD288" s="461"/>
      <c r="AE288" s="463"/>
      <c r="AF288" s="464">
        <f>COUNT(F289:F292)</f>
        <v>4</v>
      </c>
      <c r="AG288" s="465">
        <f>AVERAGE(F289:F292)</f>
        <v>15.852499999999999</v>
      </c>
      <c r="AH288" s="465">
        <f>STDEV(F289:F292)</f>
        <v>2.4979374825376901</v>
      </c>
      <c r="AI288" s="466">
        <f>AH288/AG288</f>
        <v>0.1575737254400057</v>
      </c>
      <c r="AJ288" s="552"/>
      <c r="AK288" s="552"/>
      <c r="AL288" s="552"/>
      <c r="AM288" s="401"/>
      <c r="AN288" s="401"/>
      <c r="AO288" s="401"/>
      <c r="AP288" s="401"/>
      <c r="AQ288" s="401"/>
      <c r="AR288" s="401"/>
      <c r="AS288" s="401"/>
      <c r="AT288" s="401"/>
      <c r="AU288" s="401"/>
      <c r="AV288" s="401"/>
      <c r="AW288" s="401"/>
      <c r="AX288" s="401"/>
      <c r="AY288" s="401"/>
      <c r="AZ288" s="401"/>
      <c r="BA288" s="401"/>
      <c r="BB288" s="401"/>
      <c r="BC288" s="401"/>
      <c r="BD288" s="401"/>
      <c r="BE288" s="401"/>
      <c r="BF288" s="401"/>
      <c r="BG288" s="401"/>
      <c r="BH288" s="401"/>
      <c r="BI288" s="401"/>
      <c r="BJ288" s="401"/>
      <c r="BK288" s="401"/>
      <c r="BL288" s="401"/>
      <c r="BM288" s="401"/>
      <c r="BN288" s="401"/>
      <c r="BO288" s="401"/>
      <c r="BP288" s="401"/>
      <c r="BQ288" s="401"/>
      <c r="BR288" s="401"/>
      <c r="BS288" s="401"/>
      <c r="BT288" s="401"/>
      <c r="BU288" s="401"/>
      <c r="BV288" s="401"/>
      <c r="BW288" s="401"/>
      <c r="BX288" s="401"/>
      <c r="BY288" s="401"/>
      <c r="BZ288" s="401"/>
      <c r="CA288" s="401"/>
      <c r="CB288" s="401"/>
      <c r="CC288" s="401"/>
      <c r="CD288" s="401"/>
      <c r="CE288" s="401"/>
      <c r="CF288" s="401"/>
      <c r="CG288" s="401"/>
      <c r="CH288" s="401"/>
      <c r="CI288" s="401"/>
      <c r="CJ288" s="401"/>
      <c r="CK288" s="401"/>
      <c r="CL288" s="401"/>
      <c r="CM288" s="401"/>
      <c r="CN288" s="401"/>
      <c r="CO288" s="401"/>
      <c r="CP288" s="401"/>
      <c r="CQ288" s="401"/>
      <c r="CR288" s="401"/>
      <c r="CS288" s="401"/>
      <c r="CT288" s="401"/>
      <c r="CU288" s="401"/>
      <c r="CV288" s="401"/>
      <c r="CW288" s="401"/>
      <c r="CX288" s="401"/>
      <c r="CY288" s="401"/>
      <c r="CZ288" s="401"/>
      <c r="DA288" s="401"/>
      <c r="DB288" s="401"/>
      <c r="DC288" s="401"/>
      <c r="DD288" s="401"/>
      <c r="DE288" s="401"/>
      <c r="DF288" s="401"/>
      <c r="DG288" s="401"/>
      <c r="DH288" s="401"/>
      <c r="DI288" s="401"/>
      <c r="DJ288" s="401"/>
      <c r="DK288" s="401"/>
      <c r="DL288" s="401"/>
      <c r="DM288" s="401"/>
      <c r="DN288" s="401"/>
      <c r="DO288" s="401"/>
      <c r="DP288" s="401"/>
      <c r="DQ288" s="401"/>
      <c r="DR288" s="401"/>
      <c r="DS288" s="401"/>
      <c r="DT288" s="401"/>
      <c r="DU288" s="401"/>
      <c r="DV288" s="401"/>
      <c r="DW288" s="401"/>
      <c r="DX288" s="401"/>
      <c r="DY288" s="401"/>
      <c r="DZ288" s="401"/>
      <c r="EA288" s="401"/>
      <c r="EB288" s="401"/>
      <c r="EC288" s="401"/>
      <c r="ED288" s="401"/>
      <c r="EE288" s="401"/>
      <c r="EF288" s="401"/>
      <c r="EG288" s="401"/>
      <c r="EH288" s="401"/>
      <c r="EI288" s="401"/>
      <c r="EJ288" s="401"/>
      <c r="EK288" s="401"/>
      <c r="EL288" s="401"/>
      <c r="EM288" s="401"/>
      <c r="EN288" s="401"/>
      <c r="EO288" s="401"/>
      <c r="EP288" s="401"/>
      <c r="EQ288" s="401"/>
      <c r="ER288" s="401"/>
      <c r="ES288" s="401"/>
      <c r="ET288" s="401"/>
      <c r="EU288" s="401"/>
      <c r="EV288" s="401"/>
      <c r="EW288" s="401"/>
      <c r="EX288" s="401"/>
      <c r="EY288" s="401"/>
      <c r="EZ288" s="401"/>
      <c r="FA288" s="401"/>
      <c r="FB288" s="401"/>
      <c r="FC288" s="401"/>
      <c r="FD288" s="401"/>
      <c r="FE288" s="401"/>
      <c r="FF288" s="401"/>
      <c r="FG288" s="401"/>
      <c r="FH288" s="401"/>
      <c r="FI288" s="401"/>
      <c r="FJ288" s="401"/>
      <c r="FK288" s="401"/>
      <c r="FL288" s="401"/>
      <c r="FM288" s="401"/>
      <c r="FN288" s="401"/>
      <c r="FO288" s="401"/>
      <c r="FP288" s="401"/>
      <c r="FQ288" s="401"/>
      <c r="FR288" s="401"/>
      <c r="FS288" s="401"/>
      <c r="FT288" s="401"/>
      <c r="FU288" s="401"/>
      <c r="FV288" s="401"/>
      <c r="FW288" s="401"/>
      <c r="FX288" s="401"/>
      <c r="FY288" s="401"/>
      <c r="FZ288" s="401"/>
      <c r="GA288" s="401"/>
      <c r="GB288" s="401"/>
      <c r="GC288" s="401"/>
      <c r="GD288" s="401"/>
      <c r="GE288" s="401"/>
      <c r="GF288" s="401"/>
      <c r="GG288" s="401"/>
      <c r="GH288" s="401"/>
      <c r="GI288" s="401"/>
      <c r="GJ288" s="401"/>
      <c r="GK288" s="401"/>
      <c r="GL288" s="401"/>
      <c r="GM288" s="401"/>
      <c r="GN288" s="401"/>
      <c r="GO288" s="401"/>
      <c r="GP288" s="401"/>
      <c r="GQ288" s="401"/>
      <c r="GR288" s="401"/>
      <c r="GS288" s="401"/>
      <c r="GT288" s="401"/>
      <c r="GU288" s="401"/>
      <c r="GV288" s="401"/>
      <c r="GW288" s="401"/>
      <c r="GX288" s="401"/>
      <c r="GY288" s="401"/>
      <c r="GZ288" s="401"/>
      <c r="HA288" s="401"/>
      <c r="HB288" s="401"/>
      <c r="HC288" s="401"/>
      <c r="HD288" s="401"/>
      <c r="HE288" s="401"/>
      <c r="HF288" s="401"/>
      <c r="HG288" s="401"/>
      <c r="HH288" s="401"/>
      <c r="HI288" s="401"/>
      <c r="HJ288" s="401"/>
      <c r="HK288" s="401"/>
      <c r="HL288" s="401"/>
      <c r="HM288" s="401"/>
      <c r="HN288" s="401"/>
      <c r="HO288" s="401"/>
      <c r="HP288" s="401"/>
      <c r="HQ288" s="401"/>
      <c r="HR288" s="401"/>
      <c r="HS288" s="401"/>
      <c r="HT288" s="401"/>
      <c r="HU288" s="401"/>
      <c r="HV288" s="401"/>
      <c r="HW288" s="401"/>
      <c r="HX288" s="401"/>
      <c r="HY288" s="401"/>
      <c r="HZ288" s="401"/>
      <c r="IA288" s="401"/>
      <c r="IB288" s="401"/>
      <c r="IC288" s="401"/>
      <c r="ID288" s="401"/>
      <c r="IE288" s="401"/>
      <c r="IF288" s="401"/>
      <c r="IG288" s="401"/>
      <c r="IH288" s="401"/>
      <c r="II288" s="401"/>
      <c r="IJ288" s="401"/>
      <c r="IK288" s="401"/>
      <c r="IL288" s="401"/>
      <c r="IM288" s="401"/>
      <c r="IN288" s="401"/>
      <c r="IO288" s="401"/>
      <c r="IP288" s="401"/>
      <c r="IQ288" s="401"/>
      <c r="IR288" s="401"/>
      <c r="IS288" s="401"/>
      <c r="IT288" s="401"/>
      <c r="IU288" s="401"/>
      <c r="IV288" s="401"/>
      <c r="IW288" s="401"/>
      <c r="IX288" s="401"/>
      <c r="IY288" s="401"/>
      <c r="IZ288" s="401"/>
      <c r="JA288" s="401"/>
      <c r="JB288" s="401"/>
      <c r="JC288" s="401"/>
      <c r="JD288" s="401"/>
      <c r="JE288" s="401"/>
      <c r="JF288" s="401"/>
      <c r="JG288" s="401"/>
      <c r="JH288" s="401"/>
      <c r="JI288" s="401"/>
      <c r="JJ288" s="401"/>
      <c r="JK288" s="401"/>
      <c r="JL288" s="401"/>
      <c r="JM288" s="401"/>
      <c r="JN288" s="401"/>
      <c r="JO288" s="401"/>
      <c r="JP288" s="401"/>
      <c r="JQ288" s="401"/>
      <c r="JR288" s="401"/>
      <c r="JS288" s="401"/>
      <c r="JT288" s="401"/>
      <c r="JU288" s="401"/>
      <c r="JV288" s="401"/>
      <c r="JW288" s="401"/>
      <c r="JX288" s="401"/>
      <c r="JY288" s="401"/>
      <c r="JZ288" s="401"/>
      <c r="KA288" s="401"/>
      <c r="KB288" s="401"/>
      <c r="KC288" s="401"/>
      <c r="KD288" s="401"/>
      <c r="KE288" s="401"/>
      <c r="KF288" s="401"/>
      <c r="KG288" s="401"/>
      <c r="KH288" s="401"/>
      <c r="KI288" s="401"/>
      <c r="KJ288" s="401"/>
      <c r="KK288" s="401"/>
      <c r="KL288" s="401"/>
      <c r="KM288" s="401"/>
      <c r="KN288" s="401"/>
      <c r="KO288" s="401"/>
      <c r="KP288" s="401"/>
      <c r="KQ288" s="401"/>
      <c r="KR288" s="401"/>
      <c r="KS288" s="401"/>
      <c r="KT288" s="401"/>
      <c r="KU288" s="401"/>
      <c r="KV288" s="401"/>
      <c r="KW288" s="401"/>
      <c r="KX288" s="401"/>
      <c r="KY288" s="401"/>
      <c r="KZ288" s="401"/>
      <c r="LA288" s="401"/>
      <c r="LB288" s="401"/>
      <c r="LC288" s="401"/>
      <c r="LD288" s="401"/>
      <c r="LE288" s="401"/>
      <c r="LF288" s="401"/>
      <c r="LG288" s="401"/>
      <c r="LH288" s="401"/>
      <c r="LI288" s="401"/>
      <c r="LJ288" s="401"/>
      <c r="LK288" s="401"/>
      <c r="LL288" s="401"/>
      <c r="LM288" s="401"/>
      <c r="LN288" s="401"/>
      <c r="LO288" s="401"/>
      <c r="LP288" s="401"/>
      <c r="LQ288" s="401"/>
      <c r="LR288" s="401"/>
      <c r="LS288" s="401"/>
      <c r="LT288" s="401"/>
      <c r="LU288" s="401"/>
      <c r="LV288" s="401"/>
      <c r="LW288" s="401"/>
      <c r="LX288" s="401"/>
      <c r="LY288" s="401"/>
      <c r="LZ288" s="401"/>
      <c r="MA288" s="401"/>
      <c r="MB288" s="401"/>
      <c r="MC288" s="401"/>
      <c r="MD288" s="401"/>
      <c r="ME288" s="401"/>
      <c r="MF288" s="401"/>
      <c r="MG288" s="401"/>
      <c r="MH288" s="401"/>
      <c r="MI288" s="401"/>
      <c r="MJ288" s="401"/>
      <c r="MK288" s="401"/>
      <c r="ML288" s="401"/>
      <c r="MM288" s="401"/>
      <c r="MN288" s="401"/>
      <c r="MO288" s="401"/>
      <c r="MP288" s="401"/>
      <c r="MQ288" s="401"/>
      <c r="MR288" s="401"/>
      <c r="MS288" s="401"/>
      <c r="MT288" s="401"/>
      <c r="MU288" s="401"/>
      <c r="MV288" s="401"/>
      <c r="MW288" s="401"/>
      <c r="MX288" s="401"/>
      <c r="MY288" s="401"/>
      <c r="MZ288" s="401"/>
      <c r="NA288" s="401"/>
      <c r="NB288" s="401"/>
      <c r="NC288" s="401"/>
      <c r="ND288" s="401"/>
      <c r="NE288" s="401"/>
      <c r="NF288" s="401"/>
      <c r="NG288" s="401"/>
      <c r="NH288" s="401"/>
      <c r="NI288" s="401"/>
      <c r="NJ288" s="401"/>
      <c r="NK288" s="401"/>
      <c r="NL288" s="401"/>
      <c r="NM288" s="401"/>
      <c r="NN288" s="401"/>
      <c r="NO288" s="401"/>
      <c r="NP288" s="401"/>
      <c r="NQ288" s="401"/>
      <c r="NR288" s="401"/>
      <c r="NS288" s="401"/>
      <c r="NT288" s="401"/>
      <c r="NU288" s="401"/>
      <c r="NV288" s="401"/>
      <c r="NW288" s="401"/>
      <c r="NX288" s="401"/>
      <c r="NY288" s="401"/>
      <c r="NZ288" s="401"/>
      <c r="OA288" s="401"/>
      <c r="OB288" s="401"/>
      <c r="OC288" s="401"/>
      <c r="OD288" s="401"/>
      <c r="OE288" s="401"/>
      <c r="OF288" s="401"/>
      <c r="OG288" s="401"/>
      <c r="OH288" s="401"/>
      <c r="OI288" s="401"/>
      <c r="OJ288" s="401"/>
      <c r="OK288" s="401"/>
      <c r="OL288" s="401"/>
      <c r="OM288" s="401"/>
      <c r="ON288" s="401"/>
      <c r="OO288" s="401"/>
      <c r="OP288" s="401"/>
      <c r="OQ288" s="401"/>
      <c r="OR288" s="401"/>
      <c r="OS288" s="401"/>
      <c r="OT288" s="401"/>
      <c r="OU288" s="401"/>
      <c r="OV288" s="401"/>
      <c r="OW288" s="401"/>
      <c r="OX288" s="401"/>
      <c r="OY288" s="401"/>
      <c r="OZ288" s="401"/>
      <c r="PA288" s="401"/>
      <c r="PB288" s="401"/>
      <c r="PC288" s="401"/>
      <c r="PD288" s="401"/>
      <c r="PE288" s="401"/>
      <c r="PF288" s="401"/>
      <c r="PG288" s="401"/>
      <c r="PH288" s="401"/>
      <c r="PI288" s="401"/>
      <c r="PJ288" s="401"/>
      <c r="PK288" s="401"/>
      <c r="PL288" s="401"/>
      <c r="PM288" s="401"/>
      <c r="PN288" s="401"/>
      <c r="PO288" s="401"/>
      <c r="PP288" s="401"/>
      <c r="PQ288" s="401"/>
      <c r="PR288" s="401"/>
      <c r="PS288" s="401"/>
      <c r="PT288" s="401"/>
      <c r="PU288" s="401"/>
      <c r="PV288" s="401"/>
      <c r="PW288" s="401"/>
      <c r="PX288" s="401"/>
      <c r="PY288" s="401"/>
      <c r="PZ288" s="401"/>
      <c r="QA288" s="401"/>
      <c r="QB288" s="401"/>
      <c r="QC288" s="401"/>
      <c r="QD288" s="401"/>
      <c r="QE288" s="401"/>
      <c r="QF288" s="401"/>
      <c r="QG288" s="401"/>
      <c r="QH288" s="401"/>
      <c r="QI288" s="401"/>
      <c r="QJ288" s="401"/>
      <c r="QK288" s="401"/>
      <c r="QL288" s="401"/>
      <c r="QM288" s="401"/>
      <c r="QN288" s="401"/>
      <c r="QO288" s="401"/>
      <c r="QP288" s="401"/>
      <c r="QQ288" s="401"/>
      <c r="QR288" s="401"/>
      <c r="QS288" s="401"/>
      <c r="QT288" s="401"/>
      <c r="QU288" s="401"/>
      <c r="QV288" s="401"/>
      <c r="QW288" s="401"/>
      <c r="QX288" s="401"/>
      <c r="QY288" s="401"/>
      <c r="QZ288" s="401"/>
      <c r="RA288" s="401"/>
      <c r="RB288" s="401"/>
      <c r="RC288" s="401"/>
      <c r="RD288" s="401"/>
      <c r="RE288" s="401"/>
      <c r="RF288" s="401"/>
      <c r="RG288" s="401"/>
      <c r="RH288" s="401"/>
      <c r="RI288" s="401"/>
      <c r="RJ288" s="401"/>
      <c r="RK288" s="401"/>
      <c r="RL288" s="401"/>
      <c r="RM288" s="401"/>
      <c r="RN288" s="401"/>
      <c r="RO288" s="401"/>
      <c r="RP288" s="401"/>
      <c r="RQ288" s="401"/>
      <c r="RR288" s="401"/>
      <c r="RS288" s="401"/>
      <c r="RT288" s="401"/>
      <c r="RU288" s="401"/>
      <c r="RV288" s="401"/>
      <c r="RW288" s="401"/>
      <c r="RX288" s="401"/>
      <c r="RY288" s="401"/>
      <c r="RZ288" s="401"/>
      <c r="SA288" s="401"/>
      <c r="SB288" s="401"/>
      <c r="SC288" s="401"/>
      <c r="SD288" s="401"/>
      <c r="SE288" s="401"/>
      <c r="SF288" s="401"/>
      <c r="SG288" s="401"/>
      <c r="SH288" s="401"/>
      <c r="SI288" s="401"/>
      <c r="SJ288" s="401"/>
      <c r="SK288" s="401"/>
      <c r="SL288" s="401"/>
      <c r="SM288" s="401"/>
      <c r="SN288" s="401"/>
      <c r="SO288" s="401"/>
      <c r="SP288" s="401"/>
      <c r="SQ288" s="401"/>
      <c r="SR288" s="401"/>
      <c r="SS288" s="401"/>
      <c r="ST288" s="401"/>
      <c r="SU288" s="401"/>
      <c r="SV288" s="401"/>
      <c r="SW288" s="401"/>
      <c r="SX288" s="401"/>
      <c r="SY288" s="401"/>
      <c r="SZ288" s="401"/>
      <c r="TA288" s="401"/>
      <c r="TB288" s="401"/>
      <c r="TC288" s="401"/>
      <c r="TD288" s="401"/>
      <c r="TE288" s="401"/>
      <c r="TF288" s="401"/>
      <c r="TG288" s="401"/>
      <c r="TH288" s="401"/>
      <c r="TI288" s="401"/>
      <c r="TJ288" s="401"/>
      <c r="TK288" s="401"/>
      <c r="TL288" s="401"/>
      <c r="TM288" s="401"/>
      <c r="TN288" s="401"/>
      <c r="TO288" s="401"/>
      <c r="TP288" s="401"/>
      <c r="TQ288" s="401"/>
      <c r="TR288" s="401"/>
      <c r="TS288" s="401"/>
      <c r="TT288" s="401"/>
      <c r="TU288" s="401"/>
      <c r="TV288" s="401"/>
      <c r="TW288" s="401"/>
      <c r="TX288" s="401"/>
      <c r="TY288" s="401"/>
      <c r="TZ288" s="401"/>
      <c r="UA288" s="401"/>
      <c r="UB288" s="401"/>
      <c r="UC288" s="401"/>
      <c r="UD288" s="401"/>
      <c r="UE288" s="401"/>
      <c r="UF288" s="401"/>
      <c r="UG288" s="401"/>
      <c r="UH288" s="401"/>
      <c r="UI288" s="401"/>
      <c r="UJ288" s="401"/>
      <c r="UK288" s="401"/>
      <c r="UL288" s="401"/>
      <c r="UM288" s="401"/>
    </row>
    <row r="289" spans="1:559" s="401" customFormat="1" ht="13.95" customHeight="1">
      <c r="A289" s="953"/>
      <c r="B289" s="468" t="s">
        <v>1349</v>
      </c>
      <c r="C289" s="469" t="s">
        <v>590</v>
      </c>
      <c r="D289" s="469" t="s">
        <v>1398</v>
      </c>
      <c r="E289" s="469" t="s">
        <v>1399</v>
      </c>
      <c r="F289" s="470">
        <v>15.1</v>
      </c>
      <c r="G289" s="470">
        <v>0.39</v>
      </c>
      <c r="H289" s="470">
        <v>1.35</v>
      </c>
      <c r="I289" s="471">
        <f t="shared" ref="I289:L292" si="168">I288</f>
        <v>5</v>
      </c>
      <c r="J289" s="472">
        <f t="shared" si="168"/>
        <v>13.848000000000003</v>
      </c>
      <c r="K289" s="472">
        <f t="shared" si="168"/>
        <v>4.9769337950187706</v>
      </c>
      <c r="L289" s="473">
        <f t="shared" si="168"/>
        <v>0.35939729888928146</v>
      </c>
      <c r="M289" s="474">
        <f t="shared" si="154"/>
        <v>0.25156050925432799</v>
      </c>
      <c r="N289" s="475">
        <f t="shared" si="155"/>
        <v>0.59930960692677648</v>
      </c>
      <c r="O289" s="475">
        <f t="shared" si="156"/>
        <v>0.19861921385355297</v>
      </c>
      <c r="P289" s="475">
        <f t="shared" si="157"/>
        <v>0.80138078614644703</v>
      </c>
      <c r="Q289" s="476">
        <f t="shared" si="158"/>
        <v>4.0069039307322356</v>
      </c>
      <c r="R289" s="477"/>
      <c r="S289" s="472"/>
      <c r="T289" s="472"/>
      <c r="U289" s="473"/>
      <c r="V289" s="478">
        <f t="shared" si="159"/>
        <v>1.2519999999999971</v>
      </c>
      <c r="W289" s="478">
        <f t="shared" si="160"/>
        <v>1.5089999999999999</v>
      </c>
      <c r="X289" s="479">
        <f t="shared" si="161"/>
        <v>7.5101930966833246</v>
      </c>
      <c r="Y289" s="480" t="str">
        <f t="shared" si="162"/>
        <v>Accept</v>
      </c>
      <c r="Z289" s="479">
        <v>1.2</v>
      </c>
      <c r="AA289" s="479">
        <f>Z289*K289</f>
        <v>5.9723205540225246</v>
      </c>
      <c r="AB289" s="481" t="str">
        <f t="shared" ref="AB289:AB293" si="169">IF(V289&gt;AA289, "Reject", "Accept")</f>
        <v>Accept</v>
      </c>
      <c r="AC289" s="481"/>
      <c r="AD289" s="479"/>
      <c r="AE289" s="481"/>
      <c r="AF289" s="464"/>
      <c r="AG289" s="482"/>
      <c r="AH289" s="482"/>
      <c r="AI289" s="483"/>
      <c r="AJ289" s="552"/>
      <c r="AK289" s="552"/>
      <c r="AL289" s="552"/>
    </row>
    <row r="290" spans="1:559" s="401" customFormat="1" ht="13.95" customHeight="1">
      <c r="A290" s="953"/>
      <c r="B290" s="468" t="s">
        <v>1349</v>
      </c>
      <c r="C290" s="469" t="s">
        <v>590</v>
      </c>
      <c r="D290" s="469" t="s">
        <v>1400</v>
      </c>
      <c r="E290" s="469" t="s">
        <v>1401</v>
      </c>
      <c r="F290" s="470">
        <v>19.440000000000001</v>
      </c>
      <c r="G290" s="470">
        <v>0.6</v>
      </c>
      <c r="H290" s="470">
        <v>1.77</v>
      </c>
      <c r="I290" s="471">
        <f t="shared" si="168"/>
        <v>5</v>
      </c>
      <c r="J290" s="472">
        <f t="shared" si="168"/>
        <v>13.848000000000003</v>
      </c>
      <c r="K290" s="472">
        <f t="shared" si="168"/>
        <v>4.9769337950187706</v>
      </c>
      <c r="L290" s="473">
        <f t="shared" si="168"/>
        <v>0.35939729888928146</v>
      </c>
      <c r="M290" s="474">
        <f t="shared" si="154"/>
        <v>1.1235833608228474</v>
      </c>
      <c r="N290" s="475">
        <f t="shared" si="155"/>
        <v>0.86940509089987661</v>
      </c>
      <c r="O290" s="475">
        <f t="shared" si="156"/>
        <v>0.73881018179975322</v>
      </c>
      <c r="P290" s="475">
        <f t="shared" si="157"/>
        <v>0.26118981820024678</v>
      </c>
      <c r="Q290" s="476">
        <f t="shared" si="158"/>
        <v>1.3059490910012339</v>
      </c>
      <c r="R290" s="477"/>
      <c r="S290" s="472"/>
      <c r="T290" s="472"/>
      <c r="U290" s="473"/>
      <c r="V290" s="478">
        <f t="shared" si="159"/>
        <v>5.5919999999999987</v>
      </c>
      <c r="W290" s="478">
        <f t="shared" si="160"/>
        <v>1.5089999999999999</v>
      </c>
      <c r="X290" s="479">
        <f t="shared" si="161"/>
        <v>7.5101930966833246</v>
      </c>
      <c r="Y290" s="480" t="str">
        <f t="shared" si="162"/>
        <v>Accept</v>
      </c>
      <c r="Z290" s="479">
        <v>1.2</v>
      </c>
      <c r="AA290" s="479">
        <f>Z290*K290</f>
        <v>5.9723205540225246</v>
      </c>
      <c r="AB290" s="481" t="str">
        <f t="shared" si="169"/>
        <v>Accept</v>
      </c>
      <c r="AC290" s="481"/>
      <c r="AD290" s="479"/>
      <c r="AE290" s="481"/>
      <c r="AF290" s="464"/>
      <c r="AG290" s="482"/>
      <c r="AH290" s="482"/>
      <c r="AI290" s="483"/>
      <c r="AJ290" s="552"/>
      <c r="AK290" s="552"/>
      <c r="AL290" s="552"/>
    </row>
    <row r="291" spans="1:559" s="401" customFormat="1" ht="13.95" customHeight="1">
      <c r="A291" s="953"/>
      <c r="B291" s="468" t="s">
        <v>1349</v>
      </c>
      <c r="C291" s="469" t="s">
        <v>590</v>
      </c>
      <c r="D291" s="469" t="s">
        <v>1402</v>
      </c>
      <c r="E291" s="469" t="s">
        <v>1403</v>
      </c>
      <c r="F291" s="470">
        <v>13.64</v>
      </c>
      <c r="G291" s="470">
        <v>0.36</v>
      </c>
      <c r="H291" s="470">
        <v>1.22</v>
      </c>
      <c r="I291" s="471">
        <f t="shared" si="168"/>
        <v>5</v>
      </c>
      <c r="J291" s="472">
        <f t="shared" si="168"/>
        <v>13.848000000000003</v>
      </c>
      <c r="K291" s="472">
        <f t="shared" si="168"/>
        <v>4.9769337950187706</v>
      </c>
      <c r="L291" s="473">
        <f t="shared" si="168"/>
        <v>0.35939729888928146</v>
      </c>
      <c r="M291" s="474">
        <f t="shared" si="154"/>
        <v>4.1792800259505457E-2</v>
      </c>
      <c r="N291" s="475">
        <f t="shared" si="155"/>
        <v>0.48333193728034529</v>
      </c>
      <c r="O291" s="475">
        <f t="shared" si="156"/>
        <v>3.3336125439309416E-2</v>
      </c>
      <c r="P291" s="475">
        <f t="shared" si="157"/>
        <v>0.96666387456069058</v>
      </c>
      <c r="Q291" s="476">
        <f t="shared" si="158"/>
        <v>4.8333193728034534</v>
      </c>
      <c r="R291" s="477"/>
      <c r="S291" s="472"/>
      <c r="T291" s="472"/>
      <c r="U291" s="473"/>
      <c r="V291" s="478">
        <f t="shared" si="159"/>
        <v>0.20800000000000196</v>
      </c>
      <c r="W291" s="478">
        <f t="shared" si="160"/>
        <v>1.5089999999999999</v>
      </c>
      <c r="X291" s="479">
        <f t="shared" si="161"/>
        <v>7.5101930966833246</v>
      </c>
      <c r="Y291" s="480" t="str">
        <f t="shared" si="162"/>
        <v>Accept</v>
      </c>
      <c r="Z291" s="479">
        <v>1.2</v>
      </c>
      <c r="AA291" s="479">
        <f>Z291*K291</f>
        <v>5.9723205540225246</v>
      </c>
      <c r="AB291" s="481" t="str">
        <f t="shared" si="169"/>
        <v>Accept</v>
      </c>
      <c r="AC291" s="481"/>
      <c r="AD291" s="479"/>
      <c r="AE291" s="481"/>
      <c r="AF291" s="464"/>
      <c r="AG291" s="482"/>
      <c r="AH291" s="482"/>
      <c r="AI291" s="483"/>
      <c r="AJ291" s="552"/>
      <c r="AK291" s="552"/>
      <c r="AL291" s="552"/>
    </row>
    <row r="292" spans="1:559" s="501" customFormat="1" ht="13.95" customHeight="1">
      <c r="A292" s="954"/>
      <c r="B292" s="484" t="s">
        <v>1349</v>
      </c>
      <c r="C292" s="485" t="s">
        <v>590</v>
      </c>
      <c r="D292" s="485" t="s">
        <v>1404</v>
      </c>
      <c r="E292" s="485" t="s">
        <v>1405</v>
      </c>
      <c r="F292" s="486">
        <v>15.23</v>
      </c>
      <c r="G292" s="486">
        <v>0.47</v>
      </c>
      <c r="H292" s="486">
        <v>1.39</v>
      </c>
      <c r="I292" s="487">
        <f t="shared" si="168"/>
        <v>5</v>
      </c>
      <c r="J292" s="488">
        <f t="shared" si="168"/>
        <v>13.848000000000003</v>
      </c>
      <c r="K292" s="488">
        <f t="shared" si="168"/>
        <v>4.9769337950187706</v>
      </c>
      <c r="L292" s="489">
        <f t="shared" si="168"/>
        <v>0.35939729888928146</v>
      </c>
      <c r="M292" s="490">
        <f t="shared" si="154"/>
        <v>0.2776810094165188</v>
      </c>
      <c r="N292" s="491">
        <f t="shared" si="155"/>
        <v>0.60937138010204628</v>
      </c>
      <c r="O292" s="491">
        <f t="shared" si="156"/>
        <v>0.21874276020409256</v>
      </c>
      <c r="P292" s="491">
        <f t="shared" si="157"/>
        <v>0.78125723979590744</v>
      </c>
      <c r="Q292" s="492">
        <f t="shared" si="158"/>
        <v>3.9062861989795374</v>
      </c>
      <c r="R292" s="493"/>
      <c r="S292" s="488"/>
      <c r="T292" s="488"/>
      <c r="U292" s="489"/>
      <c r="V292" s="494">
        <f t="shared" si="159"/>
        <v>1.3819999999999979</v>
      </c>
      <c r="W292" s="494">
        <f t="shared" si="160"/>
        <v>1.5089999999999999</v>
      </c>
      <c r="X292" s="495">
        <f t="shared" si="161"/>
        <v>7.5101930966833246</v>
      </c>
      <c r="Y292" s="496" t="str">
        <f t="shared" si="162"/>
        <v>Accept</v>
      </c>
      <c r="Z292" s="495">
        <v>1.2</v>
      </c>
      <c r="AA292" s="495">
        <f>Z292*K292</f>
        <v>5.9723205540225246</v>
      </c>
      <c r="AB292" s="497" t="str">
        <f t="shared" si="169"/>
        <v>Accept</v>
      </c>
      <c r="AC292" s="497"/>
      <c r="AD292" s="495"/>
      <c r="AE292" s="497"/>
      <c r="AF292" s="498"/>
      <c r="AG292" s="499"/>
      <c r="AH292" s="499"/>
      <c r="AI292" s="500"/>
      <c r="AJ292" s="552"/>
      <c r="AK292" s="552"/>
      <c r="AL292" s="552"/>
      <c r="AM292" s="401"/>
      <c r="AN292" s="401"/>
      <c r="AO292" s="401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01"/>
      <c r="AZ292" s="401"/>
      <c r="BA292" s="401"/>
      <c r="BB292" s="401"/>
      <c r="BC292" s="401"/>
      <c r="BD292" s="401"/>
      <c r="BE292" s="401"/>
      <c r="BF292" s="401"/>
      <c r="BG292" s="401"/>
      <c r="BH292" s="401"/>
      <c r="BI292" s="401"/>
      <c r="BJ292" s="401"/>
      <c r="BK292" s="401"/>
      <c r="BL292" s="401"/>
      <c r="BM292" s="401"/>
      <c r="BN292" s="401"/>
      <c r="BO292" s="401"/>
      <c r="BP292" s="401"/>
      <c r="BQ292" s="401"/>
      <c r="BR292" s="401"/>
      <c r="BS292" s="401"/>
      <c r="BT292" s="401"/>
      <c r="BU292" s="401"/>
      <c r="BV292" s="401"/>
      <c r="BW292" s="401"/>
      <c r="BX292" s="401"/>
      <c r="BY292" s="401"/>
      <c r="BZ292" s="401"/>
      <c r="CA292" s="401"/>
      <c r="CB292" s="401"/>
      <c r="CC292" s="401"/>
      <c r="CD292" s="401"/>
      <c r="CE292" s="401"/>
      <c r="CF292" s="401"/>
      <c r="CG292" s="401"/>
      <c r="CH292" s="401"/>
      <c r="CI292" s="401"/>
      <c r="CJ292" s="401"/>
      <c r="CK292" s="401"/>
      <c r="CL292" s="401"/>
      <c r="CM292" s="401"/>
      <c r="CN292" s="401"/>
      <c r="CO292" s="401"/>
      <c r="CP292" s="401"/>
      <c r="CQ292" s="401"/>
      <c r="CR292" s="401"/>
      <c r="CS292" s="401"/>
      <c r="CT292" s="401"/>
      <c r="CU292" s="401"/>
      <c r="CV292" s="401"/>
      <c r="CW292" s="401"/>
      <c r="CX292" s="401"/>
      <c r="CY292" s="401"/>
      <c r="CZ292" s="401"/>
      <c r="DA292" s="401"/>
      <c r="DB292" s="401"/>
      <c r="DC292" s="401"/>
      <c r="DD292" s="401"/>
      <c r="DE292" s="401"/>
      <c r="DF292" s="401"/>
      <c r="DG292" s="401"/>
      <c r="DH292" s="401"/>
      <c r="DI292" s="401"/>
      <c r="DJ292" s="401"/>
      <c r="DK292" s="401"/>
      <c r="DL292" s="401"/>
      <c r="DM292" s="401"/>
      <c r="DN292" s="401"/>
      <c r="DO292" s="401"/>
      <c r="DP292" s="401"/>
      <c r="DQ292" s="401"/>
      <c r="DR292" s="401"/>
      <c r="DS292" s="401"/>
      <c r="DT292" s="401"/>
      <c r="DU292" s="401"/>
      <c r="DV292" s="401"/>
      <c r="DW292" s="401"/>
      <c r="DX292" s="401"/>
      <c r="DY292" s="401"/>
      <c r="DZ292" s="401"/>
      <c r="EA292" s="401"/>
      <c r="EB292" s="401"/>
      <c r="EC292" s="401"/>
      <c r="ED292" s="401"/>
      <c r="EE292" s="401"/>
      <c r="EF292" s="401"/>
      <c r="EG292" s="401"/>
      <c r="EH292" s="401"/>
      <c r="EI292" s="401"/>
      <c r="EJ292" s="401"/>
      <c r="EK292" s="401"/>
      <c r="EL292" s="401"/>
      <c r="EM292" s="401"/>
      <c r="EN292" s="401"/>
      <c r="EO292" s="401"/>
      <c r="EP292" s="401"/>
      <c r="EQ292" s="401"/>
      <c r="ER292" s="401"/>
      <c r="ES292" s="401"/>
      <c r="ET292" s="401"/>
      <c r="EU292" s="401"/>
      <c r="EV292" s="401"/>
      <c r="EW292" s="401"/>
      <c r="EX292" s="401"/>
      <c r="EY292" s="401"/>
      <c r="EZ292" s="401"/>
      <c r="FA292" s="401"/>
      <c r="FB292" s="401"/>
      <c r="FC292" s="401"/>
      <c r="FD292" s="401"/>
      <c r="FE292" s="401"/>
      <c r="FF292" s="401"/>
      <c r="FG292" s="401"/>
      <c r="FH292" s="401"/>
      <c r="FI292" s="401"/>
      <c r="FJ292" s="401"/>
      <c r="FK292" s="401"/>
      <c r="FL292" s="401"/>
      <c r="FM292" s="401"/>
      <c r="FN292" s="401"/>
      <c r="FO292" s="401"/>
      <c r="FP292" s="401"/>
      <c r="FQ292" s="401"/>
      <c r="FR292" s="401"/>
      <c r="FS292" s="401"/>
      <c r="FT292" s="401"/>
      <c r="FU292" s="401"/>
      <c r="FV292" s="401"/>
      <c r="FW292" s="401"/>
      <c r="FX292" s="401"/>
      <c r="FY292" s="401"/>
      <c r="FZ292" s="401"/>
      <c r="GA292" s="401"/>
      <c r="GB292" s="401"/>
      <c r="GC292" s="401"/>
      <c r="GD292" s="401"/>
      <c r="GE292" s="401"/>
      <c r="GF292" s="401"/>
      <c r="GG292" s="401"/>
      <c r="GH292" s="401"/>
      <c r="GI292" s="401"/>
      <c r="GJ292" s="401"/>
      <c r="GK292" s="401"/>
      <c r="GL292" s="401"/>
      <c r="GM292" s="401"/>
      <c r="GN292" s="401"/>
      <c r="GO292" s="401"/>
      <c r="GP292" s="401"/>
      <c r="GQ292" s="401"/>
      <c r="GR292" s="401"/>
      <c r="GS292" s="401"/>
      <c r="GT292" s="401"/>
      <c r="GU292" s="401"/>
      <c r="GV292" s="401"/>
      <c r="GW292" s="401"/>
      <c r="GX292" s="401"/>
      <c r="GY292" s="401"/>
      <c r="GZ292" s="401"/>
      <c r="HA292" s="401"/>
      <c r="HB292" s="401"/>
      <c r="HC292" s="401"/>
      <c r="HD292" s="401"/>
      <c r="HE292" s="401"/>
      <c r="HF292" s="401"/>
      <c r="HG292" s="401"/>
      <c r="HH292" s="401"/>
      <c r="HI292" s="401"/>
      <c r="HJ292" s="401"/>
      <c r="HK292" s="401"/>
      <c r="HL292" s="401"/>
      <c r="HM292" s="401"/>
      <c r="HN292" s="401"/>
      <c r="HO292" s="401"/>
      <c r="HP292" s="401"/>
      <c r="HQ292" s="401"/>
      <c r="HR292" s="401"/>
      <c r="HS292" s="401"/>
      <c r="HT292" s="401"/>
      <c r="HU292" s="401"/>
      <c r="HV292" s="401"/>
      <c r="HW292" s="401"/>
      <c r="HX292" s="401"/>
      <c r="HY292" s="401"/>
      <c r="HZ292" s="401"/>
      <c r="IA292" s="401"/>
      <c r="IB292" s="401"/>
      <c r="IC292" s="401"/>
      <c r="ID292" s="401"/>
      <c r="IE292" s="401"/>
      <c r="IF292" s="401"/>
      <c r="IG292" s="401"/>
      <c r="IH292" s="401"/>
      <c r="II292" s="401"/>
      <c r="IJ292" s="401"/>
      <c r="IK292" s="401"/>
      <c r="IL292" s="401"/>
      <c r="IM292" s="401"/>
      <c r="IN292" s="401"/>
      <c r="IO292" s="401"/>
      <c r="IP292" s="401"/>
      <c r="IQ292" s="401"/>
      <c r="IR292" s="401"/>
      <c r="IS292" s="401"/>
      <c r="IT292" s="401"/>
      <c r="IU292" s="401"/>
      <c r="IV292" s="401"/>
      <c r="IW292" s="401"/>
      <c r="IX292" s="401"/>
      <c r="IY292" s="401"/>
      <c r="IZ292" s="401"/>
      <c r="JA292" s="401"/>
      <c r="JB292" s="401"/>
      <c r="JC292" s="401"/>
      <c r="JD292" s="401"/>
      <c r="JE292" s="401"/>
      <c r="JF292" s="401"/>
      <c r="JG292" s="401"/>
      <c r="JH292" s="401"/>
      <c r="JI292" s="401"/>
      <c r="JJ292" s="401"/>
      <c r="JK292" s="401"/>
      <c r="JL292" s="401"/>
      <c r="JM292" s="401"/>
      <c r="JN292" s="401"/>
      <c r="JO292" s="401"/>
      <c r="JP292" s="401"/>
      <c r="JQ292" s="401"/>
      <c r="JR292" s="401"/>
      <c r="JS292" s="401"/>
      <c r="JT292" s="401"/>
      <c r="JU292" s="401"/>
      <c r="JV292" s="401"/>
      <c r="JW292" s="401"/>
      <c r="JX292" s="401"/>
      <c r="JY292" s="401"/>
      <c r="JZ292" s="401"/>
      <c r="KA292" s="401"/>
      <c r="KB292" s="401"/>
      <c r="KC292" s="401"/>
      <c r="KD292" s="401"/>
      <c r="KE292" s="401"/>
      <c r="KF292" s="401"/>
      <c r="KG292" s="401"/>
      <c r="KH292" s="401"/>
      <c r="KI292" s="401"/>
      <c r="KJ292" s="401"/>
      <c r="KK292" s="401"/>
      <c r="KL292" s="401"/>
      <c r="KM292" s="401"/>
      <c r="KN292" s="401"/>
      <c r="KO292" s="401"/>
      <c r="KP292" s="401"/>
      <c r="KQ292" s="401"/>
      <c r="KR292" s="401"/>
      <c r="KS292" s="401"/>
      <c r="KT292" s="401"/>
      <c r="KU292" s="401"/>
      <c r="KV292" s="401"/>
      <c r="KW292" s="401"/>
      <c r="KX292" s="401"/>
      <c r="KY292" s="401"/>
      <c r="KZ292" s="401"/>
      <c r="LA292" s="401"/>
      <c r="LB292" s="401"/>
      <c r="LC292" s="401"/>
      <c r="LD292" s="401"/>
      <c r="LE292" s="401"/>
      <c r="LF292" s="401"/>
      <c r="LG292" s="401"/>
      <c r="LH292" s="401"/>
      <c r="LI292" s="401"/>
      <c r="LJ292" s="401"/>
      <c r="LK292" s="401"/>
      <c r="LL292" s="401"/>
      <c r="LM292" s="401"/>
      <c r="LN292" s="401"/>
      <c r="LO292" s="401"/>
      <c r="LP292" s="401"/>
      <c r="LQ292" s="401"/>
      <c r="LR292" s="401"/>
      <c r="LS292" s="401"/>
      <c r="LT292" s="401"/>
      <c r="LU292" s="401"/>
      <c r="LV292" s="401"/>
      <c r="LW292" s="401"/>
      <c r="LX292" s="401"/>
      <c r="LY292" s="401"/>
      <c r="LZ292" s="401"/>
      <c r="MA292" s="401"/>
      <c r="MB292" s="401"/>
      <c r="MC292" s="401"/>
      <c r="MD292" s="401"/>
      <c r="ME292" s="401"/>
      <c r="MF292" s="401"/>
      <c r="MG292" s="401"/>
      <c r="MH292" s="401"/>
      <c r="MI292" s="401"/>
      <c r="MJ292" s="401"/>
      <c r="MK292" s="401"/>
      <c r="ML292" s="401"/>
      <c r="MM292" s="401"/>
      <c r="MN292" s="401"/>
      <c r="MO292" s="401"/>
      <c r="MP292" s="401"/>
      <c r="MQ292" s="401"/>
      <c r="MR292" s="401"/>
      <c r="MS292" s="401"/>
      <c r="MT292" s="401"/>
      <c r="MU292" s="401"/>
      <c r="MV292" s="401"/>
      <c r="MW292" s="401"/>
      <c r="MX292" s="401"/>
      <c r="MY292" s="401"/>
      <c r="MZ292" s="401"/>
      <c r="NA292" s="401"/>
      <c r="NB292" s="401"/>
      <c r="NC292" s="401"/>
      <c r="ND292" s="401"/>
      <c r="NE292" s="401"/>
      <c r="NF292" s="401"/>
      <c r="NG292" s="401"/>
      <c r="NH292" s="401"/>
      <c r="NI292" s="401"/>
      <c r="NJ292" s="401"/>
      <c r="NK292" s="401"/>
      <c r="NL292" s="401"/>
      <c r="NM292" s="401"/>
      <c r="NN292" s="401"/>
      <c r="NO292" s="401"/>
      <c r="NP292" s="401"/>
      <c r="NQ292" s="401"/>
      <c r="NR292" s="401"/>
      <c r="NS292" s="401"/>
      <c r="NT292" s="401"/>
      <c r="NU292" s="401"/>
      <c r="NV292" s="401"/>
      <c r="NW292" s="401"/>
      <c r="NX292" s="401"/>
      <c r="NY292" s="401"/>
      <c r="NZ292" s="401"/>
      <c r="OA292" s="401"/>
      <c r="OB292" s="401"/>
      <c r="OC292" s="401"/>
      <c r="OD292" s="401"/>
      <c r="OE292" s="401"/>
      <c r="OF292" s="401"/>
      <c r="OG292" s="401"/>
      <c r="OH292" s="401"/>
      <c r="OI292" s="401"/>
      <c r="OJ292" s="401"/>
      <c r="OK292" s="401"/>
      <c r="OL292" s="401"/>
      <c r="OM292" s="401"/>
      <c r="ON292" s="401"/>
      <c r="OO292" s="401"/>
      <c r="OP292" s="401"/>
      <c r="OQ292" s="401"/>
      <c r="OR292" s="401"/>
      <c r="OS292" s="401"/>
      <c r="OT292" s="401"/>
      <c r="OU292" s="401"/>
      <c r="OV292" s="401"/>
      <c r="OW292" s="401"/>
      <c r="OX292" s="401"/>
      <c r="OY292" s="401"/>
      <c r="OZ292" s="401"/>
      <c r="PA292" s="401"/>
      <c r="PB292" s="401"/>
      <c r="PC292" s="401"/>
      <c r="PD292" s="401"/>
      <c r="PE292" s="401"/>
      <c r="PF292" s="401"/>
      <c r="PG292" s="401"/>
      <c r="PH292" s="401"/>
      <c r="PI292" s="401"/>
      <c r="PJ292" s="401"/>
      <c r="PK292" s="401"/>
      <c r="PL292" s="401"/>
      <c r="PM292" s="401"/>
      <c r="PN292" s="401"/>
      <c r="PO292" s="401"/>
      <c r="PP292" s="401"/>
      <c r="PQ292" s="401"/>
      <c r="PR292" s="401"/>
      <c r="PS292" s="401"/>
      <c r="PT292" s="401"/>
      <c r="PU292" s="401"/>
      <c r="PV292" s="401"/>
      <c r="PW292" s="401"/>
      <c r="PX292" s="401"/>
      <c r="PY292" s="401"/>
      <c r="PZ292" s="401"/>
      <c r="QA292" s="401"/>
      <c r="QB292" s="401"/>
      <c r="QC292" s="401"/>
      <c r="QD292" s="401"/>
      <c r="QE292" s="401"/>
      <c r="QF292" s="401"/>
      <c r="QG292" s="401"/>
      <c r="QH292" s="401"/>
      <c r="QI292" s="401"/>
      <c r="QJ292" s="401"/>
      <c r="QK292" s="401"/>
      <c r="QL292" s="401"/>
      <c r="QM292" s="401"/>
      <c r="QN292" s="401"/>
      <c r="QO292" s="401"/>
      <c r="QP292" s="401"/>
      <c r="QQ292" s="401"/>
      <c r="QR292" s="401"/>
      <c r="QS292" s="401"/>
      <c r="QT292" s="401"/>
      <c r="QU292" s="401"/>
      <c r="QV292" s="401"/>
      <c r="QW292" s="401"/>
      <c r="QX292" s="401"/>
      <c r="QY292" s="401"/>
      <c r="QZ292" s="401"/>
      <c r="RA292" s="401"/>
      <c r="RB292" s="401"/>
      <c r="RC292" s="401"/>
      <c r="RD292" s="401"/>
      <c r="RE292" s="401"/>
      <c r="RF292" s="401"/>
      <c r="RG292" s="401"/>
      <c r="RH292" s="401"/>
      <c r="RI292" s="401"/>
      <c r="RJ292" s="401"/>
      <c r="RK292" s="401"/>
      <c r="RL292" s="401"/>
      <c r="RM292" s="401"/>
      <c r="RN292" s="401"/>
      <c r="RO292" s="401"/>
      <c r="RP292" s="401"/>
      <c r="RQ292" s="401"/>
      <c r="RR292" s="401"/>
      <c r="RS292" s="401"/>
      <c r="RT292" s="401"/>
      <c r="RU292" s="401"/>
      <c r="RV292" s="401"/>
      <c r="RW292" s="401"/>
      <c r="RX292" s="401"/>
      <c r="RY292" s="401"/>
      <c r="RZ292" s="401"/>
      <c r="SA292" s="401"/>
      <c r="SB292" s="401"/>
      <c r="SC292" s="401"/>
      <c r="SD292" s="401"/>
      <c r="SE292" s="401"/>
      <c r="SF292" s="401"/>
      <c r="SG292" s="401"/>
      <c r="SH292" s="401"/>
      <c r="SI292" s="401"/>
      <c r="SJ292" s="401"/>
      <c r="SK292" s="401"/>
      <c r="SL292" s="401"/>
      <c r="SM292" s="401"/>
      <c r="SN292" s="401"/>
      <c r="SO292" s="401"/>
      <c r="SP292" s="401"/>
      <c r="SQ292" s="401"/>
      <c r="SR292" s="401"/>
      <c r="SS292" s="401"/>
      <c r="ST292" s="401"/>
      <c r="SU292" s="401"/>
      <c r="SV292" s="401"/>
      <c r="SW292" s="401"/>
      <c r="SX292" s="401"/>
      <c r="SY292" s="401"/>
      <c r="SZ292" s="401"/>
      <c r="TA292" s="401"/>
      <c r="TB292" s="401"/>
      <c r="TC292" s="401"/>
      <c r="TD292" s="401"/>
      <c r="TE292" s="401"/>
      <c r="TF292" s="401"/>
      <c r="TG292" s="401"/>
      <c r="TH292" s="401"/>
      <c r="TI292" s="401"/>
      <c r="TJ292" s="401"/>
      <c r="TK292" s="401"/>
      <c r="TL292" s="401"/>
      <c r="TM292" s="401"/>
      <c r="TN292" s="401"/>
      <c r="TO292" s="401"/>
      <c r="TP292" s="401"/>
      <c r="TQ292" s="401"/>
      <c r="TR292" s="401"/>
      <c r="TS292" s="401"/>
      <c r="TT292" s="401"/>
      <c r="TU292" s="401"/>
      <c r="TV292" s="401"/>
      <c r="TW292" s="401"/>
      <c r="TX292" s="401"/>
      <c r="TY292" s="401"/>
      <c r="TZ292" s="401"/>
      <c r="UA292" s="401"/>
      <c r="UB292" s="401"/>
      <c r="UC292" s="401"/>
      <c r="UD292" s="401"/>
      <c r="UE292" s="401"/>
      <c r="UF292" s="401"/>
      <c r="UG292" s="401"/>
      <c r="UH292" s="401"/>
      <c r="UI292" s="401"/>
      <c r="UJ292" s="401"/>
      <c r="UK292" s="401"/>
      <c r="UL292" s="401"/>
      <c r="UM292" s="401"/>
    </row>
    <row r="293" spans="1:559" s="467" customFormat="1" ht="13.95" customHeight="1">
      <c r="A293" s="952" t="s">
        <v>1406</v>
      </c>
      <c r="B293" s="450" t="s">
        <v>1349</v>
      </c>
      <c r="C293" s="451" t="s">
        <v>601</v>
      </c>
      <c r="D293" s="451" t="s">
        <v>1407</v>
      </c>
      <c r="E293" s="451" t="s">
        <v>1408</v>
      </c>
      <c r="F293" s="452">
        <v>16.38</v>
      </c>
      <c r="G293" s="452">
        <v>1.21</v>
      </c>
      <c r="H293" s="452">
        <v>0.78</v>
      </c>
      <c r="I293" s="453">
        <f>COUNT(F293:F298)</f>
        <v>6</v>
      </c>
      <c r="J293" s="458">
        <f>AVERAGE(F293:F298)</f>
        <v>12.866666666666667</v>
      </c>
      <c r="K293" s="458">
        <f>STDEV(F293:F298)</f>
        <v>3.0788092936501692</v>
      </c>
      <c r="L293" s="459">
        <f>K293/J293</f>
        <v>0.23928569639768155</v>
      </c>
      <c r="M293" s="454">
        <f t="shared" si="154"/>
        <v>1.1411337949964417</v>
      </c>
      <c r="N293" s="455">
        <f t="shared" si="155"/>
        <v>0.87309287514911371</v>
      </c>
      <c r="O293" s="455">
        <f t="shared" si="156"/>
        <v>0.74618575029822742</v>
      </c>
      <c r="P293" s="455">
        <f t="shared" si="157"/>
        <v>0.25381424970177258</v>
      </c>
      <c r="Q293" s="456">
        <f t="shared" si="158"/>
        <v>1.5228854982106355</v>
      </c>
      <c r="R293" s="457">
        <f>COUNT(F293,F295:F298)</f>
        <v>5</v>
      </c>
      <c r="S293" s="458">
        <f>AVERAGE(F293,F295:F298)</f>
        <v>14.018000000000001</v>
      </c>
      <c r="T293" s="458">
        <f>STDEV(F293,F295:F298)</f>
        <v>1.3809670524672191</v>
      </c>
      <c r="U293" s="459">
        <f t="shared" si="163"/>
        <v>9.851384309225418E-2</v>
      </c>
      <c r="V293" s="460">
        <f t="shared" si="159"/>
        <v>3.5133333333333319</v>
      </c>
      <c r="W293" s="460">
        <f t="shared" si="160"/>
        <v>1.61</v>
      </c>
      <c r="X293" s="461">
        <f t="shared" si="161"/>
        <v>4.9568829627767723</v>
      </c>
      <c r="Y293" s="462" t="str">
        <f t="shared" si="162"/>
        <v>Accept</v>
      </c>
      <c r="Z293" s="461">
        <v>1.2989999999999999</v>
      </c>
      <c r="AA293" s="461">
        <f>Z293*K293</f>
        <v>3.9993732724515696</v>
      </c>
      <c r="AB293" s="463" t="str">
        <f t="shared" si="169"/>
        <v>Accept</v>
      </c>
      <c r="AC293" s="463"/>
      <c r="AD293" s="461"/>
      <c r="AE293" s="463"/>
      <c r="AF293" s="464">
        <f>COUNT(F293,F295:F298)</f>
        <v>5</v>
      </c>
      <c r="AG293" s="465">
        <f>AVERAGE(F293,F295:F298)</f>
        <v>14.018000000000001</v>
      </c>
      <c r="AH293" s="465">
        <f>STDEV(F293,F295:F298)</f>
        <v>1.3809670524672191</v>
      </c>
      <c r="AI293" s="466">
        <f>AH293/AG293</f>
        <v>9.851384309225418E-2</v>
      </c>
      <c r="AJ293" s="552"/>
      <c r="AK293" s="552"/>
      <c r="AL293" s="552"/>
      <c r="AM293" s="401"/>
      <c r="AN293" s="401"/>
      <c r="AO293" s="401"/>
      <c r="AP293" s="401"/>
      <c r="AQ293" s="401"/>
      <c r="AR293" s="401"/>
      <c r="AS293" s="401"/>
      <c r="AT293" s="401"/>
      <c r="AU293" s="401"/>
      <c r="AV293" s="401"/>
      <c r="AW293" s="401"/>
      <c r="AX293" s="401"/>
      <c r="AY293" s="401"/>
      <c r="AZ293" s="401"/>
      <c r="BA293" s="401"/>
      <c r="BB293" s="401"/>
      <c r="BC293" s="401"/>
      <c r="BD293" s="401"/>
      <c r="BE293" s="401"/>
      <c r="BF293" s="401"/>
      <c r="BG293" s="401"/>
      <c r="BH293" s="401"/>
      <c r="BI293" s="401"/>
      <c r="BJ293" s="401"/>
      <c r="BK293" s="401"/>
      <c r="BL293" s="401"/>
      <c r="BM293" s="401"/>
      <c r="BN293" s="401"/>
      <c r="BO293" s="401"/>
      <c r="BP293" s="401"/>
      <c r="BQ293" s="401"/>
      <c r="BR293" s="401"/>
      <c r="BS293" s="401"/>
      <c r="BT293" s="401"/>
      <c r="BU293" s="401"/>
      <c r="BV293" s="401"/>
      <c r="BW293" s="401"/>
      <c r="BX293" s="401"/>
      <c r="BY293" s="401"/>
      <c r="BZ293" s="401"/>
      <c r="CA293" s="401"/>
      <c r="CB293" s="401"/>
      <c r="CC293" s="401"/>
      <c r="CD293" s="401"/>
      <c r="CE293" s="401"/>
      <c r="CF293" s="401"/>
      <c r="CG293" s="401"/>
      <c r="CH293" s="401"/>
      <c r="CI293" s="401"/>
      <c r="CJ293" s="401"/>
      <c r="CK293" s="401"/>
      <c r="CL293" s="401"/>
      <c r="CM293" s="401"/>
      <c r="CN293" s="401"/>
      <c r="CO293" s="401"/>
      <c r="CP293" s="401"/>
      <c r="CQ293" s="401"/>
      <c r="CR293" s="401"/>
      <c r="CS293" s="401"/>
      <c r="CT293" s="401"/>
      <c r="CU293" s="401"/>
      <c r="CV293" s="401"/>
      <c r="CW293" s="401"/>
      <c r="CX293" s="401"/>
      <c r="CY293" s="401"/>
      <c r="CZ293" s="401"/>
      <c r="DA293" s="401"/>
      <c r="DB293" s="401"/>
      <c r="DC293" s="401"/>
      <c r="DD293" s="401"/>
      <c r="DE293" s="401"/>
      <c r="DF293" s="401"/>
      <c r="DG293" s="401"/>
      <c r="DH293" s="401"/>
      <c r="DI293" s="401"/>
      <c r="DJ293" s="401"/>
      <c r="DK293" s="401"/>
      <c r="DL293" s="401"/>
      <c r="DM293" s="401"/>
      <c r="DN293" s="401"/>
      <c r="DO293" s="401"/>
      <c r="DP293" s="401"/>
      <c r="DQ293" s="401"/>
      <c r="DR293" s="401"/>
      <c r="DS293" s="401"/>
      <c r="DT293" s="401"/>
      <c r="DU293" s="401"/>
      <c r="DV293" s="401"/>
      <c r="DW293" s="401"/>
      <c r="DX293" s="401"/>
      <c r="DY293" s="401"/>
      <c r="DZ293" s="401"/>
      <c r="EA293" s="401"/>
      <c r="EB293" s="401"/>
      <c r="EC293" s="401"/>
      <c r="ED293" s="401"/>
      <c r="EE293" s="401"/>
      <c r="EF293" s="401"/>
      <c r="EG293" s="401"/>
      <c r="EH293" s="401"/>
      <c r="EI293" s="401"/>
      <c r="EJ293" s="401"/>
      <c r="EK293" s="401"/>
      <c r="EL293" s="401"/>
      <c r="EM293" s="401"/>
      <c r="EN293" s="401"/>
      <c r="EO293" s="401"/>
      <c r="EP293" s="401"/>
      <c r="EQ293" s="401"/>
      <c r="ER293" s="401"/>
      <c r="ES293" s="401"/>
      <c r="ET293" s="401"/>
      <c r="EU293" s="401"/>
      <c r="EV293" s="401"/>
      <c r="EW293" s="401"/>
      <c r="EX293" s="401"/>
      <c r="EY293" s="401"/>
      <c r="EZ293" s="401"/>
      <c r="FA293" s="401"/>
      <c r="FB293" s="401"/>
      <c r="FC293" s="401"/>
      <c r="FD293" s="401"/>
      <c r="FE293" s="401"/>
      <c r="FF293" s="401"/>
      <c r="FG293" s="401"/>
      <c r="FH293" s="401"/>
      <c r="FI293" s="401"/>
      <c r="FJ293" s="401"/>
      <c r="FK293" s="401"/>
      <c r="FL293" s="401"/>
      <c r="FM293" s="401"/>
      <c r="FN293" s="401"/>
      <c r="FO293" s="401"/>
      <c r="FP293" s="401"/>
      <c r="FQ293" s="401"/>
      <c r="FR293" s="401"/>
      <c r="FS293" s="401"/>
      <c r="FT293" s="401"/>
      <c r="FU293" s="401"/>
      <c r="FV293" s="401"/>
      <c r="FW293" s="401"/>
      <c r="FX293" s="401"/>
      <c r="FY293" s="401"/>
      <c r="FZ293" s="401"/>
      <c r="GA293" s="401"/>
      <c r="GB293" s="401"/>
      <c r="GC293" s="401"/>
      <c r="GD293" s="401"/>
      <c r="GE293" s="401"/>
      <c r="GF293" s="401"/>
      <c r="GG293" s="401"/>
      <c r="GH293" s="401"/>
      <c r="GI293" s="401"/>
      <c r="GJ293" s="401"/>
      <c r="GK293" s="401"/>
      <c r="GL293" s="401"/>
      <c r="GM293" s="401"/>
      <c r="GN293" s="401"/>
      <c r="GO293" s="401"/>
      <c r="GP293" s="401"/>
      <c r="GQ293" s="401"/>
      <c r="GR293" s="401"/>
      <c r="GS293" s="401"/>
      <c r="GT293" s="401"/>
      <c r="GU293" s="401"/>
      <c r="GV293" s="401"/>
      <c r="GW293" s="401"/>
      <c r="GX293" s="401"/>
      <c r="GY293" s="401"/>
      <c r="GZ293" s="401"/>
      <c r="HA293" s="401"/>
      <c r="HB293" s="401"/>
      <c r="HC293" s="401"/>
      <c r="HD293" s="401"/>
      <c r="HE293" s="401"/>
      <c r="HF293" s="401"/>
      <c r="HG293" s="401"/>
      <c r="HH293" s="401"/>
      <c r="HI293" s="401"/>
      <c r="HJ293" s="401"/>
      <c r="HK293" s="401"/>
      <c r="HL293" s="401"/>
      <c r="HM293" s="401"/>
      <c r="HN293" s="401"/>
      <c r="HO293" s="401"/>
      <c r="HP293" s="401"/>
      <c r="HQ293" s="401"/>
      <c r="HR293" s="401"/>
      <c r="HS293" s="401"/>
      <c r="HT293" s="401"/>
      <c r="HU293" s="401"/>
      <c r="HV293" s="401"/>
      <c r="HW293" s="401"/>
      <c r="HX293" s="401"/>
      <c r="HY293" s="401"/>
      <c r="HZ293" s="401"/>
      <c r="IA293" s="401"/>
      <c r="IB293" s="401"/>
      <c r="IC293" s="401"/>
      <c r="ID293" s="401"/>
      <c r="IE293" s="401"/>
      <c r="IF293" s="401"/>
      <c r="IG293" s="401"/>
      <c r="IH293" s="401"/>
      <c r="II293" s="401"/>
      <c r="IJ293" s="401"/>
      <c r="IK293" s="401"/>
      <c r="IL293" s="401"/>
      <c r="IM293" s="401"/>
      <c r="IN293" s="401"/>
      <c r="IO293" s="401"/>
      <c r="IP293" s="401"/>
      <c r="IQ293" s="401"/>
      <c r="IR293" s="401"/>
      <c r="IS293" s="401"/>
      <c r="IT293" s="401"/>
      <c r="IU293" s="401"/>
      <c r="IV293" s="401"/>
      <c r="IW293" s="401"/>
      <c r="IX293" s="401"/>
      <c r="IY293" s="401"/>
      <c r="IZ293" s="401"/>
      <c r="JA293" s="401"/>
      <c r="JB293" s="401"/>
      <c r="JC293" s="401"/>
      <c r="JD293" s="401"/>
      <c r="JE293" s="401"/>
      <c r="JF293" s="401"/>
      <c r="JG293" s="401"/>
      <c r="JH293" s="401"/>
      <c r="JI293" s="401"/>
      <c r="JJ293" s="401"/>
      <c r="JK293" s="401"/>
      <c r="JL293" s="401"/>
      <c r="JM293" s="401"/>
      <c r="JN293" s="401"/>
      <c r="JO293" s="401"/>
      <c r="JP293" s="401"/>
      <c r="JQ293" s="401"/>
      <c r="JR293" s="401"/>
      <c r="JS293" s="401"/>
      <c r="JT293" s="401"/>
      <c r="JU293" s="401"/>
      <c r="JV293" s="401"/>
      <c r="JW293" s="401"/>
      <c r="JX293" s="401"/>
      <c r="JY293" s="401"/>
      <c r="JZ293" s="401"/>
      <c r="KA293" s="401"/>
      <c r="KB293" s="401"/>
      <c r="KC293" s="401"/>
      <c r="KD293" s="401"/>
      <c r="KE293" s="401"/>
      <c r="KF293" s="401"/>
      <c r="KG293" s="401"/>
      <c r="KH293" s="401"/>
      <c r="KI293" s="401"/>
      <c r="KJ293" s="401"/>
      <c r="KK293" s="401"/>
      <c r="KL293" s="401"/>
      <c r="KM293" s="401"/>
      <c r="KN293" s="401"/>
      <c r="KO293" s="401"/>
      <c r="KP293" s="401"/>
      <c r="KQ293" s="401"/>
      <c r="KR293" s="401"/>
      <c r="KS293" s="401"/>
      <c r="KT293" s="401"/>
      <c r="KU293" s="401"/>
      <c r="KV293" s="401"/>
      <c r="KW293" s="401"/>
      <c r="KX293" s="401"/>
      <c r="KY293" s="401"/>
      <c r="KZ293" s="401"/>
      <c r="LA293" s="401"/>
      <c r="LB293" s="401"/>
      <c r="LC293" s="401"/>
      <c r="LD293" s="401"/>
      <c r="LE293" s="401"/>
      <c r="LF293" s="401"/>
      <c r="LG293" s="401"/>
      <c r="LH293" s="401"/>
      <c r="LI293" s="401"/>
      <c r="LJ293" s="401"/>
      <c r="LK293" s="401"/>
      <c r="LL293" s="401"/>
      <c r="LM293" s="401"/>
      <c r="LN293" s="401"/>
      <c r="LO293" s="401"/>
      <c r="LP293" s="401"/>
      <c r="LQ293" s="401"/>
      <c r="LR293" s="401"/>
      <c r="LS293" s="401"/>
      <c r="LT293" s="401"/>
      <c r="LU293" s="401"/>
      <c r="LV293" s="401"/>
      <c r="LW293" s="401"/>
      <c r="LX293" s="401"/>
      <c r="LY293" s="401"/>
      <c r="LZ293" s="401"/>
      <c r="MA293" s="401"/>
      <c r="MB293" s="401"/>
      <c r="MC293" s="401"/>
      <c r="MD293" s="401"/>
      <c r="ME293" s="401"/>
      <c r="MF293" s="401"/>
      <c r="MG293" s="401"/>
      <c r="MH293" s="401"/>
      <c r="MI293" s="401"/>
      <c r="MJ293" s="401"/>
      <c r="MK293" s="401"/>
      <c r="ML293" s="401"/>
      <c r="MM293" s="401"/>
      <c r="MN293" s="401"/>
      <c r="MO293" s="401"/>
      <c r="MP293" s="401"/>
      <c r="MQ293" s="401"/>
      <c r="MR293" s="401"/>
      <c r="MS293" s="401"/>
      <c r="MT293" s="401"/>
      <c r="MU293" s="401"/>
      <c r="MV293" s="401"/>
      <c r="MW293" s="401"/>
      <c r="MX293" s="401"/>
      <c r="MY293" s="401"/>
      <c r="MZ293" s="401"/>
      <c r="NA293" s="401"/>
      <c r="NB293" s="401"/>
      <c r="NC293" s="401"/>
      <c r="ND293" s="401"/>
      <c r="NE293" s="401"/>
      <c r="NF293" s="401"/>
      <c r="NG293" s="401"/>
      <c r="NH293" s="401"/>
      <c r="NI293" s="401"/>
      <c r="NJ293" s="401"/>
      <c r="NK293" s="401"/>
      <c r="NL293" s="401"/>
      <c r="NM293" s="401"/>
      <c r="NN293" s="401"/>
      <c r="NO293" s="401"/>
      <c r="NP293" s="401"/>
      <c r="NQ293" s="401"/>
      <c r="NR293" s="401"/>
      <c r="NS293" s="401"/>
      <c r="NT293" s="401"/>
      <c r="NU293" s="401"/>
      <c r="NV293" s="401"/>
      <c r="NW293" s="401"/>
      <c r="NX293" s="401"/>
      <c r="NY293" s="401"/>
      <c r="NZ293" s="401"/>
      <c r="OA293" s="401"/>
      <c r="OB293" s="401"/>
      <c r="OC293" s="401"/>
      <c r="OD293" s="401"/>
      <c r="OE293" s="401"/>
      <c r="OF293" s="401"/>
      <c r="OG293" s="401"/>
      <c r="OH293" s="401"/>
      <c r="OI293" s="401"/>
      <c r="OJ293" s="401"/>
      <c r="OK293" s="401"/>
      <c r="OL293" s="401"/>
      <c r="OM293" s="401"/>
      <c r="ON293" s="401"/>
      <c r="OO293" s="401"/>
      <c r="OP293" s="401"/>
      <c r="OQ293" s="401"/>
      <c r="OR293" s="401"/>
      <c r="OS293" s="401"/>
      <c r="OT293" s="401"/>
      <c r="OU293" s="401"/>
      <c r="OV293" s="401"/>
      <c r="OW293" s="401"/>
      <c r="OX293" s="401"/>
      <c r="OY293" s="401"/>
      <c r="OZ293" s="401"/>
      <c r="PA293" s="401"/>
      <c r="PB293" s="401"/>
      <c r="PC293" s="401"/>
      <c r="PD293" s="401"/>
      <c r="PE293" s="401"/>
      <c r="PF293" s="401"/>
      <c r="PG293" s="401"/>
      <c r="PH293" s="401"/>
      <c r="PI293" s="401"/>
      <c r="PJ293" s="401"/>
      <c r="PK293" s="401"/>
      <c r="PL293" s="401"/>
      <c r="PM293" s="401"/>
      <c r="PN293" s="401"/>
      <c r="PO293" s="401"/>
      <c r="PP293" s="401"/>
      <c r="PQ293" s="401"/>
      <c r="PR293" s="401"/>
      <c r="PS293" s="401"/>
      <c r="PT293" s="401"/>
      <c r="PU293" s="401"/>
      <c r="PV293" s="401"/>
      <c r="PW293" s="401"/>
      <c r="PX293" s="401"/>
      <c r="PY293" s="401"/>
      <c r="PZ293" s="401"/>
      <c r="QA293" s="401"/>
      <c r="QB293" s="401"/>
      <c r="QC293" s="401"/>
      <c r="QD293" s="401"/>
      <c r="QE293" s="401"/>
      <c r="QF293" s="401"/>
      <c r="QG293" s="401"/>
      <c r="QH293" s="401"/>
      <c r="QI293" s="401"/>
      <c r="QJ293" s="401"/>
      <c r="QK293" s="401"/>
      <c r="QL293" s="401"/>
      <c r="QM293" s="401"/>
      <c r="QN293" s="401"/>
      <c r="QO293" s="401"/>
      <c r="QP293" s="401"/>
      <c r="QQ293" s="401"/>
      <c r="QR293" s="401"/>
      <c r="QS293" s="401"/>
      <c r="QT293" s="401"/>
      <c r="QU293" s="401"/>
      <c r="QV293" s="401"/>
      <c r="QW293" s="401"/>
      <c r="QX293" s="401"/>
      <c r="QY293" s="401"/>
      <c r="QZ293" s="401"/>
      <c r="RA293" s="401"/>
      <c r="RB293" s="401"/>
      <c r="RC293" s="401"/>
      <c r="RD293" s="401"/>
      <c r="RE293" s="401"/>
      <c r="RF293" s="401"/>
      <c r="RG293" s="401"/>
      <c r="RH293" s="401"/>
      <c r="RI293" s="401"/>
      <c r="RJ293" s="401"/>
      <c r="RK293" s="401"/>
      <c r="RL293" s="401"/>
      <c r="RM293" s="401"/>
      <c r="RN293" s="401"/>
      <c r="RO293" s="401"/>
      <c r="RP293" s="401"/>
      <c r="RQ293" s="401"/>
      <c r="RR293" s="401"/>
      <c r="RS293" s="401"/>
      <c r="RT293" s="401"/>
      <c r="RU293" s="401"/>
      <c r="RV293" s="401"/>
      <c r="RW293" s="401"/>
      <c r="RX293" s="401"/>
      <c r="RY293" s="401"/>
      <c r="RZ293" s="401"/>
      <c r="SA293" s="401"/>
      <c r="SB293" s="401"/>
      <c r="SC293" s="401"/>
      <c r="SD293" s="401"/>
      <c r="SE293" s="401"/>
      <c r="SF293" s="401"/>
      <c r="SG293" s="401"/>
      <c r="SH293" s="401"/>
      <c r="SI293" s="401"/>
      <c r="SJ293" s="401"/>
      <c r="SK293" s="401"/>
      <c r="SL293" s="401"/>
      <c r="SM293" s="401"/>
      <c r="SN293" s="401"/>
      <c r="SO293" s="401"/>
      <c r="SP293" s="401"/>
      <c r="SQ293" s="401"/>
      <c r="SR293" s="401"/>
      <c r="SS293" s="401"/>
      <c r="ST293" s="401"/>
      <c r="SU293" s="401"/>
      <c r="SV293" s="401"/>
      <c r="SW293" s="401"/>
      <c r="SX293" s="401"/>
      <c r="SY293" s="401"/>
      <c r="SZ293" s="401"/>
      <c r="TA293" s="401"/>
      <c r="TB293" s="401"/>
      <c r="TC293" s="401"/>
      <c r="TD293" s="401"/>
      <c r="TE293" s="401"/>
      <c r="TF293" s="401"/>
      <c r="TG293" s="401"/>
      <c r="TH293" s="401"/>
      <c r="TI293" s="401"/>
      <c r="TJ293" s="401"/>
      <c r="TK293" s="401"/>
      <c r="TL293" s="401"/>
      <c r="TM293" s="401"/>
      <c r="TN293" s="401"/>
      <c r="TO293" s="401"/>
      <c r="TP293" s="401"/>
      <c r="TQ293" s="401"/>
      <c r="TR293" s="401"/>
      <c r="TS293" s="401"/>
      <c r="TT293" s="401"/>
      <c r="TU293" s="401"/>
      <c r="TV293" s="401"/>
      <c r="TW293" s="401"/>
      <c r="TX293" s="401"/>
      <c r="TY293" s="401"/>
      <c r="TZ293" s="401"/>
      <c r="UA293" s="401"/>
      <c r="UB293" s="401"/>
      <c r="UC293" s="401"/>
      <c r="UD293" s="401"/>
      <c r="UE293" s="401"/>
      <c r="UF293" s="401"/>
      <c r="UG293" s="401"/>
      <c r="UH293" s="401"/>
      <c r="UI293" s="401"/>
      <c r="UJ293" s="401"/>
      <c r="UK293" s="401"/>
      <c r="UL293" s="401"/>
      <c r="UM293" s="401"/>
    </row>
    <row r="294" spans="1:559" s="401" customFormat="1" ht="13.95" customHeight="1">
      <c r="A294" s="953"/>
      <c r="B294" s="468" t="s">
        <v>1349</v>
      </c>
      <c r="C294" s="469" t="s">
        <v>601</v>
      </c>
      <c r="D294" s="469" t="s">
        <v>1409</v>
      </c>
      <c r="E294" s="469" t="s">
        <v>1410</v>
      </c>
      <c r="F294" s="470">
        <v>7.11</v>
      </c>
      <c r="G294" s="470">
        <v>0.48</v>
      </c>
      <c r="H294" s="470">
        <v>2.0499999999999998</v>
      </c>
      <c r="I294" s="471">
        <f t="shared" ref="I294:L298" si="170">I293</f>
        <v>6</v>
      </c>
      <c r="J294" s="472">
        <f t="shared" si="170"/>
        <v>12.866666666666667</v>
      </c>
      <c r="K294" s="472">
        <f t="shared" si="170"/>
        <v>3.0788092936501692</v>
      </c>
      <c r="L294" s="473">
        <f t="shared" si="170"/>
        <v>0.23928569639768155</v>
      </c>
      <c r="M294" s="474">
        <f t="shared" si="154"/>
        <v>1.8697704591639999</v>
      </c>
      <c r="N294" s="475">
        <f t="shared" si="155"/>
        <v>3.07578501307707E-2</v>
      </c>
      <c r="O294" s="475">
        <f t="shared" si="156"/>
        <v>0.93848429973845859</v>
      </c>
      <c r="P294" s="475">
        <f t="shared" si="157"/>
        <v>6.1515700261541399E-2</v>
      </c>
      <c r="Q294" s="476">
        <f t="shared" si="158"/>
        <v>0.36909420156924838</v>
      </c>
      <c r="R294" s="477"/>
      <c r="S294" s="472"/>
      <c r="T294" s="472"/>
      <c r="U294" s="473"/>
      <c r="V294" s="478">
        <f t="shared" si="159"/>
        <v>5.7566666666666668</v>
      </c>
      <c r="W294" s="478">
        <f t="shared" si="160"/>
        <v>1.61</v>
      </c>
      <c r="X294" s="479">
        <f t="shared" si="161"/>
        <v>4.9568829627767723</v>
      </c>
      <c r="Y294" s="480" t="str">
        <f t="shared" si="162"/>
        <v>Reject</v>
      </c>
      <c r="Z294" s="479"/>
      <c r="AA294" s="479"/>
      <c r="AB294" s="481"/>
      <c r="AC294" s="481"/>
      <c r="AD294" s="479"/>
      <c r="AE294" s="481"/>
      <c r="AF294" s="464"/>
      <c r="AG294" s="482"/>
      <c r="AH294" s="482"/>
      <c r="AI294" s="483"/>
      <c r="AJ294" s="552"/>
      <c r="AK294" s="552"/>
      <c r="AL294" s="552"/>
    </row>
    <row r="295" spans="1:559" s="401" customFormat="1" ht="13.95" customHeight="1">
      <c r="A295" s="953"/>
      <c r="B295" s="468" t="s">
        <v>1349</v>
      </c>
      <c r="C295" s="469" t="s">
        <v>601</v>
      </c>
      <c r="D295" s="469" t="s">
        <v>1411</v>
      </c>
      <c r="E295" s="469" t="s">
        <v>1412</v>
      </c>
      <c r="F295" s="470">
        <v>12.95</v>
      </c>
      <c r="G295" s="470">
        <v>1.72</v>
      </c>
      <c r="H295" s="470">
        <v>1.4</v>
      </c>
      <c r="I295" s="471">
        <f t="shared" si="170"/>
        <v>6</v>
      </c>
      <c r="J295" s="472">
        <f t="shared" si="170"/>
        <v>12.866666666666667</v>
      </c>
      <c r="K295" s="472">
        <f t="shared" si="170"/>
        <v>3.0788092936501692</v>
      </c>
      <c r="L295" s="473">
        <f t="shared" si="170"/>
        <v>0.23928569639768155</v>
      </c>
      <c r="M295" s="474">
        <f t="shared" si="154"/>
        <v>2.7066740868036669E-2</v>
      </c>
      <c r="N295" s="475">
        <f t="shared" si="155"/>
        <v>0.51079674901055583</v>
      </c>
      <c r="O295" s="475">
        <f t="shared" si="156"/>
        <v>2.1593498021111657E-2</v>
      </c>
      <c r="P295" s="475">
        <f t="shared" si="157"/>
        <v>0.97840650197888834</v>
      </c>
      <c r="Q295" s="476">
        <f t="shared" si="158"/>
        <v>5.8704390118733301</v>
      </c>
      <c r="R295" s="477"/>
      <c r="S295" s="472"/>
      <c r="T295" s="472"/>
      <c r="U295" s="473"/>
      <c r="V295" s="478">
        <f t="shared" si="159"/>
        <v>8.3333333333332149E-2</v>
      </c>
      <c r="W295" s="478">
        <f t="shared" si="160"/>
        <v>1.61</v>
      </c>
      <c r="X295" s="479">
        <f t="shared" si="161"/>
        <v>4.9568829627767723</v>
      </c>
      <c r="Y295" s="480" t="str">
        <f t="shared" si="162"/>
        <v>Accept</v>
      </c>
      <c r="Z295" s="479">
        <v>1.2989999999999999</v>
      </c>
      <c r="AA295" s="479">
        <f>Z295*K295</f>
        <v>3.9993732724515696</v>
      </c>
      <c r="AB295" s="481" t="str">
        <f t="shared" ref="AB295:AB298" si="171">IF(V295&gt;AA295, "Reject", "Accept")</f>
        <v>Accept</v>
      </c>
      <c r="AC295" s="481"/>
      <c r="AD295" s="479"/>
      <c r="AE295" s="481"/>
      <c r="AF295" s="464"/>
      <c r="AG295" s="482"/>
      <c r="AH295" s="482"/>
      <c r="AI295" s="483"/>
      <c r="AJ295" s="552"/>
      <c r="AK295" s="552"/>
      <c r="AL295" s="552"/>
    </row>
    <row r="296" spans="1:559" s="401" customFormat="1" ht="13.95" customHeight="1">
      <c r="A296" s="953"/>
      <c r="B296" s="468" t="s">
        <v>1349</v>
      </c>
      <c r="C296" s="469" t="s">
        <v>601</v>
      </c>
      <c r="D296" s="469" t="s">
        <v>1413</v>
      </c>
      <c r="E296" s="469" t="s">
        <v>1414</v>
      </c>
      <c r="F296" s="470">
        <v>13.97</v>
      </c>
      <c r="G296" s="470">
        <v>0.73</v>
      </c>
      <c r="H296" s="470">
        <v>1.48</v>
      </c>
      <c r="I296" s="471">
        <f t="shared" si="170"/>
        <v>6</v>
      </c>
      <c r="J296" s="472">
        <f t="shared" si="170"/>
        <v>12.866666666666667</v>
      </c>
      <c r="K296" s="472">
        <f t="shared" si="170"/>
        <v>3.0788092936501692</v>
      </c>
      <c r="L296" s="473">
        <f t="shared" si="170"/>
        <v>0.23928569639768155</v>
      </c>
      <c r="M296" s="474">
        <f t="shared" si="154"/>
        <v>0.35836364909281065</v>
      </c>
      <c r="N296" s="475">
        <f t="shared" si="155"/>
        <v>0.63996440428153367</v>
      </c>
      <c r="O296" s="475">
        <f t="shared" si="156"/>
        <v>0.27992880856306734</v>
      </c>
      <c r="P296" s="475">
        <f t="shared" si="157"/>
        <v>0.72007119143693266</v>
      </c>
      <c r="Q296" s="476">
        <f t="shared" si="158"/>
        <v>4.3204271486215955</v>
      </c>
      <c r="R296" s="477"/>
      <c r="S296" s="472"/>
      <c r="T296" s="472"/>
      <c r="U296" s="473"/>
      <c r="V296" s="478">
        <f t="shared" si="159"/>
        <v>1.1033333333333335</v>
      </c>
      <c r="W296" s="478">
        <f t="shared" si="160"/>
        <v>1.61</v>
      </c>
      <c r="X296" s="479">
        <f t="shared" si="161"/>
        <v>4.9568829627767723</v>
      </c>
      <c r="Y296" s="480" t="str">
        <f t="shared" si="162"/>
        <v>Accept</v>
      </c>
      <c r="Z296" s="479">
        <v>1.2989999999999999</v>
      </c>
      <c r="AA296" s="479">
        <f>Z296*K296</f>
        <v>3.9993732724515696</v>
      </c>
      <c r="AB296" s="481" t="str">
        <f t="shared" si="171"/>
        <v>Accept</v>
      </c>
      <c r="AC296" s="481"/>
      <c r="AD296" s="479"/>
      <c r="AE296" s="481"/>
      <c r="AF296" s="464"/>
      <c r="AG296" s="482"/>
      <c r="AH296" s="482"/>
      <c r="AI296" s="483"/>
      <c r="AJ296" s="552"/>
      <c r="AK296" s="552"/>
      <c r="AL296" s="552"/>
    </row>
    <row r="297" spans="1:559" s="401" customFormat="1" ht="13.95" customHeight="1">
      <c r="A297" s="953"/>
      <c r="B297" s="468" t="s">
        <v>1349</v>
      </c>
      <c r="C297" s="469" t="s">
        <v>601</v>
      </c>
      <c r="D297" s="469" t="s">
        <v>1415</v>
      </c>
      <c r="E297" s="469" t="s">
        <v>1416</v>
      </c>
      <c r="F297" s="470">
        <v>13.65</v>
      </c>
      <c r="G297" s="470">
        <v>0.91</v>
      </c>
      <c r="H297" s="470">
        <v>1.85</v>
      </c>
      <c r="I297" s="471">
        <f t="shared" si="170"/>
        <v>6</v>
      </c>
      <c r="J297" s="472">
        <f t="shared" si="170"/>
        <v>12.866666666666667</v>
      </c>
      <c r="K297" s="472">
        <f t="shared" si="170"/>
        <v>3.0788092936501692</v>
      </c>
      <c r="L297" s="473">
        <f t="shared" si="170"/>
        <v>0.23928569639768155</v>
      </c>
      <c r="M297" s="474">
        <f t="shared" si="154"/>
        <v>0.25442736415954825</v>
      </c>
      <c r="N297" s="475">
        <f t="shared" si="155"/>
        <v>0.60041729359431728</v>
      </c>
      <c r="O297" s="475">
        <f t="shared" si="156"/>
        <v>0.20083458718863456</v>
      </c>
      <c r="P297" s="475">
        <f t="shared" si="157"/>
        <v>0.79916541281136544</v>
      </c>
      <c r="Q297" s="476">
        <f t="shared" si="158"/>
        <v>4.7949924768681926</v>
      </c>
      <c r="R297" s="477"/>
      <c r="S297" s="472"/>
      <c r="T297" s="472"/>
      <c r="U297" s="473"/>
      <c r="V297" s="478">
        <f t="shared" si="159"/>
        <v>0.78333333333333321</v>
      </c>
      <c r="W297" s="478">
        <f t="shared" si="160"/>
        <v>1.61</v>
      </c>
      <c r="X297" s="479">
        <f t="shared" si="161"/>
        <v>4.9568829627767723</v>
      </c>
      <c r="Y297" s="480" t="str">
        <f t="shared" si="162"/>
        <v>Accept</v>
      </c>
      <c r="Z297" s="479">
        <v>1.2989999999999999</v>
      </c>
      <c r="AA297" s="479">
        <f>Z297*K297</f>
        <v>3.9993732724515696</v>
      </c>
      <c r="AB297" s="481" t="str">
        <f t="shared" si="171"/>
        <v>Accept</v>
      </c>
      <c r="AC297" s="481"/>
      <c r="AD297" s="479"/>
      <c r="AE297" s="481"/>
      <c r="AF297" s="464"/>
      <c r="AG297" s="482"/>
      <c r="AH297" s="482"/>
      <c r="AI297" s="483"/>
      <c r="AJ297" s="552"/>
      <c r="AK297" s="552"/>
      <c r="AL297" s="552"/>
    </row>
    <row r="298" spans="1:559" s="501" customFormat="1" ht="13.95" customHeight="1">
      <c r="A298" s="954"/>
      <c r="B298" s="484" t="s">
        <v>1349</v>
      </c>
      <c r="C298" s="485" t="s">
        <v>601</v>
      </c>
      <c r="D298" s="485" t="s">
        <v>1417</v>
      </c>
      <c r="E298" s="485" t="s">
        <v>1418</v>
      </c>
      <c r="F298" s="486">
        <v>13.14</v>
      </c>
      <c r="G298" s="486">
        <v>0.68</v>
      </c>
      <c r="H298" s="486">
        <v>1.32</v>
      </c>
      <c r="I298" s="487">
        <f t="shared" si="170"/>
        <v>6</v>
      </c>
      <c r="J298" s="488">
        <f t="shared" si="170"/>
        <v>12.866666666666667</v>
      </c>
      <c r="K298" s="488">
        <f t="shared" si="170"/>
        <v>3.0788092936501692</v>
      </c>
      <c r="L298" s="489">
        <f t="shared" si="170"/>
        <v>0.23928569639768155</v>
      </c>
      <c r="M298" s="490">
        <f t="shared" si="154"/>
        <v>8.8778910047161569E-2</v>
      </c>
      <c r="N298" s="491">
        <f t="shared" si="155"/>
        <v>0.53537119057954285</v>
      </c>
      <c r="O298" s="491">
        <f t="shared" si="156"/>
        <v>7.074238115908571E-2</v>
      </c>
      <c r="P298" s="491">
        <f t="shared" si="157"/>
        <v>0.92925761884091429</v>
      </c>
      <c r="Q298" s="492">
        <f t="shared" si="158"/>
        <v>5.5755457130454857</v>
      </c>
      <c r="R298" s="493"/>
      <c r="S298" s="488"/>
      <c r="T298" s="488"/>
      <c r="U298" s="489"/>
      <c r="V298" s="494">
        <f t="shared" si="159"/>
        <v>0.27333333333333343</v>
      </c>
      <c r="W298" s="494">
        <f t="shared" si="160"/>
        <v>1.61</v>
      </c>
      <c r="X298" s="495">
        <f t="shared" si="161"/>
        <v>4.9568829627767723</v>
      </c>
      <c r="Y298" s="496" t="str">
        <f t="shared" si="162"/>
        <v>Accept</v>
      </c>
      <c r="Z298" s="495">
        <v>1.2989999999999999</v>
      </c>
      <c r="AA298" s="495">
        <f>Z298*K298</f>
        <v>3.9993732724515696</v>
      </c>
      <c r="AB298" s="497" t="str">
        <f t="shared" si="171"/>
        <v>Accept</v>
      </c>
      <c r="AC298" s="497"/>
      <c r="AD298" s="495"/>
      <c r="AE298" s="497"/>
      <c r="AF298" s="498"/>
      <c r="AG298" s="499"/>
      <c r="AH298" s="499"/>
      <c r="AI298" s="500"/>
      <c r="AJ298" s="552"/>
      <c r="AK298" s="552"/>
      <c r="AL298" s="552"/>
      <c r="AM298" s="401"/>
      <c r="AN298" s="401"/>
      <c r="AO298" s="401"/>
      <c r="AP298" s="401"/>
      <c r="AQ298" s="401"/>
      <c r="AR298" s="401"/>
      <c r="AS298" s="401"/>
      <c r="AT298" s="401"/>
      <c r="AU298" s="401"/>
      <c r="AV298" s="401"/>
      <c r="AW298" s="401"/>
      <c r="AX298" s="401"/>
      <c r="AY298" s="401"/>
      <c r="AZ298" s="401"/>
      <c r="BA298" s="401"/>
      <c r="BB298" s="401"/>
      <c r="BC298" s="401"/>
      <c r="BD298" s="401"/>
      <c r="BE298" s="401"/>
      <c r="BF298" s="401"/>
      <c r="BG298" s="401"/>
      <c r="BH298" s="401"/>
      <c r="BI298" s="401"/>
      <c r="BJ298" s="401"/>
      <c r="BK298" s="401"/>
      <c r="BL298" s="401"/>
      <c r="BM298" s="401"/>
      <c r="BN298" s="401"/>
      <c r="BO298" s="401"/>
      <c r="BP298" s="401"/>
      <c r="BQ298" s="401"/>
      <c r="BR298" s="401"/>
      <c r="BS298" s="401"/>
      <c r="BT298" s="401"/>
      <c r="BU298" s="401"/>
      <c r="BV298" s="401"/>
      <c r="BW298" s="401"/>
      <c r="BX298" s="401"/>
      <c r="BY298" s="401"/>
      <c r="BZ298" s="401"/>
      <c r="CA298" s="401"/>
      <c r="CB298" s="401"/>
      <c r="CC298" s="401"/>
      <c r="CD298" s="401"/>
      <c r="CE298" s="401"/>
      <c r="CF298" s="401"/>
      <c r="CG298" s="401"/>
      <c r="CH298" s="401"/>
      <c r="CI298" s="401"/>
      <c r="CJ298" s="401"/>
      <c r="CK298" s="401"/>
      <c r="CL298" s="401"/>
      <c r="CM298" s="401"/>
      <c r="CN298" s="401"/>
      <c r="CO298" s="401"/>
      <c r="CP298" s="401"/>
      <c r="CQ298" s="401"/>
      <c r="CR298" s="401"/>
      <c r="CS298" s="401"/>
      <c r="CT298" s="401"/>
      <c r="CU298" s="401"/>
      <c r="CV298" s="401"/>
      <c r="CW298" s="401"/>
      <c r="CX298" s="401"/>
      <c r="CY298" s="401"/>
      <c r="CZ298" s="401"/>
      <c r="DA298" s="401"/>
      <c r="DB298" s="401"/>
      <c r="DC298" s="401"/>
      <c r="DD298" s="401"/>
      <c r="DE298" s="401"/>
      <c r="DF298" s="401"/>
      <c r="DG298" s="401"/>
      <c r="DH298" s="401"/>
      <c r="DI298" s="401"/>
      <c r="DJ298" s="401"/>
      <c r="DK298" s="401"/>
      <c r="DL298" s="401"/>
      <c r="DM298" s="401"/>
      <c r="DN298" s="401"/>
      <c r="DO298" s="401"/>
      <c r="DP298" s="401"/>
      <c r="DQ298" s="401"/>
      <c r="DR298" s="401"/>
      <c r="DS298" s="401"/>
      <c r="DT298" s="401"/>
      <c r="DU298" s="401"/>
      <c r="DV298" s="401"/>
      <c r="DW298" s="401"/>
      <c r="DX298" s="401"/>
      <c r="DY298" s="401"/>
      <c r="DZ298" s="401"/>
      <c r="EA298" s="401"/>
      <c r="EB298" s="401"/>
      <c r="EC298" s="401"/>
      <c r="ED298" s="401"/>
      <c r="EE298" s="401"/>
      <c r="EF298" s="401"/>
      <c r="EG298" s="401"/>
      <c r="EH298" s="401"/>
      <c r="EI298" s="401"/>
      <c r="EJ298" s="401"/>
      <c r="EK298" s="401"/>
      <c r="EL298" s="401"/>
      <c r="EM298" s="401"/>
      <c r="EN298" s="401"/>
      <c r="EO298" s="401"/>
      <c r="EP298" s="401"/>
      <c r="EQ298" s="401"/>
      <c r="ER298" s="401"/>
      <c r="ES298" s="401"/>
      <c r="ET298" s="401"/>
      <c r="EU298" s="401"/>
      <c r="EV298" s="401"/>
      <c r="EW298" s="401"/>
      <c r="EX298" s="401"/>
      <c r="EY298" s="401"/>
      <c r="EZ298" s="401"/>
      <c r="FA298" s="401"/>
      <c r="FB298" s="401"/>
      <c r="FC298" s="401"/>
      <c r="FD298" s="401"/>
      <c r="FE298" s="401"/>
      <c r="FF298" s="401"/>
      <c r="FG298" s="401"/>
      <c r="FH298" s="401"/>
      <c r="FI298" s="401"/>
      <c r="FJ298" s="401"/>
      <c r="FK298" s="401"/>
      <c r="FL298" s="401"/>
      <c r="FM298" s="401"/>
      <c r="FN298" s="401"/>
      <c r="FO298" s="401"/>
      <c r="FP298" s="401"/>
      <c r="FQ298" s="401"/>
      <c r="FR298" s="401"/>
      <c r="FS298" s="401"/>
      <c r="FT298" s="401"/>
      <c r="FU298" s="401"/>
      <c r="FV298" s="401"/>
      <c r="FW298" s="401"/>
      <c r="FX298" s="401"/>
      <c r="FY298" s="401"/>
      <c r="FZ298" s="401"/>
      <c r="GA298" s="401"/>
      <c r="GB298" s="401"/>
      <c r="GC298" s="401"/>
      <c r="GD298" s="401"/>
      <c r="GE298" s="401"/>
      <c r="GF298" s="401"/>
      <c r="GG298" s="401"/>
      <c r="GH298" s="401"/>
      <c r="GI298" s="401"/>
      <c r="GJ298" s="401"/>
      <c r="GK298" s="401"/>
      <c r="GL298" s="401"/>
      <c r="GM298" s="401"/>
      <c r="GN298" s="401"/>
      <c r="GO298" s="401"/>
      <c r="GP298" s="401"/>
      <c r="GQ298" s="401"/>
      <c r="GR298" s="401"/>
      <c r="GS298" s="401"/>
      <c r="GT298" s="401"/>
      <c r="GU298" s="401"/>
      <c r="GV298" s="401"/>
      <c r="GW298" s="401"/>
      <c r="GX298" s="401"/>
      <c r="GY298" s="401"/>
      <c r="GZ298" s="401"/>
      <c r="HA298" s="401"/>
      <c r="HB298" s="401"/>
      <c r="HC298" s="401"/>
      <c r="HD298" s="401"/>
      <c r="HE298" s="401"/>
      <c r="HF298" s="401"/>
      <c r="HG298" s="401"/>
      <c r="HH298" s="401"/>
      <c r="HI298" s="401"/>
      <c r="HJ298" s="401"/>
      <c r="HK298" s="401"/>
      <c r="HL298" s="401"/>
      <c r="HM298" s="401"/>
      <c r="HN298" s="401"/>
      <c r="HO298" s="401"/>
      <c r="HP298" s="401"/>
      <c r="HQ298" s="401"/>
      <c r="HR298" s="401"/>
      <c r="HS298" s="401"/>
      <c r="HT298" s="401"/>
      <c r="HU298" s="401"/>
      <c r="HV298" s="401"/>
      <c r="HW298" s="401"/>
      <c r="HX298" s="401"/>
      <c r="HY298" s="401"/>
      <c r="HZ298" s="401"/>
      <c r="IA298" s="401"/>
      <c r="IB298" s="401"/>
      <c r="IC298" s="401"/>
      <c r="ID298" s="401"/>
      <c r="IE298" s="401"/>
      <c r="IF298" s="401"/>
      <c r="IG298" s="401"/>
      <c r="IH298" s="401"/>
      <c r="II298" s="401"/>
      <c r="IJ298" s="401"/>
      <c r="IK298" s="401"/>
      <c r="IL298" s="401"/>
      <c r="IM298" s="401"/>
      <c r="IN298" s="401"/>
      <c r="IO298" s="401"/>
      <c r="IP298" s="401"/>
      <c r="IQ298" s="401"/>
      <c r="IR298" s="401"/>
      <c r="IS298" s="401"/>
      <c r="IT298" s="401"/>
      <c r="IU298" s="401"/>
      <c r="IV298" s="401"/>
      <c r="IW298" s="401"/>
      <c r="IX298" s="401"/>
      <c r="IY298" s="401"/>
      <c r="IZ298" s="401"/>
      <c r="JA298" s="401"/>
      <c r="JB298" s="401"/>
      <c r="JC298" s="401"/>
      <c r="JD298" s="401"/>
      <c r="JE298" s="401"/>
      <c r="JF298" s="401"/>
      <c r="JG298" s="401"/>
      <c r="JH298" s="401"/>
      <c r="JI298" s="401"/>
      <c r="JJ298" s="401"/>
      <c r="JK298" s="401"/>
      <c r="JL298" s="401"/>
      <c r="JM298" s="401"/>
      <c r="JN298" s="401"/>
      <c r="JO298" s="401"/>
      <c r="JP298" s="401"/>
      <c r="JQ298" s="401"/>
      <c r="JR298" s="401"/>
      <c r="JS298" s="401"/>
      <c r="JT298" s="401"/>
      <c r="JU298" s="401"/>
      <c r="JV298" s="401"/>
      <c r="JW298" s="401"/>
      <c r="JX298" s="401"/>
      <c r="JY298" s="401"/>
      <c r="JZ298" s="401"/>
      <c r="KA298" s="401"/>
      <c r="KB298" s="401"/>
      <c r="KC298" s="401"/>
      <c r="KD298" s="401"/>
      <c r="KE298" s="401"/>
      <c r="KF298" s="401"/>
      <c r="KG298" s="401"/>
      <c r="KH298" s="401"/>
      <c r="KI298" s="401"/>
      <c r="KJ298" s="401"/>
      <c r="KK298" s="401"/>
      <c r="KL298" s="401"/>
      <c r="KM298" s="401"/>
      <c r="KN298" s="401"/>
      <c r="KO298" s="401"/>
      <c r="KP298" s="401"/>
      <c r="KQ298" s="401"/>
      <c r="KR298" s="401"/>
      <c r="KS298" s="401"/>
      <c r="KT298" s="401"/>
      <c r="KU298" s="401"/>
      <c r="KV298" s="401"/>
      <c r="KW298" s="401"/>
      <c r="KX298" s="401"/>
      <c r="KY298" s="401"/>
      <c r="KZ298" s="401"/>
      <c r="LA298" s="401"/>
      <c r="LB298" s="401"/>
      <c r="LC298" s="401"/>
      <c r="LD298" s="401"/>
      <c r="LE298" s="401"/>
      <c r="LF298" s="401"/>
      <c r="LG298" s="401"/>
      <c r="LH298" s="401"/>
      <c r="LI298" s="401"/>
      <c r="LJ298" s="401"/>
      <c r="LK298" s="401"/>
      <c r="LL298" s="401"/>
      <c r="LM298" s="401"/>
      <c r="LN298" s="401"/>
      <c r="LO298" s="401"/>
      <c r="LP298" s="401"/>
      <c r="LQ298" s="401"/>
      <c r="LR298" s="401"/>
      <c r="LS298" s="401"/>
      <c r="LT298" s="401"/>
      <c r="LU298" s="401"/>
      <c r="LV298" s="401"/>
      <c r="LW298" s="401"/>
      <c r="LX298" s="401"/>
      <c r="LY298" s="401"/>
      <c r="LZ298" s="401"/>
      <c r="MA298" s="401"/>
      <c r="MB298" s="401"/>
      <c r="MC298" s="401"/>
      <c r="MD298" s="401"/>
      <c r="ME298" s="401"/>
      <c r="MF298" s="401"/>
      <c r="MG298" s="401"/>
      <c r="MH298" s="401"/>
      <c r="MI298" s="401"/>
      <c r="MJ298" s="401"/>
      <c r="MK298" s="401"/>
      <c r="ML298" s="401"/>
      <c r="MM298" s="401"/>
      <c r="MN298" s="401"/>
      <c r="MO298" s="401"/>
      <c r="MP298" s="401"/>
      <c r="MQ298" s="401"/>
      <c r="MR298" s="401"/>
      <c r="MS298" s="401"/>
      <c r="MT298" s="401"/>
      <c r="MU298" s="401"/>
      <c r="MV298" s="401"/>
      <c r="MW298" s="401"/>
      <c r="MX298" s="401"/>
      <c r="MY298" s="401"/>
      <c r="MZ298" s="401"/>
      <c r="NA298" s="401"/>
      <c r="NB298" s="401"/>
      <c r="NC298" s="401"/>
      <c r="ND298" s="401"/>
      <c r="NE298" s="401"/>
      <c r="NF298" s="401"/>
      <c r="NG298" s="401"/>
      <c r="NH298" s="401"/>
      <c r="NI298" s="401"/>
      <c r="NJ298" s="401"/>
      <c r="NK298" s="401"/>
      <c r="NL298" s="401"/>
      <c r="NM298" s="401"/>
      <c r="NN298" s="401"/>
      <c r="NO298" s="401"/>
      <c r="NP298" s="401"/>
      <c r="NQ298" s="401"/>
      <c r="NR298" s="401"/>
      <c r="NS298" s="401"/>
      <c r="NT298" s="401"/>
      <c r="NU298" s="401"/>
      <c r="NV298" s="401"/>
      <c r="NW298" s="401"/>
      <c r="NX298" s="401"/>
      <c r="NY298" s="401"/>
      <c r="NZ298" s="401"/>
      <c r="OA298" s="401"/>
      <c r="OB298" s="401"/>
      <c r="OC298" s="401"/>
      <c r="OD298" s="401"/>
      <c r="OE298" s="401"/>
      <c r="OF298" s="401"/>
      <c r="OG298" s="401"/>
      <c r="OH298" s="401"/>
      <c r="OI298" s="401"/>
      <c r="OJ298" s="401"/>
      <c r="OK298" s="401"/>
      <c r="OL298" s="401"/>
      <c r="OM298" s="401"/>
      <c r="ON298" s="401"/>
      <c r="OO298" s="401"/>
      <c r="OP298" s="401"/>
      <c r="OQ298" s="401"/>
      <c r="OR298" s="401"/>
      <c r="OS298" s="401"/>
      <c r="OT298" s="401"/>
      <c r="OU298" s="401"/>
      <c r="OV298" s="401"/>
      <c r="OW298" s="401"/>
      <c r="OX298" s="401"/>
      <c r="OY298" s="401"/>
      <c r="OZ298" s="401"/>
      <c r="PA298" s="401"/>
      <c r="PB298" s="401"/>
      <c r="PC298" s="401"/>
      <c r="PD298" s="401"/>
      <c r="PE298" s="401"/>
      <c r="PF298" s="401"/>
      <c r="PG298" s="401"/>
      <c r="PH298" s="401"/>
      <c r="PI298" s="401"/>
      <c r="PJ298" s="401"/>
      <c r="PK298" s="401"/>
      <c r="PL298" s="401"/>
      <c r="PM298" s="401"/>
      <c r="PN298" s="401"/>
      <c r="PO298" s="401"/>
      <c r="PP298" s="401"/>
      <c r="PQ298" s="401"/>
      <c r="PR298" s="401"/>
      <c r="PS298" s="401"/>
      <c r="PT298" s="401"/>
      <c r="PU298" s="401"/>
      <c r="PV298" s="401"/>
      <c r="PW298" s="401"/>
      <c r="PX298" s="401"/>
      <c r="PY298" s="401"/>
      <c r="PZ298" s="401"/>
      <c r="QA298" s="401"/>
      <c r="QB298" s="401"/>
      <c r="QC298" s="401"/>
      <c r="QD298" s="401"/>
      <c r="QE298" s="401"/>
      <c r="QF298" s="401"/>
      <c r="QG298" s="401"/>
      <c r="QH298" s="401"/>
      <c r="QI298" s="401"/>
      <c r="QJ298" s="401"/>
      <c r="QK298" s="401"/>
      <c r="QL298" s="401"/>
      <c r="QM298" s="401"/>
      <c r="QN298" s="401"/>
      <c r="QO298" s="401"/>
      <c r="QP298" s="401"/>
      <c r="QQ298" s="401"/>
      <c r="QR298" s="401"/>
      <c r="QS298" s="401"/>
      <c r="QT298" s="401"/>
      <c r="QU298" s="401"/>
      <c r="QV298" s="401"/>
      <c r="QW298" s="401"/>
      <c r="QX298" s="401"/>
      <c r="QY298" s="401"/>
      <c r="QZ298" s="401"/>
      <c r="RA298" s="401"/>
      <c r="RB298" s="401"/>
      <c r="RC298" s="401"/>
      <c r="RD298" s="401"/>
      <c r="RE298" s="401"/>
      <c r="RF298" s="401"/>
      <c r="RG298" s="401"/>
      <c r="RH298" s="401"/>
      <c r="RI298" s="401"/>
      <c r="RJ298" s="401"/>
      <c r="RK298" s="401"/>
      <c r="RL298" s="401"/>
      <c r="RM298" s="401"/>
      <c r="RN298" s="401"/>
      <c r="RO298" s="401"/>
      <c r="RP298" s="401"/>
      <c r="RQ298" s="401"/>
      <c r="RR298" s="401"/>
      <c r="RS298" s="401"/>
      <c r="RT298" s="401"/>
      <c r="RU298" s="401"/>
      <c r="RV298" s="401"/>
      <c r="RW298" s="401"/>
      <c r="RX298" s="401"/>
      <c r="RY298" s="401"/>
      <c r="RZ298" s="401"/>
      <c r="SA298" s="401"/>
      <c r="SB298" s="401"/>
      <c r="SC298" s="401"/>
      <c r="SD298" s="401"/>
      <c r="SE298" s="401"/>
      <c r="SF298" s="401"/>
      <c r="SG298" s="401"/>
      <c r="SH298" s="401"/>
      <c r="SI298" s="401"/>
      <c r="SJ298" s="401"/>
      <c r="SK298" s="401"/>
      <c r="SL298" s="401"/>
      <c r="SM298" s="401"/>
      <c r="SN298" s="401"/>
      <c r="SO298" s="401"/>
      <c r="SP298" s="401"/>
      <c r="SQ298" s="401"/>
      <c r="SR298" s="401"/>
      <c r="SS298" s="401"/>
      <c r="ST298" s="401"/>
      <c r="SU298" s="401"/>
      <c r="SV298" s="401"/>
      <c r="SW298" s="401"/>
      <c r="SX298" s="401"/>
      <c r="SY298" s="401"/>
      <c r="SZ298" s="401"/>
      <c r="TA298" s="401"/>
      <c r="TB298" s="401"/>
      <c r="TC298" s="401"/>
      <c r="TD298" s="401"/>
      <c r="TE298" s="401"/>
      <c r="TF298" s="401"/>
      <c r="TG298" s="401"/>
      <c r="TH298" s="401"/>
      <c r="TI298" s="401"/>
      <c r="TJ298" s="401"/>
      <c r="TK298" s="401"/>
      <c r="TL298" s="401"/>
      <c r="TM298" s="401"/>
      <c r="TN298" s="401"/>
      <c r="TO298" s="401"/>
      <c r="TP298" s="401"/>
      <c r="TQ298" s="401"/>
      <c r="TR298" s="401"/>
      <c r="TS298" s="401"/>
      <c r="TT298" s="401"/>
      <c r="TU298" s="401"/>
      <c r="TV298" s="401"/>
      <c r="TW298" s="401"/>
      <c r="TX298" s="401"/>
      <c r="TY298" s="401"/>
      <c r="TZ298" s="401"/>
      <c r="UA298" s="401"/>
      <c r="UB298" s="401"/>
      <c r="UC298" s="401"/>
      <c r="UD298" s="401"/>
      <c r="UE298" s="401"/>
      <c r="UF298" s="401"/>
      <c r="UG298" s="401"/>
      <c r="UH298" s="401"/>
      <c r="UI298" s="401"/>
      <c r="UJ298" s="401"/>
      <c r="UK298" s="401"/>
      <c r="UL298" s="401"/>
      <c r="UM298" s="401"/>
    </row>
    <row r="299" spans="1:559" s="467" customFormat="1" ht="13.95" customHeight="1">
      <c r="A299" s="952" t="s">
        <v>621</v>
      </c>
      <c r="B299" s="450" t="s">
        <v>1349</v>
      </c>
      <c r="C299" s="451" t="s">
        <v>626</v>
      </c>
      <c r="D299" s="451" t="s">
        <v>1419</v>
      </c>
      <c r="E299" s="451" t="s">
        <v>1420</v>
      </c>
      <c r="F299" s="452">
        <v>30.7</v>
      </c>
      <c r="G299" s="452">
        <v>0.93</v>
      </c>
      <c r="H299" s="452">
        <v>2.8</v>
      </c>
      <c r="I299" s="453">
        <f>COUNT(F299:F301)</f>
        <v>3</v>
      </c>
      <c r="J299" s="458">
        <f>AVERAGE(F299:F301)</f>
        <v>47.109999999999992</v>
      </c>
      <c r="K299" s="458">
        <f>STDEV(F299:F301)</f>
        <v>29.617331074895993</v>
      </c>
      <c r="L299" s="459">
        <f>K299/J299</f>
        <v>0.62868459084899164</v>
      </c>
      <c r="M299" s="454">
        <f t="shared" si="154"/>
        <v>0.5540674802365736</v>
      </c>
      <c r="N299" s="455">
        <f t="shared" si="155"/>
        <v>0.28976633240747868</v>
      </c>
      <c r="O299" s="455">
        <f t="shared" si="156"/>
        <v>0.42046733518504265</v>
      </c>
      <c r="P299" s="455">
        <f t="shared" si="157"/>
        <v>0.57953266481495735</v>
      </c>
      <c r="Q299" s="456">
        <f t="shared" si="158"/>
        <v>1.7385979944448722</v>
      </c>
      <c r="R299" s="457">
        <f>COUNT(F299:F301)</f>
        <v>3</v>
      </c>
      <c r="S299" s="458">
        <f>AVERAGE(F299:F301)</f>
        <v>47.109999999999992</v>
      </c>
      <c r="T299" s="458">
        <f>STDEV(F299:F301)</f>
        <v>29.617331074895993</v>
      </c>
      <c r="U299" s="459">
        <f t="shared" si="163"/>
        <v>0.62868459084899164</v>
      </c>
      <c r="V299" s="460">
        <f t="shared" si="159"/>
        <v>16.409999999999993</v>
      </c>
      <c r="W299" s="460">
        <f t="shared" si="160"/>
        <v>1.196</v>
      </c>
      <c r="X299" s="461">
        <f t="shared" si="161"/>
        <v>35.422327965575604</v>
      </c>
      <c r="Y299" s="462" t="str">
        <f t="shared" si="162"/>
        <v>Accept</v>
      </c>
      <c r="Z299" s="461"/>
      <c r="AA299" s="461"/>
      <c r="AB299" s="463"/>
      <c r="AC299" s="463"/>
      <c r="AD299" s="461"/>
      <c r="AE299" s="463"/>
      <c r="AF299" s="464">
        <f>COUNT(F299:F301)</f>
        <v>3</v>
      </c>
      <c r="AG299" s="465">
        <f>AVERAGE(F299:F301)</f>
        <v>47.109999999999992</v>
      </c>
      <c r="AH299" s="465">
        <f>STDEV(F299:F301)</f>
        <v>29.617331074895993</v>
      </c>
      <c r="AI299" s="466">
        <f>AH299/AG299</f>
        <v>0.62868459084899164</v>
      </c>
      <c r="AJ299" s="552"/>
      <c r="AK299" s="552"/>
      <c r="AL299" s="552"/>
      <c r="AM299" s="401"/>
      <c r="AN299" s="401"/>
      <c r="AO299" s="401"/>
      <c r="AP299" s="401"/>
      <c r="AQ299" s="401"/>
      <c r="AR299" s="401"/>
      <c r="AS299" s="401"/>
      <c r="AT299" s="401"/>
      <c r="AU299" s="401"/>
      <c r="AV299" s="401"/>
      <c r="AW299" s="401"/>
      <c r="AX299" s="401"/>
      <c r="AY299" s="401"/>
      <c r="AZ299" s="401"/>
      <c r="BA299" s="401"/>
      <c r="BB299" s="401"/>
      <c r="BC299" s="401"/>
      <c r="BD299" s="401"/>
      <c r="BE299" s="401"/>
      <c r="BF299" s="401"/>
      <c r="BG299" s="401"/>
      <c r="BH299" s="401"/>
      <c r="BI299" s="401"/>
      <c r="BJ299" s="401"/>
      <c r="BK299" s="401"/>
      <c r="BL299" s="401"/>
      <c r="BM299" s="401"/>
      <c r="BN299" s="401"/>
      <c r="BO299" s="401"/>
      <c r="BP299" s="401"/>
      <c r="BQ299" s="401"/>
      <c r="BR299" s="401"/>
      <c r="BS299" s="401"/>
      <c r="BT299" s="401"/>
      <c r="BU299" s="401"/>
      <c r="BV299" s="401"/>
      <c r="BW299" s="401"/>
      <c r="BX299" s="401"/>
      <c r="BY299" s="401"/>
      <c r="BZ299" s="401"/>
      <c r="CA299" s="401"/>
      <c r="CB299" s="401"/>
      <c r="CC299" s="401"/>
      <c r="CD299" s="401"/>
      <c r="CE299" s="401"/>
      <c r="CF299" s="401"/>
      <c r="CG299" s="401"/>
      <c r="CH299" s="401"/>
      <c r="CI299" s="401"/>
      <c r="CJ299" s="401"/>
      <c r="CK299" s="401"/>
      <c r="CL299" s="401"/>
      <c r="CM299" s="401"/>
      <c r="CN299" s="401"/>
      <c r="CO299" s="401"/>
      <c r="CP299" s="401"/>
      <c r="CQ299" s="401"/>
      <c r="CR299" s="401"/>
      <c r="CS299" s="401"/>
      <c r="CT299" s="401"/>
      <c r="CU299" s="401"/>
      <c r="CV299" s="401"/>
      <c r="CW299" s="401"/>
      <c r="CX299" s="401"/>
      <c r="CY299" s="401"/>
      <c r="CZ299" s="401"/>
      <c r="DA299" s="401"/>
      <c r="DB299" s="401"/>
      <c r="DC299" s="401"/>
      <c r="DD299" s="401"/>
      <c r="DE299" s="401"/>
      <c r="DF299" s="401"/>
      <c r="DG299" s="401"/>
      <c r="DH299" s="401"/>
      <c r="DI299" s="401"/>
      <c r="DJ299" s="401"/>
      <c r="DK299" s="401"/>
      <c r="DL299" s="401"/>
      <c r="DM299" s="401"/>
      <c r="DN299" s="401"/>
      <c r="DO299" s="401"/>
      <c r="DP299" s="401"/>
      <c r="DQ299" s="401"/>
      <c r="DR299" s="401"/>
      <c r="DS299" s="401"/>
      <c r="DT299" s="401"/>
      <c r="DU299" s="401"/>
      <c r="DV299" s="401"/>
      <c r="DW299" s="401"/>
      <c r="DX299" s="401"/>
      <c r="DY299" s="401"/>
      <c r="DZ299" s="401"/>
      <c r="EA299" s="401"/>
      <c r="EB299" s="401"/>
      <c r="EC299" s="401"/>
      <c r="ED299" s="401"/>
      <c r="EE299" s="401"/>
      <c r="EF299" s="401"/>
      <c r="EG299" s="401"/>
      <c r="EH299" s="401"/>
      <c r="EI299" s="401"/>
      <c r="EJ299" s="401"/>
      <c r="EK299" s="401"/>
      <c r="EL299" s="401"/>
      <c r="EM299" s="401"/>
      <c r="EN299" s="401"/>
      <c r="EO299" s="401"/>
      <c r="EP299" s="401"/>
      <c r="EQ299" s="401"/>
      <c r="ER299" s="401"/>
      <c r="ES299" s="401"/>
      <c r="ET299" s="401"/>
      <c r="EU299" s="401"/>
      <c r="EV299" s="401"/>
      <c r="EW299" s="401"/>
      <c r="EX299" s="401"/>
      <c r="EY299" s="401"/>
      <c r="EZ299" s="401"/>
      <c r="FA299" s="401"/>
      <c r="FB299" s="401"/>
      <c r="FC299" s="401"/>
      <c r="FD299" s="401"/>
      <c r="FE299" s="401"/>
      <c r="FF299" s="401"/>
      <c r="FG299" s="401"/>
      <c r="FH299" s="401"/>
      <c r="FI299" s="401"/>
      <c r="FJ299" s="401"/>
      <c r="FK299" s="401"/>
      <c r="FL299" s="401"/>
      <c r="FM299" s="401"/>
      <c r="FN299" s="401"/>
      <c r="FO299" s="401"/>
      <c r="FP299" s="401"/>
      <c r="FQ299" s="401"/>
      <c r="FR299" s="401"/>
      <c r="FS299" s="401"/>
      <c r="FT299" s="401"/>
      <c r="FU299" s="401"/>
      <c r="FV299" s="401"/>
      <c r="FW299" s="401"/>
      <c r="FX299" s="401"/>
      <c r="FY299" s="401"/>
      <c r="FZ299" s="401"/>
      <c r="GA299" s="401"/>
      <c r="GB299" s="401"/>
      <c r="GC299" s="401"/>
      <c r="GD299" s="401"/>
      <c r="GE299" s="401"/>
      <c r="GF299" s="401"/>
      <c r="GG299" s="401"/>
      <c r="GH299" s="401"/>
      <c r="GI299" s="401"/>
      <c r="GJ299" s="401"/>
      <c r="GK299" s="401"/>
      <c r="GL299" s="401"/>
      <c r="GM299" s="401"/>
      <c r="GN299" s="401"/>
      <c r="GO299" s="401"/>
      <c r="GP299" s="401"/>
      <c r="GQ299" s="401"/>
      <c r="GR299" s="401"/>
      <c r="GS299" s="401"/>
      <c r="GT299" s="401"/>
      <c r="GU299" s="401"/>
      <c r="GV299" s="401"/>
      <c r="GW299" s="401"/>
      <c r="GX299" s="401"/>
      <c r="GY299" s="401"/>
      <c r="GZ299" s="401"/>
      <c r="HA299" s="401"/>
      <c r="HB299" s="401"/>
      <c r="HC299" s="401"/>
      <c r="HD299" s="401"/>
      <c r="HE299" s="401"/>
      <c r="HF299" s="401"/>
      <c r="HG299" s="401"/>
      <c r="HH299" s="401"/>
      <c r="HI299" s="401"/>
      <c r="HJ299" s="401"/>
      <c r="HK299" s="401"/>
      <c r="HL299" s="401"/>
      <c r="HM299" s="401"/>
      <c r="HN299" s="401"/>
      <c r="HO299" s="401"/>
      <c r="HP299" s="401"/>
      <c r="HQ299" s="401"/>
      <c r="HR299" s="401"/>
      <c r="HS299" s="401"/>
      <c r="HT299" s="401"/>
      <c r="HU299" s="401"/>
      <c r="HV299" s="401"/>
      <c r="HW299" s="401"/>
      <c r="HX299" s="401"/>
      <c r="HY299" s="401"/>
      <c r="HZ299" s="401"/>
      <c r="IA299" s="401"/>
      <c r="IB299" s="401"/>
      <c r="IC299" s="401"/>
      <c r="ID299" s="401"/>
      <c r="IE299" s="401"/>
      <c r="IF299" s="401"/>
      <c r="IG299" s="401"/>
      <c r="IH299" s="401"/>
      <c r="II299" s="401"/>
      <c r="IJ299" s="401"/>
      <c r="IK299" s="401"/>
      <c r="IL299" s="401"/>
      <c r="IM299" s="401"/>
      <c r="IN299" s="401"/>
      <c r="IO299" s="401"/>
      <c r="IP299" s="401"/>
      <c r="IQ299" s="401"/>
      <c r="IR299" s="401"/>
      <c r="IS299" s="401"/>
      <c r="IT299" s="401"/>
      <c r="IU299" s="401"/>
      <c r="IV299" s="401"/>
      <c r="IW299" s="401"/>
      <c r="IX299" s="401"/>
      <c r="IY299" s="401"/>
      <c r="IZ299" s="401"/>
      <c r="JA299" s="401"/>
      <c r="JB299" s="401"/>
      <c r="JC299" s="401"/>
      <c r="JD299" s="401"/>
      <c r="JE299" s="401"/>
      <c r="JF299" s="401"/>
      <c r="JG299" s="401"/>
      <c r="JH299" s="401"/>
      <c r="JI299" s="401"/>
      <c r="JJ299" s="401"/>
      <c r="JK299" s="401"/>
      <c r="JL299" s="401"/>
      <c r="JM299" s="401"/>
      <c r="JN299" s="401"/>
      <c r="JO299" s="401"/>
      <c r="JP299" s="401"/>
      <c r="JQ299" s="401"/>
      <c r="JR299" s="401"/>
      <c r="JS299" s="401"/>
      <c r="JT299" s="401"/>
      <c r="JU299" s="401"/>
      <c r="JV299" s="401"/>
      <c r="JW299" s="401"/>
      <c r="JX299" s="401"/>
      <c r="JY299" s="401"/>
      <c r="JZ299" s="401"/>
      <c r="KA299" s="401"/>
      <c r="KB299" s="401"/>
      <c r="KC299" s="401"/>
      <c r="KD299" s="401"/>
      <c r="KE299" s="401"/>
      <c r="KF299" s="401"/>
      <c r="KG299" s="401"/>
      <c r="KH299" s="401"/>
      <c r="KI299" s="401"/>
      <c r="KJ299" s="401"/>
      <c r="KK299" s="401"/>
      <c r="KL299" s="401"/>
      <c r="KM299" s="401"/>
      <c r="KN299" s="401"/>
      <c r="KO299" s="401"/>
      <c r="KP299" s="401"/>
      <c r="KQ299" s="401"/>
      <c r="KR299" s="401"/>
      <c r="KS299" s="401"/>
      <c r="KT299" s="401"/>
      <c r="KU299" s="401"/>
      <c r="KV299" s="401"/>
      <c r="KW299" s="401"/>
      <c r="KX299" s="401"/>
      <c r="KY299" s="401"/>
      <c r="KZ299" s="401"/>
      <c r="LA299" s="401"/>
      <c r="LB299" s="401"/>
      <c r="LC299" s="401"/>
      <c r="LD299" s="401"/>
      <c r="LE299" s="401"/>
      <c r="LF299" s="401"/>
      <c r="LG299" s="401"/>
      <c r="LH299" s="401"/>
      <c r="LI299" s="401"/>
      <c r="LJ299" s="401"/>
      <c r="LK299" s="401"/>
      <c r="LL299" s="401"/>
      <c r="LM299" s="401"/>
      <c r="LN299" s="401"/>
      <c r="LO299" s="401"/>
      <c r="LP299" s="401"/>
      <c r="LQ299" s="401"/>
      <c r="LR299" s="401"/>
      <c r="LS299" s="401"/>
      <c r="LT299" s="401"/>
      <c r="LU299" s="401"/>
      <c r="LV299" s="401"/>
      <c r="LW299" s="401"/>
      <c r="LX299" s="401"/>
      <c r="LY299" s="401"/>
      <c r="LZ299" s="401"/>
      <c r="MA299" s="401"/>
      <c r="MB299" s="401"/>
      <c r="MC299" s="401"/>
      <c r="MD299" s="401"/>
      <c r="ME299" s="401"/>
      <c r="MF299" s="401"/>
      <c r="MG299" s="401"/>
      <c r="MH299" s="401"/>
      <c r="MI299" s="401"/>
      <c r="MJ299" s="401"/>
      <c r="MK299" s="401"/>
      <c r="ML299" s="401"/>
      <c r="MM299" s="401"/>
      <c r="MN299" s="401"/>
      <c r="MO299" s="401"/>
      <c r="MP299" s="401"/>
      <c r="MQ299" s="401"/>
      <c r="MR299" s="401"/>
      <c r="MS299" s="401"/>
      <c r="MT299" s="401"/>
      <c r="MU299" s="401"/>
      <c r="MV299" s="401"/>
      <c r="MW299" s="401"/>
      <c r="MX299" s="401"/>
      <c r="MY299" s="401"/>
      <c r="MZ299" s="401"/>
      <c r="NA299" s="401"/>
      <c r="NB299" s="401"/>
      <c r="NC299" s="401"/>
      <c r="ND299" s="401"/>
      <c r="NE299" s="401"/>
      <c r="NF299" s="401"/>
      <c r="NG299" s="401"/>
      <c r="NH299" s="401"/>
      <c r="NI299" s="401"/>
      <c r="NJ299" s="401"/>
      <c r="NK299" s="401"/>
      <c r="NL299" s="401"/>
      <c r="NM299" s="401"/>
      <c r="NN299" s="401"/>
      <c r="NO299" s="401"/>
      <c r="NP299" s="401"/>
      <c r="NQ299" s="401"/>
      <c r="NR299" s="401"/>
      <c r="NS299" s="401"/>
      <c r="NT299" s="401"/>
      <c r="NU299" s="401"/>
      <c r="NV299" s="401"/>
      <c r="NW299" s="401"/>
      <c r="NX299" s="401"/>
      <c r="NY299" s="401"/>
      <c r="NZ299" s="401"/>
      <c r="OA299" s="401"/>
      <c r="OB299" s="401"/>
      <c r="OC299" s="401"/>
      <c r="OD299" s="401"/>
      <c r="OE299" s="401"/>
      <c r="OF299" s="401"/>
      <c r="OG299" s="401"/>
      <c r="OH299" s="401"/>
      <c r="OI299" s="401"/>
      <c r="OJ299" s="401"/>
      <c r="OK299" s="401"/>
      <c r="OL299" s="401"/>
      <c r="OM299" s="401"/>
      <c r="ON299" s="401"/>
      <c r="OO299" s="401"/>
      <c r="OP299" s="401"/>
      <c r="OQ299" s="401"/>
      <c r="OR299" s="401"/>
      <c r="OS299" s="401"/>
      <c r="OT299" s="401"/>
      <c r="OU299" s="401"/>
      <c r="OV299" s="401"/>
      <c r="OW299" s="401"/>
      <c r="OX299" s="401"/>
      <c r="OY299" s="401"/>
      <c r="OZ299" s="401"/>
      <c r="PA299" s="401"/>
      <c r="PB299" s="401"/>
      <c r="PC299" s="401"/>
      <c r="PD299" s="401"/>
      <c r="PE299" s="401"/>
      <c r="PF299" s="401"/>
      <c r="PG299" s="401"/>
      <c r="PH299" s="401"/>
      <c r="PI299" s="401"/>
      <c r="PJ299" s="401"/>
      <c r="PK299" s="401"/>
      <c r="PL299" s="401"/>
      <c r="PM299" s="401"/>
      <c r="PN299" s="401"/>
      <c r="PO299" s="401"/>
      <c r="PP299" s="401"/>
      <c r="PQ299" s="401"/>
      <c r="PR299" s="401"/>
      <c r="PS299" s="401"/>
      <c r="PT299" s="401"/>
      <c r="PU299" s="401"/>
      <c r="PV299" s="401"/>
      <c r="PW299" s="401"/>
      <c r="PX299" s="401"/>
      <c r="PY299" s="401"/>
      <c r="PZ299" s="401"/>
      <c r="QA299" s="401"/>
      <c r="QB299" s="401"/>
      <c r="QC299" s="401"/>
      <c r="QD299" s="401"/>
      <c r="QE299" s="401"/>
      <c r="QF299" s="401"/>
      <c r="QG299" s="401"/>
      <c r="QH299" s="401"/>
      <c r="QI299" s="401"/>
      <c r="QJ299" s="401"/>
      <c r="QK299" s="401"/>
      <c r="QL299" s="401"/>
      <c r="QM299" s="401"/>
      <c r="QN299" s="401"/>
      <c r="QO299" s="401"/>
      <c r="QP299" s="401"/>
      <c r="QQ299" s="401"/>
      <c r="QR299" s="401"/>
      <c r="QS299" s="401"/>
      <c r="QT299" s="401"/>
      <c r="QU299" s="401"/>
      <c r="QV299" s="401"/>
      <c r="QW299" s="401"/>
      <c r="QX299" s="401"/>
      <c r="QY299" s="401"/>
      <c r="QZ299" s="401"/>
      <c r="RA299" s="401"/>
      <c r="RB299" s="401"/>
      <c r="RC299" s="401"/>
      <c r="RD299" s="401"/>
      <c r="RE299" s="401"/>
      <c r="RF299" s="401"/>
      <c r="RG299" s="401"/>
      <c r="RH299" s="401"/>
      <c r="RI299" s="401"/>
      <c r="RJ299" s="401"/>
      <c r="RK299" s="401"/>
      <c r="RL299" s="401"/>
      <c r="RM299" s="401"/>
      <c r="RN299" s="401"/>
      <c r="RO299" s="401"/>
      <c r="RP299" s="401"/>
      <c r="RQ299" s="401"/>
      <c r="RR299" s="401"/>
      <c r="RS299" s="401"/>
      <c r="RT299" s="401"/>
      <c r="RU299" s="401"/>
      <c r="RV299" s="401"/>
      <c r="RW299" s="401"/>
      <c r="RX299" s="401"/>
      <c r="RY299" s="401"/>
      <c r="RZ299" s="401"/>
      <c r="SA299" s="401"/>
      <c r="SB299" s="401"/>
      <c r="SC299" s="401"/>
      <c r="SD299" s="401"/>
      <c r="SE299" s="401"/>
      <c r="SF299" s="401"/>
      <c r="SG299" s="401"/>
      <c r="SH299" s="401"/>
      <c r="SI299" s="401"/>
      <c r="SJ299" s="401"/>
      <c r="SK299" s="401"/>
      <c r="SL299" s="401"/>
      <c r="SM299" s="401"/>
      <c r="SN299" s="401"/>
      <c r="SO299" s="401"/>
      <c r="SP299" s="401"/>
      <c r="SQ299" s="401"/>
      <c r="SR299" s="401"/>
      <c r="SS299" s="401"/>
      <c r="ST299" s="401"/>
      <c r="SU299" s="401"/>
      <c r="SV299" s="401"/>
      <c r="SW299" s="401"/>
      <c r="SX299" s="401"/>
      <c r="SY299" s="401"/>
      <c r="SZ299" s="401"/>
      <c r="TA299" s="401"/>
      <c r="TB299" s="401"/>
      <c r="TC299" s="401"/>
      <c r="TD299" s="401"/>
      <c r="TE299" s="401"/>
      <c r="TF299" s="401"/>
      <c r="TG299" s="401"/>
      <c r="TH299" s="401"/>
      <c r="TI299" s="401"/>
      <c r="TJ299" s="401"/>
      <c r="TK299" s="401"/>
      <c r="TL299" s="401"/>
      <c r="TM299" s="401"/>
      <c r="TN299" s="401"/>
      <c r="TO299" s="401"/>
      <c r="TP299" s="401"/>
      <c r="TQ299" s="401"/>
      <c r="TR299" s="401"/>
      <c r="TS299" s="401"/>
      <c r="TT299" s="401"/>
      <c r="TU299" s="401"/>
      <c r="TV299" s="401"/>
      <c r="TW299" s="401"/>
      <c r="TX299" s="401"/>
      <c r="TY299" s="401"/>
      <c r="TZ299" s="401"/>
      <c r="UA299" s="401"/>
      <c r="UB299" s="401"/>
      <c r="UC299" s="401"/>
      <c r="UD299" s="401"/>
      <c r="UE299" s="401"/>
      <c r="UF299" s="401"/>
      <c r="UG299" s="401"/>
      <c r="UH299" s="401"/>
      <c r="UI299" s="401"/>
      <c r="UJ299" s="401"/>
      <c r="UK299" s="401"/>
      <c r="UL299" s="401"/>
      <c r="UM299" s="401"/>
    </row>
    <row r="300" spans="1:559" s="401" customFormat="1" ht="13.95" customHeight="1">
      <c r="A300" s="953"/>
      <c r="B300" s="468" t="s">
        <v>1349</v>
      </c>
      <c r="C300" s="469" t="s">
        <v>626</v>
      </c>
      <c r="D300" s="469" t="s">
        <v>1421</v>
      </c>
      <c r="E300" s="469" t="s">
        <v>1422</v>
      </c>
      <c r="F300" s="470">
        <v>81.3</v>
      </c>
      <c r="G300" s="470">
        <v>2.5299999999999998</v>
      </c>
      <c r="H300" s="470">
        <v>7.52</v>
      </c>
      <c r="I300" s="471">
        <f t="shared" ref="I300:L301" si="172">I299</f>
        <v>3</v>
      </c>
      <c r="J300" s="472">
        <f t="shared" si="172"/>
        <v>47.109999999999992</v>
      </c>
      <c r="K300" s="472">
        <f t="shared" si="172"/>
        <v>29.617331074895993</v>
      </c>
      <c r="L300" s="473">
        <f t="shared" si="172"/>
        <v>0.62868459084899164</v>
      </c>
      <c r="M300" s="474">
        <f t="shared" si="154"/>
        <v>1.1543916605294615</v>
      </c>
      <c r="N300" s="475">
        <f t="shared" si="155"/>
        <v>0.87583018368873966</v>
      </c>
      <c r="O300" s="475">
        <f t="shared" si="156"/>
        <v>0.75166036737747932</v>
      </c>
      <c r="P300" s="475">
        <f t="shared" si="157"/>
        <v>0.24833963262252068</v>
      </c>
      <c r="Q300" s="476">
        <f t="shared" si="158"/>
        <v>0.74501889786756204</v>
      </c>
      <c r="R300" s="477"/>
      <c r="S300" s="472"/>
      <c r="T300" s="472"/>
      <c r="U300" s="473"/>
      <c r="V300" s="478">
        <f t="shared" si="159"/>
        <v>34.190000000000005</v>
      </c>
      <c r="W300" s="478">
        <f t="shared" si="160"/>
        <v>1.196</v>
      </c>
      <c r="X300" s="479">
        <f t="shared" si="161"/>
        <v>35.422327965575604</v>
      </c>
      <c r="Y300" s="480" t="str">
        <f t="shared" si="162"/>
        <v>Accept</v>
      </c>
      <c r="Z300" s="479"/>
      <c r="AA300" s="479"/>
      <c r="AB300" s="481"/>
      <c r="AC300" s="481"/>
      <c r="AD300" s="479"/>
      <c r="AE300" s="481"/>
      <c r="AF300" s="464"/>
      <c r="AG300" s="482"/>
      <c r="AH300" s="482"/>
      <c r="AI300" s="483"/>
      <c r="AJ300" s="552"/>
      <c r="AK300" s="552"/>
      <c r="AL300" s="552"/>
    </row>
    <row r="301" spans="1:559" s="501" customFormat="1" ht="13.95" customHeight="1">
      <c r="A301" s="953"/>
      <c r="B301" s="484" t="s">
        <v>1349</v>
      </c>
      <c r="C301" s="485" t="s">
        <v>626</v>
      </c>
      <c r="D301" s="485" t="s">
        <v>1423</v>
      </c>
      <c r="E301" s="485" t="s">
        <v>1424</v>
      </c>
      <c r="F301" s="486">
        <v>29.33</v>
      </c>
      <c r="G301" s="486">
        <v>0.89</v>
      </c>
      <c r="H301" s="486">
        <v>2.68</v>
      </c>
      <c r="I301" s="487">
        <f t="shared" si="172"/>
        <v>3</v>
      </c>
      <c r="J301" s="488">
        <f t="shared" si="172"/>
        <v>47.109999999999992</v>
      </c>
      <c r="K301" s="488">
        <f t="shared" si="172"/>
        <v>29.617331074895993</v>
      </c>
      <c r="L301" s="489">
        <f t="shared" si="172"/>
        <v>0.62868459084899164</v>
      </c>
      <c r="M301" s="490">
        <f t="shared" si="154"/>
        <v>0.60032418029288726</v>
      </c>
      <c r="N301" s="491">
        <f t="shared" si="155"/>
        <v>0.2741451034077797</v>
      </c>
      <c r="O301" s="491">
        <f t="shared" si="156"/>
        <v>0.4517097931844406</v>
      </c>
      <c r="P301" s="491">
        <f t="shared" si="157"/>
        <v>0.5482902068155594</v>
      </c>
      <c r="Q301" s="492">
        <f t="shared" si="158"/>
        <v>1.6448706204466781</v>
      </c>
      <c r="R301" s="493"/>
      <c r="S301" s="488"/>
      <c r="T301" s="488"/>
      <c r="U301" s="489"/>
      <c r="V301" s="494">
        <f t="shared" si="159"/>
        <v>17.779999999999994</v>
      </c>
      <c r="W301" s="494">
        <f t="shared" si="160"/>
        <v>1.196</v>
      </c>
      <c r="X301" s="495">
        <f t="shared" si="161"/>
        <v>35.422327965575604</v>
      </c>
      <c r="Y301" s="496" t="str">
        <f t="shared" si="162"/>
        <v>Accept</v>
      </c>
      <c r="Z301" s="495"/>
      <c r="AA301" s="495"/>
      <c r="AB301" s="497"/>
      <c r="AC301" s="497"/>
      <c r="AD301" s="495"/>
      <c r="AE301" s="497"/>
      <c r="AF301" s="498"/>
      <c r="AG301" s="499"/>
      <c r="AH301" s="499"/>
      <c r="AI301" s="500"/>
      <c r="AJ301" s="552"/>
      <c r="AK301" s="552"/>
      <c r="AL301" s="552"/>
      <c r="AM301" s="401"/>
      <c r="AN301" s="401"/>
      <c r="AO301" s="401"/>
      <c r="AP301" s="401"/>
      <c r="AQ301" s="401"/>
      <c r="AR301" s="401"/>
      <c r="AS301" s="401"/>
      <c r="AT301" s="401"/>
      <c r="AU301" s="401"/>
      <c r="AV301" s="401"/>
      <c r="AW301" s="401"/>
      <c r="AX301" s="401"/>
      <c r="AY301" s="401"/>
      <c r="AZ301" s="401"/>
      <c r="BA301" s="401"/>
      <c r="BB301" s="401"/>
      <c r="BC301" s="401"/>
      <c r="BD301" s="401"/>
      <c r="BE301" s="401"/>
      <c r="BF301" s="401"/>
      <c r="BG301" s="401"/>
      <c r="BH301" s="401"/>
      <c r="BI301" s="401"/>
      <c r="BJ301" s="401"/>
      <c r="BK301" s="401"/>
      <c r="BL301" s="401"/>
      <c r="BM301" s="401"/>
      <c r="BN301" s="401"/>
      <c r="BO301" s="401"/>
      <c r="BP301" s="401"/>
      <c r="BQ301" s="401"/>
      <c r="BR301" s="401"/>
      <c r="BS301" s="401"/>
      <c r="BT301" s="401"/>
      <c r="BU301" s="401"/>
      <c r="BV301" s="401"/>
      <c r="BW301" s="401"/>
      <c r="BX301" s="401"/>
      <c r="BY301" s="401"/>
      <c r="BZ301" s="401"/>
      <c r="CA301" s="401"/>
      <c r="CB301" s="401"/>
      <c r="CC301" s="401"/>
      <c r="CD301" s="401"/>
      <c r="CE301" s="401"/>
      <c r="CF301" s="401"/>
      <c r="CG301" s="401"/>
      <c r="CH301" s="401"/>
      <c r="CI301" s="401"/>
      <c r="CJ301" s="401"/>
      <c r="CK301" s="401"/>
      <c r="CL301" s="401"/>
      <c r="CM301" s="401"/>
      <c r="CN301" s="401"/>
      <c r="CO301" s="401"/>
      <c r="CP301" s="401"/>
      <c r="CQ301" s="401"/>
      <c r="CR301" s="401"/>
      <c r="CS301" s="401"/>
      <c r="CT301" s="401"/>
      <c r="CU301" s="401"/>
      <c r="CV301" s="401"/>
      <c r="CW301" s="401"/>
      <c r="CX301" s="401"/>
      <c r="CY301" s="401"/>
      <c r="CZ301" s="401"/>
      <c r="DA301" s="401"/>
      <c r="DB301" s="401"/>
      <c r="DC301" s="401"/>
      <c r="DD301" s="401"/>
      <c r="DE301" s="401"/>
      <c r="DF301" s="401"/>
      <c r="DG301" s="401"/>
      <c r="DH301" s="401"/>
      <c r="DI301" s="401"/>
      <c r="DJ301" s="401"/>
      <c r="DK301" s="401"/>
      <c r="DL301" s="401"/>
      <c r="DM301" s="401"/>
      <c r="DN301" s="401"/>
      <c r="DO301" s="401"/>
      <c r="DP301" s="401"/>
      <c r="DQ301" s="401"/>
      <c r="DR301" s="401"/>
      <c r="DS301" s="401"/>
      <c r="DT301" s="401"/>
      <c r="DU301" s="401"/>
      <c r="DV301" s="401"/>
      <c r="DW301" s="401"/>
      <c r="DX301" s="401"/>
      <c r="DY301" s="401"/>
      <c r="DZ301" s="401"/>
      <c r="EA301" s="401"/>
      <c r="EB301" s="401"/>
      <c r="EC301" s="401"/>
      <c r="ED301" s="401"/>
      <c r="EE301" s="401"/>
      <c r="EF301" s="401"/>
      <c r="EG301" s="401"/>
      <c r="EH301" s="401"/>
      <c r="EI301" s="401"/>
      <c r="EJ301" s="401"/>
      <c r="EK301" s="401"/>
      <c r="EL301" s="401"/>
      <c r="EM301" s="401"/>
      <c r="EN301" s="401"/>
      <c r="EO301" s="401"/>
      <c r="EP301" s="401"/>
      <c r="EQ301" s="401"/>
      <c r="ER301" s="401"/>
      <c r="ES301" s="401"/>
      <c r="ET301" s="401"/>
      <c r="EU301" s="401"/>
      <c r="EV301" s="401"/>
      <c r="EW301" s="401"/>
      <c r="EX301" s="401"/>
      <c r="EY301" s="401"/>
      <c r="EZ301" s="401"/>
      <c r="FA301" s="401"/>
      <c r="FB301" s="401"/>
      <c r="FC301" s="401"/>
      <c r="FD301" s="401"/>
      <c r="FE301" s="401"/>
      <c r="FF301" s="401"/>
      <c r="FG301" s="401"/>
      <c r="FH301" s="401"/>
      <c r="FI301" s="401"/>
      <c r="FJ301" s="401"/>
      <c r="FK301" s="401"/>
      <c r="FL301" s="401"/>
      <c r="FM301" s="401"/>
      <c r="FN301" s="401"/>
      <c r="FO301" s="401"/>
      <c r="FP301" s="401"/>
      <c r="FQ301" s="401"/>
      <c r="FR301" s="401"/>
      <c r="FS301" s="401"/>
      <c r="FT301" s="401"/>
      <c r="FU301" s="401"/>
      <c r="FV301" s="401"/>
      <c r="FW301" s="401"/>
      <c r="FX301" s="401"/>
      <c r="FY301" s="401"/>
      <c r="FZ301" s="401"/>
      <c r="GA301" s="401"/>
      <c r="GB301" s="401"/>
      <c r="GC301" s="401"/>
      <c r="GD301" s="401"/>
      <c r="GE301" s="401"/>
      <c r="GF301" s="401"/>
      <c r="GG301" s="401"/>
      <c r="GH301" s="401"/>
      <c r="GI301" s="401"/>
      <c r="GJ301" s="401"/>
      <c r="GK301" s="401"/>
      <c r="GL301" s="401"/>
      <c r="GM301" s="401"/>
      <c r="GN301" s="401"/>
      <c r="GO301" s="401"/>
      <c r="GP301" s="401"/>
      <c r="GQ301" s="401"/>
      <c r="GR301" s="401"/>
      <c r="GS301" s="401"/>
      <c r="GT301" s="401"/>
      <c r="GU301" s="401"/>
      <c r="GV301" s="401"/>
      <c r="GW301" s="401"/>
      <c r="GX301" s="401"/>
      <c r="GY301" s="401"/>
      <c r="GZ301" s="401"/>
      <c r="HA301" s="401"/>
      <c r="HB301" s="401"/>
      <c r="HC301" s="401"/>
      <c r="HD301" s="401"/>
      <c r="HE301" s="401"/>
      <c r="HF301" s="401"/>
      <c r="HG301" s="401"/>
      <c r="HH301" s="401"/>
      <c r="HI301" s="401"/>
      <c r="HJ301" s="401"/>
      <c r="HK301" s="401"/>
      <c r="HL301" s="401"/>
      <c r="HM301" s="401"/>
      <c r="HN301" s="401"/>
      <c r="HO301" s="401"/>
      <c r="HP301" s="401"/>
      <c r="HQ301" s="401"/>
      <c r="HR301" s="401"/>
      <c r="HS301" s="401"/>
      <c r="HT301" s="401"/>
      <c r="HU301" s="401"/>
      <c r="HV301" s="401"/>
      <c r="HW301" s="401"/>
      <c r="HX301" s="401"/>
      <c r="HY301" s="401"/>
      <c r="HZ301" s="401"/>
      <c r="IA301" s="401"/>
      <c r="IB301" s="401"/>
      <c r="IC301" s="401"/>
      <c r="ID301" s="401"/>
      <c r="IE301" s="401"/>
      <c r="IF301" s="401"/>
      <c r="IG301" s="401"/>
      <c r="IH301" s="401"/>
      <c r="II301" s="401"/>
      <c r="IJ301" s="401"/>
      <c r="IK301" s="401"/>
      <c r="IL301" s="401"/>
      <c r="IM301" s="401"/>
      <c r="IN301" s="401"/>
      <c r="IO301" s="401"/>
      <c r="IP301" s="401"/>
      <c r="IQ301" s="401"/>
      <c r="IR301" s="401"/>
      <c r="IS301" s="401"/>
      <c r="IT301" s="401"/>
      <c r="IU301" s="401"/>
      <c r="IV301" s="401"/>
      <c r="IW301" s="401"/>
      <c r="IX301" s="401"/>
      <c r="IY301" s="401"/>
      <c r="IZ301" s="401"/>
      <c r="JA301" s="401"/>
      <c r="JB301" s="401"/>
      <c r="JC301" s="401"/>
      <c r="JD301" s="401"/>
      <c r="JE301" s="401"/>
      <c r="JF301" s="401"/>
      <c r="JG301" s="401"/>
      <c r="JH301" s="401"/>
      <c r="JI301" s="401"/>
      <c r="JJ301" s="401"/>
      <c r="JK301" s="401"/>
      <c r="JL301" s="401"/>
      <c r="JM301" s="401"/>
      <c r="JN301" s="401"/>
      <c r="JO301" s="401"/>
      <c r="JP301" s="401"/>
      <c r="JQ301" s="401"/>
      <c r="JR301" s="401"/>
      <c r="JS301" s="401"/>
      <c r="JT301" s="401"/>
      <c r="JU301" s="401"/>
      <c r="JV301" s="401"/>
      <c r="JW301" s="401"/>
      <c r="JX301" s="401"/>
      <c r="JY301" s="401"/>
      <c r="JZ301" s="401"/>
      <c r="KA301" s="401"/>
      <c r="KB301" s="401"/>
      <c r="KC301" s="401"/>
      <c r="KD301" s="401"/>
      <c r="KE301" s="401"/>
      <c r="KF301" s="401"/>
      <c r="KG301" s="401"/>
      <c r="KH301" s="401"/>
      <c r="KI301" s="401"/>
      <c r="KJ301" s="401"/>
      <c r="KK301" s="401"/>
      <c r="KL301" s="401"/>
      <c r="KM301" s="401"/>
      <c r="KN301" s="401"/>
      <c r="KO301" s="401"/>
      <c r="KP301" s="401"/>
      <c r="KQ301" s="401"/>
      <c r="KR301" s="401"/>
      <c r="KS301" s="401"/>
      <c r="KT301" s="401"/>
      <c r="KU301" s="401"/>
      <c r="KV301" s="401"/>
      <c r="KW301" s="401"/>
      <c r="KX301" s="401"/>
      <c r="KY301" s="401"/>
      <c r="KZ301" s="401"/>
      <c r="LA301" s="401"/>
      <c r="LB301" s="401"/>
      <c r="LC301" s="401"/>
      <c r="LD301" s="401"/>
      <c r="LE301" s="401"/>
      <c r="LF301" s="401"/>
      <c r="LG301" s="401"/>
      <c r="LH301" s="401"/>
      <c r="LI301" s="401"/>
      <c r="LJ301" s="401"/>
      <c r="LK301" s="401"/>
      <c r="LL301" s="401"/>
      <c r="LM301" s="401"/>
      <c r="LN301" s="401"/>
      <c r="LO301" s="401"/>
      <c r="LP301" s="401"/>
      <c r="LQ301" s="401"/>
      <c r="LR301" s="401"/>
      <c r="LS301" s="401"/>
      <c r="LT301" s="401"/>
      <c r="LU301" s="401"/>
      <c r="LV301" s="401"/>
      <c r="LW301" s="401"/>
      <c r="LX301" s="401"/>
      <c r="LY301" s="401"/>
      <c r="LZ301" s="401"/>
      <c r="MA301" s="401"/>
      <c r="MB301" s="401"/>
      <c r="MC301" s="401"/>
      <c r="MD301" s="401"/>
      <c r="ME301" s="401"/>
      <c r="MF301" s="401"/>
      <c r="MG301" s="401"/>
      <c r="MH301" s="401"/>
      <c r="MI301" s="401"/>
      <c r="MJ301" s="401"/>
      <c r="MK301" s="401"/>
      <c r="ML301" s="401"/>
      <c r="MM301" s="401"/>
      <c r="MN301" s="401"/>
      <c r="MO301" s="401"/>
      <c r="MP301" s="401"/>
      <c r="MQ301" s="401"/>
      <c r="MR301" s="401"/>
      <c r="MS301" s="401"/>
      <c r="MT301" s="401"/>
      <c r="MU301" s="401"/>
      <c r="MV301" s="401"/>
      <c r="MW301" s="401"/>
      <c r="MX301" s="401"/>
      <c r="MY301" s="401"/>
      <c r="MZ301" s="401"/>
      <c r="NA301" s="401"/>
      <c r="NB301" s="401"/>
      <c r="NC301" s="401"/>
      <c r="ND301" s="401"/>
      <c r="NE301" s="401"/>
      <c r="NF301" s="401"/>
      <c r="NG301" s="401"/>
      <c r="NH301" s="401"/>
      <c r="NI301" s="401"/>
      <c r="NJ301" s="401"/>
      <c r="NK301" s="401"/>
      <c r="NL301" s="401"/>
      <c r="NM301" s="401"/>
      <c r="NN301" s="401"/>
      <c r="NO301" s="401"/>
      <c r="NP301" s="401"/>
      <c r="NQ301" s="401"/>
      <c r="NR301" s="401"/>
      <c r="NS301" s="401"/>
      <c r="NT301" s="401"/>
      <c r="NU301" s="401"/>
      <c r="NV301" s="401"/>
      <c r="NW301" s="401"/>
      <c r="NX301" s="401"/>
      <c r="NY301" s="401"/>
      <c r="NZ301" s="401"/>
      <c r="OA301" s="401"/>
      <c r="OB301" s="401"/>
      <c r="OC301" s="401"/>
      <c r="OD301" s="401"/>
      <c r="OE301" s="401"/>
      <c r="OF301" s="401"/>
      <c r="OG301" s="401"/>
      <c r="OH301" s="401"/>
      <c r="OI301" s="401"/>
      <c r="OJ301" s="401"/>
      <c r="OK301" s="401"/>
      <c r="OL301" s="401"/>
      <c r="OM301" s="401"/>
      <c r="ON301" s="401"/>
      <c r="OO301" s="401"/>
      <c r="OP301" s="401"/>
      <c r="OQ301" s="401"/>
      <c r="OR301" s="401"/>
      <c r="OS301" s="401"/>
      <c r="OT301" s="401"/>
      <c r="OU301" s="401"/>
      <c r="OV301" s="401"/>
      <c r="OW301" s="401"/>
      <c r="OX301" s="401"/>
      <c r="OY301" s="401"/>
      <c r="OZ301" s="401"/>
      <c r="PA301" s="401"/>
      <c r="PB301" s="401"/>
      <c r="PC301" s="401"/>
      <c r="PD301" s="401"/>
      <c r="PE301" s="401"/>
      <c r="PF301" s="401"/>
      <c r="PG301" s="401"/>
      <c r="PH301" s="401"/>
      <c r="PI301" s="401"/>
      <c r="PJ301" s="401"/>
      <c r="PK301" s="401"/>
      <c r="PL301" s="401"/>
      <c r="PM301" s="401"/>
      <c r="PN301" s="401"/>
      <c r="PO301" s="401"/>
      <c r="PP301" s="401"/>
      <c r="PQ301" s="401"/>
      <c r="PR301" s="401"/>
      <c r="PS301" s="401"/>
      <c r="PT301" s="401"/>
      <c r="PU301" s="401"/>
      <c r="PV301" s="401"/>
      <c r="PW301" s="401"/>
      <c r="PX301" s="401"/>
      <c r="PY301" s="401"/>
      <c r="PZ301" s="401"/>
      <c r="QA301" s="401"/>
      <c r="QB301" s="401"/>
      <c r="QC301" s="401"/>
      <c r="QD301" s="401"/>
      <c r="QE301" s="401"/>
      <c r="QF301" s="401"/>
      <c r="QG301" s="401"/>
      <c r="QH301" s="401"/>
      <c r="QI301" s="401"/>
      <c r="QJ301" s="401"/>
      <c r="QK301" s="401"/>
      <c r="QL301" s="401"/>
      <c r="QM301" s="401"/>
      <c r="QN301" s="401"/>
      <c r="QO301" s="401"/>
      <c r="QP301" s="401"/>
      <c r="QQ301" s="401"/>
      <c r="QR301" s="401"/>
      <c r="QS301" s="401"/>
      <c r="QT301" s="401"/>
      <c r="QU301" s="401"/>
      <c r="QV301" s="401"/>
      <c r="QW301" s="401"/>
      <c r="QX301" s="401"/>
      <c r="QY301" s="401"/>
      <c r="QZ301" s="401"/>
      <c r="RA301" s="401"/>
      <c r="RB301" s="401"/>
      <c r="RC301" s="401"/>
      <c r="RD301" s="401"/>
      <c r="RE301" s="401"/>
      <c r="RF301" s="401"/>
      <c r="RG301" s="401"/>
      <c r="RH301" s="401"/>
      <c r="RI301" s="401"/>
      <c r="RJ301" s="401"/>
      <c r="RK301" s="401"/>
      <c r="RL301" s="401"/>
      <c r="RM301" s="401"/>
      <c r="RN301" s="401"/>
      <c r="RO301" s="401"/>
      <c r="RP301" s="401"/>
      <c r="RQ301" s="401"/>
      <c r="RR301" s="401"/>
      <c r="RS301" s="401"/>
      <c r="RT301" s="401"/>
      <c r="RU301" s="401"/>
      <c r="RV301" s="401"/>
      <c r="RW301" s="401"/>
      <c r="RX301" s="401"/>
      <c r="RY301" s="401"/>
      <c r="RZ301" s="401"/>
      <c r="SA301" s="401"/>
      <c r="SB301" s="401"/>
      <c r="SC301" s="401"/>
      <c r="SD301" s="401"/>
      <c r="SE301" s="401"/>
      <c r="SF301" s="401"/>
      <c r="SG301" s="401"/>
      <c r="SH301" s="401"/>
      <c r="SI301" s="401"/>
      <c r="SJ301" s="401"/>
      <c r="SK301" s="401"/>
      <c r="SL301" s="401"/>
      <c r="SM301" s="401"/>
      <c r="SN301" s="401"/>
      <c r="SO301" s="401"/>
      <c r="SP301" s="401"/>
      <c r="SQ301" s="401"/>
      <c r="SR301" s="401"/>
      <c r="SS301" s="401"/>
      <c r="ST301" s="401"/>
      <c r="SU301" s="401"/>
      <c r="SV301" s="401"/>
      <c r="SW301" s="401"/>
      <c r="SX301" s="401"/>
      <c r="SY301" s="401"/>
      <c r="SZ301" s="401"/>
      <c r="TA301" s="401"/>
      <c r="TB301" s="401"/>
      <c r="TC301" s="401"/>
      <c r="TD301" s="401"/>
      <c r="TE301" s="401"/>
      <c r="TF301" s="401"/>
      <c r="TG301" s="401"/>
      <c r="TH301" s="401"/>
      <c r="TI301" s="401"/>
      <c r="TJ301" s="401"/>
      <c r="TK301" s="401"/>
      <c r="TL301" s="401"/>
      <c r="TM301" s="401"/>
      <c r="TN301" s="401"/>
      <c r="TO301" s="401"/>
      <c r="TP301" s="401"/>
      <c r="TQ301" s="401"/>
      <c r="TR301" s="401"/>
      <c r="TS301" s="401"/>
      <c r="TT301" s="401"/>
      <c r="TU301" s="401"/>
      <c r="TV301" s="401"/>
      <c r="TW301" s="401"/>
      <c r="TX301" s="401"/>
      <c r="TY301" s="401"/>
      <c r="TZ301" s="401"/>
      <c r="UA301" s="401"/>
      <c r="UB301" s="401"/>
      <c r="UC301" s="401"/>
      <c r="UD301" s="401"/>
      <c r="UE301" s="401"/>
      <c r="UF301" s="401"/>
      <c r="UG301" s="401"/>
      <c r="UH301" s="401"/>
      <c r="UI301" s="401"/>
      <c r="UJ301" s="401"/>
      <c r="UK301" s="401"/>
      <c r="UL301" s="401"/>
      <c r="UM301" s="401"/>
    </row>
    <row r="302" spans="1:559" s="467" customFormat="1" ht="13.95" customHeight="1">
      <c r="A302" s="953"/>
      <c r="B302" s="450" t="s">
        <v>1349</v>
      </c>
      <c r="C302" s="451" t="s">
        <v>629</v>
      </c>
      <c r="D302" s="451" t="s">
        <v>1425</v>
      </c>
      <c r="E302" s="451" t="s">
        <v>1426</v>
      </c>
      <c r="F302" s="452">
        <v>14.7</v>
      </c>
      <c r="G302" s="452">
        <v>0.53</v>
      </c>
      <c r="H302" s="452">
        <v>1.37</v>
      </c>
      <c r="I302" s="453">
        <f>COUNT(F302:F304)</f>
        <v>3</v>
      </c>
      <c r="J302" s="458">
        <f>AVERAGE(F302:F304)</f>
        <v>15.733333333333334</v>
      </c>
      <c r="K302" s="458">
        <f>STDEV(F302:F304)</f>
        <v>0.89539562950314544</v>
      </c>
      <c r="L302" s="459">
        <f>K302/J302</f>
        <v>5.6910739163335514E-2</v>
      </c>
      <c r="M302" s="454">
        <f t="shared" si="154"/>
        <v>1.1540522415847965</v>
      </c>
      <c r="N302" s="455">
        <f t="shared" si="155"/>
        <v>0.12423937580988072</v>
      </c>
      <c r="O302" s="455">
        <f t="shared" si="156"/>
        <v>0.75152124838023859</v>
      </c>
      <c r="P302" s="455">
        <f t="shared" si="157"/>
        <v>0.24847875161976143</v>
      </c>
      <c r="Q302" s="456">
        <f t="shared" si="158"/>
        <v>0.74543625485928433</v>
      </c>
      <c r="R302" s="457">
        <f>COUNT(F302:F304)</f>
        <v>3</v>
      </c>
      <c r="S302" s="458">
        <f>AVERAGE(F302:F304)</f>
        <v>15.733333333333334</v>
      </c>
      <c r="T302" s="458">
        <f>STDEV(F302:F304)</f>
        <v>0.89539562950314544</v>
      </c>
      <c r="U302" s="459">
        <f t="shared" si="163"/>
        <v>5.6910739163335514E-2</v>
      </c>
      <c r="V302" s="460">
        <f t="shared" si="159"/>
        <v>1.033333333333335</v>
      </c>
      <c r="W302" s="460">
        <f t="shared" si="160"/>
        <v>1.196</v>
      </c>
      <c r="X302" s="461">
        <f t="shared" si="161"/>
        <v>1.0708931728857618</v>
      </c>
      <c r="Y302" s="462" t="str">
        <f t="shared" si="162"/>
        <v>Accept</v>
      </c>
      <c r="Z302" s="461"/>
      <c r="AA302" s="461"/>
      <c r="AB302" s="463"/>
      <c r="AC302" s="463"/>
      <c r="AD302" s="461"/>
      <c r="AE302" s="463"/>
      <c r="AF302" s="464">
        <f>COUNT(F302:F304)</f>
        <v>3</v>
      </c>
      <c r="AG302" s="465">
        <f>AVERAGE(F302:F304)</f>
        <v>15.733333333333334</v>
      </c>
      <c r="AH302" s="465">
        <f>STDEV(F302:F304)</f>
        <v>0.89539562950314544</v>
      </c>
      <c r="AI302" s="466">
        <f>AH302/AG302</f>
        <v>5.6910739163335514E-2</v>
      </c>
      <c r="AJ302" s="552"/>
      <c r="AK302" s="552"/>
      <c r="AL302" s="552"/>
      <c r="AM302" s="401"/>
      <c r="AN302" s="401"/>
      <c r="AO302" s="401"/>
      <c r="AP302" s="401"/>
      <c r="AQ302" s="401"/>
      <c r="AR302" s="401"/>
      <c r="AS302" s="401"/>
      <c r="AT302" s="401"/>
      <c r="AU302" s="401"/>
      <c r="AV302" s="401"/>
      <c r="AW302" s="401"/>
      <c r="AX302" s="401"/>
      <c r="AY302" s="401"/>
      <c r="AZ302" s="401"/>
      <c r="BA302" s="401"/>
      <c r="BB302" s="401"/>
      <c r="BC302" s="401"/>
      <c r="BD302" s="401"/>
      <c r="BE302" s="401"/>
      <c r="BF302" s="401"/>
      <c r="BG302" s="401"/>
      <c r="BH302" s="401"/>
      <c r="BI302" s="401"/>
      <c r="BJ302" s="401"/>
      <c r="BK302" s="401"/>
      <c r="BL302" s="401"/>
      <c r="BM302" s="401"/>
      <c r="BN302" s="401"/>
      <c r="BO302" s="401"/>
      <c r="BP302" s="401"/>
      <c r="BQ302" s="401"/>
      <c r="BR302" s="401"/>
      <c r="BS302" s="401"/>
      <c r="BT302" s="401"/>
      <c r="BU302" s="401"/>
      <c r="BV302" s="401"/>
      <c r="BW302" s="401"/>
      <c r="BX302" s="401"/>
      <c r="BY302" s="401"/>
      <c r="BZ302" s="401"/>
      <c r="CA302" s="401"/>
      <c r="CB302" s="401"/>
      <c r="CC302" s="401"/>
      <c r="CD302" s="401"/>
      <c r="CE302" s="401"/>
      <c r="CF302" s="401"/>
      <c r="CG302" s="401"/>
      <c r="CH302" s="401"/>
      <c r="CI302" s="401"/>
      <c r="CJ302" s="401"/>
      <c r="CK302" s="401"/>
      <c r="CL302" s="401"/>
      <c r="CM302" s="401"/>
      <c r="CN302" s="401"/>
      <c r="CO302" s="401"/>
      <c r="CP302" s="401"/>
      <c r="CQ302" s="401"/>
      <c r="CR302" s="401"/>
      <c r="CS302" s="401"/>
      <c r="CT302" s="401"/>
      <c r="CU302" s="401"/>
      <c r="CV302" s="401"/>
      <c r="CW302" s="401"/>
      <c r="CX302" s="401"/>
      <c r="CY302" s="401"/>
      <c r="CZ302" s="401"/>
      <c r="DA302" s="401"/>
      <c r="DB302" s="401"/>
      <c r="DC302" s="401"/>
      <c r="DD302" s="401"/>
      <c r="DE302" s="401"/>
      <c r="DF302" s="401"/>
      <c r="DG302" s="401"/>
      <c r="DH302" s="401"/>
      <c r="DI302" s="401"/>
      <c r="DJ302" s="401"/>
      <c r="DK302" s="401"/>
      <c r="DL302" s="401"/>
      <c r="DM302" s="401"/>
      <c r="DN302" s="401"/>
      <c r="DO302" s="401"/>
      <c r="DP302" s="401"/>
      <c r="DQ302" s="401"/>
      <c r="DR302" s="401"/>
      <c r="DS302" s="401"/>
      <c r="DT302" s="401"/>
      <c r="DU302" s="401"/>
      <c r="DV302" s="401"/>
      <c r="DW302" s="401"/>
      <c r="DX302" s="401"/>
      <c r="DY302" s="401"/>
      <c r="DZ302" s="401"/>
      <c r="EA302" s="401"/>
      <c r="EB302" s="401"/>
      <c r="EC302" s="401"/>
      <c r="ED302" s="401"/>
      <c r="EE302" s="401"/>
      <c r="EF302" s="401"/>
      <c r="EG302" s="401"/>
      <c r="EH302" s="401"/>
      <c r="EI302" s="401"/>
      <c r="EJ302" s="401"/>
      <c r="EK302" s="401"/>
      <c r="EL302" s="401"/>
      <c r="EM302" s="401"/>
      <c r="EN302" s="401"/>
      <c r="EO302" s="401"/>
      <c r="EP302" s="401"/>
      <c r="EQ302" s="401"/>
      <c r="ER302" s="401"/>
      <c r="ES302" s="401"/>
      <c r="ET302" s="401"/>
      <c r="EU302" s="401"/>
      <c r="EV302" s="401"/>
      <c r="EW302" s="401"/>
      <c r="EX302" s="401"/>
      <c r="EY302" s="401"/>
      <c r="EZ302" s="401"/>
      <c r="FA302" s="401"/>
      <c r="FB302" s="401"/>
      <c r="FC302" s="401"/>
      <c r="FD302" s="401"/>
      <c r="FE302" s="401"/>
      <c r="FF302" s="401"/>
      <c r="FG302" s="401"/>
      <c r="FH302" s="401"/>
      <c r="FI302" s="401"/>
      <c r="FJ302" s="401"/>
      <c r="FK302" s="401"/>
      <c r="FL302" s="401"/>
      <c r="FM302" s="401"/>
      <c r="FN302" s="401"/>
      <c r="FO302" s="401"/>
      <c r="FP302" s="401"/>
      <c r="FQ302" s="401"/>
      <c r="FR302" s="401"/>
      <c r="FS302" s="401"/>
      <c r="FT302" s="401"/>
      <c r="FU302" s="401"/>
      <c r="FV302" s="401"/>
      <c r="FW302" s="401"/>
      <c r="FX302" s="401"/>
      <c r="FY302" s="401"/>
      <c r="FZ302" s="401"/>
      <c r="GA302" s="401"/>
      <c r="GB302" s="401"/>
      <c r="GC302" s="401"/>
      <c r="GD302" s="401"/>
      <c r="GE302" s="401"/>
      <c r="GF302" s="401"/>
      <c r="GG302" s="401"/>
      <c r="GH302" s="401"/>
      <c r="GI302" s="401"/>
      <c r="GJ302" s="401"/>
      <c r="GK302" s="401"/>
      <c r="GL302" s="401"/>
      <c r="GM302" s="401"/>
      <c r="GN302" s="401"/>
      <c r="GO302" s="401"/>
      <c r="GP302" s="401"/>
      <c r="GQ302" s="401"/>
      <c r="GR302" s="401"/>
      <c r="GS302" s="401"/>
      <c r="GT302" s="401"/>
      <c r="GU302" s="401"/>
      <c r="GV302" s="401"/>
      <c r="GW302" s="401"/>
      <c r="GX302" s="401"/>
      <c r="GY302" s="401"/>
      <c r="GZ302" s="401"/>
      <c r="HA302" s="401"/>
      <c r="HB302" s="401"/>
      <c r="HC302" s="401"/>
      <c r="HD302" s="401"/>
      <c r="HE302" s="401"/>
      <c r="HF302" s="401"/>
      <c r="HG302" s="401"/>
      <c r="HH302" s="401"/>
      <c r="HI302" s="401"/>
      <c r="HJ302" s="401"/>
      <c r="HK302" s="401"/>
      <c r="HL302" s="401"/>
      <c r="HM302" s="401"/>
      <c r="HN302" s="401"/>
      <c r="HO302" s="401"/>
      <c r="HP302" s="401"/>
      <c r="HQ302" s="401"/>
      <c r="HR302" s="401"/>
      <c r="HS302" s="401"/>
      <c r="HT302" s="401"/>
      <c r="HU302" s="401"/>
      <c r="HV302" s="401"/>
      <c r="HW302" s="401"/>
      <c r="HX302" s="401"/>
      <c r="HY302" s="401"/>
      <c r="HZ302" s="401"/>
      <c r="IA302" s="401"/>
      <c r="IB302" s="401"/>
      <c r="IC302" s="401"/>
      <c r="ID302" s="401"/>
      <c r="IE302" s="401"/>
      <c r="IF302" s="401"/>
      <c r="IG302" s="401"/>
      <c r="IH302" s="401"/>
      <c r="II302" s="401"/>
      <c r="IJ302" s="401"/>
      <c r="IK302" s="401"/>
      <c r="IL302" s="401"/>
      <c r="IM302" s="401"/>
      <c r="IN302" s="401"/>
      <c r="IO302" s="401"/>
      <c r="IP302" s="401"/>
      <c r="IQ302" s="401"/>
      <c r="IR302" s="401"/>
      <c r="IS302" s="401"/>
      <c r="IT302" s="401"/>
      <c r="IU302" s="401"/>
      <c r="IV302" s="401"/>
      <c r="IW302" s="401"/>
      <c r="IX302" s="401"/>
      <c r="IY302" s="401"/>
      <c r="IZ302" s="401"/>
      <c r="JA302" s="401"/>
      <c r="JB302" s="401"/>
      <c r="JC302" s="401"/>
      <c r="JD302" s="401"/>
      <c r="JE302" s="401"/>
      <c r="JF302" s="401"/>
      <c r="JG302" s="401"/>
      <c r="JH302" s="401"/>
      <c r="JI302" s="401"/>
      <c r="JJ302" s="401"/>
      <c r="JK302" s="401"/>
      <c r="JL302" s="401"/>
      <c r="JM302" s="401"/>
      <c r="JN302" s="401"/>
      <c r="JO302" s="401"/>
      <c r="JP302" s="401"/>
      <c r="JQ302" s="401"/>
      <c r="JR302" s="401"/>
      <c r="JS302" s="401"/>
      <c r="JT302" s="401"/>
      <c r="JU302" s="401"/>
      <c r="JV302" s="401"/>
      <c r="JW302" s="401"/>
      <c r="JX302" s="401"/>
      <c r="JY302" s="401"/>
      <c r="JZ302" s="401"/>
      <c r="KA302" s="401"/>
      <c r="KB302" s="401"/>
      <c r="KC302" s="401"/>
      <c r="KD302" s="401"/>
      <c r="KE302" s="401"/>
      <c r="KF302" s="401"/>
      <c r="KG302" s="401"/>
      <c r="KH302" s="401"/>
      <c r="KI302" s="401"/>
      <c r="KJ302" s="401"/>
      <c r="KK302" s="401"/>
      <c r="KL302" s="401"/>
      <c r="KM302" s="401"/>
      <c r="KN302" s="401"/>
      <c r="KO302" s="401"/>
      <c r="KP302" s="401"/>
      <c r="KQ302" s="401"/>
      <c r="KR302" s="401"/>
      <c r="KS302" s="401"/>
      <c r="KT302" s="401"/>
      <c r="KU302" s="401"/>
      <c r="KV302" s="401"/>
      <c r="KW302" s="401"/>
      <c r="KX302" s="401"/>
      <c r="KY302" s="401"/>
      <c r="KZ302" s="401"/>
      <c r="LA302" s="401"/>
      <c r="LB302" s="401"/>
      <c r="LC302" s="401"/>
      <c r="LD302" s="401"/>
      <c r="LE302" s="401"/>
      <c r="LF302" s="401"/>
      <c r="LG302" s="401"/>
      <c r="LH302" s="401"/>
      <c r="LI302" s="401"/>
      <c r="LJ302" s="401"/>
      <c r="LK302" s="401"/>
      <c r="LL302" s="401"/>
      <c r="LM302" s="401"/>
      <c r="LN302" s="401"/>
      <c r="LO302" s="401"/>
      <c r="LP302" s="401"/>
      <c r="LQ302" s="401"/>
      <c r="LR302" s="401"/>
      <c r="LS302" s="401"/>
      <c r="LT302" s="401"/>
      <c r="LU302" s="401"/>
      <c r="LV302" s="401"/>
      <c r="LW302" s="401"/>
      <c r="LX302" s="401"/>
      <c r="LY302" s="401"/>
      <c r="LZ302" s="401"/>
      <c r="MA302" s="401"/>
      <c r="MB302" s="401"/>
      <c r="MC302" s="401"/>
      <c r="MD302" s="401"/>
      <c r="ME302" s="401"/>
      <c r="MF302" s="401"/>
      <c r="MG302" s="401"/>
      <c r="MH302" s="401"/>
      <c r="MI302" s="401"/>
      <c r="MJ302" s="401"/>
      <c r="MK302" s="401"/>
      <c r="ML302" s="401"/>
      <c r="MM302" s="401"/>
      <c r="MN302" s="401"/>
      <c r="MO302" s="401"/>
      <c r="MP302" s="401"/>
      <c r="MQ302" s="401"/>
      <c r="MR302" s="401"/>
      <c r="MS302" s="401"/>
      <c r="MT302" s="401"/>
      <c r="MU302" s="401"/>
      <c r="MV302" s="401"/>
      <c r="MW302" s="401"/>
      <c r="MX302" s="401"/>
      <c r="MY302" s="401"/>
      <c r="MZ302" s="401"/>
      <c r="NA302" s="401"/>
      <c r="NB302" s="401"/>
      <c r="NC302" s="401"/>
      <c r="ND302" s="401"/>
      <c r="NE302" s="401"/>
      <c r="NF302" s="401"/>
      <c r="NG302" s="401"/>
      <c r="NH302" s="401"/>
      <c r="NI302" s="401"/>
      <c r="NJ302" s="401"/>
      <c r="NK302" s="401"/>
      <c r="NL302" s="401"/>
      <c r="NM302" s="401"/>
      <c r="NN302" s="401"/>
      <c r="NO302" s="401"/>
      <c r="NP302" s="401"/>
      <c r="NQ302" s="401"/>
      <c r="NR302" s="401"/>
      <c r="NS302" s="401"/>
      <c r="NT302" s="401"/>
      <c r="NU302" s="401"/>
      <c r="NV302" s="401"/>
      <c r="NW302" s="401"/>
      <c r="NX302" s="401"/>
      <c r="NY302" s="401"/>
      <c r="NZ302" s="401"/>
      <c r="OA302" s="401"/>
      <c r="OB302" s="401"/>
      <c r="OC302" s="401"/>
      <c r="OD302" s="401"/>
      <c r="OE302" s="401"/>
      <c r="OF302" s="401"/>
      <c r="OG302" s="401"/>
      <c r="OH302" s="401"/>
      <c r="OI302" s="401"/>
      <c r="OJ302" s="401"/>
      <c r="OK302" s="401"/>
      <c r="OL302" s="401"/>
      <c r="OM302" s="401"/>
      <c r="ON302" s="401"/>
      <c r="OO302" s="401"/>
      <c r="OP302" s="401"/>
      <c r="OQ302" s="401"/>
      <c r="OR302" s="401"/>
      <c r="OS302" s="401"/>
      <c r="OT302" s="401"/>
      <c r="OU302" s="401"/>
      <c r="OV302" s="401"/>
      <c r="OW302" s="401"/>
      <c r="OX302" s="401"/>
      <c r="OY302" s="401"/>
      <c r="OZ302" s="401"/>
      <c r="PA302" s="401"/>
      <c r="PB302" s="401"/>
      <c r="PC302" s="401"/>
      <c r="PD302" s="401"/>
      <c r="PE302" s="401"/>
      <c r="PF302" s="401"/>
      <c r="PG302" s="401"/>
      <c r="PH302" s="401"/>
      <c r="PI302" s="401"/>
      <c r="PJ302" s="401"/>
      <c r="PK302" s="401"/>
      <c r="PL302" s="401"/>
      <c r="PM302" s="401"/>
      <c r="PN302" s="401"/>
      <c r="PO302" s="401"/>
      <c r="PP302" s="401"/>
      <c r="PQ302" s="401"/>
      <c r="PR302" s="401"/>
      <c r="PS302" s="401"/>
      <c r="PT302" s="401"/>
      <c r="PU302" s="401"/>
      <c r="PV302" s="401"/>
      <c r="PW302" s="401"/>
      <c r="PX302" s="401"/>
      <c r="PY302" s="401"/>
      <c r="PZ302" s="401"/>
      <c r="QA302" s="401"/>
      <c r="QB302" s="401"/>
      <c r="QC302" s="401"/>
      <c r="QD302" s="401"/>
      <c r="QE302" s="401"/>
      <c r="QF302" s="401"/>
      <c r="QG302" s="401"/>
      <c r="QH302" s="401"/>
      <c r="QI302" s="401"/>
      <c r="QJ302" s="401"/>
      <c r="QK302" s="401"/>
      <c r="QL302" s="401"/>
      <c r="QM302" s="401"/>
      <c r="QN302" s="401"/>
      <c r="QO302" s="401"/>
      <c r="QP302" s="401"/>
      <c r="QQ302" s="401"/>
      <c r="QR302" s="401"/>
      <c r="QS302" s="401"/>
      <c r="QT302" s="401"/>
      <c r="QU302" s="401"/>
      <c r="QV302" s="401"/>
      <c r="QW302" s="401"/>
      <c r="QX302" s="401"/>
      <c r="QY302" s="401"/>
      <c r="QZ302" s="401"/>
      <c r="RA302" s="401"/>
      <c r="RB302" s="401"/>
      <c r="RC302" s="401"/>
      <c r="RD302" s="401"/>
      <c r="RE302" s="401"/>
      <c r="RF302" s="401"/>
      <c r="RG302" s="401"/>
      <c r="RH302" s="401"/>
      <c r="RI302" s="401"/>
      <c r="RJ302" s="401"/>
      <c r="RK302" s="401"/>
      <c r="RL302" s="401"/>
      <c r="RM302" s="401"/>
      <c r="RN302" s="401"/>
      <c r="RO302" s="401"/>
      <c r="RP302" s="401"/>
      <c r="RQ302" s="401"/>
      <c r="RR302" s="401"/>
      <c r="RS302" s="401"/>
      <c r="RT302" s="401"/>
      <c r="RU302" s="401"/>
      <c r="RV302" s="401"/>
      <c r="RW302" s="401"/>
      <c r="RX302" s="401"/>
      <c r="RY302" s="401"/>
      <c r="RZ302" s="401"/>
      <c r="SA302" s="401"/>
      <c r="SB302" s="401"/>
      <c r="SC302" s="401"/>
      <c r="SD302" s="401"/>
      <c r="SE302" s="401"/>
      <c r="SF302" s="401"/>
      <c r="SG302" s="401"/>
      <c r="SH302" s="401"/>
      <c r="SI302" s="401"/>
      <c r="SJ302" s="401"/>
      <c r="SK302" s="401"/>
      <c r="SL302" s="401"/>
      <c r="SM302" s="401"/>
      <c r="SN302" s="401"/>
      <c r="SO302" s="401"/>
      <c r="SP302" s="401"/>
      <c r="SQ302" s="401"/>
      <c r="SR302" s="401"/>
      <c r="SS302" s="401"/>
      <c r="ST302" s="401"/>
      <c r="SU302" s="401"/>
      <c r="SV302" s="401"/>
      <c r="SW302" s="401"/>
      <c r="SX302" s="401"/>
      <c r="SY302" s="401"/>
      <c r="SZ302" s="401"/>
      <c r="TA302" s="401"/>
      <c r="TB302" s="401"/>
      <c r="TC302" s="401"/>
      <c r="TD302" s="401"/>
      <c r="TE302" s="401"/>
      <c r="TF302" s="401"/>
      <c r="TG302" s="401"/>
      <c r="TH302" s="401"/>
      <c r="TI302" s="401"/>
      <c r="TJ302" s="401"/>
      <c r="TK302" s="401"/>
      <c r="TL302" s="401"/>
      <c r="TM302" s="401"/>
      <c r="TN302" s="401"/>
      <c r="TO302" s="401"/>
      <c r="TP302" s="401"/>
      <c r="TQ302" s="401"/>
      <c r="TR302" s="401"/>
      <c r="TS302" s="401"/>
      <c r="TT302" s="401"/>
      <c r="TU302" s="401"/>
      <c r="TV302" s="401"/>
      <c r="TW302" s="401"/>
      <c r="TX302" s="401"/>
      <c r="TY302" s="401"/>
      <c r="TZ302" s="401"/>
      <c r="UA302" s="401"/>
      <c r="UB302" s="401"/>
      <c r="UC302" s="401"/>
      <c r="UD302" s="401"/>
      <c r="UE302" s="401"/>
      <c r="UF302" s="401"/>
      <c r="UG302" s="401"/>
      <c r="UH302" s="401"/>
      <c r="UI302" s="401"/>
      <c r="UJ302" s="401"/>
      <c r="UK302" s="401"/>
      <c r="UL302" s="401"/>
      <c r="UM302" s="401"/>
    </row>
    <row r="303" spans="1:559" s="401" customFormat="1" ht="13.95" customHeight="1">
      <c r="A303" s="953"/>
      <c r="B303" s="468" t="s">
        <v>1349</v>
      </c>
      <c r="C303" s="469" t="s">
        <v>629</v>
      </c>
      <c r="D303" s="469" t="s">
        <v>1427</v>
      </c>
      <c r="E303" s="469" t="s">
        <v>1428</v>
      </c>
      <c r="F303" s="470">
        <v>16.22</v>
      </c>
      <c r="G303" s="470">
        <v>0.49</v>
      </c>
      <c r="H303" s="470">
        <v>1.48</v>
      </c>
      <c r="I303" s="471">
        <f t="shared" ref="I303:L304" si="173">I302</f>
        <v>3</v>
      </c>
      <c r="J303" s="472">
        <f t="shared" si="173"/>
        <v>15.733333333333334</v>
      </c>
      <c r="K303" s="472">
        <f t="shared" si="173"/>
        <v>0.89539562950314544</v>
      </c>
      <c r="L303" s="473">
        <f t="shared" si="173"/>
        <v>5.6910739163335514E-2</v>
      </c>
      <c r="M303" s="474">
        <f t="shared" si="154"/>
        <v>0.54352137829477198</v>
      </c>
      <c r="N303" s="475">
        <f t="shared" si="155"/>
        <v>0.70661456217530993</v>
      </c>
      <c r="O303" s="475">
        <f t="shared" si="156"/>
        <v>0.41322912435061987</v>
      </c>
      <c r="P303" s="475">
        <f t="shared" si="157"/>
        <v>0.58677087564938013</v>
      </c>
      <c r="Q303" s="476">
        <f t="shared" si="158"/>
        <v>1.7603126269481404</v>
      </c>
      <c r="R303" s="477"/>
      <c r="S303" s="472"/>
      <c r="T303" s="472"/>
      <c r="U303" s="473"/>
      <c r="V303" s="478">
        <f t="shared" si="159"/>
        <v>0.48666666666666458</v>
      </c>
      <c r="W303" s="478">
        <f t="shared" si="160"/>
        <v>1.196</v>
      </c>
      <c r="X303" s="479">
        <f t="shared" si="161"/>
        <v>1.0708931728857618</v>
      </c>
      <c r="Y303" s="480" t="str">
        <f t="shared" si="162"/>
        <v>Accept</v>
      </c>
      <c r="Z303" s="479"/>
      <c r="AA303" s="479"/>
      <c r="AB303" s="481"/>
      <c r="AC303" s="481"/>
      <c r="AD303" s="479"/>
      <c r="AE303" s="481"/>
      <c r="AF303" s="464"/>
      <c r="AG303" s="482"/>
      <c r="AH303" s="482"/>
      <c r="AI303" s="483"/>
      <c r="AJ303" s="552"/>
      <c r="AK303" s="552"/>
      <c r="AL303" s="552"/>
    </row>
    <row r="304" spans="1:559" s="501" customFormat="1" ht="13.95" customHeight="1">
      <c r="A304" s="954"/>
      <c r="B304" s="484" t="s">
        <v>1349</v>
      </c>
      <c r="C304" s="485" t="s">
        <v>629</v>
      </c>
      <c r="D304" s="485" t="s">
        <v>1429</v>
      </c>
      <c r="E304" s="485" t="s">
        <v>1430</v>
      </c>
      <c r="F304" s="486">
        <v>16.28</v>
      </c>
      <c r="G304" s="486">
        <v>0.5</v>
      </c>
      <c r="H304" s="486">
        <v>1.48</v>
      </c>
      <c r="I304" s="487">
        <f t="shared" si="173"/>
        <v>3</v>
      </c>
      <c r="J304" s="488">
        <f t="shared" si="173"/>
        <v>15.733333333333334</v>
      </c>
      <c r="K304" s="488">
        <f t="shared" si="173"/>
        <v>0.89539562950314544</v>
      </c>
      <c r="L304" s="489">
        <f t="shared" si="173"/>
        <v>5.6910739163335514E-2</v>
      </c>
      <c r="M304" s="490">
        <f t="shared" si="154"/>
        <v>0.6105308632900206</v>
      </c>
      <c r="N304" s="491">
        <f t="shared" si="155"/>
        <v>0.7292448974574699</v>
      </c>
      <c r="O304" s="491">
        <f t="shared" si="156"/>
        <v>0.4584897949149398</v>
      </c>
      <c r="P304" s="491">
        <f t="shared" si="157"/>
        <v>0.5415102050850602</v>
      </c>
      <c r="Q304" s="492">
        <f t="shared" si="158"/>
        <v>1.6245306152551806</v>
      </c>
      <c r="R304" s="493"/>
      <c r="S304" s="488"/>
      <c r="T304" s="488"/>
      <c r="U304" s="489"/>
      <c r="V304" s="494">
        <f t="shared" si="159"/>
        <v>0.54666666666666686</v>
      </c>
      <c r="W304" s="494">
        <f t="shared" si="160"/>
        <v>1.196</v>
      </c>
      <c r="X304" s="495">
        <f t="shared" si="161"/>
        <v>1.0708931728857618</v>
      </c>
      <c r="Y304" s="496" t="str">
        <f t="shared" si="162"/>
        <v>Accept</v>
      </c>
      <c r="Z304" s="495"/>
      <c r="AA304" s="495"/>
      <c r="AB304" s="497"/>
      <c r="AC304" s="497"/>
      <c r="AD304" s="495"/>
      <c r="AE304" s="497"/>
      <c r="AF304" s="498"/>
      <c r="AG304" s="499"/>
      <c r="AH304" s="499"/>
      <c r="AI304" s="500"/>
      <c r="AJ304" s="552"/>
      <c r="AK304" s="552"/>
      <c r="AL304" s="552"/>
      <c r="AM304" s="401"/>
      <c r="AN304" s="401"/>
      <c r="AO304" s="401"/>
      <c r="AP304" s="401"/>
      <c r="AQ304" s="401"/>
      <c r="AR304" s="401"/>
      <c r="AS304" s="401"/>
      <c r="AT304" s="401"/>
      <c r="AU304" s="401"/>
      <c r="AV304" s="401"/>
      <c r="AW304" s="401"/>
      <c r="AX304" s="401"/>
      <c r="AY304" s="401"/>
      <c r="AZ304" s="401"/>
      <c r="BA304" s="401"/>
      <c r="BB304" s="401"/>
      <c r="BC304" s="401"/>
      <c r="BD304" s="401"/>
      <c r="BE304" s="401"/>
      <c r="BF304" s="401"/>
      <c r="BG304" s="401"/>
      <c r="BH304" s="401"/>
      <c r="BI304" s="401"/>
      <c r="BJ304" s="401"/>
      <c r="BK304" s="401"/>
      <c r="BL304" s="401"/>
      <c r="BM304" s="401"/>
      <c r="BN304" s="401"/>
      <c r="BO304" s="401"/>
      <c r="BP304" s="401"/>
      <c r="BQ304" s="401"/>
      <c r="BR304" s="401"/>
      <c r="BS304" s="401"/>
      <c r="BT304" s="401"/>
      <c r="BU304" s="401"/>
      <c r="BV304" s="401"/>
      <c r="BW304" s="401"/>
      <c r="BX304" s="401"/>
      <c r="BY304" s="401"/>
      <c r="BZ304" s="401"/>
      <c r="CA304" s="401"/>
      <c r="CB304" s="401"/>
      <c r="CC304" s="401"/>
      <c r="CD304" s="401"/>
      <c r="CE304" s="401"/>
      <c r="CF304" s="401"/>
      <c r="CG304" s="401"/>
      <c r="CH304" s="401"/>
      <c r="CI304" s="401"/>
      <c r="CJ304" s="401"/>
      <c r="CK304" s="401"/>
      <c r="CL304" s="401"/>
      <c r="CM304" s="401"/>
      <c r="CN304" s="401"/>
      <c r="CO304" s="401"/>
      <c r="CP304" s="401"/>
      <c r="CQ304" s="401"/>
      <c r="CR304" s="401"/>
      <c r="CS304" s="401"/>
      <c r="CT304" s="401"/>
      <c r="CU304" s="401"/>
      <c r="CV304" s="401"/>
      <c r="CW304" s="401"/>
      <c r="CX304" s="401"/>
      <c r="CY304" s="401"/>
      <c r="CZ304" s="401"/>
      <c r="DA304" s="401"/>
      <c r="DB304" s="401"/>
      <c r="DC304" s="401"/>
      <c r="DD304" s="401"/>
      <c r="DE304" s="401"/>
      <c r="DF304" s="401"/>
      <c r="DG304" s="401"/>
      <c r="DH304" s="401"/>
      <c r="DI304" s="401"/>
      <c r="DJ304" s="401"/>
      <c r="DK304" s="401"/>
      <c r="DL304" s="401"/>
      <c r="DM304" s="401"/>
      <c r="DN304" s="401"/>
      <c r="DO304" s="401"/>
      <c r="DP304" s="401"/>
      <c r="DQ304" s="401"/>
      <c r="DR304" s="401"/>
      <c r="DS304" s="401"/>
      <c r="DT304" s="401"/>
      <c r="DU304" s="401"/>
      <c r="DV304" s="401"/>
      <c r="DW304" s="401"/>
      <c r="DX304" s="401"/>
      <c r="DY304" s="401"/>
      <c r="DZ304" s="401"/>
      <c r="EA304" s="401"/>
      <c r="EB304" s="401"/>
      <c r="EC304" s="401"/>
      <c r="ED304" s="401"/>
      <c r="EE304" s="401"/>
      <c r="EF304" s="401"/>
      <c r="EG304" s="401"/>
      <c r="EH304" s="401"/>
      <c r="EI304" s="401"/>
      <c r="EJ304" s="401"/>
      <c r="EK304" s="401"/>
      <c r="EL304" s="401"/>
      <c r="EM304" s="401"/>
      <c r="EN304" s="401"/>
      <c r="EO304" s="401"/>
      <c r="EP304" s="401"/>
      <c r="EQ304" s="401"/>
      <c r="ER304" s="401"/>
      <c r="ES304" s="401"/>
      <c r="ET304" s="401"/>
      <c r="EU304" s="401"/>
      <c r="EV304" s="401"/>
      <c r="EW304" s="401"/>
      <c r="EX304" s="401"/>
      <c r="EY304" s="401"/>
      <c r="EZ304" s="401"/>
      <c r="FA304" s="401"/>
      <c r="FB304" s="401"/>
      <c r="FC304" s="401"/>
      <c r="FD304" s="401"/>
      <c r="FE304" s="401"/>
      <c r="FF304" s="401"/>
      <c r="FG304" s="401"/>
      <c r="FH304" s="401"/>
      <c r="FI304" s="401"/>
      <c r="FJ304" s="401"/>
      <c r="FK304" s="401"/>
      <c r="FL304" s="401"/>
      <c r="FM304" s="401"/>
      <c r="FN304" s="401"/>
      <c r="FO304" s="401"/>
      <c r="FP304" s="401"/>
      <c r="FQ304" s="401"/>
      <c r="FR304" s="401"/>
      <c r="FS304" s="401"/>
      <c r="FT304" s="401"/>
      <c r="FU304" s="401"/>
      <c r="FV304" s="401"/>
      <c r="FW304" s="401"/>
      <c r="FX304" s="401"/>
      <c r="FY304" s="401"/>
      <c r="FZ304" s="401"/>
      <c r="GA304" s="401"/>
      <c r="GB304" s="401"/>
      <c r="GC304" s="401"/>
      <c r="GD304" s="401"/>
      <c r="GE304" s="401"/>
      <c r="GF304" s="401"/>
      <c r="GG304" s="401"/>
      <c r="GH304" s="401"/>
      <c r="GI304" s="401"/>
      <c r="GJ304" s="401"/>
      <c r="GK304" s="401"/>
      <c r="GL304" s="401"/>
      <c r="GM304" s="401"/>
      <c r="GN304" s="401"/>
      <c r="GO304" s="401"/>
      <c r="GP304" s="401"/>
      <c r="GQ304" s="401"/>
      <c r="GR304" s="401"/>
      <c r="GS304" s="401"/>
      <c r="GT304" s="401"/>
      <c r="GU304" s="401"/>
      <c r="GV304" s="401"/>
      <c r="GW304" s="401"/>
      <c r="GX304" s="401"/>
      <c r="GY304" s="401"/>
      <c r="GZ304" s="401"/>
      <c r="HA304" s="401"/>
      <c r="HB304" s="401"/>
      <c r="HC304" s="401"/>
      <c r="HD304" s="401"/>
      <c r="HE304" s="401"/>
      <c r="HF304" s="401"/>
      <c r="HG304" s="401"/>
      <c r="HH304" s="401"/>
      <c r="HI304" s="401"/>
      <c r="HJ304" s="401"/>
      <c r="HK304" s="401"/>
      <c r="HL304" s="401"/>
      <c r="HM304" s="401"/>
      <c r="HN304" s="401"/>
      <c r="HO304" s="401"/>
      <c r="HP304" s="401"/>
      <c r="HQ304" s="401"/>
      <c r="HR304" s="401"/>
      <c r="HS304" s="401"/>
      <c r="HT304" s="401"/>
      <c r="HU304" s="401"/>
      <c r="HV304" s="401"/>
      <c r="HW304" s="401"/>
      <c r="HX304" s="401"/>
      <c r="HY304" s="401"/>
      <c r="HZ304" s="401"/>
      <c r="IA304" s="401"/>
      <c r="IB304" s="401"/>
      <c r="IC304" s="401"/>
      <c r="ID304" s="401"/>
      <c r="IE304" s="401"/>
      <c r="IF304" s="401"/>
      <c r="IG304" s="401"/>
      <c r="IH304" s="401"/>
      <c r="II304" s="401"/>
      <c r="IJ304" s="401"/>
      <c r="IK304" s="401"/>
      <c r="IL304" s="401"/>
      <c r="IM304" s="401"/>
      <c r="IN304" s="401"/>
      <c r="IO304" s="401"/>
      <c r="IP304" s="401"/>
      <c r="IQ304" s="401"/>
      <c r="IR304" s="401"/>
      <c r="IS304" s="401"/>
      <c r="IT304" s="401"/>
      <c r="IU304" s="401"/>
      <c r="IV304" s="401"/>
      <c r="IW304" s="401"/>
      <c r="IX304" s="401"/>
      <c r="IY304" s="401"/>
      <c r="IZ304" s="401"/>
      <c r="JA304" s="401"/>
      <c r="JB304" s="401"/>
      <c r="JC304" s="401"/>
      <c r="JD304" s="401"/>
      <c r="JE304" s="401"/>
      <c r="JF304" s="401"/>
      <c r="JG304" s="401"/>
      <c r="JH304" s="401"/>
      <c r="JI304" s="401"/>
      <c r="JJ304" s="401"/>
      <c r="JK304" s="401"/>
      <c r="JL304" s="401"/>
      <c r="JM304" s="401"/>
      <c r="JN304" s="401"/>
      <c r="JO304" s="401"/>
      <c r="JP304" s="401"/>
      <c r="JQ304" s="401"/>
      <c r="JR304" s="401"/>
      <c r="JS304" s="401"/>
      <c r="JT304" s="401"/>
      <c r="JU304" s="401"/>
      <c r="JV304" s="401"/>
      <c r="JW304" s="401"/>
      <c r="JX304" s="401"/>
      <c r="JY304" s="401"/>
      <c r="JZ304" s="401"/>
      <c r="KA304" s="401"/>
      <c r="KB304" s="401"/>
      <c r="KC304" s="401"/>
      <c r="KD304" s="401"/>
      <c r="KE304" s="401"/>
      <c r="KF304" s="401"/>
      <c r="KG304" s="401"/>
      <c r="KH304" s="401"/>
      <c r="KI304" s="401"/>
      <c r="KJ304" s="401"/>
      <c r="KK304" s="401"/>
      <c r="KL304" s="401"/>
      <c r="KM304" s="401"/>
      <c r="KN304" s="401"/>
      <c r="KO304" s="401"/>
      <c r="KP304" s="401"/>
      <c r="KQ304" s="401"/>
      <c r="KR304" s="401"/>
      <c r="KS304" s="401"/>
      <c r="KT304" s="401"/>
      <c r="KU304" s="401"/>
      <c r="KV304" s="401"/>
      <c r="KW304" s="401"/>
      <c r="KX304" s="401"/>
      <c r="KY304" s="401"/>
      <c r="KZ304" s="401"/>
      <c r="LA304" s="401"/>
      <c r="LB304" s="401"/>
      <c r="LC304" s="401"/>
      <c r="LD304" s="401"/>
      <c r="LE304" s="401"/>
      <c r="LF304" s="401"/>
      <c r="LG304" s="401"/>
      <c r="LH304" s="401"/>
      <c r="LI304" s="401"/>
      <c r="LJ304" s="401"/>
      <c r="LK304" s="401"/>
      <c r="LL304" s="401"/>
      <c r="LM304" s="401"/>
      <c r="LN304" s="401"/>
      <c r="LO304" s="401"/>
      <c r="LP304" s="401"/>
      <c r="LQ304" s="401"/>
      <c r="LR304" s="401"/>
      <c r="LS304" s="401"/>
      <c r="LT304" s="401"/>
      <c r="LU304" s="401"/>
      <c r="LV304" s="401"/>
      <c r="LW304" s="401"/>
      <c r="LX304" s="401"/>
      <c r="LY304" s="401"/>
      <c r="LZ304" s="401"/>
      <c r="MA304" s="401"/>
      <c r="MB304" s="401"/>
      <c r="MC304" s="401"/>
      <c r="MD304" s="401"/>
      <c r="ME304" s="401"/>
      <c r="MF304" s="401"/>
      <c r="MG304" s="401"/>
      <c r="MH304" s="401"/>
      <c r="MI304" s="401"/>
      <c r="MJ304" s="401"/>
      <c r="MK304" s="401"/>
      <c r="ML304" s="401"/>
      <c r="MM304" s="401"/>
      <c r="MN304" s="401"/>
      <c r="MO304" s="401"/>
      <c r="MP304" s="401"/>
      <c r="MQ304" s="401"/>
      <c r="MR304" s="401"/>
      <c r="MS304" s="401"/>
      <c r="MT304" s="401"/>
      <c r="MU304" s="401"/>
      <c r="MV304" s="401"/>
      <c r="MW304" s="401"/>
      <c r="MX304" s="401"/>
      <c r="MY304" s="401"/>
      <c r="MZ304" s="401"/>
      <c r="NA304" s="401"/>
      <c r="NB304" s="401"/>
      <c r="NC304" s="401"/>
      <c r="ND304" s="401"/>
      <c r="NE304" s="401"/>
      <c r="NF304" s="401"/>
      <c r="NG304" s="401"/>
      <c r="NH304" s="401"/>
      <c r="NI304" s="401"/>
      <c r="NJ304" s="401"/>
      <c r="NK304" s="401"/>
      <c r="NL304" s="401"/>
      <c r="NM304" s="401"/>
      <c r="NN304" s="401"/>
      <c r="NO304" s="401"/>
      <c r="NP304" s="401"/>
      <c r="NQ304" s="401"/>
      <c r="NR304" s="401"/>
      <c r="NS304" s="401"/>
      <c r="NT304" s="401"/>
      <c r="NU304" s="401"/>
      <c r="NV304" s="401"/>
      <c r="NW304" s="401"/>
      <c r="NX304" s="401"/>
      <c r="NY304" s="401"/>
      <c r="NZ304" s="401"/>
      <c r="OA304" s="401"/>
      <c r="OB304" s="401"/>
      <c r="OC304" s="401"/>
      <c r="OD304" s="401"/>
      <c r="OE304" s="401"/>
      <c r="OF304" s="401"/>
      <c r="OG304" s="401"/>
      <c r="OH304" s="401"/>
      <c r="OI304" s="401"/>
      <c r="OJ304" s="401"/>
      <c r="OK304" s="401"/>
      <c r="OL304" s="401"/>
      <c r="OM304" s="401"/>
      <c r="ON304" s="401"/>
      <c r="OO304" s="401"/>
      <c r="OP304" s="401"/>
      <c r="OQ304" s="401"/>
      <c r="OR304" s="401"/>
      <c r="OS304" s="401"/>
      <c r="OT304" s="401"/>
      <c r="OU304" s="401"/>
      <c r="OV304" s="401"/>
      <c r="OW304" s="401"/>
      <c r="OX304" s="401"/>
      <c r="OY304" s="401"/>
      <c r="OZ304" s="401"/>
      <c r="PA304" s="401"/>
      <c r="PB304" s="401"/>
      <c r="PC304" s="401"/>
      <c r="PD304" s="401"/>
      <c r="PE304" s="401"/>
      <c r="PF304" s="401"/>
      <c r="PG304" s="401"/>
      <c r="PH304" s="401"/>
      <c r="PI304" s="401"/>
      <c r="PJ304" s="401"/>
      <c r="PK304" s="401"/>
      <c r="PL304" s="401"/>
      <c r="PM304" s="401"/>
      <c r="PN304" s="401"/>
      <c r="PO304" s="401"/>
      <c r="PP304" s="401"/>
      <c r="PQ304" s="401"/>
      <c r="PR304" s="401"/>
      <c r="PS304" s="401"/>
      <c r="PT304" s="401"/>
      <c r="PU304" s="401"/>
      <c r="PV304" s="401"/>
      <c r="PW304" s="401"/>
      <c r="PX304" s="401"/>
      <c r="PY304" s="401"/>
      <c r="PZ304" s="401"/>
      <c r="QA304" s="401"/>
      <c r="QB304" s="401"/>
      <c r="QC304" s="401"/>
      <c r="QD304" s="401"/>
      <c r="QE304" s="401"/>
      <c r="QF304" s="401"/>
      <c r="QG304" s="401"/>
      <c r="QH304" s="401"/>
      <c r="QI304" s="401"/>
      <c r="QJ304" s="401"/>
      <c r="QK304" s="401"/>
      <c r="QL304" s="401"/>
      <c r="QM304" s="401"/>
      <c r="QN304" s="401"/>
      <c r="QO304" s="401"/>
      <c r="QP304" s="401"/>
      <c r="QQ304" s="401"/>
      <c r="QR304" s="401"/>
      <c r="QS304" s="401"/>
      <c r="QT304" s="401"/>
      <c r="QU304" s="401"/>
      <c r="QV304" s="401"/>
      <c r="QW304" s="401"/>
      <c r="QX304" s="401"/>
      <c r="QY304" s="401"/>
      <c r="QZ304" s="401"/>
      <c r="RA304" s="401"/>
      <c r="RB304" s="401"/>
      <c r="RC304" s="401"/>
      <c r="RD304" s="401"/>
      <c r="RE304" s="401"/>
      <c r="RF304" s="401"/>
      <c r="RG304" s="401"/>
      <c r="RH304" s="401"/>
      <c r="RI304" s="401"/>
      <c r="RJ304" s="401"/>
      <c r="RK304" s="401"/>
      <c r="RL304" s="401"/>
      <c r="RM304" s="401"/>
      <c r="RN304" s="401"/>
      <c r="RO304" s="401"/>
      <c r="RP304" s="401"/>
      <c r="RQ304" s="401"/>
      <c r="RR304" s="401"/>
      <c r="RS304" s="401"/>
      <c r="RT304" s="401"/>
      <c r="RU304" s="401"/>
      <c r="RV304" s="401"/>
      <c r="RW304" s="401"/>
      <c r="RX304" s="401"/>
      <c r="RY304" s="401"/>
      <c r="RZ304" s="401"/>
      <c r="SA304" s="401"/>
      <c r="SB304" s="401"/>
      <c r="SC304" s="401"/>
      <c r="SD304" s="401"/>
      <c r="SE304" s="401"/>
      <c r="SF304" s="401"/>
      <c r="SG304" s="401"/>
      <c r="SH304" s="401"/>
      <c r="SI304" s="401"/>
      <c r="SJ304" s="401"/>
      <c r="SK304" s="401"/>
      <c r="SL304" s="401"/>
      <c r="SM304" s="401"/>
      <c r="SN304" s="401"/>
      <c r="SO304" s="401"/>
      <c r="SP304" s="401"/>
      <c r="SQ304" s="401"/>
      <c r="SR304" s="401"/>
      <c r="SS304" s="401"/>
      <c r="ST304" s="401"/>
      <c r="SU304" s="401"/>
      <c r="SV304" s="401"/>
      <c r="SW304" s="401"/>
      <c r="SX304" s="401"/>
      <c r="SY304" s="401"/>
      <c r="SZ304" s="401"/>
      <c r="TA304" s="401"/>
      <c r="TB304" s="401"/>
      <c r="TC304" s="401"/>
      <c r="TD304" s="401"/>
      <c r="TE304" s="401"/>
      <c r="TF304" s="401"/>
      <c r="TG304" s="401"/>
      <c r="TH304" s="401"/>
      <c r="TI304" s="401"/>
      <c r="TJ304" s="401"/>
      <c r="TK304" s="401"/>
      <c r="TL304" s="401"/>
      <c r="TM304" s="401"/>
      <c r="TN304" s="401"/>
      <c r="TO304" s="401"/>
      <c r="TP304" s="401"/>
      <c r="TQ304" s="401"/>
      <c r="TR304" s="401"/>
      <c r="TS304" s="401"/>
      <c r="TT304" s="401"/>
      <c r="TU304" s="401"/>
      <c r="TV304" s="401"/>
      <c r="TW304" s="401"/>
      <c r="TX304" s="401"/>
      <c r="TY304" s="401"/>
      <c r="TZ304" s="401"/>
      <c r="UA304" s="401"/>
      <c r="UB304" s="401"/>
      <c r="UC304" s="401"/>
      <c r="UD304" s="401"/>
      <c r="UE304" s="401"/>
      <c r="UF304" s="401"/>
      <c r="UG304" s="401"/>
      <c r="UH304" s="401"/>
      <c r="UI304" s="401"/>
      <c r="UJ304" s="401"/>
      <c r="UK304" s="401"/>
      <c r="UL304" s="401"/>
      <c r="UM304" s="401"/>
    </row>
    <row r="305" spans="1:559" s="467" customFormat="1" ht="13.95" customHeight="1">
      <c r="A305" s="952" t="s">
        <v>1431</v>
      </c>
      <c r="B305" s="450" t="s">
        <v>1349</v>
      </c>
      <c r="C305" s="451" t="s">
        <v>1432</v>
      </c>
      <c r="D305" s="451" t="s">
        <v>1433</v>
      </c>
      <c r="E305" s="451" t="s">
        <v>1434</v>
      </c>
      <c r="F305" s="452">
        <v>101.88</v>
      </c>
      <c r="G305" s="452">
        <v>2.79</v>
      </c>
      <c r="H305" s="452">
        <v>9.35</v>
      </c>
      <c r="I305" s="453">
        <f>COUNT(F305:F307)</f>
        <v>3</v>
      </c>
      <c r="J305" s="458">
        <f>AVERAGE(F305:F307)</f>
        <v>58.889999999999993</v>
      </c>
      <c r="K305" s="458">
        <f>STDEV(F305:F307)</f>
        <v>40.24974658305316</v>
      </c>
      <c r="L305" s="459">
        <f>K305/J305</f>
        <v>0.68347336700718564</v>
      </c>
      <c r="M305" s="454">
        <f t="shared" si="154"/>
        <v>1.0680812588792945</v>
      </c>
      <c r="N305" s="455">
        <f t="shared" si="155"/>
        <v>0.85725807056672665</v>
      </c>
      <c r="O305" s="455">
        <f t="shared" si="156"/>
        <v>0.7145161411334533</v>
      </c>
      <c r="P305" s="455">
        <f t="shared" si="157"/>
        <v>0.2854838588665467</v>
      </c>
      <c r="Q305" s="456">
        <f t="shared" si="158"/>
        <v>0.85645157659964011</v>
      </c>
      <c r="R305" s="457">
        <f>COUNT(F305:F307)</f>
        <v>3</v>
      </c>
      <c r="S305" s="458">
        <f>AVERAGE(F305:F307)</f>
        <v>58.889999999999993</v>
      </c>
      <c r="T305" s="458">
        <f>STDEV(F305:F307)</f>
        <v>40.24974658305316</v>
      </c>
      <c r="U305" s="459">
        <f t="shared" si="163"/>
        <v>0.68347336700718564</v>
      </c>
      <c r="V305" s="460">
        <f t="shared" si="159"/>
        <v>42.99</v>
      </c>
      <c r="W305" s="460">
        <f t="shared" si="160"/>
        <v>1.196</v>
      </c>
      <c r="X305" s="461">
        <f t="shared" si="161"/>
        <v>48.138696913331579</v>
      </c>
      <c r="Y305" s="462" t="str">
        <f t="shared" si="162"/>
        <v>Accept</v>
      </c>
      <c r="Z305" s="461"/>
      <c r="AA305" s="461"/>
      <c r="AB305" s="463"/>
      <c r="AC305" s="463"/>
      <c r="AD305" s="461"/>
      <c r="AE305" s="463"/>
      <c r="AF305" s="464">
        <f>COUNT(F305:F307)</f>
        <v>3</v>
      </c>
      <c r="AG305" s="465">
        <f>AVERAGE(F305:F307)</f>
        <v>58.889999999999993</v>
      </c>
      <c r="AH305" s="465">
        <f>STDEV(F305:F307)</f>
        <v>40.24974658305316</v>
      </c>
      <c r="AI305" s="466">
        <f>AH305/AG305</f>
        <v>0.68347336700718564</v>
      </c>
      <c r="AJ305" s="552"/>
      <c r="AK305" s="552"/>
      <c r="AL305" s="552"/>
      <c r="AM305" s="401"/>
      <c r="AN305" s="401"/>
      <c r="AO305" s="401"/>
      <c r="AP305" s="401"/>
      <c r="AQ305" s="401"/>
      <c r="AR305" s="401"/>
      <c r="AS305" s="401"/>
      <c r="AT305" s="401"/>
      <c r="AU305" s="401"/>
      <c r="AV305" s="401"/>
      <c r="AW305" s="401"/>
      <c r="AX305" s="401"/>
      <c r="AY305" s="401"/>
      <c r="AZ305" s="401"/>
      <c r="BA305" s="401"/>
      <c r="BB305" s="401"/>
      <c r="BC305" s="401"/>
      <c r="BD305" s="401"/>
      <c r="BE305" s="401"/>
      <c r="BF305" s="401"/>
      <c r="BG305" s="401"/>
      <c r="BH305" s="401"/>
      <c r="BI305" s="401"/>
      <c r="BJ305" s="401"/>
      <c r="BK305" s="401"/>
      <c r="BL305" s="401"/>
      <c r="BM305" s="401"/>
      <c r="BN305" s="401"/>
      <c r="BO305" s="401"/>
      <c r="BP305" s="401"/>
      <c r="BQ305" s="401"/>
      <c r="BR305" s="401"/>
      <c r="BS305" s="401"/>
      <c r="BT305" s="401"/>
      <c r="BU305" s="401"/>
      <c r="BV305" s="401"/>
      <c r="BW305" s="401"/>
      <c r="BX305" s="401"/>
      <c r="BY305" s="401"/>
      <c r="BZ305" s="401"/>
      <c r="CA305" s="401"/>
      <c r="CB305" s="401"/>
      <c r="CC305" s="401"/>
      <c r="CD305" s="401"/>
      <c r="CE305" s="401"/>
      <c r="CF305" s="401"/>
      <c r="CG305" s="401"/>
      <c r="CH305" s="401"/>
      <c r="CI305" s="401"/>
      <c r="CJ305" s="401"/>
      <c r="CK305" s="401"/>
      <c r="CL305" s="401"/>
      <c r="CM305" s="401"/>
      <c r="CN305" s="401"/>
      <c r="CO305" s="401"/>
      <c r="CP305" s="401"/>
      <c r="CQ305" s="401"/>
      <c r="CR305" s="401"/>
      <c r="CS305" s="401"/>
      <c r="CT305" s="401"/>
      <c r="CU305" s="401"/>
      <c r="CV305" s="401"/>
      <c r="CW305" s="401"/>
      <c r="CX305" s="401"/>
      <c r="CY305" s="401"/>
      <c r="CZ305" s="401"/>
      <c r="DA305" s="401"/>
      <c r="DB305" s="401"/>
      <c r="DC305" s="401"/>
      <c r="DD305" s="401"/>
      <c r="DE305" s="401"/>
      <c r="DF305" s="401"/>
      <c r="DG305" s="401"/>
      <c r="DH305" s="401"/>
      <c r="DI305" s="401"/>
      <c r="DJ305" s="401"/>
      <c r="DK305" s="401"/>
      <c r="DL305" s="401"/>
      <c r="DM305" s="401"/>
      <c r="DN305" s="401"/>
      <c r="DO305" s="401"/>
      <c r="DP305" s="401"/>
      <c r="DQ305" s="401"/>
      <c r="DR305" s="401"/>
      <c r="DS305" s="401"/>
      <c r="DT305" s="401"/>
      <c r="DU305" s="401"/>
      <c r="DV305" s="401"/>
      <c r="DW305" s="401"/>
      <c r="DX305" s="401"/>
      <c r="DY305" s="401"/>
      <c r="DZ305" s="401"/>
      <c r="EA305" s="401"/>
      <c r="EB305" s="401"/>
      <c r="EC305" s="401"/>
      <c r="ED305" s="401"/>
      <c r="EE305" s="401"/>
      <c r="EF305" s="401"/>
      <c r="EG305" s="401"/>
      <c r="EH305" s="401"/>
      <c r="EI305" s="401"/>
      <c r="EJ305" s="401"/>
      <c r="EK305" s="401"/>
      <c r="EL305" s="401"/>
      <c r="EM305" s="401"/>
      <c r="EN305" s="401"/>
      <c r="EO305" s="401"/>
      <c r="EP305" s="401"/>
      <c r="EQ305" s="401"/>
      <c r="ER305" s="401"/>
      <c r="ES305" s="401"/>
      <c r="ET305" s="401"/>
      <c r="EU305" s="401"/>
      <c r="EV305" s="401"/>
      <c r="EW305" s="401"/>
      <c r="EX305" s="401"/>
      <c r="EY305" s="401"/>
      <c r="EZ305" s="401"/>
      <c r="FA305" s="401"/>
      <c r="FB305" s="401"/>
      <c r="FC305" s="401"/>
      <c r="FD305" s="401"/>
      <c r="FE305" s="401"/>
      <c r="FF305" s="401"/>
      <c r="FG305" s="401"/>
      <c r="FH305" s="401"/>
      <c r="FI305" s="401"/>
      <c r="FJ305" s="401"/>
      <c r="FK305" s="401"/>
      <c r="FL305" s="401"/>
      <c r="FM305" s="401"/>
      <c r="FN305" s="401"/>
      <c r="FO305" s="401"/>
      <c r="FP305" s="401"/>
      <c r="FQ305" s="401"/>
      <c r="FR305" s="401"/>
      <c r="FS305" s="401"/>
      <c r="FT305" s="401"/>
      <c r="FU305" s="401"/>
      <c r="FV305" s="401"/>
      <c r="FW305" s="401"/>
      <c r="FX305" s="401"/>
      <c r="FY305" s="401"/>
      <c r="FZ305" s="401"/>
      <c r="GA305" s="401"/>
      <c r="GB305" s="401"/>
      <c r="GC305" s="401"/>
      <c r="GD305" s="401"/>
      <c r="GE305" s="401"/>
      <c r="GF305" s="401"/>
      <c r="GG305" s="401"/>
      <c r="GH305" s="401"/>
      <c r="GI305" s="401"/>
      <c r="GJ305" s="401"/>
      <c r="GK305" s="401"/>
      <c r="GL305" s="401"/>
      <c r="GM305" s="401"/>
      <c r="GN305" s="401"/>
      <c r="GO305" s="401"/>
      <c r="GP305" s="401"/>
      <c r="GQ305" s="401"/>
      <c r="GR305" s="401"/>
      <c r="GS305" s="401"/>
      <c r="GT305" s="401"/>
      <c r="GU305" s="401"/>
      <c r="GV305" s="401"/>
      <c r="GW305" s="401"/>
      <c r="GX305" s="401"/>
      <c r="GY305" s="401"/>
      <c r="GZ305" s="401"/>
      <c r="HA305" s="401"/>
      <c r="HB305" s="401"/>
      <c r="HC305" s="401"/>
      <c r="HD305" s="401"/>
      <c r="HE305" s="401"/>
      <c r="HF305" s="401"/>
      <c r="HG305" s="401"/>
      <c r="HH305" s="401"/>
      <c r="HI305" s="401"/>
      <c r="HJ305" s="401"/>
      <c r="HK305" s="401"/>
      <c r="HL305" s="401"/>
      <c r="HM305" s="401"/>
      <c r="HN305" s="401"/>
      <c r="HO305" s="401"/>
      <c r="HP305" s="401"/>
      <c r="HQ305" s="401"/>
      <c r="HR305" s="401"/>
      <c r="HS305" s="401"/>
      <c r="HT305" s="401"/>
      <c r="HU305" s="401"/>
      <c r="HV305" s="401"/>
      <c r="HW305" s="401"/>
      <c r="HX305" s="401"/>
      <c r="HY305" s="401"/>
      <c r="HZ305" s="401"/>
      <c r="IA305" s="401"/>
      <c r="IB305" s="401"/>
      <c r="IC305" s="401"/>
      <c r="ID305" s="401"/>
      <c r="IE305" s="401"/>
      <c r="IF305" s="401"/>
      <c r="IG305" s="401"/>
      <c r="IH305" s="401"/>
      <c r="II305" s="401"/>
      <c r="IJ305" s="401"/>
      <c r="IK305" s="401"/>
      <c r="IL305" s="401"/>
      <c r="IM305" s="401"/>
      <c r="IN305" s="401"/>
      <c r="IO305" s="401"/>
      <c r="IP305" s="401"/>
      <c r="IQ305" s="401"/>
      <c r="IR305" s="401"/>
      <c r="IS305" s="401"/>
      <c r="IT305" s="401"/>
      <c r="IU305" s="401"/>
      <c r="IV305" s="401"/>
      <c r="IW305" s="401"/>
      <c r="IX305" s="401"/>
      <c r="IY305" s="401"/>
      <c r="IZ305" s="401"/>
      <c r="JA305" s="401"/>
      <c r="JB305" s="401"/>
      <c r="JC305" s="401"/>
      <c r="JD305" s="401"/>
      <c r="JE305" s="401"/>
      <c r="JF305" s="401"/>
      <c r="JG305" s="401"/>
      <c r="JH305" s="401"/>
      <c r="JI305" s="401"/>
      <c r="JJ305" s="401"/>
      <c r="JK305" s="401"/>
      <c r="JL305" s="401"/>
      <c r="JM305" s="401"/>
      <c r="JN305" s="401"/>
      <c r="JO305" s="401"/>
      <c r="JP305" s="401"/>
      <c r="JQ305" s="401"/>
      <c r="JR305" s="401"/>
      <c r="JS305" s="401"/>
      <c r="JT305" s="401"/>
      <c r="JU305" s="401"/>
      <c r="JV305" s="401"/>
      <c r="JW305" s="401"/>
      <c r="JX305" s="401"/>
      <c r="JY305" s="401"/>
      <c r="JZ305" s="401"/>
      <c r="KA305" s="401"/>
      <c r="KB305" s="401"/>
      <c r="KC305" s="401"/>
      <c r="KD305" s="401"/>
      <c r="KE305" s="401"/>
      <c r="KF305" s="401"/>
      <c r="KG305" s="401"/>
      <c r="KH305" s="401"/>
      <c r="KI305" s="401"/>
      <c r="KJ305" s="401"/>
      <c r="KK305" s="401"/>
      <c r="KL305" s="401"/>
      <c r="KM305" s="401"/>
      <c r="KN305" s="401"/>
      <c r="KO305" s="401"/>
      <c r="KP305" s="401"/>
      <c r="KQ305" s="401"/>
      <c r="KR305" s="401"/>
      <c r="KS305" s="401"/>
      <c r="KT305" s="401"/>
      <c r="KU305" s="401"/>
      <c r="KV305" s="401"/>
      <c r="KW305" s="401"/>
      <c r="KX305" s="401"/>
      <c r="KY305" s="401"/>
      <c r="KZ305" s="401"/>
      <c r="LA305" s="401"/>
      <c r="LB305" s="401"/>
      <c r="LC305" s="401"/>
      <c r="LD305" s="401"/>
      <c r="LE305" s="401"/>
      <c r="LF305" s="401"/>
      <c r="LG305" s="401"/>
      <c r="LH305" s="401"/>
      <c r="LI305" s="401"/>
      <c r="LJ305" s="401"/>
      <c r="LK305" s="401"/>
      <c r="LL305" s="401"/>
      <c r="LM305" s="401"/>
      <c r="LN305" s="401"/>
      <c r="LO305" s="401"/>
      <c r="LP305" s="401"/>
      <c r="LQ305" s="401"/>
      <c r="LR305" s="401"/>
      <c r="LS305" s="401"/>
      <c r="LT305" s="401"/>
      <c r="LU305" s="401"/>
      <c r="LV305" s="401"/>
      <c r="LW305" s="401"/>
      <c r="LX305" s="401"/>
      <c r="LY305" s="401"/>
      <c r="LZ305" s="401"/>
      <c r="MA305" s="401"/>
      <c r="MB305" s="401"/>
      <c r="MC305" s="401"/>
      <c r="MD305" s="401"/>
      <c r="ME305" s="401"/>
      <c r="MF305" s="401"/>
      <c r="MG305" s="401"/>
      <c r="MH305" s="401"/>
      <c r="MI305" s="401"/>
      <c r="MJ305" s="401"/>
      <c r="MK305" s="401"/>
      <c r="ML305" s="401"/>
      <c r="MM305" s="401"/>
      <c r="MN305" s="401"/>
      <c r="MO305" s="401"/>
      <c r="MP305" s="401"/>
      <c r="MQ305" s="401"/>
      <c r="MR305" s="401"/>
      <c r="MS305" s="401"/>
      <c r="MT305" s="401"/>
      <c r="MU305" s="401"/>
      <c r="MV305" s="401"/>
      <c r="MW305" s="401"/>
      <c r="MX305" s="401"/>
      <c r="MY305" s="401"/>
      <c r="MZ305" s="401"/>
      <c r="NA305" s="401"/>
      <c r="NB305" s="401"/>
      <c r="NC305" s="401"/>
      <c r="ND305" s="401"/>
      <c r="NE305" s="401"/>
      <c r="NF305" s="401"/>
      <c r="NG305" s="401"/>
      <c r="NH305" s="401"/>
      <c r="NI305" s="401"/>
      <c r="NJ305" s="401"/>
      <c r="NK305" s="401"/>
      <c r="NL305" s="401"/>
      <c r="NM305" s="401"/>
      <c r="NN305" s="401"/>
      <c r="NO305" s="401"/>
      <c r="NP305" s="401"/>
      <c r="NQ305" s="401"/>
      <c r="NR305" s="401"/>
      <c r="NS305" s="401"/>
      <c r="NT305" s="401"/>
      <c r="NU305" s="401"/>
      <c r="NV305" s="401"/>
      <c r="NW305" s="401"/>
      <c r="NX305" s="401"/>
      <c r="NY305" s="401"/>
      <c r="NZ305" s="401"/>
      <c r="OA305" s="401"/>
      <c r="OB305" s="401"/>
      <c r="OC305" s="401"/>
      <c r="OD305" s="401"/>
      <c r="OE305" s="401"/>
      <c r="OF305" s="401"/>
      <c r="OG305" s="401"/>
      <c r="OH305" s="401"/>
      <c r="OI305" s="401"/>
      <c r="OJ305" s="401"/>
      <c r="OK305" s="401"/>
      <c r="OL305" s="401"/>
      <c r="OM305" s="401"/>
      <c r="ON305" s="401"/>
      <c r="OO305" s="401"/>
      <c r="OP305" s="401"/>
      <c r="OQ305" s="401"/>
      <c r="OR305" s="401"/>
      <c r="OS305" s="401"/>
      <c r="OT305" s="401"/>
      <c r="OU305" s="401"/>
      <c r="OV305" s="401"/>
      <c r="OW305" s="401"/>
      <c r="OX305" s="401"/>
      <c r="OY305" s="401"/>
      <c r="OZ305" s="401"/>
      <c r="PA305" s="401"/>
      <c r="PB305" s="401"/>
      <c r="PC305" s="401"/>
      <c r="PD305" s="401"/>
      <c r="PE305" s="401"/>
      <c r="PF305" s="401"/>
      <c r="PG305" s="401"/>
      <c r="PH305" s="401"/>
      <c r="PI305" s="401"/>
      <c r="PJ305" s="401"/>
      <c r="PK305" s="401"/>
      <c r="PL305" s="401"/>
      <c r="PM305" s="401"/>
      <c r="PN305" s="401"/>
      <c r="PO305" s="401"/>
      <c r="PP305" s="401"/>
      <c r="PQ305" s="401"/>
      <c r="PR305" s="401"/>
      <c r="PS305" s="401"/>
      <c r="PT305" s="401"/>
      <c r="PU305" s="401"/>
      <c r="PV305" s="401"/>
      <c r="PW305" s="401"/>
      <c r="PX305" s="401"/>
      <c r="PY305" s="401"/>
      <c r="PZ305" s="401"/>
      <c r="QA305" s="401"/>
      <c r="QB305" s="401"/>
      <c r="QC305" s="401"/>
      <c r="QD305" s="401"/>
      <c r="QE305" s="401"/>
      <c r="QF305" s="401"/>
      <c r="QG305" s="401"/>
      <c r="QH305" s="401"/>
      <c r="QI305" s="401"/>
      <c r="QJ305" s="401"/>
      <c r="QK305" s="401"/>
      <c r="QL305" s="401"/>
      <c r="QM305" s="401"/>
      <c r="QN305" s="401"/>
      <c r="QO305" s="401"/>
      <c r="QP305" s="401"/>
      <c r="QQ305" s="401"/>
      <c r="QR305" s="401"/>
      <c r="QS305" s="401"/>
      <c r="QT305" s="401"/>
      <c r="QU305" s="401"/>
      <c r="QV305" s="401"/>
      <c r="QW305" s="401"/>
      <c r="QX305" s="401"/>
      <c r="QY305" s="401"/>
      <c r="QZ305" s="401"/>
      <c r="RA305" s="401"/>
      <c r="RB305" s="401"/>
      <c r="RC305" s="401"/>
      <c r="RD305" s="401"/>
      <c r="RE305" s="401"/>
      <c r="RF305" s="401"/>
      <c r="RG305" s="401"/>
      <c r="RH305" s="401"/>
      <c r="RI305" s="401"/>
      <c r="RJ305" s="401"/>
      <c r="RK305" s="401"/>
      <c r="RL305" s="401"/>
      <c r="RM305" s="401"/>
      <c r="RN305" s="401"/>
      <c r="RO305" s="401"/>
      <c r="RP305" s="401"/>
      <c r="RQ305" s="401"/>
      <c r="RR305" s="401"/>
      <c r="RS305" s="401"/>
      <c r="RT305" s="401"/>
      <c r="RU305" s="401"/>
      <c r="RV305" s="401"/>
      <c r="RW305" s="401"/>
      <c r="RX305" s="401"/>
      <c r="RY305" s="401"/>
      <c r="RZ305" s="401"/>
      <c r="SA305" s="401"/>
      <c r="SB305" s="401"/>
      <c r="SC305" s="401"/>
      <c r="SD305" s="401"/>
      <c r="SE305" s="401"/>
      <c r="SF305" s="401"/>
      <c r="SG305" s="401"/>
      <c r="SH305" s="401"/>
      <c r="SI305" s="401"/>
      <c r="SJ305" s="401"/>
      <c r="SK305" s="401"/>
      <c r="SL305" s="401"/>
      <c r="SM305" s="401"/>
      <c r="SN305" s="401"/>
      <c r="SO305" s="401"/>
      <c r="SP305" s="401"/>
      <c r="SQ305" s="401"/>
      <c r="SR305" s="401"/>
      <c r="SS305" s="401"/>
      <c r="ST305" s="401"/>
      <c r="SU305" s="401"/>
      <c r="SV305" s="401"/>
      <c r="SW305" s="401"/>
      <c r="SX305" s="401"/>
      <c r="SY305" s="401"/>
      <c r="SZ305" s="401"/>
      <c r="TA305" s="401"/>
      <c r="TB305" s="401"/>
      <c r="TC305" s="401"/>
      <c r="TD305" s="401"/>
      <c r="TE305" s="401"/>
      <c r="TF305" s="401"/>
      <c r="TG305" s="401"/>
      <c r="TH305" s="401"/>
      <c r="TI305" s="401"/>
      <c r="TJ305" s="401"/>
      <c r="TK305" s="401"/>
      <c r="TL305" s="401"/>
      <c r="TM305" s="401"/>
      <c r="TN305" s="401"/>
      <c r="TO305" s="401"/>
      <c r="TP305" s="401"/>
      <c r="TQ305" s="401"/>
      <c r="TR305" s="401"/>
      <c r="TS305" s="401"/>
      <c r="TT305" s="401"/>
      <c r="TU305" s="401"/>
      <c r="TV305" s="401"/>
      <c r="TW305" s="401"/>
      <c r="TX305" s="401"/>
      <c r="TY305" s="401"/>
      <c r="TZ305" s="401"/>
      <c r="UA305" s="401"/>
      <c r="UB305" s="401"/>
      <c r="UC305" s="401"/>
      <c r="UD305" s="401"/>
      <c r="UE305" s="401"/>
      <c r="UF305" s="401"/>
      <c r="UG305" s="401"/>
      <c r="UH305" s="401"/>
      <c r="UI305" s="401"/>
      <c r="UJ305" s="401"/>
      <c r="UK305" s="401"/>
      <c r="UL305" s="401"/>
      <c r="UM305" s="401"/>
    </row>
    <row r="306" spans="1:559" s="401" customFormat="1" ht="13.95" customHeight="1">
      <c r="A306" s="953"/>
      <c r="B306" s="468" t="s">
        <v>1349</v>
      </c>
      <c r="C306" s="469" t="s">
        <v>1432</v>
      </c>
      <c r="D306" s="469" t="s">
        <v>1435</v>
      </c>
      <c r="E306" s="469" t="s">
        <v>1436</v>
      </c>
      <c r="F306" s="470">
        <v>52.69</v>
      </c>
      <c r="G306" s="470">
        <v>1.41</v>
      </c>
      <c r="H306" s="470">
        <v>4.7699999999999996</v>
      </c>
      <c r="I306" s="471">
        <f t="shared" ref="I306:L307" si="174">I305</f>
        <v>3</v>
      </c>
      <c r="J306" s="472">
        <f t="shared" si="174"/>
        <v>58.889999999999993</v>
      </c>
      <c r="K306" s="472">
        <f t="shared" si="174"/>
        <v>40.24974658305316</v>
      </c>
      <c r="L306" s="473">
        <f t="shared" si="174"/>
        <v>0.68347336700718564</v>
      </c>
      <c r="M306" s="474">
        <f t="shared" si="154"/>
        <v>0.15403823691676252</v>
      </c>
      <c r="N306" s="475">
        <f t="shared" si="155"/>
        <v>0.43878979333167067</v>
      </c>
      <c r="O306" s="475">
        <f t="shared" si="156"/>
        <v>0.12242041333665865</v>
      </c>
      <c r="P306" s="475">
        <f t="shared" si="157"/>
        <v>0.87757958666334135</v>
      </c>
      <c r="Q306" s="476">
        <f t="shared" si="158"/>
        <v>2.632738759990024</v>
      </c>
      <c r="R306" s="477"/>
      <c r="S306" s="472"/>
      <c r="T306" s="472"/>
      <c r="U306" s="473"/>
      <c r="V306" s="478">
        <f t="shared" si="159"/>
        <v>6.1999999999999957</v>
      </c>
      <c r="W306" s="478">
        <f t="shared" si="160"/>
        <v>1.196</v>
      </c>
      <c r="X306" s="479">
        <f t="shared" si="161"/>
        <v>48.138696913331579</v>
      </c>
      <c r="Y306" s="480" t="str">
        <f t="shared" si="162"/>
        <v>Accept</v>
      </c>
      <c r="Z306" s="479"/>
      <c r="AA306" s="479"/>
      <c r="AB306" s="481"/>
      <c r="AC306" s="481"/>
      <c r="AD306" s="479"/>
      <c r="AE306" s="481"/>
      <c r="AF306" s="464"/>
      <c r="AG306" s="482"/>
      <c r="AH306" s="482"/>
      <c r="AI306" s="483"/>
      <c r="AJ306" s="552"/>
      <c r="AK306" s="552"/>
      <c r="AL306" s="552"/>
    </row>
    <row r="307" spans="1:559" s="501" customFormat="1" ht="13.95" customHeight="1">
      <c r="A307" s="953"/>
      <c r="B307" s="484" t="s">
        <v>1349</v>
      </c>
      <c r="C307" s="485" t="s">
        <v>1432</v>
      </c>
      <c r="D307" s="485" t="s">
        <v>1437</v>
      </c>
      <c r="E307" s="485" t="s">
        <v>1438</v>
      </c>
      <c r="F307" s="486">
        <v>22.1</v>
      </c>
      <c r="G307" s="486">
        <v>1.04</v>
      </c>
      <c r="H307" s="486">
        <v>2.16</v>
      </c>
      <c r="I307" s="487">
        <f t="shared" si="174"/>
        <v>3</v>
      </c>
      <c r="J307" s="488">
        <f t="shared" si="174"/>
        <v>58.889999999999993</v>
      </c>
      <c r="K307" s="488">
        <f t="shared" si="174"/>
        <v>40.24974658305316</v>
      </c>
      <c r="L307" s="489">
        <f t="shared" si="174"/>
        <v>0.68347336700718564</v>
      </c>
      <c r="M307" s="490">
        <f t="shared" si="154"/>
        <v>0.91404302196253162</v>
      </c>
      <c r="N307" s="491">
        <f t="shared" si="155"/>
        <v>0.18034712000428785</v>
      </c>
      <c r="O307" s="491">
        <f t="shared" si="156"/>
        <v>0.63930575999142425</v>
      </c>
      <c r="P307" s="491">
        <f t="shared" si="157"/>
        <v>0.3606942400085757</v>
      </c>
      <c r="Q307" s="492">
        <f t="shared" si="158"/>
        <v>1.082082720025727</v>
      </c>
      <c r="R307" s="493"/>
      <c r="S307" s="488"/>
      <c r="T307" s="488"/>
      <c r="U307" s="489"/>
      <c r="V307" s="494">
        <f t="shared" si="159"/>
        <v>36.789999999999992</v>
      </c>
      <c r="W307" s="494">
        <f t="shared" si="160"/>
        <v>1.196</v>
      </c>
      <c r="X307" s="495">
        <f t="shared" si="161"/>
        <v>48.138696913331579</v>
      </c>
      <c r="Y307" s="496" t="str">
        <f t="shared" si="162"/>
        <v>Accept</v>
      </c>
      <c r="Z307" s="495"/>
      <c r="AA307" s="495"/>
      <c r="AB307" s="497"/>
      <c r="AC307" s="497"/>
      <c r="AD307" s="495"/>
      <c r="AE307" s="497"/>
      <c r="AF307" s="498"/>
      <c r="AG307" s="499"/>
      <c r="AH307" s="499"/>
      <c r="AI307" s="500"/>
      <c r="AJ307" s="552"/>
      <c r="AK307" s="552"/>
      <c r="AL307" s="552"/>
      <c r="AM307" s="401"/>
      <c r="AN307" s="401"/>
      <c r="AO307" s="401"/>
      <c r="AP307" s="401"/>
      <c r="AQ307" s="401"/>
      <c r="AR307" s="401"/>
      <c r="AS307" s="401"/>
      <c r="AT307" s="401"/>
      <c r="AU307" s="401"/>
      <c r="AV307" s="401"/>
      <c r="AW307" s="401"/>
      <c r="AX307" s="401"/>
      <c r="AY307" s="401"/>
      <c r="AZ307" s="401"/>
      <c r="BA307" s="401"/>
      <c r="BB307" s="401"/>
      <c r="BC307" s="401"/>
      <c r="BD307" s="401"/>
      <c r="BE307" s="401"/>
      <c r="BF307" s="401"/>
      <c r="BG307" s="401"/>
      <c r="BH307" s="401"/>
      <c r="BI307" s="401"/>
      <c r="BJ307" s="401"/>
      <c r="BK307" s="401"/>
      <c r="BL307" s="401"/>
      <c r="BM307" s="401"/>
      <c r="BN307" s="401"/>
      <c r="BO307" s="401"/>
      <c r="BP307" s="401"/>
      <c r="BQ307" s="401"/>
      <c r="BR307" s="401"/>
      <c r="BS307" s="401"/>
      <c r="BT307" s="401"/>
      <c r="BU307" s="401"/>
      <c r="BV307" s="401"/>
      <c r="BW307" s="401"/>
      <c r="BX307" s="401"/>
      <c r="BY307" s="401"/>
      <c r="BZ307" s="401"/>
      <c r="CA307" s="401"/>
      <c r="CB307" s="401"/>
      <c r="CC307" s="401"/>
      <c r="CD307" s="401"/>
      <c r="CE307" s="401"/>
      <c r="CF307" s="401"/>
      <c r="CG307" s="401"/>
      <c r="CH307" s="401"/>
      <c r="CI307" s="401"/>
      <c r="CJ307" s="401"/>
      <c r="CK307" s="401"/>
      <c r="CL307" s="401"/>
      <c r="CM307" s="401"/>
      <c r="CN307" s="401"/>
      <c r="CO307" s="401"/>
      <c r="CP307" s="401"/>
      <c r="CQ307" s="401"/>
      <c r="CR307" s="401"/>
      <c r="CS307" s="401"/>
      <c r="CT307" s="401"/>
      <c r="CU307" s="401"/>
      <c r="CV307" s="401"/>
      <c r="CW307" s="401"/>
      <c r="CX307" s="401"/>
      <c r="CY307" s="401"/>
      <c r="CZ307" s="401"/>
      <c r="DA307" s="401"/>
      <c r="DB307" s="401"/>
      <c r="DC307" s="401"/>
      <c r="DD307" s="401"/>
      <c r="DE307" s="401"/>
      <c r="DF307" s="401"/>
      <c r="DG307" s="401"/>
      <c r="DH307" s="401"/>
      <c r="DI307" s="401"/>
      <c r="DJ307" s="401"/>
      <c r="DK307" s="401"/>
      <c r="DL307" s="401"/>
      <c r="DM307" s="401"/>
      <c r="DN307" s="401"/>
      <c r="DO307" s="401"/>
      <c r="DP307" s="401"/>
      <c r="DQ307" s="401"/>
      <c r="DR307" s="401"/>
      <c r="DS307" s="401"/>
      <c r="DT307" s="401"/>
      <c r="DU307" s="401"/>
      <c r="DV307" s="401"/>
      <c r="DW307" s="401"/>
      <c r="DX307" s="401"/>
      <c r="DY307" s="401"/>
      <c r="DZ307" s="401"/>
      <c r="EA307" s="401"/>
      <c r="EB307" s="401"/>
      <c r="EC307" s="401"/>
      <c r="ED307" s="401"/>
      <c r="EE307" s="401"/>
      <c r="EF307" s="401"/>
      <c r="EG307" s="401"/>
      <c r="EH307" s="401"/>
      <c r="EI307" s="401"/>
      <c r="EJ307" s="401"/>
      <c r="EK307" s="401"/>
      <c r="EL307" s="401"/>
      <c r="EM307" s="401"/>
      <c r="EN307" s="401"/>
      <c r="EO307" s="401"/>
      <c r="EP307" s="401"/>
      <c r="EQ307" s="401"/>
      <c r="ER307" s="401"/>
      <c r="ES307" s="401"/>
      <c r="ET307" s="401"/>
      <c r="EU307" s="401"/>
      <c r="EV307" s="401"/>
      <c r="EW307" s="401"/>
      <c r="EX307" s="401"/>
      <c r="EY307" s="401"/>
      <c r="EZ307" s="401"/>
      <c r="FA307" s="401"/>
      <c r="FB307" s="401"/>
      <c r="FC307" s="401"/>
      <c r="FD307" s="401"/>
      <c r="FE307" s="401"/>
      <c r="FF307" s="401"/>
      <c r="FG307" s="401"/>
      <c r="FH307" s="401"/>
      <c r="FI307" s="401"/>
      <c r="FJ307" s="401"/>
      <c r="FK307" s="401"/>
      <c r="FL307" s="401"/>
      <c r="FM307" s="401"/>
      <c r="FN307" s="401"/>
      <c r="FO307" s="401"/>
      <c r="FP307" s="401"/>
      <c r="FQ307" s="401"/>
      <c r="FR307" s="401"/>
      <c r="FS307" s="401"/>
      <c r="FT307" s="401"/>
      <c r="FU307" s="401"/>
      <c r="FV307" s="401"/>
      <c r="FW307" s="401"/>
      <c r="FX307" s="401"/>
      <c r="FY307" s="401"/>
      <c r="FZ307" s="401"/>
      <c r="GA307" s="401"/>
      <c r="GB307" s="401"/>
      <c r="GC307" s="401"/>
      <c r="GD307" s="401"/>
      <c r="GE307" s="401"/>
      <c r="GF307" s="401"/>
      <c r="GG307" s="401"/>
      <c r="GH307" s="401"/>
      <c r="GI307" s="401"/>
      <c r="GJ307" s="401"/>
      <c r="GK307" s="401"/>
      <c r="GL307" s="401"/>
      <c r="GM307" s="401"/>
      <c r="GN307" s="401"/>
      <c r="GO307" s="401"/>
      <c r="GP307" s="401"/>
      <c r="GQ307" s="401"/>
      <c r="GR307" s="401"/>
      <c r="GS307" s="401"/>
      <c r="GT307" s="401"/>
      <c r="GU307" s="401"/>
      <c r="GV307" s="401"/>
      <c r="GW307" s="401"/>
      <c r="GX307" s="401"/>
      <c r="GY307" s="401"/>
      <c r="GZ307" s="401"/>
      <c r="HA307" s="401"/>
      <c r="HB307" s="401"/>
      <c r="HC307" s="401"/>
      <c r="HD307" s="401"/>
      <c r="HE307" s="401"/>
      <c r="HF307" s="401"/>
      <c r="HG307" s="401"/>
      <c r="HH307" s="401"/>
      <c r="HI307" s="401"/>
      <c r="HJ307" s="401"/>
      <c r="HK307" s="401"/>
      <c r="HL307" s="401"/>
      <c r="HM307" s="401"/>
      <c r="HN307" s="401"/>
      <c r="HO307" s="401"/>
      <c r="HP307" s="401"/>
      <c r="HQ307" s="401"/>
      <c r="HR307" s="401"/>
      <c r="HS307" s="401"/>
      <c r="HT307" s="401"/>
      <c r="HU307" s="401"/>
      <c r="HV307" s="401"/>
      <c r="HW307" s="401"/>
      <c r="HX307" s="401"/>
      <c r="HY307" s="401"/>
      <c r="HZ307" s="401"/>
      <c r="IA307" s="401"/>
      <c r="IB307" s="401"/>
      <c r="IC307" s="401"/>
      <c r="ID307" s="401"/>
      <c r="IE307" s="401"/>
      <c r="IF307" s="401"/>
      <c r="IG307" s="401"/>
      <c r="IH307" s="401"/>
      <c r="II307" s="401"/>
      <c r="IJ307" s="401"/>
      <c r="IK307" s="401"/>
      <c r="IL307" s="401"/>
      <c r="IM307" s="401"/>
      <c r="IN307" s="401"/>
      <c r="IO307" s="401"/>
      <c r="IP307" s="401"/>
      <c r="IQ307" s="401"/>
      <c r="IR307" s="401"/>
      <c r="IS307" s="401"/>
      <c r="IT307" s="401"/>
      <c r="IU307" s="401"/>
      <c r="IV307" s="401"/>
      <c r="IW307" s="401"/>
      <c r="IX307" s="401"/>
      <c r="IY307" s="401"/>
      <c r="IZ307" s="401"/>
      <c r="JA307" s="401"/>
      <c r="JB307" s="401"/>
      <c r="JC307" s="401"/>
      <c r="JD307" s="401"/>
      <c r="JE307" s="401"/>
      <c r="JF307" s="401"/>
      <c r="JG307" s="401"/>
      <c r="JH307" s="401"/>
      <c r="JI307" s="401"/>
      <c r="JJ307" s="401"/>
      <c r="JK307" s="401"/>
      <c r="JL307" s="401"/>
      <c r="JM307" s="401"/>
      <c r="JN307" s="401"/>
      <c r="JO307" s="401"/>
      <c r="JP307" s="401"/>
      <c r="JQ307" s="401"/>
      <c r="JR307" s="401"/>
      <c r="JS307" s="401"/>
      <c r="JT307" s="401"/>
      <c r="JU307" s="401"/>
      <c r="JV307" s="401"/>
      <c r="JW307" s="401"/>
      <c r="JX307" s="401"/>
      <c r="JY307" s="401"/>
      <c r="JZ307" s="401"/>
      <c r="KA307" s="401"/>
      <c r="KB307" s="401"/>
      <c r="KC307" s="401"/>
      <c r="KD307" s="401"/>
      <c r="KE307" s="401"/>
      <c r="KF307" s="401"/>
      <c r="KG307" s="401"/>
      <c r="KH307" s="401"/>
      <c r="KI307" s="401"/>
      <c r="KJ307" s="401"/>
      <c r="KK307" s="401"/>
      <c r="KL307" s="401"/>
      <c r="KM307" s="401"/>
      <c r="KN307" s="401"/>
      <c r="KO307" s="401"/>
      <c r="KP307" s="401"/>
      <c r="KQ307" s="401"/>
      <c r="KR307" s="401"/>
      <c r="KS307" s="401"/>
      <c r="KT307" s="401"/>
      <c r="KU307" s="401"/>
      <c r="KV307" s="401"/>
      <c r="KW307" s="401"/>
      <c r="KX307" s="401"/>
      <c r="KY307" s="401"/>
      <c r="KZ307" s="401"/>
      <c r="LA307" s="401"/>
      <c r="LB307" s="401"/>
      <c r="LC307" s="401"/>
      <c r="LD307" s="401"/>
      <c r="LE307" s="401"/>
      <c r="LF307" s="401"/>
      <c r="LG307" s="401"/>
      <c r="LH307" s="401"/>
      <c r="LI307" s="401"/>
      <c r="LJ307" s="401"/>
      <c r="LK307" s="401"/>
      <c r="LL307" s="401"/>
      <c r="LM307" s="401"/>
      <c r="LN307" s="401"/>
      <c r="LO307" s="401"/>
      <c r="LP307" s="401"/>
      <c r="LQ307" s="401"/>
      <c r="LR307" s="401"/>
      <c r="LS307" s="401"/>
      <c r="LT307" s="401"/>
      <c r="LU307" s="401"/>
      <c r="LV307" s="401"/>
      <c r="LW307" s="401"/>
      <c r="LX307" s="401"/>
      <c r="LY307" s="401"/>
      <c r="LZ307" s="401"/>
      <c r="MA307" s="401"/>
      <c r="MB307" s="401"/>
      <c r="MC307" s="401"/>
      <c r="MD307" s="401"/>
      <c r="ME307" s="401"/>
      <c r="MF307" s="401"/>
      <c r="MG307" s="401"/>
      <c r="MH307" s="401"/>
      <c r="MI307" s="401"/>
      <c r="MJ307" s="401"/>
      <c r="MK307" s="401"/>
      <c r="ML307" s="401"/>
      <c r="MM307" s="401"/>
      <c r="MN307" s="401"/>
      <c r="MO307" s="401"/>
      <c r="MP307" s="401"/>
      <c r="MQ307" s="401"/>
      <c r="MR307" s="401"/>
      <c r="MS307" s="401"/>
      <c r="MT307" s="401"/>
      <c r="MU307" s="401"/>
      <c r="MV307" s="401"/>
      <c r="MW307" s="401"/>
      <c r="MX307" s="401"/>
      <c r="MY307" s="401"/>
      <c r="MZ307" s="401"/>
      <c r="NA307" s="401"/>
      <c r="NB307" s="401"/>
      <c r="NC307" s="401"/>
      <c r="ND307" s="401"/>
      <c r="NE307" s="401"/>
      <c r="NF307" s="401"/>
      <c r="NG307" s="401"/>
      <c r="NH307" s="401"/>
      <c r="NI307" s="401"/>
      <c r="NJ307" s="401"/>
      <c r="NK307" s="401"/>
      <c r="NL307" s="401"/>
      <c r="NM307" s="401"/>
      <c r="NN307" s="401"/>
      <c r="NO307" s="401"/>
      <c r="NP307" s="401"/>
      <c r="NQ307" s="401"/>
      <c r="NR307" s="401"/>
      <c r="NS307" s="401"/>
      <c r="NT307" s="401"/>
      <c r="NU307" s="401"/>
      <c r="NV307" s="401"/>
      <c r="NW307" s="401"/>
      <c r="NX307" s="401"/>
      <c r="NY307" s="401"/>
      <c r="NZ307" s="401"/>
      <c r="OA307" s="401"/>
      <c r="OB307" s="401"/>
      <c r="OC307" s="401"/>
      <c r="OD307" s="401"/>
      <c r="OE307" s="401"/>
      <c r="OF307" s="401"/>
      <c r="OG307" s="401"/>
      <c r="OH307" s="401"/>
      <c r="OI307" s="401"/>
      <c r="OJ307" s="401"/>
      <c r="OK307" s="401"/>
      <c r="OL307" s="401"/>
      <c r="OM307" s="401"/>
      <c r="ON307" s="401"/>
      <c r="OO307" s="401"/>
      <c r="OP307" s="401"/>
      <c r="OQ307" s="401"/>
      <c r="OR307" s="401"/>
      <c r="OS307" s="401"/>
      <c r="OT307" s="401"/>
      <c r="OU307" s="401"/>
      <c r="OV307" s="401"/>
      <c r="OW307" s="401"/>
      <c r="OX307" s="401"/>
      <c r="OY307" s="401"/>
      <c r="OZ307" s="401"/>
      <c r="PA307" s="401"/>
      <c r="PB307" s="401"/>
      <c r="PC307" s="401"/>
      <c r="PD307" s="401"/>
      <c r="PE307" s="401"/>
      <c r="PF307" s="401"/>
      <c r="PG307" s="401"/>
      <c r="PH307" s="401"/>
      <c r="PI307" s="401"/>
      <c r="PJ307" s="401"/>
      <c r="PK307" s="401"/>
      <c r="PL307" s="401"/>
      <c r="PM307" s="401"/>
      <c r="PN307" s="401"/>
      <c r="PO307" s="401"/>
      <c r="PP307" s="401"/>
      <c r="PQ307" s="401"/>
      <c r="PR307" s="401"/>
      <c r="PS307" s="401"/>
      <c r="PT307" s="401"/>
      <c r="PU307" s="401"/>
      <c r="PV307" s="401"/>
      <c r="PW307" s="401"/>
      <c r="PX307" s="401"/>
      <c r="PY307" s="401"/>
      <c r="PZ307" s="401"/>
      <c r="QA307" s="401"/>
      <c r="QB307" s="401"/>
      <c r="QC307" s="401"/>
      <c r="QD307" s="401"/>
      <c r="QE307" s="401"/>
      <c r="QF307" s="401"/>
      <c r="QG307" s="401"/>
      <c r="QH307" s="401"/>
      <c r="QI307" s="401"/>
      <c r="QJ307" s="401"/>
      <c r="QK307" s="401"/>
      <c r="QL307" s="401"/>
      <c r="QM307" s="401"/>
      <c r="QN307" s="401"/>
      <c r="QO307" s="401"/>
      <c r="QP307" s="401"/>
      <c r="QQ307" s="401"/>
      <c r="QR307" s="401"/>
      <c r="QS307" s="401"/>
      <c r="QT307" s="401"/>
      <c r="QU307" s="401"/>
      <c r="QV307" s="401"/>
      <c r="QW307" s="401"/>
      <c r="QX307" s="401"/>
      <c r="QY307" s="401"/>
      <c r="QZ307" s="401"/>
      <c r="RA307" s="401"/>
      <c r="RB307" s="401"/>
      <c r="RC307" s="401"/>
      <c r="RD307" s="401"/>
      <c r="RE307" s="401"/>
      <c r="RF307" s="401"/>
      <c r="RG307" s="401"/>
      <c r="RH307" s="401"/>
      <c r="RI307" s="401"/>
      <c r="RJ307" s="401"/>
      <c r="RK307" s="401"/>
      <c r="RL307" s="401"/>
      <c r="RM307" s="401"/>
      <c r="RN307" s="401"/>
      <c r="RO307" s="401"/>
      <c r="RP307" s="401"/>
      <c r="RQ307" s="401"/>
      <c r="RR307" s="401"/>
      <c r="RS307" s="401"/>
      <c r="RT307" s="401"/>
      <c r="RU307" s="401"/>
      <c r="RV307" s="401"/>
      <c r="RW307" s="401"/>
      <c r="RX307" s="401"/>
      <c r="RY307" s="401"/>
      <c r="RZ307" s="401"/>
      <c r="SA307" s="401"/>
      <c r="SB307" s="401"/>
      <c r="SC307" s="401"/>
      <c r="SD307" s="401"/>
      <c r="SE307" s="401"/>
      <c r="SF307" s="401"/>
      <c r="SG307" s="401"/>
      <c r="SH307" s="401"/>
      <c r="SI307" s="401"/>
      <c r="SJ307" s="401"/>
      <c r="SK307" s="401"/>
      <c r="SL307" s="401"/>
      <c r="SM307" s="401"/>
      <c r="SN307" s="401"/>
      <c r="SO307" s="401"/>
      <c r="SP307" s="401"/>
      <c r="SQ307" s="401"/>
      <c r="SR307" s="401"/>
      <c r="SS307" s="401"/>
      <c r="ST307" s="401"/>
      <c r="SU307" s="401"/>
      <c r="SV307" s="401"/>
      <c r="SW307" s="401"/>
      <c r="SX307" s="401"/>
      <c r="SY307" s="401"/>
      <c r="SZ307" s="401"/>
      <c r="TA307" s="401"/>
      <c r="TB307" s="401"/>
      <c r="TC307" s="401"/>
      <c r="TD307" s="401"/>
      <c r="TE307" s="401"/>
      <c r="TF307" s="401"/>
      <c r="TG307" s="401"/>
      <c r="TH307" s="401"/>
      <c r="TI307" s="401"/>
      <c r="TJ307" s="401"/>
      <c r="TK307" s="401"/>
      <c r="TL307" s="401"/>
      <c r="TM307" s="401"/>
      <c r="TN307" s="401"/>
      <c r="TO307" s="401"/>
      <c r="TP307" s="401"/>
      <c r="TQ307" s="401"/>
      <c r="TR307" s="401"/>
      <c r="TS307" s="401"/>
      <c r="TT307" s="401"/>
      <c r="TU307" s="401"/>
      <c r="TV307" s="401"/>
      <c r="TW307" s="401"/>
      <c r="TX307" s="401"/>
      <c r="TY307" s="401"/>
      <c r="TZ307" s="401"/>
      <c r="UA307" s="401"/>
      <c r="UB307" s="401"/>
      <c r="UC307" s="401"/>
      <c r="UD307" s="401"/>
      <c r="UE307" s="401"/>
      <c r="UF307" s="401"/>
      <c r="UG307" s="401"/>
      <c r="UH307" s="401"/>
      <c r="UI307" s="401"/>
      <c r="UJ307" s="401"/>
      <c r="UK307" s="401"/>
      <c r="UL307" s="401"/>
      <c r="UM307" s="401"/>
    </row>
    <row r="308" spans="1:559" s="467" customFormat="1" ht="13.95" customHeight="1">
      <c r="A308" s="953"/>
      <c r="B308" s="450" t="s">
        <v>1349</v>
      </c>
      <c r="C308" s="451" t="s">
        <v>638</v>
      </c>
      <c r="D308" s="451" t="s">
        <v>1439</v>
      </c>
      <c r="E308" s="451" t="s">
        <v>1440</v>
      </c>
      <c r="F308" s="452">
        <v>21.77</v>
      </c>
      <c r="G308" s="452">
        <v>0.92</v>
      </c>
      <c r="H308" s="452">
        <v>2.08</v>
      </c>
      <c r="I308" s="453">
        <f>COUNT(F308:F313)</f>
        <v>6</v>
      </c>
      <c r="J308" s="458">
        <f>AVERAGE(F308:F313)</f>
        <v>34.653333333333329</v>
      </c>
      <c r="K308" s="458">
        <f>STDEV(F308:F313)</f>
        <v>9.099014598662146</v>
      </c>
      <c r="L308" s="459">
        <f>K308/J308</f>
        <v>0.2625725644092578</v>
      </c>
      <c r="M308" s="454">
        <f t="shared" si="154"/>
        <v>1.4159042381608666</v>
      </c>
      <c r="N308" s="455">
        <f t="shared" si="155"/>
        <v>7.8401771959909175E-2</v>
      </c>
      <c r="O308" s="455">
        <f t="shared" si="156"/>
        <v>0.84319645608018168</v>
      </c>
      <c r="P308" s="455">
        <f t="shared" si="157"/>
        <v>0.15680354391981835</v>
      </c>
      <c r="Q308" s="456">
        <f t="shared" si="158"/>
        <v>0.94082126351891016</v>
      </c>
      <c r="R308" s="457">
        <f>COUNT(F308:F313)</f>
        <v>6</v>
      </c>
      <c r="S308" s="458">
        <f>AVERAGE(F308:F313)</f>
        <v>34.653333333333329</v>
      </c>
      <c r="T308" s="458">
        <f>STDEV(F308:F313)</f>
        <v>9.099014598662146</v>
      </c>
      <c r="U308" s="459">
        <f t="shared" si="163"/>
        <v>0.2625725644092578</v>
      </c>
      <c r="V308" s="460">
        <f t="shared" si="159"/>
        <v>12.883333333333329</v>
      </c>
      <c r="W308" s="460">
        <f t="shared" si="160"/>
        <v>1.61</v>
      </c>
      <c r="X308" s="461">
        <f t="shared" si="161"/>
        <v>14.649413503846056</v>
      </c>
      <c r="Y308" s="462" t="str">
        <f t="shared" si="162"/>
        <v>Accept</v>
      </c>
      <c r="Z308" s="461"/>
      <c r="AA308" s="461"/>
      <c r="AB308" s="463"/>
      <c r="AC308" s="463"/>
      <c r="AD308" s="461"/>
      <c r="AE308" s="463"/>
      <c r="AF308" s="464">
        <f>COUNT(F308:F313)</f>
        <v>6</v>
      </c>
      <c r="AG308" s="465">
        <f>AVERAGE(F308:F313)</f>
        <v>34.653333333333329</v>
      </c>
      <c r="AH308" s="465">
        <f>STDEV(F308:F313)</f>
        <v>9.099014598662146</v>
      </c>
      <c r="AI308" s="466">
        <f>AH308/AG308</f>
        <v>0.2625725644092578</v>
      </c>
      <c r="AJ308" s="552"/>
      <c r="AK308" s="552"/>
      <c r="AL308" s="552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1"/>
      <c r="AW308" s="401"/>
      <c r="AX308" s="401"/>
      <c r="AY308" s="401"/>
      <c r="AZ308" s="401"/>
      <c r="BA308" s="401"/>
      <c r="BB308" s="401"/>
      <c r="BC308" s="401"/>
      <c r="BD308" s="401"/>
      <c r="BE308" s="401"/>
      <c r="BF308" s="401"/>
      <c r="BG308" s="401"/>
      <c r="BH308" s="401"/>
      <c r="BI308" s="401"/>
      <c r="BJ308" s="401"/>
      <c r="BK308" s="401"/>
      <c r="BL308" s="401"/>
      <c r="BM308" s="401"/>
      <c r="BN308" s="401"/>
      <c r="BO308" s="401"/>
      <c r="BP308" s="401"/>
      <c r="BQ308" s="401"/>
      <c r="BR308" s="401"/>
      <c r="BS308" s="401"/>
      <c r="BT308" s="401"/>
      <c r="BU308" s="401"/>
      <c r="BV308" s="401"/>
      <c r="BW308" s="401"/>
      <c r="BX308" s="401"/>
      <c r="BY308" s="401"/>
      <c r="BZ308" s="401"/>
      <c r="CA308" s="401"/>
      <c r="CB308" s="401"/>
      <c r="CC308" s="401"/>
      <c r="CD308" s="401"/>
      <c r="CE308" s="401"/>
      <c r="CF308" s="401"/>
      <c r="CG308" s="401"/>
      <c r="CH308" s="401"/>
      <c r="CI308" s="401"/>
      <c r="CJ308" s="401"/>
      <c r="CK308" s="401"/>
      <c r="CL308" s="401"/>
      <c r="CM308" s="401"/>
      <c r="CN308" s="401"/>
      <c r="CO308" s="401"/>
      <c r="CP308" s="401"/>
      <c r="CQ308" s="401"/>
      <c r="CR308" s="401"/>
      <c r="CS308" s="401"/>
      <c r="CT308" s="401"/>
      <c r="CU308" s="401"/>
      <c r="CV308" s="401"/>
      <c r="CW308" s="401"/>
      <c r="CX308" s="401"/>
      <c r="CY308" s="401"/>
      <c r="CZ308" s="401"/>
      <c r="DA308" s="401"/>
      <c r="DB308" s="401"/>
      <c r="DC308" s="401"/>
      <c r="DD308" s="401"/>
      <c r="DE308" s="401"/>
      <c r="DF308" s="401"/>
      <c r="DG308" s="401"/>
      <c r="DH308" s="401"/>
      <c r="DI308" s="401"/>
      <c r="DJ308" s="401"/>
      <c r="DK308" s="401"/>
      <c r="DL308" s="401"/>
      <c r="DM308" s="401"/>
      <c r="DN308" s="401"/>
      <c r="DO308" s="401"/>
      <c r="DP308" s="401"/>
      <c r="DQ308" s="401"/>
      <c r="DR308" s="401"/>
      <c r="DS308" s="401"/>
      <c r="DT308" s="401"/>
      <c r="DU308" s="401"/>
      <c r="DV308" s="401"/>
      <c r="DW308" s="401"/>
      <c r="DX308" s="401"/>
      <c r="DY308" s="401"/>
      <c r="DZ308" s="401"/>
      <c r="EA308" s="401"/>
      <c r="EB308" s="401"/>
      <c r="EC308" s="401"/>
      <c r="ED308" s="401"/>
      <c r="EE308" s="401"/>
      <c r="EF308" s="401"/>
      <c r="EG308" s="401"/>
      <c r="EH308" s="401"/>
      <c r="EI308" s="401"/>
      <c r="EJ308" s="401"/>
      <c r="EK308" s="401"/>
      <c r="EL308" s="401"/>
      <c r="EM308" s="401"/>
      <c r="EN308" s="401"/>
      <c r="EO308" s="401"/>
      <c r="EP308" s="401"/>
      <c r="EQ308" s="401"/>
      <c r="ER308" s="401"/>
      <c r="ES308" s="401"/>
      <c r="ET308" s="401"/>
      <c r="EU308" s="401"/>
      <c r="EV308" s="401"/>
      <c r="EW308" s="401"/>
      <c r="EX308" s="401"/>
      <c r="EY308" s="401"/>
      <c r="EZ308" s="401"/>
      <c r="FA308" s="401"/>
      <c r="FB308" s="401"/>
      <c r="FC308" s="401"/>
      <c r="FD308" s="401"/>
      <c r="FE308" s="401"/>
      <c r="FF308" s="401"/>
      <c r="FG308" s="401"/>
      <c r="FH308" s="401"/>
      <c r="FI308" s="401"/>
      <c r="FJ308" s="401"/>
      <c r="FK308" s="401"/>
      <c r="FL308" s="401"/>
      <c r="FM308" s="401"/>
      <c r="FN308" s="401"/>
      <c r="FO308" s="401"/>
      <c r="FP308" s="401"/>
      <c r="FQ308" s="401"/>
      <c r="FR308" s="401"/>
      <c r="FS308" s="401"/>
      <c r="FT308" s="401"/>
      <c r="FU308" s="401"/>
      <c r="FV308" s="401"/>
      <c r="FW308" s="401"/>
      <c r="FX308" s="401"/>
      <c r="FY308" s="401"/>
      <c r="FZ308" s="401"/>
      <c r="GA308" s="401"/>
      <c r="GB308" s="401"/>
      <c r="GC308" s="401"/>
      <c r="GD308" s="401"/>
      <c r="GE308" s="401"/>
      <c r="GF308" s="401"/>
      <c r="GG308" s="401"/>
      <c r="GH308" s="401"/>
      <c r="GI308" s="401"/>
      <c r="GJ308" s="401"/>
      <c r="GK308" s="401"/>
      <c r="GL308" s="401"/>
      <c r="GM308" s="401"/>
      <c r="GN308" s="401"/>
      <c r="GO308" s="401"/>
      <c r="GP308" s="401"/>
      <c r="GQ308" s="401"/>
      <c r="GR308" s="401"/>
      <c r="GS308" s="401"/>
      <c r="GT308" s="401"/>
      <c r="GU308" s="401"/>
      <c r="GV308" s="401"/>
      <c r="GW308" s="401"/>
      <c r="GX308" s="401"/>
      <c r="GY308" s="401"/>
      <c r="GZ308" s="401"/>
      <c r="HA308" s="401"/>
      <c r="HB308" s="401"/>
      <c r="HC308" s="401"/>
      <c r="HD308" s="401"/>
      <c r="HE308" s="401"/>
      <c r="HF308" s="401"/>
      <c r="HG308" s="401"/>
      <c r="HH308" s="401"/>
      <c r="HI308" s="401"/>
      <c r="HJ308" s="401"/>
      <c r="HK308" s="401"/>
      <c r="HL308" s="401"/>
      <c r="HM308" s="401"/>
      <c r="HN308" s="401"/>
      <c r="HO308" s="401"/>
      <c r="HP308" s="401"/>
      <c r="HQ308" s="401"/>
      <c r="HR308" s="401"/>
      <c r="HS308" s="401"/>
      <c r="HT308" s="401"/>
      <c r="HU308" s="401"/>
      <c r="HV308" s="401"/>
      <c r="HW308" s="401"/>
      <c r="HX308" s="401"/>
      <c r="HY308" s="401"/>
      <c r="HZ308" s="401"/>
      <c r="IA308" s="401"/>
      <c r="IB308" s="401"/>
      <c r="IC308" s="401"/>
      <c r="ID308" s="401"/>
      <c r="IE308" s="401"/>
      <c r="IF308" s="401"/>
      <c r="IG308" s="401"/>
      <c r="IH308" s="401"/>
      <c r="II308" s="401"/>
      <c r="IJ308" s="401"/>
      <c r="IK308" s="401"/>
      <c r="IL308" s="401"/>
      <c r="IM308" s="401"/>
      <c r="IN308" s="401"/>
      <c r="IO308" s="401"/>
      <c r="IP308" s="401"/>
      <c r="IQ308" s="401"/>
      <c r="IR308" s="401"/>
      <c r="IS308" s="401"/>
      <c r="IT308" s="401"/>
      <c r="IU308" s="401"/>
      <c r="IV308" s="401"/>
      <c r="IW308" s="401"/>
      <c r="IX308" s="401"/>
      <c r="IY308" s="401"/>
      <c r="IZ308" s="401"/>
      <c r="JA308" s="401"/>
      <c r="JB308" s="401"/>
      <c r="JC308" s="401"/>
      <c r="JD308" s="401"/>
      <c r="JE308" s="401"/>
      <c r="JF308" s="401"/>
      <c r="JG308" s="401"/>
      <c r="JH308" s="401"/>
      <c r="JI308" s="401"/>
      <c r="JJ308" s="401"/>
      <c r="JK308" s="401"/>
      <c r="JL308" s="401"/>
      <c r="JM308" s="401"/>
      <c r="JN308" s="401"/>
      <c r="JO308" s="401"/>
      <c r="JP308" s="401"/>
      <c r="JQ308" s="401"/>
      <c r="JR308" s="401"/>
      <c r="JS308" s="401"/>
      <c r="JT308" s="401"/>
      <c r="JU308" s="401"/>
      <c r="JV308" s="401"/>
      <c r="JW308" s="401"/>
      <c r="JX308" s="401"/>
      <c r="JY308" s="401"/>
      <c r="JZ308" s="401"/>
      <c r="KA308" s="401"/>
      <c r="KB308" s="401"/>
      <c r="KC308" s="401"/>
      <c r="KD308" s="401"/>
      <c r="KE308" s="401"/>
      <c r="KF308" s="401"/>
      <c r="KG308" s="401"/>
      <c r="KH308" s="401"/>
      <c r="KI308" s="401"/>
      <c r="KJ308" s="401"/>
      <c r="KK308" s="401"/>
      <c r="KL308" s="401"/>
      <c r="KM308" s="401"/>
      <c r="KN308" s="401"/>
      <c r="KO308" s="401"/>
      <c r="KP308" s="401"/>
      <c r="KQ308" s="401"/>
      <c r="KR308" s="401"/>
      <c r="KS308" s="401"/>
      <c r="KT308" s="401"/>
      <c r="KU308" s="401"/>
      <c r="KV308" s="401"/>
      <c r="KW308" s="401"/>
      <c r="KX308" s="401"/>
      <c r="KY308" s="401"/>
      <c r="KZ308" s="401"/>
      <c r="LA308" s="401"/>
      <c r="LB308" s="401"/>
      <c r="LC308" s="401"/>
      <c r="LD308" s="401"/>
      <c r="LE308" s="401"/>
      <c r="LF308" s="401"/>
      <c r="LG308" s="401"/>
      <c r="LH308" s="401"/>
      <c r="LI308" s="401"/>
      <c r="LJ308" s="401"/>
      <c r="LK308" s="401"/>
      <c r="LL308" s="401"/>
      <c r="LM308" s="401"/>
      <c r="LN308" s="401"/>
      <c r="LO308" s="401"/>
      <c r="LP308" s="401"/>
      <c r="LQ308" s="401"/>
      <c r="LR308" s="401"/>
      <c r="LS308" s="401"/>
      <c r="LT308" s="401"/>
      <c r="LU308" s="401"/>
      <c r="LV308" s="401"/>
      <c r="LW308" s="401"/>
      <c r="LX308" s="401"/>
      <c r="LY308" s="401"/>
      <c r="LZ308" s="401"/>
      <c r="MA308" s="401"/>
      <c r="MB308" s="401"/>
      <c r="MC308" s="401"/>
      <c r="MD308" s="401"/>
      <c r="ME308" s="401"/>
      <c r="MF308" s="401"/>
      <c r="MG308" s="401"/>
      <c r="MH308" s="401"/>
      <c r="MI308" s="401"/>
      <c r="MJ308" s="401"/>
      <c r="MK308" s="401"/>
      <c r="ML308" s="401"/>
      <c r="MM308" s="401"/>
      <c r="MN308" s="401"/>
      <c r="MO308" s="401"/>
      <c r="MP308" s="401"/>
      <c r="MQ308" s="401"/>
      <c r="MR308" s="401"/>
      <c r="MS308" s="401"/>
      <c r="MT308" s="401"/>
      <c r="MU308" s="401"/>
      <c r="MV308" s="401"/>
      <c r="MW308" s="401"/>
      <c r="MX308" s="401"/>
      <c r="MY308" s="401"/>
      <c r="MZ308" s="401"/>
      <c r="NA308" s="401"/>
      <c r="NB308" s="401"/>
      <c r="NC308" s="401"/>
      <c r="ND308" s="401"/>
      <c r="NE308" s="401"/>
      <c r="NF308" s="401"/>
      <c r="NG308" s="401"/>
      <c r="NH308" s="401"/>
      <c r="NI308" s="401"/>
      <c r="NJ308" s="401"/>
      <c r="NK308" s="401"/>
      <c r="NL308" s="401"/>
      <c r="NM308" s="401"/>
      <c r="NN308" s="401"/>
      <c r="NO308" s="401"/>
      <c r="NP308" s="401"/>
      <c r="NQ308" s="401"/>
      <c r="NR308" s="401"/>
      <c r="NS308" s="401"/>
      <c r="NT308" s="401"/>
      <c r="NU308" s="401"/>
      <c r="NV308" s="401"/>
      <c r="NW308" s="401"/>
      <c r="NX308" s="401"/>
      <c r="NY308" s="401"/>
      <c r="NZ308" s="401"/>
      <c r="OA308" s="401"/>
      <c r="OB308" s="401"/>
      <c r="OC308" s="401"/>
      <c r="OD308" s="401"/>
      <c r="OE308" s="401"/>
      <c r="OF308" s="401"/>
      <c r="OG308" s="401"/>
      <c r="OH308" s="401"/>
      <c r="OI308" s="401"/>
      <c r="OJ308" s="401"/>
      <c r="OK308" s="401"/>
      <c r="OL308" s="401"/>
      <c r="OM308" s="401"/>
      <c r="ON308" s="401"/>
      <c r="OO308" s="401"/>
      <c r="OP308" s="401"/>
      <c r="OQ308" s="401"/>
      <c r="OR308" s="401"/>
      <c r="OS308" s="401"/>
      <c r="OT308" s="401"/>
      <c r="OU308" s="401"/>
      <c r="OV308" s="401"/>
      <c r="OW308" s="401"/>
      <c r="OX308" s="401"/>
      <c r="OY308" s="401"/>
      <c r="OZ308" s="401"/>
      <c r="PA308" s="401"/>
      <c r="PB308" s="401"/>
      <c r="PC308" s="401"/>
      <c r="PD308" s="401"/>
      <c r="PE308" s="401"/>
      <c r="PF308" s="401"/>
      <c r="PG308" s="401"/>
      <c r="PH308" s="401"/>
      <c r="PI308" s="401"/>
      <c r="PJ308" s="401"/>
      <c r="PK308" s="401"/>
      <c r="PL308" s="401"/>
      <c r="PM308" s="401"/>
      <c r="PN308" s="401"/>
      <c r="PO308" s="401"/>
      <c r="PP308" s="401"/>
      <c r="PQ308" s="401"/>
      <c r="PR308" s="401"/>
      <c r="PS308" s="401"/>
      <c r="PT308" s="401"/>
      <c r="PU308" s="401"/>
      <c r="PV308" s="401"/>
      <c r="PW308" s="401"/>
      <c r="PX308" s="401"/>
      <c r="PY308" s="401"/>
      <c r="PZ308" s="401"/>
      <c r="QA308" s="401"/>
      <c r="QB308" s="401"/>
      <c r="QC308" s="401"/>
      <c r="QD308" s="401"/>
      <c r="QE308" s="401"/>
      <c r="QF308" s="401"/>
      <c r="QG308" s="401"/>
      <c r="QH308" s="401"/>
      <c r="QI308" s="401"/>
      <c r="QJ308" s="401"/>
      <c r="QK308" s="401"/>
      <c r="QL308" s="401"/>
      <c r="QM308" s="401"/>
      <c r="QN308" s="401"/>
      <c r="QO308" s="401"/>
      <c r="QP308" s="401"/>
      <c r="QQ308" s="401"/>
      <c r="QR308" s="401"/>
      <c r="QS308" s="401"/>
      <c r="QT308" s="401"/>
      <c r="QU308" s="401"/>
      <c r="QV308" s="401"/>
      <c r="QW308" s="401"/>
      <c r="QX308" s="401"/>
      <c r="QY308" s="401"/>
      <c r="QZ308" s="401"/>
      <c r="RA308" s="401"/>
      <c r="RB308" s="401"/>
      <c r="RC308" s="401"/>
      <c r="RD308" s="401"/>
      <c r="RE308" s="401"/>
      <c r="RF308" s="401"/>
      <c r="RG308" s="401"/>
      <c r="RH308" s="401"/>
      <c r="RI308" s="401"/>
      <c r="RJ308" s="401"/>
      <c r="RK308" s="401"/>
      <c r="RL308" s="401"/>
      <c r="RM308" s="401"/>
      <c r="RN308" s="401"/>
      <c r="RO308" s="401"/>
      <c r="RP308" s="401"/>
      <c r="RQ308" s="401"/>
      <c r="RR308" s="401"/>
      <c r="RS308" s="401"/>
      <c r="RT308" s="401"/>
      <c r="RU308" s="401"/>
      <c r="RV308" s="401"/>
      <c r="RW308" s="401"/>
      <c r="RX308" s="401"/>
      <c r="RY308" s="401"/>
      <c r="RZ308" s="401"/>
      <c r="SA308" s="401"/>
      <c r="SB308" s="401"/>
      <c r="SC308" s="401"/>
      <c r="SD308" s="401"/>
      <c r="SE308" s="401"/>
      <c r="SF308" s="401"/>
      <c r="SG308" s="401"/>
      <c r="SH308" s="401"/>
      <c r="SI308" s="401"/>
      <c r="SJ308" s="401"/>
      <c r="SK308" s="401"/>
      <c r="SL308" s="401"/>
      <c r="SM308" s="401"/>
      <c r="SN308" s="401"/>
      <c r="SO308" s="401"/>
      <c r="SP308" s="401"/>
      <c r="SQ308" s="401"/>
      <c r="SR308" s="401"/>
      <c r="SS308" s="401"/>
      <c r="ST308" s="401"/>
      <c r="SU308" s="401"/>
      <c r="SV308" s="401"/>
      <c r="SW308" s="401"/>
      <c r="SX308" s="401"/>
      <c r="SY308" s="401"/>
      <c r="SZ308" s="401"/>
      <c r="TA308" s="401"/>
      <c r="TB308" s="401"/>
      <c r="TC308" s="401"/>
      <c r="TD308" s="401"/>
      <c r="TE308" s="401"/>
      <c r="TF308" s="401"/>
      <c r="TG308" s="401"/>
      <c r="TH308" s="401"/>
      <c r="TI308" s="401"/>
      <c r="TJ308" s="401"/>
      <c r="TK308" s="401"/>
      <c r="TL308" s="401"/>
      <c r="TM308" s="401"/>
      <c r="TN308" s="401"/>
      <c r="TO308" s="401"/>
      <c r="TP308" s="401"/>
      <c r="TQ308" s="401"/>
      <c r="TR308" s="401"/>
      <c r="TS308" s="401"/>
      <c r="TT308" s="401"/>
      <c r="TU308" s="401"/>
      <c r="TV308" s="401"/>
      <c r="TW308" s="401"/>
      <c r="TX308" s="401"/>
      <c r="TY308" s="401"/>
      <c r="TZ308" s="401"/>
      <c r="UA308" s="401"/>
      <c r="UB308" s="401"/>
      <c r="UC308" s="401"/>
      <c r="UD308" s="401"/>
      <c r="UE308" s="401"/>
      <c r="UF308" s="401"/>
      <c r="UG308" s="401"/>
      <c r="UH308" s="401"/>
      <c r="UI308" s="401"/>
      <c r="UJ308" s="401"/>
      <c r="UK308" s="401"/>
      <c r="UL308" s="401"/>
      <c r="UM308" s="401"/>
    </row>
    <row r="309" spans="1:559" s="401" customFormat="1" ht="13.95" customHeight="1">
      <c r="A309" s="953"/>
      <c r="B309" s="468" t="s">
        <v>1349</v>
      </c>
      <c r="C309" s="469" t="s">
        <v>638</v>
      </c>
      <c r="D309" s="469" t="s">
        <v>1441</v>
      </c>
      <c r="E309" s="469" t="s">
        <v>1442</v>
      </c>
      <c r="F309" s="470">
        <v>38.840000000000003</v>
      </c>
      <c r="G309" s="470">
        <v>1.63</v>
      </c>
      <c r="H309" s="470">
        <v>3.73</v>
      </c>
      <c r="I309" s="471">
        <f t="shared" ref="I309:L313" si="175">I308</f>
        <v>6</v>
      </c>
      <c r="J309" s="472">
        <f t="shared" si="175"/>
        <v>34.653333333333329</v>
      </c>
      <c r="K309" s="472">
        <f t="shared" si="175"/>
        <v>9.099014598662146</v>
      </c>
      <c r="L309" s="473">
        <f t="shared" si="175"/>
        <v>0.2625725644092578</v>
      </c>
      <c r="M309" s="474">
        <f t="shared" si="154"/>
        <v>0.46012308489781434</v>
      </c>
      <c r="N309" s="475">
        <f t="shared" si="155"/>
        <v>0.67728606247381851</v>
      </c>
      <c r="O309" s="475">
        <f t="shared" si="156"/>
        <v>0.35457212494763701</v>
      </c>
      <c r="P309" s="475">
        <f t="shared" si="157"/>
        <v>0.64542787505236299</v>
      </c>
      <c r="Q309" s="476">
        <f t="shared" si="158"/>
        <v>3.8725672503141779</v>
      </c>
      <c r="R309" s="477"/>
      <c r="S309" s="472"/>
      <c r="T309" s="472"/>
      <c r="U309" s="473"/>
      <c r="V309" s="478">
        <f t="shared" si="159"/>
        <v>4.1866666666666745</v>
      </c>
      <c r="W309" s="478">
        <f t="shared" si="160"/>
        <v>1.61</v>
      </c>
      <c r="X309" s="479">
        <f t="shared" si="161"/>
        <v>14.649413503846056</v>
      </c>
      <c r="Y309" s="480" t="str">
        <f t="shared" si="162"/>
        <v>Accept</v>
      </c>
      <c r="Z309" s="479"/>
      <c r="AA309" s="479"/>
      <c r="AB309" s="481"/>
      <c r="AC309" s="481"/>
      <c r="AD309" s="479"/>
      <c r="AE309" s="481"/>
      <c r="AF309" s="464"/>
      <c r="AG309" s="482"/>
      <c r="AH309" s="482"/>
      <c r="AI309" s="483"/>
      <c r="AJ309" s="552"/>
      <c r="AK309" s="552"/>
      <c r="AL309" s="552"/>
    </row>
    <row r="310" spans="1:559" s="401" customFormat="1" ht="13.95" customHeight="1">
      <c r="A310" s="953"/>
      <c r="B310" s="468" t="s">
        <v>1349</v>
      </c>
      <c r="C310" s="469" t="s">
        <v>638</v>
      </c>
      <c r="D310" s="469" t="s">
        <v>1443</v>
      </c>
      <c r="E310" s="469" t="s">
        <v>1444</v>
      </c>
      <c r="F310" s="470">
        <v>31.21</v>
      </c>
      <c r="G310" s="470">
        <v>1.1100000000000001</v>
      </c>
      <c r="H310" s="470">
        <v>2.91</v>
      </c>
      <c r="I310" s="471">
        <f t="shared" si="175"/>
        <v>6</v>
      </c>
      <c r="J310" s="472">
        <f t="shared" si="175"/>
        <v>34.653333333333329</v>
      </c>
      <c r="K310" s="472">
        <f t="shared" si="175"/>
        <v>9.099014598662146</v>
      </c>
      <c r="L310" s="473">
        <f t="shared" si="175"/>
        <v>0.2625725644092578</v>
      </c>
      <c r="M310" s="474">
        <f t="shared" si="154"/>
        <v>0.37842925692630619</v>
      </c>
      <c r="N310" s="475">
        <f t="shared" si="155"/>
        <v>0.3525558687433481</v>
      </c>
      <c r="O310" s="475">
        <f t="shared" si="156"/>
        <v>0.2948882625133038</v>
      </c>
      <c r="P310" s="475">
        <f t="shared" si="157"/>
        <v>0.7051117374866962</v>
      </c>
      <c r="Q310" s="476">
        <f t="shared" si="158"/>
        <v>4.2306704249201772</v>
      </c>
      <c r="R310" s="477"/>
      <c r="S310" s="472"/>
      <c r="T310" s="472"/>
      <c r="U310" s="473"/>
      <c r="V310" s="478">
        <f t="shared" si="159"/>
        <v>3.443333333333328</v>
      </c>
      <c r="W310" s="478">
        <f t="shared" si="160"/>
        <v>1.61</v>
      </c>
      <c r="X310" s="479">
        <f t="shared" si="161"/>
        <v>14.649413503846056</v>
      </c>
      <c r="Y310" s="480" t="str">
        <f t="shared" si="162"/>
        <v>Accept</v>
      </c>
      <c r="Z310" s="479"/>
      <c r="AA310" s="479"/>
      <c r="AB310" s="481"/>
      <c r="AC310" s="481"/>
      <c r="AD310" s="479"/>
      <c r="AE310" s="481"/>
      <c r="AF310" s="464"/>
      <c r="AG310" s="482"/>
      <c r="AH310" s="482"/>
      <c r="AI310" s="483"/>
      <c r="AJ310" s="552"/>
      <c r="AK310" s="552"/>
      <c r="AL310" s="552"/>
    </row>
    <row r="311" spans="1:559" s="401" customFormat="1" ht="13.95" customHeight="1">
      <c r="A311" s="953"/>
      <c r="B311" s="468" t="s">
        <v>1349</v>
      </c>
      <c r="C311" s="469" t="s">
        <v>638</v>
      </c>
      <c r="D311" s="469" t="s">
        <v>1445</v>
      </c>
      <c r="E311" s="469" t="s">
        <v>1446</v>
      </c>
      <c r="F311" s="470">
        <v>35.9</v>
      </c>
      <c r="G311" s="470">
        <v>1.35</v>
      </c>
      <c r="H311" s="470">
        <v>3.37</v>
      </c>
      <c r="I311" s="471">
        <f t="shared" si="175"/>
        <v>6</v>
      </c>
      <c r="J311" s="472">
        <f t="shared" si="175"/>
        <v>34.653333333333329</v>
      </c>
      <c r="K311" s="472">
        <f t="shared" si="175"/>
        <v>9.099014598662146</v>
      </c>
      <c r="L311" s="473">
        <f t="shared" si="175"/>
        <v>0.2625725644092578</v>
      </c>
      <c r="M311" s="474">
        <f t="shared" si="154"/>
        <v>0.1370111733692537</v>
      </c>
      <c r="N311" s="475">
        <f t="shared" si="155"/>
        <v>0.55448901833426656</v>
      </c>
      <c r="O311" s="475">
        <f t="shared" si="156"/>
        <v>0.10897803666853312</v>
      </c>
      <c r="P311" s="475">
        <f t="shared" si="157"/>
        <v>0.89102196333146688</v>
      </c>
      <c r="Q311" s="476">
        <f t="shared" si="158"/>
        <v>5.3461317799888013</v>
      </c>
      <c r="R311" s="477"/>
      <c r="S311" s="472"/>
      <c r="T311" s="472"/>
      <c r="U311" s="473"/>
      <c r="V311" s="478">
        <f t="shared" si="159"/>
        <v>1.2466666666666697</v>
      </c>
      <c r="W311" s="478">
        <f t="shared" si="160"/>
        <v>1.61</v>
      </c>
      <c r="X311" s="479">
        <f t="shared" si="161"/>
        <v>14.649413503846056</v>
      </c>
      <c r="Y311" s="480" t="str">
        <f t="shared" si="162"/>
        <v>Accept</v>
      </c>
      <c r="Z311" s="479"/>
      <c r="AA311" s="479"/>
      <c r="AB311" s="481"/>
      <c r="AC311" s="481"/>
      <c r="AD311" s="479"/>
      <c r="AE311" s="481"/>
      <c r="AF311" s="464"/>
      <c r="AG311" s="482"/>
      <c r="AH311" s="482"/>
      <c r="AI311" s="483"/>
      <c r="AJ311" s="552"/>
      <c r="AK311" s="552"/>
      <c r="AL311" s="552"/>
    </row>
    <row r="312" spans="1:559" s="401" customFormat="1" ht="13.95" customHeight="1">
      <c r="A312" s="953"/>
      <c r="B312" s="468" t="s">
        <v>1349</v>
      </c>
      <c r="C312" s="469" t="s">
        <v>638</v>
      </c>
      <c r="D312" s="469" t="s">
        <v>1447</v>
      </c>
      <c r="E312" s="469" t="s">
        <v>1448</v>
      </c>
      <c r="F312" s="470">
        <v>31.22</v>
      </c>
      <c r="G312" s="470">
        <v>1.76</v>
      </c>
      <c r="H312" s="470">
        <v>3.21</v>
      </c>
      <c r="I312" s="471">
        <f t="shared" si="175"/>
        <v>6</v>
      </c>
      <c r="J312" s="472">
        <f t="shared" si="175"/>
        <v>34.653333333333329</v>
      </c>
      <c r="K312" s="472">
        <f t="shared" si="175"/>
        <v>9.099014598662146</v>
      </c>
      <c r="L312" s="473">
        <f t="shared" si="175"/>
        <v>0.2625725644092578</v>
      </c>
      <c r="M312" s="474">
        <f t="shared" si="154"/>
        <v>0.37733023681906641</v>
      </c>
      <c r="N312" s="475">
        <f t="shared" si="155"/>
        <v>0.35296410216482932</v>
      </c>
      <c r="O312" s="475">
        <f t="shared" si="156"/>
        <v>0.29407179567034136</v>
      </c>
      <c r="P312" s="475">
        <f t="shared" si="157"/>
        <v>0.70592820432965864</v>
      </c>
      <c r="Q312" s="476">
        <f t="shared" si="158"/>
        <v>4.2355692259779518</v>
      </c>
      <c r="R312" s="477"/>
      <c r="S312" s="472"/>
      <c r="T312" s="472"/>
      <c r="U312" s="473"/>
      <c r="V312" s="478">
        <f t="shared" si="159"/>
        <v>3.43333333333333</v>
      </c>
      <c r="W312" s="478">
        <f t="shared" si="160"/>
        <v>1.61</v>
      </c>
      <c r="X312" s="479">
        <f t="shared" si="161"/>
        <v>14.649413503846056</v>
      </c>
      <c r="Y312" s="480" t="str">
        <f t="shared" si="162"/>
        <v>Accept</v>
      </c>
      <c r="Z312" s="479"/>
      <c r="AA312" s="479"/>
      <c r="AB312" s="481"/>
      <c r="AC312" s="481"/>
      <c r="AD312" s="479"/>
      <c r="AE312" s="481"/>
      <c r="AF312" s="464"/>
      <c r="AG312" s="482"/>
      <c r="AH312" s="482"/>
      <c r="AI312" s="483"/>
      <c r="AJ312" s="552"/>
      <c r="AK312" s="552"/>
      <c r="AL312" s="552"/>
    </row>
    <row r="313" spans="1:559" s="501" customFormat="1" ht="13.95" customHeight="1">
      <c r="A313" s="954"/>
      <c r="B313" s="484" t="s">
        <v>1349</v>
      </c>
      <c r="C313" s="485" t="s">
        <v>638</v>
      </c>
      <c r="D313" s="485" t="s">
        <v>1449</v>
      </c>
      <c r="E313" s="485" t="s">
        <v>1450</v>
      </c>
      <c r="F313" s="486">
        <v>48.98</v>
      </c>
      <c r="G313" s="486">
        <v>1.77</v>
      </c>
      <c r="H313" s="486">
        <v>4.59</v>
      </c>
      <c r="I313" s="487">
        <f t="shared" si="175"/>
        <v>6</v>
      </c>
      <c r="J313" s="488">
        <f t="shared" si="175"/>
        <v>34.653333333333329</v>
      </c>
      <c r="K313" s="488">
        <f t="shared" si="175"/>
        <v>9.099014598662146</v>
      </c>
      <c r="L313" s="489">
        <f t="shared" si="175"/>
        <v>0.2625725644092578</v>
      </c>
      <c r="M313" s="490">
        <f t="shared" si="154"/>
        <v>1.5745294736391739</v>
      </c>
      <c r="N313" s="491">
        <f t="shared" si="155"/>
        <v>0.94231745343273698</v>
      </c>
      <c r="O313" s="491">
        <f t="shared" si="156"/>
        <v>0.88463490686547397</v>
      </c>
      <c r="P313" s="491">
        <f t="shared" si="157"/>
        <v>0.11536509313452603</v>
      </c>
      <c r="Q313" s="492">
        <f t="shared" si="158"/>
        <v>0.69219055880715619</v>
      </c>
      <c r="R313" s="493"/>
      <c r="S313" s="488"/>
      <c r="T313" s="488"/>
      <c r="U313" s="489"/>
      <c r="V313" s="494">
        <f t="shared" si="159"/>
        <v>14.326666666666668</v>
      </c>
      <c r="W313" s="494">
        <f t="shared" si="160"/>
        <v>1.61</v>
      </c>
      <c r="X313" s="495">
        <f t="shared" si="161"/>
        <v>14.649413503846056</v>
      </c>
      <c r="Y313" s="496" t="str">
        <f t="shared" si="162"/>
        <v>Accept</v>
      </c>
      <c r="Z313" s="495"/>
      <c r="AA313" s="495"/>
      <c r="AB313" s="497"/>
      <c r="AC313" s="497"/>
      <c r="AD313" s="495"/>
      <c r="AE313" s="497"/>
      <c r="AF313" s="498"/>
      <c r="AG313" s="499"/>
      <c r="AH313" s="499"/>
      <c r="AI313" s="500"/>
      <c r="AJ313" s="552"/>
      <c r="AK313" s="552"/>
      <c r="AL313" s="552"/>
      <c r="AM313" s="401"/>
      <c r="AN313" s="401"/>
      <c r="AO313" s="401"/>
      <c r="AP313" s="401"/>
      <c r="AQ313" s="401"/>
      <c r="AR313" s="401"/>
      <c r="AS313" s="401"/>
      <c r="AT313" s="401"/>
      <c r="AU313" s="401"/>
      <c r="AV313" s="401"/>
      <c r="AW313" s="401"/>
      <c r="AX313" s="401"/>
      <c r="AY313" s="401"/>
      <c r="AZ313" s="401"/>
      <c r="BA313" s="401"/>
      <c r="BB313" s="401"/>
      <c r="BC313" s="401"/>
      <c r="BD313" s="401"/>
      <c r="BE313" s="401"/>
      <c r="BF313" s="401"/>
      <c r="BG313" s="401"/>
      <c r="BH313" s="401"/>
      <c r="BI313" s="401"/>
      <c r="BJ313" s="401"/>
      <c r="BK313" s="401"/>
      <c r="BL313" s="401"/>
      <c r="BM313" s="401"/>
      <c r="BN313" s="401"/>
      <c r="BO313" s="401"/>
      <c r="BP313" s="401"/>
      <c r="BQ313" s="401"/>
      <c r="BR313" s="401"/>
      <c r="BS313" s="401"/>
      <c r="BT313" s="401"/>
      <c r="BU313" s="401"/>
      <c r="BV313" s="401"/>
      <c r="BW313" s="401"/>
      <c r="BX313" s="401"/>
      <c r="BY313" s="401"/>
      <c r="BZ313" s="401"/>
      <c r="CA313" s="401"/>
      <c r="CB313" s="401"/>
      <c r="CC313" s="401"/>
      <c r="CD313" s="401"/>
      <c r="CE313" s="401"/>
      <c r="CF313" s="401"/>
      <c r="CG313" s="401"/>
      <c r="CH313" s="401"/>
      <c r="CI313" s="401"/>
      <c r="CJ313" s="401"/>
      <c r="CK313" s="401"/>
      <c r="CL313" s="401"/>
      <c r="CM313" s="401"/>
      <c r="CN313" s="401"/>
      <c r="CO313" s="401"/>
      <c r="CP313" s="401"/>
      <c r="CQ313" s="401"/>
      <c r="CR313" s="401"/>
      <c r="CS313" s="401"/>
      <c r="CT313" s="401"/>
      <c r="CU313" s="401"/>
      <c r="CV313" s="401"/>
      <c r="CW313" s="401"/>
      <c r="CX313" s="401"/>
      <c r="CY313" s="401"/>
      <c r="CZ313" s="401"/>
      <c r="DA313" s="401"/>
      <c r="DB313" s="401"/>
      <c r="DC313" s="401"/>
      <c r="DD313" s="401"/>
      <c r="DE313" s="401"/>
      <c r="DF313" s="401"/>
      <c r="DG313" s="401"/>
      <c r="DH313" s="401"/>
      <c r="DI313" s="401"/>
      <c r="DJ313" s="401"/>
      <c r="DK313" s="401"/>
      <c r="DL313" s="401"/>
      <c r="DM313" s="401"/>
      <c r="DN313" s="401"/>
      <c r="DO313" s="401"/>
      <c r="DP313" s="401"/>
      <c r="DQ313" s="401"/>
      <c r="DR313" s="401"/>
      <c r="DS313" s="401"/>
      <c r="DT313" s="401"/>
      <c r="DU313" s="401"/>
      <c r="DV313" s="401"/>
      <c r="DW313" s="401"/>
      <c r="DX313" s="401"/>
      <c r="DY313" s="401"/>
      <c r="DZ313" s="401"/>
      <c r="EA313" s="401"/>
      <c r="EB313" s="401"/>
      <c r="EC313" s="401"/>
      <c r="ED313" s="401"/>
      <c r="EE313" s="401"/>
      <c r="EF313" s="401"/>
      <c r="EG313" s="401"/>
      <c r="EH313" s="401"/>
      <c r="EI313" s="401"/>
      <c r="EJ313" s="401"/>
      <c r="EK313" s="401"/>
      <c r="EL313" s="401"/>
      <c r="EM313" s="401"/>
      <c r="EN313" s="401"/>
      <c r="EO313" s="401"/>
      <c r="EP313" s="401"/>
      <c r="EQ313" s="401"/>
      <c r="ER313" s="401"/>
      <c r="ES313" s="401"/>
      <c r="ET313" s="401"/>
      <c r="EU313" s="401"/>
      <c r="EV313" s="401"/>
      <c r="EW313" s="401"/>
      <c r="EX313" s="401"/>
      <c r="EY313" s="401"/>
      <c r="EZ313" s="401"/>
      <c r="FA313" s="401"/>
      <c r="FB313" s="401"/>
      <c r="FC313" s="401"/>
      <c r="FD313" s="401"/>
      <c r="FE313" s="401"/>
      <c r="FF313" s="401"/>
      <c r="FG313" s="401"/>
      <c r="FH313" s="401"/>
      <c r="FI313" s="401"/>
      <c r="FJ313" s="401"/>
      <c r="FK313" s="401"/>
      <c r="FL313" s="401"/>
      <c r="FM313" s="401"/>
      <c r="FN313" s="401"/>
      <c r="FO313" s="401"/>
      <c r="FP313" s="401"/>
      <c r="FQ313" s="401"/>
      <c r="FR313" s="401"/>
      <c r="FS313" s="401"/>
      <c r="FT313" s="401"/>
      <c r="FU313" s="401"/>
      <c r="FV313" s="401"/>
      <c r="FW313" s="401"/>
      <c r="FX313" s="401"/>
      <c r="FY313" s="401"/>
      <c r="FZ313" s="401"/>
      <c r="GA313" s="401"/>
      <c r="GB313" s="401"/>
      <c r="GC313" s="401"/>
      <c r="GD313" s="401"/>
      <c r="GE313" s="401"/>
      <c r="GF313" s="401"/>
      <c r="GG313" s="401"/>
      <c r="GH313" s="401"/>
      <c r="GI313" s="401"/>
      <c r="GJ313" s="401"/>
      <c r="GK313" s="401"/>
      <c r="GL313" s="401"/>
      <c r="GM313" s="401"/>
      <c r="GN313" s="401"/>
      <c r="GO313" s="401"/>
      <c r="GP313" s="401"/>
      <c r="GQ313" s="401"/>
      <c r="GR313" s="401"/>
      <c r="GS313" s="401"/>
      <c r="GT313" s="401"/>
      <c r="GU313" s="401"/>
      <c r="GV313" s="401"/>
      <c r="GW313" s="401"/>
      <c r="GX313" s="401"/>
      <c r="GY313" s="401"/>
      <c r="GZ313" s="401"/>
      <c r="HA313" s="401"/>
      <c r="HB313" s="401"/>
      <c r="HC313" s="401"/>
      <c r="HD313" s="401"/>
      <c r="HE313" s="401"/>
      <c r="HF313" s="401"/>
      <c r="HG313" s="401"/>
      <c r="HH313" s="401"/>
      <c r="HI313" s="401"/>
      <c r="HJ313" s="401"/>
      <c r="HK313" s="401"/>
      <c r="HL313" s="401"/>
      <c r="HM313" s="401"/>
      <c r="HN313" s="401"/>
      <c r="HO313" s="401"/>
      <c r="HP313" s="401"/>
      <c r="HQ313" s="401"/>
      <c r="HR313" s="401"/>
      <c r="HS313" s="401"/>
      <c r="HT313" s="401"/>
      <c r="HU313" s="401"/>
      <c r="HV313" s="401"/>
      <c r="HW313" s="401"/>
      <c r="HX313" s="401"/>
      <c r="HY313" s="401"/>
      <c r="HZ313" s="401"/>
      <c r="IA313" s="401"/>
      <c r="IB313" s="401"/>
      <c r="IC313" s="401"/>
      <c r="ID313" s="401"/>
      <c r="IE313" s="401"/>
      <c r="IF313" s="401"/>
      <c r="IG313" s="401"/>
      <c r="IH313" s="401"/>
      <c r="II313" s="401"/>
      <c r="IJ313" s="401"/>
      <c r="IK313" s="401"/>
      <c r="IL313" s="401"/>
      <c r="IM313" s="401"/>
      <c r="IN313" s="401"/>
      <c r="IO313" s="401"/>
      <c r="IP313" s="401"/>
      <c r="IQ313" s="401"/>
      <c r="IR313" s="401"/>
      <c r="IS313" s="401"/>
      <c r="IT313" s="401"/>
      <c r="IU313" s="401"/>
      <c r="IV313" s="401"/>
      <c r="IW313" s="401"/>
      <c r="IX313" s="401"/>
      <c r="IY313" s="401"/>
      <c r="IZ313" s="401"/>
      <c r="JA313" s="401"/>
      <c r="JB313" s="401"/>
      <c r="JC313" s="401"/>
      <c r="JD313" s="401"/>
      <c r="JE313" s="401"/>
      <c r="JF313" s="401"/>
      <c r="JG313" s="401"/>
      <c r="JH313" s="401"/>
      <c r="JI313" s="401"/>
      <c r="JJ313" s="401"/>
      <c r="JK313" s="401"/>
      <c r="JL313" s="401"/>
      <c r="JM313" s="401"/>
      <c r="JN313" s="401"/>
      <c r="JO313" s="401"/>
      <c r="JP313" s="401"/>
      <c r="JQ313" s="401"/>
      <c r="JR313" s="401"/>
      <c r="JS313" s="401"/>
      <c r="JT313" s="401"/>
      <c r="JU313" s="401"/>
      <c r="JV313" s="401"/>
      <c r="JW313" s="401"/>
      <c r="JX313" s="401"/>
      <c r="JY313" s="401"/>
      <c r="JZ313" s="401"/>
      <c r="KA313" s="401"/>
      <c r="KB313" s="401"/>
      <c r="KC313" s="401"/>
      <c r="KD313" s="401"/>
      <c r="KE313" s="401"/>
      <c r="KF313" s="401"/>
      <c r="KG313" s="401"/>
      <c r="KH313" s="401"/>
      <c r="KI313" s="401"/>
      <c r="KJ313" s="401"/>
      <c r="KK313" s="401"/>
      <c r="KL313" s="401"/>
      <c r="KM313" s="401"/>
      <c r="KN313" s="401"/>
      <c r="KO313" s="401"/>
      <c r="KP313" s="401"/>
      <c r="KQ313" s="401"/>
      <c r="KR313" s="401"/>
      <c r="KS313" s="401"/>
      <c r="KT313" s="401"/>
      <c r="KU313" s="401"/>
      <c r="KV313" s="401"/>
      <c r="KW313" s="401"/>
      <c r="KX313" s="401"/>
      <c r="KY313" s="401"/>
      <c r="KZ313" s="401"/>
      <c r="LA313" s="401"/>
      <c r="LB313" s="401"/>
      <c r="LC313" s="401"/>
      <c r="LD313" s="401"/>
      <c r="LE313" s="401"/>
      <c r="LF313" s="401"/>
      <c r="LG313" s="401"/>
      <c r="LH313" s="401"/>
      <c r="LI313" s="401"/>
      <c r="LJ313" s="401"/>
      <c r="LK313" s="401"/>
      <c r="LL313" s="401"/>
      <c r="LM313" s="401"/>
      <c r="LN313" s="401"/>
      <c r="LO313" s="401"/>
      <c r="LP313" s="401"/>
      <c r="LQ313" s="401"/>
      <c r="LR313" s="401"/>
      <c r="LS313" s="401"/>
      <c r="LT313" s="401"/>
      <c r="LU313" s="401"/>
      <c r="LV313" s="401"/>
      <c r="LW313" s="401"/>
      <c r="LX313" s="401"/>
      <c r="LY313" s="401"/>
      <c r="LZ313" s="401"/>
      <c r="MA313" s="401"/>
      <c r="MB313" s="401"/>
      <c r="MC313" s="401"/>
      <c r="MD313" s="401"/>
      <c r="ME313" s="401"/>
      <c r="MF313" s="401"/>
      <c r="MG313" s="401"/>
      <c r="MH313" s="401"/>
      <c r="MI313" s="401"/>
      <c r="MJ313" s="401"/>
      <c r="MK313" s="401"/>
      <c r="ML313" s="401"/>
      <c r="MM313" s="401"/>
      <c r="MN313" s="401"/>
      <c r="MO313" s="401"/>
      <c r="MP313" s="401"/>
      <c r="MQ313" s="401"/>
      <c r="MR313" s="401"/>
      <c r="MS313" s="401"/>
      <c r="MT313" s="401"/>
      <c r="MU313" s="401"/>
      <c r="MV313" s="401"/>
      <c r="MW313" s="401"/>
      <c r="MX313" s="401"/>
      <c r="MY313" s="401"/>
      <c r="MZ313" s="401"/>
      <c r="NA313" s="401"/>
      <c r="NB313" s="401"/>
      <c r="NC313" s="401"/>
      <c r="ND313" s="401"/>
      <c r="NE313" s="401"/>
      <c r="NF313" s="401"/>
      <c r="NG313" s="401"/>
      <c r="NH313" s="401"/>
      <c r="NI313" s="401"/>
      <c r="NJ313" s="401"/>
      <c r="NK313" s="401"/>
      <c r="NL313" s="401"/>
      <c r="NM313" s="401"/>
      <c r="NN313" s="401"/>
      <c r="NO313" s="401"/>
      <c r="NP313" s="401"/>
      <c r="NQ313" s="401"/>
      <c r="NR313" s="401"/>
      <c r="NS313" s="401"/>
      <c r="NT313" s="401"/>
      <c r="NU313" s="401"/>
      <c r="NV313" s="401"/>
      <c r="NW313" s="401"/>
      <c r="NX313" s="401"/>
      <c r="NY313" s="401"/>
      <c r="NZ313" s="401"/>
      <c r="OA313" s="401"/>
      <c r="OB313" s="401"/>
      <c r="OC313" s="401"/>
      <c r="OD313" s="401"/>
      <c r="OE313" s="401"/>
      <c r="OF313" s="401"/>
      <c r="OG313" s="401"/>
      <c r="OH313" s="401"/>
      <c r="OI313" s="401"/>
      <c r="OJ313" s="401"/>
      <c r="OK313" s="401"/>
      <c r="OL313" s="401"/>
      <c r="OM313" s="401"/>
      <c r="ON313" s="401"/>
      <c r="OO313" s="401"/>
      <c r="OP313" s="401"/>
      <c r="OQ313" s="401"/>
      <c r="OR313" s="401"/>
      <c r="OS313" s="401"/>
      <c r="OT313" s="401"/>
      <c r="OU313" s="401"/>
      <c r="OV313" s="401"/>
      <c r="OW313" s="401"/>
      <c r="OX313" s="401"/>
      <c r="OY313" s="401"/>
      <c r="OZ313" s="401"/>
      <c r="PA313" s="401"/>
      <c r="PB313" s="401"/>
      <c r="PC313" s="401"/>
      <c r="PD313" s="401"/>
      <c r="PE313" s="401"/>
      <c r="PF313" s="401"/>
      <c r="PG313" s="401"/>
      <c r="PH313" s="401"/>
      <c r="PI313" s="401"/>
      <c r="PJ313" s="401"/>
      <c r="PK313" s="401"/>
      <c r="PL313" s="401"/>
      <c r="PM313" s="401"/>
      <c r="PN313" s="401"/>
      <c r="PO313" s="401"/>
      <c r="PP313" s="401"/>
      <c r="PQ313" s="401"/>
      <c r="PR313" s="401"/>
      <c r="PS313" s="401"/>
      <c r="PT313" s="401"/>
      <c r="PU313" s="401"/>
      <c r="PV313" s="401"/>
      <c r="PW313" s="401"/>
      <c r="PX313" s="401"/>
      <c r="PY313" s="401"/>
      <c r="PZ313" s="401"/>
      <c r="QA313" s="401"/>
      <c r="QB313" s="401"/>
      <c r="QC313" s="401"/>
      <c r="QD313" s="401"/>
      <c r="QE313" s="401"/>
      <c r="QF313" s="401"/>
      <c r="QG313" s="401"/>
      <c r="QH313" s="401"/>
      <c r="QI313" s="401"/>
      <c r="QJ313" s="401"/>
      <c r="QK313" s="401"/>
      <c r="QL313" s="401"/>
      <c r="QM313" s="401"/>
      <c r="QN313" s="401"/>
      <c r="QO313" s="401"/>
      <c r="QP313" s="401"/>
      <c r="QQ313" s="401"/>
      <c r="QR313" s="401"/>
      <c r="QS313" s="401"/>
      <c r="QT313" s="401"/>
      <c r="QU313" s="401"/>
      <c r="QV313" s="401"/>
      <c r="QW313" s="401"/>
      <c r="QX313" s="401"/>
      <c r="QY313" s="401"/>
      <c r="QZ313" s="401"/>
      <c r="RA313" s="401"/>
      <c r="RB313" s="401"/>
      <c r="RC313" s="401"/>
      <c r="RD313" s="401"/>
      <c r="RE313" s="401"/>
      <c r="RF313" s="401"/>
      <c r="RG313" s="401"/>
      <c r="RH313" s="401"/>
      <c r="RI313" s="401"/>
      <c r="RJ313" s="401"/>
      <c r="RK313" s="401"/>
      <c r="RL313" s="401"/>
      <c r="RM313" s="401"/>
      <c r="RN313" s="401"/>
      <c r="RO313" s="401"/>
      <c r="RP313" s="401"/>
      <c r="RQ313" s="401"/>
      <c r="RR313" s="401"/>
      <c r="RS313" s="401"/>
      <c r="RT313" s="401"/>
      <c r="RU313" s="401"/>
      <c r="RV313" s="401"/>
      <c r="RW313" s="401"/>
      <c r="RX313" s="401"/>
      <c r="RY313" s="401"/>
      <c r="RZ313" s="401"/>
      <c r="SA313" s="401"/>
      <c r="SB313" s="401"/>
      <c r="SC313" s="401"/>
      <c r="SD313" s="401"/>
      <c r="SE313" s="401"/>
      <c r="SF313" s="401"/>
      <c r="SG313" s="401"/>
      <c r="SH313" s="401"/>
      <c r="SI313" s="401"/>
      <c r="SJ313" s="401"/>
      <c r="SK313" s="401"/>
      <c r="SL313" s="401"/>
      <c r="SM313" s="401"/>
      <c r="SN313" s="401"/>
      <c r="SO313" s="401"/>
      <c r="SP313" s="401"/>
      <c r="SQ313" s="401"/>
      <c r="SR313" s="401"/>
      <c r="SS313" s="401"/>
      <c r="ST313" s="401"/>
      <c r="SU313" s="401"/>
      <c r="SV313" s="401"/>
      <c r="SW313" s="401"/>
      <c r="SX313" s="401"/>
      <c r="SY313" s="401"/>
      <c r="SZ313" s="401"/>
      <c r="TA313" s="401"/>
      <c r="TB313" s="401"/>
      <c r="TC313" s="401"/>
      <c r="TD313" s="401"/>
      <c r="TE313" s="401"/>
      <c r="TF313" s="401"/>
      <c r="TG313" s="401"/>
      <c r="TH313" s="401"/>
      <c r="TI313" s="401"/>
      <c r="TJ313" s="401"/>
      <c r="TK313" s="401"/>
      <c r="TL313" s="401"/>
      <c r="TM313" s="401"/>
      <c r="TN313" s="401"/>
      <c r="TO313" s="401"/>
      <c r="TP313" s="401"/>
      <c r="TQ313" s="401"/>
      <c r="TR313" s="401"/>
      <c r="TS313" s="401"/>
      <c r="TT313" s="401"/>
      <c r="TU313" s="401"/>
      <c r="TV313" s="401"/>
      <c r="TW313" s="401"/>
      <c r="TX313" s="401"/>
      <c r="TY313" s="401"/>
      <c r="TZ313" s="401"/>
      <c r="UA313" s="401"/>
      <c r="UB313" s="401"/>
      <c r="UC313" s="401"/>
      <c r="UD313" s="401"/>
      <c r="UE313" s="401"/>
      <c r="UF313" s="401"/>
      <c r="UG313" s="401"/>
      <c r="UH313" s="401"/>
      <c r="UI313" s="401"/>
      <c r="UJ313" s="401"/>
      <c r="UK313" s="401"/>
      <c r="UL313" s="401"/>
      <c r="UM313" s="401"/>
    </row>
    <row r="314" spans="1:559" s="467" customFormat="1" ht="13.95" customHeight="1">
      <c r="A314" s="952" t="s">
        <v>2977</v>
      </c>
      <c r="B314" s="450" t="s">
        <v>1323</v>
      </c>
      <c r="C314" s="451" t="s">
        <v>811</v>
      </c>
      <c r="D314" s="451" t="s">
        <v>1451</v>
      </c>
      <c r="E314" s="451" t="s">
        <v>1452</v>
      </c>
      <c r="F314" s="452">
        <v>10.52</v>
      </c>
      <c r="G314" s="452">
        <v>0.4</v>
      </c>
      <c r="H314" s="452">
        <v>0.98</v>
      </c>
      <c r="I314" s="453">
        <f>COUNT(F314:F316)</f>
        <v>3</v>
      </c>
      <c r="J314" s="458">
        <f>AVERAGE(F314:F316)</f>
        <v>10.103333333333333</v>
      </c>
      <c r="K314" s="458">
        <f>STDEV(F314:F316)</f>
        <v>0.4923751956926069</v>
      </c>
      <c r="L314" s="459">
        <f>K314/J314</f>
        <v>4.8733935568387357E-2</v>
      </c>
      <c r="M314" s="454">
        <f t="shared" si="154"/>
        <v>0.84623813366665579</v>
      </c>
      <c r="N314" s="455">
        <f t="shared" si="155"/>
        <v>0.80129004365677214</v>
      </c>
      <c r="O314" s="455">
        <f t="shared" si="156"/>
        <v>0.60258008731354429</v>
      </c>
      <c r="P314" s="455">
        <f t="shared" si="157"/>
        <v>0.39741991268645571</v>
      </c>
      <c r="Q314" s="456">
        <f t="shared" si="158"/>
        <v>1.1922597380593671</v>
      </c>
      <c r="R314" s="457">
        <f>COUNT(F314:F316)</f>
        <v>3</v>
      </c>
      <c r="S314" s="458">
        <f>AVERAGE(F314:F316)</f>
        <v>10.103333333333333</v>
      </c>
      <c r="T314" s="458">
        <f>STDEV(F314:F316)</f>
        <v>0.4923751956926069</v>
      </c>
      <c r="U314" s="459">
        <f t="shared" si="163"/>
        <v>4.8733935568387357E-2</v>
      </c>
      <c r="V314" s="460">
        <f t="shared" si="159"/>
        <v>0.41666666666666607</v>
      </c>
      <c r="W314" s="460">
        <f t="shared" si="160"/>
        <v>1.196</v>
      </c>
      <c r="X314" s="461">
        <f t="shared" si="161"/>
        <v>0.58888073404835783</v>
      </c>
      <c r="Y314" s="462" t="str">
        <f t="shared" si="162"/>
        <v>Accept</v>
      </c>
      <c r="Z314" s="461"/>
      <c r="AA314" s="461"/>
      <c r="AB314" s="463"/>
      <c r="AC314" s="463"/>
      <c r="AD314" s="461"/>
      <c r="AE314" s="463"/>
      <c r="AF314" s="464">
        <f>COUNT(F314:F316)</f>
        <v>3</v>
      </c>
      <c r="AG314" s="465">
        <f>AVERAGE(F314:F316)</f>
        <v>10.103333333333333</v>
      </c>
      <c r="AH314" s="465">
        <f>STDEV(F314:F316)</f>
        <v>0.4923751956926069</v>
      </c>
      <c r="AI314" s="466">
        <f>AH314/AG314</f>
        <v>4.8733935568387357E-2</v>
      </c>
      <c r="AJ314" s="552"/>
      <c r="AK314" s="552"/>
      <c r="AL314" s="552"/>
      <c r="AM314" s="401"/>
      <c r="AN314" s="401"/>
      <c r="AO314" s="401"/>
      <c r="AP314" s="401"/>
      <c r="AQ314" s="401"/>
      <c r="AR314" s="401"/>
      <c r="AS314" s="401"/>
      <c r="AT314" s="401"/>
      <c r="AU314" s="401"/>
      <c r="AV314" s="401"/>
      <c r="AW314" s="401"/>
      <c r="AX314" s="401"/>
      <c r="AY314" s="401"/>
      <c r="AZ314" s="401"/>
      <c r="BA314" s="401"/>
      <c r="BB314" s="401"/>
      <c r="BC314" s="401"/>
      <c r="BD314" s="401"/>
      <c r="BE314" s="401"/>
      <c r="BF314" s="401"/>
      <c r="BG314" s="401"/>
      <c r="BH314" s="401"/>
      <c r="BI314" s="401"/>
      <c r="BJ314" s="401"/>
      <c r="BK314" s="401"/>
      <c r="BL314" s="401"/>
      <c r="BM314" s="401"/>
      <c r="BN314" s="401"/>
      <c r="BO314" s="401"/>
      <c r="BP314" s="401"/>
      <c r="BQ314" s="401"/>
      <c r="BR314" s="401"/>
      <c r="BS314" s="401"/>
      <c r="BT314" s="401"/>
      <c r="BU314" s="401"/>
      <c r="BV314" s="401"/>
      <c r="BW314" s="401"/>
      <c r="BX314" s="401"/>
      <c r="BY314" s="401"/>
      <c r="BZ314" s="401"/>
      <c r="CA314" s="401"/>
      <c r="CB314" s="401"/>
      <c r="CC314" s="401"/>
      <c r="CD314" s="401"/>
      <c r="CE314" s="401"/>
      <c r="CF314" s="401"/>
      <c r="CG314" s="401"/>
      <c r="CH314" s="401"/>
      <c r="CI314" s="401"/>
      <c r="CJ314" s="401"/>
      <c r="CK314" s="401"/>
      <c r="CL314" s="401"/>
      <c r="CM314" s="401"/>
      <c r="CN314" s="401"/>
      <c r="CO314" s="401"/>
      <c r="CP314" s="401"/>
      <c r="CQ314" s="401"/>
      <c r="CR314" s="401"/>
      <c r="CS314" s="401"/>
      <c r="CT314" s="401"/>
      <c r="CU314" s="401"/>
      <c r="CV314" s="401"/>
      <c r="CW314" s="401"/>
      <c r="CX314" s="401"/>
      <c r="CY314" s="401"/>
      <c r="CZ314" s="401"/>
      <c r="DA314" s="401"/>
      <c r="DB314" s="401"/>
      <c r="DC314" s="401"/>
      <c r="DD314" s="401"/>
      <c r="DE314" s="401"/>
      <c r="DF314" s="401"/>
      <c r="DG314" s="401"/>
      <c r="DH314" s="401"/>
      <c r="DI314" s="401"/>
      <c r="DJ314" s="401"/>
      <c r="DK314" s="401"/>
      <c r="DL314" s="401"/>
      <c r="DM314" s="401"/>
      <c r="DN314" s="401"/>
      <c r="DO314" s="401"/>
      <c r="DP314" s="401"/>
      <c r="DQ314" s="401"/>
      <c r="DR314" s="401"/>
      <c r="DS314" s="401"/>
      <c r="DT314" s="401"/>
      <c r="DU314" s="401"/>
      <c r="DV314" s="401"/>
      <c r="DW314" s="401"/>
      <c r="DX314" s="401"/>
      <c r="DY314" s="401"/>
      <c r="DZ314" s="401"/>
      <c r="EA314" s="401"/>
      <c r="EB314" s="401"/>
      <c r="EC314" s="401"/>
      <c r="ED314" s="401"/>
      <c r="EE314" s="401"/>
      <c r="EF314" s="401"/>
      <c r="EG314" s="401"/>
      <c r="EH314" s="401"/>
      <c r="EI314" s="401"/>
      <c r="EJ314" s="401"/>
      <c r="EK314" s="401"/>
      <c r="EL314" s="401"/>
      <c r="EM314" s="401"/>
      <c r="EN314" s="401"/>
      <c r="EO314" s="401"/>
      <c r="EP314" s="401"/>
      <c r="EQ314" s="401"/>
      <c r="ER314" s="401"/>
      <c r="ES314" s="401"/>
      <c r="ET314" s="401"/>
      <c r="EU314" s="401"/>
      <c r="EV314" s="401"/>
      <c r="EW314" s="401"/>
      <c r="EX314" s="401"/>
      <c r="EY314" s="401"/>
      <c r="EZ314" s="401"/>
      <c r="FA314" s="401"/>
      <c r="FB314" s="401"/>
      <c r="FC314" s="401"/>
      <c r="FD314" s="401"/>
      <c r="FE314" s="401"/>
      <c r="FF314" s="401"/>
      <c r="FG314" s="401"/>
      <c r="FH314" s="401"/>
      <c r="FI314" s="401"/>
      <c r="FJ314" s="401"/>
      <c r="FK314" s="401"/>
      <c r="FL314" s="401"/>
      <c r="FM314" s="401"/>
      <c r="FN314" s="401"/>
      <c r="FO314" s="401"/>
      <c r="FP314" s="401"/>
      <c r="FQ314" s="401"/>
      <c r="FR314" s="401"/>
      <c r="FS314" s="401"/>
      <c r="FT314" s="401"/>
      <c r="FU314" s="401"/>
      <c r="FV314" s="401"/>
      <c r="FW314" s="401"/>
      <c r="FX314" s="401"/>
      <c r="FY314" s="401"/>
      <c r="FZ314" s="401"/>
      <c r="GA314" s="401"/>
      <c r="GB314" s="401"/>
      <c r="GC314" s="401"/>
      <c r="GD314" s="401"/>
      <c r="GE314" s="401"/>
      <c r="GF314" s="401"/>
      <c r="GG314" s="401"/>
      <c r="GH314" s="401"/>
      <c r="GI314" s="401"/>
      <c r="GJ314" s="401"/>
      <c r="GK314" s="401"/>
      <c r="GL314" s="401"/>
      <c r="GM314" s="401"/>
      <c r="GN314" s="401"/>
      <c r="GO314" s="401"/>
      <c r="GP314" s="401"/>
      <c r="GQ314" s="401"/>
      <c r="GR314" s="401"/>
      <c r="GS314" s="401"/>
      <c r="GT314" s="401"/>
      <c r="GU314" s="401"/>
      <c r="GV314" s="401"/>
      <c r="GW314" s="401"/>
      <c r="GX314" s="401"/>
      <c r="GY314" s="401"/>
      <c r="GZ314" s="401"/>
      <c r="HA314" s="401"/>
      <c r="HB314" s="401"/>
      <c r="HC314" s="401"/>
      <c r="HD314" s="401"/>
      <c r="HE314" s="401"/>
      <c r="HF314" s="401"/>
      <c r="HG314" s="401"/>
      <c r="HH314" s="401"/>
      <c r="HI314" s="401"/>
      <c r="HJ314" s="401"/>
      <c r="HK314" s="401"/>
      <c r="HL314" s="401"/>
      <c r="HM314" s="401"/>
      <c r="HN314" s="401"/>
      <c r="HO314" s="401"/>
      <c r="HP314" s="401"/>
      <c r="HQ314" s="401"/>
      <c r="HR314" s="401"/>
      <c r="HS314" s="401"/>
      <c r="HT314" s="401"/>
      <c r="HU314" s="401"/>
      <c r="HV314" s="401"/>
      <c r="HW314" s="401"/>
      <c r="HX314" s="401"/>
      <c r="HY314" s="401"/>
      <c r="HZ314" s="401"/>
      <c r="IA314" s="401"/>
      <c r="IB314" s="401"/>
      <c r="IC314" s="401"/>
      <c r="ID314" s="401"/>
      <c r="IE314" s="401"/>
      <c r="IF314" s="401"/>
      <c r="IG314" s="401"/>
      <c r="IH314" s="401"/>
      <c r="II314" s="401"/>
      <c r="IJ314" s="401"/>
      <c r="IK314" s="401"/>
      <c r="IL314" s="401"/>
      <c r="IM314" s="401"/>
      <c r="IN314" s="401"/>
      <c r="IO314" s="401"/>
      <c r="IP314" s="401"/>
      <c r="IQ314" s="401"/>
      <c r="IR314" s="401"/>
      <c r="IS314" s="401"/>
      <c r="IT314" s="401"/>
      <c r="IU314" s="401"/>
      <c r="IV314" s="401"/>
      <c r="IW314" s="401"/>
      <c r="IX314" s="401"/>
      <c r="IY314" s="401"/>
      <c r="IZ314" s="401"/>
      <c r="JA314" s="401"/>
      <c r="JB314" s="401"/>
      <c r="JC314" s="401"/>
      <c r="JD314" s="401"/>
      <c r="JE314" s="401"/>
      <c r="JF314" s="401"/>
      <c r="JG314" s="401"/>
      <c r="JH314" s="401"/>
      <c r="JI314" s="401"/>
      <c r="JJ314" s="401"/>
      <c r="JK314" s="401"/>
      <c r="JL314" s="401"/>
      <c r="JM314" s="401"/>
      <c r="JN314" s="401"/>
      <c r="JO314" s="401"/>
      <c r="JP314" s="401"/>
      <c r="JQ314" s="401"/>
      <c r="JR314" s="401"/>
      <c r="JS314" s="401"/>
      <c r="JT314" s="401"/>
      <c r="JU314" s="401"/>
      <c r="JV314" s="401"/>
      <c r="JW314" s="401"/>
      <c r="JX314" s="401"/>
      <c r="JY314" s="401"/>
      <c r="JZ314" s="401"/>
      <c r="KA314" s="401"/>
      <c r="KB314" s="401"/>
      <c r="KC314" s="401"/>
      <c r="KD314" s="401"/>
      <c r="KE314" s="401"/>
      <c r="KF314" s="401"/>
      <c r="KG314" s="401"/>
      <c r="KH314" s="401"/>
      <c r="KI314" s="401"/>
      <c r="KJ314" s="401"/>
      <c r="KK314" s="401"/>
      <c r="KL314" s="401"/>
      <c r="KM314" s="401"/>
      <c r="KN314" s="401"/>
      <c r="KO314" s="401"/>
      <c r="KP314" s="401"/>
      <c r="KQ314" s="401"/>
      <c r="KR314" s="401"/>
      <c r="KS314" s="401"/>
      <c r="KT314" s="401"/>
      <c r="KU314" s="401"/>
      <c r="KV314" s="401"/>
      <c r="KW314" s="401"/>
      <c r="KX314" s="401"/>
      <c r="KY314" s="401"/>
      <c r="KZ314" s="401"/>
      <c r="LA314" s="401"/>
      <c r="LB314" s="401"/>
      <c r="LC314" s="401"/>
      <c r="LD314" s="401"/>
      <c r="LE314" s="401"/>
      <c r="LF314" s="401"/>
      <c r="LG314" s="401"/>
      <c r="LH314" s="401"/>
      <c r="LI314" s="401"/>
      <c r="LJ314" s="401"/>
      <c r="LK314" s="401"/>
      <c r="LL314" s="401"/>
      <c r="LM314" s="401"/>
      <c r="LN314" s="401"/>
      <c r="LO314" s="401"/>
      <c r="LP314" s="401"/>
      <c r="LQ314" s="401"/>
      <c r="LR314" s="401"/>
      <c r="LS314" s="401"/>
      <c r="LT314" s="401"/>
      <c r="LU314" s="401"/>
      <c r="LV314" s="401"/>
      <c r="LW314" s="401"/>
      <c r="LX314" s="401"/>
      <c r="LY314" s="401"/>
      <c r="LZ314" s="401"/>
      <c r="MA314" s="401"/>
      <c r="MB314" s="401"/>
      <c r="MC314" s="401"/>
      <c r="MD314" s="401"/>
      <c r="ME314" s="401"/>
      <c r="MF314" s="401"/>
      <c r="MG314" s="401"/>
      <c r="MH314" s="401"/>
      <c r="MI314" s="401"/>
      <c r="MJ314" s="401"/>
      <c r="MK314" s="401"/>
      <c r="ML314" s="401"/>
      <c r="MM314" s="401"/>
      <c r="MN314" s="401"/>
      <c r="MO314" s="401"/>
      <c r="MP314" s="401"/>
      <c r="MQ314" s="401"/>
      <c r="MR314" s="401"/>
      <c r="MS314" s="401"/>
      <c r="MT314" s="401"/>
      <c r="MU314" s="401"/>
      <c r="MV314" s="401"/>
      <c r="MW314" s="401"/>
      <c r="MX314" s="401"/>
      <c r="MY314" s="401"/>
      <c r="MZ314" s="401"/>
      <c r="NA314" s="401"/>
      <c r="NB314" s="401"/>
      <c r="NC314" s="401"/>
      <c r="ND314" s="401"/>
      <c r="NE314" s="401"/>
      <c r="NF314" s="401"/>
      <c r="NG314" s="401"/>
      <c r="NH314" s="401"/>
      <c r="NI314" s="401"/>
      <c r="NJ314" s="401"/>
      <c r="NK314" s="401"/>
      <c r="NL314" s="401"/>
      <c r="NM314" s="401"/>
      <c r="NN314" s="401"/>
      <c r="NO314" s="401"/>
      <c r="NP314" s="401"/>
      <c r="NQ314" s="401"/>
      <c r="NR314" s="401"/>
      <c r="NS314" s="401"/>
      <c r="NT314" s="401"/>
      <c r="NU314" s="401"/>
      <c r="NV314" s="401"/>
      <c r="NW314" s="401"/>
      <c r="NX314" s="401"/>
      <c r="NY314" s="401"/>
      <c r="NZ314" s="401"/>
      <c r="OA314" s="401"/>
      <c r="OB314" s="401"/>
      <c r="OC314" s="401"/>
      <c r="OD314" s="401"/>
      <c r="OE314" s="401"/>
      <c r="OF314" s="401"/>
      <c r="OG314" s="401"/>
      <c r="OH314" s="401"/>
      <c r="OI314" s="401"/>
      <c r="OJ314" s="401"/>
      <c r="OK314" s="401"/>
      <c r="OL314" s="401"/>
      <c r="OM314" s="401"/>
      <c r="ON314" s="401"/>
      <c r="OO314" s="401"/>
      <c r="OP314" s="401"/>
      <c r="OQ314" s="401"/>
      <c r="OR314" s="401"/>
      <c r="OS314" s="401"/>
      <c r="OT314" s="401"/>
      <c r="OU314" s="401"/>
      <c r="OV314" s="401"/>
      <c r="OW314" s="401"/>
      <c r="OX314" s="401"/>
      <c r="OY314" s="401"/>
      <c r="OZ314" s="401"/>
      <c r="PA314" s="401"/>
      <c r="PB314" s="401"/>
      <c r="PC314" s="401"/>
      <c r="PD314" s="401"/>
      <c r="PE314" s="401"/>
      <c r="PF314" s="401"/>
      <c r="PG314" s="401"/>
      <c r="PH314" s="401"/>
      <c r="PI314" s="401"/>
      <c r="PJ314" s="401"/>
      <c r="PK314" s="401"/>
      <c r="PL314" s="401"/>
      <c r="PM314" s="401"/>
      <c r="PN314" s="401"/>
      <c r="PO314" s="401"/>
      <c r="PP314" s="401"/>
      <c r="PQ314" s="401"/>
      <c r="PR314" s="401"/>
      <c r="PS314" s="401"/>
      <c r="PT314" s="401"/>
      <c r="PU314" s="401"/>
      <c r="PV314" s="401"/>
      <c r="PW314" s="401"/>
      <c r="PX314" s="401"/>
      <c r="PY314" s="401"/>
      <c r="PZ314" s="401"/>
      <c r="QA314" s="401"/>
      <c r="QB314" s="401"/>
      <c r="QC314" s="401"/>
      <c r="QD314" s="401"/>
      <c r="QE314" s="401"/>
      <c r="QF314" s="401"/>
      <c r="QG314" s="401"/>
      <c r="QH314" s="401"/>
      <c r="QI314" s="401"/>
      <c r="QJ314" s="401"/>
      <c r="QK314" s="401"/>
      <c r="QL314" s="401"/>
      <c r="QM314" s="401"/>
      <c r="QN314" s="401"/>
      <c r="QO314" s="401"/>
      <c r="QP314" s="401"/>
      <c r="QQ314" s="401"/>
      <c r="QR314" s="401"/>
      <c r="QS314" s="401"/>
      <c r="QT314" s="401"/>
      <c r="QU314" s="401"/>
      <c r="QV314" s="401"/>
      <c r="QW314" s="401"/>
      <c r="QX314" s="401"/>
      <c r="QY314" s="401"/>
      <c r="QZ314" s="401"/>
      <c r="RA314" s="401"/>
      <c r="RB314" s="401"/>
      <c r="RC314" s="401"/>
      <c r="RD314" s="401"/>
      <c r="RE314" s="401"/>
      <c r="RF314" s="401"/>
      <c r="RG314" s="401"/>
      <c r="RH314" s="401"/>
      <c r="RI314" s="401"/>
      <c r="RJ314" s="401"/>
      <c r="RK314" s="401"/>
      <c r="RL314" s="401"/>
      <c r="RM314" s="401"/>
      <c r="RN314" s="401"/>
      <c r="RO314" s="401"/>
      <c r="RP314" s="401"/>
      <c r="RQ314" s="401"/>
      <c r="RR314" s="401"/>
      <c r="RS314" s="401"/>
      <c r="RT314" s="401"/>
      <c r="RU314" s="401"/>
      <c r="RV314" s="401"/>
      <c r="RW314" s="401"/>
      <c r="RX314" s="401"/>
      <c r="RY314" s="401"/>
      <c r="RZ314" s="401"/>
      <c r="SA314" s="401"/>
      <c r="SB314" s="401"/>
      <c r="SC314" s="401"/>
      <c r="SD314" s="401"/>
      <c r="SE314" s="401"/>
      <c r="SF314" s="401"/>
      <c r="SG314" s="401"/>
      <c r="SH314" s="401"/>
      <c r="SI314" s="401"/>
      <c r="SJ314" s="401"/>
      <c r="SK314" s="401"/>
      <c r="SL314" s="401"/>
      <c r="SM314" s="401"/>
      <c r="SN314" s="401"/>
      <c r="SO314" s="401"/>
      <c r="SP314" s="401"/>
      <c r="SQ314" s="401"/>
      <c r="SR314" s="401"/>
      <c r="SS314" s="401"/>
      <c r="ST314" s="401"/>
      <c r="SU314" s="401"/>
      <c r="SV314" s="401"/>
      <c r="SW314" s="401"/>
      <c r="SX314" s="401"/>
      <c r="SY314" s="401"/>
      <c r="SZ314" s="401"/>
      <c r="TA314" s="401"/>
      <c r="TB314" s="401"/>
      <c r="TC314" s="401"/>
      <c r="TD314" s="401"/>
      <c r="TE314" s="401"/>
      <c r="TF314" s="401"/>
      <c r="TG314" s="401"/>
      <c r="TH314" s="401"/>
      <c r="TI314" s="401"/>
      <c r="TJ314" s="401"/>
      <c r="TK314" s="401"/>
      <c r="TL314" s="401"/>
      <c r="TM314" s="401"/>
      <c r="TN314" s="401"/>
      <c r="TO314" s="401"/>
      <c r="TP314" s="401"/>
      <c r="TQ314" s="401"/>
      <c r="TR314" s="401"/>
      <c r="TS314" s="401"/>
      <c r="TT314" s="401"/>
      <c r="TU314" s="401"/>
      <c r="TV314" s="401"/>
      <c r="TW314" s="401"/>
      <c r="TX314" s="401"/>
      <c r="TY314" s="401"/>
      <c r="TZ314" s="401"/>
      <c r="UA314" s="401"/>
      <c r="UB314" s="401"/>
      <c r="UC314" s="401"/>
      <c r="UD314" s="401"/>
      <c r="UE314" s="401"/>
      <c r="UF314" s="401"/>
      <c r="UG314" s="401"/>
      <c r="UH314" s="401"/>
      <c r="UI314" s="401"/>
      <c r="UJ314" s="401"/>
      <c r="UK314" s="401"/>
      <c r="UL314" s="401"/>
      <c r="UM314" s="401"/>
    </row>
    <row r="315" spans="1:559" s="401" customFormat="1" ht="13.95" customHeight="1">
      <c r="A315" s="953"/>
      <c r="B315" s="468" t="s">
        <v>1323</v>
      </c>
      <c r="C315" s="469" t="s">
        <v>811</v>
      </c>
      <c r="D315" s="469" t="s">
        <v>1453</v>
      </c>
      <c r="E315" s="469" t="s">
        <v>1454</v>
      </c>
      <c r="F315" s="470">
        <v>10.23</v>
      </c>
      <c r="G315" s="470">
        <v>0.55000000000000004</v>
      </c>
      <c r="H315" s="470">
        <v>1.03</v>
      </c>
      <c r="I315" s="471">
        <f t="shared" ref="I315:L316" si="176">I314</f>
        <v>3</v>
      </c>
      <c r="J315" s="472">
        <f t="shared" si="176"/>
        <v>10.103333333333333</v>
      </c>
      <c r="K315" s="472">
        <f t="shared" si="176"/>
        <v>0.4923751956926069</v>
      </c>
      <c r="L315" s="473">
        <f t="shared" si="176"/>
        <v>4.8733935568387357E-2</v>
      </c>
      <c r="M315" s="474">
        <f t="shared" si="154"/>
        <v>0.25725639263466427</v>
      </c>
      <c r="N315" s="475">
        <f t="shared" si="155"/>
        <v>0.60150957329368837</v>
      </c>
      <c r="O315" s="475">
        <f t="shared" si="156"/>
        <v>0.20301914658737674</v>
      </c>
      <c r="P315" s="475">
        <f t="shared" si="157"/>
        <v>0.79698085341262326</v>
      </c>
      <c r="Q315" s="476">
        <f t="shared" si="158"/>
        <v>2.3909425602378698</v>
      </c>
      <c r="R315" s="477"/>
      <c r="S315" s="472"/>
      <c r="T315" s="472"/>
      <c r="U315" s="473"/>
      <c r="V315" s="478">
        <f t="shared" si="159"/>
        <v>0.12666666666666693</v>
      </c>
      <c r="W315" s="478">
        <f t="shared" si="160"/>
        <v>1.196</v>
      </c>
      <c r="X315" s="479">
        <f t="shared" si="161"/>
        <v>0.58888073404835783</v>
      </c>
      <c r="Y315" s="480" t="str">
        <f t="shared" si="162"/>
        <v>Accept</v>
      </c>
      <c r="Z315" s="479"/>
      <c r="AA315" s="479"/>
      <c r="AB315" s="481"/>
      <c r="AC315" s="481"/>
      <c r="AD315" s="479"/>
      <c r="AE315" s="481"/>
      <c r="AF315" s="464"/>
      <c r="AG315" s="482"/>
      <c r="AH315" s="482"/>
      <c r="AI315" s="483"/>
      <c r="AJ315" s="552"/>
      <c r="AK315" s="552"/>
      <c r="AL315" s="552"/>
    </row>
    <row r="316" spans="1:559" s="501" customFormat="1" ht="13.95" customHeight="1">
      <c r="A316" s="953"/>
      <c r="B316" s="484" t="s">
        <v>1323</v>
      </c>
      <c r="C316" s="485" t="s">
        <v>811</v>
      </c>
      <c r="D316" s="485" t="s">
        <v>1455</v>
      </c>
      <c r="E316" s="485" t="s">
        <v>1456</v>
      </c>
      <c r="F316" s="486">
        <v>9.56</v>
      </c>
      <c r="G316" s="486">
        <v>0.48</v>
      </c>
      <c r="H316" s="486">
        <v>0.95</v>
      </c>
      <c r="I316" s="487">
        <f t="shared" si="176"/>
        <v>3</v>
      </c>
      <c r="J316" s="488">
        <f t="shared" si="176"/>
        <v>10.103333333333333</v>
      </c>
      <c r="K316" s="488">
        <f t="shared" si="176"/>
        <v>0.4923751956926069</v>
      </c>
      <c r="L316" s="489">
        <f t="shared" si="176"/>
        <v>4.8733935568387357E-2</v>
      </c>
      <c r="M316" s="490">
        <f t="shared" si="154"/>
        <v>1.1034945263013201</v>
      </c>
      <c r="N316" s="491">
        <f t="shared" si="155"/>
        <v>0.13490623364756943</v>
      </c>
      <c r="O316" s="491">
        <f t="shared" si="156"/>
        <v>0.73018753270486114</v>
      </c>
      <c r="P316" s="491">
        <f t="shared" si="157"/>
        <v>0.26981246729513886</v>
      </c>
      <c r="Q316" s="492">
        <f t="shared" si="158"/>
        <v>0.80943740188541657</v>
      </c>
      <c r="R316" s="493"/>
      <c r="S316" s="488"/>
      <c r="T316" s="488"/>
      <c r="U316" s="489"/>
      <c r="V316" s="494">
        <f t="shared" si="159"/>
        <v>0.543333333333333</v>
      </c>
      <c r="W316" s="494">
        <f t="shared" si="160"/>
        <v>1.196</v>
      </c>
      <c r="X316" s="495">
        <f t="shared" si="161"/>
        <v>0.58888073404835783</v>
      </c>
      <c r="Y316" s="496" t="str">
        <f t="shared" si="162"/>
        <v>Accept</v>
      </c>
      <c r="Z316" s="495"/>
      <c r="AA316" s="495"/>
      <c r="AB316" s="497"/>
      <c r="AC316" s="497"/>
      <c r="AD316" s="495"/>
      <c r="AE316" s="497"/>
      <c r="AF316" s="498"/>
      <c r="AG316" s="499"/>
      <c r="AH316" s="499"/>
      <c r="AI316" s="500"/>
      <c r="AJ316" s="552"/>
      <c r="AK316" s="552"/>
      <c r="AL316" s="552"/>
      <c r="AM316" s="401"/>
      <c r="AN316" s="401"/>
      <c r="AO316" s="401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01"/>
      <c r="AZ316" s="401"/>
      <c r="BA316" s="401"/>
      <c r="BB316" s="401"/>
      <c r="BC316" s="401"/>
      <c r="BD316" s="401"/>
      <c r="BE316" s="401"/>
      <c r="BF316" s="401"/>
      <c r="BG316" s="401"/>
      <c r="BH316" s="401"/>
      <c r="BI316" s="401"/>
      <c r="BJ316" s="401"/>
      <c r="BK316" s="401"/>
      <c r="BL316" s="401"/>
      <c r="BM316" s="401"/>
      <c r="BN316" s="401"/>
      <c r="BO316" s="401"/>
      <c r="BP316" s="401"/>
      <c r="BQ316" s="401"/>
      <c r="BR316" s="401"/>
      <c r="BS316" s="401"/>
      <c r="BT316" s="401"/>
      <c r="BU316" s="401"/>
      <c r="BV316" s="401"/>
      <c r="BW316" s="401"/>
      <c r="BX316" s="401"/>
      <c r="BY316" s="401"/>
      <c r="BZ316" s="401"/>
      <c r="CA316" s="401"/>
      <c r="CB316" s="401"/>
      <c r="CC316" s="401"/>
      <c r="CD316" s="401"/>
      <c r="CE316" s="401"/>
      <c r="CF316" s="401"/>
      <c r="CG316" s="401"/>
      <c r="CH316" s="401"/>
      <c r="CI316" s="401"/>
      <c r="CJ316" s="401"/>
      <c r="CK316" s="401"/>
      <c r="CL316" s="401"/>
      <c r="CM316" s="401"/>
      <c r="CN316" s="401"/>
      <c r="CO316" s="401"/>
      <c r="CP316" s="401"/>
      <c r="CQ316" s="401"/>
      <c r="CR316" s="401"/>
      <c r="CS316" s="401"/>
      <c r="CT316" s="401"/>
      <c r="CU316" s="401"/>
      <c r="CV316" s="401"/>
      <c r="CW316" s="401"/>
      <c r="CX316" s="401"/>
      <c r="CY316" s="401"/>
      <c r="CZ316" s="401"/>
      <c r="DA316" s="401"/>
      <c r="DB316" s="401"/>
      <c r="DC316" s="401"/>
      <c r="DD316" s="401"/>
      <c r="DE316" s="401"/>
      <c r="DF316" s="401"/>
      <c r="DG316" s="401"/>
      <c r="DH316" s="401"/>
      <c r="DI316" s="401"/>
      <c r="DJ316" s="401"/>
      <c r="DK316" s="401"/>
      <c r="DL316" s="401"/>
      <c r="DM316" s="401"/>
      <c r="DN316" s="401"/>
      <c r="DO316" s="401"/>
      <c r="DP316" s="401"/>
      <c r="DQ316" s="401"/>
      <c r="DR316" s="401"/>
      <c r="DS316" s="401"/>
      <c r="DT316" s="401"/>
      <c r="DU316" s="401"/>
      <c r="DV316" s="401"/>
      <c r="DW316" s="401"/>
      <c r="DX316" s="401"/>
      <c r="DY316" s="401"/>
      <c r="DZ316" s="401"/>
      <c r="EA316" s="401"/>
      <c r="EB316" s="401"/>
      <c r="EC316" s="401"/>
      <c r="ED316" s="401"/>
      <c r="EE316" s="401"/>
      <c r="EF316" s="401"/>
      <c r="EG316" s="401"/>
      <c r="EH316" s="401"/>
      <c r="EI316" s="401"/>
      <c r="EJ316" s="401"/>
      <c r="EK316" s="401"/>
      <c r="EL316" s="401"/>
      <c r="EM316" s="401"/>
      <c r="EN316" s="401"/>
      <c r="EO316" s="401"/>
      <c r="EP316" s="401"/>
      <c r="EQ316" s="401"/>
      <c r="ER316" s="401"/>
      <c r="ES316" s="401"/>
      <c r="ET316" s="401"/>
      <c r="EU316" s="401"/>
      <c r="EV316" s="401"/>
      <c r="EW316" s="401"/>
      <c r="EX316" s="401"/>
      <c r="EY316" s="401"/>
      <c r="EZ316" s="401"/>
      <c r="FA316" s="401"/>
      <c r="FB316" s="401"/>
      <c r="FC316" s="401"/>
      <c r="FD316" s="401"/>
      <c r="FE316" s="401"/>
      <c r="FF316" s="401"/>
      <c r="FG316" s="401"/>
      <c r="FH316" s="401"/>
      <c r="FI316" s="401"/>
      <c r="FJ316" s="401"/>
      <c r="FK316" s="401"/>
      <c r="FL316" s="401"/>
      <c r="FM316" s="401"/>
      <c r="FN316" s="401"/>
      <c r="FO316" s="401"/>
      <c r="FP316" s="401"/>
      <c r="FQ316" s="401"/>
      <c r="FR316" s="401"/>
      <c r="FS316" s="401"/>
      <c r="FT316" s="401"/>
      <c r="FU316" s="401"/>
      <c r="FV316" s="401"/>
      <c r="FW316" s="401"/>
      <c r="FX316" s="401"/>
      <c r="FY316" s="401"/>
      <c r="FZ316" s="401"/>
      <c r="GA316" s="401"/>
      <c r="GB316" s="401"/>
      <c r="GC316" s="401"/>
      <c r="GD316" s="401"/>
      <c r="GE316" s="401"/>
      <c r="GF316" s="401"/>
      <c r="GG316" s="401"/>
      <c r="GH316" s="401"/>
      <c r="GI316" s="401"/>
      <c r="GJ316" s="401"/>
      <c r="GK316" s="401"/>
      <c r="GL316" s="401"/>
      <c r="GM316" s="401"/>
      <c r="GN316" s="401"/>
      <c r="GO316" s="401"/>
      <c r="GP316" s="401"/>
      <c r="GQ316" s="401"/>
      <c r="GR316" s="401"/>
      <c r="GS316" s="401"/>
      <c r="GT316" s="401"/>
      <c r="GU316" s="401"/>
      <c r="GV316" s="401"/>
      <c r="GW316" s="401"/>
      <c r="GX316" s="401"/>
      <c r="GY316" s="401"/>
      <c r="GZ316" s="401"/>
      <c r="HA316" s="401"/>
      <c r="HB316" s="401"/>
      <c r="HC316" s="401"/>
      <c r="HD316" s="401"/>
      <c r="HE316" s="401"/>
      <c r="HF316" s="401"/>
      <c r="HG316" s="401"/>
      <c r="HH316" s="401"/>
      <c r="HI316" s="401"/>
      <c r="HJ316" s="401"/>
      <c r="HK316" s="401"/>
      <c r="HL316" s="401"/>
      <c r="HM316" s="401"/>
      <c r="HN316" s="401"/>
      <c r="HO316" s="401"/>
      <c r="HP316" s="401"/>
      <c r="HQ316" s="401"/>
      <c r="HR316" s="401"/>
      <c r="HS316" s="401"/>
      <c r="HT316" s="401"/>
      <c r="HU316" s="401"/>
      <c r="HV316" s="401"/>
      <c r="HW316" s="401"/>
      <c r="HX316" s="401"/>
      <c r="HY316" s="401"/>
      <c r="HZ316" s="401"/>
      <c r="IA316" s="401"/>
      <c r="IB316" s="401"/>
      <c r="IC316" s="401"/>
      <c r="ID316" s="401"/>
      <c r="IE316" s="401"/>
      <c r="IF316" s="401"/>
      <c r="IG316" s="401"/>
      <c r="IH316" s="401"/>
      <c r="II316" s="401"/>
      <c r="IJ316" s="401"/>
      <c r="IK316" s="401"/>
      <c r="IL316" s="401"/>
      <c r="IM316" s="401"/>
      <c r="IN316" s="401"/>
      <c r="IO316" s="401"/>
      <c r="IP316" s="401"/>
      <c r="IQ316" s="401"/>
      <c r="IR316" s="401"/>
      <c r="IS316" s="401"/>
      <c r="IT316" s="401"/>
      <c r="IU316" s="401"/>
      <c r="IV316" s="401"/>
      <c r="IW316" s="401"/>
      <c r="IX316" s="401"/>
      <c r="IY316" s="401"/>
      <c r="IZ316" s="401"/>
      <c r="JA316" s="401"/>
      <c r="JB316" s="401"/>
      <c r="JC316" s="401"/>
      <c r="JD316" s="401"/>
      <c r="JE316" s="401"/>
      <c r="JF316" s="401"/>
      <c r="JG316" s="401"/>
      <c r="JH316" s="401"/>
      <c r="JI316" s="401"/>
      <c r="JJ316" s="401"/>
      <c r="JK316" s="401"/>
      <c r="JL316" s="401"/>
      <c r="JM316" s="401"/>
      <c r="JN316" s="401"/>
      <c r="JO316" s="401"/>
      <c r="JP316" s="401"/>
      <c r="JQ316" s="401"/>
      <c r="JR316" s="401"/>
      <c r="JS316" s="401"/>
      <c r="JT316" s="401"/>
      <c r="JU316" s="401"/>
      <c r="JV316" s="401"/>
      <c r="JW316" s="401"/>
      <c r="JX316" s="401"/>
      <c r="JY316" s="401"/>
      <c r="JZ316" s="401"/>
      <c r="KA316" s="401"/>
      <c r="KB316" s="401"/>
      <c r="KC316" s="401"/>
      <c r="KD316" s="401"/>
      <c r="KE316" s="401"/>
      <c r="KF316" s="401"/>
      <c r="KG316" s="401"/>
      <c r="KH316" s="401"/>
      <c r="KI316" s="401"/>
      <c r="KJ316" s="401"/>
      <c r="KK316" s="401"/>
      <c r="KL316" s="401"/>
      <c r="KM316" s="401"/>
      <c r="KN316" s="401"/>
      <c r="KO316" s="401"/>
      <c r="KP316" s="401"/>
      <c r="KQ316" s="401"/>
      <c r="KR316" s="401"/>
      <c r="KS316" s="401"/>
      <c r="KT316" s="401"/>
      <c r="KU316" s="401"/>
      <c r="KV316" s="401"/>
      <c r="KW316" s="401"/>
      <c r="KX316" s="401"/>
      <c r="KY316" s="401"/>
      <c r="KZ316" s="401"/>
      <c r="LA316" s="401"/>
      <c r="LB316" s="401"/>
      <c r="LC316" s="401"/>
      <c r="LD316" s="401"/>
      <c r="LE316" s="401"/>
      <c r="LF316" s="401"/>
      <c r="LG316" s="401"/>
      <c r="LH316" s="401"/>
      <c r="LI316" s="401"/>
      <c r="LJ316" s="401"/>
      <c r="LK316" s="401"/>
      <c r="LL316" s="401"/>
      <c r="LM316" s="401"/>
      <c r="LN316" s="401"/>
      <c r="LO316" s="401"/>
      <c r="LP316" s="401"/>
      <c r="LQ316" s="401"/>
      <c r="LR316" s="401"/>
      <c r="LS316" s="401"/>
      <c r="LT316" s="401"/>
      <c r="LU316" s="401"/>
      <c r="LV316" s="401"/>
      <c r="LW316" s="401"/>
      <c r="LX316" s="401"/>
      <c r="LY316" s="401"/>
      <c r="LZ316" s="401"/>
      <c r="MA316" s="401"/>
      <c r="MB316" s="401"/>
      <c r="MC316" s="401"/>
      <c r="MD316" s="401"/>
      <c r="ME316" s="401"/>
      <c r="MF316" s="401"/>
      <c r="MG316" s="401"/>
      <c r="MH316" s="401"/>
      <c r="MI316" s="401"/>
      <c r="MJ316" s="401"/>
      <c r="MK316" s="401"/>
      <c r="ML316" s="401"/>
      <c r="MM316" s="401"/>
      <c r="MN316" s="401"/>
      <c r="MO316" s="401"/>
      <c r="MP316" s="401"/>
      <c r="MQ316" s="401"/>
      <c r="MR316" s="401"/>
      <c r="MS316" s="401"/>
      <c r="MT316" s="401"/>
      <c r="MU316" s="401"/>
      <c r="MV316" s="401"/>
      <c r="MW316" s="401"/>
      <c r="MX316" s="401"/>
      <c r="MY316" s="401"/>
      <c r="MZ316" s="401"/>
      <c r="NA316" s="401"/>
      <c r="NB316" s="401"/>
      <c r="NC316" s="401"/>
      <c r="ND316" s="401"/>
      <c r="NE316" s="401"/>
      <c r="NF316" s="401"/>
      <c r="NG316" s="401"/>
      <c r="NH316" s="401"/>
      <c r="NI316" s="401"/>
      <c r="NJ316" s="401"/>
      <c r="NK316" s="401"/>
      <c r="NL316" s="401"/>
      <c r="NM316" s="401"/>
      <c r="NN316" s="401"/>
      <c r="NO316" s="401"/>
      <c r="NP316" s="401"/>
      <c r="NQ316" s="401"/>
      <c r="NR316" s="401"/>
      <c r="NS316" s="401"/>
      <c r="NT316" s="401"/>
      <c r="NU316" s="401"/>
      <c r="NV316" s="401"/>
      <c r="NW316" s="401"/>
      <c r="NX316" s="401"/>
      <c r="NY316" s="401"/>
      <c r="NZ316" s="401"/>
      <c r="OA316" s="401"/>
      <c r="OB316" s="401"/>
      <c r="OC316" s="401"/>
      <c r="OD316" s="401"/>
      <c r="OE316" s="401"/>
      <c r="OF316" s="401"/>
      <c r="OG316" s="401"/>
      <c r="OH316" s="401"/>
      <c r="OI316" s="401"/>
      <c r="OJ316" s="401"/>
      <c r="OK316" s="401"/>
      <c r="OL316" s="401"/>
      <c r="OM316" s="401"/>
      <c r="ON316" s="401"/>
      <c r="OO316" s="401"/>
      <c r="OP316" s="401"/>
      <c r="OQ316" s="401"/>
      <c r="OR316" s="401"/>
      <c r="OS316" s="401"/>
      <c r="OT316" s="401"/>
      <c r="OU316" s="401"/>
      <c r="OV316" s="401"/>
      <c r="OW316" s="401"/>
      <c r="OX316" s="401"/>
      <c r="OY316" s="401"/>
      <c r="OZ316" s="401"/>
      <c r="PA316" s="401"/>
      <c r="PB316" s="401"/>
      <c r="PC316" s="401"/>
      <c r="PD316" s="401"/>
      <c r="PE316" s="401"/>
      <c r="PF316" s="401"/>
      <c r="PG316" s="401"/>
      <c r="PH316" s="401"/>
      <c r="PI316" s="401"/>
      <c r="PJ316" s="401"/>
      <c r="PK316" s="401"/>
      <c r="PL316" s="401"/>
      <c r="PM316" s="401"/>
      <c r="PN316" s="401"/>
      <c r="PO316" s="401"/>
      <c r="PP316" s="401"/>
      <c r="PQ316" s="401"/>
      <c r="PR316" s="401"/>
      <c r="PS316" s="401"/>
      <c r="PT316" s="401"/>
      <c r="PU316" s="401"/>
      <c r="PV316" s="401"/>
      <c r="PW316" s="401"/>
      <c r="PX316" s="401"/>
      <c r="PY316" s="401"/>
      <c r="PZ316" s="401"/>
      <c r="QA316" s="401"/>
      <c r="QB316" s="401"/>
      <c r="QC316" s="401"/>
      <c r="QD316" s="401"/>
      <c r="QE316" s="401"/>
      <c r="QF316" s="401"/>
      <c r="QG316" s="401"/>
      <c r="QH316" s="401"/>
      <c r="QI316" s="401"/>
      <c r="QJ316" s="401"/>
      <c r="QK316" s="401"/>
      <c r="QL316" s="401"/>
      <c r="QM316" s="401"/>
      <c r="QN316" s="401"/>
      <c r="QO316" s="401"/>
      <c r="QP316" s="401"/>
      <c r="QQ316" s="401"/>
      <c r="QR316" s="401"/>
      <c r="QS316" s="401"/>
      <c r="QT316" s="401"/>
      <c r="QU316" s="401"/>
      <c r="QV316" s="401"/>
      <c r="QW316" s="401"/>
      <c r="QX316" s="401"/>
      <c r="QY316" s="401"/>
      <c r="QZ316" s="401"/>
      <c r="RA316" s="401"/>
      <c r="RB316" s="401"/>
      <c r="RC316" s="401"/>
      <c r="RD316" s="401"/>
      <c r="RE316" s="401"/>
      <c r="RF316" s="401"/>
      <c r="RG316" s="401"/>
      <c r="RH316" s="401"/>
      <c r="RI316" s="401"/>
      <c r="RJ316" s="401"/>
      <c r="RK316" s="401"/>
      <c r="RL316" s="401"/>
      <c r="RM316" s="401"/>
      <c r="RN316" s="401"/>
      <c r="RO316" s="401"/>
      <c r="RP316" s="401"/>
      <c r="RQ316" s="401"/>
      <c r="RR316" s="401"/>
      <c r="RS316" s="401"/>
      <c r="RT316" s="401"/>
      <c r="RU316" s="401"/>
      <c r="RV316" s="401"/>
      <c r="RW316" s="401"/>
      <c r="RX316" s="401"/>
      <c r="RY316" s="401"/>
      <c r="RZ316" s="401"/>
      <c r="SA316" s="401"/>
      <c r="SB316" s="401"/>
      <c r="SC316" s="401"/>
      <c r="SD316" s="401"/>
      <c r="SE316" s="401"/>
      <c r="SF316" s="401"/>
      <c r="SG316" s="401"/>
      <c r="SH316" s="401"/>
      <c r="SI316" s="401"/>
      <c r="SJ316" s="401"/>
      <c r="SK316" s="401"/>
      <c r="SL316" s="401"/>
      <c r="SM316" s="401"/>
      <c r="SN316" s="401"/>
      <c r="SO316" s="401"/>
      <c r="SP316" s="401"/>
      <c r="SQ316" s="401"/>
      <c r="SR316" s="401"/>
      <c r="SS316" s="401"/>
      <c r="ST316" s="401"/>
      <c r="SU316" s="401"/>
      <c r="SV316" s="401"/>
      <c r="SW316" s="401"/>
      <c r="SX316" s="401"/>
      <c r="SY316" s="401"/>
      <c r="SZ316" s="401"/>
      <c r="TA316" s="401"/>
      <c r="TB316" s="401"/>
      <c r="TC316" s="401"/>
      <c r="TD316" s="401"/>
      <c r="TE316" s="401"/>
      <c r="TF316" s="401"/>
      <c r="TG316" s="401"/>
      <c r="TH316" s="401"/>
      <c r="TI316" s="401"/>
      <c r="TJ316" s="401"/>
      <c r="TK316" s="401"/>
      <c r="TL316" s="401"/>
      <c r="TM316" s="401"/>
      <c r="TN316" s="401"/>
      <c r="TO316" s="401"/>
      <c r="TP316" s="401"/>
      <c r="TQ316" s="401"/>
      <c r="TR316" s="401"/>
      <c r="TS316" s="401"/>
      <c r="TT316" s="401"/>
      <c r="TU316" s="401"/>
      <c r="TV316" s="401"/>
      <c r="TW316" s="401"/>
      <c r="TX316" s="401"/>
      <c r="TY316" s="401"/>
      <c r="TZ316" s="401"/>
      <c r="UA316" s="401"/>
      <c r="UB316" s="401"/>
      <c r="UC316" s="401"/>
      <c r="UD316" s="401"/>
      <c r="UE316" s="401"/>
      <c r="UF316" s="401"/>
      <c r="UG316" s="401"/>
      <c r="UH316" s="401"/>
      <c r="UI316" s="401"/>
      <c r="UJ316" s="401"/>
      <c r="UK316" s="401"/>
      <c r="UL316" s="401"/>
      <c r="UM316" s="401"/>
    </row>
    <row r="317" spans="1:559" s="467" customFormat="1" ht="13.95" customHeight="1">
      <c r="A317" s="953"/>
      <c r="B317" s="450" t="s">
        <v>1323</v>
      </c>
      <c r="C317" s="451" t="s">
        <v>807</v>
      </c>
      <c r="D317" s="451" t="s">
        <v>1457</v>
      </c>
      <c r="E317" s="451" t="s">
        <v>1458</v>
      </c>
      <c r="F317" s="452">
        <v>25.85</v>
      </c>
      <c r="G317" s="452">
        <v>0.77</v>
      </c>
      <c r="H317" s="452">
        <v>2.35</v>
      </c>
      <c r="I317" s="453">
        <f>COUNT(F317:F319)</f>
        <v>3</v>
      </c>
      <c r="J317" s="458">
        <f>AVERAGE(F317:F319)</f>
        <v>24.486666666666668</v>
      </c>
      <c r="K317" s="458">
        <f>STDEV(F317:F319)</f>
        <v>4.2522033504211789</v>
      </c>
      <c r="L317" s="459">
        <f>K317/J317</f>
        <v>0.17365382590884204</v>
      </c>
      <c r="M317" s="454">
        <f t="shared" si="154"/>
        <v>0.32061809395787616</v>
      </c>
      <c r="N317" s="455">
        <f t="shared" si="155"/>
        <v>0.62575008801921805</v>
      </c>
      <c r="O317" s="455">
        <f t="shared" si="156"/>
        <v>0.25150017603843611</v>
      </c>
      <c r="P317" s="455">
        <f t="shared" si="157"/>
        <v>0.74849982396156389</v>
      </c>
      <c r="Q317" s="456">
        <f t="shared" si="158"/>
        <v>2.2454994718846919</v>
      </c>
      <c r="R317" s="457">
        <f>COUNT(F317:F319)</f>
        <v>3</v>
      </c>
      <c r="S317" s="458">
        <f>AVERAGE(F317:F319)</f>
        <v>24.486666666666668</v>
      </c>
      <c r="T317" s="458">
        <f>STDEV(F317:F319)</f>
        <v>4.2522033504211789</v>
      </c>
      <c r="U317" s="459">
        <f t="shared" si="163"/>
        <v>0.17365382590884204</v>
      </c>
      <c r="V317" s="460">
        <f t="shared" si="159"/>
        <v>1.3633333333333333</v>
      </c>
      <c r="W317" s="460">
        <f t="shared" si="160"/>
        <v>1.196</v>
      </c>
      <c r="X317" s="461">
        <f t="shared" si="161"/>
        <v>5.0856352071037296</v>
      </c>
      <c r="Y317" s="462" t="str">
        <f t="shared" si="162"/>
        <v>Accept</v>
      </c>
      <c r="Z317" s="461"/>
      <c r="AA317" s="461"/>
      <c r="AB317" s="463"/>
      <c r="AC317" s="463"/>
      <c r="AD317" s="461"/>
      <c r="AE317" s="463"/>
      <c r="AF317" s="464">
        <f>COUNT(F317:F319)</f>
        <v>3</v>
      </c>
      <c r="AG317" s="465">
        <f>AVERAGE(F317:F319)</f>
        <v>24.486666666666668</v>
      </c>
      <c r="AH317" s="465">
        <f>STDEV(F317:F319)</f>
        <v>4.2522033504211789</v>
      </c>
      <c r="AI317" s="466">
        <f>AH317/AG317</f>
        <v>0.17365382590884204</v>
      </c>
      <c r="AJ317" s="552"/>
      <c r="AK317" s="552"/>
      <c r="AL317" s="552"/>
      <c r="AM317" s="401"/>
      <c r="AN317" s="401"/>
      <c r="AO317" s="401"/>
      <c r="AP317" s="401"/>
      <c r="AQ317" s="401"/>
      <c r="AR317" s="401"/>
      <c r="AS317" s="401"/>
      <c r="AT317" s="401"/>
      <c r="AU317" s="401"/>
      <c r="AV317" s="401"/>
      <c r="AW317" s="401"/>
      <c r="AX317" s="401"/>
      <c r="AY317" s="401"/>
      <c r="AZ317" s="401"/>
      <c r="BA317" s="401"/>
      <c r="BB317" s="401"/>
      <c r="BC317" s="401"/>
      <c r="BD317" s="401"/>
      <c r="BE317" s="401"/>
      <c r="BF317" s="401"/>
      <c r="BG317" s="401"/>
      <c r="BH317" s="401"/>
      <c r="BI317" s="401"/>
      <c r="BJ317" s="401"/>
      <c r="BK317" s="401"/>
      <c r="BL317" s="401"/>
      <c r="BM317" s="401"/>
      <c r="BN317" s="401"/>
      <c r="BO317" s="401"/>
      <c r="BP317" s="401"/>
      <c r="BQ317" s="401"/>
      <c r="BR317" s="401"/>
      <c r="BS317" s="401"/>
      <c r="BT317" s="401"/>
      <c r="BU317" s="401"/>
      <c r="BV317" s="401"/>
      <c r="BW317" s="401"/>
      <c r="BX317" s="401"/>
      <c r="BY317" s="401"/>
      <c r="BZ317" s="401"/>
      <c r="CA317" s="401"/>
      <c r="CB317" s="401"/>
      <c r="CC317" s="401"/>
      <c r="CD317" s="401"/>
      <c r="CE317" s="401"/>
      <c r="CF317" s="401"/>
      <c r="CG317" s="401"/>
      <c r="CH317" s="401"/>
      <c r="CI317" s="401"/>
      <c r="CJ317" s="401"/>
      <c r="CK317" s="401"/>
      <c r="CL317" s="401"/>
      <c r="CM317" s="401"/>
      <c r="CN317" s="401"/>
      <c r="CO317" s="401"/>
      <c r="CP317" s="401"/>
      <c r="CQ317" s="401"/>
      <c r="CR317" s="401"/>
      <c r="CS317" s="401"/>
      <c r="CT317" s="401"/>
      <c r="CU317" s="401"/>
      <c r="CV317" s="401"/>
      <c r="CW317" s="401"/>
      <c r="CX317" s="401"/>
      <c r="CY317" s="401"/>
      <c r="CZ317" s="401"/>
      <c r="DA317" s="401"/>
      <c r="DB317" s="401"/>
      <c r="DC317" s="401"/>
      <c r="DD317" s="401"/>
      <c r="DE317" s="401"/>
      <c r="DF317" s="401"/>
      <c r="DG317" s="401"/>
      <c r="DH317" s="401"/>
      <c r="DI317" s="401"/>
      <c r="DJ317" s="401"/>
      <c r="DK317" s="401"/>
      <c r="DL317" s="401"/>
      <c r="DM317" s="401"/>
      <c r="DN317" s="401"/>
      <c r="DO317" s="401"/>
      <c r="DP317" s="401"/>
      <c r="DQ317" s="401"/>
      <c r="DR317" s="401"/>
      <c r="DS317" s="401"/>
      <c r="DT317" s="401"/>
      <c r="DU317" s="401"/>
      <c r="DV317" s="401"/>
      <c r="DW317" s="401"/>
      <c r="DX317" s="401"/>
      <c r="DY317" s="401"/>
      <c r="DZ317" s="401"/>
      <c r="EA317" s="401"/>
      <c r="EB317" s="401"/>
      <c r="EC317" s="401"/>
      <c r="ED317" s="401"/>
      <c r="EE317" s="401"/>
      <c r="EF317" s="401"/>
      <c r="EG317" s="401"/>
      <c r="EH317" s="401"/>
      <c r="EI317" s="401"/>
      <c r="EJ317" s="401"/>
      <c r="EK317" s="401"/>
      <c r="EL317" s="401"/>
      <c r="EM317" s="401"/>
      <c r="EN317" s="401"/>
      <c r="EO317" s="401"/>
      <c r="EP317" s="401"/>
      <c r="EQ317" s="401"/>
      <c r="ER317" s="401"/>
      <c r="ES317" s="401"/>
      <c r="ET317" s="401"/>
      <c r="EU317" s="401"/>
      <c r="EV317" s="401"/>
      <c r="EW317" s="401"/>
      <c r="EX317" s="401"/>
      <c r="EY317" s="401"/>
      <c r="EZ317" s="401"/>
      <c r="FA317" s="401"/>
      <c r="FB317" s="401"/>
      <c r="FC317" s="401"/>
      <c r="FD317" s="401"/>
      <c r="FE317" s="401"/>
      <c r="FF317" s="401"/>
      <c r="FG317" s="401"/>
      <c r="FH317" s="401"/>
      <c r="FI317" s="401"/>
      <c r="FJ317" s="401"/>
      <c r="FK317" s="401"/>
      <c r="FL317" s="401"/>
      <c r="FM317" s="401"/>
      <c r="FN317" s="401"/>
      <c r="FO317" s="401"/>
      <c r="FP317" s="401"/>
      <c r="FQ317" s="401"/>
      <c r="FR317" s="401"/>
      <c r="FS317" s="401"/>
      <c r="FT317" s="401"/>
      <c r="FU317" s="401"/>
      <c r="FV317" s="401"/>
      <c r="FW317" s="401"/>
      <c r="FX317" s="401"/>
      <c r="FY317" s="401"/>
      <c r="FZ317" s="401"/>
      <c r="GA317" s="401"/>
      <c r="GB317" s="401"/>
      <c r="GC317" s="401"/>
      <c r="GD317" s="401"/>
      <c r="GE317" s="401"/>
      <c r="GF317" s="401"/>
      <c r="GG317" s="401"/>
      <c r="GH317" s="401"/>
      <c r="GI317" s="401"/>
      <c r="GJ317" s="401"/>
      <c r="GK317" s="401"/>
      <c r="GL317" s="401"/>
      <c r="GM317" s="401"/>
      <c r="GN317" s="401"/>
      <c r="GO317" s="401"/>
      <c r="GP317" s="401"/>
      <c r="GQ317" s="401"/>
      <c r="GR317" s="401"/>
      <c r="GS317" s="401"/>
      <c r="GT317" s="401"/>
      <c r="GU317" s="401"/>
      <c r="GV317" s="401"/>
      <c r="GW317" s="401"/>
      <c r="GX317" s="401"/>
      <c r="GY317" s="401"/>
      <c r="GZ317" s="401"/>
      <c r="HA317" s="401"/>
      <c r="HB317" s="401"/>
      <c r="HC317" s="401"/>
      <c r="HD317" s="401"/>
      <c r="HE317" s="401"/>
      <c r="HF317" s="401"/>
      <c r="HG317" s="401"/>
      <c r="HH317" s="401"/>
      <c r="HI317" s="401"/>
      <c r="HJ317" s="401"/>
      <c r="HK317" s="401"/>
      <c r="HL317" s="401"/>
      <c r="HM317" s="401"/>
      <c r="HN317" s="401"/>
      <c r="HO317" s="401"/>
      <c r="HP317" s="401"/>
      <c r="HQ317" s="401"/>
      <c r="HR317" s="401"/>
      <c r="HS317" s="401"/>
      <c r="HT317" s="401"/>
      <c r="HU317" s="401"/>
      <c r="HV317" s="401"/>
      <c r="HW317" s="401"/>
      <c r="HX317" s="401"/>
      <c r="HY317" s="401"/>
      <c r="HZ317" s="401"/>
      <c r="IA317" s="401"/>
      <c r="IB317" s="401"/>
      <c r="IC317" s="401"/>
      <c r="ID317" s="401"/>
      <c r="IE317" s="401"/>
      <c r="IF317" s="401"/>
      <c r="IG317" s="401"/>
      <c r="IH317" s="401"/>
      <c r="II317" s="401"/>
      <c r="IJ317" s="401"/>
      <c r="IK317" s="401"/>
      <c r="IL317" s="401"/>
      <c r="IM317" s="401"/>
      <c r="IN317" s="401"/>
      <c r="IO317" s="401"/>
      <c r="IP317" s="401"/>
      <c r="IQ317" s="401"/>
      <c r="IR317" s="401"/>
      <c r="IS317" s="401"/>
      <c r="IT317" s="401"/>
      <c r="IU317" s="401"/>
      <c r="IV317" s="401"/>
      <c r="IW317" s="401"/>
      <c r="IX317" s="401"/>
      <c r="IY317" s="401"/>
      <c r="IZ317" s="401"/>
      <c r="JA317" s="401"/>
      <c r="JB317" s="401"/>
      <c r="JC317" s="401"/>
      <c r="JD317" s="401"/>
      <c r="JE317" s="401"/>
      <c r="JF317" s="401"/>
      <c r="JG317" s="401"/>
      <c r="JH317" s="401"/>
      <c r="JI317" s="401"/>
      <c r="JJ317" s="401"/>
      <c r="JK317" s="401"/>
      <c r="JL317" s="401"/>
      <c r="JM317" s="401"/>
      <c r="JN317" s="401"/>
      <c r="JO317" s="401"/>
      <c r="JP317" s="401"/>
      <c r="JQ317" s="401"/>
      <c r="JR317" s="401"/>
      <c r="JS317" s="401"/>
      <c r="JT317" s="401"/>
      <c r="JU317" s="401"/>
      <c r="JV317" s="401"/>
      <c r="JW317" s="401"/>
      <c r="JX317" s="401"/>
      <c r="JY317" s="401"/>
      <c r="JZ317" s="401"/>
      <c r="KA317" s="401"/>
      <c r="KB317" s="401"/>
      <c r="KC317" s="401"/>
      <c r="KD317" s="401"/>
      <c r="KE317" s="401"/>
      <c r="KF317" s="401"/>
      <c r="KG317" s="401"/>
      <c r="KH317" s="401"/>
      <c r="KI317" s="401"/>
      <c r="KJ317" s="401"/>
      <c r="KK317" s="401"/>
      <c r="KL317" s="401"/>
      <c r="KM317" s="401"/>
      <c r="KN317" s="401"/>
      <c r="KO317" s="401"/>
      <c r="KP317" s="401"/>
      <c r="KQ317" s="401"/>
      <c r="KR317" s="401"/>
      <c r="KS317" s="401"/>
      <c r="KT317" s="401"/>
      <c r="KU317" s="401"/>
      <c r="KV317" s="401"/>
      <c r="KW317" s="401"/>
      <c r="KX317" s="401"/>
      <c r="KY317" s="401"/>
      <c r="KZ317" s="401"/>
      <c r="LA317" s="401"/>
      <c r="LB317" s="401"/>
      <c r="LC317" s="401"/>
      <c r="LD317" s="401"/>
      <c r="LE317" s="401"/>
      <c r="LF317" s="401"/>
      <c r="LG317" s="401"/>
      <c r="LH317" s="401"/>
      <c r="LI317" s="401"/>
      <c r="LJ317" s="401"/>
      <c r="LK317" s="401"/>
      <c r="LL317" s="401"/>
      <c r="LM317" s="401"/>
      <c r="LN317" s="401"/>
      <c r="LO317" s="401"/>
      <c r="LP317" s="401"/>
      <c r="LQ317" s="401"/>
      <c r="LR317" s="401"/>
      <c r="LS317" s="401"/>
      <c r="LT317" s="401"/>
      <c r="LU317" s="401"/>
      <c r="LV317" s="401"/>
      <c r="LW317" s="401"/>
      <c r="LX317" s="401"/>
      <c r="LY317" s="401"/>
      <c r="LZ317" s="401"/>
      <c r="MA317" s="401"/>
      <c r="MB317" s="401"/>
      <c r="MC317" s="401"/>
      <c r="MD317" s="401"/>
      <c r="ME317" s="401"/>
      <c r="MF317" s="401"/>
      <c r="MG317" s="401"/>
      <c r="MH317" s="401"/>
      <c r="MI317" s="401"/>
      <c r="MJ317" s="401"/>
      <c r="MK317" s="401"/>
      <c r="ML317" s="401"/>
      <c r="MM317" s="401"/>
      <c r="MN317" s="401"/>
      <c r="MO317" s="401"/>
      <c r="MP317" s="401"/>
      <c r="MQ317" s="401"/>
      <c r="MR317" s="401"/>
      <c r="MS317" s="401"/>
      <c r="MT317" s="401"/>
      <c r="MU317" s="401"/>
      <c r="MV317" s="401"/>
      <c r="MW317" s="401"/>
      <c r="MX317" s="401"/>
      <c r="MY317" s="401"/>
      <c r="MZ317" s="401"/>
      <c r="NA317" s="401"/>
      <c r="NB317" s="401"/>
      <c r="NC317" s="401"/>
      <c r="ND317" s="401"/>
      <c r="NE317" s="401"/>
      <c r="NF317" s="401"/>
      <c r="NG317" s="401"/>
      <c r="NH317" s="401"/>
      <c r="NI317" s="401"/>
      <c r="NJ317" s="401"/>
      <c r="NK317" s="401"/>
      <c r="NL317" s="401"/>
      <c r="NM317" s="401"/>
      <c r="NN317" s="401"/>
      <c r="NO317" s="401"/>
      <c r="NP317" s="401"/>
      <c r="NQ317" s="401"/>
      <c r="NR317" s="401"/>
      <c r="NS317" s="401"/>
      <c r="NT317" s="401"/>
      <c r="NU317" s="401"/>
      <c r="NV317" s="401"/>
      <c r="NW317" s="401"/>
      <c r="NX317" s="401"/>
      <c r="NY317" s="401"/>
      <c r="NZ317" s="401"/>
      <c r="OA317" s="401"/>
      <c r="OB317" s="401"/>
      <c r="OC317" s="401"/>
      <c r="OD317" s="401"/>
      <c r="OE317" s="401"/>
      <c r="OF317" s="401"/>
      <c r="OG317" s="401"/>
      <c r="OH317" s="401"/>
      <c r="OI317" s="401"/>
      <c r="OJ317" s="401"/>
      <c r="OK317" s="401"/>
      <c r="OL317" s="401"/>
      <c r="OM317" s="401"/>
      <c r="ON317" s="401"/>
      <c r="OO317" s="401"/>
      <c r="OP317" s="401"/>
      <c r="OQ317" s="401"/>
      <c r="OR317" s="401"/>
      <c r="OS317" s="401"/>
      <c r="OT317" s="401"/>
      <c r="OU317" s="401"/>
      <c r="OV317" s="401"/>
      <c r="OW317" s="401"/>
      <c r="OX317" s="401"/>
      <c r="OY317" s="401"/>
      <c r="OZ317" s="401"/>
      <c r="PA317" s="401"/>
      <c r="PB317" s="401"/>
      <c r="PC317" s="401"/>
      <c r="PD317" s="401"/>
      <c r="PE317" s="401"/>
      <c r="PF317" s="401"/>
      <c r="PG317" s="401"/>
      <c r="PH317" s="401"/>
      <c r="PI317" s="401"/>
      <c r="PJ317" s="401"/>
      <c r="PK317" s="401"/>
      <c r="PL317" s="401"/>
      <c r="PM317" s="401"/>
      <c r="PN317" s="401"/>
      <c r="PO317" s="401"/>
      <c r="PP317" s="401"/>
      <c r="PQ317" s="401"/>
      <c r="PR317" s="401"/>
      <c r="PS317" s="401"/>
      <c r="PT317" s="401"/>
      <c r="PU317" s="401"/>
      <c r="PV317" s="401"/>
      <c r="PW317" s="401"/>
      <c r="PX317" s="401"/>
      <c r="PY317" s="401"/>
      <c r="PZ317" s="401"/>
      <c r="QA317" s="401"/>
      <c r="QB317" s="401"/>
      <c r="QC317" s="401"/>
      <c r="QD317" s="401"/>
      <c r="QE317" s="401"/>
      <c r="QF317" s="401"/>
      <c r="QG317" s="401"/>
      <c r="QH317" s="401"/>
      <c r="QI317" s="401"/>
      <c r="QJ317" s="401"/>
      <c r="QK317" s="401"/>
      <c r="QL317" s="401"/>
      <c r="QM317" s="401"/>
      <c r="QN317" s="401"/>
      <c r="QO317" s="401"/>
      <c r="QP317" s="401"/>
      <c r="QQ317" s="401"/>
      <c r="QR317" s="401"/>
      <c r="QS317" s="401"/>
      <c r="QT317" s="401"/>
      <c r="QU317" s="401"/>
      <c r="QV317" s="401"/>
      <c r="QW317" s="401"/>
      <c r="QX317" s="401"/>
      <c r="QY317" s="401"/>
      <c r="QZ317" s="401"/>
      <c r="RA317" s="401"/>
      <c r="RB317" s="401"/>
      <c r="RC317" s="401"/>
      <c r="RD317" s="401"/>
      <c r="RE317" s="401"/>
      <c r="RF317" s="401"/>
      <c r="RG317" s="401"/>
      <c r="RH317" s="401"/>
      <c r="RI317" s="401"/>
      <c r="RJ317" s="401"/>
      <c r="RK317" s="401"/>
      <c r="RL317" s="401"/>
      <c r="RM317" s="401"/>
      <c r="RN317" s="401"/>
      <c r="RO317" s="401"/>
      <c r="RP317" s="401"/>
      <c r="RQ317" s="401"/>
      <c r="RR317" s="401"/>
      <c r="RS317" s="401"/>
      <c r="RT317" s="401"/>
      <c r="RU317" s="401"/>
      <c r="RV317" s="401"/>
      <c r="RW317" s="401"/>
      <c r="RX317" s="401"/>
      <c r="RY317" s="401"/>
      <c r="RZ317" s="401"/>
      <c r="SA317" s="401"/>
      <c r="SB317" s="401"/>
      <c r="SC317" s="401"/>
      <c r="SD317" s="401"/>
      <c r="SE317" s="401"/>
      <c r="SF317" s="401"/>
      <c r="SG317" s="401"/>
      <c r="SH317" s="401"/>
      <c r="SI317" s="401"/>
      <c r="SJ317" s="401"/>
      <c r="SK317" s="401"/>
      <c r="SL317" s="401"/>
      <c r="SM317" s="401"/>
      <c r="SN317" s="401"/>
      <c r="SO317" s="401"/>
      <c r="SP317" s="401"/>
      <c r="SQ317" s="401"/>
      <c r="SR317" s="401"/>
      <c r="SS317" s="401"/>
      <c r="ST317" s="401"/>
      <c r="SU317" s="401"/>
      <c r="SV317" s="401"/>
      <c r="SW317" s="401"/>
      <c r="SX317" s="401"/>
      <c r="SY317" s="401"/>
      <c r="SZ317" s="401"/>
      <c r="TA317" s="401"/>
      <c r="TB317" s="401"/>
      <c r="TC317" s="401"/>
      <c r="TD317" s="401"/>
      <c r="TE317" s="401"/>
      <c r="TF317" s="401"/>
      <c r="TG317" s="401"/>
      <c r="TH317" s="401"/>
      <c r="TI317" s="401"/>
      <c r="TJ317" s="401"/>
      <c r="TK317" s="401"/>
      <c r="TL317" s="401"/>
      <c r="TM317" s="401"/>
      <c r="TN317" s="401"/>
      <c r="TO317" s="401"/>
      <c r="TP317" s="401"/>
      <c r="TQ317" s="401"/>
      <c r="TR317" s="401"/>
      <c r="TS317" s="401"/>
      <c r="TT317" s="401"/>
      <c r="TU317" s="401"/>
      <c r="TV317" s="401"/>
      <c r="TW317" s="401"/>
      <c r="TX317" s="401"/>
      <c r="TY317" s="401"/>
      <c r="TZ317" s="401"/>
      <c r="UA317" s="401"/>
      <c r="UB317" s="401"/>
      <c r="UC317" s="401"/>
      <c r="UD317" s="401"/>
      <c r="UE317" s="401"/>
      <c r="UF317" s="401"/>
      <c r="UG317" s="401"/>
      <c r="UH317" s="401"/>
      <c r="UI317" s="401"/>
      <c r="UJ317" s="401"/>
      <c r="UK317" s="401"/>
      <c r="UL317" s="401"/>
      <c r="UM317" s="401"/>
    </row>
    <row r="318" spans="1:559" s="401" customFormat="1" ht="13.95" customHeight="1">
      <c r="A318" s="953"/>
      <c r="B318" s="468" t="s">
        <v>1323</v>
      </c>
      <c r="C318" s="469" t="s">
        <v>807</v>
      </c>
      <c r="D318" s="469" t="s">
        <v>1459</v>
      </c>
      <c r="E318" s="469" t="s">
        <v>1460</v>
      </c>
      <c r="F318" s="470">
        <v>19.72</v>
      </c>
      <c r="G318" s="470">
        <v>0.59</v>
      </c>
      <c r="H318" s="470">
        <v>1.79</v>
      </c>
      <c r="I318" s="471">
        <f t="shared" ref="I318:L319" si="177">I317</f>
        <v>3</v>
      </c>
      <c r="J318" s="472">
        <f t="shared" si="177"/>
        <v>24.486666666666668</v>
      </c>
      <c r="K318" s="472">
        <f t="shared" si="177"/>
        <v>4.2522033504211789</v>
      </c>
      <c r="L318" s="473">
        <f t="shared" si="177"/>
        <v>0.17365382590884204</v>
      </c>
      <c r="M318" s="474">
        <f t="shared" si="154"/>
        <v>1.1209874678722815</v>
      </c>
      <c r="N318" s="475">
        <f t="shared" si="155"/>
        <v>0.13114659844382678</v>
      </c>
      <c r="O318" s="475">
        <f t="shared" si="156"/>
        <v>0.73770680311234638</v>
      </c>
      <c r="P318" s="475">
        <f t="shared" si="157"/>
        <v>0.26229319688765357</v>
      </c>
      <c r="Q318" s="476">
        <f t="shared" si="158"/>
        <v>0.78687959066296065</v>
      </c>
      <c r="R318" s="477"/>
      <c r="S318" s="472"/>
      <c r="T318" s="472"/>
      <c r="U318" s="473"/>
      <c r="V318" s="478">
        <f t="shared" si="159"/>
        <v>4.7666666666666693</v>
      </c>
      <c r="W318" s="478">
        <f t="shared" si="160"/>
        <v>1.196</v>
      </c>
      <c r="X318" s="479">
        <f t="shared" si="161"/>
        <v>5.0856352071037296</v>
      </c>
      <c r="Y318" s="480" t="str">
        <f t="shared" si="162"/>
        <v>Accept</v>
      </c>
      <c r="Z318" s="479"/>
      <c r="AA318" s="479"/>
      <c r="AB318" s="481"/>
      <c r="AC318" s="481"/>
      <c r="AD318" s="479"/>
      <c r="AE318" s="481"/>
      <c r="AF318" s="464"/>
      <c r="AG318" s="482"/>
      <c r="AH318" s="482"/>
      <c r="AI318" s="483"/>
      <c r="AJ318" s="552"/>
      <c r="AK318" s="552"/>
      <c r="AL318" s="552"/>
    </row>
    <row r="319" spans="1:559" s="501" customFormat="1" ht="13.95" customHeight="1">
      <c r="A319" s="954"/>
      <c r="B319" s="484" t="s">
        <v>1323</v>
      </c>
      <c r="C319" s="485" t="s">
        <v>807</v>
      </c>
      <c r="D319" s="485" t="s">
        <v>1461</v>
      </c>
      <c r="E319" s="485" t="s">
        <v>1462</v>
      </c>
      <c r="F319" s="486">
        <v>27.89</v>
      </c>
      <c r="G319" s="486">
        <v>0.75</v>
      </c>
      <c r="H319" s="486">
        <v>2.5099999999999998</v>
      </c>
      <c r="I319" s="487">
        <f t="shared" si="177"/>
        <v>3</v>
      </c>
      <c r="J319" s="488">
        <f t="shared" si="177"/>
        <v>24.486666666666668</v>
      </c>
      <c r="K319" s="488">
        <f t="shared" si="177"/>
        <v>4.2522033504211789</v>
      </c>
      <c r="L319" s="489">
        <f t="shared" si="177"/>
        <v>0.17365382590884204</v>
      </c>
      <c r="M319" s="490">
        <f t="shared" si="154"/>
        <v>0.80036937391440455</v>
      </c>
      <c r="N319" s="491">
        <f t="shared" si="155"/>
        <v>0.78825159010867241</v>
      </c>
      <c r="O319" s="491">
        <f t="shared" si="156"/>
        <v>0.57650318021734481</v>
      </c>
      <c r="P319" s="491">
        <f t="shared" si="157"/>
        <v>0.42349681978265519</v>
      </c>
      <c r="Q319" s="492">
        <f t="shared" si="158"/>
        <v>1.2704904593479656</v>
      </c>
      <c r="R319" s="493"/>
      <c r="S319" s="488"/>
      <c r="T319" s="488"/>
      <c r="U319" s="489"/>
      <c r="V319" s="494">
        <f t="shared" si="159"/>
        <v>3.4033333333333324</v>
      </c>
      <c r="W319" s="494">
        <f t="shared" si="160"/>
        <v>1.196</v>
      </c>
      <c r="X319" s="495">
        <f t="shared" si="161"/>
        <v>5.0856352071037296</v>
      </c>
      <c r="Y319" s="496" t="str">
        <f t="shared" si="162"/>
        <v>Accept</v>
      </c>
      <c r="Z319" s="495"/>
      <c r="AA319" s="495"/>
      <c r="AB319" s="497"/>
      <c r="AC319" s="497"/>
      <c r="AD319" s="495"/>
      <c r="AE319" s="497"/>
      <c r="AF319" s="498"/>
      <c r="AG319" s="499"/>
      <c r="AH319" s="499"/>
      <c r="AI319" s="500"/>
      <c r="AJ319" s="552"/>
      <c r="AK319" s="552"/>
      <c r="AL319" s="552"/>
      <c r="AM319" s="401"/>
      <c r="AN319" s="401"/>
      <c r="AO319" s="401"/>
      <c r="AP319" s="401"/>
      <c r="AQ319" s="401"/>
      <c r="AR319" s="401"/>
      <c r="AS319" s="401"/>
      <c r="AT319" s="401"/>
      <c r="AU319" s="401"/>
      <c r="AV319" s="401"/>
      <c r="AW319" s="401"/>
      <c r="AX319" s="401"/>
      <c r="AY319" s="401"/>
      <c r="AZ319" s="401"/>
      <c r="BA319" s="401"/>
      <c r="BB319" s="401"/>
      <c r="BC319" s="401"/>
      <c r="BD319" s="401"/>
      <c r="BE319" s="401"/>
      <c r="BF319" s="401"/>
      <c r="BG319" s="401"/>
      <c r="BH319" s="401"/>
      <c r="BI319" s="401"/>
      <c r="BJ319" s="401"/>
      <c r="BK319" s="401"/>
      <c r="BL319" s="401"/>
      <c r="BM319" s="401"/>
      <c r="BN319" s="401"/>
      <c r="BO319" s="401"/>
      <c r="BP319" s="401"/>
      <c r="BQ319" s="401"/>
      <c r="BR319" s="401"/>
      <c r="BS319" s="401"/>
      <c r="BT319" s="401"/>
      <c r="BU319" s="401"/>
      <c r="BV319" s="401"/>
      <c r="BW319" s="401"/>
      <c r="BX319" s="401"/>
      <c r="BY319" s="401"/>
      <c r="BZ319" s="401"/>
      <c r="CA319" s="401"/>
      <c r="CB319" s="401"/>
      <c r="CC319" s="401"/>
      <c r="CD319" s="401"/>
      <c r="CE319" s="401"/>
      <c r="CF319" s="401"/>
      <c r="CG319" s="401"/>
      <c r="CH319" s="401"/>
      <c r="CI319" s="401"/>
      <c r="CJ319" s="401"/>
      <c r="CK319" s="401"/>
      <c r="CL319" s="401"/>
      <c r="CM319" s="401"/>
      <c r="CN319" s="401"/>
      <c r="CO319" s="401"/>
      <c r="CP319" s="401"/>
      <c r="CQ319" s="401"/>
      <c r="CR319" s="401"/>
      <c r="CS319" s="401"/>
      <c r="CT319" s="401"/>
      <c r="CU319" s="401"/>
      <c r="CV319" s="401"/>
      <c r="CW319" s="401"/>
      <c r="CX319" s="401"/>
      <c r="CY319" s="401"/>
      <c r="CZ319" s="401"/>
      <c r="DA319" s="401"/>
      <c r="DB319" s="401"/>
      <c r="DC319" s="401"/>
      <c r="DD319" s="401"/>
      <c r="DE319" s="401"/>
      <c r="DF319" s="401"/>
      <c r="DG319" s="401"/>
      <c r="DH319" s="401"/>
      <c r="DI319" s="401"/>
      <c r="DJ319" s="401"/>
      <c r="DK319" s="401"/>
      <c r="DL319" s="401"/>
      <c r="DM319" s="401"/>
      <c r="DN319" s="401"/>
      <c r="DO319" s="401"/>
      <c r="DP319" s="401"/>
      <c r="DQ319" s="401"/>
      <c r="DR319" s="401"/>
      <c r="DS319" s="401"/>
      <c r="DT319" s="401"/>
      <c r="DU319" s="401"/>
      <c r="DV319" s="401"/>
      <c r="DW319" s="401"/>
      <c r="DX319" s="401"/>
      <c r="DY319" s="401"/>
      <c r="DZ319" s="401"/>
      <c r="EA319" s="401"/>
      <c r="EB319" s="401"/>
      <c r="EC319" s="401"/>
      <c r="ED319" s="401"/>
      <c r="EE319" s="401"/>
      <c r="EF319" s="401"/>
      <c r="EG319" s="401"/>
      <c r="EH319" s="401"/>
      <c r="EI319" s="401"/>
      <c r="EJ319" s="401"/>
      <c r="EK319" s="401"/>
      <c r="EL319" s="401"/>
      <c r="EM319" s="401"/>
      <c r="EN319" s="401"/>
      <c r="EO319" s="401"/>
      <c r="EP319" s="401"/>
      <c r="EQ319" s="401"/>
      <c r="ER319" s="401"/>
      <c r="ES319" s="401"/>
      <c r="ET319" s="401"/>
      <c r="EU319" s="401"/>
      <c r="EV319" s="401"/>
      <c r="EW319" s="401"/>
      <c r="EX319" s="401"/>
      <c r="EY319" s="401"/>
      <c r="EZ319" s="401"/>
      <c r="FA319" s="401"/>
      <c r="FB319" s="401"/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1"/>
      <c r="FW319" s="401"/>
      <c r="FX319" s="401"/>
      <c r="FY319" s="401"/>
      <c r="FZ319" s="401"/>
      <c r="GA319" s="401"/>
      <c r="GB319" s="401"/>
      <c r="GC319" s="401"/>
      <c r="GD319" s="401"/>
      <c r="GE319" s="401"/>
      <c r="GF319" s="401"/>
      <c r="GG319" s="401"/>
      <c r="GH319" s="401"/>
      <c r="GI319" s="401"/>
      <c r="GJ319" s="401"/>
      <c r="GK319" s="401"/>
      <c r="GL319" s="401"/>
      <c r="GM319" s="401"/>
      <c r="GN319" s="401"/>
      <c r="GO319" s="401"/>
      <c r="GP319" s="401"/>
      <c r="GQ319" s="401"/>
      <c r="GR319" s="401"/>
      <c r="GS319" s="401"/>
      <c r="GT319" s="401"/>
      <c r="GU319" s="401"/>
      <c r="GV319" s="401"/>
      <c r="GW319" s="401"/>
      <c r="GX319" s="401"/>
      <c r="GY319" s="401"/>
      <c r="GZ319" s="401"/>
      <c r="HA319" s="401"/>
      <c r="HB319" s="401"/>
      <c r="HC319" s="401"/>
      <c r="HD319" s="401"/>
      <c r="HE319" s="401"/>
      <c r="HF319" s="401"/>
      <c r="HG319" s="401"/>
      <c r="HH319" s="401"/>
      <c r="HI319" s="401"/>
      <c r="HJ319" s="401"/>
      <c r="HK319" s="401"/>
      <c r="HL319" s="401"/>
      <c r="HM319" s="401"/>
      <c r="HN319" s="401"/>
      <c r="HO319" s="401"/>
      <c r="HP319" s="401"/>
      <c r="HQ319" s="401"/>
      <c r="HR319" s="401"/>
      <c r="HS319" s="401"/>
      <c r="HT319" s="401"/>
      <c r="HU319" s="401"/>
      <c r="HV319" s="401"/>
      <c r="HW319" s="401"/>
      <c r="HX319" s="401"/>
      <c r="HY319" s="401"/>
      <c r="HZ319" s="401"/>
      <c r="IA319" s="401"/>
      <c r="IB319" s="401"/>
      <c r="IC319" s="401"/>
      <c r="ID319" s="401"/>
      <c r="IE319" s="401"/>
      <c r="IF319" s="401"/>
      <c r="IG319" s="401"/>
      <c r="IH319" s="401"/>
      <c r="II319" s="401"/>
      <c r="IJ319" s="401"/>
      <c r="IK319" s="401"/>
      <c r="IL319" s="401"/>
      <c r="IM319" s="401"/>
      <c r="IN319" s="401"/>
      <c r="IO319" s="401"/>
      <c r="IP319" s="401"/>
      <c r="IQ319" s="401"/>
      <c r="IR319" s="401"/>
      <c r="IS319" s="401"/>
      <c r="IT319" s="401"/>
      <c r="IU319" s="401"/>
      <c r="IV319" s="401"/>
      <c r="IW319" s="401"/>
      <c r="IX319" s="401"/>
      <c r="IY319" s="401"/>
      <c r="IZ319" s="401"/>
      <c r="JA319" s="401"/>
      <c r="JB319" s="401"/>
      <c r="JC319" s="401"/>
      <c r="JD319" s="401"/>
      <c r="JE319" s="401"/>
      <c r="JF319" s="401"/>
      <c r="JG319" s="401"/>
      <c r="JH319" s="401"/>
      <c r="JI319" s="401"/>
      <c r="JJ319" s="401"/>
      <c r="JK319" s="401"/>
      <c r="JL319" s="401"/>
      <c r="JM319" s="401"/>
      <c r="JN319" s="401"/>
      <c r="JO319" s="401"/>
      <c r="JP319" s="401"/>
      <c r="JQ319" s="401"/>
      <c r="JR319" s="401"/>
      <c r="JS319" s="401"/>
      <c r="JT319" s="401"/>
      <c r="JU319" s="401"/>
      <c r="JV319" s="401"/>
      <c r="JW319" s="401"/>
      <c r="JX319" s="401"/>
      <c r="JY319" s="401"/>
      <c r="JZ319" s="401"/>
      <c r="KA319" s="401"/>
      <c r="KB319" s="401"/>
      <c r="KC319" s="401"/>
      <c r="KD319" s="401"/>
      <c r="KE319" s="401"/>
      <c r="KF319" s="401"/>
      <c r="KG319" s="401"/>
      <c r="KH319" s="401"/>
      <c r="KI319" s="401"/>
      <c r="KJ319" s="401"/>
      <c r="KK319" s="401"/>
      <c r="KL319" s="401"/>
      <c r="KM319" s="401"/>
      <c r="KN319" s="401"/>
      <c r="KO319" s="401"/>
      <c r="KP319" s="401"/>
      <c r="KQ319" s="401"/>
      <c r="KR319" s="401"/>
      <c r="KS319" s="401"/>
      <c r="KT319" s="401"/>
      <c r="KU319" s="401"/>
      <c r="KV319" s="401"/>
      <c r="KW319" s="401"/>
      <c r="KX319" s="401"/>
      <c r="KY319" s="401"/>
      <c r="KZ319" s="401"/>
      <c r="LA319" s="401"/>
      <c r="LB319" s="401"/>
      <c r="LC319" s="401"/>
      <c r="LD319" s="401"/>
      <c r="LE319" s="401"/>
      <c r="LF319" s="401"/>
      <c r="LG319" s="401"/>
      <c r="LH319" s="401"/>
      <c r="LI319" s="401"/>
      <c r="LJ319" s="401"/>
      <c r="LK319" s="401"/>
      <c r="LL319" s="401"/>
      <c r="LM319" s="401"/>
      <c r="LN319" s="401"/>
      <c r="LO319" s="401"/>
      <c r="LP319" s="401"/>
      <c r="LQ319" s="401"/>
      <c r="LR319" s="401"/>
      <c r="LS319" s="401"/>
      <c r="LT319" s="401"/>
      <c r="LU319" s="401"/>
      <c r="LV319" s="401"/>
      <c r="LW319" s="401"/>
      <c r="LX319" s="401"/>
      <c r="LY319" s="401"/>
      <c r="LZ319" s="401"/>
      <c r="MA319" s="401"/>
      <c r="MB319" s="401"/>
      <c r="MC319" s="401"/>
      <c r="MD319" s="401"/>
      <c r="ME319" s="401"/>
      <c r="MF319" s="401"/>
      <c r="MG319" s="401"/>
      <c r="MH319" s="401"/>
      <c r="MI319" s="401"/>
      <c r="MJ319" s="401"/>
      <c r="MK319" s="401"/>
      <c r="ML319" s="401"/>
      <c r="MM319" s="401"/>
      <c r="MN319" s="401"/>
      <c r="MO319" s="401"/>
      <c r="MP319" s="401"/>
      <c r="MQ319" s="401"/>
      <c r="MR319" s="401"/>
      <c r="MS319" s="401"/>
      <c r="MT319" s="401"/>
      <c r="MU319" s="401"/>
      <c r="MV319" s="401"/>
      <c r="MW319" s="401"/>
      <c r="MX319" s="401"/>
      <c r="MY319" s="401"/>
      <c r="MZ319" s="401"/>
      <c r="NA319" s="401"/>
      <c r="NB319" s="401"/>
      <c r="NC319" s="401"/>
      <c r="ND319" s="401"/>
      <c r="NE319" s="401"/>
      <c r="NF319" s="401"/>
      <c r="NG319" s="401"/>
      <c r="NH319" s="401"/>
      <c r="NI319" s="401"/>
      <c r="NJ319" s="401"/>
      <c r="NK319" s="401"/>
      <c r="NL319" s="401"/>
      <c r="NM319" s="401"/>
      <c r="NN319" s="401"/>
      <c r="NO319" s="401"/>
      <c r="NP319" s="401"/>
      <c r="NQ319" s="401"/>
      <c r="NR319" s="401"/>
      <c r="NS319" s="401"/>
      <c r="NT319" s="401"/>
      <c r="NU319" s="401"/>
      <c r="NV319" s="401"/>
      <c r="NW319" s="401"/>
      <c r="NX319" s="401"/>
      <c r="NY319" s="401"/>
      <c r="NZ319" s="401"/>
      <c r="OA319" s="401"/>
      <c r="OB319" s="401"/>
      <c r="OC319" s="401"/>
      <c r="OD319" s="401"/>
      <c r="OE319" s="401"/>
      <c r="OF319" s="401"/>
      <c r="OG319" s="401"/>
      <c r="OH319" s="401"/>
      <c r="OI319" s="401"/>
      <c r="OJ319" s="401"/>
      <c r="OK319" s="401"/>
      <c r="OL319" s="401"/>
      <c r="OM319" s="401"/>
      <c r="ON319" s="401"/>
      <c r="OO319" s="401"/>
      <c r="OP319" s="401"/>
      <c r="OQ319" s="401"/>
      <c r="OR319" s="401"/>
      <c r="OS319" s="401"/>
      <c r="OT319" s="401"/>
      <c r="OU319" s="401"/>
      <c r="OV319" s="401"/>
      <c r="OW319" s="401"/>
      <c r="OX319" s="401"/>
      <c r="OY319" s="401"/>
      <c r="OZ319" s="401"/>
      <c r="PA319" s="401"/>
      <c r="PB319" s="401"/>
      <c r="PC319" s="401"/>
      <c r="PD319" s="401"/>
      <c r="PE319" s="401"/>
      <c r="PF319" s="401"/>
      <c r="PG319" s="401"/>
      <c r="PH319" s="401"/>
      <c r="PI319" s="401"/>
      <c r="PJ319" s="401"/>
      <c r="PK319" s="401"/>
      <c r="PL319" s="401"/>
      <c r="PM319" s="401"/>
      <c r="PN319" s="401"/>
      <c r="PO319" s="401"/>
      <c r="PP319" s="401"/>
      <c r="PQ319" s="401"/>
      <c r="PR319" s="401"/>
      <c r="PS319" s="401"/>
      <c r="PT319" s="401"/>
      <c r="PU319" s="401"/>
      <c r="PV319" s="401"/>
      <c r="PW319" s="401"/>
      <c r="PX319" s="401"/>
      <c r="PY319" s="401"/>
      <c r="PZ319" s="401"/>
      <c r="QA319" s="401"/>
      <c r="QB319" s="401"/>
      <c r="QC319" s="401"/>
      <c r="QD319" s="401"/>
      <c r="QE319" s="401"/>
      <c r="QF319" s="401"/>
      <c r="QG319" s="401"/>
      <c r="QH319" s="401"/>
      <c r="QI319" s="401"/>
      <c r="QJ319" s="401"/>
      <c r="QK319" s="401"/>
      <c r="QL319" s="401"/>
      <c r="QM319" s="401"/>
      <c r="QN319" s="401"/>
      <c r="QO319" s="401"/>
      <c r="QP319" s="401"/>
      <c r="QQ319" s="401"/>
      <c r="QR319" s="401"/>
      <c r="QS319" s="401"/>
      <c r="QT319" s="401"/>
      <c r="QU319" s="401"/>
      <c r="QV319" s="401"/>
      <c r="QW319" s="401"/>
      <c r="QX319" s="401"/>
      <c r="QY319" s="401"/>
      <c r="QZ319" s="401"/>
      <c r="RA319" s="401"/>
      <c r="RB319" s="401"/>
      <c r="RC319" s="401"/>
      <c r="RD319" s="401"/>
      <c r="RE319" s="401"/>
      <c r="RF319" s="401"/>
      <c r="RG319" s="401"/>
      <c r="RH319" s="401"/>
      <c r="RI319" s="401"/>
      <c r="RJ319" s="401"/>
      <c r="RK319" s="401"/>
      <c r="RL319" s="401"/>
      <c r="RM319" s="401"/>
      <c r="RN319" s="401"/>
      <c r="RO319" s="401"/>
      <c r="RP319" s="401"/>
      <c r="RQ319" s="401"/>
      <c r="RR319" s="401"/>
      <c r="RS319" s="401"/>
      <c r="RT319" s="401"/>
      <c r="RU319" s="401"/>
      <c r="RV319" s="401"/>
      <c r="RW319" s="401"/>
      <c r="RX319" s="401"/>
      <c r="RY319" s="401"/>
      <c r="RZ319" s="401"/>
      <c r="SA319" s="401"/>
      <c r="SB319" s="401"/>
      <c r="SC319" s="401"/>
      <c r="SD319" s="401"/>
      <c r="SE319" s="401"/>
      <c r="SF319" s="401"/>
      <c r="SG319" s="401"/>
      <c r="SH319" s="401"/>
      <c r="SI319" s="401"/>
      <c r="SJ319" s="401"/>
      <c r="SK319" s="401"/>
      <c r="SL319" s="401"/>
      <c r="SM319" s="401"/>
      <c r="SN319" s="401"/>
      <c r="SO319" s="401"/>
      <c r="SP319" s="401"/>
      <c r="SQ319" s="401"/>
      <c r="SR319" s="401"/>
      <c r="SS319" s="401"/>
      <c r="ST319" s="401"/>
      <c r="SU319" s="401"/>
      <c r="SV319" s="401"/>
      <c r="SW319" s="401"/>
      <c r="SX319" s="401"/>
      <c r="SY319" s="401"/>
      <c r="SZ319" s="401"/>
      <c r="TA319" s="401"/>
      <c r="TB319" s="401"/>
      <c r="TC319" s="401"/>
      <c r="TD319" s="401"/>
      <c r="TE319" s="401"/>
      <c r="TF319" s="401"/>
      <c r="TG319" s="401"/>
      <c r="TH319" s="401"/>
      <c r="TI319" s="401"/>
      <c r="TJ319" s="401"/>
      <c r="TK319" s="401"/>
      <c r="TL319" s="401"/>
      <c r="TM319" s="401"/>
      <c r="TN319" s="401"/>
      <c r="TO319" s="401"/>
      <c r="TP319" s="401"/>
      <c r="TQ319" s="401"/>
      <c r="TR319" s="401"/>
      <c r="TS319" s="401"/>
      <c r="TT319" s="401"/>
      <c r="TU319" s="401"/>
      <c r="TV319" s="401"/>
      <c r="TW319" s="401"/>
      <c r="TX319" s="401"/>
      <c r="TY319" s="401"/>
      <c r="TZ319" s="401"/>
      <c r="UA319" s="401"/>
      <c r="UB319" s="401"/>
      <c r="UC319" s="401"/>
      <c r="UD319" s="401"/>
      <c r="UE319" s="401"/>
      <c r="UF319" s="401"/>
      <c r="UG319" s="401"/>
      <c r="UH319" s="401"/>
      <c r="UI319" s="401"/>
      <c r="UJ319" s="401"/>
      <c r="UK319" s="401"/>
      <c r="UL319" s="401"/>
      <c r="UM319" s="401"/>
    </row>
    <row r="320" spans="1:559" s="467" customFormat="1" ht="13.95" customHeight="1">
      <c r="A320" s="952" t="s">
        <v>761</v>
      </c>
      <c r="B320" s="450" t="s">
        <v>1323</v>
      </c>
      <c r="C320" s="451" t="s">
        <v>767</v>
      </c>
      <c r="D320" s="451" t="s">
        <v>1463</v>
      </c>
      <c r="E320" s="451" t="s">
        <v>1464</v>
      </c>
      <c r="F320" s="452">
        <v>19.510000000000002</v>
      </c>
      <c r="G320" s="452">
        <v>0.89</v>
      </c>
      <c r="H320" s="452">
        <v>1.89</v>
      </c>
      <c r="I320" s="453">
        <f>COUNT(F320:F323)</f>
        <v>4</v>
      </c>
      <c r="J320" s="458">
        <f>AVERAGE(F320:F323)</f>
        <v>24.14</v>
      </c>
      <c r="K320" s="458">
        <f>STDEV(F320:F323)</f>
        <v>6.6823648508593125</v>
      </c>
      <c r="L320" s="459">
        <f>K320/J320</f>
        <v>0.27681710235539819</v>
      </c>
      <c r="M320" s="454">
        <f t="shared" si="154"/>
        <v>0.69286848343885454</v>
      </c>
      <c r="N320" s="455">
        <f t="shared" si="155"/>
        <v>0.24419604490590119</v>
      </c>
      <c r="O320" s="455">
        <f t="shared" si="156"/>
        <v>0.51160791018819762</v>
      </c>
      <c r="P320" s="455">
        <f t="shared" si="157"/>
        <v>0.48839208981180238</v>
      </c>
      <c r="Q320" s="456">
        <f t="shared" si="158"/>
        <v>1.9535683592472095</v>
      </c>
      <c r="R320" s="457">
        <f>COUNT(F320:F323)</f>
        <v>4</v>
      </c>
      <c r="S320" s="458">
        <f>AVERAGE(F320:F323)</f>
        <v>24.14</v>
      </c>
      <c r="T320" s="458">
        <f>STDEV(F320:F323)</f>
        <v>6.6823648508593125</v>
      </c>
      <c r="U320" s="459">
        <f t="shared" si="163"/>
        <v>0.27681710235539819</v>
      </c>
      <c r="V320" s="460">
        <f t="shared" si="159"/>
        <v>4.629999999999999</v>
      </c>
      <c r="W320" s="460">
        <f t="shared" si="160"/>
        <v>1.383</v>
      </c>
      <c r="X320" s="461">
        <f t="shared" si="161"/>
        <v>9.2417105887384299</v>
      </c>
      <c r="Y320" s="462" t="str">
        <f t="shared" si="162"/>
        <v>Accept</v>
      </c>
      <c r="Z320" s="461">
        <v>1.0780000000000001</v>
      </c>
      <c r="AA320" s="461">
        <f>Z320*K320</f>
        <v>7.2035893092263397</v>
      </c>
      <c r="AB320" s="463" t="str">
        <f t="shared" ref="AB320:AB321" si="178">IF(V320&gt;AA320, "Reject", "Accept")</f>
        <v>Accept</v>
      </c>
      <c r="AC320" s="463"/>
      <c r="AD320" s="461"/>
      <c r="AE320" s="463"/>
      <c r="AF320" s="464">
        <f>COUNT(F320:F321,F323)</f>
        <v>3</v>
      </c>
      <c r="AG320" s="465">
        <f>AVERAGE(F320:F321,F323)</f>
        <v>20.863333333333333</v>
      </c>
      <c r="AH320" s="465">
        <f>STDEV(F320:F321,F323)</f>
        <v>1.6005415750093246</v>
      </c>
      <c r="AI320" s="466">
        <f>AH320/AG320</f>
        <v>7.6715525244096083E-2</v>
      </c>
      <c r="AJ320" s="552"/>
      <c r="AK320" s="552"/>
      <c r="AL320" s="552"/>
      <c r="AM320" s="401"/>
      <c r="AN320" s="401"/>
      <c r="AO320" s="401"/>
      <c r="AP320" s="401"/>
      <c r="AQ320" s="401"/>
      <c r="AR320" s="401"/>
      <c r="AS320" s="401"/>
      <c r="AT320" s="401"/>
      <c r="AU320" s="401"/>
      <c r="AV320" s="401"/>
      <c r="AW320" s="401"/>
      <c r="AX320" s="401"/>
      <c r="AY320" s="401"/>
      <c r="AZ320" s="401"/>
      <c r="BA320" s="401"/>
      <c r="BB320" s="401"/>
      <c r="BC320" s="401"/>
      <c r="BD320" s="401"/>
      <c r="BE320" s="401"/>
      <c r="BF320" s="401"/>
      <c r="BG320" s="401"/>
      <c r="BH320" s="401"/>
      <c r="BI320" s="401"/>
      <c r="BJ320" s="401"/>
      <c r="BK320" s="401"/>
      <c r="BL320" s="401"/>
      <c r="BM320" s="401"/>
      <c r="BN320" s="401"/>
      <c r="BO320" s="401"/>
      <c r="BP320" s="401"/>
      <c r="BQ320" s="401"/>
      <c r="BR320" s="401"/>
      <c r="BS320" s="401"/>
      <c r="BT320" s="401"/>
      <c r="BU320" s="401"/>
      <c r="BV320" s="401"/>
      <c r="BW320" s="401"/>
      <c r="BX320" s="401"/>
      <c r="BY320" s="401"/>
      <c r="BZ320" s="401"/>
      <c r="CA320" s="401"/>
      <c r="CB320" s="401"/>
      <c r="CC320" s="401"/>
      <c r="CD320" s="401"/>
      <c r="CE320" s="401"/>
      <c r="CF320" s="401"/>
      <c r="CG320" s="401"/>
      <c r="CH320" s="401"/>
      <c r="CI320" s="401"/>
      <c r="CJ320" s="401"/>
      <c r="CK320" s="401"/>
      <c r="CL320" s="401"/>
      <c r="CM320" s="401"/>
      <c r="CN320" s="401"/>
      <c r="CO320" s="401"/>
      <c r="CP320" s="401"/>
      <c r="CQ320" s="401"/>
      <c r="CR320" s="401"/>
      <c r="CS320" s="401"/>
      <c r="CT320" s="401"/>
      <c r="CU320" s="401"/>
      <c r="CV320" s="401"/>
      <c r="CW320" s="401"/>
      <c r="CX320" s="401"/>
      <c r="CY320" s="401"/>
      <c r="CZ320" s="401"/>
      <c r="DA320" s="401"/>
      <c r="DB320" s="401"/>
      <c r="DC320" s="401"/>
      <c r="DD320" s="401"/>
      <c r="DE320" s="401"/>
      <c r="DF320" s="401"/>
      <c r="DG320" s="401"/>
      <c r="DH320" s="401"/>
      <c r="DI320" s="401"/>
      <c r="DJ320" s="401"/>
      <c r="DK320" s="401"/>
      <c r="DL320" s="401"/>
      <c r="DM320" s="401"/>
      <c r="DN320" s="401"/>
      <c r="DO320" s="401"/>
      <c r="DP320" s="401"/>
      <c r="DQ320" s="401"/>
      <c r="DR320" s="401"/>
      <c r="DS320" s="401"/>
      <c r="DT320" s="401"/>
      <c r="DU320" s="401"/>
      <c r="DV320" s="401"/>
      <c r="DW320" s="401"/>
      <c r="DX320" s="401"/>
      <c r="DY320" s="401"/>
      <c r="DZ320" s="401"/>
      <c r="EA320" s="401"/>
      <c r="EB320" s="401"/>
      <c r="EC320" s="401"/>
      <c r="ED320" s="401"/>
      <c r="EE320" s="401"/>
      <c r="EF320" s="401"/>
      <c r="EG320" s="401"/>
      <c r="EH320" s="401"/>
      <c r="EI320" s="401"/>
      <c r="EJ320" s="401"/>
      <c r="EK320" s="401"/>
      <c r="EL320" s="401"/>
      <c r="EM320" s="401"/>
      <c r="EN320" s="401"/>
      <c r="EO320" s="401"/>
      <c r="EP320" s="401"/>
      <c r="EQ320" s="401"/>
      <c r="ER320" s="401"/>
      <c r="ES320" s="401"/>
      <c r="ET320" s="401"/>
      <c r="EU320" s="401"/>
      <c r="EV320" s="401"/>
      <c r="EW320" s="401"/>
      <c r="EX320" s="401"/>
      <c r="EY320" s="401"/>
      <c r="EZ320" s="401"/>
      <c r="FA320" s="401"/>
      <c r="FB320" s="401"/>
      <c r="FC320" s="401"/>
      <c r="FD320" s="401"/>
      <c r="FE320" s="401"/>
      <c r="FF320" s="401"/>
      <c r="FG320" s="401"/>
      <c r="FH320" s="401"/>
      <c r="FI320" s="401"/>
      <c r="FJ320" s="401"/>
      <c r="FK320" s="401"/>
      <c r="FL320" s="401"/>
      <c r="FM320" s="401"/>
      <c r="FN320" s="401"/>
      <c r="FO320" s="401"/>
      <c r="FP320" s="401"/>
      <c r="FQ320" s="401"/>
      <c r="FR320" s="401"/>
      <c r="FS320" s="401"/>
      <c r="FT320" s="401"/>
      <c r="FU320" s="401"/>
      <c r="FV320" s="401"/>
      <c r="FW320" s="401"/>
      <c r="FX320" s="401"/>
      <c r="FY320" s="401"/>
      <c r="FZ320" s="401"/>
      <c r="GA320" s="401"/>
      <c r="GB320" s="401"/>
      <c r="GC320" s="401"/>
      <c r="GD320" s="401"/>
      <c r="GE320" s="401"/>
      <c r="GF320" s="401"/>
      <c r="GG320" s="401"/>
      <c r="GH320" s="401"/>
      <c r="GI320" s="401"/>
      <c r="GJ320" s="401"/>
      <c r="GK320" s="401"/>
      <c r="GL320" s="401"/>
      <c r="GM320" s="401"/>
      <c r="GN320" s="401"/>
      <c r="GO320" s="401"/>
      <c r="GP320" s="401"/>
      <c r="GQ320" s="401"/>
      <c r="GR320" s="401"/>
      <c r="GS320" s="401"/>
      <c r="GT320" s="401"/>
      <c r="GU320" s="401"/>
      <c r="GV320" s="401"/>
      <c r="GW320" s="401"/>
      <c r="GX320" s="401"/>
      <c r="GY320" s="401"/>
      <c r="GZ320" s="401"/>
      <c r="HA320" s="401"/>
      <c r="HB320" s="401"/>
      <c r="HC320" s="401"/>
      <c r="HD320" s="401"/>
      <c r="HE320" s="401"/>
      <c r="HF320" s="401"/>
      <c r="HG320" s="401"/>
      <c r="HH320" s="401"/>
      <c r="HI320" s="401"/>
      <c r="HJ320" s="401"/>
      <c r="HK320" s="401"/>
      <c r="HL320" s="401"/>
      <c r="HM320" s="401"/>
      <c r="HN320" s="401"/>
      <c r="HO320" s="401"/>
      <c r="HP320" s="401"/>
      <c r="HQ320" s="401"/>
      <c r="HR320" s="401"/>
      <c r="HS320" s="401"/>
      <c r="HT320" s="401"/>
      <c r="HU320" s="401"/>
      <c r="HV320" s="401"/>
      <c r="HW320" s="401"/>
      <c r="HX320" s="401"/>
      <c r="HY320" s="401"/>
      <c r="HZ320" s="401"/>
      <c r="IA320" s="401"/>
      <c r="IB320" s="401"/>
      <c r="IC320" s="401"/>
      <c r="ID320" s="401"/>
      <c r="IE320" s="401"/>
      <c r="IF320" s="401"/>
      <c r="IG320" s="401"/>
      <c r="IH320" s="401"/>
      <c r="II320" s="401"/>
      <c r="IJ320" s="401"/>
      <c r="IK320" s="401"/>
      <c r="IL320" s="401"/>
      <c r="IM320" s="401"/>
      <c r="IN320" s="401"/>
      <c r="IO320" s="401"/>
      <c r="IP320" s="401"/>
      <c r="IQ320" s="401"/>
      <c r="IR320" s="401"/>
      <c r="IS320" s="401"/>
      <c r="IT320" s="401"/>
      <c r="IU320" s="401"/>
      <c r="IV320" s="401"/>
      <c r="IW320" s="401"/>
      <c r="IX320" s="401"/>
      <c r="IY320" s="401"/>
      <c r="IZ320" s="401"/>
      <c r="JA320" s="401"/>
      <c r="JB320" s="401"/>
      <c r="JC320" s="401"/>
      <c r="JD320" s="401"/>
      <c r="JE320" s="401"/>
      <c r="JF320" s="401"/>
      <c r="JG320" s="401"/>
      <c r="JH320" s="401"/>
      <c r="JI320" s="401"/>
      <c r="JJ320" s="401"/>
      <c r="JK320" s="401"/>
      <c r="JL320" s="401"/>
      <c r="JM320" s="401"/>
      <c r="JN320" s="401"/>
      <c r="JO320" s="401"/>
      <c r="JP320" s="401"/>
      <c r="JQ320" s="401"/>
      <c r="JR320" s="401"/>
      <c r="JS320" s="401"/>
      <c r="JT320" s="401"/>
      <c r="JU320" s="401"/>
      <c r="JV320" s="401"/>
      <c r="JW320" s="401"/>
      <c r="JX320" s="401"/>
      <c r="JY320" s="401"/>
      <c r="JZ320" s="401"/>
      <c r="KA320" s="401"/>
      <c r="KB320" s="401"/>
      <c r="KC320" s="401"/>
      <c r="KD320" s="401"/>
      <c r="KE320" s="401"/>
      <c r="KF320" s="401"/>
      <c r="KG320" s="401"/>
      <c r="KH320" s="401"/>
      <c r="KI320" s="401"/>
      <c r="KJ320" s="401"/>
      <c r="KK320" s="401"/>
      <c r="KL320" s="401"/>
      <c r="KM320" s="401"/>
      <c r="KN320" s="401"/>
      <c r="KO320" s="401"/>
      <c r="KP320" s="401"/>
      <c r="KQ320" s="401"/>
      <c r="KR320" s="401"/>
      <c r="KS320" s="401"/>
      <c r="KT320" s="401"/>
      <c r="KU320" s="401"/>
      <c r="KV320" s="401"/>
      <c r="KW320" s="401"/>
      <c r="KX320" s="401"/>
      <c r="KY320" s="401"/>
      <c r="KZ320" s="401"/>
      <c r="LA320" s="401"/>
      <c r="LB320" s="401"/>
      <c r="LC320" s="401"/>
      <c r="LD320" s="401"/>
      <c r="LE320" s="401"/>
      <c r="LF320" s="401"/>
      <c r="LG320" s="401"/>
      <c r="LH320" s="401"/>
      <c r="LI320" s="401"/>
      <c r="LJ320" s="401"/>
      <c r="LK320" s="401"/>
      <c r="LL320" s="401"/>
      <c r="LM320" s="401"/>
      <c r="LN320" s="401"/>
      <c r="LO320" s="401"/>
      <c r="LP320" s="401"/>
      <c r="LQ320" s="401"/>
      <c r="LR320" s="401"/>
      <c r="LS320" s="401"/>
      <c r="LT320" s="401"/>
      <c r="LU320" s="401"/>
      <c r="LV320" s="401"/>
      <c r="LW320" s="401"/>
      <c r="LX320" s="401"/>
      <c r="LY320" s="401"/>
      <c r="LZ320" s="401"/>
      <c r="MA320" s="401"/>
      <c r="MB320" s="401"/>
      <c r="MC320" s="401"/>
      <c r="MD320" s="401"/>
      <c r="ME320" s="401"/>
      <c r="MF320" s="401"/>
      <c r="MG320" s="401"/>
      <c r="MH320" s="401"/>
      <c r="MI320" s="401"/>
      <c r="MJ320" s="401"/>
      <c r="MK320" s="401"/>
      <c r="ML320" s="401"/>
      <c r="MM320" s="401"/>
      <c r="MN320" s="401"/>
      <c r="MO320" s="401"/>
      <c r="MP320" s="401"/>
      <c r="MQ320" s="401"/>
      <c r="MR320" s="401"/>
      <c r="MS320" s="401"/>
      <c r="MT320" s="401"/>
      <c r="MU320" s="401"/>
      <c r="MV320" s="401"/>
      <c r="MW320" s="401"/>
      <c r="MX320" s="401"/>
      <c r="MY320" s="401"/>
      <c r="MZ320" s="401"/>
      <c r="NA320" s="401"/>
      <c r="NB320" s="401"/>
      <c r="NC320" s="401"/>
      <c r="ND320" s="401"/>
      <c r="NE320" s="401"/>
      <c r="NF320" s="401"/>
      <c r="NG320" s="401"/>
      <c r="NH320" s="401"/>
      <c r="NI320" s="401"/>
      <c r="NJ320" s="401"/>
      <c r="NK320" s="401"/>
      <c r="NL320" s="401"/>
      <c r="NM320" s="401"/>
      <c r="NN320" s="401"/>
      <c r="NO320" s="401"/>
      <c r="NP320" s="401"/>
      <c r="NQ320" s="401"/>
      <c r="NR320" s="401"/>
      <c r="NS320" s="401"/>
      <c r="NT320" s="401"/>
      <c r="NU320" s="401"/>
      <c r="NV320" s="401"/>
      <c r="NW320" s="401"/>
      <c r="NX320" s="401"/>
      <c r="NY320" s="401"/>
      <c r="NZ320" s="401"/>
      <c r="OA320" s="401"/>
      <c r="OB320" s="401"/>
      <c r="OC320" s="401"/>
      <c r="OD320" s="401"/>
      <c r="OE320" s="401"/>
      <c r="OF320" s="401"/>
      <c r="OG320" s="401"/>
      <c r="OH320" s="401"/>
      <c r="OI320" s="401"/>
      <c r="OJ320" s="401"/>
      <c r="OK320" s="401"/>
      <c r="OL320" s="401"/>
      <c r="OM320" s="401"/>
      <c r="ON320" s="401"/>
      <c r="OO320" s="401"/>
      <c r="OP320" s="401"/>
      <c r="OQ320" s="401"/>
      <c r="OR320" s="401"/>
      <c r="OS320" s="401"/>
      <c r="OT320" s="401"/>
      <c r="OU320" s="401"/>
      <c r="OV320" s="401"/>
      <c r="OW320" s="401"/>
      <c r="OX320" s="401"/>
      <c r="OY320" s="401"/>
      <c r="OZ320" s="401"/>
      <c r="PA320" s="401"/>
      <c r="PB320" s="401"/>
      <c r="PC320" s="401"/>
      <c r="PD320" s="401"/>
      <c r="PE320" s="401"/>
      <c r="PF320" s="401"/>
      <c r="PG320" s="401"/>
      <c r="PH320" s="401"/>
      <c r="PI320" s="401"/>
      <c r="PJ320" s="401"/>
      <c r="PK320" s="401"/>
      <c r="PL320" s="401"/>
      <c r="PM320" s="401"/>
      <c r="PN320" s="401"/>
      <c r="PO320" s="401"/>
      <c r="PP320" s="401"/>
      <c r="PQ320" s="401"/>
      <c r="PR320" s="401"/>
      <c r="PS320" s="401"/>
      <c r="PT320" s="401"/>
      <c r="PU320" s="401"/>
      <c r="PV320" s="401"/>
      <c r="PW320" s="401"/>
      <c r="PX320" s="401"/>
      <c r="PY320" s="401"/>
      <c r="PZ320" s="401"/>
      <c r="QA320" s="401"/>
      <c r="QB320" s="401"/>
      <c r="QC320" s="401"/>
      <c r="QD320" s="401"/>
      <c r="QE320" s="401"/>
      <c r="QF320" s="401"/>
      <c r="QG320" s="401"/>
      <c r="QH320" s="401"/>
      <c r="QI320" s="401"/>
      <c r="QJ320" s="401"/>
      <c r="QK320" s="401"/>
      <c r="QL320" s="401"/>
      <c r="QM320" s="401"/>
      <c r="QN320" s="401"/>
      <c r="QO320" s="401"/>
      <c r="QP320" s="401"/>
      <c r="QQ320" s="401"/>
      <c r="QR320" s="401"/>
      <c r="QS320" s="401"/>
      <c r="QT320" s="401"/>
      <c r="QU320" s="401"/>
      <c r="QV320" s="401"/>
      <c r="QW320" s="401"/>
      <c r="QX320" s="401"/>
      <c r="QY320" s="401"/>
      <c r="QZ320" s="401"/>
      <c r="RA320" s="401"/>
      <c r="RB320" s="401"/>
      <c r="RC320" s="401"/>
      <c r="RD320" s="401"/>
      <c r="RE320" s="401"/>
      <c r="RF320" s="401"/>
      <c r="RG320" s="401"/>
      <c r="RH320" s="401"/>
      <c r="RI320" s="401"/>
      <c r="RJ320" s="401"/>
      <c r="RK320" s="401"/>
      <c r="RL320" s="401"/>
      <c r="RM320" s="401"/>
      <c r="RN320" s="401"/>
      <c r="RO320" s="401"/>
      <c r="RP320" s="401"/>
      <c r="RQ320" s="401"/>
      <c r="RR320" s="401"/>
      <c r="RS320" s="401"/>
      <c r="RT320" s="401"/>
      <c r="RU320" s="401"/>
      <c r="RV320" s="401"/>
      <c r="RW320" s="401"/>
      <c r="RX320" s="401"/>
      <c r="RY320" s="401"/>
      <c r="RZ320" s="401"/>
      <c r="SA320" s="401"/>
      <c r="SB320" s="401"/>
      <c r="SC320" s="401"/>
      <c r="SD320" s="401"/>
      <c r="SE320" s="401"/>
      <c r="SF320" s="401"/>
      <c r="SG320" s="401"/>
      <c r="SH320" s="401"/>
      <c r="SI320" s="401"/>
      <c r="SJ320" s="401"/>
      <c r="SK320" s="401"/>
      <c r="SL320" s="401"/>
      <c r="SM320" s="401"/>
      <c r="SN320" s="401"/>
      <c r="SO320" s="401"/>
      <c r="SP320" s="401"/>
      <c r="SQ320" s="401"/>
      <c r="SR320" s="401"/>
      <c r="SS320" s="401"/>
      <c r="ST320" s="401"/>
      <c r="SU320" s="401"/>
      <c r="SV320" s="401"/>
      <c r="SW320" s="401"/>
      <c r="SX320" s="401"/>
      <c r="SY320" s="401"/>
      <c r="SZ320" s="401"/>
      <c r="TA320" s="401"/>
      <c r="TB320" s="401"/>
      <c r="TC320" s="401"/>
      <c r="TD320" s="401"/>
      <c r="TE320" s="401"/>
      <c r="TF320" s="401"/>
      <c r="TG320" s="401"/>
      <c r="TH320" s="401"/>
      <c r="TI320" s="401"/>
      <c r="TJ320" s="401"/>
      <c r="TK320" s="401"/>
      <c r="TL320" s="401"/>
      <c r="TM320" s="401"/>
      <c r="TN320" s="401"/>
      <c r="TO320" s="401"/>
      <c r="TP320" s="401"/>
      <c r="TQ320" s="401"/>
      <c r="TR320" s="401"/>
      <c r="TS320" s="401"/>
      <c r="TT320" s="401"/>
      <c r="TU320" s="401"/>
      <c r="TV320" s="401"/>
      <c r="TW320" s="401"/>
      <c r="TX320" s="401"/>
      <c r="TY320" s="401"/>
      <c r="TZ320" s="401"/>
      <c r="UA320" s="401"/>
      <c r="UB320" s="401"/>
      <c r="UC320" s="401"/>
      <c r="UD320" s="401"/>
      <c r="UE320" s="401"/>
      <c r="UF320" s="401"/>
      <c r="UG320" s="401"/>
      <c r="UH320" s="401"/>
      <c r="UI320" s="401"/>
      <c r="UJ320" s="401"/>
      <c r="UK320" s="401"/>
      <c r="UL320" s="401"/>
      <c r="UM320" s="401"/>
    </row>
    <row r="321" spans="1:559" s="401" customFormat="1" ht="13.95" customHeight="1">
      <c r="A321" s="953"/>
      <c r="B321" s="468" t="s">
        <v>1323</v>
      </c>
      <c r="C321" s="469" t="s">
        <v>767</v>
      </c>
      <c r="D321" s="469" t="s">
        <v>1465</v>
      </c>
      <c r="E321" s="469" t="s">
        <v>1466</v>
      </c>
      <c r="F321" s="470">
        <v>20.45</v>
      </c>
      <c r="G321" s="470">
        <v>0.92</v>
      </c>
      <c r="H321" s="470">
        <v>1.98</v>
      </c>
      <c r="I321" s="471">
        <f t="shared" ref="I321:L323" si="179">I320</f>
        <v>4</v>
      </c>
      <c r="J321" s="472">
        <f t="shared" si="179"/>
        <v>24.14</v>
      </c>
      <c r="K321" s="472">
        <f t="shared" si="179"/>
        <v>6.6823648508593125</v>
      </c>
      <c r="L321" s="473">
        <f t="shared" si="179"/>
        <v>0.27681710235539819</v>
      </c>
      <c r="M321" s="474">
        <f t="shared" si="154"/>
        <v>0.55219972006249995</v>
      </c>
      <c r="N321" s="475">
        <f t="shared" si="155"/>
        <v>0.29040576307611166</v>
      </c>
      <c r="O321" s="475">
        <f t="shared" si="156"/>
        <v>0.41918847384777669</v>
      </c>
      <c r="P321" s="475">
        <f t="shared" si="157"/>
        <v>0.58081152615222331</v>
      </c>
      <c r="Q321" s="476">
        <f t="shared" si="158"/>
        <v>2.3232461046088932</v>
      </c>
      <c r="R321" s="477"/>
      <c r="S321" s="472"/>
      <c r="T321" s="472"/>
      <c r="U321" s="473"/>
      <c r="V321" s="478">
        <f t="shared" si="159"/>
        <v>3.6900000000000013</v>
      </c>
      <c r="W321" s="478">
        <f t="shared" si="160"/>
        <v>1.383</v>
      </c>
      <c r="X321" s="479">
        <f t="shared" si="161"/>
        <v>9.2417105887384299</v>
      </c>
      <c r="Y321" s="480" t="str">
        <f t="shared" si="162"/>
        <v>Accept</v>
      </c>
      <c r="Z321" s="479">
        <v>1.0780000000000001</v>
      </c>
      <c r="AA321" s="479">
        <f>Z321*K321</f>
        <v>7.2035893092263397</v>
      </c>
      <c r="AB321" s="481" t="str">
        <f t="shared" si="178"/>
        <v>Accept</v>
      </c>
      <c r="AC321" s="481"/>
      <c r="AD321" s="479"/>
      <c r="AE321" s="481"/>
      <c r="AF321" s="464"/>
      <c r="AG321" s="482"/>
      <c r="AH321" s="482"/>
      <c r="AI321" s="483"/>
      <c r="AJ321" s="552"/>
      <c r="AK321" s="552"/>
      <c r="AL321" s="552"/>
    </row>
    <row r="322" spans="1:559" s="401" customFormat="1" ht="13.95" customHeight="1">
      <c r="A322" s="953"/>
      <c r="B322" s="468" t="s">
        <v>1323</v>
      </c>
      <c r="C322" s="469" t="s">
        <v>767</v>
      </c>
      <c r="D322" s="469" t="s">
        <v>1467</v>
      </c>
      <c r="E322" s="469" t="s">
        <v>1468</v>
      </c>
      <c r="F322" s="470">
        <v>33.97</v>
      </c>
      <c r="G322" s="470">
        <v>2.2200000000000002</v>
      </c>
      <c r="H322" s="470">
        <v>3.67</v>
      </c>
      <c r="I322" s="471">
        <f t="shared" si="179"/>
        <v>4</v>
      </c>
      <c r="J322" s="472">
        <f t="shared" si="179"/>
        <v>24.14</v>
      </c>
      <c r="K322" s="472">
        <f t="shared" si="179"/>
        <v>6.6823648508593125</v>
      </c>
      <c r="L322" s="473">
        <f t="shared" si="179"/>
        <v>0.27681710235539819</v>
      </c>
      <c r="M322" s="474">
        <f t="shared" si="154"/>
        <v>1.471036110627201</v>
      </c>
      <c r="N322" s="475">
        <f t="shared" si="155"/>
        <v>0.92935932427976875</v>
      </c>
      <c r="O322" s="475">
        <f t="shared" si="156"/>
        <v>0.8587186485595375</v>
      </c>
      <c r="P322" s="475">
        <f t="shared" si="157"/>
        <v>0.1412813514404625</v>
      </c>
      <c r="Q322" s="476">
        <f t="shared" si="158"/>
        <v>0.56512540576185</v>
      </c>
      <c r="R322" s="477"/>
      <c r="S322" s="472"/>
      <c r="T322" s="472"/>
      <c r="U322" s="473"/>
      <c r="V322" s="478">
        <f t="shared" si="159"/>
        <v>9.8299999999999983</v>
      </c>
      <c r="W322" s="478">
        <f t="shared" si="160"/>
        <v>1.383</v>
      </c>
      <c r="X322" s="479">
        <f t="shared" si="161"/>
        <v>9.2417105887384299</v>
      </c>
      <c r="Y322" s="480" t="str">
        <f t="shared" si="162"/>
        <v>Reject</v>
      </c>
      <c r="Z322" s="479"/>
      <c r="AA322" s="479"/>
      <c r="AB322" s="481"/>
      <c r="AC322" s="481"/>
      <c r="AD322" s="479"/>
      <c r="AE322" s="481"/>
      <c r="AF322" s="464"/>
      <c r="AG322" s="482"/>
      <c r="AH322" s="482"/>
      <c r="AI322" s="483"/>
      <c r="AJ322" s="552"/>
      <c r="AK322" s="552"/>
      <c r="AL322" s="552"/>
    </row>
    <row r="323" spans="1:559" s="501" customFormat="1" ht="13.95" customHeight="1">
      <c r="A323" s="954"/>
      <c r="B323" s="484" t="s">
        <v>1323</v>
      </c>
      <c r="C323" s="485" t="s">
        <v>767</v>
      </c>
      <c r="D323" s="485" t="s">
        <v>1469</v>
      </c>
      <c r="E323" s="485" t="s">
        <v>1470</v>
      </c>
      <c r="F323" s="486">
        <v>22.63</v>
      </c>
      <c r="G323" s="486">
        <v>1.61</v>
      </c>
      <c r="H323" s="486">
        <v>2.52</v>
      </c>
      <c r="I323" s="487">
        <f t="shared" si="179"/>
        <v>4</v>
      </c>
      <c r="J323" s="488">
        <f t="shared" si="179"/>
        <v>24.14</v>
      </c>
      <c r="K323" s="488">
        <f t="shared" si="179"/>
        <v>6.6823648508593125</v>
      </c>
      <c r="L323" s="489">
        <f t="shared" si="179"/>
        <v>0.27681710235539819</v>
      </c>
      <c r="M323" s="490">
        <f t="shared" si="154"/>
        <v>0.225967907125847</v>
      </c>
      <c r="N323" s="491">
        <f t="shared" si="155"/>
        <v>0.41061319058514856</v>
      </c>
      <c r="O323" s="491">
        <f t="shared" si="156"/>
        <v>0.17877361882970288</v>
      </c>
      <c r="P323" s="491">
        <f t="shared" si="157"/>
        <v>0.82122638117029712</v>
      </c>
      <c r="Q323" s="492">
        <f t="shared" si="158"/>
        <v>3.2849055246811885</v>
      </c>
      <c r="R323" s="493"/>
      <c r="S323" s="488"/>
      <c r="T323" s="488"/>
      <c r="U323" s="489"/>
      <c r="V323" s="494">
        <f t="shared" si="159"/>
        <v>1.5100000000000016</v>
      </c>
      <c r="W323" s="494">
        <f t="shared" si="160"/>
        <v>1.383</v>
      </c>
      <c r="X323" s="495">
        <f t="shared" si="161"/>
        <v>9.2417105887384299</v>
      </c>
      <c r="Y323" s="496" t="str">
        <f t="shared" si="162"/>
        <v>Accept</v>
      </c>
      <c r="Z323" s="495">
        <v>1.0780000000000001</v>
      </c>
      <c r="AA323" s="495">
        <f>Z323*K323</f>
        <v>7.2035893092263397</v>
      </c>
      <c r="AB323" s="497" t="str">
        <f t="shared" ref="AB323" si="180">IF(V323&gt;AA323, "Reject", "Accept")</f>
        <v>Accept</v>
      </c>
      <c r="AC323" s="497"/>
      <c r="AD323" s="495"/>
      <c r="AE323" s="497"/>
      <c r="AF323" s="498"/>
      <c r="AG323" s="499"/>
      <c r="AH323" s="499"/>
      <c r="AI323" s="500"/>
      <c r="AJ323" s="552"/>
      <c r="AK323" s="552"/>
      <c r="AL323" s="552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1"/>
      <c r="AW323" s="401"/>
      <c r="AX323" s="401"/>
      <c r="AY323" s="401"/>
      <c r="AZ323" s="401"/>
      <c r="BA323" s="401"/>
      <c r="BB323" s="401"/>
      <c r="BC323" s="401"/>
      <c r="BD323" s="401"/>
      <c r="BE323" s="401"/>
      <c r="BF323" s="401"/>
      <c r="BG323" s="401"/>
      <c r="BH323" s="401"/>
      <c r="BI323" s="401"/>
      <c r="BJ323" s="401"/>
      <c r="BK323" s="401"/>
      <c r="BL323" s="401"/>
      <c r="BM323" s="401"/>
      <c r="BN323" s="401"/>
      <c r="BO323" s="401"/>
      <c r="BP323" s="401"/>
      <c r="BQ323" s="401"/>
      <c r="BR323" s="401"/>
      <c r="BS323" s="401"/>
      <c r="BT323" s="401"/>
      <c r="BU323" s="401"/>
      <c r="BV323" s="401"/>
      <c r="BW323" s="401"/>
      <c r="BX323" s="401"/>
      <c r="BY323" s="401"/>
      <c r="BZ323" s="401"/>
      <c r="CA323" s="401"/>
      <c r="CB323" s="401"/>
      <c r="CC323" s="401"/>
      <c r="CD323" s="401"/>
      <c r="CE323" s="401"/>
      <c r="CF323" s="401"/>
      <c r="CG323" s="401"/>
      <c r="CH323" s="401"/>
      <c r="CI323" s="401"/>
      <c r="CJ323" s="401"/>
      <c r="CK323" s="401"/>
      <c r="CL323" s="401"/>
      <c r="CM323" s="401"/>
      <c r="CN323" s="401"/>
      <c r="CO323" s="401"/>
      <c r="CP323" s="401"/>
      <c r="CQ323" s="401"/>
      <c r="CR323" s="401"/>
      <c r="CS323" s="401"/>
      <c r="CT323" s="401"/>
      <c r="CU323" s="401"/>
      <c r="CV323" s="401"/>
      <c r="CW323" s="401"/>
      <c r="CX323" s="401"/>
      <c r="CY323" s="401"/>
      <c r="CZ323" s="401"/>
      <c r="DA323" s="401"/>
      <c r="DB323" s="401"/>
      <c r="DC323" s="401"/>
      <c r="DD323" s="401"/>
      <c r="DE323" s="401"/>
      <c r="DF323" s="401"/>
      <c r="DG323" s="401"/>
      <c r="DH323" s="401"/>
      <c r="DI323" s="401"/>
      <c r="DJ323" s="401"/>
      <c r="DK323" s="401"/>
      <c r="DL323" s="401"/>
      <c r="DM323" s="401"/>
      <c r="DN323" s="401"/>
      <c r="DO323" s="401"/>
      <c r="DP323" s="401"/>
      <c r="DQ323" s="401"/>
      <c r="DR323" s="401"/>
      <c r="DS323" s="401"/>
      <c r="DT323" s="401"/>
      <c r="DU323" s="401"/>
      <c r="DV323" s="401"/>
      <c r="DW323" s="401"/>
      <c r="DX323" s="401"/>
      <c r="DY323" s="401"/>
      <c r="DZ323" s="401"/>
      <c r="EA323" s="401"/>
      <c r="EB323" s="401"/>
      <c r="EC323" s="401"/>
      <c r="ED323" s="401"/>
      <c r="EE323" s="401"/>
      <c r="EF323" s="401"/>
      <c r="EG323" s="401"/>
      <c r="EH323" s="401"/>
      <c r="EI323" s="401"/>
      <c r="EJ323" s="401"/>
      <c r="EK323" s="401"/>
      <c r="EL323" s="401"/>
      <c r="EM323" s="401"/>
      <c r="EN323" s="401"/>
      <c r="EO323" s="401"/>
      <c r="EP323" s="401"/>
      <c r="EQ323" s="401"/>
      <c r="ER323" s="401"/>
      <c r="ES323" s="401"/>
      <c r="ET323" s="401"/>
      <c r="EU323" s="401"/>
      <c r="EV323" s="401"/>
      <c r="EW323" s="401"/>
      <c r="EX323" s="401"/>
      <c r="EY323" s="401"/>
      <c r="EZ323" s="401"/>
      <c r="FA323" s="401"/>
      <c r="FB323" s="401"/>
      <c r="FC323" s="401"/>
      <c r="FD323" s="401"/>
      <c r="FE323" s="401"/>
      <c r="FF323" s="401"/>
      <c r="FG323" s="401"/>
      <c r="FH323" s="401"/>
      <c r="FI323" s="401"/>
      <c r="FJ323" s="401"/>
      <c r="FK323" s="401"/>
      <c r="FL323" s="401"/>
      <c r="FM323" s="401"/>
      <c r="FN323" s="401"/>
      <c r="FO323" s="401"/>
      <c r="FP323" s="401"/>
      <c r="FQ323" s="401"/>
      <c r="FR323" s="401"/>
      <c r="FS323" s="401"/>
      <c r="FT323" s="401"/>
      <c r="FU323" s="401"/>
      <c r="FV323" s="401"/>
      <c r="FW323" s="401"/>
      <c r="FX323" s="401"/>
      <c r="FY323" s="401"/>
      <c r="FZ323" s="401"/>
      <c r="GA323" s="401"/>
      <c r="GB323" s="401"/>
      <c r="GC323" s="401"/>
      <c r="GD323" s="401"/>
      <c r="GE323" s="401"/>
      <c r="GF323" s="401"/>
      <c r="GG323" s="401"/>
      <c r="GH323" s="401"/>
      <c r="GI323" s="401"/>
      <c r="GJ323" s="401"/>
      <c r="GK323" s="401"/>
      <c r="GL323" s="401"/>
      <c r="GM323" s="401"/>
      <c r="GN323" s="401"/>
      <c r="GO323" s="401"/>
      <c r="GP323" s="401"/>
      <c r="GQ323" s="401"/>
      <c r="GR323" s="401"/>
      <c r="GS323" s="401"/>
      <c r="GT323" s="401"/>
      <c r="GU323" s="401"/>
      <c r="GV323" s="401"/>
      <c r="GW323" s="401"/>
      <c r="GX323" s="401"/>
      <c r="GY323" s="401"/>
      <c r="GZ323" s="401"/>
      <c r="HA323" s="401"/>
      <c r="HB323" s="401"/>
      <c r="HC323" s="401"/>
      <c r="HD323" s="401"/>
      <c r="HE323" s="401"/>
      <c r="HF323" s="401"/>
      <c r="HG323" s="401"/>
      <c r="HH323" s="401"/>
      <c r="HI323" s="401"/>
      <c r="HJ323" s="401"/>
      <c r="HK323" s="401"/>
      <c r="HL323" s="401"/>
      <c r="HM323" s="401"/>
      <c r="HN323" s="401"/>
      <c r="HO323" s="401"/>
      <c r="HP323" s="401"/>
      <c r="HQ323" s="401"/>
      <c r="HR323" s="401"/>
      <c r="HS323" s="401"/>
      <c r="HT323" s="401"/>
      <c r="HU323" s="401"/>
      <c r="HV323" s="401"/>
      <c r="HW323" s="401"/>
      <c r="HX323" s="401"/>
      <c r="HY323" s="401"/>
      <c r="HZ323" s="401"/>
      <c r="IA323" s="401"/>
      <c r="IB323" s="401"/>
      <c r="IC323" s="401"/>
      <c r="ID323" s="401"/>
      <c r="IE323" s="401"/>
      <c r="IF323" s="401"/>
      <c r="IG323" s="401"/>
      <c r="IH323" s="401"/>
      <c r="II323" s="401"/>
      <c r="IJ323" s="401"/>
      <c r="IK323" s="401"/>
      <c r="IL323" s="401"/>
      <c r="IM323" s="401"/>
      <c r="IN323" s="401"/>
      <c r="IO323" s="401"/>
      <c r="IP323" s="401"/>
      <c r="IQ323" s="401"/>
      <c r="IR323" s="401"/>
      <c r="IS323" s="401"/>
      <c r="IT323" s="401"/>
      <c r="IU323" s="401"/>
      <c r="IV323" s="401"/>
      <c r="IW323" s="401"/>
      <c r="IX323" s="401"/>
      <c r="IY323" s="401"/>
      <c r="IZ323" s="401"/>
      <c r="JA323" s="401"/>
      <c r="JB323" s="401"/>
      <c r="JC323" s="401"/>
      <c r="JD323" s="401"/>
      <c r="JE323" s="401"/>
      <c r="JF323" s="401"/>
      <c r="JG323" s="401"/>
      <c r="JH323" s="401"/>
      <c r="JI323" s="401"/>
      <c r="JJ323" s="401"/>
      <c r="JK323" s="401"/>
      <c r="JL323" s="401"/>
      <c r="JM323" s="401"/>
      <c r="JN323" s="401"/>
      <c r="JO323" s="401"/>
      <c r="JP323" s="401"/>
      <c r="JQ323" s="401"/>
      <c r="JR323" s="401"/>
      <c r="JS323" s="401"/>
      <c r="JT323" s="401"/>
      <c r="JU323" s="401"/>
      <c r="JV323" s="401"/>
      <c r="JW323" s="401"/>
      <c r="JX323" s="401"/>
      <c r="JY323" s="401"/>
      <c r="JZ323" s="401"/>
      <c r="KA323" s="401"/>
      <c r="KB323" s="401"/>
      <c r="KC323" s="401"/>
      <c r="KD323" s="401"/>
      <c r="KE323" s="401"/>
      <c r="KF323" s="401"/>
      <c r="KG323" s="401"/>
      <c r="KH323" s="401"/>
      <c r="KI323" s="401"/>
      <c r="KJ323" s="401"/>
      <c r="KK323" s="401"/>
      <c r="KL323" s="401"/>
      <c r="KM323" s="401"/>
      <c r="KN323" s="401"/>
      <c r="KO323" s="401"/>
      <c r="KP323" s="401"/>
      <c r="KQ323" s="401"/>
      <c r="KR323" s="401"/>
      <c r="KS323" s="401"/>
      <c r="KT323" s="401"/>
      <c r="KU323" s="401"/>
      <c r="KV323" s="401"/>
      <c r="KW323" s="401"/>
      <c r="KX323" s="401"/>
      <c r="KY323" s="401"/>
      <c r="KZ323" s="401"/>
      <c r="LA323" s="401"/>
      <c r="LB323" s="401"/>
      <c r="LC323" s="401"/>
      <c r="LD323" s="401"/>
      <c r="LE323" s="401"/>
      <c r="LF323" s="401"/>
      <c r="LG323" s="401"/>
      <c r="LH323" s="401"/>
      <c r="LI323" s="401"/>
      <c r="LJ323" s="401"/>
      <c r="LK323" s="401"/>
      <c r="LL323" s="401"/>
      <c r="LM323" s="401"/>
      <c r="LN323" s="401"/>
      <c r="LO323" s="401"/>
      <c r="LP323" s="401"/>
      <c r="LQ323" s="401"/>
      <c r="LR323" s="401"/>
      <c r="LS323" s="401"/>
      <c r="LT323" s="401"/>
      <c r="LU323" s="401"/>
      <c r="LV323" s="401"/>
      <c r="LW323" s="401"/>
      <c r="LX323" s="401"/>
      <c r="LY323" s="401"/>
      <c r="LZ323" s="401"/>
      <c r="MA323" s="401"/>
      <c r="MB323" s="401"/>
      <c r="MC323" s="401"/>
      <c r="MD323" s="401"/>
      <c r="ME323" s="401"/>
      <c r="MF323" s="401"/>
      <c r="MG323" s="401"/>
      <c r="MH323" s="401"/>
      <c r="MI323" s="401"/>
      <c r="MJ323" s="401"/>
      <c r="MK323" s="401"/>
      <c r="ML323" s="401"/>
      <c r="MM323" s="401"/>
      <c r="MN323" s="401"/>
      <c r="MO323" s="401"/>
      <c r="MP323" s="401"/>
      <c r="MQ323" s="401"/>
      <c r="MR323" s="401"/>
      <c r="MS323" s="401"/>
      <c r="MT323" s="401"/>
      <c r="MU323" s="401"/>
      <c r="MV323" s="401"/>
      <c r="MW323" s="401"/>
      <c r="MX323" s="401"/>
      <c r="MY323" s="401"/>
      <c r="MZ323" s="401"/>
      <c r="NA323" s="401"/>
      <c r="NB323" s="401"/>
      <c r="NC323" s="401"/>
      <c r="ND323" s="401"/>
      <c r="NE323" s="401"/>
      <c r="NF323" s="401"/>
      <c r="NG323" s="401"/>
      <c r="NH323" s="401"/>
      <c r="NI323" s="401"/>
      <c r="NJ323" s="401"/>
      <c r="NK323" s="401"/>
      <c r="NL323" s="401"/>
      <c r="NM323" s="401"/>
      <c r="NN323" s="401"/>
      <c r="NO323" s="401"/>
      <c r="NP323" s="401"/>
      <c r="NQ323" s="401"/>
      <c r="NR323" s="401"/>
      <c r="NS323" s="401"/>
      <c r="NT323" s="401"/>
      <c r="NU323" s="401"/>
      <c r="NV323" s="401"/>
      <c r="NW323" s="401"/>
      <c r="NX323" s="401"/>
      <c r="NY323" s="401"/>
      <c r="NZ323" s="401"/>
      <c r="OA323" s="401"/>
      <c r="OB323" s="401"/>
      <c r="OC323" s="401"/>
      <c r="OD323" s="401"/>
      <c r="OE323" s="401"/>
      <c r="OF323" s="401"/>
      <c r="OG323" s="401"/>
      <c r="OH323" s="401"/>
      <c r="OI323" s="401"/>
      <c r="OJ323" s="401"/>
      <c r="OK323" s="401"/>
      <c r="OL323" s="401"/>
      <c r="OM323" s="401"/>
      <c r="ON323" s="401"/>
      <c r="OO323" s="401"/>
      <c r="OP323" s="401"/>
      <c r="OQ323" s="401"/>
      <c r="OR323" s="401"/>
      <c r="OS323" s="401"/>
      <c r="OT323" s="401"/>
      <c r="OU323" s="401"/>
      <c r="OV323" s="401"/>
      <c r="OW323" s="401"/>
      <c r="OX323" s="401"/>
      <c r="OY323" s="401"/>
      <c r="OZ323" s="401"/>
      <c r="PA323" s="401"/>
      <c r="PB323" s="401"/>
      <c r="PC323" s="401"/>
      <c r="PD323" s="401"/>
      <c r="PE323" s="401"/>
      <c r="PF323" s="401"/>
      <c r="PG323" s="401"/>
      <c r="PH323" s="401"/>
      <c r="PI323" s="401"/>
      <c r="PJ323" s="401"/>
      <c r="PK323" s="401"/>
      <c r="PL323" s="401"/>
      <c r="PM323" s="401"/>
      <c r="PN323" s="401"/>
      <c r="PO323" s="401"/>
      <c r="PP323" s="401"/>
      <c r="PQ323" s="401"/>
      <c r="PR323" s="401"/>
      <c r="PS323" s="401"/>
      <c r="PT323" s="401"/>
      <c r="PU323" s="401"/>
      <c r="PV323" s="401"/>
      <c r="PW323" s="401"/>
      <c r="PX323" s="401"/>
      <c r="PY323" s="401"/>
      <c r="PZ323" s="401"/>
      <c r="QA323" s="401"/>
      <c r="QB323" s="401"/>
      <c r="QC323" s="401"/>
      <c r="QD323" s="401"/>
      <c r="QE323" s="401"/>
      <c r="QF323" s="401"/>
      <c r="QG323" s="401"/>
      <c r="QH323" s="401"/>
      <c r="QI323" s="401"/>
      <c r="QJ323" s="401"/>
      <c r="QK323" s="401"/>
      <c r="QL323" s="401"/>
      <c r="QM323" s="401"/>
      <c r="QN323" s="401"/>
      <c r="QO323" s="401"/>
      <c r="QP323" s="401"/>
      <c r="QQ323" s="401"/>
      <c r="QR323" s="401"/>
      <c r="QS323" s="401"/>
      <c r="QT323" s="401"/>
      <c r="QU323" s="401"/>
      <c r="QV323" s="401"/>
      <c r="QW323" s="401"/>
      <c r="QX323" s="401"/>
      <c r="QY323" s="401"/>
      <c r="QZ323" s="401"/>
      <c r="RA323" s="401"/>
      <c r="RB323" s="401"/>
      <c r="RC323" s="401"/>
      <c r="RD323" s="401"/>
      <c r="RE323" s="401"/>
      <c r="RF323" s="401"/>
      <c r="RG323" s="401"/>
      <c r="RH323" s="401"/>
      <c r="RI323" s="401"/>
      <c r="RJ323" s="401"/>
      <c r="RK323" s="401"/>
      <c r="RL323" s="401"/>
      <c r="RM323" s="401"/>
      <c r="RN323" s="401"/>
      <c r="RO323" s="401"/>
      <c r="RP323" s="401"/>
      <c r="RQ323" s="401"/>
      <c r="RR323" s="401"/>
      <c r="RS323" s="401"/>
      <c r="RT323" s="401"/>
      <c r="RU323" s="401"/>
      <c r="RV323" s="401"/>
      <c r="RW323" s="401"/>
      <c r="RX323" s="401"/>
      <c r="RY323" s="401"/>
      <c r="RZ323" s="401"/>
      <c r="SA323" s="401"/>
      <c r="SB323" s="401"/>
      <c r="SC323" s="401"/>
      <c r="SD323" s="401"/>
      <c r="SE323" s="401"/>
      <c r="SF323" s="401"/>
      <c r="SG323" s="401"/>
      <c r="SH323" s="401"/>
      <c r="SI323" s="401"/>
      <c r="SJ323" s="401"/>
      <c r="SK323" s="401"/>
      <c r="SL323" s="401"/>
      <c r="SM323" s="401"/>
      <c r="SN323" s="401"/>
      <c r="SO323" s="401"/>
      <c r="SP323" s="401"/>
      <c r="SQ323" s="401"/>
      <c r="SR323" s="401"/>
      <c r="SS323" s="401"/>
      <c r="ST323" s="401"/>
      <c r="SU323" s="401"/>
      <c r="SV323" s="401"/>
      <c r="SW323" s="401"/>
      <c r="SX323" s="401"/>
      <c r="SY323" s="401"/>
      <c r="SZ323" s="401"/>
      <c r="TA323" s="401"/>
      <c r="TB323" s="401"/>
      <c r="TC323" s="401"/>
      <c r="TD323" s="401"/>
      <c r="TE323" s="401"/>
      <c r="TF323" s="401"/>
      <c r="TG323" s="401"/>
      <c r="TH323" s="401"/>
      <c r="TI323" s="401"/>
      <c r="TJ323" s="401"/>
      <c r="TK323" s="401"/>
      <c r="TL323" s="401"/>
      <c r="TM323" s="401"/>
      <c r="TN323" s="401"/>
      <c r="TO323" s="401"/>
      <c r="TP323" s="401"/>
      <c r="TQ323" s="401"/>
      <c r="TR323" s="401"/>
      <c r="TS323" s="401"/>
      <c r="TT323" s="401"/>
      <c r="TU323" s="401"/>
      <c r="TV323" s="401"/>
      <c r="TW323" s="401"/>
      <c r="TX323" s="401"/>
      <c r="TY323" s="401"/>
      <c r="TZ323" s="401"/>
      <c r="UA323" s="401"/>
      <c r="UB323" s="401"/>
      <c r="UC323" s="401"/>
      <c r="UD323" s="401"/>
      <c r="UE323" s="401"/>
      <c r="UF323" s="401"/>
      <c r="UG323" s="401"/>
      <c r="UH323" s="401"/>
      <c r="UI323" s="401"/>
      <c r="UJ323" s="401"/>
      <c r="UK323" s="401"/>
      <c r="UL323" s="401"/>
      <c r="UM323" s="401"/>
    </row>
    <row r="324" spans="1:559" s="467" customFormat="1" ht="13.95" customHeight="1">
      <c r="A324" s="952" t="s">
        <v>731</v>
      </c>
      <c r="B324" s="450" t="s">
        <v>1323</v>
      </c>
      <c r="C324" s="451" t="s">
        <v>733</v>
      </c>
      <c r="D324" s="451" t="s">
        <v>1471</v>
      </c>
      <c r="E324" s="451" t="s">
        <v>1472</v>
      </c>
      <c r="F324" s="452">
        <v>16.93</v>
      </c>
      <c r="G324" s="452">
        <v>0.67</v>
      </c>
      <c r="H324" s="452">
        <v>1.6</v>
      </c>
      <c r="I324" s="453">
        <f>COUNT(F324:F326)</f>
        <v>3</v>
      </c>
      <c r="J324" s="458">
        <f>AVERAGE(F324:F326)</f>
        <v>64.820000000000007</v>
      </c>
      <c r="K324" s="458">
        <f>STDEV(F324:F326)</f>
        <v>78.436724179430144</v>
      </c>
      <c r="L324" s="459">
        <f>K324/J324</f>
        <v>1.2100697960418101</v>
      </c>
      <c r="M324" s="454">
        <f t="shared" si="154"/>
        <v>0.61055583976770733</v>
      </c>
      <c r="N324" s="455">
        <f t="shared" si="155"/>
        <v>0.27074683270912658</v>
      </c>
      <c r="O324" s="455">
        <f t="shared" si="156"/>
        <v>0.45850633458174683</v>
      </c>
      <c r="P324" s="455">
        <f t="shared" si="157"/>
        <v>0.54149366541825317</v>
      </c>
      <c r="Q324" s="456">
        <f t="shared" si="158"/>
        <v>1.6244809962547595</v>
      </c>
      <c r="R324" s="457">
        <f>COUNT(F324:F326)</f>
        <v>3</v>
      </c>
      <c r="S324" s="458">
        <f>AVERAGE(F324:F326)</f>
        <v>64.820000000000007</v>
      </c>
      <c r="T324" s="458">
        <f>STDEV(F324:F326)</f>
        <v>78.436724179430144</v>
      </c>
      <c r="U324" s="459">
        <f t="shared" si="163"/>
        <v>1.2100697960418101</v>
      </c>
      <c r="V324" s="460">
        <f t="shared" si="159"/>
        <v>47.890000000000008</v>
      </c>
      <c r="W324" s="460">
        <f t="shared" si="160"/>
        <v>1.196</v>
      </c>
      <c r="X324" s="461">
        <f t="shared" si="161"/>
        <v>93.810322118598449</v>
      </c>
      <c r="Y324" s="462" t="str">
        <f t="shared" si="162"/>
        <v>Accept</v>
      </c>
      <c r="Z324" s="461"/>
      <c r="AA324" s="461"/>
      <c r="AB324" s="463"/>
      <c r="AC324" s="463"/>
      <c r="AD324" s="461"/>
      <c r="AE324" s="463"/>
      <c r="AF324" s="464">
        <f>COUNT(F324:F326)</f>
        <v>3</v>
      </c>
      <c r="AG324" s="465">
        <f>AVERAGE(F324:F326)</f>
        <v>64.820000000000007</v>
      </c>
      <c r="AH324" s="465">
        <f>STDEV(F324:F326)</f>
        <v>78.436724179430144</v>
      </c>
      <c r="AI324" s="466">
        <f>AH324/AG324</f>
        <v>1.2100697960418101</v>
      </c>
      <c r="AJ324" s="552"/>
      <c r="AK324" s="552"/>
      <c r="AL324" s="552"/>
      <c r="AM324" s="401"/>
      <c r="AN324" s="401"/>
      <c r="AO324" s="401"/>
      <c r="AP324" s="401"/>
      <c r="AQ324" s="401"/>
      <c r="AR324" s="401"/>
      <c r="AS324" s="401"/>
      <c r="AT324" s="401"/>
      <c r="AU324" s="401"/>
      <c r="AV324" s="401"/>
      <c r="AW324" s="401"/>
      <c r="AX324" s="401"/>
      <c r="AY324" s="401"/>
      <c r="AZ324" s="401"/>
      <c r="BA324" s="401"/>
      <c r="BB324" s="401"/>
      <c r="BC324" s="401"/>
      <c r="BD324" s="401"/>
      <c r="BE324" s="401"/>
      <c r="BF324" s="401"/>
      <c r="BG324" s="401"/>
      <c r="BH324" s="401"/>
      <c r="BI324" s="401"/>
      <c r="BJ324" s="401"/>
      <c r="BK324" s="401"/>
      <c r="BL324" s="401"/>
      <c r="BM324" s="401"/>
      <c r="BN324" s="401"/>
      <c r="BO324" s="401"/>
      <c r="BP324" s="401"/>
      <c r="BQ324" s="401"/>
      <c r="BR324" s="401"/>
      <c r="BS324" s="401"/>
      <c r="BT324" s="401"/>
      <c r="BU324" s="401"/>
      <c r="BV324" s="401"/>
      <c r="BW324" s="401"/>
      <c r="BX324" s="401"/>
      <c r="BY324" s="401"/>
      <c r="BZ324" s="401"/>
      <c r="CA324" s="401"/>
      <c r="CB324" s="401"/>
      <c r="CC324" s="401"/>
      <c r="CD324" s="401"/>
      <c r="CE324" s="401"/>
      <c r="CF324" s="401"/>
      <c r="CG324" s="401"/>
      <c r="CH324" s="401"/>
      <c r="CI324" s="401"/>
      <c r="CJ324" s="401"/>
      <c r="CK324" s="401"/>
      <c r="CL324" s="401"/>
      <c r="CM324" s="401"/>
      <c r="CN324" s="401"/>
      <c r="CO324" s="401"/>
      <c r="CP324" s="401"/>
      <c r="CQ324" s="401"/>
      <c r="CR324" s="401"/>
      <c r="CS324" s="401"/>
      <c r="CT324" s="401"/>
      <c r="CU324" s="401"/>
      <c r="CV324" s="401"/>
      <c r="CW324" s="401"/>
      <c r="CX324" s="401"/>
      <c r="CY324" s="401"/>
      <c r="CZ324" s="401"/>
      <c r="DA324" s="401"/>
      <c r="DB324" s="401"/>
      <c r="DC324" s="401"/>
      <c r="DD324" s="401"/>
      <c r="DE324" s="401"/>
      <c r="DF324" s="401"/>
      <c r="DG324" s="401"/>
      <c r="DH324" s="401"/>
      <c r="DI324" s="401"/>
      <c r="DJ324" s="401"/>
      <c r="DK324" s="401"/>
      <c r="DL324" s="401"/>
      <c r="DM324" s="401"/>
      <c r="DN324" s="401"/>
      <c r="DO324" s="401"/>
      <c r="DP324" s="401"/>
      <c r="DQ324" s="401"/>
      <c r="DR324" s="401"/>
      <c r="DS324" s="401"/>
      <c r="DT324" s="401"/>
      <c r="DU324" s="401"/>
      <c r="DV324" s="401"/>
      <c r="DW324" s="401"/>
      <c r="DX324" s="401"/>
      <c r="DY324" s="401"/>
      <c r="DZ324" s="401"/>
      <c r="EA324" s="401"/>
      <c r="EB324" s="401"/>
      <c r="EC324" s="401"/>
      <c r="ED324" s="401"/>
      <c r="EE324" s="401"/>
      <c r="EF324" s="401"/>
      <c r="EG324" s="401"/>
      <c r="EH324" s="401"/>
      <c r="EI324" s="401"/>
      <c r="EJ324" s="401"/>
      <c r="EK324" s="401"/>
      <c r="EL324" s="401"/>
      <c r="EM324" s="401"/>
      <c r="EN324" s="401"/>
      <c r="EO324" s="401"/>
      <c r="EP324" s="401"/>
      <c r="EQ324" s="401"/>
      <c r="ER324" s="401"/>
      <c r="ES324" s="401"/>
      <c r="ET324" s="401"/>
      <c r="EU324" s="401"/>
      <c r="EV324" s="401"/>
      <c r="EW324" s="401"/>
      <c r="EX324" s="401"/>
      <c r="EY324" s="401"/>
      <c r="EZ324" s="401"/>
      <c r="FA324" s="401"/>
      <c r="FB324" s="401"/>
      <c r="FC324" s="401"/>
      <c r="FD324" s="401"/>
      <c r="FE324" s="401"/>
      <c r="FF324" s="401"/>
      <c r="FG324" s="401"/>
      <c r="FH324" s="401"/>
      <c r="FI324" s="401"/>
      <c r="FJ324" s="401"/>
      <c r="FK324" s="401"/>
      <c r="FL324" s="401"/>
      <c r="FM324" s="401"/>
      <c r="FN324" s="401"/>
      <c r="FO324" s="401"/>
      <c r="FP324" s="401"/>
      <c r="FQ324" s="401"/>
      <c r="FR324" s="401"/>
      <c r="FS324" s="401"/>
      <c r="FT324" s="401"/>
      <c r="FU324" s="401"/>
      <c r="FV324" s="401"/>
      <c r="FW324" s="401"/>
      <c r="FX324" s="401"/>
      <c r="FY324" s="401"/>
      <c r="FZ324" s="401"/>
      <c r="GA324" s="401"/>
      <c r="GB324" s="401"/>
      <c r="GC324" s="401"/>
      <c r="GD324" s="401"/>
      <c r="GE324" s="401"/>
      <c r="GF324" s="401"/>
      <c r="GG324" s="401"/>
      <c r="GH324" s="401"/>
      <c r="GI324" s="401"/>
      <c r="GJ324" s="401"/>
      <c r="GK324" s="401"/>
      <c r="GL324" s="401"/>
      <c r="GM324" s="401"/>
      <c r="GN324" s="401"/>
      <c r="GO324" s="401"/>
      <c r="GP324" s="401"/>
      <c r="GQ324" s="401"/>
      <c r="GR324" s="401"/>
      <c r="GS324" s="401"/>
      <c r="GT324" s="401"/>
      <c r="GU324" s="401"/>
      <c r="GV324" s="401"/>
      <c r="GW324" s="401"/>
      <c r="GX324" s="401"/>
      <c r="GY324" s="401"/>
      <c r="GZ324" s="401"/>
      <c r="HA324" s="401"/>
      <c r="HB324" s="401"/>
      <c r="HC324" s="401"/>
      <c r="HD324" s="401"/>
      <c r="HE324" s="401"/>
      <c r="HF324" s="401"/>
      <c r="HG324" s="401"/>
      <c r="HH324" s="401"/>
      <c r="HI324" s="401"/>
      <c r="HJ324" s="401"/>
      <c r="HK324" s="401"/>
      <c r="HL324" s="401"/>
      <c r="HM324" s="401"/>
      <c r="HN324" s="401"/>
      <c r="HO324" s="401"/>
      <c r="HP324" s="401"/>
      <c r="HQ324" s="401"/>
      <c r="HR324" s="401"/>
      <c r="HS324" s="401"/>
      <c r="HT324" s="401"/>
      <c r="HU324" s="401"/>
      <c r="HV324" s="401"/>
      <c r="HW324" s="401"/>
      <c r="HX324" s="401"/>
      <c r="HY324" s="401"/>
      <c r="HZ324" s="401"/>
      <c r="IA324" s="401"/>
      <c r="IB324" s="401"/>
      <c r="IC324" s="401"/>
      <c r="ID324" s="401"/>
      <c r="IE324" s="401"/>
      <c r="IF324" s="401"/>
      <c r="IG324" s="401"/>
      <c r="IH324" s="401"/>
      <c r="II324" s="401"/>
      <c r="IJ324" s="401"/>
      <c r="IK324" s="401"/>
      <c r="IL324" s="401"/>
      <c r="IM324" s="401"/>
      <c r="IN324" s="401"/>
      <c r="IO324" s="401"/>
      <c r="IP324" s="401"/>
      <c r="IQ324" s="401"/>
      <c r="IR324" s="401"/>
      <c r="IS324" s="401"/>
      <c r="IT324" s="401"/>
      <c r="IU324" s="401"/>
      <c r="IV324" s="401"/>
      <c r="IW324" s="401"/>
      <c r="IX324" s="401"/>
      <c r="IY324" s="401"/>
      <c r="IZ324" s="401"/>
      <c r="JA324" s="401"/>
      <c r="JB324" s="401"/>
      <c r="JC324" s="401"/>
      <c r="JD324" s="401"/>
      <c r="JE324" s="401"/>
      <c r="JF324" s="401"/>
      <c r="JG324" s="401"/>
      <c r="JH324" s="401"/>
      <c r="JI324" s="401"/>
      <c r="JJ324" s="401"/>
      <c r="JK324" s="401"/>
      <c r="JL324" s="401"/>
      <c r="JM324" s="401"/>
      <c r="JN324" s="401"/>
      <c r="JO324" s="401"/>
      <c r="JP324" s="401"/>
      <c r="JQ324" s="401"/>
      <c r="JR324" s="401"/>
      <c r="JS324" s="401"/>
      <c r="JT324" s="401"/>
      <c r="JU324" s="401"/>
      <c r="JV324" s="401"/>
      <c r="JW324" s="401"/>
      <c r="JX324" s="401"/>
      <c r="JY324" s="401"/>
      <c r="JZ324" s="401"/>
      <c r="KA324" s="401"/>
      <c r="KB324" s="401"/>
      <c r="KC324" s="401"/>
      <c r="KD324" s="401"/>
      <c r="KE324" s="401"/>
      <c r="KF324" s="401"/>
      <c r="KG324" s="401"/>
      <c r="KH324" s="401"/>
      <c r="KI324" s="401"/>
      <c r="KJ324" s="401"/>
      <c r="KK324" s="401"/>
      <c r="KL324" s="401"/>
      <c r="KM324" s="401"/>
      <c r="KN324" s="401"/>
      <c r="KO324" s="401"/>
      <c r="KP324" s="401"/>
      <c r="KQ324" s="401"/>
      <c r="KR324" s="401"/>
      <c r="KS324" s="401"/>
      <c r="KT324" s="401"/>
      <c r="KU324" s="401"/>
      <c r="KV324" s="401"/>
      <c r="KW324" s="401"/>
      <c r="KX324" s="401"/>
      <c r="KY324" s="401"/>
      <c r="KZ324" s="401"/>
      <c r="LA324" s="401"/>
      <c r="LB324" s="401"/>
      <c r="LC324" s="401"/>
      <c r="LD324" s="401"/>
      <c r="LE324" s="401"/>
      <c r="LF324" s="401"/>
      <c r="LG324" s="401"/>
      <c r="LH324" s="401"/>
      <c r="LI324" s="401"/>
      <c r="LJ324" s="401"/>
      <c r="LK324" s="401"/>
      <c r="LL324" s="401"/>
      <c r="LM324" s="401"/>
      <c r="LN324" s="401"/>
      <c r="LO324" s="401"/>
      <c r="LP324" s="401"/>
      <c r="LQ324" s="401"/>
      <c r="LR324" s="401"/>
      <c r="LS324" s="401"/>
      <c r="LT324" s="401"/>
      <c r="LU324" s="401"/>
      <c r="LV324" s="401"/>
      <c r="LW324" s="401"/>
      <c r="LX324" s="401"/>
      <c r="LY324" s="401"/>
      <c r="LZ324" s="401"/>
      <c r="MA324" s="401"/>
      <c r="MB324" s="401"/>
      <c r="MC324" s="401"/>
      <c r="MD324" s="401"/>
      <c r="ME324" s="401"/>
      <c r="MF324" s="401"/>
      <c r="MG324" s="401"/>
      <c r="MH324" s="401"/>
      <c r="MI324" s="401"/>
      <c r="MJ324" s="401"/>
      <c r="MK324" s="401"/>
      <c r="ML324" s="401"/>
      <c r="MM324" s="401"/>
      <c r="MN324" s="401"/>
      <c r="MO324" s="401"/>
      <c r="MP324" s="401"/>
      <c r="MQ324" s="401"/>
      <c r="MR324" s="401"/>
      <c r="MS324" s="401"/>
      <c r="MT324" s="401"/>
      <c r="MU324" s="401"/>
      <c r="MV324" s="401"/>
      <c r="MW324" s="401"/>
      <c r="MX324" s="401"/>
      <c r="MY324" s="401"/>
      <c r="MZ324" s="401"/>
      <c r="NA324" s="401"/>
      <c r="NB324" s="401"/>
      <c r="NC324" s="401"/>
      <c r="ND324" s="401"/>
      <c r="NE324" s="401"/>
      <c r="NF324" s="401"/>
      <c r="NG324" s="401"/>
      <c r="NH324" s="401"/>
      <c r="NI324" s="401"/>
      <c r="NJ324" s="401"/>
      <c r="NK324" s="401"/>
      <c r="NL324" s="401"/>
      <c r="NM324" s="401"/>
      <c r="NN324" s="401"/>
      <c r="NO324" s="401"/>
      <c r="NP324" s="401"/>
      <c r="NQ324" s="401"/>
      <c r="NR324" s="401"/>
      <c r="NS324" s="401"/>
      <c r="NT324" s="401"/>
      <c r="NU324" s="401"/>
      <c r="NV324" s="401"/>
      <c r="NW324" s="401"/>
      <c r="NX324" s="401"/>
      <c r="NY324" s="401"/>
      <c r="NZ324" s="401"/>
      <c r="OA324" s="401"/>
      <c r="OB324" s="401"/>
      <c r="OC324" s="401"/>
      <c r="OD324" s="401"/>
      <c r="OE324" s="401"/>
      <c r="OF324" s="401"/>
      <c r="OG324" s="401"/>
      <c r="OH324" s="401"/>
      <c r="OI324" s="401"/>
      <c r="OJ324" s="401"/>
      <c r="OK324" s="401"/>
      <c r="OL324" s="401"/>
      <c r="OM324" s="401"/>
      <c r="ON324" s="401"/>
      <c r="OO324" s="401"/>
      <c r="OP324" s="401"/>
      <c r="OQ324" s="401"/>
      <c r="OR324" s="401"/>
      <c r="OS324" s="401"/>
      <c r="OT324" s="401"/>
      <c r="OU324" s="401"/>
      <c r="OV324" s="401"/>
      <c r="OW324" s="401"/>
      <c r="OX324" s="401"/>
      <c r="OY324" s="401"/>
      <c r="OZ324" s="401"/>
      <c r="PA324" s="401"/>
      <c r="PB324" s="401"/>
      <c r="PC324" s="401"/>
      <c r="PD324" s="401"/>
      <c r="PE324" s="401"/>
      <c r="PF324" s="401"/>
      <c r="PG324" s="401"/>
      <c r="PH324" s="401"/>
      <c r="PI324" s="401"/>
      <c r="PJ324" s="401"/>
      <c r="PK324" s="401"/>
      <c r="PL324" s="401"/>
      <c r="PM324" s="401"/>
      <c r="PN324" s="401"/>
      <c r="PO324" s="401"/>
      <c r="PP324" s="401"/>
      <c r="PQ324" s="401"/>
      <c r="PR324" s="401"/>
      <c r="PS324" s="401"/>
      <c r="PT324" s="401"/>
      <c r="PU324" s="401"/>
      <c r="PV324" s="401"/>
      <c r="PW324" s="401"/>
      <c r="PX324" s="401"/>
      <c r="PY324" s="401"/>
      <c r="PZ324" s="401"/>
      <c r="QA324" s="401"/>
      <c r="QB324" s="401"/>
      <c r="QC324" s="401"/>
      <c r="QD324" s="401"/>
      <c r="QE324" s="401"/>
      <c r="QF324" s="401"/>
      <c r="QG324" s="401"/>
      <c r="QH324" s="401"/>
      <c r="QI324" s="401"/>
      <c r="QJ324" s="401"/>
      <c r="QK324" s="401"/>
      <c r="QL324" s="401"/>
      <c r="QM324" s="401"/>
      <c r="QN324" s="401"/>
      <c r="QO324" s="401"/>
      <c r="QP324" s="401"/>
      <c r="QQ324" s="401"/>
      <c r="QR324" s="401"/>
      <c r="QS324" s="401"/>
      <c r="QT324" s="401"/>
      <c r="QU324" s="401"/>
      <c r="QV324" s="401"/>
      <c r="QW324" s="401"/>
      <c r="QX324" s="401"/>
      <c r="QY324" s="401"/>
      <c r="QZ324" s="401"/>
      <c r="RA324" s="401"/>
      <c r="RB324" s="401"/>
      <c r="RC324" s="401"/>
      <c r="RD324" s="401"/>
      <c r="RE324" s="401"/>
      <c r="RF324" s="401"/>
      <c r="RG324" s="401"/>
      <c r="RH324" s="401"/>
      <c r="RI324" s="401"/>
      <c r="RJ324" s="401"/>
      <c r="RK324" s="401"/>
      <c r="RL324" s="401"/>
      <c r="RM324" s="401"/>
      <c r="RN324" s="401"/>
      <c r="RO324" s="401"/>
      <c r="RP324" s="401"/>
      <c r="RQ324" s="401"/>
      <c r="RR324" s="401"/>
      <c r="RS324" s="401"/>
      <c r="RT324" s="401"/>
      <c r="RU324" s="401"/>
      <c r="RV324" s="401"/>
      <c r="RW324" s="401"/>
      <c r="RX324" s="401"/>
      <c r="RY324" s="401"/>
      <c r="RZ324" s="401"/>
      <c r="SA324" s="401"/>
      <c r="SB324" s="401"/>
      <c r="SC324" s="401"/>
      <c r="SD324" s="401"/>
      <c r="SE324" s="401"/>
      <c r="SF324" s="401"/>
      <c r="SG324" s="401"/>
      <c r="SH324" s="401"/>
      <c r="SI324" s="401"/>
      <c r="SJ324" s="401"/>
      <c r="SK324" s="401"/>
      <c r="SL324" s="401"/>
      <c r="SM324" s="401"/>
      <c r="SN324" s="401"/>
      <c r="SO324" s="401"/>
      <c r="SP324" s="401"/>
      <c r="SQ324" s="401"/>
      <c r="SR324" s="401"/>
      <c r="SS324" s="401"/>
      <c r="ST324" s="401"/>
      <c r="SU324" s="401"/>
      <c r="SV324" s="401"/>
      <c r="SW324" s="401"/>
      <c r="SX324" s="401"/>
      <c r="SY324" s="401"/>
      <c r="SZ324" s="401"/>
      <c r="TA324" s="401"/>
      <c r="TB324" s="401"/>
      <c r="TC324" s="401"/>
      <c r="TD324" s="401"/>
      <c r="TE324" s="401"/>
      <c r="TF324" s="401"/>
      <c r="TG324" s="401"/>
      <c r="TH324" s="401"/>
      <c r="TI324" s="401"/>
      <c r="TJ324" s="401"/>
      <c r="TK324" s="401"/>
      <c r="TL324" s="401"/>
      <c r="TM324" s="401"/>
      <c r="TN324" s="401"/>
      <c r="TO324" s="401"/>
      <c r="TP324" s="401"/>
      <c r="TQ324" s="401"/>
      <c r="TR324" s="401"/>
      <c r="TS324" s="401"/>
      <c r="TT324" s="401"/>
      <c r="TU324" s="401"/>
      <c r="TV324" s="401"/>
      <c r="TW324" s="401"/>
      <c r="TX324" s="401"/>
      <c r="TY324" s="401"/>
      <c r="TZ324" s="401"/>
      <c r="UA324" s="401"/>
      <c r="UB324" s="401"/>
      <c r="UC324" s="401"/>
      <c r="UD324" s="401"/>
      <c r="UE324" s="401"/>
      <c r="UF324" s="401"/>
      <c r="UG324" s="401"/>
      <c r="UH324" s="401"/>
      <c r="UI324" s="401"/>
      <c r="UJ324" s="401"/>
      <c r="UK324" s="401"/>
      <c r="UL324" s="401"/>
      <c r="UM324" s="401"/>
    </row>
    <row r="325" spans="1:559" s="401" customFormat="1" ht="13.95" customHeight="1">
      <c r="A325" s="953"/>
      <c r="B325" s="468" t="s">
        <v>1323</v>
      </c>
      <c r="C325" s="469" t="s">
        <v>733</v>
      </c>
      <c r="D325" s="469" t="s">
        <v>1473</v>
      </c>
      <c r="E325" s="469" t="s">
        <v>1474</v>
      </c>
      <c r="F325" s="470">
        <v>22.19</v>
      </c>
      <c r="G325" s="470">
        <v>1.3</v>
      </c>
      <c r="H325" s="470">
        <v>2.31</v>
      </c>
      <c r="I325" s="471">
        <f t="shared" ref="I325:L326" si="181">I324</f>
        <v>3</v>
      </c>
      <c r="J325" s="472">
        <f t="shared" si="181"/>
        <v>64.820000000000007</v>
      </c>
      <c r="K325" s="472">
        <f t="shared" si="181"/>
        <v>78.436724179430144</v>
      </c>
      <c r="L325" s="473">
        <f t="shared" si="181"/>
        <v>1.2100697960418101</v>
      </c>
      <c r="M325" s="474">
        <f t="shared" si="154"/>
        <v>0.54349541552093061</v>
      </c>
      <c r="N325" s="475">
        <f t="shared" si="155"/>
        <v>0.2933943732568518</v>
      </c>
      <c r="O325" s="475">
        <f t="shared" si="156"/>
        <v>0.41321125348629639</v>
      </c>
      <c r="P325" s="475">
        <f t="shared" si="157"/>
        <v>0.58678874651370361</v>
      </c>
      <c r="Q325" s="476">
        <f t="shared" si="158"/>
        <v>1.7603662395411108</v>
      </c>
      <c r="R325" s="477"/>
      <c r="S325" s="472"/>
      <c r="T325" s="472"/>
      <c r="U325" s="473"/>
      <c r="V325" s="478">
        <f t="shared" si="159"/>
        <v>42.63000000000001</v>
      </c>
      <c r="W325" s="478">
        <f t="shared" si="160"/>
        <v>1.196</v>
      </c>
      <c r="X325" s="479">
        <f t="shared" si="161"/>
        <v>93.810322118598449</v>
      </c>
      <c r="Y325" s="480" t="str">
        <f t="shared" si="162"/>
        <v>Accept</v>
      </c>
      <c r="Z325" s="479"/>
      <c r="AA325" s="479"/>
      <c r="AB325" s="481"/>
      <c r="AC325" s="481"/>
      <c r="AD325" s="479"/>
      <c r="AE325" s="481"/>
      <c r="AF325" s="464"/>
      <c r="AG325" s="482"/>
      <c r="AH325" s="482"/>
      <c r="AI325" s="483"/>
      <c r="AJ325" s="552"/>
      <c r="AK325" s="552"/>
      <c r="AL325" s="552"/>
    </row>
    <row r="326" spans="1:559" s="501" customFormat="1" ht="13.95" customHeight="1">
      <c r="A326" s="953"/>
      <c r="B326" s="484" t="s">
        <v>1323</v>
      </c>
      <c r="C326" s="485" t="s">
        <v>733</v>
      </c>
      <c r="D326" s="485" t="s">
        <v>1475</v>
      </c>
      <c r="E326" s="485" t="s">
        <v>1476</v>
      </c>
      <c r="F326" s="486">
        <v>155.34</v>
      </c>
      <c r="G326" s="486">
        <v>6.83</v>
      </c>
      <c r="H326" s="486">
        <v>15.39</v>
      </c>
      <c r="I326" s="487">
        <f t="shared" si="181"/>
        <v>3</v>
      </c>
      <c r="J326" s="488">
        <f t="shared" si="181"/>
        <v>64.820000000000007</v>
      </c>
      <c r="K326" s="488">
        <f t="shared" si="181"/>
        <v>78.436724179430144</v>
      </c>
      <c r="L326" s="489">
        <f t="shared" si="181"/>
        <v>1.2100697960418101</v>
      </c>
      <c r="M326" s="490">
        <f t="shared" si="154"/>
        <v>1.1540512552886377</v>
      </c>
      <c r="N326" s="491">
        <f t="shared" si="155"/>
        <v>0.87576042202183912</v>
      </c>
      <c r="O326" s="491">
        <f t="shared" si="156"/>
        <v>0.75152084404367825</v>
      </c>
      <c r="P326" s="491">
        <f t="shared" si="157"/>
        <v>0.24847915595632175</v>
      </c>
      <c r="Q326" s="492">
        <f t="shared" si="158"/>
        <v>0.74543746786896525</v>
      </c>
      <c r="R326" s="493"/>
      <c r="S326" s="488"/>
      <c r="T326" s="488"/>
      <c r="U326" s="489"/>
      <c r="V326" s="494">
        <f t="shared" si="159"/>
        <v>90.52</v>
      </c>
      <c r="W326" s="494">
        <f t="shared" si="160"/>
        <v>1.196</v>
      </c>
      <c r="X326" s="495">
        <f t="shared" si="161"/>
        <v>93.810322118598449</v>
      </c>
      <c r="Y326" s="496" t="str">
        <f t="shared" si="162"/>
        <v>Accept</v>
      </c>
      <c r="Z326" s="495"/>
      <c r="AA326" s="495"/>
      <c r="AB326" s="497"/>
      <c r="AC326" s="497"/>
      <c r="AD326" s="495"/>
      <c r="AE326" s="497"/>
      <c r="AF326" s="498"/>
      <c r="AG326" s="499"/>
      <c r="AH326" s="499"/>
      <c r="AI326" s="500"/>
      <c r="AJ326" s="552"/>
      <c r="AK326" s="552"/>
      <c r="AL326" s="552"/>
      <c r="AM326" s="401"/>
      <c r="AN326" s="401"/>
      <c r="AO326" s="401"/>
      <c r="AP326" s="401"/>
      <c r="AQ326" s="401"/>
      <c r="AR326" s="401"/>
      <c r="AS326" s="401"/>
      <c r="AT326" s="401"/>
      <c r="AU326" s="401"/>
      <c r="AV326" s="401"/>
      <c r="AW326" s="401"/>
      <c r="AX326" s="401"/>
      <c r="AY326" s="401"/>
      <c r="AZ326" s="401"/>
      <c r="BA326" s="401"/>
      <c r="BB326" s="401"/>
      <c r="BC326" s="401"/>
      <c r="BD326" s="401"/>
      <c r="BE326" s="401"/>
      <c r="BF326" s="401"/>
      <c r="BG326" s="401"/>
      <c r="BH326" s="401"/>
      <c r="BI326" s="401"/>
      <c r="BJ326" s="401"/>
      <c r="BK326" s="401"/>
      <c r="BL326" s="401"/>
      <c r="BM326" s="401"/>
      <c r="BN326" s="401"/>
      <c r="BO326" s="401"/>
      <c r="BP326" s="401"/>
      <c r="BQ326" s="401"/>
      <c r="BR326" s="401"/>
      <c r="BS326" s="401"/>
      <c r="BT326" s="401"/>
      <c r="BU326" s="401"/>
      <c r="BV326" s="401"/>
      <c r="BW326" s="401"/>
      <c r="BX326" s="401"/>
      <c r="BY326" s="401"/>
      <c r="BZ326" s="401"/>
      <c r="CA326" s="401"/>
      <c r="CB326" s="401"/>
      <c r="CC326" s="401"/>
      <c r="CD326" s="401"/>
      <c r="CE326" s="401"/>
      <c r="CF326" s="401"/>
      <c r="CG326" s="401"/>
      <c r="CH326" s="401"/>
      <c r="CI326" s="401"/>
      <c r="CJ326" s="401"/>
      <c r="CK326" s="401"/>
      <c r="CL326" s="401"/>
      <c r="CM326" s="401"/>
      <c r="CN326" s="401"/>
      <c r="CO326" s="401"/>
      <c r="CP326" s="401"/>
      <c r="CQ326" s="401"/>
      <c r="CR326" s="401"/>
      <c r="CS326" s="401"/>
      <c r="CT326" s="401"/>
      <c r="CU326" s="401"/>
      <c r="CV326" s="401"/>
      <c r="CW326" s="401"/>
      <c r="CX326" s="401"/>
      <c r="CY326" s="401"/>
      <c r="CZ326" s="401"/>
      <c r="DA326" s="401"/>
      <c r="DB326" s="401"/>
      <c r="DC326" s="401"/>
      <c r="DD326" s="401"/>
      <c r="DE326" s="401"/>
      <c r="DF326" s="401"/>
      <c r="DG326" s="401"/>
      <c r="DH326" s="401"/>
      <c r="DI326" s="401"/>
      <c r="DJ326" s="401"/>
      <c r="DK326" s="401"/>
      <c r="DL326" s="401"/>
      <c r="DM326" s="401"/>
      <c r="DN326" s="401"/>
      <c r="DO326" s="401"/>
      <c r="DP326" s="401"/>
      <c r="DQ326" s="401"/>
      <c r="DR326" s="401"/>
      <c r="DS326" s="401"/>
      <c r="DT326" s="401"/>
      <c r="DU326" s="401"/>
      <c r="DV326" s="401"/>
      <c r="DW326" s="401"/>
      <c r="DX326" s="401"/>
      <c r="DY326" s="401"/>
      <c r="DZ326" s="401"/>
      <c r="EA326" s="401"/>
      <c r="EB326" s="401"/>
      <c r="EC326" s="401"/>
      <c r="ED326" s="401"/>
      <c r="EE326" s="401"/>
      <c r="EF326" s="401"/>
      <c r="EG326" s="401"/>
      <c r="EH326" s="401"/>
      <c r="EI326" s="401"/>
      <c r="EJ326" s="401"/>
      <c r="EK326" s="401"/>
      <c r="EL326" s="401"/>
      <c r="EM326" s="401"/>
      <c r="EN326" s="401"/>
      <c r="EO326" s="401"/>
      <c r="EP326" s="401"/>
      <c r="EQ326" s="401"/>
      <c r="ER326" s="401"/>
      <c r="ES326" s="401"/>
      <c r="ET326" s="401"/>
      <c r="EU326" s="401"/>
      <c r="EV326" s="401"/>
      <c r="EW326" s="401"/>
      <c r="EX326" s="401"/>
      <c r="EY326" s="401"/>
      <c r="EZ326" s="401"/>
      <c r="FA326" s="401"/>
      <c r="FB326" s="401"/>
      <c r="FC326" s="401"/>
      <c r="FD326" s="401"/>
      <c r="FE326" s="401"/>
      <c r="FF326" s="401"/>
      <c r="FG326" s="401"/>
      <c r="FH326" s="401"/>
      <c r="FI326" s="401"/>
      <c r="FJ326" s="401"/>
      <c r="FK326" s="401"/>
      <c r="FL326" s="401"/>
      <c r="FM326" s="401"/>
      <c r="FN326" s="401"/>
      <c r="FO326" s="401"/>
      <c r="FP326" s="401"/>
      <c r="FQ326" s="401"/>
      <c r="FR326" s="401"/>
      <c r="FS326" s="401"/>
      <c r="FT326" s="401"/>
      <c r="FU326" s="401"/>
      <c r="FV326" s="401"/>
      <c r="FW326" s="401"/>
      <c r="FX326" s="401"/>
      <c r="FY326" s="401"/>
      <c r="FZ326" s="401"/>
      <c r="GA326" s="401"/>
      <c r="GB326" s="401"/>
      <c r="GC326" s="401"/>
      <c r="GD326" s="401"/>
      <c r="GE326" s="401"/>
      <c r="GF326" s="401"/>
      <c r="GG326" s="401"/>
      <c r="GH326" s="401"/>
      <c r="GI326" s="401"/>
      <c r="GJ326" s="401"/>
      <c r="GK326" s="401"/>
      <c r="GL326" s="401"/>
      <c r="GM326" s="401"/>
      <c r="GN326" s="401"/>
      <c r="GO326" s="401"/>
      <c r="GP326" s="401"/>
      <c r="GQ326" s="401"/>
      <c r="GR326" s="401"/>
      <c r="GS326" s="401"/>
      <c r="GT326" s="401"/>
      <c r="GU326" s="401"/>
      <c r="GV326" s="401"/>
      <c r="GW326" s="401"/>
      <c r="GX326" s="401"/>
      <c r="GY326" s="401"/>
      <c r="GZ326" s="401"/>
      <c r="HA326" s="401"/>
      <c r="HB326" s="401"/>
      <c r="HC326" s="401"/>
      <c r="HD326" s="401"/>
      <c r="HE326" s="401"/>
      <c r="HF326" s="401"/>
      <c r="HG326" s="401"/>
      <c r="HH326" s="401"/>
      <c r="HI326" s="401"/>
      <c r="HJ326" s="401"/>
      <c r="HK326" s="401"/>
      <c r="HL326" s="401"/>
      <c r="HM326" s="401"/>
      <c r="HN326" s="401"/>
      <c r="HO326" s="401"/>
      <c r="HP326" s="401"/>
      <c r="HQ326" s="401"/>
      <c r="HR326" s="401"/>
      <c r="HS326" s="401"/>
      <c r="HT326" s="401"/>
      <c r="HU326" s="401"/>
      <c r="HV326" s="401"/>
      <c r="HW326" s="401"/>
      <c r="HX326" s="401"/>
      <c r="HY326" s="401"/>
      <c r="HZ326" s="401"/>
      <c r="IA326" s="401"/>
      <c r="IB326" s="401"/>
      <c r="IC326" s="401"/>
      <c r="ID326" s="401"/>
      <c r="IE326" s="401"/>
      <c r="IF326" s="401"/>
      <c r="IG326" s="401"/>
      <c r="IH326" s="401"/>
      <c r="II326" s="401"/>
      <c r="IJ326" s="401"/>
      <c r="IK326" s="401"/>
      <c r="IL326" s="401"/>
      <c r="IM326" s="401"/>
      <c r="IN326" s="401"/>
      <c r="IO326" s="401"/>
      <c r="IP326" s="401"/>
      <c r="IQ326" s="401"/>
      <c r="IR326" s="401"/>
      <c r="IS326" s="401"/>
      <c r="IT326" s="401"/>
      <c r="IU326" s="401"/>
      <c r="IV326" s="401"/>
      <c r="IW326" s="401"/>
      <c r="IX326" s="401"/>
      <c r="IY326" s="401"/>
      <c r="IZ326" s="401"/>
      <c r="JA326" s="401"/>
      <c r="JB326" s="401"/>
      <c r="JC326" s="401"/>
      <c r="JD326" s="401"/>
      <c r="JE326" s="401"/>
      <c r="JF326" s="401"/>
      <c r="JG326" s="401"/>
      <c r="JH326" s="401"/>
      <c r="JI326" s="401"/>
      <c r="JJ326" s="401"/>
      <c r="JK326" s="401"/>
      <c r="JL326" s="401"/>
      <c r="JM326" s="401"/>
      <c r="JN326" s="401"/>
      <c r="JO326" s="401"/>
      <c r="JP326" s="401"/>
      <c r="JQ326" s="401"/>
      <c r="JR326" s="401"/>
      <c r="JS326" s="401"/>
      <c r="JT326" s="401"/>
      <c r="JU326" s="401"/>
      <c r="JV326" s="401"/>
      <c r="JW326" s="401"/>
      <c r="JX326" s="401"/>
      <c r="JY326" s="401"/>
      <c r="JZ326" s="401"/>
      <c r="KA326" s="401"/>
      <c r="KB326" s="401"/>
      <c r="KC326" s="401"/>
      <c r="KD326" s="401"/>
      <c r="KE326" s="401"/>
      <c r="KF326" s="401"/>
      <c r="KG326" s="401"/>
      <c r="KH326" s="401"/>
      <c r="KI326" s="401"/>
      <c r="KJ326" s="401"/>
      <c r="KK326" s="401"/>
      <c r="KL326" s="401"/>
      <c r="KM326" s="401"/>
      <c r="KN326" s="401"/>
      <c r="KO326" s="401"/>
      <c r="KP326" s="401"/>
      <c r="KQ326" s="401"/>
      <c r="KR326" s="401"/>
      <c r="KS326" s="401"/>
      <c r="KT326" s="401"/>
      <c r="KU326" s="401"/>
      <c r="KV326" s="401"/>
      <c r="KW326" s="401"/>
      <c r="KX326" s="401"/>
      <c r="KY326" s="401"/>
      <c r="KZ326" s="401"/>
      <c r="LA326" s="401"/>
      <c r="LB326" s="401"/>
      <c r="LC326" s="401"/>
      <c r="LD326" s="401"/>
      <c r="LE326" s="401"/>
      <c r="LF326" s="401"/>
      <c r="LG326" s="401"/>
      <c r="LH326" s="401"/>
      <c r="LI326" s="401"/>
      <c r="LJ326" s="401"/>
      <c r="LK326" s="401"/>
      <c r="LL326" s="401"/>
      <c r="LM326" s="401"/>
      <c r="LN326" s="401"/>
      <c r="LO326" s="401"/>
      <c r="LP326" s="401"/>
      <c r="LQ326" s="401"/>
      <c r="LR326" s="401"/>
      <c r="LS326" s="401"/>
      <c r="LT326" s="401"/>
      <c r="LU326" s="401"/>
      <c r="LV326" s="401"/>
      <c r="LW326" s="401"/>
      <c r="LX326" s="401"/>
      <c r="LY326" s="401"/>
      <c r="LZ326" s="401"/>
      <c r="MA326" s="401"/>
      <c r="MB326" s="401"/>
      <c r="MC326" s="401"/>
      <c r="MD326" s="401"/>
      <c r="ME326" s="401"/>
      <c r="MF326" s="401"/>
      <c r="MG326" s="401"/>
      <c r="MH326" s="401"/>
      <c r="MI326" s="401"/>
      <c r="MJ326" s="401"/>
      <c r="MK326" s="401"/>
      <c r="ML326" s="401"/>
      <c r="MM326" s="401"/>
      <c r="MN326" s="401"/>
      <c r="MO326" s="401"/>
      <c r="MP326" s="401"/>
      <c r="MQ326" s="401"/>
      <c r="MR326" s="401"/>
      <c r="MS326" s="401"/>
      <c r="MT326" s="401"/>
      <c r="MU326" s="401"/>
      <c r="MV326" s="401"/>
      <c r="MW326" s="401"/>
      <c r="MX326" s="401"/>
      <c r="MY326" s="401"/>
      <c r="MZ326" s="401"/>
      <c r="NA326" s="401"/>
      <c r="NB326" s="401"/>
      <c r="NC326" s="401"/>
      <c r="ND326" s="401"/>
      <c r="NE326" s="401"/>
      <c r="NF326" s="401"/>
      <c r="NG326" s="401"/>
      <c r="NH326" s="401"/>
      <c r="NI326" s="401"/>
      <c r="NJ326" s="401"/>
      <c r="NK326" s="401"/>
      <c r="NL326" s="401"/>
      <c r="NM326" s="401"/>
      <c r="NN326" s="401"/>
      <c r="NO326" s="401"/>
      <c r="NP326" s="401"/>
      <c r="NQ326" s="401"/>
      <c r="NR326" s="401"/>
      <c r="NS326" s="401"/>
      <c r="NT326" s="401"/>
      <c r="NU326" s="401"/>
      <c r="NV326" s="401"/>
      <c r="NW326" s="401"/>
      <c r="NX326" s="401"/>
      <c r="NY326" s="401"/>
      <c r="NZ326" s="401"/>
      <c r="OA326" s="401"/>
      <c r="OB326" s="401"/>
      <c r="OC326" s="401"/>
      <c r="OD326" s="401"/>
      <c r="OE326" s="401"/>
      <c r="OF326" s="401"/>
      <c r="OG326" s="401"/>
      <c r="OH326" s="401"/>
      <c r="OI326" s="401"/>
      <c r="OJ326" s="401"/>
      <c r="OK326" s="401"/>
      <c r="OL326" s="401"/>
      <c r="OM326" s="401"/>
      <c r="ON326" s="401"/>
      <c r="OO326" s="401"/>
      <c r="OP326" s="401"/>
      <c r="OQ326" s="401"/>
      <c r="OR326" s="401"/>
      <c r="OS326" s="401"/>
      <c r="OT326" s="401"/>
      <c r="OU326" s="401"/>
      <c r="OV326" s="401"/>
      <c r="OW326" s="401"/>
      <c r="OX326" s="401"/>
      <c r="OY326" s="401"/>
      <c r="OZ326" s="401"/>
      <c r="PA326" s="401"/>
      <c r="PB326" s="401"/>
      <c r="PC326" s="401"/>
      <c r="PD326" s="401"/>
      <c r="PE326" s="401"/>
      <c r="PF326" s="401"/>
      <c r="PG326" s="401"/>
      <c r="PH326" s="401"/>
      <c r="PI326" s="401"/>
      <c r="PJ326" s="401"/>
      <c r="PK326" s="401"/>
      <c r="PL326" s="401"/>
      <c r="PM326" s="401"/>
      <c r="PN326" s="401"/>
      <c r="PO326" s="401"/>
      <c r="PP326" s="401"/>
      <c r="PQ326" s="401"/>
      <c r="PR326" s="401"/>
      <c r="PS326" s="401"/>
      <c r="PT326" s="401"/>
      <c r="PU326" s="401"/>
      <c r="PV326" s="401"/>
      <c r="PW326" s="401"/>
      <c r="PX326" s="401"/>
      <c r="PY326" s="401"/>
      <c r="PZ326" s="401"/>
      <c r="QA326" s="401"/>
      <c r="QB326" s="401"/>
      <c r="QC326" s="401"/>
      <c r="QD326" s="401"/>
      <c r="QE326" s="401"/>
      <c r="QF326" s="401"/>
      <c r="QG326" s="401"/>
      <c r="QH326" s="401"/>
      <c r="QI326" s="401"/>
      <c r="QJ326" s="401"/>
      <c r="QK326" s="401"/>
      <c r="QL326" s="401"/>
      <c r="QM326" s="401"/>
      <c r="QN326" s="401"/>
      <c r="QO326" s="401"/>
      <c r="QP326" s="401"/>
      <c r="QQ326" s="401"/>
      <c r="QR326" s="401"/>
      <c r="QS326" s="401"/>
      <c r="QT326" s="401"/>
      <c r="QU326" s="401"/>
      <c r="QV326" s="401"/>
      <c r="QW326" s="401"/>
      <c r="QX326" s="401"/>
      <c r="QY326" s="401"/>
      <c r="QZ326" s="401"/>
      <c r="RA326" s="401"/>
      <c r="RB326" s="401"/>
      <c r="RC326" s="401"/>
      <c r="RD326" s="401"/>
      <c r="RE326" s="401"/>
      <c r="RF326" s="401"/>
      <c r="RG326" s="401"/>
      <c r="RH326" s="401"/>
      <c r="RI326" s="401"/>
      <c r="RJ326" s="401"/>
      <c r="RK326" s="401"/>
      <c r="RL326" s="401"/>
      <c r="RM326" s="401"/>
      <c r="RN326" s="401"/>
      <c r="RO326" s="401"/>
      <c r="RP326" s="401"/>
      <c r="RQ326" s="401"/>
      <c r="RR326" s="401"/>
      <c r="RS326" s="401"/>
      <c r="RT326" s="401"/>
      <c r="RU326" s="401"/>
      <c r="RV326" s="401"/>
      <c r="RW326" s="401"/>
      <c r="RX326" s="401"/>
      <c r="RY326" s="401"/>
      <c r="RZ326" s="401"/>
      <c r="SA326" s="401"/>
      <c r="SB326" s="401"/>
      <c r="SC326" s="401"/>
      <c r="SD326" s="401"/>
      <c r="SE326" s="401"/>
      <c r="SF326" s="401"/>
      <c r="SG326" s="401"/>
      <c r="SH326" s="401"/>
      <c r="SI326" s="401"/>
      <c r="SJ326" s="401"/>
      <c r="SK326" s="401"/>
      <c r="SL326" s="401"/>
      <c r="SM326" s="401"/>
      <c r="SN326" s="401"/>
      <c r="SO326" s="401"/>
      <c r="SP326" s="401"/>
      <c r="SQ326" s="401"/>
      <c r="SR326" s="401"/>
      <c r="SS326" s="401"/>
      <c r="ST326" s="401"/>
      <c r="SU326" s="401"/>
      <c r="SV326" s="401"/>
      <c r="SW326" s="401"/>
      <c r="SX326" s="401"/>
      <c r="SY326" s="401"/>
      <c r="SZ326" s="401"/>
      <c r="TA326" s="401"/>
      <c r="TB326" s="401"/>
      <c r="TC326" s="401"/>
      <c r="TD326" s="401"/>
      <c r="TE326" s="401"/>
      <c r="TF326" s="401"/>
      <c r="TG326" s="401"/>
      <c r="TH326" s="401"/>
      <c r="TI326" s="401"/>
      <c r="TJ326" s="401"/>
      <c r="TK326" s="401"/>
      <c r="TL326" s="401"/>
      <c r="TM326" s="401"/>
      <c r="TN326" s="401"/>
      <c r="TO326" s="401"/>
      <c r="TP326" s="401"/>
      <c r="TQ326" s="401"/>
      <c r="TR326" s="401"/>
      <c r="TS326" s="401"/>
      <c r="TT326" s="401"/>
      <c r="TU326" s="401"/>
      <c r="TV326" s="401"/>
      <c r="TW326" s="401"/>
      <c r="TX326" s="401"/>
      <c r="TY326" s="401"/>
      <c r="TZ326" s="401"/>
      <c r="UA326" s="401"/>
      <c r="UB326" s="401"/>
      <c r="UC326" s="401"/>
      <c r="UD326" s="401"/>
      <c r="UE326" s="401"/>
      <c r="UF326" s="401"/>
      <c r="UG326" s="401"/>
      <c r="UH326" s="401"/>
      <c r="UI326" s="401"/>
      <c r="UJ326" s="401"/>
      <c r="UK326" s="401"/>
      <c r="UL326" s="401"/>
      <c r="UM326" s="401"/>
    </row>
    <row r="327" spans="1:559" s="467" customFormat="1" ht="13.95" customHeight="1">
      <c r="A327" s="953"/>
      <c r="B327" s="450" t="s">
        <v>1323</v>
      </c>
      <c r="C327" s="451" t="s">
        <v>735</v>
      </c>
      <c r="D327" s="451" t="s">
        <v>1477</v>
      </c>
      <c r="E327" s="451" t="s">
        <v>1478</v>
      </c>
      <c r="F327" s="452">
        <v>25.12</v>
      </c>
      <c r="G327" s="452">
        <v>0.72</v>
      </c>
      <c r="H327" s="452">
        <v>2.27</v>
      </c>
      <c r="I327" s="453">
        <f>COUNT(F327:F329)</f>
        <v>3</v>
      </c>
      <c r="J327" s="458">
        <f>AVERAGE(F327:F329)</f>
        <v>31.49</v>
      </c>
      <c r="K327" s="458">
        <f>STDEV(F327:F329)</f>
        <v>15.229271157872267</v>
      </c>
      <c r="L327" s="459">
        <f>K327/J327</f>
        <v>0.4836224565853372</v>
      </c>
      <c r="M327" s="454">
        <f t="shared" si="154"/>
        <v>0.4182734639081685</v>
      </c>
      <c r="N327" s="455">
        <f t="shared" si="155"/>
        <v>0.33787359442980081</v>
      </c>
      <c r="O327" s="455">
        <f t="shared" si="156"/>
        <v>0.32425281114039839</v>
      </c>
      <c r="P327" s="455">
        <f t="shared" si="157"/>
        <v>0.67574718885960161</v>
      </c>
      <c r="Q327" s="456">
        <f t="shared" si="158"/>
        <v>2.0272415665788048</v>
      </c>
      <c r="R327" s="457">
        <f>COUNT(F327:F329)</f>
        <v>3</v>
      </c>
      <c r="S327" s="458">
        <f>AVERAGE(F327:F329)</f>
        <v>31.49</v>
      </c>
      <c r="T327" s="458">
        <f>STDEV(F327:F329)</f>
        <v>15.229271157872267</v>
      </c>
      <c r="U327" s="459">
        <f t="shared" si="163"/>
        <v>0.4836224565853372</v>
      </c>
      <c r="V327" s="460">
        <f t="shared" si="159"/>
        <v>6.3699999999999974</v>
      </c>
      <c r="W327" s="460">
        <f t="shared" si="160"/>
        <v>1.196</v>
      </c>
      <c r="X327" s="461">
        <f t="shared" si="161"/>
        <v>18.21420830481523</v>
      </c>
      <c r="Y327" s="462" t="str">
        <f t="shared" si="162"/>
        <v>Accept</v>
      </c>
      <c r="Z327" s="461"/>
      <c r="AA327" s="461"/>
      <c r="AB327" s="463"/>
      <c r="AC327" s="463"/>
      <c r="AD327" s="461"/>
      <c r="AE327" s="463"/>
      <c r="AF327" s="464">
        <f>COUNT(F327:F329)</f>
        <v>3</v>
      </c>
      <c r="AG327" s="465">
        <f>AVERAGE(F327:F329)</f>
        <v>31.49</v>
      </c>
      <c r="AH327" s="465">
        <f>STDEV(F327:F329)</f>
        <v>15.229271157872267</v>
      </c>
      <c r="AI327" s="466">
        <f>AH327/AG327</f>
        <v>0.4836224565853372</v>
      </c>
      <c r="AJ327" s="552"/>
      <c r="AK327" s="552"/>
      <c r="AL327" s="552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1"/>
      <c r="AW327" s="401"/>
      <c r="AX327" s="401"/>
      <c r="AY327" s="401"/>
      <c r="AZ327" s="401"/>
      <c r="BA327" s="401"/>
      <c r="BB327" s="401"/>
      <c r="BC327" s="401"/>
      <c r="BD327" s="401"/>
      <c r="BE327" s="401"/>
      <c r="BF327" s="401"/>
      <c r="BG327" s="401"/>
      <c r="BH327" s="401"/>
      <c r="BI327" s="401"/>
      <c r="BJ327" s="401"/>
      <c r="BK327" s="401"/>
      <c r="BL327" s="401"/>
      <c r="BM327" s="401"/>
      <c r="BN327" s="401"/>
      <c r="BO327" s="401"/>
      <c r="BP327" s="401"/>
      <c r="BQ327" s="401"/>
      <c r="BR327" s="401"/>
      <c r="BS327" s="401"/>
      <c r="BT327" s="401"/>
      <c r="BU327" s="401"/>
      <c r="BV327" s="401"/>
      <c r="BW327" s="401"/>
      <c r="BX327" s="401"/>
      <c r="BY327" s="401"/>
      <c r="BZ327" s="401"/>
      <c r="CA327" s="401"/>
      <c r="CB327" s="401"/>
      <c r="CC327" s="401"/>
      <c r="CD327" s="401"/>
      <c r="CE327" s="401"/>
      <c r="CF327" s="401"/>
      <c r="CG327" s="401"/>
      <c r="CH327" s="401"/>
      <c r="CI327" s="401"/>
      <c r="CJ327" s="401"/>
      <c r="CK327" s="401"/>
      <c r="CL327" s="401"/>
      <c r="CM327" s="401"/>
      <c r="CN327" s="401"/>
      <c r="CO327" s="401"/>
      <c r="CP327" s="401"/>
      <c r="CQ327" s="401"/>
      <c r="CR327" s="401"/>
      <c r="CS327" s="401"/>
      <c r="CT327" s="401"/>
      <c r="CU327" s="401"/>
      <c r="CV327" s="401"/>
      <c r="CW327" s="401"/>
      <c r="CX327" s="401"/>
      <c r="CY327" s="401"/>
      <c r="CZ327" s="401"/>
      <c r="DA327" s="401"/>
      <c r="DB327" s="401"/>
      <c r="DC327" s="401"/>
      <c r="DD327" s="401"/>
      <c r="DE327" s="401"/>
      <c r="DF327" s="401"/>
      <c r="DG327" s="401"/>
      <c r="DH327" s="401"/>
      <c r="DI327" s="401"/>
      <c r="DJ327" s="401"/>
      <c r="DK327" s="401"/>
      <c r="DL327" s="401"/>
      <c r="DM327" s="401"/>
      <c r="DN327" s="401"/>
      <c r="DO327" s="401"/>
      <c r="DP327" s="401"/>
      <c r="DQ327" s="401"/>
      <c r="DR327" s="401"/>
      <c r="DS327" s="401"/>
      <c r="DT327" s="401"/>
      <c r="DU327" s="401"/>
      <c r="DV327" s="401"/>
      <c r="DW327" s="401"/>
      <c r="DX327" s="401"/>
      <c r="DY327" s="401"/>
      <c r="DZ327" s="401"/>
      <c r="EA327" s="401"/>
      <c r="EB327" s="401"/>
      <c r="EC327" s="401"/>
      <c r="ED327" s="401"/>
      <c r="EE327" s="401"/>
      <c r="EF327" s="401"/>
      <c r="EG327" s="401"/>
      <c r="EH327" s="401"/>
      <c r="EI327" s="401"/>
      <c r="EJ327" s="401"/>
      <c r="EK327" s="401"/>
      <c r="EL327" s="401"/>
      <c r="EM327" s="401"/>
      <c r="EN327" s="401"/>
      <c r="EO327" s="401"/>
      <c r="EP327" s="401"/>
      <c r="EQ327" s="401"/>
      <c r="ER327" s="401"/>
      <c r="ES327" s="401"/>
      <c r="ET327" s="401"/>
      <c r="EU327" s="401"/>
      <c r="EV327" s="401"/>
      <c r="EW327" s="401"/>
      <c r="EX327" s="401"/>
      <c r="EY327" s="401"/>
      <c r="EZ327" s="401"/>
      <c r="FA327" s="401"/>
      <c r="FB327" s="401"/>
      <c r="FC327" s="401"/>
      <c r="FD327" s="401"/>
      <c r="FE327" s="401"/>
      <c r="FF327" s="401"/>
      <c r="FG327" s="401"/>
      <c r="FH327" s="401"/>
      <c r="FI327" s="401"/>
      <c r="FJ327" s="401"/>
      <c r="FK327" s="401"/>
      <c r="FL327" s="401"/>
      <c r="FM327" s="401"/>
      <c r="FN327" s="401"/>
      <c r="FO327" s="401"/>
      <c r="FP327" s="401"/>
      <c r="FQ327" s="401"/>
      <c r="FR327" s="401"/>
      <c r="FS327" s="401"/>
      <c r="FT327" s="401"/>
      <c r="FU327" s="401"/>
      <c r="FV327" s="401"/>
      <c r="FW327" s="401"/>
      <c r="FX327" s="401"/>
      <c r="FY327" s="401"/>
      <c r="FZ327" s="401"/>
      <c r="GA327" s="401"/>
      <c r="GB327" s="401"/>
      <c r="GC327" s="401"/>
      <c r="GD327" s="401"/>
      <c r="GE327" s="401"/>
      <c r="GF327" s="401"/>
      <c r="GG327" s="401"/>
      <c r="GH327" s="401"/>
      <c r="GI327" s="401"/>
      <c r="GJ327" s="401"/>
      <c r="GK327" s="401"/>
      <c r="GL327" s="401"/>
      <c r="GM327" s="401"/>
      <c r="GN327" s="401"/>
      <c r="GO327" s="401"/>
      <c r="GP327" s="401"/>
      <c r="GQ327" s="401"/>
      <c r="GR327" s="401"/>
      <c r="GS327" s="401"/>
      <c r="GT327" s="401"/>
      <c r="GU327" s="401"/>
      <c r="GV327" s="401"/>
      <c r="GW327" s="401"/>
      <c r="GX327" s="401"/>
      <c r="GY327" s="401"/>
      <c r="GZ327" s="401"/>
      <c r="HA327" s="401"/>
      <c r="HB327" s="401"/>
      <c r="HC327" s="401"/>
      <c r="HD327" s="401"/>
      <c r="HE327" s="401"/>
      <c r="HF327" s="401"/>
      <c r="HG327" s="401"/>
      <c r="HH327" s="401"/>
      <c r="HI327" s="401"/>
      <c r="HJ327" s="401"/>
      <c r="HK327" s="401"/>
      <c r="HL327" s="401"/>
      <c r="HM327" s="401"/>
      <c r="HN327" s="401"/>
      <c r="HO327" s="401"/>
      <c r="HP327" s="401"/>
      <c r="HQ327" s="401"/>
      <c r="HR327" s="401"/>
      <c r="HS327" s="401"/>
      <c r="HT327" s="401"/>
      <c r="HU327" s="401"/>
      <c r="HV327" s="401"/>
      <c r="HW327" s="401"/>
      <c r="HX327" s="401"/>
      <c r="HY327" s="401"/>
      <c r="HZ327" s="401"/>
      <c r="IA327" s="401"/>
      <c r="IB327" s="401"/>
      <c r="IC327" s="401"/>
      <c r="ID327" s="401"/>
      <c r="IE327" s="401"/>
      <c r="IF327" s="401"/>
      <c r="IG327" s="401"/>
      <c r="IH327" s="401"/>
      <c r="II327" s="401"/>
      <c r="IJ327" s="401"/>
      <c r="IK327" s="401"/>
      <c r="IL327" s="401"/>
      <c r="IM327" s="401"/>
      <c r="IN327" s="401"/>
      <c r="IO327" s="401"/>
      <c r="IP327" s="401"/>
      <c r="IQ327" s="401"/>
      <c r="IR327" s="401"/>
      <c r="IS327" s="401"/>
      <c r="IT327" s="401"/>
      <c r="IU327" s="401"/>
      <c r="IV327" s="401"/>
      <c r="IW327" s="401"/>
      <c r="IX327" s="401"/>
      <c r="IY327" s="401"/>
      <c r="IZ327" s="401"/>
      <c r="JA327" s="401"/>
      <c r="JB327" s="401"/>
      <c r="JC327" s="401"/>
      <c r="JD327" s="401"/>
      <c r="JE327" s="401"/>
      <c r="JF327" s="401"/>
      <c r="JG327" s="401"/>
      <c r="JH327" s="401"/>
      <c r="JI327" s="401"/>
      <c r="JJ327" s="401"/>
      <c r="JK327" s="401"/>
      <c r="JL327" s="401"/>
      <c r="JM327" s="401"/>
      <c r="JN327" s="401"/>
      <c r="JO327" s="401"/>
      <c r="JP327" s="401"/>
      <c r="JQ327" s="401"/>
      <c r="JR327" s="401"/>
      <c r="JS327" s="401"/>
      <c r="JT327" s="401"/>
      <c r="JU327" s="401"/>
      <c r="JV327" s="401"/>
      <c r="JW327" s="401"/>
      <c r="JX327" s="401"/>
      <c r="JY327" s="401"/>
      <c r="JZ327" s="401"/>
      <c r="KA327" s="401"/>
      <c r="KB327" s="401"/>
      <c r="KC327" s="401"/>
      <c r="KD327" s="401"/>
      <c r="KE327" s="401"/>
      <c r="KF327" s="401"/>
      <c r="KG327" s="401"/>
      <c r="KH327" s="401"/>
      <c r="KI327" s="401"/>
      <c r="KJ327" s="401"/>
      <c r="KK327" s="401"/>
      <c r="KL327" s="401"/>
      <c r="KM327" s="401"/>
      <c r="KN327" s="401"/>
      <c r="KO327" s="401"/>
      <c r="KP327" s="401"/>
      <c r="KQ327" s="401"/>
      <c r="KR327" s="401"/>
      <c r="KS327" s="401"/>
      <c r="KT327" s="401"/>
      <c r="KU327" s="401"/>
      <c r="KV327" s="401"/>
      <c r="KW327" s="401"/>
      <c r="KX327" s="401"/>
      <c r="KY327" s="401"/>
      <c r="KZ327" s="401"/>
      <c r="LA327" s="401"/>
      <c r="LB327" s="401"/>
      <c r="LC327" s="401"/>
      <c r="LD327" s="401"/>
      <c r="LE327" s="401"/>
      <c r="LF327" s="401"/>
      <c r="LG327" s="401"/>
      <c r="LH327" s="401"/>
      <c r="LI327" s="401"/>
      <c r="LJ327" s="401"/>
      <c r="LK327" s="401"/>
      <c r="LL327" s="401"/>
      <c r="LM327" s="401"/>
      <c r="LN327" s="401"/>
      <c r="LO327" s="401"/>
      <c r="LP327" s="401"/>
      <c r="LQ327" s="401"/>
      <c r="LR327" s="401"/>
      <c r="LS327" s="401"/>
      <c r="LT327" s="401"/>
      <c r="LU327" s="401"/>
      <c r="LV327" s="401"/>
      <c r="LW327" s="401"/>
      <c r="LX327" s="401"/>
      <c r="LY327" s="401"/>
      <c r="LZ327" s="401"/>
      <c r="MA327" s="401"/>
      <c r="MB327" s="401"/>
      <c r="MC327" s="401"/>
      <c r="MD327" s="401"/>
      <c r="ME327" s="401"/>
      <c r="MF327" s="401"/>
      <c r="MG327" s="401"/>
      <c r="MH327" s="401"/>
      <c r="MI327" s="401"/>
      <c r="MJ327" s="401"/>
      <c r="MK327" s="401"/>
      <c r="ML327" s="401"/>
      <c r="MM327" s="401"/>
      <c r="MN327" s="401"/>
      <c r="MO327" s="401"/>
      <c r="MP327" s="401"/>
      <c r="MQ327" s="401"/>
      <c r="MR327" s="401"/>
      <c r="MS327" s="401"/>
      <c r="MT327" s="401"/>
      <c r="MU327" s="401"/>
      <c r="MV327" s="401"/>
      <c r="MW327" s="401"/>
      <c r="MX327" s="401"/>
      <c r="MY327" s="401"/>
      <c r="MZ327" s="401"/>
      <c r="NA327" s="401"/>
      <c r="NB327" s="401"/>
      <c r="NC327" s="401"/>
      <c r="ND327" s="401"/>
      <c r="NE327" s="401"/>
      <c r="NF327" s="401"/>
      <c r="NG327" s="401"/>
      <c r="NH327" s="401"/>
      <c r="NI327" s="401"/>
      <c r="NJ327" s="401"/>
      <c r="NK327" s="401"/>
      <c r="NL327" s="401"/>
      <c r="NM327" s="401"/>
      <c r="NN327" s="401"/>
      <c r="NO327" s="401"/>
      <c r="NP327" s="401"/>
      <c r="NQ327" s="401"/>
      <c r="NR327" s="401"/>
      <c r="NS327" s="401"/>
      <c r="NT327" s="401"/>
      <c r="NU327" s="401"/>
      <c r="NV327" s="401"/>
      <c r="NW327" s="401"/>
      <c r="NX327" s="401"/>
      <c r="NY327" s="401"/>
      <c r="NZ327" s="401"/>
      <c r="OA327" s="401"/>
      <c r="OB327" s="401"/>
      <c r="OC327" s="401"/>
      <c r="OD327" s="401"/>
      <c r="OE327" s="401"/>
      <c r="OF327" s="401"/>
      <c r="OG327" s="401"/>
      <c r="OH327" s="401"/>
      <c r="OI327" s="401"/>
      <c r="OJ327" s="401"/>
      <c r="OK327" s="401"/>
      <c r="OL327" s="401"/>
      <c r="OM327" s="401"/>
      <c r="ON327" s="401"/>
      <c r="OO327" s="401"/>
      <c r="OP327" s="401"/>
      <c r="OQ327" s="401"/>
      <c r="OR327" s="401"/>
      <c r="OS327" s="401"/>
      <c r="OT327" s="401"/>
      <c r="OU327" s="401"/>
      <c r="OV327" s="401"/>
      <c r="OW327" s="401"/>
      <c r="OX327" s="401"/>
      <c r="OY327" s="401"/>
      <c r="OZ327" s="401"/>
      <c r="PA327" s="401"/>
      <c r="PB327" s="401"/>
      <c r="PC327" s="401"/>
      <c r="PD327" s="401"/>
      <c r="PE327" s="401"/>
      <c r="PF327" s="401"/>
      <c r="PG327" s="401"/>
      <c r="PH327" s="401"/>
      <c r="PI327" s="401"/>
      <c r="PJ327" s="401"/>
      <c r="PK327" s="401"/>
      <c r="PL327" s="401"/>
      <c r="PM327" s="401"/>
      <c r="PN327" s="401"/>
      <c r="PO327" s="401"/>
      <c r="PP327" s="401"/>
      <c r="PQ327" s="401"/>
      <c r="PR327" s="401"/>
      <c r="PS327" s="401"/>
      <c r="PT327" s="401"/>
      <c r="PU327" s="401"/>
      <c r="PV327" s="401"/>
      <c r="PW327" s="401"/>
      <c r="PX327" s="401"/>
      <c r="PY327" s="401"/>
      <c r="PZ327" s="401"/>
      <c r="QA327" s="401"/>
      <c r="QB327" s="401"/>
      <c r="QC327" s="401"/>
      <c r="QD327" s="401"/>
      <c r="QE327" s="401"/>
      <c r="QF327" s="401"/>
      <c r="QG327" s="401"/>
      <c r="QH327" s="401"/>
      <c r="QI327" s="401"/>
      <c r="QJ327" s="401"/>
      <c r="QK327" s="401"/>
      <c r="QL327" s="401"/>
      <c r="QM327" s="401"/>
      <c r="QN327" s="401"/>
      <c r="QO327" s="401"/>
      <c r="QP327" s="401"/>
      <c r="QQ327" s="401"/>
      <c r="QR327" s="401"/>
      <c r="QS327" s="401"/>
      <c r="QT327" s="401"/>
      <c r="QU327" s="401"/>
      <c r="QV327" s="401"/>
      <c r="QW327" s="401"/>
      <c r="QX327" s="401"/>
      <c r="QY327" s="401"/>
      <c r="QZ327" s="401"/>
      <c r="RA327" s="401"/>
      <c r="RB327" s="401"/>
      <c r="RC327" s="401"/>
      <c r="RD327" s="401"/>
      <c r="RE327" s="401"/>
      <c r="RF327" s="401"/>
      <c r="RG327" s="401"/>
      <c r="RH327" s="401"/>
      <c r="RI327" s="401"/>
      <c r="RJ327" s="401"/>
      <c r="RK327" s="401"/>
      <c r="RL327" s="401"/>
      <c r="RM327" s="401"/>
      <c r="RN327" s="401"/>
      <c r="RO327" s="401"/>
      <c r="RP327" s="401"/>
      <c r="RQ327" s="401"/>
      <c r="RR327" s="401"/>
      <c r="RS327" s="401"/>
      <c r="RT327" s="401"/>
      <c r="RU327" s="401"/>
      <c r="RV327" s="401"/>
      <c r="RW327" s="401"/>
      <c r="RX327" s="401"/>
      <c r="RY327" s="401"/>
      <c r="RZ327" s="401"/>
      <c r="SA327" s="401"/>
      <c r="SB327" s="401"/>
      <c r="SC327" s="401"/>
      <c r="SD327" s="401"/>
      <c r="SE327" s="401"/>
      <c r="SF327" s="401"/>
      <c r="SG327" s="401"/>
      <c r="SH327" s="401"/>
      <c r="SI327" s="401"/>
      <c r="SJ327" s="401"/>
      <c r="SK327" s="401"/>
      <c r="SL327" s="401"/>
      <c r="SM327" s="401"/>
      <c r="SN327" s="401"/>
      <c r="SO327" s="401"/>
      <c r="SP327" s="401"/>
      <c r="SQ327" s="401"/>
      <c r="SR327" s="401"/>
      <c r="SS327" s="401"/>
      <c r="ST327" s="401"/>
      <c r="SU327" s="401"/>
      <c r="SV327" s="401"/>
      <c r="SW327" s="401"/>
      <c r="SX327" s="401"/>
      <c r="SY327" s="401"/>
      <c r="SZ327" s="401"/>
      <c r="TA327" s="401"/>
      <c r="TB327" s="401"/>
      <c r="TC327" s="401"/>
      <c r="TD327" s="401"/>
      <c r="TE327" s="401"/>
      <c r="TF327" s="401"/>
      <c r="TG327" s="401"/>
      <c r="TH327" s="401"/>
      <c r="TI327" s="401"/>
      <c r="TJ327" s="401"/>
      <c r="TK327" s="401"/>
      <c r="TL327" s="401"/>
      <c r="TM327" s="401"/>
      <c r="TN327" s="401"/>
      <c r="TO327" s="401"/>
      <c r="TP327" s="401"/>
      <c r="TQ327" s="401"/>
      <c r="TR327" s="401"/>
      <c r="TS327" s="401"/>
      <c r="TT327" s="401"/>
      <c r="TU327" s="401"/>
      <c r="TV327" s="401"/>
      <c r="TW327" s="401"/>
      <c r="TX327" s="401"/>
      <c r="TY327" s="401"/>
      <c r="TZ327" s="401"/>
      <c r="UA327" s="401"/>
      <c r="UB327" s="401"/>
      <c r="UC327" s="401"/>
      <c r="UD327" s="401"/>
      <c r="UE327" s="401"/>
      <c r="UF327" s="401"/>
      <c r="UG327" s="401"/>
      <c r="UH327" s="401"/>
      <c r="UI327" s="401"/>
      <c r="UJ327" s="401"/>
      <c r="UK327" s="401"/>
      <c r="UL327" s="401"/>
      <c r="UM327" s="401"/>
    </row>
    <row r="328" spans="1:559" s="401" customFormat="1" ht="13.95" customHeight="1">
      <c r="A328" s="953"/>
      <c r="B328" s="468" t="s">
        <v>1323</v>
      </c>
      <c r="C328" s="469" t="s">
        <v>735</v>
      </c>
      <c r="D328" s="469" t="s">
        <v>1479</v>
      </c>
      <c r="E328" s="469" t="s">
        <v>1480</v>
      </c>
      <c r="F328" s="470">
        <v>48.87</v>
      </c>
      <c r="G328" s="470">
        <v>1.0900000000000001</v>
      </c>
      <c r="H328" s="470">
        <v>4.3600000000000003</v>
      </c>
      <c r="I328" s="471">
        <f t="shared" ref="I328:L329" si="182">I327</f>
        <v>3</v>
      </c>
      <c r="J328" s="472">
        <f t="shared" si="182"/>
        <v>31.49</v>
      </c>
      <c r="K328" s="472">
        <f t="shared" si="182"/>
        <v>15.229271157872267</v>
      </c>
      <c r="L328" s="473">
        <f t="shared" si="182"/>
        <v>0.4836224565853372</v>
      </c>
      <c r="M328" s="474">
        <f t="shared" si="154"/>
        <v>1.1412233599252701</v>
      </c>
      <c r="N328" s="475">
        <f t="shared" si="155"/>
        <v>0.87311150715815988</v>
      </c>
      <c r="O328" s="475">
        <f t="shared" si="156"/>
        <v>0.74622301431631977</v>
      </c>
      <c r="P328" s="475">
        <f t="shared" si="157"/>
        <v>0.25377698568368023</v>
      </c>
      <c r="Q328" s="476">
        <f t="shared" si="158"/>
        <v>0.7613309570510407</v>
      </c>
      <c r="R328" s="477"/>
      <c r="S328" s="472"/>
      <c r="T328" s="472"/>
      <c r="U328" s="473"/>
      <c r="V328" s="478">
        <f t="shared" si="159"/>
        <v>17.38</v>
      </c>
      <c r="W328" s="478">
        <f t="shared" si="160"/>
        <v>1.196</v>
      </c>
      <c r="X328" s="479">
        <f t="shared" si="161"/>
        <v>18.21420830481523</v>
      </c>
      <c r="Y328" s="480" t="str">
        <f t="shared" si="162"/>
        <v>Accept</v>
      </c>
      <c r="Z328" s="479"/>
      <c r="AA328" s="479"/>
      <c r="AB328" s="481"/>
      <c r="AC328" s="481"/>
      <c r="AD328" s="479"/>
      <c r="AE328" s="481"/>
      <c r="AF328" s="464"/>
      <c r="AG328" s="482"/>
      <c r="AH328" s="482"/>
      <c r="AI328" s="483"/>
      <c r="AJ328" s="552"/>
      <c r="AK328" s="552"/>
      <c r="AL328" s="552"/>
    </row>
    <row r="329" spans="1:559" s="501" customFormat="1" ht="13.95" customHeight="1">
      <c r="A329" s="954"/>
      <c r="B329" s="484" t="s">
        <v>1323</v>
      </c>
      <c r="C329" s="485" t="s">
        <v>735</v>
      </c>
      <c r="D329" s="485" t="s">
        <v>1481</v>
      </c>
      <c r="E329" s="485" t="s">
        <v>1482</v>
      </c>
      <c r="F329" s="486">
        <v>20.48</v>
      </c>
      <c r="G329" s="486">
        <v>0.59</v>
      </c>
      <c r="H329" s="486">
        <v>1.85</v>
      </c>
      <c r="I329" s="487">
        <f t="shared" si="182"/>
        <v>3</v>
      </c>
      <c r="J329" s="488">
        <f t="shared" si="182"/>
        <v>31.49</v>
      </c>
      <c r="K329" s="488">
        <f t="shared" si="182"/>
        <v>15.229271157872267</v>
      </c>
      <c r="L329" s="489">
        <f t="shared" si="182"/>
        <v>0.4836224565853372</v>
      </c>
      <c r="M329" s="490">
        <f t="shared" si="154"/>
        <v>0.72294989601710147</v>
      </c>
      <c r="N329" s="491">
        <f t="shared" si="155"/>
        <v>0.23485533360392138</v>
      </c>
      <c r="O329" s="491">
        <f t="shared" si="156"/>
        <v>0.53028933279215718</v>
      </c>
      <c r="P329" s="491">
        <f t="shared" si="157"/>
        <v>0.46971066720784277</v>
      </c>
      <c r="Q329" s="492">
        <f t="shared" si="158"/>
        <v>1.4091320016235283</v>
      </c>
      <c r="R329" s="493"/>
      <c r="S329" s="488"/>
      <c r="T329" s="488"/>
      <c r="U329" s="489"/>
      <c r="V329" s="494">
        <f t="shared" si="159"/>
        <v>11.009999999999998</v>
      </c>
      <c r="W329" s="494">
        <f t="shared" si="160"/>
        <v>1.196</v>
      </c>
      <c r="X329" s="495">
        <f t="shared" si="161"/>
        <v>18.21420830481523</v>
      </c>
      <c r="Y329" s="496" t="str">
        <f t="shared" si="162"/>
        <v>Accept</v>
      </c>
      <c r="Z329" s="495"/>
      <c r="AA329" s="495"/>
      <c r="AB329" s="497"/>
      <c r="AC329" s="497"/>
      <c r="AD329" s="495"/>
      <c r="AE329" s="497"/>
      <c r="AF329" s="498"/>
      <c r="AG329" s="499"/>
      <c r="AH329" s="499"/>
      <c r="AI329" s="500"/>
      <c r="AJ329" s="552"/>
      <c r="AK329" s="552"/>
      <c r="AL329" s="552"/>
      <c r="AM329" s="401"/>
      <c r="AN329" s="401"/>
      <c r="AO329" s="401"/>
      <c r="AP329" s="401"/>
      <c r="AQ329" s="401"/>
      <c r="AR329" s="401"/>
      <c r="AS329" s="401"/>
      <c r="AT329" s="401"/>
      <c r="AU329" s="401"/>
      <c r="AV329" s="401"/>
      <c r="AW329" s="401"/>
      <c r="AX329" s="401"/>
      <c r="AY329" s="401"/>
      <c r="AZ329" s="401"/>
      <c r="BA329" s="401"/>
      <c r="BB329" s="401"/>
      <c r="BC329" s="401"/>
      <c r="BD329" s="401"/>
      <c r="BE329" s="401"/>
      <c r="BF329" s="401"/>
      <c r="BG329" s="401"/>
      <c r="BH329" s="401"/>
      <c r="BI329" s="401"/>
      <c r="BJ329" s="401"/>
      <c r="BK329" s="401"/>
      <c r="BL329" s="401"/>
      <c r="BM329" s="401"/>
      <c r="BN329" s="401"/>
      <c r="BO329" s="401"/>
      <c r="BP329" s="401"/>
      <c r="BQ329" s="401"/>
      <c r="BR329" s="401"/>
      <c r="BS329" s="401"/>
      <c r="BT329" s="401"/>
      <c r="BU329" s="401"/>
      <c r="BV329" s="401"/>
      <c r="BW329" s="401"/>
      <c r="BX329" s="401"/>
      <c r="BY329" s="401"/>
      <c r="BZ329" s="401"/>
      <c r="CA329" s="401"/>
      <c r="CB329" s="401"/>
      <c r="CC329" s="401"/>
      <c r="CD329" s="401"/>
      <c r="CE329" s="401"/>
      <c r="CF329" s="401"/>
      <c r="CG329" s="401"/>
      <c r="CH329" s="401"/>
      <c r="CI329" s="401"/>
      <c r="CJ329" s="401"/>
      <c r="CK329" s="401"/>
      <c r="CL329" s="401"/>
      <c r="CM329" s="401"/>
      <c r="CN329" s="401"/>
      <c r="CO329" s="401"/>
      <c r="CP329" s="401"/>
      <c r="CQ329" s="401"/>
      <c r="CR329" s="401"/>
      <c r="CS329" s="401"/>
      <c r="CT329" s="401"/>
      <c r="CU329" s="401"/>
      <c r="CV329" s="401"/>
      <c r="CW329" s="401"/>
      <c r="CX329" s="401"/>
      <c r="CY329" s="401"/>
      <c r="CZ329" s="401"/>
      <c r="DA329" s="401"/>
      <c r="DB329" s="401"/>
      <c r="DC329" s="401"/>
      <c r="DD329" s="401"/>
      <c r="DE329" s="401"/>
      <c r="DF329" s="401"/>
      <c r="DG329" s="401"/>
      <c r="DH329" s="401"/>
      <c r="DI329" s="401"/>
      <c r="DJ329" s="401"/>
      <c r="DK329" s="401"/>
      <c r="DL329" s="401"/>
      <c r="DM329" s="401"/>
      <c r="DN329" s="401"/>
      <c r="DO329" s="401"/>
      <c r="DP329" s="401"/>
      <c r="DQ329" s="401"/>
      <c r="DR329" s="401"/>
      <c r="DS329" s="401"/>
      <c r="DT329" s="401"/>
      <c r="DU329" s="401"/>
      <c r="DV329" s="401"/>
      <c r="DW329" s="401"/>
      <c r="DX329" s="401"/>
      <c r="DY329" s="401"/>
      <c r="DZ329" s="401"/>
      <c r="EA329" s="401"/>
      <c r="EB329" s="401"/>
      <c r="EC329" s="401"/>
      <c r="ED329" s="401"/>
      <c r="EE329" s="401"/>
      <c r="EF329" s="401"/>
      <c r="EG329" s="401"/>
      <c r="EH329" s="401"/>
      <c r="EI329" s="401"/>
      <c r="EJ329" s="401"/>
      <c r="EK329" s="401"/>
      <c r="EL329" s="401"/>
      <c r="EM329" s="401"/>
      <c r="EN329" s="401"/>
      <c r="EO329" s="401"/>
      <c r="EP329" s="401"/>
      <c r="EQ329" s="401"/>
      <c r="ER329" s="401"/>
      <c r="ES329" s="401"/>
      <c r="ET329" s="401"/>
      <c r="EU329" s="401"/>
      <c r="EV329" s="401"/>
      <c r="EW329" s="401"/>
      <c r="EX329" s="401"/>
      <c r="EY329" s="401"/>
      <c r="EZ329" s="401"/>
      <c r="FA329" s="401"/>
      <c r="FB329" s="401"/>
      <c r="FC329" s="401"/>
      <c r="FD329" s="401"/>
      <c r="FE329" s="401"/>
      <c r="FF329" s="401"/>
      <c r="FG329" s="401"/>
      <c r="FH329" s="401"/>
      <c r="FI329" s="401"/>
      <c r="FJ329" s="401"/>
      <c r="FK329" s="401"/>
      <c r="FL329" s="401"/>
      <c r="FM329" s="401"/>
      <c r="FN329" s="401"/>
      <c r="FO329" s="401"/>
      <c r="FP329" s="401"/>
      <c r="FQ329" s="401"/>
      <c r="FR329" s="401"/>
      <c r="FS329" s="401"/>
      <c r="FT329" s="401"/>
      <c r="FU329" s="401"/>
      <c r="FV329" s="401"/>
      <c r="FW329" s="401"/>
      <c r="FX329" s="401"/>
      <c r="FY329" s="401"/>
      <c r="FZ329" s="401"/>
      <c r="GA329" s="401"/>
      <c r="GB329" s="401"/>
      <c r="GC329" s="401"/>
      <c r="GD329" s="401"/>
      <c r="GE329" s="401"/>
      <c r="GF329" s="401"/>
      <c r="GG329" s="401"/>
      <c r="GH329" s="401"/>
      <c r="GI329" s="401"/>
      <c r="GJ329" s="401"/>
      <c r="GK329" s="401"/>
      <c r="GL329" s="401"/>
      <c r="GM329" s="401"/>
      <c r="GN329" s="401"/>
      <c r="GO329" s="401"/>
      <c r="GP329" s="401"/>
      <c r="GQ329" s="401"/>
      <c r="GR329" s="401"/>
      <c r="GS329" s="401"/>
      <c r="GT329" s="401"/>
      <c r="GU329" s="401"/>
      <c r="GV329" s="401"/>
      <c r="GW329" s="401"/>
      <c r="GX329" s="401"/>
      <c r="GY329" s="401"/>
      <c r="GZ329" s="401"/>
      <c r="HA329" s="401"/>
      <c r="HB329" s="401"/>
      <c r="HC329" s="401"/>
      <c r="HD329" s="401"/>
      <c r="HE329" s="401"/>
      <c r="HF329" s="401"/>
      <c r="HG329" s="401"/>
      <c r="HH329" s="401"/>
      <c r="HI329" s="401"/>
      <c r="HJ329" s="401"/>
      <c r="HK329" s="401"/>
      <c r="HL329" s="401"/>
      <c r="HM329" s="401"/>
      <c r="HN329" s="401"/>
      <c r="HO329" s="401"/>
      <c r="HP329" s="401"/>
      <c r="HQ329" s="401"/>
      <c r="HR329" s="401"/>
      <c r="HS329" s="401"/>
      <c r="HT329" s="401"/>
      <c r="HU329" s="401"/>
      <c r="HV329" s="401"/>
      <c r="HW329" s="401"/>
      <c r="HX329" s="401"/>
      <c r="HY329" s="401"/>
      <c r="HZ329" s="401"/>
      <c r="IA329" s="401"/>
      <c r="IB329" s="401"/>
      <c r="IC329" s="401"/>
      <c r="ID329" s="401"/>
      <c r="IE329" s="401"/>
      <c r="IF329" s="401"/>
      <c r="IG329" s="401"/>
      <c r="IH329" s="401"/>
      <c r="II329" s="401"/>
      <c r="IJ329" s="401"/>
      <c r="IK329" s="401"/>
      <c r="IL329" s="401"/>
      <c r="IM329" s="401"/>
      <c r="IN329" s="401"/>
      <c r="IO329" s="401"/>
      <c r="IP329" s="401"/>
      <c r="IQ329" s="401"/>
      <c r="IR329" s="401"/>
      <c r="IS329" s="401"/>
      <c r="IT329" s="401"/>
      <c r="IU329" s="401"/>
      <c r="IV329" s="401"/>
      <c r="IW329" s="401"/>
      <c r="IX329" s="401"/>
      <c r="IY329" s="401"/>
      <c r="IZ329" s="401"/>
      <c r="JA329" s="401"/>
      <c r="JB329" s="401"/>
      <c r="JC329" s="401"/>
      <c r="JD329" s="401"/>
      <c r="JE329" s="401"/>
      <c r="JF329" s="401"/>
      <c r="JG329" s="401"/>
      <c r="JH329" s="401"/>
      <c r="JI329" s="401"/>
      <c r="JJ329" s="401"/>
      <c r="JK329" s="401"/>
      <c r="JL329" s="401"/>
      <c r="JM329" s="401"/>
      <c r="JN329" s="401"/>
      <c r="JO329" s="401"/>
      <c r="JP329" s="401"/>
      <c r="JQ329" s="401"/>
      <c r="JR329" s="401"/>
      <c r="JS329" s="401"/>
      <c r="JT329" s="401"/>
      <c r="JU329" s="401"/>
      <c r="JV329" s="401"/>
      <c r="JW329" s="401"/>
      <c r="JX329" s="401"/>
      <c r="JY329" s="401"/>
      <c r="JZ329" s="401"/>
      <c r="KA329" s="401"/>
      <c r="KB329" s="401"/>
      <c r="KC329" s="401"/>
      <c r="KD329" s="401"/>
      <c r="KE329" s="401"/>
      <c r="KF329" s="401"/>
      <c r="KG329" s="401"/>
      <c r="KH329" s="401"/>
      <c r="KI329" s="401"/>
      <c r="KJ329" s="401"/>
      <c r="KK329" s="401"/>
      <c r="KL329" s="401"/>
      <c r="KM329" s="401"/>
      <c r="KN329" s="401"/>
      <c r="KO329" s="401"/>
      <c r="KP329" s="401"/>
      <c r="KQ329" s="401"/>
      <c r="KR329" s="401"/>
      <c r="KS329" s="401"/>
      <c r="KT329" s="401"/>
      <c r="KU329" s="401"/>
      <c r="KV329" s="401"/>
      <c r="KW329" s="401"/>
      <c r="KX329" s="401"/>
      <c r="KY329" s="401"/>
      <c r="KZ329" s="401"/>
      <c r="LA329" s="401"/>
      <c r="LB329" s="401"/>
      <c r="LC329" s="401"/>
      <c r="LD329" s="401"/>
      <c r="LE329" s="401"/>
      <c r="LF329" s="401"/>
      <c r="LG329" s="401"/>
      <c r="LH329" s="401"/>
      <c r="LI329" s="401"/>
      <c r="LJ329" s="401"/>
      <c r="LK329" s="401"/>
      <c r="LL329" s="401"/>
      <c r="LM329" s="401"/>
      <c r="LN329" s="401"/>
      <c r="LO329" s="401"/>
      <c r="LP329" s="401"/>
      <c r="LQ329" s="401"/>
      <c r="LR329" s="401"/>
      <c r="LS329" s="401"/>
      <c r="LT329" s="401"/>
      <c r="LU329" s="401"/>
      <c r="LV329" s="401"/>
      <c r="LW329" s="401"/>
      <c r="LX329" s="401"/>
      <c r="LY329" s="401"/>
      <c r="LZ329" s="401"/>
      <c r="MA329" s="401"/>
      <c r="MB329" s="401"/>
      <c r="MC329" s="401"/>
      <c r="MD329" s="401"/>
      <c r="ME329" s="401"/>
      <c r="MF329" s="401"/>
      <c r="MG329" s="401"/>
      <c r="MH329" s="401"/>
      <c r="MI329" s="401"/>
      <c r="MJ329" s="401"/>
      <c r="MK329" s="401"/>
      <c r="ML329" s="401"/>
      <c r="MM329" s="401"/>
      <c r="MN329" s="401"/>
      <c r="MO329" s="401"/>
      <c r="MP329" s="401"/>
      <c r="MQ329" s="401"/>
      <c r="MR329" s="401"/>
      <c r="MS329" s="401"/>
      <c r="MT329" s="401"/>
      <c r="MU329" s="401"/>
      <c r="MV329" s="401"/>
      <c r="MW329" s="401"/>
      <c r="MX329" s="401"/>
      <c r="MY329" s="401"/>
      <c r="MZ329" s="401"/>
      <c r="NA329" s="401"/>
      <c r="NB329" s="401"/>
      <c r="NC329" s="401"/>
      <c r="ND329" s="401"/>
      <c r="NE329" s="401"/>
      <c r="NF329" s="401"/>
      <c r="NG329" s="401"/>
      <c r="NH329" s="401"/>
      <c r="NI329" s="401"/>
      <c r="NJ329" s="401"/>
      <c r="NK329" s="401"/>
      <c r="NL329" s="401"/>
      <c r="NM329" s="401"/>
      <c r="NN329" s="401"/>
      <c r="NO329" s="401"/>
      <c r="NP329" s="401"/>
      <c r="NQ329" s="401"/>
      <c r="NR329" s="401"/>
      <c r="NS329" s="401"/>
      <c r="NT329" s="401"/>
      <c r="NU329" s="401"/>
      <c r="NV329" s="401"/>
      <c r="NW329" s="401"/>
      <c r="NX329" s="401"/>
      <c r="NY329" s="401"/>
      <c r="NZ329" s="401"/>
      <c r="OA329" s="401"/>
      <c r="OB329" s="401"/>
      <c r="OC329" s="401"/>
      <c r="OD329" s="401"/>
      <c r="OE329" s="401"/>
      <c r="OF329" s="401"/>
      <c r="OG329" s="401"/>
      <c r="OH329" s="401"/>
      <c r="OI329" s="401"/>
      <c r="OJ329" s="401"/>
      <c r="OK329" s="401"/>
      <c r="OL329" s="401"/>
      <c r="OM329" s="401"/>
      <c r="ON329" s="401"/>
      <c r="OO329" s="401"/>
      <c r="OP329" s="401"/>
      <c r="OQ329" s="401"/>
      <c r="OR329" s="401"/>
      <c r="OS329" s="401"/>
      <c r="OT329" s="401"/>
      <c r="OU329" s="401"/>
      <c r="OV329" s="401"/>
      <c r="OW329" s="401"/>
      <c r="OX329" s="401"/>
      <c r="OY329" s="401"/>
      <c r="OZ329" s="401"/>
      <c r="PA329" s="401"/>
      <c r="PB329" s="401"/>
      <c r="PC329" s="401"/>
      <c r="PD329" s="401"/>
      <c r="PE329" s="401"/>
      <c r="PF329" s="401"/>
      <c r="PG329" s="401"/>
      <c r="PH329" s="401"/>
      <c r="PI329" s="401"/>
      <c r="PJ329" s="401"/>
      <c r="PK329" s="401"/>
      <c r="PL329" s="401"/>
      <c r="PM329" s="401"/>
      <c r="PN329" s="401"/>
      <c r="PO329" s="401"/>
      <c r="PP329" s="401"/>
      <c r="PQ329" s="401"/>
      <c r="PR329" s="401"/>
      <c r="PS329" s="401"/>
      <c r="PT329" s="401"/>
      <c r="PU329" s="401"/>
      <c r="PV329" s="401"/>
      <c r="PW329" s="401"/>
      <c r="PX329" s="401"/>
      <c r="PY329" s="401"/>
      <c r="PZ329" s="401"/>
      <c r="QA329" s="401"/>
      <c r="QB329" s="401"/>
      <c r="QC329" s="401"/>
      <c r="QD329" s="401"/>
      <c r="QE329" s="401"/>
      <c r="QF329" s="401"/>
      <c r="QG329" s="401"/>
      <c r="QH329" s="401"/>
      <c r="QI329" s="401"/>
      <c r="QJ329" s="401"/>
      <c r="QK329" s="401"/>
      <c r="QL329" s="401"/>
      <c r="QM329" s="401"/>
      <c r="QN329" s="401"/>
      <c r="QO329" s="401"/>
      <c r="QP329" s="401"/>
      <c r="QQ329" s="401"/>
      <c r="QR329" s="401"/>
      <c r="QS329" s="401"/>
      <c r="QT329" s="401"/>
      <c r="QU329" s="401"/>
      <c r="QV329" s="401"/>
      <c r="QW329" s="401"/>
      <c r="QX329" s="401"/>
      <c r="QY329" s="401"/>
      <c r="QZ329" s="401"/>
      <c r="RA329" s="401"/>
      <c r="RB329" s="401"/>
      <c r="RC329" s="401"/>
      <c r="RD329" s="401"/>
      <c r="RE329" s="401"/>
      <c r="RF329" s="401"/>
      <c r="RG329" s="401"/>
      <c r="RH329" s="401"/>
      <c r="RI329" s="401"/>
      <c r="RJ329" s="401"/>
      <c r="RK329" s="401"/>
      <c r="RL329" s="401"/>
      <c r="RM329" s="401"/>
      <c r="RN329" s="401"/>
      <c r="RO329" s="401"/>
      <c r="RP329" s="401"/>
      <c r="RQ329" s="401"/>
      <c r="RR329" s="401"/>
      <c r="RS329" s="401"/>
      <c r="RT329" s="401"/>
      <c r="RU329" s="401"/>
      <c r="RV329" s="401"/>
      <c r="RW329" s="401"/>
      <c r="RX329" s="401"/>
      <c r="RY329" s="401"/>
      <c r="RZ329" s="401"/>
      <c r="SA329" s="401"/>
      <c r="SB329" s="401"/>
      <c r="SC329" s="401"/>
      <c r="SD329" s="401"/>
      <c r="SE329" s="401"/>
      <c r="SF329" s="401"/>
      <c r="SG329" s="401"/>
      <c r="SH329" s="401"/>
      <c r="SI329" s="401"/>
      <c r="SJ329" s="401"/>
      <c r="SK329" s="401"/>
      <c r="SL329" s="401"/>
      <c r="SM329" s="401"/>
      <c r="SN329" s="401"/>
      <c r="SO329" s="401"/>
      <c r="SP329" s="401"/>
      <c r="SQ329" s="401"/>
      <c r="SR329" s="401"/>
      <c r="SS329" s="401"/>
      <c r="ST329" s="401"/>
      <c r="SU329" s="401"/>
      <c r="SV329" s="401"/>
      <c r="SW329" s="401"/>
      <c r="SX329" s="401"/>
      <c r="SY329" s="401"/>
      <c r="SZ329" s="401"/>
      <c r="TA329" s="401"/>
      <c r="TB329" s="401"/>
      <c r="TC329" s="401"/>
      <c r="TD329" s="401"/>
      <c r="TE329" s="401"/>
      <c r="TF329" s="401"/>
      <c r="TG329" s="401"/>
      <c r="TH329" s="401"/>
      <c r="TI329" s="401"/>
      <c r="TJ329" s="401"/>
      <c r="TK329" s="401"/>
      <c r="TL329" s="401"/>
      <c r="TM329" s="401"/>
      <c r="TN329" s="401"/>
      <c r="TO329" s="401"/>
      <c r="TP329" s="401"/>
      <c r="TQ329" s="401"/>
      <c r="TR329" s="401"/>
      <c r="TS329" s="401"/>
      <c r="TT329" s="401"/>
      <c r="TU329" s="401"/>
      <c r="TV329" s="401"/>
      <c r="TW329" s="401"/>
      <c r="TX329" s="401"/>
      <c r="TY329" s="401"/>
      <c r="TZ329" s="401"/>
      <c r="UA329" s="401"/>
      <c r="UB329" s="401"/>
      <c r="UC329" s="401"/>
      <c r="UD329" s="401"/>
      <c r="UE329" s="401"/>
      <c r="UF329" s="401"/>
      <c r="UG329" s="401"/>
      <c r="UH329" s="401"/>
      <c r="UI329" s="401"/>
      <c r="UJ329" s="401"/>
      <c r="UK329" s="401"/>
      <c r="UL329" s="401"/>
      <c r="UM329" s="401"/>
    </row>
    <row r="330" spans="1:559" s="467" customFormat="1" ht="13.95" customHeight="1">
      <c r="A330" s="952" t="s">
        <v>1483</v>
      </c>
      <c r="B330" s="450" t="s">
        <v>1191</v>
      </c>
      <c r="C330" s="451" t="s">
        <v>1484</v>
      </c>
      <c r="D330" s="451" t="s">
        <v>1485</v>
      </c>
      <c r="E330" s="451" t="s">
        <v>1486</v>
      </c>
      <c r="F330" s="452">
        <v>5.33</v>
      </c>
      <c r="G330" s="452">
        <v>0.23</v>
      </c>
      <c r="H330" s="452">
        <v>0.51</v>
      </c>
      <c r="I330" s="453">
        <f>COUNT(F330:F334)</f>
        <v>5</v>
      </c>
      <c r="J330" s="458">
        <f>AVERAGE(F330:F334)</f>
        <v>2.1040000000000001</v>
      </c>
      <c r="K330" s="458">
        <f>STDEV(F330:F334)</f>
        <v>2.1215277514093471</v>
      </c>
      <c r="L330" s="459">
        <f>K330/J330</f>
        <v>1.0083306803276364</v>
      </c>
      <c r="M330" s="454">
        <f t="shared" si="154"/>
        <v>1.5206023102252344</v>
      </c>
      <c r="N330" s="455">
        <f t="shared" si="155"/>
        <v>0.93582016663562984</v>
      </c>
      <c r="O330" s="455">
        <f t="shared" si="156"/>
        <v>0.87164033327125967</v>
      </c>
      <c r="P330" s="455">
        <f t="shared" si="157"/>
        <v>0.12835966672874033</v>
      </c>
      <c r="Q330" s="456">
        <f t="shared" si="158"/>
        <v>0.64179833364370165</v>
      </c>
      <c r="R330" s="457">
        <f>COUNT(F330:F334)</f>
        <v>5</v>
      </c>
      <c r="S330" s="458">
        <f>AVERAGE(F330:F334)</f>
        <v>2.1040000000000001</v>
      </c>
      <c r="T330" s="458">
        <f>STDEV(F330:F334)</f>
        <v>2.1215277514093471</v>
      </c>
      <c r="U330" s="459">
        <f>T330/S330</f>
        <v>1.0083306803276364</v>
      </c>
      <c r="V330" s="460">
        <f t="shared" si="159"/>
        <v>3.226</v>
      </c>
      <c r="W330" s="460">
        <f t="shared" si="160"/>
        <v>1.5089999999999999</v>
      </c>
      <c r="X330" s="461">
        <f t="shared" si="161"/>
        <v>3.2013853768767047</v>
      </c>
      <c r="Y330" s="462" t="str">
        <f t="shared" si="162"/>
        <v>Reject</v>
      </c>
      <c r="Z330" s="461"/>
      <c r="AA330" s="461"/>
      <c r="AB330" s="463"/>
      <c r="AC330" s="463"/>
      <c r="AD330" s="461"/>
      <c r="AE330" s="463"/>
      <c r="AF330" s="464">
        <f>COUNT(F331:F334)</f>
        <v>4</v>
      </c>
      <c r="AG330" s="465">
        <f>AVERAGE(F331:F334)</f>
        <v>1.2974999999999999</v>
      </c>
      <c r="AH330" s="465">
        <f>STDEV(F331:F334)</f>
        <v>1.2903068110595508</v>
      </c>
      <c r="AI330" s="466">
        <f>AH330/AG330</f>
        <v>0.99445611642354603</v>
      </c>
      <c r="AJ330" s="552"/>
      <c r="AK330" s="552"/>
      <c r="AL330" s="552"/>
      <c r="AM330" s="401"/>
      <c r="AN330" s="401"/>
      <c r="AO330" s="401"/>
      <c r="AP330" s="401"/>
      <c r="AQ330" s="401"/>
      <c r="AR330" s="401"/>
      <c r="AS330" s="401"/>
      <c r="AT330" s="401"/>
      <c r="AU330" s="401"/>
      <c r="AV330" s="401"/>
      <c r="AW330" s="401"/>
      <c r="AX330" s="401"/>
      <c r="AY330" s="401"/>
      <c r="AZ330" s="401"/>
      <c r="BA330" s="401"/>
      <c r="BB330" s="401"/>
      <c r="BC330" s="401"/>
      <c r="BD330" s="401"/>
      <c r="BE330" s="401"/>
      <c r="BF330" s="401"/>
      <c r="BG330" s="401"/>
      <c r="BH330" s="401"/>
      <c r="BI330" s="401"/>
      <c r="BJ330" s="401"/>
      <c r="BK330" s="401"/>
      <c r="BL330" s="401"/>
      <c r="BM330" s="401"/>
      <c r="BN330" s="401"/>
      <c r="BO330" s="401"/>
      <c r="BP330" s="401"/>
      <c r="BQ330" s="401"/>
      <c r="BR330" s="401"/>
      <c r="BS330" s="401"/>
      <c r="BT330" s="401"/>
      <c r="BU330" s="401"/>
      <c r="BV330" s="401"/>
      <c r="BW330" s="401"/>
      <c r="BX330" s="401"/>
      <c r="BY330" s="401"/>
      <c r="BZ330" s="401"/>
      <c r="CA330" s="401"/>
      <c r="CB330" s="401"/>
      <c r="CC330" s="401"/>
      <c r="CD330" s="401"/>
      <c r="CE330" s="401"/>
      <c r="CF330" s="401"/>
      <c r="CG330" s="401"/>
      <c r="CH330" s="401"/>
      <c r="CI330" s="401"/>
      <c r="CJ330" s="401"/>
      <c r="CK330" s="401"/>
      <c r="CL330" s="401"/>
      <c r="CM330" s="401"/>
      <c r="CN330" s="401"/>
      <c r="CO330" s="401"/>
      <c r="CP330" s="401"/>
      <c r="CQ330" s="401"/>
      <c r="CR330" s="401"/>
      <c r="CS330" s="401"/>
      <c r="CT330" s="401"/>
      <c r="CU330" s="401"/>
      <c r="CV330" s="401"/>
      <c r="CW330" s="401"/>
      <c r="CX330" s="401"/>
      <c r="CY330" s="401"/>
      <c r="CZ330" s="401"/>
      <c r="DA330" s="401"/>
      <c r="DB330" s="401"/>
      <c r="DC330" s="401"/>
      <c r="DD330" s="401"/>
      <c r="DE330" s="401"/>
      <c r="DF330" s="401"/>
      <c r="DG330" s="401"/>
      <c r="DH330" s="401"/>
      <c r="DI330" s="401"/>
      <c r="DJ330" s="401"/>
      <c r="DK330" s="401"/>
      <c r="DL330" s="401"/>
      <c r="DM330" s="401"/>
      <c r="DN330" s="401"/>
      <c r="DO330" s="401"/>
      <c r="DP330" s="401"/>
      <c r="DQ330" s="401"/>
      <c r="DR330" s="401"/>
      <c r="DS330" s="401"/>
      <c r="DT330" s="401"/>
      <c r="DU330" s="401"/>
      <c r="DV330" s="401"/>
      <c r="DW330" s="401"/>
      <c r="DX330" s="401"/>
      <c r="DY330" s="401"/>
      <c r="DZ330" s="401"/>
      <c r="EA330" s="401"/>
      <c r="EB330" s="401"/>
      <c r="EC330" s="401"/>
      <c r="ED330" s="401"/>
      <c r="EE330" s="401"/>
      <c r="EF330" s="401"/>
      <c r="EG330" s="401"/>
      <c r="EH330" s="401"/>
      <c r="EI330" s="401"/>
      <c r="EJ330" s="401"/>
      <c r="EK330" s="401"/>
      <c r="EL330" s="401"/>
      <c r="EM330" s="401"/>
      <c r="EN330" s="401"/>
      <c r="EO330" s="401"/>
      <c r="EP330" s="401"/>
      <c r="EQ330" s="401"/>
      <c r="ER330" s="401"/>
      <c r="ES330" s="401"/>
      <c r="ET330" s="401"/>
      <c r="EU330" s="401"/>
      <c r="EV330" s="401"/>
      <c r="EW330" s="401"/>
      <c r="EX330" s="401"/>
      <c r="EY330" s="401"/>
      <c r="EZ330" s="401"/>
      <c r="FA330" s="401"/>
      <c r="FB330" s="401"/>
      <c r="FC330" s="401"/>
      <c r="FD330" s="401"/>
      <c r="FE330" s="401"/>
      <c r="FF330" s="401"/>
      <c r="FG330" s="401"/>
      <c r="FH330" s="401"/>
      <c r="FI330" s="401"/>
      <c r="FJ330" s="401"/>
      <c r="FK330" s="401"/>
      <c r="FL330" s="401"/>
      <c r="FM330" s="401"/>
      <c r="FN330" s="401"/>
      <c r="FO330" s="401"/>
      <c r="FP330" s="401"/>
      <c r="FQ330" s="401"/>
      <c r="FR330" s="401"/>
      <c r="FS330" s="401"/>
      <c r="FT330" s="401"/>
      <c r="FU330" s="401"/>
      <c r="FV330" s="401"/>
      <c r="FW330" s="401"/>
      <c r="FX330" s="401"/>
      <c r="FY330" s="401"/>
      <c r="FZ330" s="401"/>
      <c r="GA330" s="401"/>
      <c r="GB330" s="401"/>
      <c r="GC330" s="401"/>
      <c r="GD330" s="401"/>
      <c r="GE330" s="401"/>
      <c r="GF330" s="401"/>
      <c r="GG330" s="401"/>
      <c r="GH330" s="401"/>
      <c r="GI330" s="401"/>
      <c r="GJ330" s="401"/>
      <c r="GK330" s="401"/>
      <c r="GL330" s="401"/>
      <c r="GM330" s="401"/>
      <c r="GN330" s="401"/>
      <c r="GO330" s="401"/>
      <c r="GP330" s="401"/>
      <c r="GQ330" s="401"/>
      <c r="GR330" s="401"/>
      <c r="GS330" s="401"/>
      <c r="GT330" s="401"/>
      <c r="GU330" s="401"/>
      <c r="GV330" s="401"/>
      <c r="GW330" s="401"/>
      <c r="GX330" s="401"/>
      <c r="GY330" s="401"/>
      <c r="GZ330" s="401"/>
      <c r="HA330" s="401"/>
      <c r="HB330" s="401"/>
      <c r="HC330" s="401"/>
      <c r="HD330" s="401"/>
      <c r="HE330" s="401"/>
      <c r="HF330" s="401"/>
      <c r="HG330" s="401"/>
      <c r="HH330" s="401"/>
      <c r="HI330" s="401"/>
      <c r="HJ330" s="401"/>
      <c r="HK330" s="401"/>
      <c r="HL330" s="401"/>
      <c r="HM330" s="401"/>
      <c r="HN330" s="401"/>
      <c r="HO330" s="401"/>
      <c r="HP330" s="401"/>
      <c r="HQ330" s="401"/>
      <c r="HR330" s="401"/>
      <c r="HS330" s="401"/>
      <c r="HT330" s="401"/>
      <c r="HU330" s="401"/>
      <c r="HV330" s="401"/>
      <c r="HW330" s="401"/>
      <c r="HX330" s="401"/>
      <c r="HY330" s="401"/>
      <c r="HZ330" s="401"/>
      <c r="IA330" s="401"/>
      <c r="IB330" s="401"/>
      <c r="IC330" s="401"/>
      <c r="ID330" s="401"/>
      <c r="IE330" s="401"/>
      <c r="IF330" s="401"/>
      <c r="IG330" s="401"/>
      <c r="IH330" s="401"/>
      <c r="II330" s="401"/>
      <c r="IJ330" s="401"/>
      <c r="IK330" s="401"/>
      <c r="IL330" s="401"/>
      <c r="IM330" s="401"/>
      <c r="IN330" s="401"/>
      <c r="IO330" s="401"/>
      <c r="IP330" s="401"/>
      <c r="IQ330" s="401"/>
      <c r="IR330" s="401"/>
      <c r="IS330" s="401"/>
      <c r="IT330" s="401"/>
      <c r="IU330" s="401"/>
      <c r="IV330" s="401"/>
      <c r="IW330" s="401"/>
      <c r="IX330" s="401"/>
      <c r="IY330" s="401"/>
      <c r="IZ330" s="401"/>
      <c r="JA330" s="401"/>
      <c r="JB330" s="401"/>
      <c r="JC330" s="401"/>
      <c r="JD330" s="401"/>
      <c r="JE330" s="401"/>
      <c r="JF330" s="401"/>
      <c r="JG330" s="401"/>
      <c r="JH330" s="401"/>
      <c r="JI330" s="401"/>
      <c r="JJ330" s="401"/>
      <c r="JK330" s="401"/>
      <c r="JL330" s="401"/>
      <c r="JM330" s="401"/>
      <c r="JN330" s="401"/>
      <c r="JO330" s="401"/>
      <c r="JP330" s="401"/>
      <c r="JQ330" s="401"/>
      <c r="JR330" s="401"/>
      <c r="JS330" s="401"/>
      <c r="JT330" s="401"/>
      <c r="JU330" s="401"/>
      <c r="JV330" s="401"/>
      <c r="JW330" s="401"/>
      <c r="JX330" s="401"/>
      <c r="JY330" s="401"/>
      <c r="JZ330" s="401"/>
      <c r="KA330" s="401"/>
      <c r="KB330" s="401"/>
      <c r="KC330" s="401"/>
      <c r="KD330" s="401"/>
      <c r="KE330" s="401"/>
      <c r="KF330" s="401"/>
      <c r="KG330" s="401"/>
      <c r="KH330" s="401"/>
      <c r="KI330" s="401"/>
      <c r="KJ330" s="401"/>
      <c r="KK330" s="401"/>
      <c r="KL330" s="401"/>
      <c r="KM330" s="401"/>
      <c r="KN330" s="401"/>
      <c r="KO330" s="401"/>
      <c r="KP330" s="401"/>
      <c r="KQ330" s="401"/>
      <c r="KR330" s="401"/>
      <c r="KS330" s="401"/>
      <c r="KT330" s="401"/>
      <c r="KU330" s="401"/>
      <c r="KV330" s="401"/>
      <c r="KW330" s="401"/>
      <c r="KX330" s="401"/>
      <c r="KY330" s="401"/>
      <c r="KZ330" s="401"/>
      <c r="LA330" s="401"/>
      <c r="LB330" s="401"/>
      <c r="LC330" s="401"/>
      <c r="LD330" s="401"/>
      <c r="LE330" s="401"/>
      <c r="LF330" s="401"/>
      <c r="LG330" s="401"/>
      <c r="LH330" s="401"/>
      <c r="LI330" s="401"/>
      <c r="LJ330" s="401"/>
      <c r="LK330" s="401"/>
      <c r="LL330" s="401"/>
      <c r="LM330" s="401"/>
      <c r="LN330" s="401"/>
      <c r="LO330" s="401"/>
      <c r="LP330" s="401"/>
      <c r="LQ330" s="401"/>
      <c r="LR330" s="401"/>
      <c r="LS330" s="401"/>
      <c r="LT330" s="401"/>
      <c r="LU330" s="401"/>
      <c r="LV330" s="401"/>
      <c r="LW330" s="401"/>
      <c r="LX330" s="401"/>
      <c r="LY330" s="401"/>
      <c r="LZ330" s="401"/>
      <c r="MA330" s="401"/>
      <c r="MB330" s="401"/>
      <c r="MC330" s="401"/>
      <c r="MD330" s="401"/>
      <c r="ME330" s="401"/>
      <c r="MF330" s="401"/>
      <c r="MG330" s="401"/>
      <c r="MH330" s="401"/>
      <c r="MI330" s="401"/>
      <c r="MJ330" s="401"/>
      <c r="MK330" s="401"/>
      <c r="ML330" s="401"/>
      <c r="MM330" s="401"/>
      <c r="MN330" s="401"/>
      <c r="MO330" s="401"/>
      <c r="MP330" s="401"/>
      <c r="MQ330" s="401"/>
      <c r="MR330" s="401"/>
      <c r="MS330" s="401"/>
      <c r="MT330" s="401"/>
      <c r="MU330" s="401"/>
      <c r="MV330" s="401"/>
      <c r="MW330" s="401"/>
      <c r="MX330" s="401"/>
      <c r="MY330" s="401"/>
      <c r="MZ330" s="401"/>
      <c r="NA330" s="401"/>
      <c r="NB330" s="401"/>
      <c r="NC330" s="401"/>
      <c r="ND330" s="401"/>
      <c r="NE330" s="401"/>
      <c r="NF330" s="401"/>
      <c r="NG330" s="401"/>
      <c r="NH330" s="401"/>
      <c r="NI330" s="401"/>
      <c r="NJ330" s="401"/>
      <c r="NK330" s="401"/>
      <c r="NL330" s="401"/>
      <c r="NM330" s="401"/>
      <c r="NN330" s="401"/>
      <c r="NO330" s="401"/>
      <c r="NP330" s="401"/>
      <c r="NQ330" s="401"/>
      <c r="NR330" s="401"/>
      <c r="NS330" s="401"/>
      <c r="NT330" s="401"/>
      <c r="NU330" s="401"/>
      <c r="NV330" s="401"/>
      <c r="NW330" s="401"/>
      <c r="NX330" s="401"/>
      <c r="NY330" s="401"/>
      <c r="NZ330" s="401"/>
      <c r="OA330" s="401"/>
      <c r="OB330" s="401"/>
      <c r="OC330" s="401"/>
      <c r="OD330" s="401"/>
      <c r="OE330" s="401"/>
      <c r="OF330" s="401"/>
      <c r="OG330" s="401"/>
      <c r="OH330" s="401"/>
      <c r="OI330" s="401"/>
      <c r="OJ330" s="401"/>
      <c r="OK330" s="401"/>
      <c r="OL330" s="401"/>
      <c r="OM330" s="401"/>
      <c r="ON330" s="401"/>
      <c r="OO330" s="401"/>
      <c r="OP330" s="401"/>
      <c r="OQ330" s="401"/>
      <c r="OR330" s="401"/>
      <c r="OS330" s="401"/>
      <c r="OT330" s="401"/>
      <c r="OU330" s="401"/>
      <c r="OV330" s="401"/>
      <c r="OW330" s="401"/>
      <c r="OX330" s="401"/>
      <c r="OY330" s="401"/>
      <c r="OZ330" s="401"/>
      <c r="PA330" s="401"/>
      <c r="PB330" s="401"/>
      <c r="PC330" s="401"/>
      <c r="PD330" s="401"/>
      <c r="PE330" s="401"/>
      <c r="PF330" s="401"/>
      <c r="PG330" s="401"/>
      <c r="PH330" s="401"/>
      <c r="PI330" s="401"/>
      <c r="PJ330" s="401"/>
      <c r="PK330" s="401"/>
      <c r="PL330" s="401"/>
      <c r="PM330" s="401"/>
      <c r="PN330" s="401"/>
      <c r="PO330" s="401"/>
      <c r="PP330" s="401"/>
      <c r="PQ330" s="401"/>
      <c r="PR330" s="401"/>
      <c r="PS330" s="401"/>
      <c r="PT330" s="401"/>
      <c r="PU330" s="401"/>
      <c r="PV330" s="401"/>
      <c r="PW330" s="401"/>
      <c r="PX330" s="401"/>
      <c r="PY330" s="401"/>
      <c r="PZ330" s="401"/>
      <c r="QA330" s="401"/>
      <c r="QB330" s="401"/>
      <c r="QC330" s="401"/>
      <c r="QD330" s="401"/>
      <c r="QE330" s="401"/>
      <c r="QF330" s="401"/>
      <c r="QG330" s="401"/>
      <c r="QH330" s="401"/>
      <c r="QI330" s="401"/>
      <c r="QJ330" s="401"/>
      <c r="QK330" s="401"/>
      <c r="QL330" s="401"/>
      <c r="QM330" s="401"/>
      <c r="QN330" s="401"/>
      <c r="QO330" s="401"/>
      <c r="QP330" s="401"/>
      <c r="QQ330" s="401"/>
      <c r="QR330" s="401"/>
      <c r="QS330" s="401"/>
      <c r="QT330" s="401"/>
      <c r="QU330" s="401"/>
      <c r="QV330" s="401"/>
      <c r="QW330" s="401"/>
      <c r="QX330" s="401"/>
      <c r="QY330" s="401"/>
      <c r="QZ330" s="401"/>
      <c r="RA330" s="401"/>
      <c r="RB330" s="401"/>
      <c r="RC330" s="401"/>
      <c r="RD330" s="401"/>
      <c r="RE330" s="401"/>
      <c r="RF330" s="401"/>
      <c r="RG330" s="401"/>
      <c r="RH330" s="401"/>
      <c r="RI330" s="401"/>
      <c r="RJ330" s="401"/>
      <c r="RK330" s="401"/>
      <c r="RL330" s="401"/>
      <c r="RM330" s="401"/>
      <c r="RN330" s="401"/>
      <c r="RO330" s="401"/>
      <c r="RP330" s="401"/>
      <c r="RQ330" s="401"/>
      <c r="RR330" s="401"/>
      <c r="RS330" s="401"/>
      <c r="RT330" s="401"/>
      <c r="RU330" s="401"/>
      <c r="RV330" s="401"/>
      <c r="RW330" s="401"/>
      <c r="RX330" s="401"/>
      <c r="RY330" s="401"/>
      <c r="RZ330" s="401"/>
      <c r="SA330" s="401"/>
      <c r="SB330" s="401"/>
      <c r="SC330" s="401"/>
      <c r="SD330" s="401"/>
      <c r="SE330" s="401"/>
      <c r="SF330" s="401"/>
      <c r="SG330" s="401"/>
      <c r="SH330" s="401"/>
      <c r="SI330" s="401"/>
      <c r="SJ330" s="401"/>
      <c r="SK330" s="401"/>
      <c r="SL330" s="401"/>
      <c r="SM330" s="401"/>
      <c r="SN330" s="401"/>
      <c r="SO330" s="401"/>
      <c r="SP330" s="401"/>
      <c r="SQ330" s="401"/>
      <c r="SR330" s="401"/>
      <c r="SS330" s="401"/>
      <c r="ST330" s="401"/>
      <c r="SU330" s="401"/>
      <c r="SV330" s="401"/>
      <c r="SW330" s="401"/>
      <c r="SX330" s="401"/>
      <c r="SY330" s="401"/>
      <c r="SZ330" s="401"/>
      <c r="TA330" s="401"/>
      <c r="TB330" s="401"/>
      <c r="TC330" s="401"/>
      <c r="TD330" s="401"/>
      <c r="TE330" s="401"/>
      <c r="TF330" s="401"/>
      <c r="TG330" s="401"/>
      <c r="TH330" s="401"/>
      <c r="TI330" s="401"/>
      <c r="TJ330" s="401"/>
      <c r="TK330" s="401"/>
      <c r="TL330" s="401"/>
      <c r="TM330" s="401"/>
      <c r="TN330" s="401"/>
      <c r="TO330" s="401"/>
      <c r="TP330" s="401"/>
      <c r="TQ330" s="401"/>
      <c r="TR330" s="401"/>
      <c r="TS330" s="401"/>
      <c r="TT330" s="401"/>
      <c r="TU330" s="401"/>
      <c r="TV330" s="401"/>
      <c r="TW330" s="401"/>
      <c r="TX330" s="401"/>
      <c r="TY330" s="401"/>
      <c r="TZ330" s="401"/>
      <c r="UA330" s="401"/>
      <c r="UB330" s="401"/>
      <c r="UC330" s="401"/>
      <c r="UD330" s="401"/>
      <c r="UE330" s="401"/>
      <c r="UF330" s="401"/>
      <c r="UG330" s="401"/>
      <c r="UH330" s="401"/>
      <c r="UI330" s="401"/>
      <c r="UJ330" s="401"/>
      <c r="UK330" s="401"/>
      <c r="UL330" s="401"/>
      <c r="UM330" s="401"/>
    </row>
    <row r="331" spans="1:559" s="401" customFormat="1" ht="13.95" customHeight="1">
      <c r="A331" s="953"/>
      <c r="B331" s="468" t="s">
        <v>1191</v>
      </c>
      <c r="C331" s="469" t="s">
        <v>1484</v>
      </c>
      <c r="D331" s="469" t="s">
        <v>1487</v>
      </c>
      <c r="E331" s="469" t="s">
        <v>1488</v>
      </c>
      <c r="F331" s="470">
        <v>3.21</v>
      </c>
      <c r="G331" s="470">
        <v>0.19</v>
      </c>
      <c r="H331" s="470">
        <v>0.33</v>
      </c>
      <c r="I331" s="471">
        <f t="shared" ref="I331:L334" si="183">I330</f>
        <v>5</v>
      </c>
      <c r="J331" s="472">
        <f t="shared" si="183"/>
        <v>2.1040000000000001</v>
      </c>
      <c r="K331" s="472">
        <f t="shared" si="183"/>
        <v>2.1215277514093471</v>
      </c>
      <c r="L331" s="473">
        <f t="shared" si="183"/>
        <v>1.0083306803276364</v>
      </c>
      <c r="M331" s="474">
        <f t="shared" si="154"/>
        <v>0.52132242873809953</v>
      </c>
      <c r="N331" s="475">
        <f t="shared" si="155"/>
        <v>0.69892891041200433</v>
      </c>
      <c r="O331" s="475">
        <f t="shared" si="156"/>
        <v>0.39785782082400867</v>
      </c>
      <c r="P331" s="475">
        <f t="shared" si="157"/>
        <v>0.60214217917599133</v>
      </c>
      <c r="Q331" s="476">
        <f t="shared" si="158"/>
        <v>3.0107108958799564</v>
      </c>
      <c r="R331" s="477"/>
      <c r="S331" s="472"/>
      <c r="T331" s="472"/>
      <c r="U331" s="473"/>
      <c r="V331" s="478">
        <f t="shared" si="159"/>
        <v>1.1059999999999999</v>
      </c>
      <c r="W331" s="478">
        <f t="shared" si="160"/>
        <v>1.5089999999999999</v>
      </c>
      <c r="X331" s="479">
        <f t="shared" si="161"/>
        <v>3.2013853768767047</v>
      </c>
      <c r="Y331" s="480" t="str">
        <f t="shared" si="162"/>
        <v>Accept</v>
      </c>
      <c r="Z331" s="479">
        <v>1.2</v>
      </c>
      <c r="AA331" s="479">
        <f>Z331*K331</f>
        <v>2.5458333016912165</v>
      </c>
      <c r="AB331" s="481" t="str">
        <f t="shared" ref="AB331:AB334" si="184">IF(V331&gt;AA331, "Reject", "Accept")</f>
        <v>Accept</v>
      </c>
      <c r="AC331" s="481"/>
      <c r="AD331" s="479"/>
      <c r="AE331" s="481"/>
      <c r="AF331" s="464"/>
      <c r="AG331" s="482"/>
      <c r="AH331" s="482"/>
      <c r="AI331" s="483"/>
      <c r="AJ331" s="552"/>
      <c r="AK331" s="552"/>
      <c r="AL331" s="552"/>
    </row>
    <row r="332" spans="1:559" s="401" customFormat="1" ht="13.95" customHeight="1">
      <c r="A332" s="953"/>
      <c r="B332" s="468" t="s">
        <v>1191</v>
      </c>
      <c r="C332" s="469" t="s">
        <v>1484</v>
      </c>
      <c r="D332" s="469" t="s">
        <v>1489</v>
      </c>
      <c r="E332" s="469" t="s">
        <v>1490</v>
      </c>
      <c r="F332" s="470">
        <v>0.93</v>
      </c>
      <c r="G332" s="470">
        <v>0.04</v>
      </c>
      <c r="H332" s="470">
        <v>0.09</v>
      </c>
      <c r="I332" s="471">
        <f t="shared" si="183"/>
        <v>5</v>
      </c>
      <c r="J332" s="472">
        <f t="shared" si="183"/>
        <v>2.1040000000000001</v>
      </c>
      <c r="K332" s="472">
        <f t="shared" si="183"/>
        <v>2.1215277514093471</v>
      </c>
      <c r="L332" s="473">
        <f t="shared" si="183"/>
        <v>1.0083306803276364</v>
      </c>
      <c r="M332" s="474">
        <f t="shared" si="154"/>
        <v>0.55337480229523406</v>
      </c>
      <c r="N332" s="475">
        <f t="shared" si="155"/>
        <v>0.29000339472787984</v>
      </c>
      <c r="O332" s="475">
        <f t="shared" si="156"/>
        <v>0.41999321054424033</v>
      </c>
      <c r="P332" s="475">
        <f t="shared" si="157"/>
        <v>0.58000678945575967</v>
      </c>
      <c r="Q332" s="476">
        <f t="shared" si="158"/>
        <v>2.9000339472787982</v>
      </c>
      <c r="R332" s="477"/>
      <c r="S332" s="472"/>
      <c r="T332" s="472"/>
      <c r="U332" s="473"/>
      <c r="V332" s="478">
        <f t="shared" si="159"/>
        <v>1.1739999999999999</v>
      </c>
      <c r="W332" s="478">
        <f t="shared" si="160"/>
        <v>1.5089999999999999</v>
      </c>
      <c r="X332" s="479">
        <f t="shared" si="161"/>
        <v>3.2013853768767047</v>
      </c>
      <c r="Y332" s="480" t="str">
        <f t="shared" si="162"/>
        <v>Accept</v>
      </c>
      <c r="Z332" s="479">
        <v>1.2</v>
      </c>
      <c r="AA332" s="479">
        <f>Z332*K332</f>
        <v>2.5458333016912165</v>
      </c>
      <c r="AB332" s="481" t="str">
        <f t="shared" si="184"/>
        <v>Accept</v>
      </c>
      <c r="AC332" s="481"/>
      <c r="AD332" s="479"/>
      <c r="AE332" s="481"/>
      <c r="AF332" s="464"/>
      <c r="AG332" s="482"/>
      <c r="AH332" s="482"/>
      <c r="AI332" s="483"/>
      <c r="AJ332" s="552"/>
      <c r="AK332" s="552"/>
      <c r="AL332" s="552"/>
    </row>
    <row r="333" spans="1:559" s="401" customFormat="1" ht="13.95" customHeight="1">
      <c r="A333" s="953"/>
      <c r="B333" s="468" t="s">
        <v>1191</v>
      </c>
      <c r="C333" s="469" t="s">
        <v>1484</v>
      </c>
      <c r="D333" s="469" t="s">
        <v>1491</v>
      </c>
      <c r="E333" s="469" t="s">
        <v>1492</v>
      </c>
      <c r="F333" s="470">
        <v>0.59</v>
      </c>
      <c r="G333" s="470">
        <v>0.08</v>
      </c>
      <c r="H333" s="470">
        <v>0.09</v>
      </c>
      <c r="I333" s="471">
        <f t="shared" si="183"/>
        <v>5</v>
      </c>
      <c r="J333" s="472">
        <f t="shared" si="183"/>
        <v>2.1040000000000001</v>
      </c>
      <c r="K333" s="472">
        <f t="shared" si="183"/>
        <v>2.1215277514093471</v>
      </c>
      <c r="L333" s="473">
        <f t="shared" si="183"/>
        <v>1.0083306803276364</v>
      </c>
      <c r="M333" s="474">
        <f t="shared" si="154"/>
        <v>0.71363667008090681</v>
      </c>
      <c r="N333" s="475">
        <f t="shared" si="155"/>
        <v>0.2377259380923166</v>
      </c>
      <c r="O333" s="475">
        <f t="shared" si="156"/>
        <v>0.52454812381536686</v>
      </c>
      <c r="P333" s="475">
        <f t="shared" si="157"/>
        <v>0.47545187618463319</v>
      </c>
      <c r="Q333" s="476">
        <f t="shared" si="158"/>
        <v>2.3772593809231659</v>
      </c>
      <c r="R333" s="477"/>
      <c r="S333" s="472"/>
      <c r="T333" s="472"/>
      <c r="U333" s="473"/>
      <c r="V333" s="478">
        <f t="shared" si="159"/>
        <v>1.5140000000000002</v>
      </c>
      <c r="W333" s="478">
        <f t="shared" si="160"/>
        <v>1.5089999999999999</v>
      </c>
      <c r="X333" s="479">
        <f t="shared" si="161"/>
        <v>3.2013853768767047</v>
      </c>
      <c r="Y333" s="480" t="str">
        <f t="shared" si="162"/>
        <v>Accept</v>
      </c>
      <c r="Z333" s="479">
        <v>1.2</v>
      </c>
      <c r="AA333" s="479">
        <f>Z333*K333</f>
        <v>2.5458333016912165</v>
      </c>
      <c r="AB333" s="481" t="str">
        <f t="shared" si="184"/>
        <v>Accept</v>
      </c>
      <c r="AC333" s="481"/>
      <c r="AD333" s="479"/>
      <c r="AE333" s="481"/>
      <c r="AF333" s="464"/>
      <c r="AG333" s="482"/>
      <c r="AH333" s="482"/>
      <c r="AI333" s="483"/>
      <c r="AJ333" s="552"/>
      <c r="AK333" s="552"/>
      <c r="AL333" s="552"/>
    </row>
    <row r="334" spans="1:559" s="501" customFormat="1" ht="13.95" customHeight="1">
      <c r="A334" s="953"/>
      <c r="B334" s="484" t="s">
        <v>1191</v>
      </c>
      <c r="C334" s="485" t="s">
        <v>1484</v>
      </c>
      <c r="D334" s="485" t="s">
        <v>1493</v>
      </c>
      <c r="E334" s="485" t="s">
        <v>1494</v>
      </c>
      <c r="F334" s="486">
        <v>0.46</v>
      </c>
      <c r="G334" s="486">
        <v>7.0000000000000007E-2</v>
      </c>
      <c r="H334" s="486">
        <v>0.08</v>
      </c>
      <c r="I334" s="487">
        <f t="shared" si="183"/>
        <v>5</v>
      </c>
      <c r="J334" s="488">
        <f t="shared" si="183"/>
        <v>2.1040000000000001</v>
      </c>
      <c r="K334" s="488">
        <f t="shared" si="183"/>
        <v>2.1215277514093471</v>
      </c>
      <c r="L334" s="489">
        <f t="shared" si="183"/>
        <v>1.0083306803276364</v>
      </c>
      <c r="M334" s="490">
        <f t="shared" si="154"/>
        <v>0.77491326658719328</v>
      </c>
      <c r="N334" s="491">
        <f t="shared" si="155"/>
        <v>0.21919545616002517</v>
      </c>
      <c r="O334" s="491">
        <f t="shared" si="156"/>
        <v>0.56160908767994966</v>
      </c>
      <c r="P334" s="491">
        <f t="shared" si="157"/>
        <v>0.43839091232005034</v>
      </c>
      <c r="Q334" s="492">
        <f t="shared" si="158"/>
        <v>2.1919545616002516</v>
      </c>
      <c r="R334" s="493"/>
      <c r="S334" s="488"/>
      <c r="T334" s="488"/>
      <c r="U334" s="489"/>
      <c r="V334" s="494">
        <f t="shared" si="159"/>
        <v>1.6440000000000001</v>
      </c>
      <c r="W334" s="494">
        <f t="shared" si="160"/>
        <v>1.5089999999999999</v>
      </c>
      <c r="X334" s="495">
        <f t="shared" si="161"/>
        <v>3.2013853768767047</v>
      </c>
      <c r="Y334" s="496" t="str">
        <f t="shared" si="162"/>
        <v>Accept</v>
      </c>
      <c r="Z334" s="495">
        <v>1.2</v>
      </c>
      <c r="AA334" s="495">
        <f>Z334*K334</f>
        <v>2.5458333016912165</v>
      </c>
      <c r="AB334" s="497" t="str">
        <f t="shared" si="184"/>
        <v>Accept</v>
      </c>
      <c r="AC334" s="497"/>
      <c r="AD334" s="495"/>
      <c r="AE334" s="497"/>
      <c r="AF334" s="498"/>
      <c r="AG334" s="499"/>
      <c r="AH334" s="499"/>
      <c r="AI334" s="500"/>
      <c r="AJ334" s="552"/>
      <c r="AK334" s="552"/>
      <c r="AL334" s="552"/>
      <c r="AM334" s="401"/>
      <c r="AN334" s="401"/>
      <c r="AO334" s="401"/>
      <c r="AP334" s="401"/>
      <c r="AQ334" s="401"/>
      <c r="AR334" s="401"/>
      <c r="AS334" s="401"/>
      <c r="AT334" s="401"/>
      <c r="AU334" s="401"/>
      <c r="AV334" s="401"/>
      <c r="AW334" s="401"/>
      <c r="AX334" s="401"/>
      <c r="AY334" s="401"/>
      <c r="AZ334" s="401"/>
      <c r="BA334" s="401"/>
      <c r="BB334" s="401"/>
      <c r="BC334" s="401"/>
      <c r="BD334" s="401"/>
      <c r="BE334" s="401"/>
      <c r="BF334" s="401"/>
      <c r="BG334" s="401"/>
      <c r="BH334" s="401"/>
      <c r="BI334" s="401"/>
      <c r="BJ334" s="401"/>
      <c r="BK334" s="401"/>
      <c r="BL334" s="401"/>
      <c r="BM334" s="401"/>
      <c r="BN334" s="401"/>
      <c r="BO334" s="401"/>
      <c r="BP334" s="401"/>
      <c r="BQ334" s="401"/>
      <c r="BR334" s="401"/>
      <c r="BS334" s="401"/>
      <c r="BT334" s="401"/>
      <c r="BU334" s="401"/>
      <c r="BV334" s="401"/>
      <c r="BW334" s="401"/>
      <c r="BX334" s="401"/>
      <c r="BY334" s="401"/>
      <c r="BZ334" s="401"/>
      <c r="CA334" s="401"/>
      <c r="CB334" s="401"/>
      <c r="CC334" s="401"/>
      <c r="CD334" s="401"/>
      <c r="CE334" s="401"/>
      <c r="CF334" s="401"/>
      <c r="CG334" s="401"/>
      <c r="CH334" s="401"/>
      <c r="CI334" s="401"/>
      <c r="CJ334" s="401"/>
      <c r="CK334" s="401"/>
      <c r="CL334" s="401"/>
      <c r="CM334" s="401"/>
      <c r="CN334" s="401"/>
      <c r="CO334" s="401"/>
      <c r="CP334" s="401"/>
      <c r="CQ334" s="401"/>
      <c r="CR334" s="401"/>
      <c r="CS334" s="401"/>
      <c r="CT334" s="401"/>
      <c r="CU334" s="401"/>
      <c r="CV334" s="401"/>
      <c r="CW334" s="401"/>
      <c r="CX334" s="401"/>
      <c r="CY334" s="401"/>
      <c r="CZ334" s="401"/>
      <c r="DA334" s="401"/>
      <c r="DB334" s="401"/>
      <c r="DC334" s="401"/>
      <c r="DD334" s="401"/>
      <c r="DE334" s="401"/>
      <c r="DF334" s="401"/>
      <c r="DG334" s="401"/>
      <c r="DH334" s="401"/>
      <c r="DI334" s="401"/>
      <c r="DJ334" s="401"/>
      <c r="DK334" s="401"/>
      <c r="DL334" s="401"/>
      <c r="DM334" s="401"/>
      <c r="DN334" s="401"/>
      <c r="DO334" s="401"/>
      <c r="DP334" s="401"/>
      <c r="DQ334" s="401"/>
      <c r="DR334" s="401"/>
      <c r="DS334" s="401"/>
      <c r="DT334" s="401"/>
      <c r="DU334" s="401"/>
      <c r="DV334" s="401"/>
      <c r="DW334" s="401"/>
      <c r="DX334" s="401"/>
      <c r="DY334" s="401"/>
      <c r="DZ334" s="401"/>
      <c r="EA334" s="401"/>
      <c r="EB334" s="401"/>
      <c r="EC334" s="401"/>
      <c r="ED334" s="401"/>
      <c r="EE334" s="401"/>
      <c r="EF334" s="401"/>
      <c r="EG334" s="401"/>
      <c r="EH334" s="401"/>
      <c r="EI334" s="401"/>
      <c r="EJ334" s="401"/>
      <c r="EK334" s="401"/>
      <c r="EL334" s="401"/>
      <c r="EM334" s="401"/>
      <c r="EN334" s="401"/>
      <c r="EO334" s="401"/>
      <c r="EP334" s="401"/>
      <c r="EQ334" s="401"/>
      <c r="ER334" s="401"/>
      <c r="ES334" s="401"/>
      <c r="ET334" s="401"/>
      <c r="EU334" s="401"/>
      <c r="EV334" s="401"/>
      <c r="EW334" s="401"/>
      <c r="EX334" s="401"/>
      <c r="EY334" s="401"/>
      <c r="EZ334" s="401"/>
      <c r="FA334" s="401"/>
      <c r="FB334" s="401"/>
      <c r="FC334" s="401"/>
      <c r="FD334" s="401"/>
      <c r="FE334" s="401"/>
      <c r="FF334" s="401"/>
      <c r="FG334" s="401"/>
      <c r="FH334" s="401"/>
      <c r="FI334" s="401"/>
      <c r="FJ334" s="401"/>
      <c r="FK334" s="401"/>
      <c r="FL334" s="401"/>
      <c r="FM334" s="401"/>
      <c r="FN334" s="401"/>
      <c r="FO334" s="401"/>
      <c r="FP334" s="401"/>
      <c r="FQ334" s="401"/>
      <c r="FR334" s="401"/>
      <c r="FS334" s="401"/>
      <c r="FT334" s="401"/>
      <c r="FU334" s="401"/>
      <c r="FV334" s="401"/>
      <c r="FW334" s="401"/>
      <c r="FX334" s="401"/>
      <c r="FY334" s="401"/>
      <c r="FZ334" s="401"/>
      <c r="GA334" s="401"/>
      <c r="GB334" s="401"/>
      <c r="GC334" s="401"/>
      <c r="GD334" s="401"/>
      <c r="GE334" s="401"/>
      <c r="GF334" s="401"/>
      <c r="GG334" s="401"/>
      <c r="GH334" s="401"/>
      <c r="GI334" s="401"/>
      <c r="GJ334" s="401"/>
      <c r="GK334" s="401"/>
      <c r="GL334" s="401"/>
      <c r="GM334" s="401"/>
      <c r="GN334" s="401"/>
      <c r="GO334" s="401"/>
      <c r="GP334" s="401"/>
      <c r="GQ334" s="401"/>
      <c r="GR334" s="401"/>
      <c r="GS334" s="401"/>
      <c r="GT334" s="401"/>
      <c r="GU334" s="401"/>
      <c r="GV334" s="401"/>
      <c r="GW334" s="401"/>
      <c r="GX334" s="401"/>
      <c r="GY334" s="401"/>
      <c r="GZ334" s="401"/>
      <c r="HA334" s="401"/>
      <c r="HB334" s="401"/>
      <c r="HC334" s="401"/>
      <c r="HD334" s="401"/>
      <c r="HE334" s="401"/>
      <c r="HF334" s="401"/>
      <c r="HG334" s="401"/>
      <c r="HH334" s="401"/>
      <c r="HI334" s="401"/>
      <c r="HJ334" s="401"/>
      <c r="HK334" s="401"/>
      <c r="HL334" s="401"/>
      <c r="HM334" s="401"/>
      <c r="HN334" s="401"/>
      <c r="HO334" s="401"/>
      <c r="HP334" s="401"/>
      <c r="HQ334" s="401"/>
      <c r="HR334" s="401"/>
      <c r="HS334" s="401"/>
      <c r="HT334" s="401"/>
      <c r="HU334" s="401"/>
      <c r="HV334" s="401"/>
      <c r="HW334" s="401"/>
      <c r="HX334" s="401"/>
      <c r="HY334" s="401"/>
      <c r="HZ334" s="401"/>
      <c r="IA334" s="401"/>
      <c r="IB334" s="401"/>
      <c r="IC334" s="401"/>
      <c r="ID334" s="401"/>
      <c r="IE334" s="401"/>
      <c r="IF334" s="401"/>
      <c r="IG334" s="401"/>
      <c r="IH334" s="401"/>
      <c r="II334" s="401"/>
      <c r="IJ334" s="401"/>
      <c r="IK334" s="401"/>
      <c r="IL334" s="401"/>
      <c r="IM334" s="401"/>
      <c r="IN334" s="401"/>
      <c r="IO334" s="401"/>
      <c r="IP334" s="401"/>
      <c r="IQ334" s="401"/>
      <c r="IR334" s="401"/>
      <c r="IS334" s="401"/>
      <c r="IT334" s="401"/>
      <c r="IU334" s="401"/>
      <c r="IV334" s="401"/>
      <c r="IW334" s="401"/>
      <c r="IX334" s="401"/>
      <c r="IY334" s="401"/>
      <c r="IZ334" s="401"/>
      <c r="JA334" s="401"/>
      <c r="JB334" s="401"/>
      <c r="JC334" s="401"/>
      <c r="JD334" s="401"/>
      <c r="JE334" s="401"/>
      <c r="JF334" s="401"/>
      <c r="JG334" s="401"/>
      <c r="JH334" s="401"/>
      <c r="JI334" s="401"/>
      <c r="JJ334" s="401"/>
      <c r="JK334" s="401"/>
      <c r="JL334" s="401"/>
      <c r="JM334" s="401"/>
      <c r="JN334" s="401"/>
      <c r="JO334" s="401"/>
      <c r="JP334" s="401"/>
      <c r="JQ334" s="401"/>
      <c r="JR334" s="401"/>
      <c r="JS334" s="401"/>
      <c r="JT334" s="401"/>
      <c r="JU334" s="401"/>
      <c r="JV334" s="401"/>
      <c r="JW334" s="401"/>
      <c r="JX334" s="401"/>
      <c r="JY334" s="401"/>
      <c r="JZ334" s="401"/>
      <c r="KA334" s="401"/>
      <c r="KB334" s="401"/>
      <c r="KC334" s="401"/>
      <c r="KD334" s="401"/>
      <c r="KE334" s="401"/>
      <c r="KF334" s="401"/>
      <c r="KG334" s="401"/>
      <c r="KH334" s="401"/>
      <c r="KI334" s="401"/>
      <c r="KJ334" s="401"/>
      <c r="KK334" s="401"/>
      <c r="KL334" s="401"/>
      <c r="KM334" s="401"/>
      <c r="KN334" s="401"/>
      <c r="KO334" s="401"/>
      <c r="KP334" s="401"/>
      <c r="KQ334" s="401"/>
      <c r="KR334" s="401"/>
      <c r="KS334" s="401"/>
      <c r="KT334" s="401"/>
      <c r="KU334" s="401"/>
      <c r="KV334" s="401"/>
      <c r="KW334" s="401"/>
      <c r="KX334" s="401"/>
      <c r="KY334" s="401"/>
      <c r="KZ334" s="401"/>
      <c r="LA334" s="401"/>
      <c r="LB334" s="401"/>
      <c r="LC334" s="401"/>
      <c r="LD334" s="401"/>
      <c r="LE334" s="401"/>
      <c r="LF334" s="401"/>
      <c r="LG334" s="401"/>
      <c r="LH334" s="401"/>
      <c r="LI334" s="401"/>
      <c r="LJ334" s="401"/>
      <c r="LK334" s="401"/>
      <c r="LL334" s="401"/>
      <c r="LM334" s="401"/>
      <c r="LN334" s="401"/>
      <c r="LO334" s="401"/>
      <c r="LP334" s="401"/>
      <c r="LQ334" s="401"/>
      <c r="LR334" s="401"/>
      <c r="LS334" s="401"/>
      <c r="LT334" s="401"/>
      <c r="LU334" s="401"/>
      <c r="LV334" s="401"/>
      <c r="LW334" s="401"/>
      <c r="LX334" s="401"/>
      <c r="LY334" s="401"/>
      <c r="LZ334" s="401"/>
      <c r="MA334" s="401"/>
      <c r="MB334" s="401"/>
      <c r="MC334" s="401"/>
      <c r="MD334" s="401"/>
      <c r="ME334" s="401"/>
      <c r="MF334" s="401"/>
      <c r="MG334" s="401"/>
      <c r="MH334" s="401"/>
      <c r="MI334" s="401"/>
      <c r="MJ334" s="401"/>
      <c r="MK334" s="401"/>
      <c r="ML334" s="401"/>
      <c r="MM334" s="401"/>
      <c r="MN334" s="401"/>
      <c r="MO334" s="401"/>
      <c r="MP334" s="401"/>
      <c r="MQ334" s="401"/>
      <c r="MR334" s="401"/>
      <c r="MS334" s="401"/>
      <c r="MT334" s="401"/>
      <c r="MU334" s="401"/>
      <c r="MV334" s="401"/>
      <c r="MW334" s="401"/>
      <c r="MX334" s="401"/>
      <c r="MY334" s="401"/>
      <c r="MZ334" s="401"/>
      <c r="NA334" s="401"/>
      <c r="NB334" s="401"/>
      <c r="NC334" s="401"/>
      <c r="ND334" s="401"/>
      <c r="NE334" s="401"/>
      <c r="NF334" s="401"/>
      <c r="NG334" s="401"/>
      <c r="NH334" s="401"/>
      <c r="NI334" s="401"/>
      <c r="NJ334" s="401"/>
      <c r="NK334" s="401"/>
      <c r="NL334" s="401"/>
      <c r="NM334" s="401"/>
      <c r="NN334" s="401"/>
      <c r="NO334" s="401"/>
      <c r="NP334" s="401"/>
      <c r="NQ334" s="401"/>
      <c r="NR334" s="401"/>
      <c r="NS334" s="401"/>
      <c r="NT334" s="401"/>
      <c r="NU334" s="401"/>
      <c r="NV334" s="401"/>
      <c r="NW334" s="401"/>
      <c r="NX334" s="401"/>
      <c r="NY334" s="401"/>
      <c r="NZ334" s="401"/>
      <c r="OA334" s="401"/>
      <c r="OB334" s="401"/>
      <c r="OC334" s="401"/>
      <c r="OD334" s="401"/>
      <c r="OE334" s="401"/>
      <c r="OF334" s="401"/>
      <c r="OG334" s="401"/>
      <c r="OH334" s="401"/>
      <c r="OI334" s="401"/>
      <c r="OJ334" s="401"/>
      <c r="OK334" s="401"/>
      <c r="OL334" s="401"/>
      <c r="OM334" s="401"/>
      <c r="ON334" s="401"/>
      <c r="OO334" s="401"/>
      <c r="OP334" s="401"/>
      <c r="OQ334" s="401"/>
      <c r="OR334" s="401"/>
      <c r="OS334" s="401"/>
      <c r="OT334" s="401"/>
      <c r="OU334" s="401"/>
      <c r="OV334" s="401"/>
      <c r="OW334" s="401"/>
      <c r="OX334" s="401"/>
      <c r="OY334" s="401"/>
      <c r="OZ334" s="401"/>
      <c r="PA334" s="401"/>
      <c r="PB334" s="401"/>
      <c r="PC334" s="401"/>
      <c r="PD334" s="401"/>
      <c r="PE334" s="401"/>
      <c r="PF334" s="401"/>
      <c r="PG334" s="401"/>
      <c r="PH334" s="401"/>
      <c r="PI334" s="401"/>
      <c r="PJ334" s="401"/>
      <c r="PK334" s="401"/>
      <c r="PL334" s="401"/>
      <c r="PM334" s="401"/>
      <c r="PN334" s="401"/>
      <c r="PO334" s="401"/>
      <c r="PP334" s="401"/>
      <c r="PQ334" s="401"/>
      <c r="PR334" s="401"/>
      <c r="PS334" s="401"/>
      <c r="PT334" s="401"/>
      <c r="PU334" s="401"/>
      <c r="PV334" s="401"/>
      <c r="PW334" s="401"/>
      <c r="PX334" s="401"/>
      <c r="PY334" s="401"/>
      <c r="PZ334" s="401"/>
      <c r="QA334" s="401"/>
      <c r="QB334" s="401"/>
      <c r="QC334" s="401"/>
      <c r="QD334" s="401"/>
      <c r="QE334" s="401"/>
      <c r="QF334" s="401"/>
      <c r="QG334" s="401"/>
      <c r="QH334" s="401"/>
      <c r="QI334" s="401"/>
      <c r="QJ334" s="401"/>
      <c r="QK334" s="401"/>
      <c r="QL334" s="401"/>
      <c r="QM334" s="401"/>
      <c r="QN334" s="401"/>
      <c r="QO334" s="401"/>
      <c r="QP334" s="401"/>
      <c r="QQ334" s="401"/>
      <c r="QR334" s="401"/>
      <c r="QS334" s="401"/>
      <c r="QT334" s="401"/>
      <c r="QU334" s="401"/>
      <c r="QV334" s="401"/>
      <c r="QW334" s="401"/>
      <c r="QX334" s="401"/>
      <c r="QY334" s="401"/>
      <c r="QZ334" s="401"/>
      <c r="RA334" s="401"/>
      <c r="RB334" s="401"/>
      <c r="RC334" s="401"/>
      <c r="RD334" s="401"/>
      <c r="RE334" s="401"/>
      <c r="RF334" s="401"/>
      <c r="RG334" s="401"/>
      <c r="RH334" s="401"/>
      <c r="RI334" s="401"/>
      <c r="RJ334" s="401"/>
      <c r="RK334" s="401"/>
      <c r="RL334" s="401"/>
      <c r="RM334" s="401"/>
      <c r="RN334" s="401"/>
      <c r="RO334" s="401"/>
      <c r="RP334" s="401"/>
      <c r="RQ334" s="401"/>
      <c r="RR334" s="401"/>
      <c r="RS334" s="401"/>
      <c r="RT334" s="401"/>
      <c r="RU334" s="401"/>
      <c r="RV334" s="401"/>
      <c r="RW334" s="401"/>
      <c r="RX334" s="401"/>
      <c r="RY334" s="401"/>
      <c r="RZ334" s="401"/>
      <c r="SA334" s="401"/>
      <c r="SB334" s="401"/>
      <c r="SC334" s="401"/>
      <c r="SD334" s="401"/>
      <c r="SE334" s="401"/>
      <c r="SF334" s="401"/>
      <c r="SG334" s="401"/>
      <c r="SH334" s="401"/>
      <c r="SI334" s="401"/>
      <c r="SJ334" s="401"/>
      <c r="SK334" s="401"/>
      <c r="SL334" s="401"/>
      <c r="SM334" s="401"/>
      <c r="SN334" s="401"/>
      <c r="SO334" s="401"/>
      <c r="SP334" s="401"/>
      <c r="SQ334" s="401"/>
      <c r="SR334" s="401"/>
      <c r="SS334" s="401"/>
      <c r="ST334" s="401"/>
      <c r="SU334" s="401"/>
      <c r="SV334" s="401"/>
      <c r="SW334" s="401"/>
      <c r="SX334" s="401"/>
      <c r="SY334" s="401"/>
      <c r="SZ334" s="401"/>
      <c r="TA334" s="401"/>
      <c r="TB334" s="401"/>
      <c r="TC334" s="401"/>
      <c r="TD334" s="401"/>
      <c r="TE334" s="401"/>
      <c r="TF334" s="401"/>
      <c r="TG334" s="401"/>
      <c r="TH334" s="401"/>
      <c r="TI334" s="401"/>
      <c r="TJ334" s="401"/>
      <c r="TK334" s="401"/>
      <c r="TL334" s="401"/>
      <c r="TM334" s="401"/>
      <c r="TN334" s="401"/>
      <c r="TO334" s="401"/>
      <c r="TP334" s="401"/>
      <c r="TQ334" s="401"/>
      <c r="TR334" s="401"/>
      <c r="TS334" s="401"/>
      <c r="TT334" s="401"/>
      <c r="TU334" s="401"/>
      <c r="TV334" s="401"/>
      <c r="TW334" s="401"/>
      <c r="TX334" s="401"/>
      <c r="TY334" s="401"/>
      <c r="TZ334" s="401"/>
      <c r="UA334" s="401"/>
      <c r="UB334" s="401"/>
      <c r="UC334" s="401"/>
      <c r="UD334" s="401"/>
      <c r="UE334" s="401"/>
      <c r="UF334" s="401"/>
      <c r="UG334" s="401"/>
      <c r="UH334" s="401"/>
      <c r="UI334" s="401"/>
      <c r="UJ334" s="401"/>
      <c r="UK334" s="401"/>
      <c r="UL334" s="401"/>
      <c r="UM334" s="401"/>
    </row>
    <row r="335" spans="1:559" s="467" customFormat="1" ht="13.95" customHeight="1">
      <c r="A335" s="953"/>
      <c r="B335" s="450" t="s">
        <v>1191</v>
      </c>
      <c r="C335" s="451" t="s">
        <v>1495</v>
      </c>
      <c r="D335" s="451" t="s">
        <v>1496</v>
      </c>
      <c r="E335" s="451" t="s">
        <v>1497</v>
      </c>
      <c r="F335" s="452">
        <v>17.22</v>
      </c>
      <c r="G335" s="452">
        <v>0.36</v>
      </c>
      <c r="H335" s="452">
        <v>1.52</v>
      </c>
      <c r="I335" s="453">
        <f>COUNT(F335:F339)</f>
        <v>5</v>
      </c>
      <c r="J335" s="458">
        <f>AVERAGE(F335:F339)</f>
        <v>14.489999999999998</v>
      </c>
      <c r="K335" s="458">
        <f>STDEV(F335:F339)</f>
        <v>3.4087754399490753</v>
      </c>
      <c r="L335" s="459">
        <f>K335/J335</f>
        <v>0.23525020289503629</v>
      </c>
      <c r="M335" s="454">
        <f t="shared" si="154"/>
        <v>0.80087411098009575</v>
      </c>
      <c r="N335" s="455">
        <f t="shared" si="155"/>
        <v>0.78839773543426706</v>
      </c>
      <c r="O335" s="455">
        <f t="shared" si="156"/>
        <v>0.57679547086853411</v>
      </c>
      <c r="P335" s="455">
        <f t="shared" si="157"/>
        <v>0.42320452913146589</v>
      </c>
      <c r="Q335" s="456">
        <f t="shared" si="158"/>
        <v>2.1160226456573294</v>
      </c>
      <c r="R335" s="457">
        <f>COUNT(F335:F339)</f>
        <v>5</v>
      </c>
      <c r="S335" s="458">
        <f>AVERAGE(F335:F339)</f>
        <v>14.489999999999998</v>
      </c>
      <c r="T335" s="458">
        <f>STDEV(F335:F339)</f>
        <v>3.4087754399490753</v>
      </c>
      <c r="U335" s="459">
        <f>T335/S335</f>
        <v>0.23525020289503629</v>
      </c>
      <c r="V335" s="460">
        <f t="shared" si="159"/>
        <v>2.7300000000000004</v>
      </c>
      <c r="W335" s="460">
        <f t="shared" si="160"/>
        <v>1.5089999999999999</v>
      </c>
      <c r="X335" s="461">
        <f t="shared" si="161"/>
        <v>5.1438421388831541</v>
      </c>
      <c r="Y335" s="462" t="str">
        <f t="shared" si="162"/>
        <v>Accept</v>
      </c>
      <c r="Z335" s="461"/>
      <c r="AA335" s="461"/>
      <c r="AB335" s="463"/>
      <c r="AC335" s="463"/>
      <c r="AD335" s="461"/>
      <c r="AE335" s="463"/>
      <c r="AF335" s="464">
        <f>COUNT(F335:F339)</f>
        <v>5</v>
      </c>
      <c r="AG335" s="465">
        <f>AVERAGE(F335:F339)</f>
        <v>14.489999999999998</v>
      </c>
      <c r="AH335" s="465">
        <f>STDEV(F335:F339)</f>
        <v>3.4087754399490753</v>
      </c>
      <c r="AI335" s="466">
        <f>AH335/AG335</f>
        <v>0.23525020289503629</v>
      </c>
      <c r="AJ335" s="552"/>
      <c r="AK335" s="552"/>
      <c r="AL335" s="552"/>
      <c r="AM335" s="401"/>
      <c r="AN335" s="401"/>
      <c r="AO335" s="401"/>
      <c r="AP335" s="401"/>
      <c r="AQ335" s="401"/>
      <c r="AR335" s="401"/>
      <c r="AS335" s="401"/>
      <c r="AT335" s="401"/>
      <c r="AU335" s="401"/>
      <c r="AV335" s="401"/>
      <c r="AW335" s="401"/>
      <c r="AX335" s="401"/>
      <c r="AY335" s="401"/>
      <c r="AZ335" s="401"/>
      <c r="BA335" s="401"/>
      <c r="BB335" s="401"/>
      <c r="BC335" s="401"/>
      <c r="BD335" s="401"/>
      <c r="BE335" s="401"/>
      <c r="BF335" s="401"/>
      <c r="BG335" s="401"/>
      <c r="BH335" s="401"/>
      <c r="BI335" s="401"/>
      <c r="BJ335" s="401"/>
      <c r="BK335" s="401"/>
      <c r="BL335" s="401"/>
      <c r="BM335" s="401"/>
      <c r="BN335" s="401"/>
      <c r="BO335" s="401"/>
      <c r="BP335" s="401"/>
      <c r="BQ335" s="401"/>
      <c r="BR335" s="401"/>
      <c r="BS335" s="401"/>
      <c r="BT335" s="401"/>
      <c r="BU335" s="401"/>
      <c r="BV335" s="401"/>
      <c r="BW335" s="401"/>
      <c r="BX335" s="401"/>
      <c r="BY335" s="401"/>
      <c r="BZ335" s="401"/>
      <c r="CA335" s="401"/>
      <c r="CB335" s="401"/>
      <c r="CC335" s="401"/>
      <c r="CD335" s="401"/>
      <c r="CE335" s="401"/>
      <c r="CF335" s="401"/>
      <c r="CG335" s="401"/>
      <c r="CH335" s="401"/>
      <c r="CI335" s="401"/>
      <c r="CJ335" s="401"/>
      <c r="CK335" s="401"/>
      <c r="CL335" s="401"/>
      <c r="CM335" s="401"/>
      <c r="CN335" s="401"/>
      <c r="CO335" s="401"/>
      <c r="CP335" s="401"/>
      <c r="CQ335" s="401"/>
      <c r="CR335" s="401"/>
      <c r="CS335" s="401"/>
      <c r="CT335" s="401"/>
      <c r="CU335" s="401"/>
      <c r="CV335" s="401"/>
      <c r="CW335" s="401"/>
      <c r="CX335" s="401"/>
      <c r="CY335" s="401"/>
      <c r="CZ335" s="401"/>
      <c r="DA335" s="401"/>
      <c r="DB335" s="401"/>
      <c r="DC335" s="401"/>
      <c r="DD335" s="401"/>
      <c r="DE335" s="401"/>
      <c r="DF335" s="401"/>
      <c r="DG335" s="401"/>
      <c r="DH335" s="401"/>
      <c r="DI335" s="401"/>
      <c r="DJ335" s="401"/>
      <c r="DK335" s="401"/>
      <c r="DL335" s="401"/>
      <c r="DM335" s="401"/>
      <c r="DN335" s="401"/>
      <c r="DO335" s="401"/>
      <c r="DP335" s="401"/>
      <c r="DQ335" s="401"/>
      <c r="DR335" s="401"/>
      <c r="DS335" s="401"/>
      <c r="DT335" s="401"/>
      <c r="DU335" s="401"/>
      <c r="DV335" s="401"/>
      <c r="DW335" s="401"/>
      <c r="DX335" s="401"/>
      <c r="DY335" s="401"/>
      <c r="DZ335" s="401"/>
      <c r="EA335" s="401"/>
      <c r="EB335" s="401"/>
      <c r="EC335" s="401"/>
      <c r="ED335" s="401"/>
      <c r="EE335" s="401"/>
      <c r="EF335" s="401"/>
      <c r="EG335" s="401"/>
      <c r="EH335" s="401"/>
      <c r="EI335" s="401"/>
      <c r="EJ335" s="401"/>
      <c r="EK335" s="401"/>
      <c r="EL335" s="401"/>
      <c r="EM335" s="401"/>
      <c r="EN335" s="401"/>
      <c r="EO335" s="401"/>
      <c r="EP335" s="401"/>
      <c r="EQ335" s="401"/>
      <c r="ER335" s="401"/>
      <c r="ES335" s="401"/>
      <c r="ET335" s="401"/>
      <c r="EU335" s="401"/>
      <c r="EV335" s="401"/>
      <c r="EW335" s="401"/>
      <c r="EX335" s="401"/>
      <c r="EY335" s="401"/>
      <c r="EZ335" s="401"/>
      <c r="FA335" s="401"/>
      <c r="FB335" s="401"/>
      <c r="FC335" s="401"/>
      <c r="FD335" s="401"/>
      <c r="FE335" s="401"/>
      <c r="FF335" s="401"/>
      <c r="FG335" s="401"/>
      <c r="FH335" s="401"/>
      <c r="FI335" s="401"/>
      <c r="FJ335" s="401"/>
      <c r="FK335" s="401"/>
      <c r="FL335" s="401"/>
      <c r="FM335" s="401"/>
      <c r="FN335" s="401"/>
      <c r="FO335" s="401"/>
      <c r="FP335" s="401"/>
      <c r="FQ335" s="401"/>
      <c r="FR335" s="401"/>
      <c r="FS335" s="401"/>
      <c r="FT335" s="401"/>
      <c r="FU335" s="401"/>
      <c r="FV335" s="401"/>
      <c r="FW335" s="401"/>
      <c r="FX335" s="401"/>
      <c r="FY335" s="401"/>
      <c r="FZ335" s="401"/>
      <c r="GA335" s="401"/>
      <c r="GB335" s="401"/>
      <c r="GC335" s="401"/>
      <c r="GD335" s="401"/>
      <c r="GE335" s="401"/>
      <c r="GF335" s="401"/>
      <c r="GG335" s="401"/>
      <c r="GH335" s="401"/>
      <c r="GI335" s="401"/>
      <c r="GJ335" s="401"/>
      <c r="GK335" s="401"/>
      <c r="GL335" s="401"/>
      <c r="GM335" s="401"/>
      <c r="GN335" s="401"/>
      <c r="GO335" s="401"/>
      <c r="GP335" s="401"/>
      <c r="GQ335" s="401"/>
      <c r="GR335" s="401"/>
      <c r="GS335" s="401"/>
      <c r="GT335" s="401"/>
      <c r="GU335" s="401"/>
      <c r="GV335" s="401"/>
      <c r="GW335" s="401"/>
      <c r="GX335" s="401"/>
      <c r="GY335" s="401"/>
      <c r="GZ335" s="401"/>
      <c r="HA335" s="401"/>
      <c r="HB335" s="401"/>
      <c r="HC335" s="401"/>
      <c r="HD335" s="401"/>
      <c r="HE335" s="401"/>
      <c r="HF335" s="401"/>
      <c r="HG335" s="401"/>
      <c r="HH335" s="401"/>
      <c r="HI335" s="401"/>
      <c r="HJ335" s="401"/>
      <c r="HK335" s="401"/>
      <c r="HL335" s="401"/>
      <c r="HM335" s="401"/>
      <c r="HN335" s="401"/>
      <c r="HO335" s="401"/>
      <c r="HP335" s="401"/>
      <c r="HQ335" s="401"/>
      <c r="HR335" s="401"/>
      <c r="HS335" s="401"/>
      <c r="HT335" s="401"/>
      <c r="HU335" s="401"/>
      <c r="HV335" s="401"/>
      <c r="HW335" s="401"/>
      <c r="HX335" s="401"/>
      <c r="HY335" s="401"/>
      <c r="HZ335" s="401"/>
      <c r="IA335" s="401"/>
      <c r="IB335" s="401"/>
      <c r="IC335" s="401"/>
      <c r="ID335" s="401"/>
      <c r="IE335" s="401"/>
      <c r="IF335" s="401"/>
      <c r="IG335" s="401"/>
      <c r="IH335" s="401"/>
      <c r="II335" s="401"/>
      <c r="IJ335" s="401"/>
      <c r="IK335" s="401"/>
      <c r="IL335" s="401"/>
      <c r="IM335" s="401"/>
      <c r="IN335" s="401"/>
      <c r="IO335" s="401"/>
      <c r="IP335" s="401"/>
      <c r="IQ335" s="401"/>
      <c r="IR335" s="401"/>
      <c r="IS335" s="401"/>
      <c r="IT335" s="401"/>
      <c r="IU335" s="401"/>
      <c r="IV335" s="401"/>
      <c r="IW335" s="401"/>
      <c r="IX335" s="401"/>
      <c r="IY335" s="401"/>
      <c r="IZ335" s="401"/>
      <c r="JA335" s="401"/>
      <c r="JB335" s="401"/>
      <c r="JC335" s="401"/>
      <c r="JD335" s="401"/>
      <c r="JE335" s="401"/>
      <c r="JF335" s="401"/>
      <c r="JG335" s="401"/>
      <c r="JH335" s="401"/>
      <c r="JI335" s="401"/>
      <c r="JJ335" s="401"/>
      <c r="JK335" s="401"/>
      <c r="JL335" s="401"/>
      <c r="JM335" s="401"/>
      <c r="JN335" s="401"/>
      <c r="JO335" s="401"/>
      <c r="JP335" s="401"/>
      <c r="JQ335" s="401"/>
      <c r="JR335" s="401"/>
      <c r="JS335" s="401"/>
      <c r="JT335" s="401"/>
      <c r="JU335" s="401"/>
      <c r="JV335" s="401"/>
      <c r="JW335" s="401"/>
      <c r="JX335" s="401"/>
      <c r="JY335" s="401"/>
      <c r="JZ335" s="401"/>
      <c r="KA335" s="401"/>
      <c r="KB335" s="401"/>
      <c r="KC335" s="401"/>
      <c r="KD335" s="401"/>
      <c r="KE335" s="401"/>
      <c r="KF335" s="401"/>
      <c r="KG335" s="401"/>
      <c r="KH335" s="401"/>
      <c r="KI335" s="401"/>
      <c r="KJ335" s="401"/>
      <c r="KK335" s="401"/>
      <c r="KL335" s="401"/>
      <c r="KM335" s="401"/>
      <c r="KN335" s="401"/>
      <c r="KO335" s="401"/>
      <c r="KP335" s="401"/>
      <c r="KQ335" s="401"/>
      <c r="KR335" s="401"/>
      <c r="KS335" s="401"/>
      <c r="KT335" s="401"/>
      <c r="KU335" s="401"/>
      <c r="KV335" s="401"/>
      <c r="KW335" s="401"/>
      <c r="KX335" s="401"/>
      <c r="KY335" s="401"/>
      <c r="KZ335" s="401"/>
      <c r="LA335" s="401"/>
      <c r="LB335" s="401"/>
      <c r="LC335" s="401"/>
      <c r="LD335" s="401"/>
      <c r="LE335" s="401"/>
      <c r="LF335" s="401"/>
      <c r="LG335" s="401"/>
      <c r="LH335" s="401"/>
      <c r="LI335" s="401"/>
      <c r="LJ335" s="401"/>
      <c r="LK335" s="401"/>
      <c r="LL335" s="401"/>
      <c r="LM335" s="401"/>
      <c r="LN335" s="401"/>
      <c r="LO335" s="401"/>
      <c r="LP335" s="401"/>
      <c r="LQ335" s="401"/>
      <c r="LR335" s="401"/>
      <c r="LS335" s="401"/>
      <c r="LT335" s="401"/>
      <c r="LU335" s="401"/>
      <c r="LV335" s="401"/>
      <c r="LW335" s="401"/>
      <c r="LX335" s="401"/>
      <c r="LY335" s="401"/>
      <c r="LZ335" s="401"/>
      <c r="MA335" s="401"/>
      <c r="MB335" s="401"/>
      <c r="MC335" s="401"/>
      <c r="MD335" s="401"/>
      <c r="ME335" s="401"/>
      <c r="MF335" s="401"/>
      <c r="MG335" s="401"/>
      <c r="MH335" s="401"/>
      <c r="MI335" s="401"/>
      <c r="MJ335" s="401"/>
      <c r="MK335" s="401"/>
      <c r="ML335" s="401"/>
      <c r="MM335" s="401"/>
      <c r="MN335" s="401"/>
      <c r="MO335" s="401"/>
      <c r="MP335" s="401"/>
      <c r="MQ335" s="401"/>
      <c r="MR335" s="401"/>
      <c r="MS335" s="401"/>
      <c r="MT335" s="401"/>
      <c r="MU335" s="401"/>
      <c r="MV335" s="401"/>
      <c r="MW335" s="401"/>
      <c r="MX335" s="401"/>
      <c r="MY335" s="401"/>
      <c r="MZ335" s="401"/>
      <c r="NA335" s="401"/>
      <c r="NB335" s="401"/>
      <c r="NC335" s="401"/>
      <c r="ND335" s="401"/>
      <c r="NE335" s="401"/>
      <c r="NF335" s="401"/>
      <c r="NG335" s="401"/>
      <c r="NH335" s="401"/>
      <c r="NI335" s="401"/>
      <c r="NJ335" s="401"/>
      <c r="NK335" s="401"/>
      <c r="NL335" s="401"/>
      <c r="NM335" s="401"/>
      <c r="NN335" s="401"/>
      <c r="NO335" s="401"/>
      <c r="NP335" s="401"/>
      <c r="NQ335" s="401"/>
      <c r="NR335" s="401"/>
      <c r="NS335" s="401"/>
      <c r="NT335" s="401"/>
      <c r="NU335" s="401"/>
      <c r="NV335" s="401"/>
      <c r="NW335" s="401"/>
      <c r="NX335" s="401"/>
      <c r="NY335" s="401"/>
      <c r="NZ335" s="401"/>
      <c r="OA335" s="401"/>
      <c r="OB335" s="401"/>
      <c r="OC335" s="401"/>
      <c r="OD335" s="401"/>
      <c r="OE335" s="401"/>
      <c r="OF335" s="401"/>
      <c r="OG335" s="401"/>
      <c r="OH335" s="401"/>
      <c r="OI335" s="401"/>
      <c r="OJ335" s="401"/>
      <c r="OK335" s="401"/>
      <c r="OL335" s="401"/>
      <c r="OM335" s="401"/>
      <c r="ON335" s="401"/>
      <c r="OO335" s="401"/>
      <c r="OP335" s="401"/>
      <c r="OQ335" s="401"/>
      <c r="OR335" s="401"/>
      <c r="OS335" s="401"/>
      <c r="OT335" s="401"/>
      <c r="OU335" s="401"/>
      <c r="OV335" s="401"/>
      <c r="OW335" s="401"/>
      <c r="OX335" s="401"/>
      <c r="OY335" s="401"/>
      <c r="OZ335" s="401"/>
      <c r="PA335" s="401"/>
      <c r="PB335" s="401"/>
      <c r="PC335" s="401"/>
      <c r="PD335" s="401"/>
      <c r="PE335" s="401"/>
      <c r="PF335" s="401"/>
      <c r="PG335" s="401"/>
      <c r="PH335" s="401"/>
      <c r="PI335" s="401"/>
      <c r="PJ335" s="401"/>
      <c r="PK335" s="401"/>
      <c r="PL335" s="401"/>
      <c r="PM335" s="401"/>
      <c r="PN335" s="401"/>
      <c r="PO335" s="401"/>
      <c r="PP335" s="401"/>
      <c r="PQ335" s="401"/>
      <c r="PR335" s="401"/>
      <c r="PS335" s="401"/>
      <c r="PT335" s="401"/>
      <c r="PU335" s="401"/>
      <c r="PV335" s="401"/>
      <c r="PW335" s="401"/>
      <c r="PX335" s="401"/>
      <c r="PY335" s="401"/>
      <c r="PZ335" s="401"/>
      <c r="QA335" s="401"/>
      <c r="QB335" s="401"/>
      <c r="QC335" s="401"/>
      <c r="QD335" s="401"/>
      <c r="QE335" s="401"/>
      <c r="QF335" s="401"/>
      <c r="QG335" s="401"/>
      <c r="QH335" s="401"/>
      <c r="QI335" s="401"/>
      <c r="QJ335" s="401"/>
      <c r="QK335" s="401"/>
      <c r="QL335" s="401"/>
      <c r="QM335" s="401"/>
      <c r="QN335" s="401"/>
      <c r="QO335" s="401"/>
      <c r="QP335" s="401"/>
      <c r="QQ335" s="401"/>
      <c r="QR335" s="401"/>
      <c r="QS335" s="401"/>
      <c r="QT335" s="401"/>
      <c r="QU335" s="401"/>
      <c r="QV335" s="401"/>
      <c r="QW335" s="401"/>
      <c r="QX335" s="401"/>
      <c r="QY335" s="401"/>
      <c r="QZ335" s="401"/>
      <c r="RA335" s="401"/>
      <c r="RB335" s="401"/>
      <c r="RC335" s="401"/>
      <c r="RD335" s="401"/>
      <c r="RE335" s="401"/>
      <c r="RF335" s="401"/>
      <c r="RG335" s="401"/>
      <c r="RH335" s="401"/>
      <c r="RI335" s="401"/>
      <c r="RJ335" s="401"/>
      <c r="RK335" s="401"/>
      <c r="RL335" s="401"/>
      <c r="RM335" s="401"/>
      <c r="RN335" s="401"/>
      <c r="RO335" s="401"/>
      <c r="RP335" s="401"/>
      <c r="RQ335" s="401"/>
      <c r="RR335" s="401"/>
      <c r="RS335" s="401"/>
      <c r="RT335" s="401"/>
      <c r="RU335" s="401"/>
      <c r="RV335" s="401"/>
      <c r="RW335" s="401"/>
      <c r="RX335" s="401"/>
      <c r="RY335" s="401"/>
      <c r="RZ335" s="401"/>
      <c r="SA335" s="401"/>
      <c r="SB335" s="401"/>
      <c r="SC335" s="401"/>
      <c r="SD335" s="401"/>
      <c r="SE335" s="401"/>
      <c r="SF335" s="401"/>
      <c r="SG335" s="401"/>
      <c r="SH335" s="401"/>
      <c r="SI335" s="401"/>
      <c r="SJ335" s="401"/>
      <c r="SK335" s="401"/>
      <c r="SL335" s="401"/>
      <c r="SM335" s="401"/>
      <c r="SN335" s="401"/>
      <c r="SO335" s="401"/>
      <c r="SP335" s="401"/>
      <c r="SQ335" s="401"/>
      <c r="SR335" s="401"/>
      <c r="SS335" s="401"/>
      <c r="ST335" s="401"/>
      <c r="SU335" s="401"/>
      <c r="SV335" s="401"/>
      <c r="SW335" s="401"/>
      <c r="SX335" s="401"/>
      <c r="SY335" s="401"/>
      <c r="SZ335" s="401"/>
      <c r="TA335" s="401"/>
      <c r="TB335" s="401"/>
      <c r="TC335" s="401"/>
      <c r="TD335" s="401"/>
      <c r="TE335" s="401"/>
      <c r="TF335" s="401"/>
      <c r="TG335" s="401"/>
      <c r="TH335" s="401"/>
      <c r="TI335" s="401"/>
      <c r="TJ335" s="401"/>
      <c r="TK335" s="401"/>
      <c r="TL335" s="401"/>
      <c r="TM335" s="401"/>
      <c r="TN335" s="401"/>
      <c r="TO335" s="401"/>
      <c r="TP335" s="401"/>
      <c r="TQ335" s="401"/>
      <c r="TR335" s="401"/>
      <c r="TS335" s="401"/>
      <c r="TT335" s="401"/>
      <c r="TU335" s="401"/>
      <c r="TV335" s="401"/>
      <c r="TW335" s="401"/>
      <c r="TX335" s="401"/>
      <c r="TY335" s="401"/>
      <c r="TZ335" s="401"/>
      <c r="UA335" s="401"/>
      <c r="UB335" s="401"/>
      <c r="UC335" s="401"/>
      <c r="UD335" s="401"/>
      <c r="UE335" s="401"/>
      <c r="UF335" s="401"/>
      <c r="UG335" s="401"/>
      <c r="UH335" s="401"/>
      <c r="UI335" s="401"/>
      <c r="UJ335" s="401"/>
      <c r="UK335" s="401"/>
      <c r="UL335" s="401"/>
      <c r="UM335" s="401"/>
    </row>
    <row r="336" spans="1:559" s="401" customFormat="1" ht="13.95" customHeight="1">
      <c r="A336" s="953"/>
      <c r="B336" s="468" t="s">
        <v>1191</v>
      </c>
      <c r="C336" s="469" t="s">
        <v>1495</v>
      </c>
      <c r="D336" s="469" t="s">
        <v>1498</v>
      </c>
      <c r="E336" s="469" t="s">
        <v>1499</v>
      </c>
      <c r="F336" s="470">
        <v>17.13</v>
      </c>
      <c r="G336" s="470">
        <v>0.41</v>
      </c>
      <c r="H336" s="470">
        <v>1.53</v>
      </c>
      <c r="I336" s="471">
        <f t="shared" ref="I336:L339" si="185">I335</f>
        <v>5</v>
      </c>
      <c r="J336" s="472">
        <f t="shared" si="185"/>
        <v>14.489999999999998</v>
      </c>
      <c r="K336" s="472">
        <f t="shared" si="185"/>
        <v>3.4087754399490753</v>
      </c>
      <c r="L336" s="473">
        <f t="shared" si="185"/>
        <v>0.23525020289503629</v>
      </c>
      <c r="M336" s="474">
        <f t="shared" ref="M336:M399" si="186">ABS(F336-J336)/K336</f>
        <v>0.77447166776097176</v>
      </c>
      <c r="N336" s="475">
        <f t="shared" ref="N336:N399" si="187">NORMDIST(F336,J336,K336,TRUE)</f>
        <v>0.7806740417696566</v>
      </c>
      <c r="O336" s="475">
        <f t="shared" ref="O336:O399" si="188">IF(N336&gt;0.5,2*(N336-0.5),2*(0.5-N336))</f>
        <v>0.5613480835393132</v>
      </c>
      <c r="P336" s="475">
        <f t="shared" ref="P336:P399" si="189">IF(N336&gt;0.5,2*(1-N336),2*N336)</f>
        <v>0.4386519164606868</v>
      </c>
      <c r="Q336" s="476">
        <f t="shared" ref="Q336:Q399" si="190">I336*P336</f>
        <v>2.1932595823034342</v>
      </c>
      <c r="R336" s="477"/>
      <c r="S336" s="472"/>
      <c r="T336" s="472"/>
      <c r="U336" s="473"/>
      <c r="V336" s="478">
        <f t="shared" ref="V336:V399" si="191">ABS(F336-J336)</f>
        <v>2.6400000000000006</v>
      </c>
      <c r="W336" s="478">
        <f t="shared" ref="W336:W399" si="192">IF(I336=3,1.196,IF(I336=4,1.383,IF(I336=5,1.509,IF(I336=6,1.61,IF(I336=7,1.693,IF(I336=8,1.763,IF(I336=9,1.824,IF(I336=10,1.878,IF(I336=11,1.925,IF(I336=12,1.969,IF(I336=13,2.007,IF(I336=14,2.043,IF(I336=15,2.076,IF(I336=16,2.106,IF(I336=17,2.134,IF(I336=18,2.161,IF(I336=19,2.185,IF(I336=20,2.209,))))))))))))))))))</f>
        <v>1.5089999999999999</v>
      </c>
      <c r="X336" s="479">
        <f t="shared" ref="X336:X399" si="193">W336*K336</f>
        <v>5.1438421388831541</v>
      </c>
      <c r="Y336" s="480" t="str">
        <f t="shared" ref="Y336:Y399" si="194">IF(V336&gt;X336, "Reject", "Accept")</f>
        <v>Accept</v>
      </c>
      <c r="Z336" s="479"/>
      <c r="AA336" s="479"/>
      <c r="AB336" s="481"/>
      <c r="AC336" s="481"/>
      <c r="AD336" s="479"/>
      <c r="AE336" s="481"/>
      <c r="AF336" s="464"/>
      <c r="AG336" s="482"/>
      <c r="AH336" s="482"/>
      <c r="AI336" s="483"/>
      <c r="AJ336" s="552"/>
      <c r="AK336" s="552"/>
      <c r="AL336" s="552"/>
    </row>
    <row r="337" spans="1:559" s="401" customFormat="1" ht="13.95" customHeight="1">
      <c r="A337" s="953"/>
      <c r="B337" s="468" t="s">
        <v>1191</v>
      </c>
      <c r="C337" s="469" t="s">
        <v>1495</v>
      </c>
      <c r="D337" s="469" t="s">
        <v>1500</v>
      </c>
      <c r="E337" s="469" t="s">
        <v>1501</v>
      </c>
      <c r="F337" s="470">
        <v>16.39</v>
      </c>
      <c r="G337" s="470">
        <v>0.34</v>
      </c>
      <c r="H337" s="470">
        <v>1.45</v>
      </c>
      <c r="I337" s="471">
        <f t="shared" si="185"/>
        <v>5</v>
      </c>
      <c r="J337" s="472">
        <f t="shared" si="185"/>
        <v>14.489999999999998</v>
      </c>
      <c r="K337" s="472">
        <f t="shared" si="185"/>
        <v>3.4087754399490753</v>
      </c>
      <c r="L337" s="473">
        <f t="shared" si="185"/>
        <v>0.23525020289503629</v>
      </c>
      <c r="M337" s="474">
        <f t="shared" si="186"/>
        <v>0.55738491240373023</v>
      </c>
      <c r="N337" s="475">
        <f t="shared" si="187"/>
        <v>0.71136776419296788</v>
      </c>
      <c r="O337" s="475">
        <f t="shared" si="188"/>
        <v>0.42273552838593575</v>
      </c>
      <c r="P337" s="475">
        <f t="shared" si="189"/>
        <v>0.57726447161406425</v>
      </c>
      <c r="Q337" s="476">
        <f t="shared" si="190"/>
        <v>2.8863223580703212</v>
      </c>
      <c r="R337" s="477"/>
      <c r="S337" s="472"/>
      <c r="T337" s="472"/>
      <c r="U337" s="473"/>
      <c r="V337" s="478">
        <f t="shared" si="191"/>
        <v>1.9000000000000021</v>
      </c>
      <c r="W337" s="478">
        <f t="shared" si="192"/>
        <v>1.5089999999999999</v>
      </c>
      <c r="X337" s="479">
        <f t="shared" si="193"/>
        <v>5.1438421388831541</v>
      </c>
      <c r="Y337" s="480" t="str">
        <f t="shared" si="194"/>
        <v>Accept</v>
      </c>
      <c r="Z337" s="479"/>
      <c r="AA337" s="479"/>
      <c r="AB337" s="481"/>
      <c r="AC337" s="481"/>
      <c r="AD337" s="479"/>
      <c r="AE337" s="481"/>
      <c r="AF337" s="464"/>
      <c r="AG337" s="482"/>
      <c r="AH337" s="482"/>
      <c r="AI337" s="483"/>
      <c r="AJ337" s="552"/>
      <c r="AK337" s="552"/>
      <c r="AL337" s="552"/>
    </row>
    <row r="338" spans="1:559" s="401" customFormat="1" ht="13.95" customHeight="1">
      <c r="A338" s="953"/>
      <c r="B338" s="468" t="s">
        <v>1191</v>
      </c>
      <c r="C338" s="469" t="s">
        <v>1495</v>
      </c>
      <c r="D338" s="469" t="s">
        <v>1502</v>
      </c>
      <c r="E338" s="469" t="s">
        <v>1503</v>
      </c>
      <c r="F338" s="470">
        <v>11.86</v>
      </c>
      <c r="G338" s="470">
        <v>0.26</v>
      </c>
      <c r="H338" s="470">
        <v>1.05</v>
      </c>
      <c r="I338" s="471">
        <f t="shared" si="185"/>
        <v>5</v>
      </c>
      <c r="J338" s="472">
        <f t="shared" si="185"/>
        <v>14.489999999999998</v>
      </c>
      <c r="K338" s="472">
        <f t="shared" si="185"/>
        <v>3.4087754399490753</v>
      </c>
      <c r="L338" s="473">
        <f t="shared" si="185"/>
        <v>0.23525020289503629</v>
      </c>
      <c r="M338" s="474">
        <f t="shared" si="186"/>
        <v>0.77153806295884642</v>
      </c>
      <c r="N338" s="475">
        <f t="shared" si="187"/>
        <v>0.22019403513905195</v>
      </c>
      <c r="O338" s="475">
        <f t="shared" si="188"/>
        <v>0.55961192972189611</v>
      </c>
      <c r="P338" s="475">
        <f t="shared" si="189"/>
        <v>0.44038807027810389</v>
      </c>
      <c r="Q338" s="476">
        <f t="shared" si="190"/>
        <v>2.2019403513905194</v>
      </c>
      <c r="R338" s="477"/>
      <c r="S338" s="472"/>
      <c r="T338" s="472"/>
      <c r="U338" s="473"/>
      <c r="V338" s="478">
        <f t="shared" si="191"/>
        <v>2.629999999999999</v>
      </c>
      <c r="W338" s="478">
        <f t="shared" si="192"/>
        <v>1.5089999999999999</v>
      </c>
      <c r="X338" s="479">
        <f t="shared" si="193"/>
        <v>5.1438421388831541</v>
      </c>
      <c r="Y338" s="480" t="str">
        <f t="shared" si="194"/>
        <v>Accept</v>
      </c>
      <c r="Z338" s="479"/>
      <c r="AA338" s="479"/>
      <c r="AB338" s="481"/>
      <c r="AC338" s="481"/>
      <c r="AD338" s="479"/>
      <c r="AE338" s="481"/>
      <c r="AF338" s="464"/>
      <c r="AG338" s="482"/>
      <c r="AH338" s="482"/>
      <c r="AI338" s="483"/>
      <c r="AJ338" s="552"/>
      <c r="AK338" s="552"/>
      <c r="AL338" s="552"/>
    </row>
    <row r="339" spans="1:559" s="501" customFormat="1" ht="13.95" customHeight="1">
      <c r="A339" s="954"/>
      <c r="B339" s="484" t="s">
        <v>1191</v>
      </c>
      <c r="C339" s="485" t="s">
        <v>1495</v>
      </c>
      <c r="D339" s="485" t="s">
        <v>1504</v>
      </c>
      <c r="E339" s="485" t="s">
        <v>1505</v>
      </c>
      <c r="F339" s="486">
        <v>9.85</v>
      </c>
      <c r="G339" s="486">
        <v>0.24</v>
      </c>
      <c r="H339" s="486">
        <v>0.88</v>
      </c>
      <c r="I339" s="487">
        <f t="shared" si="185"/>
        <v>5</v>
      </c>
      <c r="J339" s="488">
        <f t="shared" si="185"/>
        <v>14.489999999999998</v>
      </c>
      <c r="K339" s="488">
        <f t="shared" si="185"/>
        <v>3.4087754399490753</v>
      </c>
      <c r="L339" s="489">
        <f t="shared" si="185"/>
        <v>0.23525020289503629</v>
      </c>
      <c r="M339" s="490">
        <f t="shared" si="186"/>
        <v>1.3611926281859497</v>
      </c>
      <c r="N339" s="491">
        <f t="shared" si="187"/>
        <v>8.6726411600337228E-2</v>
      </c>
      <c r="O339" s="491">
        <f t="shared" si="188"/>
        <v>0.82654717679932554</v>
      </c>
      <c r="P339" s="491">
        <f t="shared" si="189"/>
        <v>0.17345282320067446</v>
      </c>
      <c r="Q339" s="492">
        <f t="shared" si="190"/>
        <v>0.86726411600337228</v>
      </c>
      <c r="R339" s="493"/>
      <c r="S339" s="488"/>
      <c r="T339" s="488"/>
      <c r="U339" s="489"/>
      <c r="V339" s="494">
        <f t="shared" si="191"/>
        <v>4.6399999999999988</v>
      </c>
      <c r="W339" s="494">
        <f t="shared" si="192"/>
        <v>1.5089999999999999</v>
      </c>
      <c r="X339" s="495">
        <f t="shared" si="193"/>
        <v>5.1438421388831541</v>
      </c>
      <c r="Y339" s="496" t="str">
        <f t="shared" si="194"/>
        <v>Accept</v>
      </c>
      <c r="Z339" s="495"/>
      <c r="AA339" s="495"/>
      <c r="AB339" s="497"/>
      <c r="AC339" s="497"/>
      <c r="AD339" s="495"/>
      <c r="AE339" s="497"/>
      <c r="AF339" s="498"/>
      <c r="AG339" s="499"/>
      <c r="AH339" s="499"/>
      <c r="AI339" s="500"/>
      <c r="AJ339" s="552"/>
      <c r="AK339" s="552"/>
      <c r="AL339" s="552"/>
      <c r="AM339" s="401"/>
      <c r="AN339" s="401"/>
      <c r="AO339" s="401"/>
      <c r="AP339" s="401"/>
      <c r="AQ339" s="401"/>
      <c r="AR339" s="401"/>
      <c r="AS339" s="401"/>
      <c r="AT339" s="401"/>
      <c r="AU339" s="401"/>
      <c r="AV339" s="401"/>
      <c r="AW339" s="401"/>
      <c r="AX339" s="401"/>
      <c r="AY339" s="401"/>
      <c r="AZ339" s="401"/>
      <c r="BA339" s="401"/>
      <c r="BB339" s="401"/>
      <c r="BC339" s="401"/>
      <c r="BD339" s="401"/>
      <c r="BE339" s="401"/>
      <c r="BF339" s="401"/>
      <c r="BG339" s="401"/>
      <c r="BH339" s="401"/>
      <c r="BI339" s="401"/>
      <c r="BJ339" s="401"/>
      <c r="BK339" s="401"/>
      <c r="BL339" s="401"/>
      <c r="BM339" s="401"/>
      <c r="BN339" s="401"/>
      <c r="BO339" s="401"/>
      <c r="BP339" s="401"/>
      <c r="BQ339" s="401"/>
      <c r="BR339" s="401"/>
      <c r="BS339" s="401"/>
      <c r="BT339" s="401"/>
      <c r="BU339" s="401"/>
      <c r="BV339" s="401"/>
      <c r="BW339" s="401"/>
      <c r="BX339" s="401"/>
      <c r="BY339" s="401"/>
      <c r="BZ339" s="401"/>
      <c r="CA339" s="401"/>
      <c r="CB339" s="401"/>
      <c r="CC339" s="401"/>
      <c r="CD339" s="401"/>
      <c r="CE339" s="401"/>
      <c r="CF339" s="401"/>
      <c r="CG339" s="401"/>
      <c r="CH339" s="401"/>
      <c r="CI339" s="401"/>
      <c r="CJ339" s="401"/>
      <c r="CK339" s="401"/>
      <c r="CL339" s="401"/>
      <c r="CM339" s="401"/>
      <c r="CN339" s="401"/>
      <c r="CO339" s="401"/>
      <c r="CP339" s="401"/>
      <c r="CQ339" s="401"/>
      <c r="CR339" s="401"/>
      <c r="CS339" s="401"/>
      <c r="CT339" s="401"/>
      <c r="CU339" s="401"/>
      <c r="CV339" s="401"/>
      <c r="CW339" s="401"/>
      <c r="CX339" s="401"/>
      <c r="CY339" s="401"/>
      <c r="CZ339" s="401"/>
      <c r="DA339" s="401"/>
      <c r="DB339" s="401"/>
      <c r="DC339" s="401"/>
      <c r="DD339" s="401"/>
      <c r="DE339" s="401"/>
      <c r="DF339" s="401"/>
      <c r="DG339" s="401"/>
      <c r="DH339" s="401"/>
      <c r="DI339" s="401"/>
      <c r="DJ339" s="401"/>
      <c r="DK339" s="401"/>
      <c r="DL339" s="401"/>
      <c r="DM339" s="401"/>
      <c r="DN339" s="401"/>
      <c r="DO339" s="401"/>
      <c r="DP339" s="401"/>
      <c r="DQ339" s="401"/>
      <c r="DR339" s="401"/>
      <c r="DS339" s="401"/>
      <c r="DT339" s="401"/>
      <c r="DU339" s="401"/>
      <c r="DV339" s="401"/>
      <c r="DW339" s="401"/>
      <c r="DX339" s="401"/>
      <c r="DY339" s="401"/>
      <c r="DZ339" s="401"/>
      <c r="EA339" s="401"/>
      <c r="EB339" s="401"/>
      <c r="EC339" s="401"/>
      <c r="ED339" s="401"/>
      <c r="EE339" s="401"/>
      <c r="EF339" s="401"/>
      <c r="EG339" s="401"/>
      <c r="EH339" s="401"/>
      <c r="EI339" s="401"/>
      <c r="EJ339" s="401"/>
      <c r="EK339" s="401"/>
      <c r="EL339" s="401"/>
      <c r="EM339" s="401"/>
      <c r="EN339" s="401"/>
      <c r="EO339" s="401"/>
      <c r="EP339" s="401"/>
      <c r="EQ339" s="401"/>
      <c r="ER339" s="401"/>
      <c r="ES339" s="401"/>
      <c r="ET339" s="401"/>
      <c r="EU339" s="401"/>
      <c r="EV339" s="401"/>
      <c r="EW339" s="401"/>
      <c r="EX339" s="401"/>
      <c r="EY339" s="401"/>
      <c r="EZ339" s="401"/>
      <c r="FA339" s="401"/>
      <c r="FB339" s="401"/>
      <c r="FC339" s="401"/>
      <c r="FD339" s="401"/>
      <c r="FE339" s="401"/>
      <c r="FF339" s="401"/>
      <c r="FG339" s="401"/>
      <c r="FH339" s="401"/>
      <c r="FI339" s="401"/>
      <c r="FJ339" s="401"/>
      <c r="FK339" s="401"/>
      <c r="FL339" s="401"/>
      <c r="FM339" s="401"/>
      <c r="FN339" s="401"/>
      <c r="FO339" s="401"/>
      <c r="FP339" s="401"/>
      <c r="FQ339" s="401"/>
      <c r="FR339" s="401"/>
      <c r="FS339" s="401"/>
      <c r="FT339" s="401"/>
      <c r="FU339" s="401"/>
      <c r="FV339" s="401"/>
      <c r="FW339" s="401"/>
      <c r="FX339" s="401"/>
      <c r="FY339" s="401"/>
      <c r="FZ339" s="401"/>
      <c r="GA339" s="401"/>
      <c r="GB339" s="401"/>
      <c r="GC339" s="401"/>
      <c r="GD339" s="401"/>
      <c r="GE339" s="401"/>
      <c r="GF339" s="401"/>
      <c r="GG339" s="401"/>
      <c r="GH339" s="401"/>
      <c r="GI339" s="401"/>
      <c r="GJ339" s="401"/>
      <c r="GK339" s="401"/>
      <c r="GL339" s="401"/>
      <c r="GM339" s="401"/>
      <c r="GN339" s="401"/>
      <c r="GO339" s="401"/>
      <c r="GP339" s="401"/>
      <c r="GQ339" s="401"/>
      <c r="GR339" s="401"/>
      <c r="GS339" s="401"/>
      <c r="GT339" s="401"/>
      <c r="GU339" s="401"/>
      <c r="GV339" s="401"/>
      <c r="GW339" s="401"/>
      <c r="GX339" s="401"/>
      <c r="GY339" s="401"/>
      <c r="GZ339" s="401"/>
      <c r="HA339" s="401"/>
      <c r="HB339" s="401"/>
      <c r="HC339" s="401"/>
      <c r="HD339" s="401"/>
      <c r="HE339" s="401"/>
      <c r="HF339" s="401"/>
      <c r="HG339" s="401"/>
      <c r="HH339" s="401"/>
      <c r="HI339" s="401"/>
      <c r="HJ339" s="401"/>
      <c r="HK339" s="401"/>
      <c r="HL339" s="401"/>
      <c r="HM339" s="401"/>
      <c r="HN339" s="401"/>
      <c r="HO339" s="401"/>
      <c r="HP339" s="401"/>
      <c r="HQ339" s="401"/>
      <c r="HR339" s="401"/>
      <c r="HS339" s="401"/>
      <c r="HT339" s="401"/>
      <c r="HU339" s="401"/>
      <c r="HV339" s="401"/>
      <c r="HW339" s="401"/>
      <c r="HX339" s="401"/>
      <c r="HY339" s="401"/>
      <c r="HZ339" s="401"/>
      <c r="IA339" s="401"/>
      <c r="IB339" s="401"/>
      <c r="IC339" s="401"/>
      <c r="ID339" s="401"/>
      <c r="IE339" s="401"/>
      <c r="IF339" s="401"/>
      <c r="IG339" s="401"/>
      <c r="IH339" s="401"/>
      <c r="II339" s="401"/>
      <c r="IJ339" s="401"/>
      <c r="IK339" s="401"/>
      <c r="IL339" s="401"/>
      <c r="IM339" s="401"/>
      <c r="IN339" s="401"/>
      <c r="IO339" s="401"/>
      <c r="IP339" s="401"/>
      <c r="IQ339" s="401"/>
      <c r="IR339" s="401"/>
      <c r="IS339" s="401"/>
      <c r="IT339" s="401"/>
      <c r="IU339" s="401"/>
      <c r="IV339" s="401"/>
      <c r="IW339" s="401"/>
      <c r="IX339" s="401"/>
      <c r="IY339" s="401"/>
      <c r="IZ339" s="401"/>
      <c r="JA339" s="401"/>
      <c r="JB339" s="401"/>
      <c r="JC339" s="401"/>
      <c r="JD339" s="401"/>
      <c r="JE339" s="401"/>
      <c r="JF339" s="401"/>
      <c r="JG339" s="401"/>
      <c r="JH339" s="401"/>
      <c r="JI339" s="401"/>
      <c r="JJ339" s="401"/>
      <c r="JK339" s="401"/>
      <c r="JL339" s="401"/>
      <c r="JM339" s="401"/>
      <c r="JN339" s="401"/>
      <c r="JO339" s="401"/>
      <c r="JP339" s="401"/>
      <c r="JQ339" s="401"/>
      <c r="JR339" s="401"/>
      <c r="JS339" s="401"/>
      <c r="JT339" s="401"/>
      <c r="JU339" s="401"/>
      <c r="JV339" s="401"/>
      <c r="JW339" s="401"/>
      <c r="JX339" s="401"/>
      <c r="JY339" s="401"/>
      <c r="JZ339" s="401"/>
      <c r="KA339" s="401"/>
      <c r="KB339" s="401"/>
      <c r="KC339" s="401"/>
      <c r="KD339" s="401"/>
      <c r="KE339" s="401"/>
      <c r="KF339" s="401"/>
      <c r="KG339" s="401"/>
      <c r="KH339" s="401"/>
      <c r="KI339" s="401"/>
      <c r="KJ339" s="401"/>
      <c r="KK339" s="401"/>
      <c r="KL339" s="401"/>
      <c r="KM339" s="401"/>
      <c r="KN339" s="401"/>
      <c r="KO339" s="401"/>
      <c r="KP339" s="401"/>
      <c r="KQ339" s="401"/>
      <c r="KR339" s="401"/>
      <c r="KS339" s="401"/>
      <c r="KT339" s="401"/>
      <c r="KU339" s="401"/>
      <c r="KV339" s="401"/>
      <c r="KW339" s="401"/>
      <c r="KX339" s="401"/>
      <c r="KY339" s="401"/>
      <c r="KZ339" s="401"/>
      <c r="LA339" s="401"/>
      <c r="LB339" s="401"/>
      <c r="LC339" s="401"/>
      <c r="LD339" s="401"/>
      <c r="LE339" s="401"/>
      <c r="LF339" s="401"/>
      <c r="LG339" s="401"/>
      <c r="LH339" s="401"/>
      <c r="LI339" s="401"/>
      <c r="LJ339" s="401"/>
      <c r="LK339" s="401"/>
      <c r="LL339" s="401"/>
      <c r="LM339" s="401"/>
      <c r="LN339" s="401"/>
      <c r="LO339" s="401"/>
      <c r="LP339" s="401"/>
      <c r="LQ339" s="401"/>
      <c r="LR339" s="401"/>
      <c r="LS339" s="401"/>
      <c r="LT339" s="401"/>
      <c r="LU339" s="401"/>
      <c r="LV339" s="401"/>
      <c r="LW339" s="401"/>
      <c r="LX339" s="401"/>
      <c r="LY339" s="401"/>
      <c r="LZ339" s="401"/>
      <c r="MA339" s="401"/>
      <c r="MB339" s="401"/>
      <c r="MC339" s="401"/>
      <c r="MD339" s="401"/>
      <c r="ME339" s="401"/>
      <c r="MF339" s="401"/>
      <c r="MG339" s="401"/>
      <c r="MH339" s="401"/>
      <c r="MI339" s="401"/>
      <c r="MJ339" s="401"/>
      <c r="MK339" s="401"/>
      <c r="ML339" s="401"/>
      <c r="MM339" s="401"/>
      <c r="MN339" s="401"/>
      <c r="MO339" s="401"/>
      <c r="MP339" s="401"/>
      <c r="MQ339" s="401"/>
      <c r="MR339" s="401"/>
      <c r="MS339" s="401"/>
      <c r="MT339" s="401"/>
      <c r="MU339" s="401"/>
      <c r="MV339" s="401"/>
      <c r="MW339" s="401"/>
      <c r="MX339" s="401"/>
      <c r="MY339" s="401"/>
      <c r="MZ339" s="401"/>
      <c r="NA339" s="401"/>
      <c r="NB339" s="401"/>
      <c r="NC339" s="401"/>
      <c r="ND339" s="401"/>
      <c r="NE339" s="401"/>
      <c r="NF339" s="401"/>
      <c r="NG339" s="401"/>
      <c r="NH339" s="401"/>
      <c r="NI339" s="401"/>
      <c r="NJ339" s="401"/>
      <c r="NK339" s="401"/>
      <c r="NL339" s="401"/>
      <c r="NM339" s="401"/>
      <c r="NN339" s="401"/>
      <c r="NO339" s="401"/>
      <c r="NP339" s="401"/>
      <c r="NQ339" s="401"/>
      <c r="NR339" s="401"/>
      <c r="NS339" s="401"/>
      <c r="NT339" s="401"/>
      <c r="NU339" s="401"/>
      <c r="NV339" s="401"/>
      <c r="NW339" s="401"/>
      <c r="NX339" s="401"/>
      <c r="NY339" s="401"/>
      <c r="NZ339" s="401"/>
      <c r="OA339" s="401"/>
      <c r="OB339" s="401"/>
      <c r="OC339" s="401"/>
      <c r="OD339" s="401"/>
      <c r="OE339" s="401"/>
      <c r="OF339" s="401"/>
      <c r="OG339" s="401"/>
      <c r="OH339" s="401"/>
      <c r="OI339" s="401"/>
      <c r="OJ339" s="401"/>
      <c r="OK339" s="401"/>
      <c r="OL339" s="401"/>
      <c r="OM339" s="401"/>
      <c r="ON339" s="401"/>
      <c r="OO339" s="401"/>
      <c r="OP339" s="401"/>
      <c r="OQ339" s="401"/>
      <c r="OR339" s="401"/>
      <c r="OS339" s="401"/>
      <c r="OT339" s="401"/>
      <c r="OU339" s="401"/>
      <c r="OV339" s="401"/>
      <c r="OW339" s="401"/>
      <c r="OX339" s="401"/>
      <c r="OY339" s="401"/>
      <c r="OZ339" s="401"/>
      <c r="PA339" s="401"/>
      <c r="PB339" s="401"/>
      <c r="PC339" s="401"/>
      <c r="PD339" s="401"/>
      <c r="PE339" s="401"/>
      <c r="PF339" s="401"/>
      <c r="PG339" s="401"/>
      <c r="PH339" s="401"/>
      <c r="PI339" s="401"/>
      <c r="PJ339" s="401"/>
      <c r="PK339" s="401"/>
      <c r="PL339" s="401"/>
      <c r="PM339" s="401"/>
      <c r="PN339" s="401"/>
      <c r="PO339" s="401"/>
      <c r="PP339" s="401"/>
      <c r="PQ339" s="401"/>
      <c r="PR339" s="401"/>
      <c r="PS339" s="401"/>
      <c r="PT339" s="401"/>
      <c r="PU339" s="401"/>
      <c r="PV339" s="401"/>
      <c r="PW339" s="401"/>
      <c r="PX339" s="401"/>
      <c r="PY339" s="401"/>
      <c r="PZ339" s="401"/>
      <c r="QA339" s="401"/>
      <c r="QB339" s="401"/>
      <c r="QC339" s="401"/>
      <c r="QD339" s="401"/>
      <c r="QE339" s="401"/>
      <c r="QF339" s="401"/>
      <c r="QG339" s="401"/>
      <c r="QH339" s="401"/>
      <c r="QI339" s="401"/>
      <c r="QJ339" s="401"/>
      <c r="QK339" s="401"/>
      <c r="QL339" s="401"/>
      <c r="QM339" s="401"/>
      <c r="QN339" s="401"/>
      <c r="QO339" s="401"/>
      <c r="QP339" s="401"/>
      <c r="QQ339" s="401"/>
      <c r="QR339" s="401"/>
      <c r="QS339" s="401"/>
      <c r="QT339" s="401"/>
      <c r="QU339" s="401"/>
      <c r="QV339" s="401"/>
      <c r="QW339" s="401"/>
      <c r="QX339" s="401"/>
      <c r="QY339" s="401"/>
      <c r="QZ339" s="401"/>
      <c r="RA339" s="401"/>
      <c r="RB339" s="401"/>
      <c r="RC339" s="401"/>
      <c r="RD339" s="401"/>
      <c r="RE339" s="401"/>
      <c r="RF339" s="401"/>
      <c r="RG339" s="401"/>
      <c r="RH339" s="401"/>
      <c r="RI339" s="401"/>
      <c r="RJ339" s="401"/>
      <c r="RK339" s="401"/>
      <c r="RL339" s="401"/>
      <c r="RM339" s="401"/>
      <c r="RN339" s="401"/>
      <c r="RO339" s="401"/>
      <c r="RP339" s="401"/>
      <c r="RQ339" s="401"/>
      <c r="RR339" s="401"/>
      <c r="RS339" s="401"/>
      <c r="RT339" s="401"/>
      <c r="RU339" s="401"/>
      <c r="RV339" s="401"/>
      <c r="RW339" s="401"/>
      <c r="RX339" s="401"/>
      <c r="RY339" s="401"/>
      <c r="RZ339" s="401"/>
      <c r="SA339" s="401"/>
      <c r="SB339" s="401"/>
      <c r="SC339" s="401"/>
      <c r="SD339" s="401"/>
      <c r="SE339" s="401"/>
      <c r="SF339" s="401"/>
      <c r="SG339" s="401"/>
      <c r="SH339" s="401"/>
      <c r="SI339" s="401"/>
      <c r="SJ339" s="401"/>
      <c r="SK339" s="401"/>
      <c r="SL339" s="401"/>
      <c r="SM339" s="401"/>
      <c r="SN339" s="401"/>
      <c r="SO339" s="401"/>
      <c r="SP339" s="401"/>
      <c r="SQ339" s="401"/>
      <c r="SR339" s="401"/>
      <c r="SS339" s="401"/>
      <c r="ST339" s="401"/>
      <c r="SU339" s="401"/>
      <c r="SV339" s="401"/>
      <c r="SW339" s="401"/>
      <c r="SX339" s="401"/>
      <c r="SY339" s="401"/>
      <c r="SZ339" s="401"/>
      <c r="TA339" s="401"/>
      <c r="TB339" s="401"/>
      <c r="TC339" s="401"/>
      <c r="TD339" s="401"/>
      <c r="TE339" s="401"/>
      <c r="TF339" s="401"/>
      <c r="TG339" s="401"/>
      <c r="TH339" s="401"/>
      <c r="TI339" s="401"/>
      <c r="TJ339" s="401"/>
      <c r="TK339" s="401"/>
      <c r="TL339" s="401"/>
      <c r="TM339" s="401"/>
      <c r="TN339" s="401"/>
      <c r="TO339" s="401"/>
      <c r="TP339" s="401"/>
      <c r="TQ339" s="401"/>
      <c r="TR339" s="401"/>
      <c r="TS339" s="401"/>
      <c r="TT339" s="401"/>
      <c r="TU339" s="401"/>
      <c r="TV339" s="401"/>
      <c r="TW339" s="401"/>
      <c r="TX339" s="401"/>
      <c r="TY339" s="401"/>
      <c r="TZ339" s="401"/>
      <c r="UA339" s="401"/>
      <c r="UB339" s="401"/>
      <c r="UC339" s="401"/>
      <c r="UD339" s="401"/>
      <c r="UE339" s="401"/>
      <c r="UF339" s="401"/>
      <c r="UG339" s="401"/>
      <c r="UH339" s="401"/>
      <c r="UI339" s="401"/>
      <c r="UJ339" s="401"/>
      <c r="UK339" s="401"/>
      <c r="UL339" s="401"/>
      <c r="UM339" s="401"/>
    </row>
    <row r="340" spans="1:559" s="467" customFormat="1" ht="13.95" customHeight="1">
      <c r="A340" s="952" t="s">
        <v>1506</v>
      </c>
      <c r="B340" s="450" t="s">
        <v>1507</v>
      </c>
      <c r="C340" s="451" t="s">
        <v>871</v>
      </c>
      <c r="D340" s="451" t="s">
        <v>1508</v>
      </c>
      <c r="E340" s="451" t="s">
        <v>1509</v>
      </c>
      <c r="F340" s="452">
        <v>14.45</v>
      </c>
      <c r="G340" s="452">
        <v>0.51</v>
      </c>
      <c r="H340" s="452">
        <v>1.34</v>
      </c>
      <c r="I340" s="453">
        <f>COUNT(F340:F342)</f>
        <v>3</v>
      </c>
      <c r="J340" s="458">
        <f>AVERAGE(F340:F342)</f>
        <v>15.520000000000001</v>
      </c>
      <c r="K340" s="458">
        <f>STDEV(F340:F342)</f>
        <v>1.7250217389934552</v>
      </c>
      <c r="L340" s="459">
        <f>K340/J340</f>
        <v>0.11114830792483603</v>
      </c>
      <c r="M340" s="454">
        <f t="shared" si="186"/>
        <v>0.62028203808280336</v>
      </c>
      <c r="N340" s="455">
        <f t="shared" si="187"/>
        <v>0.26753605917393497</v>
      </c>
      <c r="O340" s="455">
        <f t="shared" si="188"/>
        <v>0.46492788165213006</v>
      </c>
      <c r="P340" s="455">
        <f t="shared" si="189"/>
        <v>0.53507211834786994</v>
      </c>
      <c r="Q340" s="456">
        <f t="shared" si="190"/>
        <v>1.6052163550436098</v>
      </c>
      <c r="R340" s="457">
        <f>COUNT(F340:F342)</f>
        <v>3</v>
      </c>
      <c r="S340" s="458">
        <f>AVERAGE(F340:F342)</f>
        <v>15.520000000000001</v>
      </c>
      <c r="T340" s="458">
        <f>STDEV(F340:F342)</f>
        <v>1.7250217389934552</v>
      </c>
      <c r="U340" s="459">
        <f t="shared" ref="U340" si="195">T340/S340</f>
        <v>0.11114830792483603</v>
      </c>
      <c r="V340" s="460">
        <f t="shared" si="191"/>
        <v>1.0700000000000021</v>
      </c>
      <c r="W340" s="460">
        <f t="shared" si="192"/>
        <v>1.196</v>
      </c>
      <c r="X340" s="461">
        <f t="shared" si="193"/>
        <v>2.0631259998361724</v>
      </c>
      <c r="Y340" s="462" t="str">
        <f t="shared" si="194"/>
        <v>Accept</v>
      </c>
      <c r="Z340" s="461"/>
      <c r="AA340" s="461"/>
      <c r="AB340" s="463"/>
      <c r="AC340" s="463"/>
      <c r="AD340" s="461"/>
      <c r="AE340" s="463"/>
      <c r="AF340" s="464">
        <f>COUNT(F340:F342)</f>
        <v>3</v>
      </c>
      <c r="AG340" s="465">
        <f>AVERAGE(F340:F342)</f>
        <v>15.520000000000001</v>
      </c>
      <c r="AH340" s="465">
        <f>STDEV(F340:F342)</f>
        <v>1.7250217389934552</v>
      </c>
      <c r="AI340" s="466">
        <f>AH340/AG340</f>
        <v>0.11114830792483603</v>
      </c>
      <c r="AJ340" s="552"/>
      <c r="AK340" s="552"/>
      <c r="AL340" s="552"/>
      <c r="AM340" s="401"/>
      <c r="AN340" s="401"/>
      <c r="AO340" s="401"/>
      <c r="AP340" s="401"/>
      <c r="AQ340" s="401"/>
      <c r="AR340" s="401"/>
      <c r="AS340" s="401"/>
      <c r="AT340" s="401"/>
      <c r="AU340" s="401"/>
      <c r="AV340" s="401"/>
      <c r="AW340" s="401"/>
      <c r="AX340" s="401"/>
      <c r="AY340" s="401"/>
      <c r="AZ340" s="401"/>
      <c r="BA340" s="401"/>
      <c r="BB340" s="401"/>
      <c r="BC340" s="401"/>
      <c r="BD340" s="401"/>
      <c r="BE340" s="401"/>
      <c r="BF340" s="401"/>
      <c r="BG340" s="401"/>
      <c r="BH340" s="401"/>
      <c r="BI340" s="401"/>
      <c r="BJ340" s="401"/>
      <c r="BK340" s="401"/>
      <c r="BL340" s="401"/>
      <c r="BM340" s="401"/>
      <c r="BN340" s="401"/>
      <c r="BO340" s="401"/>
      <c r="BP340" s="401"/>
      <c r="BQ340" s="401"/>
      <c r="BR340" s="401"/>
      <c r="BS340" s="401"/>
      <c r="BT340" s="401"/>
      <c r="BU340" s="401"/>
      <c r="BV340" s="401"/>
      <c r="BW340" s="401"/>
      <c r="BX340" s="401"/>
      <c r="BY340" s="401"/>
      <c r="BZ340" s="401"/>
      <c r="CA340" s="401"/>
      <c r="CB340" s="401"/>
      <c r="CC340" s="401"/>
      <c r="CD340" s="401"/>
      <c r="CE340" s="401"/>
      <c r="CF340" s="401"/>
      <c r="CG340" s="401"/>
      <c r="CH340" s="401"/>
      <c r="CI340" s="401"/>
      <c r="CJ340" s="401"/>
      <c r="CK340" s="401"/>
      <c r="CL340" s="401"/>
      <c r="CM340" s="401"/>
      <c r="CN340" s="401"/>
      <c r="CO340" s="401"/>
      <c r="CP340" s="401"/>
      <c r="CQ340" s="401"/>
      <c r="CR340" s="401"/>
      <c r="CS340" s="401"/>
      <c r="CT340" s="401"/>
      <c r="CU340" s="401"/>
      <c r="CV340" s="401"/>
      <c r="CW340" s="401"/>
      <c r="CX340" s="401"/>
      <c r="CY340" s="401"/>
      <c r="CZ340" s="401"/>
      <c r="DA340" s="401"/>
      <c r="DB340" s="401"/>
      <c r="DC340" s="401"/>
      <c r="DD340" s="401"/>
      <c r="DE340" s="401"/>
      <c r="DF340" s="401"/>
      <c r="DG340" s="401"/>
      <c r="DH340" s="401"/>
      <c r="DI340" s="401"/>
      <c r="DJ340" s="401"/>
      <c r="DK340" s="401"/>
      <c r="DL340" s="401"/>
      <c r="DM340" s="401"/>
      <c r="DN340" s="401"/>
      <c r="DO340" s="401"/>
      <c r="DP340" s="401"/>
      <c r="DQ340" s="401"/>
      <c r="DR340" s="401"/>
      <c r="DS340" s="401"/>
      <c r="DT340" s="401"/>
      <c r="DU340" s="401"/>
      <c r="DV340" s="401"/>
      <c r="DW340" s="401"/>
      <c r="DX340" s="401"/>
      <c r="DY340" s="401"/>
      <c r="DZ340" s="401"/>
      <c r="EA340" s="401"/>
      <c r="EB340" s="401"/>
      <c r="EC340" s="401"/>
      <c r="ED340" s="401"/>
      <c r="EE340" s="401"/>
      <c r="EF340" s="401"/>
      <c r="EG340" s="401"/>
      <c r="EH340" s="401"/>
      <c r="EI340" s="401"/>
      <c r="EJ340" s="401"/>
      <c r="EK340" s="401"/>
      <c r="EL340" s="401"/>
      <c r="EM340" s="401"/>
      <c r="EN340" s="401"/>
      <c r="EO340" s="401"/>
      <c r="EP340" s="401"/>
      <c r="EQ340" s="401"/>
      <c r="ER340" s="401"/>
      <c r="ES340" s="401"/>
      <c r="ET340" s="401"/>
      <c r="EU340" s="401"/>
      <c r="EV340" s="401"/>
      <c r="EW340" s="401"/>
      <c r="EX340" s="401"/>
      <c r="EY340" s="401"/>
      <c r="EZ340" s="401"/>
      <c r="FA340" s="401"/>
      <c r="FB340" s="401"/>
      <c r="FC340" s="401"/>
      <c r="FD340" s="401"/>
      <c r="FE340" s="401"/>
      <c r="FF340" s="401"/>
      <c r="FG340" s="401"/>
      <c r="FH340" s="401"/>
      <c r="FI340" s="401"/>
      <c r="FJ340" s="401"/>
      <c r="FK340" s="401"/>
      <c r="FL340" s="401"/>
      <c r="FM340" s="401"/>
      <c r="FN340" s="401"/>
      <c r="FO340" s="401"/>
      <c r="FP340" s="401"/>
      <c r="FQ340" s="401"/>
      <c r="FR340" s="401"/>
      <c r="FS340" s="401"/>
      <c r="FT340" s="401"/>
      <c r="FU340" s="401"/>
      <c r="FV340" s="401"/>
      <c r="FW340" s="401"/>
      <c r="FX340" s="401"/>
      <c r="FY340" s="401"/>
      <c r="FZ340" s="401"/>
      <c r="GA340" s="401"/>
      <c r="GB340" s="401"/>
      <c r="GC340" s="401"/>
      <c r="GD340" s="401"/>
      <c r="GE340" s="401"/>
      <c r="GF340" s="401"/>
      <c r="GG340" s="401"/>
      <c r="GH340" s="401"/>
      <c r="GI340" s="401"/>
      <c r="GJ340" s="401"/>
      <c r="GK340" s="401"/>
      <c r="GL340" s="401"/>
      <c r="GM340" s="401"/>
      <c r="GN340" s="401"/>
      <c r="GO340" s="401"/>
      <c r="GP340" s="401"/>
      <c r="GQ340" s="401"/>
      <c r="GR340" s="401"/>
      <c r="GS340" s="401"/>
      <c r="GT340" s="401"/>
      <c r="GU340" s="401"/>
      <c r="GV340" s="401"/>
      <c r="GW340" s="401"/>
      <c r="GX340" s="401"/>
      <c r="GY340" s="401"/>
      <c r="GZ340" s="401"/>
      <c r="HA340" s="401"/>
      <c r="HB340" s="401"/>
      <c r="HC340" s="401"/>
      <c r="HD340" s="401"/>
      <c r="HE340" s="401"/>
      <c r="HF340" s="401"/>
      <c r="HG340" s="401"/>
      <c r="HH340" s="401"/>
      <c r="HI340" s="401"/>
      <c r="HJ340" s="401"/>
      <c r="HK340" s="401"/>
      <c r="HL340" s="401"/>
      <c r="HM340" s="401"/>
      <c r="HN340" s="401"/>
      <c r="HO340" s="401"/>
      <c r="HP340" s="401"/>
      <c r="HQ340" s="401"/>
      <c r="HR340" s="401"/>
      <c r="HS340" s="401"/>
      <c r="HT340" s="401"/>
      <c r="HU340" s="401"/>
      <c r="HV340" s="401"/>
      <c r="HW340" s="401"/>
      <c r="HX340" s="401"/>
      <c r="HY340" s="401"/>
      <c r="HZ340" s="401"/>
      <c r="IA340" s="401"/>
      <c r="IB340" s="401"/>
      <c r="IC340" s="401"/>
      <c r="ID340" s="401"/>
      <c r="IE340" s="401"/>
      <c r="IF340" s="401"/>
      <c r="IG340" s="401"/>
      <c r="IH340" s="401"/>
      <c r="II340" s="401"/>
      <c r="IJ340" s="401"/>
      <c r="IK340" s="401"/>
      <c r="IL340" s="401"/>
      <c r="IM340" s="401"/>
      <c r="IN340" s="401"/>
      <c r="IO340" s="401"/>
      <c r="IP340" s="401"/>
      <c r="IQ340" s="401"/>
      <c r="IR340" s="401"/>
      <c r="IS340" s="401"/>
      <c r="IT340" s="401"/>
      <c r="IU340" s="401"/>
      <c r="IV340" s="401"/>
      <c r="IW340" s="401"/>
      <c r="IX340" s="401"/>
      <c r="IY340" s="401"/>
      <c r="IZ340" s="401"/>
      <c r="JA340" s="401"/>
      <c r="JB340" s="401"/>
      <c r="JC340" s="401"/>
      <c r="JD340" s="401"/>
      <c r="JE340" s="401"/>
      <c r="JF340" s="401"/>
      <c r="JG340" s="401"/>
      <c r="JH340" s="401"/>
      <c r="JI340" s="401"/>
      <c r="JJ340" s="401"/>
      <c r="JK340" s="401"/>
      <c r="JL340" s="401"/>
      <c r="JM340" s="401"/>
      <c r="JN340" s="401"/>
      <c r="JO340" s="401"/>
      <c r="JP340" s="401"/>
      <c r="JQ340" s="401"/>
      <c r="JR340" s="401"/>
      <c r="JS340" s="401"/>
      <c r="JT340" s="401"/>
      <c r="JU340" s="401"/>
      <c r="JV340" s="401"/>
      <c r="JW340" s="401"/>
      <c r="JX340" s="401"/>
      <c r="JY340" s="401"/>
      <c r="JZ340" s="401"/>
      <c r="KA340" s="401"/>
      <c r="KB340" s="401"/>
      <c r="KC340" s="401"/>
      <c r="KD340" s="401"/>
      <c r="KE340" s="401"/>
      <c r="KF340" s="401"/>
      <c r="KG340" s="401"/>
      <c r="KH340" s="401"/>
      <c r="KI340" s="401"/>
      <c r="KJ340" s="401"/>
      <c r="KK340" s="401"/>
      <c r="KL340" s="401"/>
      <c r="KM340" s="401"/>
      <c r="KN340" s="401"/>
      <c r="KO340" s="401"/>
      <c r="KP340" s="401"/>
      <c r="KQ340" s="401"/>
      <c r="KR340" s="401"/>
      <c r="KS340" s="401"/>
      <c r="KT340" s="401"/>
      <c r="KU340" s="401"/>
      <c r="KV340" s="401"/>
      <c r="KW340" s="401"/>
      <c r="KX340" s="401"/>
      <c r="KY340" s="401"/>
      <c r="KZ340" s="401"/>
      <c r="LA340" s="401"/>
      <c r="LB340" s="401"/>
      <c r="LC340" s="401"/>
      <c r="LD340" s="401"/>
      <c r="LE340" s="401"/>
      <c r="LF340" s="401"/>
      <c r="LG340" s="401"/>
      <c r="LH340" s="401"/>
      <c r="LI340" s="401"/>
      <c r="LJ340" s="401"/>
      <c r="LK340" s="401"/>
      <c r="LL340" s="401"/>
      <c r="LM340" s="401"/>
      <c r="LN340" s="401"/>
      <c r="LO340" s="401"/>
      <c r="LP340" s="401"/>
      <c r="LQ340" s="401"/>
      <c r="LR340" s="401"/>
      <c r="LS340" s="401"/>
      <c r="LT340" s="401"/>
      <c r="LU340" s="401"/>
      <c r="LV340" s="401"/>
      <c r="LW340" s="401"/>
      <c r="LX340" s="401"/>
      <c r="LY340" s="401"/>
      <c r="LZ340" s="401"/>
      <c r="MA340" s="401"/>
      <c r="MB340" s="401"/>
      <c r="MC340" s="401"/>
      <c r="MD340" s="401"/>
      <c r="ME340" s="401"/>
      <c r="MF340" s="401"/>
      <c r="MG340" s="401"/>
      <c r="MH340" s="401"/>
      <c r="MI340" s="401"/>
      <c r="MJ340" s="401"/>
      <c r="MK340" s="401"/>
      <c r="ML340" s="401"/>
      <c r="MM340" s="401"/>
      <c r="MN340" s="401"/>
      <c r="MO340" s="401"/>
      <c r="MP340" s="401"/>
      <c r="MQ340" s="401"/>
      <c r="MR340" s="401"/>
      <c r="MS340" s="401"/>
      <c r="MT340" s="401"/>
      <c r="MU340" s="401"/>
      <c r="MV340" s="401"/>
      <c r="MW340" s="401"/>
      <c r="MX340" s="401"/>
      <c r="MY340" s="401"/>
      <c r="MZ340" s="401"/>
      <c r="NA340" s="401"/>
      <c r="NB340" s="401"/>
      <c r="NC340" s="401"/>
      <c r="ND340" s="401"/>
      <c r="NE340" s="401"/>
      <c r="NF340" s="401"/>
      <c r="NG340" s="401"/>
      <c r="NH340" s="401"/>
      <c r="NI340" s="401"/>
      <c r="NJ340" s="401"/>
      <c r="NK340" s="401"/>
      <c r="NL340" s="401"/>
      <c r="NM340" s="401"/>
      <c r="NN340" s="401"/>
      <c r="NO340" s="401"/>
      <c r="NP340" s="401"/>
      <c r="NQ340" s="401"/>
      <c r="NR340" s="401"/>
      <c r="NS340" s="401"/>
      <c r="NT340" s="401"/>
      <c r="NU340" s="401"/>
      <c r="NV340" s="401"/>
      <c r="NW340" s="401"/>
      <c r="NX340" s="401"/>
      <c r="NY340" s="401"/>
      <c r="NZ340" s="401"/>
      <c r="OA340" s="401"/>
      <c r="OB340" s="401"/>
      <c r="OC340" s="401"/>
      <c r="OD340" s="401"/>
      <c r="OE340" s="401"/>
      <c r="OF340" s="401"/>
      <c r="OG340" s="401"/>
      <c r="OH340" s="401"/>
      <c r="OI340" s="401"/>
      <c r="OJ340" s="401"/>
      <c r="OK340" s="401"/>
      <c r="OL340" s="401"/>
      <c r="OM340" s="401"/>
      <c r="ON340" s="401"/>
      <c r="OO340" s="401"/>
      <c r="OP340" s="401"/>
      <c r="OQ340" s="401"/>
      <c r="OR340" s="401"/>
      <c r="OS340" s="401"/>
      <c r="OT340" s="401"/>
      <c r="OU340" s="401"/>
      <c r="OV340" s="401"/>
      <c r="OW340" s="401"/>
      <c r="OX340" s="401"/>
      <c r="OY340" s="401"/>
      <c r="OZ340" s="401"/>
      <c r="PA340" s="401"/>
      <c r="PB340" s="401"/>
      <c r="PC340" s="401"/>
      <c r="PD340" s="401"/>
      <c r="PE340" s="401"/>
      <c r="PF340" s="401"/>
      <c r="PG340" s="401"/>
      <c r="PH340" s="401"/>
      <c r="PI340" s="401"/>
      <c r="PJ340" s="401"/>
      <c r="PK340" s="401"/>
      <c r="PL340" s="401"/>
      <c r="PM340" s="401"/>
      <c r="PN340" s="401"/>
      <c r="PO340" s="401"/>
      <c r="PP340" s="401"/>
      <c r="PQ340" s="401"/>
      <c r="PR340" s="401"/>
      <c r="PS340" s="401"/>
      <c r="PT340" s="401"/>
      <c r="PU340" s="401"/>
      <c r="PV340" s="401"/>
      <c r="PW340" s="401"/>
      <c r="PX340" s="401"/>
      <c r="PY340" s="401"/>
      <c r="PZ340" s="401"/>
      <c r="QA340" s="401"/>
      <c r="QB340" s="401"/>
      <c r="QC340" s="401"/>
      <c r="QD340" s="401"/>
      <c r="QE340" s="401"/>
      <c r="QF340" s="401"/>
      <c r="QG340" s="401"/>
      <c r="QH340" s="401"/>
      <c r="QI340" s="401"/>
      <c r="QJ340" s="401"/>
      <c r="QK340" s="401"/>
      <c r="QL340" s="401"/>
      <c r="QM340" s="401"/>
      <c r="QN340" s="401"/>
      <c r="QO340" s="401"/>
      <c r="QP340" s="401"/>
      <c r="QQ340" s="401"/>
      <c r="QR340" s="401"/>
      <c r="QS340" s="401"/>
      <c r="QT340" s="401"/>
      <c r="QU340" s="401"/>
      <c r="QV340" s="401"/>
      <c r="QW340" s="401"/>
      <c r="QX340" s="401"/>
      <c r="QY340" s="401"/>
      <c r="QZ340" s="401"/>
      <c r="RA340" s="401"/>
      <c r="RB340" s="401"/>
      <c r="RC340" s="401"/>
      <c r="RD340" s="401"/>
      <c r="RE340" s="401"/>
      <c r="RF340" s="401"/>
      <c r="RG340" s="401"/>
      <c r="RH340" s="401"/>
      <c r="RI340" s="401"/>
      <c r="RJ340" s="401"/>
      <c r="RK340" s="401"/>
      <c r="RL340" s="401"/>
      <c r="RM340" s="401"/>
      <c r="RN340" s="401"/>
      <c r="RO340" s="401"/>
      <c r="RP340" s="401"/>
      <c r="RQ340" s="401"/>
      <c r="RR340" s="401"/>
      <c r="RS340" s="401"/>
      <c r="RT340" s="401"/>
      <c r="RU340" s="401"/>
      <c r="RV340" s="401"/>
      <c r="RW340" s="401"/>
      <c r="RX340" s="401"/>
      <c r="RY340" s="401"/>
      <c r="RZ340" s="401"/>
      <c r="SA340" s="401"/>
      <c r="SB340" s="401"/>
      <c r="SC340" s="401"/>
      <c r="SD340" s="401"/>
      <c r="SE340" s="401"/>
      <c r="SF340" s="401"/>
      <c r="SG340" s="401"/>
      <c r="SH340" s="401"/>
      <c r="SI340" s="401"/>
      <c r="SJ340" s="401"/>
      <c r="SK340" s="401"/>
      <c r="SL340" s="401"/>
      <c r="SM340" s="401"/>
      <c r="SN340" s="401"/>
      <c r="SO340" s="401"/>
      <c r="SP340" s="401"/>
      <c r="SQ340" s="401"/>
      <c r="SR340" s="401"/>
      <c r="SS340" s="401"/>
      <c r="ST340" s="401"/>
      <c r="SU340" s="401"/>
      <c r="SV340" s="401"/>
      <c r="SW340" s="401"/>
      <c r="SX340" s="401"/>
      <c r="SY340" s="401"/>
      <c r="SZ340" s="401"/>
      <c r="TA340" s="401"/>
      <c r="TB340" s="401"/>
      <c r="TC340" s="401"/>
      <c r="TD340" s="401"/>
      <c r="TE340" s="401"/>
      <c r="TF340" s="401"/>
      <c r="TG340" s="401"/>
      <c r="TH340" s="401"/>
      <c r="TI340" s="401"/>
      <c r="TJ340" s="401"/>
      <c r="TK340" s="401"/>
      <c r="TL340" s="401"/>
      <c r="TM340" s="401"/>
      <c r="TN340" s="401"/>
      <c r="TO340" s="401"/>
      <c r="TP340" s="401"/>
      <c r="TQ340" s="401"/>
      <c r="TR340" s="401"/>
      <c r="TS340" s="401"/>
      <c r="TT340" s="401"/>
      <c r="TU340" s="401"/>
      <c r="TV340" s="401"/>
      <c r="TW340" s="401"/>
      <c r="TX340" s="401"/>
      <c r="TY340" s="401"/>
      <c r="TZ340" s="401"/>
      <c r="UA340" s="401"/>
      <c r="UB340" s="401"/>
      <c r="UC340" s="401"/>
      <c r="UD340" s="401"/>
      <c r="UE340" s="401"/>
      <c r="UF340" s="401"/>
      <c r="UG340" s="401"/>
      <c r="UH340" s="401"/>
      <c r="UI340" s="401"/>
      <c r="UJ340" s="401"/>
      <c r="UK340" s="401"/>
      <c r="UL340" s="401"/>
      <c r="UM340" s="401"/>
    </row>
    <row r="341" spans="1:559" s="401" customFormat="1" ht="13.95" customHeight="1">
      <c r="A341" s="953"/>
      <c r="B341" s="468" t="s">
        <v>1507</v>
      </c>
      <c r="C341" s="469" t="s">
        <v>871</v>
      </c>
      <c r="D341" s="469" t="s">
        <v>1510</v>
      </c>
      <c r="E341" s="469" t="s">
        <v>1511</v>
      </c>
      <c r="F341" s="470">
        <v>14.6</v>
      </c>
      <c r="G341" s="470">
        <v>0.43</v>
      </c>
      <c r="H341" s="470">
        <v>1.32</v>
      </c>
      <c r="I341" s="471">
        <f t="shared" ref="I341:L342" si="196">I340</f>
        <v>3</v>
      </c>
      <c r="J341" s="472">
        <f t="shared" si="196"/>
        <v>15.520000000000001</v>
      </c>
      <c r="K341" s="472">
        <f t="shared" si="196"/>
        <v>1.7250217389934552</v>
      </c>
      <c r="L341" s="473">
        <f t="shared" si="196"/>
        <v>0.11114830792483603</v>
      </c>
      <c r="M341" s="474">
        <f t="shared" si="186"/>
        <v>0.53332661218334487</v>
      </c>
      <c r="N341" s="475">
        <f t="shared" si="187"/>
        <v>0.29690375448813999</v>
      </c>
      <c r="O341" s="475">
        <f t="shared" si="188"/>
        <v>0.40619249102372001</v>
      </c>
      <c r="P341" s="475">
        <f t="shared" si="189"/>
        <v>0.59380750897627999</v>
      </c>
      <c r="Q341" s="476">
        <f t="shared" si="190"/>
        <v>1.78142252692884</v>
      </c>
      <c r="R341" s="477"/>
      <c r="S341" s="472"/>
      <c r="T341" s="472"/>
      <c r="U341" s="473"/>
      <c r="V341" s="478">
        <f t="shared" si="191"/>
        <v>0.92000000000000171</v>
      </c>
      <c r="W341" s="478">
        <f t="shared" si="192"/>
        <v>1.196</v>
      </c>
      <c r="X341" s="479">
        <f t="shared" si="193"/>
        <v>2.0631259998361724</v>
      </c>
      <c r="Y341" s="480" t="str">
        <f t="shared" si="194"/>
        <v>Accept</v>
      </c>
      <c r="Z341" s="479"/>
      <c r="AA341" s="479"/>
      <c r="AB341" s="481"/>
      <c r="AC341" s="481"/>
      <c r="AD341" s="479"/>
      <c r="AE341" s="481"/>
      <c r="AF341" s="464"/>
      <c r="AG341" s="482"/>
      <c r="AH341" s="482"/>
      <c r="AI341" s="483"/>
      <c r="AJ341" s="552"/>
      <c r="AK341" s="552"/>
      <c r="AL341" s="552"/>
    </row>
    <row r="342" spans="1:559" s="501" customFormat="1" ht="13.95" customHeight="1">
      <c r="A342" s="954"/>
      <c r="B342" s="484" t="s">
        <v>1507</v>
      </c>
      <c r="C342" s="485" t="s">
        <v>871</v>
      </c>
      <c r="D342" s="485" t="s">
        <v>1512</v>
      </c>
      <c r="E342" s="485" t="s">
        <v>1513</v>
      </c>
      <c r="F342" s="486">
        <v>17.510000000000002</v>
      </c>
      <c r="G342" s="486">
        <v>0.45</v>
      </c>
      <c r="H342" s="486">
        <v>1.57</v>
      </c>
      <c r="I342" s="487">
        <f t="shared" si="196"/>
        <v>3</v>
      </c>
      <c r="J342" s="488">
        <f t="shared" si="196"/>
        <v>15.520000000000001</v>
      </c>
      <c r="K342" s="488">
        <f t="shared" si="196"/>
        <v>1.7250217389934552</v>
      </c>
      <c r="L342" s="489">
        <f t="shared" si="196"/>
        <v>0.11114830792483603</v>
      </c>
      <c r="M342" s="490">
        <f t="shared" si="186"/>
        <v>1.1536086502661462</v>
      </c>
      <c r="N342" s="491">
        <f t="shared" si="187"/>
        <v>0.87566967483580382</v>
      </c>
      <c r="O342" s="491">
        <f t="shared" si="188"/>
        <v>0.75133934967160765</v>
      </c>
      <c r="P342" s="491">
        <f t="shared" si="189"/>
        <v>0.24866065032839235</v>
      </c>
      <c r="Q342" s="492">
        <f t="shared" si="190"/>
        <v>0.74598195098517706</v>
      </c>
      <c r="R342" s="493"/>
      <c r="S342" s="488"/>
      <c r="T342" s="488"/>
      <c r="U342" s="489"/>
      <c r="V342" s="494">
        <f t="shared" si="191"/>
        <v>1.9900000000000002</v>
      </c>
      <c r="W342" s="494">
        <f t="shared" si="192"/>
        <v>1.196</v>
      </c>
      <c r="X342" s="495">
        <f t="shared" si="193"/>
        <v>2.0631259998361724</v>
      </c>
      <c r="Y342" s="496" t="str">
        <f t="shared" si="194"/>
        <v>Accept</v>
      </c>
      <c r="Z342" s="495"/>
      <c r="AA342" s="495"/>
      <c r="AB342" s="497"/>
      <c r="AC342" s="497"/>
      <c r="AD342" s="495"/>
      <c r="AE342" s="497"/>
      <c r="AF342" s="498"/>
      <c r="AG342" s="499"/>
      <c r="AH342" s="499"/>
      <c r="AI342" s="500"/>
      <c r="AJ342" s="552"/>
      <c r="AK342" s="552"/>
      <c r="AL342" s="552"/>
      <c r="AM342" s="401"/>
      <c r="AN342" s="401"/>
      <c r="AO342" s="401"/>
      <c r="AP342" s="401"/>
      <c r="AQ342" s="401"/>
      <c r="AR342" s="401"/>
      <c r="AS342" s="401"/>
      <c r="AT342" s="401"/>
      <c r="AU342" s="401"/>
      <c r="AV342" s="401"/>
      <c r="AW342" s="401"/>
      <c r="AX342" s="401"/>
      <c r="AY342" s="401"/>
      <c r="AZ342" s="401"/>
      <c r="BA342" s="401"/>
      <c r="BB342" s="401"/>
      <c r="BC342" s="401"/>
      <c r="BD342" s="401"/>
      <c r="BE342" s="401"/>
      <c r="BF342" s="401"/>
      <c r="BG342" s="401"/>
      <c r="BH342" s="401"/>
      <c r="BI342" s="401"/>
      <c r="BJ342" s="401"/>
      <c r="BK342" s="401"/>
      <c r="BL342" s="401"/>
      <c r="BM342" s="401"/>
      <c r="BN342" s="401"/>
      <c r="BO342" s="401"/>
      <c r="BP342" s="401"/>
      <c r="BQ342" s="401"/>
      <c r="BR342" s="401"/>
      <c r="BS342" s="401"/>
      <c r="BT342" s="401"/>
      <c r="BU342" s="401"/>
      <c r="BV342" s="401"/>
      <c r="BW342" s="401"/>
      <c r="BX342" s="401"/>
      <c r="BY342" s="401"/>
      <c r="BZ342" s="401"/>
      <c r="CA342" s="401"/>
      <c r="CB342" s="401"/>
      <c r="CC342" s="401"/>
      <c r="CD342" s="401"/>
      <c r="CE342" s="401"/>
      <c r="CF342" s="401"/>
      <c r="CG342" s="401"/>
      <c r="CH342" s="401"/>
      <c r="CI342" s="401"/>
      <c r="CJ342" s="401"/>
      <c r="CK342" s="401"/>
      <c r="CL342" s="401"/>
      <c r="CM342" s="401"/>
      <c r="CN342" s="401"/>
      <c r="CO342" s="401"/>
      <c r="CP342" s="401"/>
      <c r="CQ342" s="401"/>
      <c r="CR342" s="401"/>
      <c r="CS342" s="401"/>
      <c r="CT342" s="401"/>
      <c r="CU342" s="401"/>
      <c r="CV342" s="401"/>
      <c r="CW342" s="401"/>
      <c r="CX342" s="401"/>
      <c r="CY342" s="401"/>
      <c r="CZ342" s="401"/>
      <c r="DA342" s="401"/>
      <c r="DB342" s="401"/>
      <c r="DC342" s="401"/>
      <c r="DD342" s="401"/>
      <c r="DE342" s="401"/>
      <c r="DF342" s="401"/>
      <c r="DG342" s="401"/>
      <c r="DH342" s="401"/>
      <c r="DI342" s="401"/>
      <c r="DJ342" s="401"/>
      <c r="DK342" s="401"/>
      <c r="DL342" s="401"/>
      <c r="DM342" s="401"/>
      <c r="DN342" s="401"/>
      <c r="DO342" s="401"/>
      <c r="DP342" s="401"/>
      <c r="DQ342" s="401"/>
      <c r="DR342" s="401"/>
      <c r="DS342" s="401"/>
      <c r="DT342" s="401"/>
      <c r="DU342" s="401"/>
      <c r="DV342" s="401"/>
      <c r="DW342" s="401"/>
      <c r="DX342" s="401"/>
      <c r="DY342" s="401"/>
      <c r="DZ342" s="401"/>
      <c r="EA342" s="401"/>
      <c r="EB342" s="401"/>
      <c r="EC342" s="401"/>
      <c r="ED342" s="401"/>
      <c r="EE342" s="401"/>
      <c r="EF342" s="401"/>
      <c r="EG342" s="401"/>
      <c r="EH342" s="401"/>
      <c r="EI342" s="401"/>
      <c r="EJ342" s="401"/>
      <c r="EK342" s="401"/>
      <c r="EL342" s="401"/>
      <c r="EM342" s="401"/>
      <c r="EN342" s="401"/>
      <c r="EO342" s="401"/>
      <c r="EP342" s="401"/>
      <c r="EQ342" s="401"/>
      <c r="ER342" s="401"/>
      <c r="ES342" s="401"/>
      <c r="ET342" s="401"/>
      <c r="EU342" s="401"/>
      <c r="EV342" s="401"/>
      <c r="EW342" s="401"/>
      <c r="EX342" s="401"/>
      <c r="EY342" s="401"/>
      <c r="EZ342" s="401"/>
      <c r="FA342" s="401"/>
      <c r="FB342" s="401"/>
      <c r="FC342" s="401"/>
      <c r="FD342" s="401"/>
      <c r="FE342" s="401"/>
      <c r="FF342" s="401"/>
      <c r="FG342" s="401"/>
      <c r="FH342" s="401"/>
      <c r="FI342" s="401"/>
      <c r="FJ342" s="401"/>
      <c r="FK342" s="401"/>
      <c r="FL342" s="401"/>
      <c r="FM342" s="401"/>
      <c r="FN342" s="401"/>
      <c r="FO342" s="401"/>
      <c r="FP342" s="401"/>
      <c r="FQ342" s="401"/>
      <c r="FR342" s="401"/>
      <c r="FS342" s="401"/>
      <c r="FT342" s="401"/>
      <c r="FU342" s="401"/>
      <c r="FV342" s="401"/>
      <c r="FW342" s="401"/>
      <c r="FX342" s="401"/>
      <c r="FY342" s="401"/>
      <c r="FZ342" s="401"/>
      <c r="GA342" s="401"/>
      <c r="GB342" s="401"/>
      <c r="GC342" s="401"/>
      <c r="GD342" s="401"/>
      <c r="GE342" s="401"/>
      <c r="GF342" s="401"/>
      <c r="GG342" s="401"/>
      <c r="GH342" s="401"/>
      <c r="GI342" s="401"/>
      <c r="GJ342" s="401"/>
      <c r="GK342" s="401"/>
      <c r="GL342" s="401"/>
      <c r="GM342" s="401"/>
      <c r="GN342" s="401"/>
      <c r="GO342" s="401"/>
      <c r="GP342" s="401"/>
      <c r="GQ342" s="401"/>
      <c r="GR342" s="401"/>
      <c r="GS342" s="401"/>
      <c r="GT342" s="401"/>
      <c r="GU342" s="401"/>
      <c r="GV342" s="401"/>
      <c r="GW342" s="401"/>
      <c r="GX342" s="401"/>
      <c r="GY342" s="401"/>
      <c r="GZ342" s="401"/>
      <c r="HA342" s="401"/>
      <c r="HB342" s="401"/>
      <c r="HC342" s="401"/>
      <c r="HD342" s="401"/>
      <c r="HE342" s="401"/>
      <c r="HF342" s="401"/>
      <c r="HG342" s="401"/>
      <c r="HH342" s="401"/>
      <c r="HI342" s="401"/>
      <c r="HJ342" s="401"/>
      <c r="HK342" s="401"/>
      <c r="HL342" s="401"/>
      <c r="HM342" s="401"/>
      <c r="HN342" s="401"/>
      <c r="HO342" s="401"/>
      <c r="HP342" s="401"/>
      <c r="HQ342" s="401"/>
      <c r="HR342" s="401"/>
      <c r="HS342" s="401"/>
      <c r="HT342" s="401"/>
      <c r="HU342" s="401"/>
      <c r="HV342" s="401"/>
      <c r="HW342" s="401"/>
      <c r="HX342" s="401"/>
      <c r="HY342" s="401"/>
      <c r="HZ342" s="401"/>
      <c r="IA342" s="401"/>
      <c r="IB342" s="401"/>
      <c r="IC342" s="401"/>
      <c r="ID342" s="401"/>
      <c r="IE342" s="401"/>
      <c r="IF342" s="401"/>
      <c r="IG342" s="401"/>
      <c r="IH342" s="401"/>
      <c r="II342" s="401"/>
      <c r="IJ342" s="401"/>
      <c r="IK342" s="401"/>
      <c r="IL342" s="401"/>
      <c r="IM342" s="401"/>
      <c r="IN342" s="401"/>
      <c r="IO342" s="401"/>
      <c r="IP342" s="401"/>
      <c r="IQ342" s="401"/>
      <c r="IR342" s="401"/>
      <c r="IS342" s="401"/>
      <c r="IT342" s="401"/>
      <c r="IU342" s="401"/>
      <c r="IV342" s="401"/>
      <c r="IW342" s="401"/>
      <c r="IX342" s="401"/>
      <c r="IY342" s="401"/>
      <c r="IZ342" s="401"/>
      <c r="JA342" s="401"/>
      <c r="JB342" s="401"/>
      <c r="JC342" s="401"/>
      <c r="JD342" s="401"/>
      <c r="JE342" s="401"/>
      <c r="JF342" s="401"/>
      <c r="JG342" s="401"/>
      <c r="JH342" s="401"/>
      <c r="JI342" s="401"/>
      <c r="JJ342" s="401"/>
      <c r="JK342" s="401"/>
      <c r="JL342" s="401"/>
      <c r="JM342" s="401"/>
      <c r="JN342" s="401"/>
      <c r="JO342" s="401"/>
      <c r="JP342" s="401"/>
      <c r="JQ342" s="401"/>
      <c r="JR342" s="401"/>
      <c r="JS342" s="401"/>
      <c r="JT342" s="401"/>
      <c r="JU342" s="401"/>
      <c r="JV342" s="401"/>
      <c r="JW342" s="401"/>
      <c r="JX342" s="401"/>
      <c r="JY342" s="401"/>
      <c r="JZ342" s="401"/>
      <c r="KA342" s="401"/>
      <c r="KB342" s="401"/>
      <c r="KC342" s="401"/>
      <c r="KD342" s="401"/>
      <c r="KE342" s="401"/>
      <c r="KF342" s="401"/>
      <c r="KG342" s="401"/>
      <c r="KH342" s="401"/>
      <c r="KI342" s="401"/>
      <c r="KJ342" s="401"/>
      <c r="KK342" s="401"/>
      <c r="KL342" s="401"/>
      <c r="KM342" s="401"/>
      <c r="KN342" s="401"/>
      <c r="KO342" s="401"/>
      <c r="KP342" s="401"/>
      <c r="KQ342" s="401"/>
      <c r="KR342" s="401"/>
      <c r="KS342" s="401"/>
      <c r="KT342" s="401"/>
      <c r="KU342" s="401"/>
      <c r="KV342" s="401"/>
      <c r="KW342" s="401"/>
      <c r="KX342" s="401"/>
      <c r="KY342" s="401"/>
      <c r="KZ342" s="401"/>
      <c r="LA342" s="401"/>
      <c r="LB342" s="401"/>
      <c r="LC342" s="401"/>
      <c r="LD342" s="401"/>
      <c r="LE342" s="401"/>
      <c r="LF342" s="401"/>
      <c r="LG342" s="401"/>
      <c r="LH342" s="401"/>
      <c r="LI342" s="401"/>
      <c r="LJ342" s="401"/>
      <c r="LK342" s="401"/>
      <c r="LL342" s="401"/>
      <c r="LM342" s="401"/>
      <c r="LN342" s="401"/>
      <c r="LO342" s="401"/>
      <c r="LP342" s="401"/>
      <c r="LQ342" s="401"/>
      <c r="LR342" s="401"/>
      <c r="LS342" s="401"/>
      <c r="LT342" s="401"/>
      <c r="LU342" s="401"/>
      <c r="LV342" s="401"/>
      <c r="LW342" s="401"/>
      <c r="LX342" s="401"/>
      <c r="LY342" s="401"/>
      <c r="LZ342" s="401"/>
      <c r="MA342" s="401"/>
      <c r="MB342" s="401"/>
      <c r="MC342" s="401"/>
      <c r="MD342" s="401"/>
      <c r="ME342" s="401"/>
      <c r="MF342" s="401"/>
      <c r="MG342" s="401"/>
      <c r="MH342" s="401"/>
      <c r="MI342" s="401"/>
      <c r="MJ342" s="401"/>
      <c r="MK342" s="401"/>
      <c r="ML342" s="401"/>
      <c r="MM342" s="401"/>
      <c r="MN342" s="401"/>
      <c r="MO342" s="401"/>
      <c r="MP342" s="401"/>
      <c r="MQ342" s="401"/>
      <c r="MR342" s="401"/>
      <c r="MS342" s="401"/>
      <c r="MT342" s="401"/>
      <c r="MU342" s="401"/>
      <c r="MV342" s="401"/>
      <c r="MW342" s="401"/>
      <c r="MX342" s="401"/>
      <c r="MY342" s="401"/>
      <c r="MZ342" s="401"/>
      <c r="NA342" s="401"/>
      <c r="NB342" s="401"/>
      <c r="NC342" s="401"/>
      <c r="ND342" s="401"/>
      <c r="NE342" s="401"/>
      <c r="NF342" s="401"/>
      <c r="NG342" s="401"/>
      <c r="NH342" s="401"/>
      <c r="NI342" s="401"/>
      <c r="NJ342" s="401"/>
      <c r="NK342" s="401"/>
      <c r="NL342" s="401"/>
      <c r="NM342" s="401"/>
      <c r="NN342" s="401"/>
      <c r="NO342" s="401"/>
      <c r="NP342" s="401"/>
      <c r="NQ342" s="401"/>
      <c r="NR342" s="401"/>
      <c r="NS342" s="401"/>
      <c r="NT342" s="401"/>
      <c r="NU342" s="401"/>
      <c r="NV342" s="401"/>
      <c r="NW342" s="401"/>
      <c r="NX342" s="401"/>
      <c r="NY342" s="401"/>
      <c r="NZ342" s="401"/>
      <c r="OA342" s="401"/>
      <c r="OB342" s="401"/>
      <c r="OC342" s="401"/>
      <c r="OD342" s="401"/>
      <c r="OE342" s="401"/>
      <c r="OF342" s="401"/>
      <c r="OG342" s="401"/>
      <c r="OH342" s="401"/>
      <c r="OI342" s="401"/>
      <c r="OJ342" s="401"/>
      <c r="OK342" s="401"/>
      <c r="OL342" s="401"/>
      <c r="OM342" s="401"/>
      <c r="ON342" s="401"/>
      <c r="OO342" s="401"/>
      <c r="OP342" s="401"/>
      <c r="OQ342" s="401"/>
      <c r="OR342" s="401"/>
      <c r="OS342" s="401"/>
      <c r="OT342" s="401"/>
      <c r="OU342" s="401"/>
      <c r="OV342" s="401"/>
      <c r="OW342" s="401"/>
      <c r="OX342" s="401"/>
      <c r="OY342" s="401"/>
      <c r="OZ342" s="401"/>
      <c r="PA342" s="401"/>
      <c r="PB342" s="401"/>
      <c r="PC342" s="401"/>
      <c r="PD342" s="401"/>
      <c r="PE342" s="401"/>
      <c r="PF342" s="401"/>
      <c r="PG342" s="401"/>
      <c r="PH342" s="401"/>
      <c r="PI342" s="401"/>
      <c r="PJ342" s="401"/>
      <c r="PK342" s="401"/>
      <c r="PL342" s="401"/>
      <c r="PM342" s="401"/>
      <c r="PN342" s="401"/>
      <c r="PO342" s="401"/>
      <c r="PP342" s="401"/>
      <c r="PQ342" s="401"/>
      <c r="PR342" s="401"/>
      <c r="PS342" s="401"/>
      <c r="PT342" s="401"/>
      <c r="PU342" s="401"/>
      <c r="PV342" s="401"/>
      <c r="PW342" s="401"/>
      <c r="PX342" s="401"/>
      <c r="PY342" s="401"/>
      <c r="PZ342" s="401"/>
      <c r="QA342" s="401"/>
      <c r="QB342" s="401"/>
      <c r="QC342" s="401"/>
      <c r="QD342" s="401"/>
      <c r="QE342" s="401"/>
      <c r="QF342" s="401"/>
      <c r="QG342" s="401"/>
      <c r="QH342" s="401"/>
      <c r="QI342" s="401"/>
      <c r="QJ342" s="401"/>
      <c r="QK342" s="401"/>
      <c r="QL342" s="401"/>
      <c r="QM342" s="401"/>
      <c r="QN342" s="401"/>
      <c r="QO342" s="401"/>
      <c r="QP342" s="401"/>
      <c r="QQ342" s="401"/>
      <c r="QR342" s="401"/>
      <c r="QS342" s="401"/>
      <c r="QT342" s="401"/>
      <c r="QU342" s="401"/>
      <c r="QV342" s="401"/>
      <c r="QW342" s="401"/>
      <c r="QX342" s="401"/>
      <c r="QY342" s="401"/>
      <c r="QZ342" s="401"/>
      <c r="RA342" s="401"/>
      <c r="RB342" s="401"/>
      <c r="RC342" s="401"/>
      <c r="RD342" s="401"/>
      <c r="RE342" s="401"/>
      <c r="RF342" s="401"/>
      <c r="RG342" s="401"/>
      <c r="RH342" s="401"/>
      <c r="RI342" s="401"/>
      <c r="RJ342" s="401"/>
      <c r="RK342" s="401"/>
      <c r="RL342" s="401"/>
      <c r="RM342" s="401"/>
      <c r="RN342" s="401"/>
      <c r="RO342" s="401"/>
      <c r="RP342" s="401"/>
      <c r="RQ342" s="401"/>
      <c r="RR342" s="401"/>
      <c r="RS342" s="401"/>
      <c r="RT342" s="401"/>
      <c r="RU342" s="401"/>
      <c r="RV342" s="401"/>
      <c r="RW342" s="401"/>
      <c r="RX342" s="401"/>
      <c r="RY342" s="401"/>
      <c r="RZ342" s="401"/>
      <c r="SA342" s="401"/>
      <c r="SB342" s="401"/>
      <c r="SC342" s="401"/>
      <c r="SD342" s="401"/>
      <c r="SE342" s="401"/>
      <c r="SF342" s="401"/>
      <c r="SG342" s="401"/>
      <c r="SH342" s="401"/>
      <c r="SI342" s="401"/>
      <c r="SJ342" s="401"/>
      <c r="SK342" s="401"/>
      <c r="SL342" s="401"/>
      <c r="SM342" s="401"/>
      <c r="SN342" s="401"/>
      <c r="SO342" s="401"/>
      <c r="SP342" s="401"/>
      <c r="SQ342" s="401"/>
      <c r="SR342" s="401"/>
      <c r="SS342" s="401"/>
      <c r="ST342" s="401"/>
      <c r="SU342" s="401"/>
      <c r="SV342" s="401"/>
      <c r="SW342" s="401"/>
      <c r="SX342" s="401"/>
      <c r="SY342" s="401"/>
      <c r="SZ342" s="401"/>
      <c r="TA342" s="401"/>
      <c r="TB342" s="401"/>
      <c r="TC342" s="401"/>
      <c r="TD342" s="401"/>
      <c r="TE342" s="401"/>
      <c r="TF342" s="401"/>
      <c r="TG342" s="401"/>
      <c r="TH342" s="401"/>
      <c r="TI342" s="401"/>
      <c r="TJ342" s="401"/>
      <c r="TK342" s="401"/>
      <c r="TL342" s="401"/>
      <c r="TM342" s="401"/>
      <c r="TN342" s="401"/>
      <c r="TO342" s="401"/>
      <c r="TP342" s="401"/>
      <c r="TQ342" s="401"/>
      <c r="TR342" s="401"/>
      <c r="TS342" s="401"/>
      <c r="TT342" s="401"/>
      <c r="TU342" s="401"/>
      <c r="TV342" s="401"/>
      <c r="TW342" s="401"/>
      <c r="TX342" s="401"/>
      <c r="TY342" s="401"/>
      <c r="TZ342" s="401"/>
      <c r="UA342" s="401"/>
      <c r="UB342" s="401"/>
      <c r="UC342" s="401"/>
      <c r="UD342" s="401"/>
      <c r="UE342" s="401"/>
      <c r="UF342" s="401"/>
      <c r="UG342" s="401"/>
      <c r="UH342" s="401"/>
      <c r="UI342" s="401"/>
      <c r="UJ342" s="401"/>
      <c r="UK342" s="401"/>
      <c r="UL342" s="401"/>
      <c r="UM342" s="401"/>
    </row>
    <row r="343" spans="1:559" s="467" customFormat="1" ht="13.95" customHeight="1">
      <c r="A343" s="952" t="s">
        <v>1514</v>
      </c>
      <c r="B343" s="450" t="s">
        <v>1515</v>
      </c>
      <c r="C343" s="451" t="s">
        <v>1516</v>
      </c>
      <c r="D343" s="451" t="s">
        <v>1517</v>
      </c>
      <c r="E343" s="451" t="s">
        <v>1518</v>
      </c>
      <c r="F343" s="452">
        <v>17.46</v>
      </c>
      <c r="G343" s="452">
        <v>0.34</v>
      </c>
      <c r="H343" s="452">
        <v>1.54</v>
      </c>
      <c r="I343" s="453">
        <f>COUNT(F343:F349)</f>
        <v>7</v>
      </c>
      <c r="J343" s="458">
        <f>AVERAGE(F343:F349)</f>
        <v>18.395714285714288</v>
      </c>
      <c r="K343" s="458">
        <f>STDEV(F343:F349)</f>
        <v>0.98013361576976055</v>
      </c>
      <c r="L343" s="459">
        <f>K343/J343</f>
        <v>5.3280541355815197E-2</v>
      </c>
      <c r="M343" s="454">
        <f t="shared" si="186"/>
        <v>0.95468033200699032</v>
      </c>
      <c r="N343" s="455">
        <f t="shared" si="187"/>
        <v>0.16986968950197262</v>
      </c>
      <c r="O343" s="455">
        <f t="shared" si="188"/>
        <v>0.66026062099605476</v>
      </c>
      <c r="P343" s="455">
        <f t="shared" si="189"/>
        <v>0.33973937900394524</v>
      </c>
      <c r="Q343" s="456">
        <f t="shared" si="190"/>
        <v>2.3781756530276166</v>
      </c>
      <c r="R343" s="457">
        <f>COUNT(F343:F349)</f>
        <v>7</v>
      </c>
      <c r="S343" s="458">
        <f>AVERAGE(F343:F349)</f>
        <v>18.395714285714288</v>
      </c>
      <c r="T343" s="458">
        <f>STDEV(F343:F349)</f>
        <v>0.98013361576976055</v>
      </c>
      <c r="U343" s="459">
        <f t="shared" ref="U343:U368" si="197">T343/S343</f>
        <v>5.3280541355815197E-2</v>
      </c>
      <c r="V343" s="460">
        <f t="shared" si="191"/>
        <v>0.93571428571428683</v>
      </c>
      <c r="W343" s="460">
        <f t="shared" si="192"/>
        <v>1.6930000000000001</v>
      </c>
      <c r="X343" s="461">
        <f t="shared" si="193"/>
        <v>1.6593662114982046</v>
      </c>
      <c r="Y343" s="462" t="str">
        <f t="shared" si="194"/>
        <v>Accept</v>
      </c>
      <c r="Z343" s="461"/>
      <c r="AA343" s="461"/>
      <c r="AB343" s="463"/>
      <c r="AC343" s="463"/>
      <c r="AD343" s="461"/>
      <c r="AE343" s="463"/>
      <c r="AF343" s="464">
        <f>COUNT(F343:F349)</f>
        <v>7</v>
      </c>
      <c r="AG343" s="465">
        <f>AVERAGE(F343:F349)</f>
        <v>18.395714285714288</v>
      </c>
      <c r="AH343" s="465">
        <f>STDEV(F343:F349)</f>
        <v>0.98013361576976055</v>
      </c>
      <c r="AI343" s="466">
        <f>AH343/AG343</f>
        <v>5.3280541355815197E-2</v>
      </c>
      <c r="AJ343" s="552"/>
      <c r="AK343" s="552"/>
      <c r="AL343" s="552"/>
      <c r="AM343" s="401"/>
      <c r="AN343" s="401"/>
      <c r="AO343" s="401"/>
      <c r="AP343" s="401"/>
      <c r="AQ343" s="401"/>
      <c r="AR343" s="401"/>
      <c r="AS343" s="401"/>
      <c r="AT343" s="401"/>
      <c r="AU343" s="401"/>
      <c r="AV343" s="401"/>
      <c r="AW343" s="401"/>
      <c r="AX343" s="401"/>
      <c r="AY343" s="401"/>
      <c r="AZ343" s="401"/>
      <c r="BA343" s="401"/>
      <c r="BB343" s="401"/>
      <c r="BC343" s="401"/>
      <c r="BD343" s="401"/>
      <c r="BE343" s="401"/>
      <c r="BF343" s="401"/>
      <c r="BG343" s="401"/>
      <c r="BH343" s="401"/>
      <c r="BI343" s="401"/>
      <c r="BJ343" s="401"/>
      <c r="BK343" s="401"/>
      <c r="BL343" s="401"/>
      <c r="BM343" s="401"/>
      <c r="BN343" s="401"/>
      <c r="BO343" s="401"/>
      <c r="BP343" s="401"/>
      <c r="BQ343" s="401"/>
      <c r="BR343" s="401"/>
      <c r="BS343" s="401"/>
      <c r="BT343" s="401"/>
      <c r="BU343" s="401"/>
      <c r="BV343" s="401"/>
      <c r="BW343" s="401"/>
      <c r="BX343" s="401"/>
      <c r="BY343" s="401"/>
      <c r="BZ343" s="401"/>
      <c r="CA343" s="401"/>
      <c r="CB343" s="401"/>
      <c r="CC343" s="401"/>
      <c r="CD343" s="401"/>
      <c r="CE343" s="401"/>
      <c r="CF343" s="401"/>
      <c r="CG343" s="401"/>
      <c r="CH343" s="401"/>
      <c r="CI343" s="401"/>
      <c r="CJ343" s="401"/>
      <c r="CK343" s="401"/>
      <c r="CL343" s="401"/>
      <c r="CM343" s="401"/>
      <c r="CN343" s="401"/>
      <c r="CO343" s="401"/>
      <c r="CP343" s="401"/>
      <c r="CQ343" s="401"/>
      <c r="CR343" s="401"/>
      <c r="CS343" s="401"/>
      <c r="CT343" s="401"/>
      <c r="CU343" s="401"/>
      <c r="CV343" s="401"/>
      <c r="CW343" s="401"/>
      <c r="CX343" s="401"/>
      <c r="CY343" s="401"/>
      <c r="CZ343" s="401"/>
      <c r="DA343" s="401"/>
      <c r="DB343" s="401"/>
      <c r="DC343" s="401"/>
      <c r="DD343" s="401"/>
      <c r="DE343" s="401"/>
      <c r="DF343" s="401"/>
      <c r="DG343" s="401"/>
      <c r="DH343" s="401"/>
      <c r="DI343" s="401"/>
      <c r="DJ343" s="401"/>
      <c r="DK343" s="401"/>
      <c r="DL343" s="401"/>
      <c r="DM343" s="401"/>
      <c r="DN343" s="401"/>
      <c r="DO343" s="401"/>
      <c r="DP343" s="401"/>
      <c r="DQ343" s="401"/>
      <c r="DR343" s="401"/>
      <c r="DS343" s="401"/>
      <c r="DT343" s="401"/>
      <c r="DU343" s="401"/>
      <c r="DV343" s="401"/>
      <c r="DW343" s="401"/>
      <c r="DX343" s="401"/>
      <c r="DY343" s="401"/>
      <c r="DZ343" s="401"/>
      <c r="EA343" s="401"/>
      <c r="EB343" s="401"/>
      <c r="EC343" s="401"/>
      <c r="ED343" s="401"/>
      <c r="EE343" s="401"/>
      <c r="EF343" s="401"/>
      <c r="EG343" s="401"/>
      <c r="EH343" s="401"/>
      <c r="EI343" s="401"/>
      <c r="EJ343" s="401"/>
      <c r="EK343" s="401"/>
      <c r="EL343" s="401"/>
      <c r="EM343" s="401"/>
      <c r="EN343" s="401"/>
      <c r="EO343" s="401"/>
      <c r="EP343" s="401"/>
      <c r="EQ343" s="401"/>
      <c r="ER343" s="401"/>
      <c r="ES343" s="401"/>
      <c r="ET343" s="401"/>
      <c r="EU343" s="401"/>
      <c r="EV343" s="401"/>
      <c r="EW343" s="401"/>
      <c r="EX343" s="401"/>
      <c r="EY343" s="401"/>
      <c r="EZ343" s="401"/>
      <c r="FA343" s="401"/>
      <c r="FB343" s="401"/>
      <c r="FC343" s="401"/>
      <c r="FD343" s="401"/>
      <c r="FE343" s="401"/>
      <c r="FF343" s="401"/>
      <c r="FG343" s="401"/>
      <c r="FH343" s="401"/>
      <c r="FI343" s="401"/>
      <c r="FJ343" s="401"/>
      <c r="FK343" s="401"/>
      <c r="FL343" s="401"/>
      <c r="FM343" s="401"/>
      <c r="FN343" s="401"/>
      <c r="FO343" s="401"/>
      <c r="FP343" s="401"/>
      <c r="FQ343" s="401"/>
      <c r="FR343" s="401"/>
      <c r="FS343" s="401"/>
      <c r="FT343" s="401"/>
      <c r="FU343" s="401"/>
      <c r="FV343" s="401"/>
      <c r="FW343" s="401"/>
      <c r="FX343" s="401"/>
      <c r="FY343" s="401"/>
      <c r="FZ343" s="401"/>
      <c r="GA343" s="401"/>
      <c r="GB343" s="401"/>
      <c r="GC343" s="401"/>
      <c r="GD343" s="401"/>
      <c r="GE343" s="401"/>
      <c r="GF343" s="401"/>
      <c r="GG343" s="401"/>
      <c r="GH343" s="401"/>
      <c r="GI343" s="401"/>
      <c r="GJ343" s="401"/>
      <c r="GK343" s="401"/>
      <c r="GL343" s="401"/>
      <c r="GM343" s="401"/>
      <c r="GN343" s="401"/>
      <c r="GO343" s="401"/>
      <c r="GP343" s="401"/>
      <c r="GQ343" s="401"/>
      <c r="GR343" s="401"/>
      <c r="GS343" s="401"/>
      <c r="GT343" s="401"/>
      <c r="GU343" s="401"/>
      <c r="GV343" s="401"/>
      <c r="GW343" s="401"/>
      <c r="GX343" s="401"/>
      <c r="GY343" s="401"/>
      <c r="GZ343" s="401"/>
      <c r="HA343" s="401"/>
      <c r="HB343" s="401"/>
      <c r="HC343" s="401"/>
      <c r="HD343" s="401"/>
      <c r="HE343" s="401"/>
      <c r="HF343" s="401"/>
      <c r="HG343" s="401"/>
      <c r="HH343" s="401"/>
      <c r="HI343" s="401"/>
      <c r="HJ343" s="401"/>
      <c r="HK343" s="401"/>
      <c r="HL343" s="401"/>
      <c r="HM343" s="401"/>
      <c r="HN343" s="401"/>
      <c r="HO343" s="401"/>
      <c r="HP343" s="401"/>
      <c r="HQ343" s="401"/>
      <c r="HR343" s="401"/>
      <c r="HS343" s="401"/>
      <c r="HT343" s="401"/>
      <c r="HU343" s="401"/>
      <c r="HV343" s="401"/>
      <c r="HW343" s="401"/>
      <c r="HX343" s="401"/>
      <c r="HY343" s="401"/>
      <c r="HZ343" s="401"/>
      <c r="IA343" s="401"/>
      <c r="IB343" s="401"/>
      <c r="IC343" s="401"/>
      <c r="ID343" s="401"/>
      <c r="IE343" s="401"/>
      <c r="IF343" s="401"/>
      <c r="IG343" s="401"/>
      <c r="IH343" s="401"/>
      <c r="II343" s="401"/>
      <c r="IJ343" s="401"/>
      <c r="IK343" s="401"/>
      <c r="IL343" s="401"/>
      <c r="IM343" s="401"/>
      <c r="IN343" s="401"/>
      <c r="IO343" s="401"/>
      <c r="IP343" s="401"/>
      <c r="IQ343" s="401"/>
      <c r="IR343" s="401"/>
      <c r="IS343" s="401"/>
      <c r="IT343" s="401"/>
      <c r="IU343" s="401"/>
      <c r="IV343" s="401"/>
      <c r="IW343" s="401"/>
      <c r="IX343" s="401"/>
      <c r="IY343" s="401"/>
      <c r="IZ343" s="401"/>
      <c r="JA343" s="401"/>
      <c r="JB343" s="401"/>
      <c r="JC343" s="401"/>
      <c r="JD343" s="401"/>
      <c r="JE343" s="401"/>
      <c r="JF343" s="401"/>
      <c r="JG343" s="401"/>
      <c r="JH343" s="401"/>
      <c r="JI343" s="401"/>
      <c r="JJ343" s="401"/>
      <c r="JK343" s="401"/>
      <c r="JL343" s="401"/>
      <c r="JM343" s="401"/>
      <c r="JN343" s="401"/>
      <c r="JO343" s="401"/>
      <c r="JP343" s="401"/>
      <c r="JQ343" s="401"/>
      <c r="JR343" s="401"/>
      <c r="JS343" s="401"/>
      <c r="JT343" s="401"/>
      <c r="JU343" s="401"/>
      <c r="JV343" s="401"/>
      <c r="JW343" s="401"/>
      <c r="JX343" s="401"/>
      <c r="JY343" s="401"/>
      <c r="JZ343" s="401"/>
      <c r="KA343" s="401"/>
      <c r="KB343" s="401"/>
      <c r="KC343" s="401"/>
      <c r="KD343" s="401"/>
      <c r="KE343" s="401"/>
      <c r="KF343" s="401"/>
      <c r="KG343" s="401"/>
      <c r="KH343" s="401"/>
      <c r="KI343" s="401"/>
      <c r="KJ343" s="401"/>
      <c r="KK343" s="401"/>
      <c r="KL343" s="401"/>
      <c r="KM343" s="401"/>
      <c r="KN343" s="401"/>
      <c r="KO343" s="401"/>
      <c r="KP343" s="401"/>
      <c r="KQ343" s="401"/>
      <c r="KR343" s="401"/>
      <c r="KS343" s="401"/>
      <c r="KT343" s="401"/>
      <c r="KU343" s="401"/>
      <c r="KV343" s="401"/>
      <c r="KW343" s="401"/>
      <c r="KX343" s="401"/>
      <c r="KY343" s="401"/>
      <c r="KZ343" s="401"/>
      <c r="LA343" s="401"/>
      <c r="LB343" s="401"/>
      <c r="LC343" s="401"/>
      <c r="LD343" s="401"/>
      <c r="LE343" s="401"/>
      <c r="LF343" s="401"/>
      <c r="LG343" s="401"/>
      <c r="LH343" s="401"/>
      <c r="LI343" s="401"/>
      <c r="LJ343" s="401"/>
      <c r="LK343" s="401"/>
      <c r="LL343" s="401"/>
      <c r="LM343" s="401"/>
      <c r="LN343" s="401"/>
      <c r="LO343" s="401"/>
      <c r="LP343" s="401"/>
      <c r="LQ343" s="401"/>
      <c r="LR343" s="401"/>
      <c r="LS343" s="401"/>
      <c r="LT343" s="401"/>
      <c r="LU343" s="401"/>
      <c r="LV343" s="401"/>
      <c r="LW343" s="401"/>
      <c r="LX343" s="401"/>
      <c r="LY343" s="401"/>
      <c r="LZ343" s="401"/>
      <c r="MA343" s="401"/>
      <c r="MB343" s="401"/>
      <c r="MC343" s="401"/>
      <c r="MD343" s="401"/>
      <c r="ME343" s="401"/>
      <c r="MF343" s="401"/>
      <c r="MG343" s="401"/>
      <c r="MH343" s="401"/>
      <c r="MI343" s="401"/>
      <c r="MJ343" s="401"/>
      <c r="MK343" s="401"/>
      <c r="ML343" s="401"/>
      <c r="MM343" s="401"/>
      <c r="MN343" s="401"/>
      <c r="MO343" s="401"/>
      <c r="MP343" s="401"/>
      <c r="MQ343" s="401"/>
      <c r="MR343" s="401"/>
      <c r="MS343" s="401"/>
      <c r="MT343" s="401"/>
      <c r="MU343" s="401"/>
      <c r="MV343" s="401"/>
      <c r="MW343" s="401"/>
      <c r="MX343" s="401"/>
      <c r="MY343" s="401"/>
      <c r="MZ343" s="401"/>
      <c r="NA343" s="401"/>
      <c r="NB343" s="401"/>
      <c r="NC343" s="401"/>
      <c r="ND343" s="401"/>
      <c r="NE343" s="401"/>
      <c r="NF343" s="401"/>
      <c r="NG343" s="401"/>
      <c r="NH343" s="401"/>
      <c r="NI343" s="401"/>
      <c r="NJ343" s="401"/>
      <c r="NK343" s="401"/>
      <c r="NL343" s="401"/>
      <c r="NM343" s="401"/>
      <c r="NN343" s="401"/>
      <c r="NO343" s="401"/>
      <c r="NP343" s="401"/>
      <c r="NQ343" s="401"/>
      <c r="NR343" s="401"/>
      <c r="NS343" s="401"/>
      <c r="NT343" s="401"/>
      <c r="NU343" s="401"/>
      <c r="NV343" s="401"/>
      <c r="NW343" s="401"/>
      <c r="NX343" s="401"/>
      <c r="NY343" s="401"/>
      <c r="NZ343" s="401"/>
      <c r="OA343" s="401"/>
      <c r="OB343" s="401"/>
      <c r="OC343" s="401"/>
      <c r="OD343" s="401"/>
      <c r="OE343" s="401"/>
      <c r="OF343" s="401"/>
      <c r="OG343" s="401"/>
      <c r="OH343" s="401"/>
      <c r="OI343" s="401"/>
      <c r="OJ343" s="401"/>
      <c r="OK343" s="401"/>
      <c r="OL343" s="401"/>
      <c r="OM343" s="401"/>
      <c r="ON343" s="401"/>
      <c r="OO343" s="401"/>
      <c r="OP343" s="401"/>
      <c r="OQ343" s="401"/>
      <c r="OR343" s="401"/>
      <c r="OS343" s="401"/>
      <c r="OT343" s="401"/>
      <c r="OU343" s="401"/>
      <c r="OV343" s="401"/>
      <c r="OW343" s="401"/>
      <c r="OX343" s="401"/>
      <c r="OY343" s="401"/>
      <c r="OZ343" s="401"/>
      <c r="PA343" s="401"/>
      <c r="PB343" s="401"/>
      <c r="PC343" s="401"/>
      <c r="PD343" s="401"/>
      <c r="PE343" s="401"/>
      <c r="PF343" s="401"/>
      <c r="PG343" s="401"/>
      <c r="PH343" s="401"/>
      <c r="PI343" s="401"/>
      <c r="PJ343" s="401"/>
      <c r="PK343" s="401"/>
      <c r="PL343" s="401"/>
      <c r="PM343" s="401"/>
      <c r="PN343" s="401"/>
      <c r="PO343" s="401"/>
      <c r="PP343" s="401"/>
      <c r="PQ343" s="401"/>
      <c r="PR343" s="401"/>
      <c r="PS343" s="401"/>
      <c r="PT343" s="401"/>
      <c r="PU343" s="401"/>
      <c r="PV343" s="401"/>
      <c r="PW343" s="401"/>
      <c r="PX343" s="401"/>
      <c r="PY343" s="401"/>
      <c r="PZ343" s="401"/>
      <c r="QA343" s="401"/>
      <c r="QB343" s="401"/>
      <c r="QC343" s="401"/>
      <c r="QD343" s="401"/>
      <c r="QE343" s="401"/>
      <c r="QF343" s="401"/>
      <c r="QG343" s="401"/>
      <c r="QH343" s="401"/>
      <c r="QI343" s="401"/>
      <c r="QJ343" s="401"/>
      <c r="QK343" s="401"/>
      <c r="QL343" s="401"/>
      <c r="QM343" s="401"/>
      <c r="QN343" s="401"/>
      <c r="QO343" s="401"/>
      <c r="QP343" s="401"/>
      <c r="QQ343" s="401"/>
      <c r="QR343" s="401"/>
      <c r="QS343" s="401"/>
      <c r="QT343" s="401"/>
      <c r="QU343" s="401"/>
      <c r="QV343" s="401"/>
      <c r="QW343" s="401"/>
      <c r="QX343" s="401"/>
      <c r="QY343" s="401"/>
      <c r="QZ343" s="401"/>
      <c r="RA343" s="401"/>
      <c r="RB343" s="401"/>
      <c r="RC343" s="401"/>
      <c r="RD343" s="401"/>
      <c r="RE343" s="401"/>
      <c r="RF343" s="401"/>
      <c r="RG343" s="401"/>
      <c r="RH343" s="401"/>
      <c r="RI343" s="401"/>
      <c r="RJ343" s="401"/>
      <c r="RK343" s="401"/>
      <c r="RL343" s="401"/>
      <c r="RM343" s="401"/>
      <c r="RN343" s="401"/>
      <c r="RO343" s="401"/>
      <c r="RP343" s="401"/>
      <c r="RQ343" s="401"/>
      <c r="RR343" s="401"/>
      <c r="RS343" s="401"/>
      <c r="RT343" s="401"/>
      <c r="RU343" s="401"/>
      <c r="RV343" s="401"/>
      <c r="RW343" s="401"/>
      <c r="RX343" s="401"/>
      <c r="RY343" s="401"/>
      <c r="RZ343" s="401"/>
      <c r="SA343" s="401"/>
      <c r="SB343" s="401"/>
      <c r="SC343" s="401"/>
      <c r="SD343" s="401"/>
      <c r="SE343" s="401"/>
      <c r="SF343" s="401"/>
      <c r="SG343" s="401"/>
      <c r="SH343" s="401"/>
      <c r="SI343" s="401"/>
      <c r="SJ343" s="401"/>
      <c r="SK343" s="401"/>
      <c r="SL343" s="401"/>
      <c r="SM343" s="401"/>
      <c r="SN343" s="401"/>
      <c r="SO343" s="401"/>
      <c r="SP343" s="401"/>
      <c r="SQ343" s="401"/>
      <c r="SR343" s="401"/>
      <c r="SS343" s="401"/>
      <c r="ST343" s="401"/>
      <c r="SU343" s="401"/>
      <c r="SV343" s="401"/>
      <c r="SW343" s="401"/>
      <c r="SX343" s="401"/>
      <c r="SY343" s="401"/>
      <c r="SZ343" s="401"/>
      <c r="TA343" s="401"/>
      <c r="TB343" s="401"/>
      <c r="TC343" s="401"/>
      <c r="TD343" s="401"/>
      <c r="TE343" s="401"/>
      <c r="TF343" s="401"/>
      <c r="TG343" s="401"/>
      <c r="TH343" s="401"/>
      <c r="TI343" s="401"/>
      <c r="TJ343" s="401"/>
      <c r="TK343" s="401"/>
      <c r="TL343" s="401"/>
      <c r="TM343" s="401"/>
      <c r="TN343" s="401"/>
      <c r="TO343" s="401"/>
      <c r="TP343" s="401"/>
      <c r="TQ343" s="401"/>
      <c r="TR343" s="401"/>
      <c r="TS343" s="401"/>
      <c r="TT343" s="401"/>
      <c r="TU343" s="401"/>
      <c r="TV343" s="401"/>
      <c r="TW343" s="401"/>
      <c r="TX343" s="401"/>
      <c r="TY343" s="401"/>
      <c r="TZ343" s="401"/>
      <c r="UA343" s="401"/>
      <c r="UB343" s="401"/>
      <c r="UC343" s="401"/>
      <c r="UD343" s="401"/>
      <c r="UE343" s="401"/>
      <c r="UF343" s="401"/>
      <c r="UG343" s="401"/>
      <c r="UH343" s="401"/>
      <c r="UI343" s="401"/>
      <c r="UJ343" s="401"/>
      <c r="UK343" s="401"/>
      <c r="UL343" s="401"/>
      <c r="UM343" s="401"/>
    </row>
    <row r="344" spans="1:559" s="401" customFormat="1" ht="13.95" customHeight="1">
      <c r="A344" s="953"/>
      <c r="B344" s="468" t="s">
        <v>1515</v>
      </c>
      <c r="C344" s="469" t="s">
        <v>1516</v>
      </c>
      <c r="D344" s="469" t="s">
        <v>1519</v>
      </c>
      <c r="E344" s="469" t="s">
        <v>1520</v>
      </c>
      <c r="F344" s="470">
        <v>17.82</v>
      </c>
      <c r="G344" s="470">
        <v>0.34</v>
      </c>
      <c r="H344" s="470">
        <v>1.57</v>
      </c>
      <c r="I344" s="471">
        <f t="shared" ref="I344:L349" si="198">I343</f>
        <v>7</v>
      </c>
      <c r="J344" s="472">
        <f t="shared" si="198"/>
        <v>18.395714285714288</v>
      </c>
      <c r="K344" s="472">
        <f t="shared" si="198"/>
        <v>0.98013361576976055</v>
      </c>
      <c r="L344" s="473">
        <f t="shared" si="198"/>
        <v>5.3280541355815197E-2</v>
      </c>
      <c r="M344" s="474">
        <f t="shared" si="186"/>
        <v>0.58738347144857672</v>
      </c>
      <c r="N344" s="475">
        <f t="shared" si="187"/>
        <v>0.27847309601573367</v>
      </c>
      <c r="O344" s="475">
        <f t="shared" si="188"/>
        <v>0.44305380796853266</v>
      </c>
      <c r="P344" s="475">
        <f t="shared" si="189"/>
        <v>0.55694619203146734</v>
      </c>
      <c r="Q344" s="476">
        <f t="shared" si="190"/>
        <v>3.8986233442202716</v>
      </c>
      <c r="R344" s="477"/>
      <c r="S344" s="472"/>
      <c r="T344" s="472"/>
      <c r="U344" s="473"/>
      <c r="V344" s="478">
        <f t="shared" si="191"/>
        <v>0.5757142857142874</v>
      </c>
      <c r="W344" s="478">
        <f t="shared" si="192"/>
        <v>1.6930000000000001</v>
      </c>
      <c r="X344" s="479">
        <f t="shared" si="193"/>
        <v>1.6593662114982046</v>
      </c>
      <c r="Y344" s="480" t="str">
        <f t="shared" si="194"/>
        <v>Accept</v>
      </c>
      <c r="Z344" s="479"/>
      <c r="AA344" s="479"/>
      <c r="AB344" s="481"/>
      <c r="AC344" s="481"/>
      <c r="AD344" s="479"/>
      <c r="AE344" s="481"/>
      <c r="AF344" s="464"/>
      <c r="AG344" s="482"/>
      <c r="AH344" s="482"/>
      <c r="AI344" s="483"/>
      <c r="AJ344" s="552"/>
      <c r="AK344" s="552"/>
      <c r="AL344" s="552"/>
    </row>
    <row r="345" spans="1:559" s="401" customFormat="1" ht="13.95" customHeight="1">
      <c r="A345" s="953"/>
      <c r="B345" s="468" t="s">
        <v>1515</v>
      </c>
      <c r="C345" s="469" t="s">
        <v>1516</v>
      </c>
      <c r="D345" s="469" t="s">
        <v>1521</v>
      </c>
      <c r="E345" s="469" t="s">
        <v>1522</v>
      </c>
      <c r="F345" s="470">
        <v>18.45</v>
      </c>
      <c r="G345" s="470">
        <v>0.33</v>
      </c>
      <c r="H345" s="470">
        <v>1.62</v>
      </c>
      <c r="I345" s="471">
        <f t="shared" si="198"/>
        <v>7</v>
      </c>
      <c r="J345" s="472">
        <f t="shared" si="198"/>
        <v>18.395714285714288</v>
      </c>
      <c r="K345" s="472">
        <f t="shared" si="198"/>
        <v>0.98013361576976055</v>
      </c>
      <c r="L345" s="473">
        <f t="shared" si="198"/>
        <v>5.3280541355815197E-2</v>
      </c>
      <c r="M345" s="474">
        <f t="shared" si="186"/>
        <v>5.5386034528647016E-2</v>
      </c>
      <c r="N345" s="475">
        <f t="shared" si="187"/>
        <v>0.52208453920449993</v>
      </c>
      <c r="O345" s="475">
        <f t="shared" si="188"/>
        <v>4.4169078408999862E-2</v>
      </c>
      <c r="P345" s="475">
        <f t="shared" si="189"/>
        <v>0.95583092159100014</v>
      </c>
      <c r="Q345" s="476">
        <f t="shared" si="190"/>
        <v>6.6908164511370014</v>
      </c>
      <c r="R345" s="477"/>
      <c r="S345" s="472"/>
      <c r="T345" s="472"/>
      <c r="U345" s="473"/>
      <c r="V345" s="478">
        <f t="shared" si="191"/>
        <v>5.4285714285711606E-2</v>
      </c>
      <c r="W345" s="478">
        <f t="shared" si="192"/>
        <v>1.6930000000000001</v>
      </c>
      <c r="X345" s="479">
        <f t="shared" si="193"/>
        <v>1.6593662114982046</v>
      </c>
      <c r="Y345" s="480" t="str">
        <f t="shared" si="194"/>
        <v>Accept</v>
      </c>
      <c r="Z345" s="479"/>
      <c r="AA345" s="479"/>
      <c r="AB345" s="481"/>
      <c r="AC345" s="481"/>
      <c r="AD345" s="479"/>
      <c r="AE345" s="481"/>
      <c r="AF345" s="464"/>
      <c r="AG345" s="482"/>
      <c r="AH345" s="482"/>
      <c r="AI345" s="483"/>
      <c r="AJ345" s="552"/>
      <c r="AK345" s="552"/>
      <c r="AL345" s="552"/>
    </row>
    <row r="346" spans="1:559" s="401" customFormat="1" ht="13.95" customHeight="1">
      <c r="A346" s="953"/>
      <c r="B346" s="468" t="s">
        <v>1515</v>
      </c>
      <c r="C346" s="469" t="s">
        <v>1516</v>
      </c>
      <c r="D346" s="469" t="s">
        <v>1523</v>
      </c>
      <c r="E346" s="469" t="s">
        <v>1524</v>
      </c>
      <c r="F346" s="470">
        <v>17.260000000000002</v>
      </c>
      <c r="G346" s="470">
        <v>0.36</v>
      </c>
      <c r="H346" s="470">
        <v>1.52</v>
      </c>
      <c r="I346" s="471">
        <f t="shared" si="198"/>
        <v>7</v>
      </c>
      <c r="J346" s="472">
        <f t="shared" si="198"/>
        <v>18.395714285714288</v>
      </c>
      <c r="K346" s="472">
        <f t="shared" si="198"/>
        <v>0.98013361576976055</v>
      </c>
      <c r="L346" s="473">
        <f t="shared" si="198"/>
        <v>5.3280541355815197E-2</v>
      </c>
      <c r="M346" s="474">
        <f t="shared" si="186"/>
        <v>1.1587341434283307</v>
      </c>
      <c r="N346" s="475">
        <f t="shared" si="187"/>
        <v>0.12328228445153434</v>
      </c>
      <c r="O346" s="475">
        <f t="shared" si="188"/>
        <v>0.75343543109693134</v>
      </c>
      <c r="P346" s="475">
        <f t="shared" si="189"/>
        <v>0.24656456890306869</v>
      </c>
      <c r="Q346" s="476">
        <f t="shared" si="190"/>
        <v>1.7259519823214808</v>
      </c>
      <c r="R346" s="477"/>
      <c r="S346" s="472"/>
      <c r="T346" s="472"/>
      <c r="U346" s="473"/>
      <c r="V346" s="478">
        <f t="shared" si="191"/>
        <v>1.1357142857142861</v>
      </c>
      <c r="W346" s="478">
        <f t="shared" si="192"/>
        <v>1.6930000000000001</v>
      </c>
      <c r="X346" s="479">
        <f t="shared" si="193"/>
        <v>1.6593662114982046</v>
      </c>
      <c r="Y346" s="480" t="str">
        <f t="shared" si="194"/>
        <v>Accept</v>
      </c>
      <c r="Z346" s="479"/>
      <c r="AA346" s="479"/>
      <c r="AB346" s="481"/>
      <c r="AC346" s="481"/>
      <c r="AD346" s="479"/>
      <c r="AE346" s="481"/>
      <c r="AF346" s="464"/>
      <c r="AG346" s="482"/>
      <c r="AH346" s="482"/>
      <c r="AI346" s="483"/>
      <c r="AJ346" s="552"/>
      <c r="AK346" s="552"/>
      <c r="AL346" s="552"/>
    </row>
    <row r="347" spans="1:559" s="401" customFormat="1" ht="13.95" customHeight="1">
      <c r="A347" s="953"/>
      <c r="B347" s="468" t="s">
        <v>1515</v>
      </c>
      <c r="C347" s="469" t="s">
        <v>1516</v>
      </c>
      <c r="D347" s="469" t="s">
        <v>1525</v>
      </c>
      <c r="E347" s="469" t="s">
        <v>1526</v>
      </c>
      <c r="F347" s="470">
        <v>18.5</v>
      </c>
      <c r="G347" s="470">
        <v>0.53</v>
      </c>
      <c r="H347" s="470">
        <v>1.67</v>
      </c>
      <c r="I347" s="471">
        <f t="shared" si="198"/>
        <v>7</v>
      </c>
      <c r="J347" s="472">
        <f t="shared" si="198"/>
        <v>18.395714285714288</v>
      </c>
      <c r="K347" s="472">
        <f t="shared" si="198"/>
        <v>0.98013361576976055</v>
      </c>
      <c r="L347" s="473">
        <f t="shared" si="198"/>
        <v>5.3280541355815197E-2</v>
      </c>
      <c r="M347" s="474">
        <f t="shared" si="186"/>
        <v>0.10639948738398304</v>
      </c>
      <c r="N347" s="475">
        <f t="shared" si="187"/>
        <v>0.54236730011088929</v>
      </c>
      <c r="O347" s="475">
        <f t="shared" si="188"/>
        <v>8.4734600221778589E-2</v>
      </c>
      <c r="P347" s="475">
        <f t="shared" si="189"/>
        <v>0.91526539977822141</v>
      </c>
      <c r="Q347" s="476">
        <f t="shared" si="190"/>
        <v>6.4068577984475503</v>
      </c>
      <c r="R347" s="477"/>
      <c r="S347" s="472"/>
      <c r="T347" s="472"/>
      <c r="U347" s="473"/>
      <c r="V347" s="478">
        <f t="shared" si="191"/>
        <v>0.10428571428571232</v>
      </c>
      <c r="W347" s="478">
        <f t="shared" si="192"/>
        <v>1.6930000000000001</v>
      </c>
      <c r="X347" s="479">
        <f t="shared" si="193"/>
        <v>1.6593662114982046</v>
      </c>
      <c r="Y347" s="480" t="str">
        <f t="shared" si="194"/>
        <v>Accept</v>
      </c>
      <c r="Z347" s="479"/>
      <c r="AA347" s="479"/>
      <c r="AB347" s="481"/>
      <c r="AC347" s="481"/>
      <c r="AD347" s="479"/>
      <c r="AE347" s="481"/>
      <c r="AF347" s="464"/>
      <c r="AG347" s="482"/>
      <c r="AH347" s="482"/>
      <c r="AI347" s="483"/>
      <c r="AJ347" s="552"/>
      <c r="AK347" s="552"/>
      <c r="AL347" s="552"/>
    </row>
    <row r="348" spans="1:559" s="401" customFormat="1" ht="13.95" customHeight="1">
      <c r="A348" s="953"/>
      <c r="B348" s="468" t="s">
        <v>1515</v>
      </c>
      <c r="C348" s="469" t="s">
        <v>1516</v>
      </c>
      <c r="D348" s="469" t="s">
        <v>1527</v>
      </c>
      <c r="E348" s="469" t="s">
        <v>1528</v>
      </c>
      <c r="F348" s="470">
        <v>19.36</v>
      </c>
      <c r="G348" s="470">
        <v>0.49</v>
      </c>
      <c r="H348" s="470">
        <v>1.73</v>
      </c>
      <c r="I348" s="471">
        <f t="shared" si="198"/>
        <v>7</v>
      </c>
      <c r="J348" s="472">
        <f t="shared" si="198"/>
        <v>18.395714285714288</v>
      </c>
      <c r="K348" s="472">
        <f t="shared" si="198"/>
        <v>0.98013361576976055</v>
      </c>
      <c r="L348" s="473">
        <f t="shared" si="198"/>
        <v>5.3280541355815197E-2</v>
      </c>
      <c r="M348" s="474">
        <f t="shared" si="186"/>
        <v>0.98383087649574952</v>
      </c>
      <c r="N348" s="475">
        <f t="shared" si="187"/>
        <v>0.83740066244180578</v>
      </c>
      <c r="O348" s="475">
        <f t="shared" si="188"/>
        <v>0.67480132488361155</v>
      </c>
      <c r="P348" s="475">
        <f t="shared" si="189"/>
        <v>0.32519867511638845</v>
      </c>
      <c r="Q348" s="476">
        <f t="shared" si="190"/>
        <v>2.2763907258147191</v>
      </c>
      <c r="R348" s="477"/>
      <c r="S348" s="472"/>
      <c r="T348" s="472"/>
      <c r="U348" s="473"/>
      <c r="V348" s="478">
        <f t="shared" si="191"/>
        <v>0.96428571428571175</v>
      </c>
      <c r="W348" s="478">
        <f t="shared" si="192"/>
        <v>1.6930000000000001</v>
      </c>
      <c r="X348" s="479">
        <f t="shared" si="193"/>
        <v>1.6593662114982046</v>
      </c>
      <c r="Y348" s="480" t="str">
        <f t="shared" si="194"/>
        <v>Accept</v>
      </c>
      <c r="Z348" s="479"/>
      <c r="AA348" s="479"/>
      <c r="AB348" s="481"/>
      <c r="AC348" s="481"/>
      <c r="AD348" s="479"/>
      <c r="AE348" s="481"/>
      <c r="AF348" s="464"/>
      <c r="AG348" s="482"/>
      <c r="AH348" s="482"/>
      <c r="AI348" s="483"/>
      <c r="AJ348" s="552"/>
      <c r="AK348" s="552"/>
      <c r="AL348" s="552"/>
    </row>
    <row r="349" spans="1:559" s="501" customFormat="1" ht="13.95" customHeight="1">
      <c r="A349" s="954"/>
      <c r="B349" s="484" t="s">
        <v>1515</v>
      </c>
      <c r="C349" s="485" t="s">
        <v>1516</v>
      </c>
      <c r="D349" s="485" t="s">
        <v>1529</v>
      </c>
      <c r="E349" s="485" t="s">
        <v>1530</v>
      </c>
      <c r="F349" s="486">
        <v>19.920000000000002</v>
      </c>
      <c r="G349" s="486">
        <v>0.5</v>
      </c>
      <c r="H349" s="486">
        <v>1.78</v>
      </c>
      <c r="I349" s="487">
        <f t="shared" si="198"/>
        <v>7</v>
      </c>
      <c r="J349" s="488">
        <f t="shared" si="198"/>
        <v>18.395714285714288</v>
      </c>
      <c r="K349" s="488">
        <f t="shared" si="198"/>
        <v>0.98013361576976055</v>
      </c>
      <c r="L349" s="489">
        <f t="shared" si="198"/>
        <v>5.3280541355815197E-2</v>
      </c>
      <c r="M349" s="490">
        <f t="shared" si="186"/>
        <v>1.5551815484755072</v>
      </c>
      <c r="N349" s="491">
        <f t="shared" si="187"/>
        <v>0.94004858126574709</v>
      </c>
      <c r="O349" s="491">
        <f t="shared" si="188"/>
        <v>0.88009716253149417</v>
      </c>
      <c r="P349" s="491">
        <f t="shared" si="189"/>
        <v>0.11990283746850583</v>
      </c>
      <c r="Q349" s="492">
        <f t="shared" si="190"/>
        <v>0.83931986227954081</v>
      </c>
      <c r="R349" s="493"/>
      <c r="S349" s="488"/>
      <c r="T349" s="488"/>
      <c r="U349" s="489"/>
      <c r="V349" s="494">
        <f t="shared" si="191"/>
        <v>1.524285714285714</v>
      </c>
      <c r="W349" s="494">
        <f t="shared" si="192"/>
        <v>1.6930000000000001</v>
      </c>
      <c r="X349" s="495">
        <f t="shared" si="193"/>
        <v>1.6593662114982046</v>
      </c>
      <c r="Y349" s="496" t="str">
        <f t="shared" si="194"/>
        <v>Accept</v>
      </c>
      <c r="Z349" s="495"/>
      <c r="AA349" s="495"/>
      <c r="AB349" s="497"/>
      <c r="AC349" s="497"/>
      <c r="AD349" s="495"/>
      <c r="AE349" s="497"/>
      <c r="AF349" s="498"/>
      <c r="AG349" s="499"/>
      <c r="AH349" s="499"/>
      <c r="AI349" s="500"/>
      <c r="AJ349" s="552"/>
      <c r="AK349" s="552"/>
      <c r="AL349" s="552"/>
      <c r="AM349" s="401"/>
      <c r="AN349" s="401"/>
      <c r="AO349" s="401"/>
      <c r="AP349" s="401"/>
      <c r="AQ349" s="401"/>
      <c r="AR349" s="401"/>
      <c r="AS349" s="401"/>
      <c r="AT349" s="401"/>
      <c r="AU349" s="401"/>
      <c r="AV349" s="401"/>
      <c r="AW349" s="401"/>
      <c r="AX349" s="401"/>
      <c r="AY349" s="401"/>
      <c r="AZ349" s="401"/>
      <c r="BA349" s="401"/>
      <c r="BB349" s="401"/>
      <c r="BC349" s="401"/>
      <c r="BD349" s="401"/>
      <c r="BE349" s="401"/>
      <c r="BF349" s="401"/>
      <c r="BG349" s="401"/>
      <c r="BH349" s="401"/>
      <c r="BI349" s="401"/>
      <c r="BJ349" s="401"/>
      <c r="BK349" s="401"/>
      <c r="BL349" s="401"/>
      <c r="BM349" s="401"/>
      <c r="BN349" s="401"/>
      <c r="BO349" s="401"/>
      <c r="BP349" s="401"/>
      <c r="BQ349" s="401"/>
      <c r="BR349" s="401"/>
      <c r="BS349" s="401"/>
      <c r="BT349" s="401"/>
      <c r="BU349" s="401"/>
      <c r="BV349" s="401"/>
      <c r="BW349" s="401"/>
      <c r="BX349" s="401"/>
      <c r="BY349" s="401"/>
      <c r="BZ349" s="401"/>
      <c r="CA349" s="401"/>
      <c r="CB349" s="401"/>
      <c r="CC349" s="401"/>
      <c r="CD349" s="401"/>
      <c r="CE349" s="401"/>
      <c r="CF349" s="401"/>
      <c r="CG349" s="401"/>
      <c r="CH349" s="401"/>
      <c r="CI349" s="401"/>
      <c r="CJ349" s="401"/>
      <c r="CK349" s="401"/>
      <c r="CL349" s="401"/>
      <c r="CM349" s="401"/>
      <c r="CN349" s="401"/>
      <c r="CO349" s="401"/>
      <c r="CP349" s="401"/>
      <c r="CQ349" s="401"/>
      <c r="CR349" s="401"/>
      <c r="CS349" s="401"/>
      <c r="CT349" s="401"/>
      <c r="CU349" s="401"/>
      <c r="CV349" s="401"/>
      <c r="CW349" s="401"/>
      <c r="CX349" s="401"/>
      <c r="CY349" s="401"/>
      <c r="CZ349" s="401"/>
      <c r="DA349" s="401"/>
      <c r="DB349" s="401"/>
      <c r="DC349" s="401"/>
      <c r="DD349" s="401"/>
      <c r="DE349" s="401"/>
      <c r="DF349" s="401"/>
      <c r="DG349" s="401"/>
      <c r="DH349" s="401"/>
      <c r="DI349" s="401"/>
      <c r="DJ349" s="401"/>
      <c r="DK349" s="401"/>
      <c r="DL349" s="401"/>
      <c r="DM349" s="401"/>
      <c r="DN349" s="401"/>
      <c r="DO349" s="401"/>
      <c r="DP349" s="401"/>
      <c r="DQ349" s="401"/>
      <c r="DR349" s="401"/>
      <c r="DS349" s="401"/>
      <c r="DT349" s="401"/>
      <c r="DU349" s="401"/>
      <c r="DV349" s="401"/>
      <c r="DW349" s="401"/>
      <c r="DX349" s="401"/>
      <c r="DY349" s="401"/>
      <c r="DZ349" s="401"/>
      <c r="EA349" s="401"/>
      <c r="EB349" s="401"/>
      <c r="EC349" s="401"/>
      <c r="ED349" s="401"/>
      <c r="EE349" s="401"/>
      <c r="EF349" s="401"/>
      <c r="EG349" s="401"/>
      <c r="EH349" s="401"/>
      <c r="EI349" s="401"/>
      <c r="EJ349" s="401"/>
      <c r="EK349" s="401"/>
      <c r="EL349" s="401"/>
      <c r="EM349" s="401"/>
      <c r="EN349" s="401"/>
      <c r="EO349" s="401"/>
      <c r="EP349" s="401"/>
      <c r="EQ349" s="401"/>
      <c r="ER349" s="401"/>
      <c r="ES349" s="401"/>
      <c r="ET349" s="401"/>
      <c r="EU349" s="401"/>
      <c r="EV349" s="401"/>
      <c r="EW349" s="401"/>
      <c r="EX349" s="401"/>
      <c r="EY349" s="401"/>
      <c r="EZ349" s="401"/>
      <c r="FA349" s="401"/>
      <c r="FB349" s="401"/>
      <c r="FC349" s="401"/>
      <c r="FD349" s="401"/>
      <c r="FE349" s="401"/>
      <c r="FF349" s="401"/>
      <c r="FG349" s="401"/>
      <c r="FH349" s="401"/>
      <c r="FI349" s="401"/>
      <c r="FJ349" s="401"/>
      <c r="FK349" s="401"/>
      <c r="FL349" s="401"/>
      <c r="FM349" s="401"/>
      <c r="FN349" s="401"/>
      <c r="FO349" s="401"/>
      <c r="FP349" s="401"/>
      <c r="FQ349" s="401"/>
      <c r="FR349" s="401"/>
      <c r="FS349" s="401"/>
      <c r="FT349" s="401"/>
      <c r="FU349" s="401"/>
      <c r="FV349" s="401"/>
      <c r="FW349" s="401"/>
      <c r="FX349" s="401"/>
      <c r="FY349" s="401"/>
      <c r="FZ349" s="401"/>
      <c r="GA349" s="401"/>
      <c r="GB349" s="401"/>
      <c r="GC349" s="401"/>
      <c r="GD349" s="401"/>
      <c r="GE349" s="401"/>
      <c r="GF349" s="401"/>
      <c r="GG349" s="401"/>
      <c r="GH349" s="401"/>
      <c r="GI349" s="401"/>
      <c r="GJ349" s="401"/>
      <c r="GK349" s="401"/>
      <c r="GL349" s="401"/>
      <c r="GM349" s="401"/>
      <c r="GN349" s="401"/>
      <c r="GO349" s="401"/>
      <c r="GP349" s="401"/>
      <c r="GQ349" s="401"/>
      <c r="GR349" s="401"/>
      <c r="GS349" s="401"/>
      <c r="GT349" s="401"/>
      <c r="GU349" s="401"/>
      <c r="GV349" s="401"/>
      <c r="GW349" s="401"/>
      <c r="GX349" s="401"/>
      <c r="GY349" s="401"/>
      <c r="GZ349" s="401"/>
      <c r="HA349" s="401"/>
      <c r="HB349" s="401"/>
      <c r="HC349" s="401"/>
      <c r="HD349" s="401"/>
      <c r="HE349" s="401"/>
      <c r="HF349" s="401"/>
      <c r="HG349" s="401"/>
      <c r="HH349" s="401"/>
      <c r="HI349" s="401"/>
      <c r="HJ349" s="401"/>
      <c r="HK349" s="401"/>
      <c r="HL349" s="401"/>
      <c r="HM349" s="401"/>
      <c r="HN349" s="401"/>
      <c r="HO349" s="401"/>
      <c r="HP349" s="401"/>
      <c r="HQ349" s="401"/>
      <c r="HR349" s="401"/>
      <c r="HS349" s="401"/>
      <c r="HT349" s="401"/>
      <c r="HU349" s="401"/>
      <c r="HV349" s="401"/>
      <c r="HW349" s="401"/>
      <c r="HX349" s="401"/>
      <c r="HY349" s="401"/>
      <c r="HZ349" s="401"/>
      <c r="IA349" s="401"/>
      <c r="IB349" s="401"/>
      <c r="IC349" s="401"/>
      <c r="ID349" s="401"/>
      <c r="IE349" s="401"/>
      <c r="IF349" s="401"/>
      <c r="IG349" s="401"/>
      <c r="IH349" s="401"/>
      <c r="II349" s="401"/>
      <c r="IJ349" s="401"/>
      <c r="IK349" s="401"/>
      <c r="IL349" s="401"/>
      <c r="IM349" s="401"/>
      <c r="IN349" s="401"/>
      <c r="IO349" s="401"/>
      <c r="IP349" s="401"/>
      <c r="IQ349" s="401"/>
      <c r="IR349" s="401"/>
      <c r="IS349" s="401"/>
      <c r="IT349" s="401"/>
      <c r="IU349" s="401"/>
      <c r="IV349" s="401"/>
      <c r="IW349" s="401"/>
      <c r="IX349" s="401"/>
      <c r="IY349" s="401"/>
      <c r="IZ349" s="401"/>
      <c r="JA349" s="401"/>
      <c r="JB349" s="401"/>
      <c r="JC349" s="401"/>
      <c r="JD349" s="401"/>
      <c r="JE349" s="401"/>
      <c r="JF349" s="401"/>
      <c r="JG349" s="401"/>
      <c r="JH349" s="401"/>
      <c r="JI349" s="401"/>
      <c r="JJ349" s="401"/>
      <c r="JK349" s="401"/>
      <c r="JL349" s="401"/>
      <c r="JM349" s="401"/>
      <c r="JN349" s="401"/>
      <c r="JO349" s="401"/>
      <c r="JP349" s="401"/>
      <c r="JQ349" s="401"/>
      <c r="JR349" s="401"/>
      <c r="JS349" s="401"/>
      <c r="JT349" s="401"/>
      <c r="JU349" s="401"/>
      <c r="JV349" s="401"/>
      <c r="JW349" s="401"/>
      <c r="JX349" s="401"/>
      <c r="JY349" s="401"/>
      <c r="JZ349" s="401"/>
      <c r="KA349" s="401"/>
      <c r="KB349" s="401"/>
      <c r="KC349" s="401"/>
      <c r="KD349" s="401"/>
      <c r="KE349" s="401"/>
      <c r="KF349" s="401"/>
      <c r="KG349" s="401"/>
      <c r="KH349" s="401"/>
      <c r="KI349" s="401"/>
      <c r="KJ349" s="401"/>
      <c r="KK349" s="401"/>
      <c r="KL349" s="401"/>
      <c r="KM349" s="401"/>
      <c r="KN349" s="401"/>
      <c r="KO349" s="401"/>
      <c r="KP349" s="401"/>
      <c r="KQ349" s="401"/>
      <c r="KR349" s="401"/>
      <c r="KS349" s="401"/>
      <c r="KT349" s="401"/>
      <c r="KU349" s="401"/>
      <c r="KV349" s="401"/>
      <c r="KW349" s="401"/>
      <c r="KX349" s="401"/>
      <c r="KY349" s="401"/>
      <c r="KZ349" s="401"/>
      <c r="LA349" s="401"/>
      <c r="LB349" s="401"/>
      <c r="LC349" s="401"/>
      <c r="LD349" s="401"/>
      <c r="LE349" s="401"/>
      <c r="LF349" s="401"/>
      <c r="LG349" s="401"/>
      <c r="LH349" s="401"/>
      <c r="LI349" s="401"/>
      <c r="LJ349" s="401"/>
      <c r="LK349" s="401"/>
      <c r="LL349" s="401"/>
      <c r="LM349" s="401"/>
      <c r="LN349" s="401"/>
      <c r="LO349" s="401"/>
      <c r="LP349" s="401"/>
      <c r="LQ349" s="401"/>
      <c r="LR349" s="401"/>
      <c r="LS349" s="401"/>
      <c r="LT349" s="401"/>
      <c r="LU349" s="401"/>
      <c r="LV349" s="401"/>
      <c r="LW349" s="401"/>
      <c r="LX349" s="401"/>
      <c r="LY349" s="401"/>
      <c r="LZ349" s="401"/>
      <c r="MA349" s="401"/>
      <c r="MB349" s="401"/>
      <c r="MC349" s="401"/>
      <c r="MD349" s="401"/>
      <c r="ME349" s="401"/>
      <c r="MF349" s="401"/>
      <c r="MG349" s="401"/>
      <c r="MH349" s="401"/>
      <c r="MI349" s="401"/>
      <c r="MJ349" s="401"/>
      <c r="MK349" s="401"/>
      <c r="ML349" s="401"/>
      <c r="MM349" s="401"/>
      <c r="MN349" s="401"/>
      <c r="MO349" s="401"/>
      <c r="MP349" s="401"/>
      <c r="MQ349" s="401"/>
      <c r="MR349" s="401"/>
      <c r="MS349" s="401"/>
      <c r="MT349" s="401"/>
      <c r="MU349" s="401"/>
      <c r="MV349" s="401"/>
      <c r="MW349" s="401"/>
      <c r="MX349" s="401"/>
      <c r="MY349" s="401"/>
      <c r="MZ349" s="401"/>
      <c r="NA349" s="401"/>
      <c r="NB349" s="401"/>
      <c r="NC349" s="401"/>
      <c r="ND349" s="401"/>
      <c r="NE349" s="401"/>
      <c r="NF349" s="401"/>
      <c r="NG349" s="401"/>
      <c r="NH349" s="401"/>
      <c r="NI349" s="401"/>
      <c r="NJ349" s="401"/>
      <c r="NK349" s="401"/>
      <c r="NL349" s="401"/>
      <c r="NM349" s="401"/>
      <c r="NN349" s="401"/>
      <c r="NO349" s="401"/>
      <c r="NP349" s="401"/>
      <c r="NQ349" s="401"/>
      <c r="NR349" s="401"/>
      <c r="NS349" s="401"/>
      <c r="NT349" s="401"/>
      <c r="NU349" s="401"/>
      <c r="NV349" s="401"/>
      <c r="NW349" s="401"/>
      <c r="NX349" s="401"/>
      <c r="NY349" s="401"/>
      <c r="NZ349" s="401"/>
      <c r="OA349" s="401"/>
      <c r="OB349" s="401"/>
      <c r="OC349" s="401"/>
      <c r="OD349" s="401"/>
      <c r="OE349" s="401"/>
      <c r="OF349" s="401"/>
      <c r="OG349" s="401"/>
      <c r="OH349" s="401"/>
      <c r="OI349" s="401"/>
      <c r="OJ349" s="401"/>
      <c r="OK349" s="401"/>
      <c r="OL349" s="401"/>
      <c r="OM349" s="401"/>
      <c r="ON349" s="401"/>
      <c r="OO349" s="401"/>
      <c r="OP349" s="401"/>
      <c r="OQ349" s="401"/>
      <c r="OR349" s="401"/>
      <c r="OS349" s="401"/>
      <c r="OT349" s="401"/>
      <c r="OU349" s="401"/>
      <c r="OV349" s="401"/>
      <c r="OW349" s="401"/>
      <c r="OX349" s="401"/>
      <c r="OY349" s="401"/>
      <c r="OZ349" s="401"/>
      <c r="PA349" s="401"/>
      <c r="PB349" s="401"/>
      <c r="PC349" s="401"/>
      <c r="PD349" s="401"/>
      <c r="PE349" s="401"/>
      <c r="PF349" s="401"/>
      <c r="PG349" s="401"/>
      <c r="PH349" s="401"/>
      <c r="PI349" s="401"/>
      <c r="PJ349" s="401"/>
      <c r="PK349" s="401"/>
      <c r="PL349" s="401"/>
      <c r="PM349" s="401"/>
      <c r="PN349" s="401"/>
      <c r="PO349" s="401"/>
      <c r="PP349" s="401"/>
      <c r="PQ349" s="401"/>
      <c r="PR349" s="401"/>
      <c r="PS349" s="401"/>
      <c r="PT349" s="401"/>
      <c r="PU349" s="401"/>
      <c r="PV349" s="401"/>
      <c r="PW349" s="401"/>
      <c r="PX349" s="401"/>
      <c r="PY349" s="401"/>
      <c r="PZ349" s="401"/>
      <c r="QA349" s="401"/>
      <c r="QB349" s="401"/>
      <c r="QC349" s="401"/>
      <c r="QD349" s="401"/>
      <c r="QE349" s="401"/>
      <c r="QF349" s="401"/>
      <c r="QG349" s="401"/>
      <c r="QH349" s="401"/>
      <c r="QI349" s="401"/>
      <c r="QJ349" s="401"/>
      <c r="QK349" s="401"/>
      <c r="QL349" s="401"/>
      <c r="QM349" s="401"/>
      <c r="QN349" s="401"/>
      <c r="QO349" s="401"/>
      <c r="QP349" s="401"/>
      <c r="QQ349" s="401"/>
      <c r="QR349" s="401"/>
      <c r="QS349" s="401"/>
      <c r="QT349" s="401"/>
      <c r="QU349" s="401"/>
      <c r="QV349" s="401"/>
      <c r="QW349" s="401"/>
      <c r="QX349" s="401"/>
      <c r="QY349" s="401"/>
      <c r="QZ349" s="401"/>
      <c r="RA349" s="401"/>
      <c r="RB349" s="401"/>
      <c r="RC349" s="401"/>
      <c r="RD349" s="401"/>
      <c r="RE349" s="401"/>
      <c r="RF349" s="401"/>
      <c r="RG349" s="401"/>
      <c r="RH349" s="401"/>
      <c r="RI349" s="401"/>
      <c r="RJ349" s="401"/>
      <c r="RK349" s="401"/>
      <c r="RL349" s="401"/>
      <c r="RM349" s="401"/>
      <c r="RN349" s="401"/>
      <c r="RO349" s="401"/>
      <c r="RP349" s="401"/>
      <c r="RQ349" s="401"/>
      <c r="RR349" s="401"/>
      <c r="RS349" s="401"/>
      <c r="RT349" s="401"/>
      <c r="RU349" s="401"/>
      <c r="RV349" s="401"/>
      <c r="RW349" s="401"/>
      <c r="RX349" s="401"/>
      <c r="RY349" s="401"/>
      <c r="RZ349" s="401"/>
      <c r="SA349" s="401"/>
      <c r="SB349" s="401"/>
      <c r="SC349" s="401"/>
      <c r="SD349" s="401"/>
      <c r="SE349" s="401"/>
      <c r="SF349" s="401"/>
      <c r="SG349" s="401"/>
      <c r="SH349" s="401"/>
      <c r="SI349" s="401"/>
      <c r="SJ349" s="401"/>
      <c r="SK349" s="401"/>
      <c r="SL349" s="401"/>
      <c r="SM349" s="401"/>
      <c r="SN349" s="401"/>
      <c r="SO349" s="401"/>
      <c r="SP349" s="401"/>
      <c r="SQ349" s="401"/>
      <c r="SR349" s="401"/>
      <c r="SS349" s="401"/>
      <c r="ST349" s="401"/>
      <c r="SU349" s="401"/>
      <c r="SV349" s="401"/>
      <c r="SW349" s="401"/>
      <c r="SX349" s="401"/>
      <c r="SY349" s="401"/>
      <c r="SZ349" s="401"/>
      <c r="TA349" s="401"/>
      <c r="TB349" s="401"/>
      <c r="TC349" s="401"/>
      <c r="TD349" s="401"/>
      <c r="TE349" s="401"/>
      <c r="TF349" s="401"/>
      <c r="TG349" s="401"/>
      <c r="TH349" s="401"/>
      <c r="TI349" s="401"/>
      <c r="TJ349" s="401"/>
      <c r="TK349" s="401"/>
      <c r="TL349" s="401"/>
      <c r="TM349" s="401"/>
      <c r="TN349" s="401"/>
      <c r="TO349" s="401"/>
      <c r="TP349" s="401"/>
      <c r="TQ349" s="401"/>
      <c r="TR349" s="401"/>
      <c r="TS349" s="401"/>
      <c r="TT349" s="401"/>
      <c r="TU349" s="401"/>
      <c r="TV349" s="401"/>
      <c r="TW349" s="401"/>
      <c r="TX349" s="401"/>
      <c r="TY349" s="401"/>
      <c r="TZ349" s="401"/>
      <c r="UA349" s="401"/>
      <c r="UB349" s="401"/>
      <c r="UC349" s="401"/>
      <c r="UD349" s="401"/>
      <c r="UE349" s="401"/>
      <c r="UF349" s="401"/>
      <c r="UG349" s="401"/>
      <c r="UH349" s="401"/>
      <c r="UI349" s="401"/>
      <c r="UJ349" s="401"/>
      <c r="UK349" s="401"/>
      <c r="UL349" s="401"/>
      <c r="UM349" s="401"/>
    </row>
    <row r="350" spans="1:559" s="467" customFormat="1" ht="13.95" customHeight="1">
      <c r="A350" s="952" t="s">
        <v>876</v>
      </c>
      <c r="B350" s="450" t="s">
        <v>1515</v>
      </c>
      <c r="C350" s="451" t="s">
        <v>878</v>
      </c>
      <c r="D350" s="451" t="s">
        <v>1531</v>
      </c>
      <c r="E350" s="451" t="s">
        <v>1532</v>
      </c>
      <c r="F350" s="452">
        <v>144.85</v>
      </c>
      <c r="G350" s="452">
        <v>2.89</v>
      </c>
      <c r="H350" s="452">
        <v>13.15</v>
      </c>
      <c r="I350" s="453">
        <f>COUNT(F350:F356)</f>
        <v>7</v>
      </c>
      <c r="J350" s="458">
        <f>AVERAGE(F350:F356)</f>
        <v>159.52428571428572</v>
      </c>
      <c r="K350" s="458">
        <f>STDEV(F350:F356)</f>
        <v>29.410511078605246</v>
      </c>
      <c r="L350" s="459">
        <f>K350/J350</f>
        <v>0.18436384746633894</v>
      </c>
      <c r="M350" s="454">
        <f t="shared" si="186"/>
        <v>0.49894698106625485</v>
      </c>
      <c r="N350" s="455">
        <f t="shared" si="187"/>
        <v>0.30890836772638475</v>
      </c>
      <c r="O350" s="455">
        <f t="shared" si="188"/>
        <v>0.38218326454723051</v>
      </c>
      <c r="P350" s="455">
        <f t="shared" si="189"/>
        <v>0.61781673545276949</v>
      </c>
      <c r="Q350" s="456">
        <f t="shared" si="190"/>
        <v>4.3247171481693867</v>
      </c>
      <c r="R350" s="457">
        <f>COUNT(F350:F356)</f>
        <v>7</v>
      </c>
      <c r="S350" s="458">
        <f>AVERAGE(F350:F356)</f>
        <v>159.52428571428572</v>
      </c>
      <c r="T350" s="458">
        <f>STDEV(F350:F356)</f>
        <v>29.410511078605246</v>
      </c>
      <c r="U350" s="459">
        <f t="shared" si="197"/>
        <v>0.18436384746633894</v>
      </c>
      <c r="V350" s="460">
        <f t="shared" si="191"/>
        <v>14.67428571428573</v>
      </c>
      <c r="W350" s="460">
        <f t="shared" si="192"/>
        <v>1.6930000000000001</v>
      </c>
      <c r="X350" s="461">
        <f t="shared" si="193"/>
        <v>49.791995256078685</v>
      </c>
      <c r="Y350" s="462" t="str">
        <f t="shared" si="194"/>
        <v>Accept</v>
      </c>
      <c r="Z350" s="461"/>
      <c r="AA350" s="461"/>
      <c r="AB350" s="463"/>
      <c r="AC350" s="463"/>
      <c r="AD350" s="461"/>
      <c r="AE350" s="463"/>
      <c r="AF350" s="464">
        <f>COUNT(F350:F356)</f>
        <v>7</v>
      </c>
      <c r="AG350" s="465">
        <f>AVERAGE(F350:F356)</f>
        <v>159.52428571428572</v>
      </c>
      <c r="AH350" s="465">
        <f>STDEV(F350:F356)</f>
        <v>29.410511078605246</v>
      </c>
      <c r="AI350" s="466">
        <f>AH350/AG350</f>
        <v>0.18436384746633894</v>
      </c>
      <c r="AJ350" s="552"/>
      <c r="AK350" s="552"/>
      <c r="AL350" s="552"/>
      <c r="AM350" s="401"/>
      <c r="AN350" s="401"/>
      <c r="AO350" s="401"/>
      <c r="AP350" s="401"/>
      <c r="AQ350" s="401"/>
      <c r="AR350" s="401"/>
      <c r="AS350" s="401"/>
      <c r="AT350" s="401"/>
      <c r="AU350" s="401"/>
      <c r="AV350" s="401"/>
      <c r="AW350" s="401"/>
      <c r="AX350" s="401"/>
      <c r="AY350" s="401"/>
      <c r="AZ350" s="401"/>
      <c r="BA350" s="401"/>
      <c r="BB350" s="401"/>
      <c r="BC350" s="401"/>
      <c r="BD350" s="401"/>
      <c r="BE350" s="401"/>
      <c r="BF350" s="401"/>
      <c r="BG350" s="401"/>
      <c r="BH350" s="401"/>
      <c r="BI350" s="401"/>
      <c r="BJ350" s="401"/>
      <c r="BK350" s="401"/>
      <c r="BL350" s="401"/>
      <c r="BM350" s="401"/>
      <c r="BN350" s="401"/>
      <c r="BO350" s="401"/>
      <c r="BP350" s="401"/>
      <c r="BQ350" s="401"/>
      <c r="BR350" s="401"/>
      <c r="BS350" s="401"/>
      <c r="BT350" s="401"/>
      <c r="BU350" s="401"/>
      <c r="BV350" s="401"/>
      <c r="BW350" s="401"/>
      <c r="BX350" s="401"/>
      <c r="BY350" s="401"/>
      <c r="BZ350" s="401"/>
      <c r="CA350" s="401"/>
      <c r="CB350" s="401"/>
      <c r="CC350" s="401"/>
      <c r="CD350" s="401"/>
      <c r="CE350" s="401"/>
      <c r="CF350" s="401"/>
      <c r="CG350" s="401"/>
      <c r="CH350" s="401"/>
      <c r="CI350" s="401"/>
      <c r="CJ350" s="401"/>
      <c r="CK350" s="401"/>
      <c r="CL350" s="401"/>
      <c r="CM350" s="401"/>
      <c r="CN350" s="401"/>
      <c r="CO350" s="401"/>
      <c r="CP350" s="401"/>
      <c r="CQ350" s="401"/>
      <c r="CR350" s="401"/>
      <c r="CS350" s="401"/>
      <c r="CT350" s="401"/>
      <c r="CU350" s="401"/>
      <c r="CV350" s="401"/>
      <c r="CW350" s="401"/>
      <c r="CX350" s="401"/>
      <c r="CY350" s="401"/>
      <c r="CZ350" s="401"/>
      <c r="DA350" s="401"/>
      <c r="DB350" s="401"/>
      <c r="DC350" s="401"/>
      <c r="DD350" s="401"/>
      <c r="DE350" s="401"/>
      <c r="DF350" s="401"/>
      <c r="DG350" s="401"/>
      <c r="DH350" s="401"/>
      <c r="DI350" s="401"/>
      <c r="DJ350" s="401"/>
      <c r="DK350" s="401"/>
      <c r="DL350" s="401"/>
      <c r="DM350" s="401"/>
      <c r="DN350" s="401"/>
      <c r="DO350" s="401"/>
      <c r="DP350" s="401"/>
      <c r="DQ350" s="401"/>
      <c r="DR350" s="401"/>
      <c r="DS350" s="401"/>
      <c r="DT350" s="401"/>
      <c r="DU350" s="401"/>
      <c r="DV350" s="401"/>
      <c r="DW350" s="401"/>
      <c r="DX350" s="401"/>
      <c r="DY350" s="401"/>
      <c r="DZ350" s="401"/>
      <c r="EA350" s="401"/>
      <c r="EB350" s="401"/>
      <c r="EC350" s="401"/>
      <c r="ED350" s="401"/>
      <c r="EE350" s="401"/>
      <c r="EF350" s="401"/>
      <c r="EG350" s="401"/>
      <c r="EH350" s="401"/>
      <c r="EI350" s="401"/>
      <c r="EJ350" s="401"/>
      <c r="EK350" s="401"/>
      <c r="EL350" s="401"/>
      <c r="EM350" s="401"/>
      <c r="EN350" s="401"/>
      <c r="EO350" s="401"/>
      <c r="EP350" s="401"/>
      <c r="EQ350" s="401"/>
      <c r="ER350" s="401"/>
      <c r="ES350" s="401"/>
      <c r="ET350" s="401"/>
      <c r="EU350" s="401"/>
      <c r="EV350" s="401"/>
      <c r="EW350" s="401"/>
      <c r="EX350" s="401"/>
      <c r="EY350" s="401"/>
      <c r="EZ350" s="401"/>
      <c r="FA350" s="401"/>
      <c r="FB350" s="401"/>
      <c r="FC350" s="401"/>
      <c r="FD350" s="401"/>
      <c r="FE350" s="401"/>
      <c r="FF350" s="401"/>
      <c r="FG350" s="401"/>
      <c r="FH350" s="401"/>
      <c r="FI350" s="401"/>
      <c r="FJ350" s="401"/>
      <c r="FK350" s="401"/>
      <c r="FL350" s="401"/>
      <c r="FM350" s="401"/>
      <c r="FN350" s="401"/>
      <c r="FO350" s="401"/>
      <c r="FP350" s="401"/>
      <c r="FQ350" s="401"/>
      <c r="FR350" s="401"/>
      <c r="FS350" s="401"/>
      <c r="FT350" s="401"/>
      <c r="FU350" s="401"/>
      <c r="FV350" s="401"/>
      <c r="FW350" s="401"/>
      <c r="FX350" s="401"/>
      <c r="FY350" s="401"/>
      <c r="FZ350" s="401"/>
      <c r="GA350" s="401"/>
      <c r="GB350" s="401"/>
      <c r="GC350" s="401"/>
      <c r="GD350" s="401"/>
      <c r="GE350" s="401"/>
      <c r="GF350" s="401"/>
      <c r="GG350" s="401"/>
      <c r="GH350" s="401"/>
      <c r="GI350" s="401"/>
      <c r="GJ350" s="401"/>
      <c r="GK350" s="401"/>
      <c r="GL350" s="401"/>
      <c r="GM350" s="401"/>
      <c r="GN350" s="401"/>
      <c r="GO350" s="401"/>
      <c r="GP350" s="401"/>
      <c r="GQ350" s="401"/>
      <c r="GR350" s="401"/>
      <c r="GS350" s="401"/>
      <c r="GT350" s="401"/>
      <c r="GU350" s="401"/>
      <c r="GV350" s="401"/>
      <c r="GW350" s="401"/>
      <c r="GX350" s="401"/>
      <c r="GY350" s="401"/>
      <c r="GZ350" s="401"/>
      <c r="HA350" s="401"/>
      <c r="HB350" s="401"/>
      <c r="HC350" s="401"/>
      <c r="HD350" s="401"/>
      <c r="HE350" s="401"/>
      <c r="HF350" s="401"/>
      <c r="HG350" s="401"/>
      <c r="HH350" s="401"/>
      <c r="HI350" s="401"/>
      <c r="HJ350" s="401"/>
      <c r="HK350" s="401"/>
      <c r="HL350" s="401"/>
      <c r="HM350" s="401"/>
      <c r="HN350" s="401"/>
      <c r="HO350" s="401"/>
      <c r="HP350" s="401"/>
      <c r="HQ350" s="401"/>
      <c r="HR350" s="401"/>
      <c r="HS350" s="401"/>
      <c r="HT350" s="401"/>
      <c r="HU350" s="401"/>
      <c r="HV350" s="401"/>
      <c r="HW350" s="401"/>
      <c r="HX350" s="401"/>
      <c r="HY350" s="401"/>
      <c r="HZ350" s="401"/>
      <c r="IA350" s="401"/>
      <c r="IB350" s="401"/>
      <c r="IC350" s="401"/>
      <c r="ID350" s="401"/>
      <c r="IE350" s="401"/>
      <c r="IF350" s="401"/>
      <c r="IG350" s="401"/>
      <c r="IH350" s="401"/>
      <c r="II350" s="401"/>
      <c r="IJ350" s="401"/>
      <c r="IK350" s="401"/>
      <c r="IL350" s="401"/>
      <c r="IM350" s="401"/>
      <c r="IN350" s="401"/>
      <c r="IO350" s="401"/>
      <c r="IP350" s="401"/>
      <c r="IQ350" s="401"/>
      <c r="IR350" s="401"/>
      <c r="IS350" s="401"/>
      <c r="IT350" s="401"/>
      <c r="IU350" s="401"/>
      <c r="IV350" s="401"/>
      <c r="IW350" s="401"/>
      <c r="IX350" s="401"/>
      <c r="IY350" s="401"/>
      <c r="IZ350" s="401"/>
      <c r="JA350" s="401"/>
      <c r="JB350" s="401"/>
      <c r="JC350" s="401"/>
      <c r="JD350" s="401"/>
      <c r="JE350" s="401"/>
      <c r="JF350" s="401"/>
      <c r="JG350" s="401"/>
      <c r="JH350" s="401"/>
      <c r="JI350" s="401"/>
      <c r="JJ350" s="401"/>
      <c r="JK350" s="401"/>
      <c r="JL350" s="401"/>
      <c r="JM350" s="401"/>
      <c r="JN350" s="401"/>
      <c r="JO350" s="401"/>
      <c r="JP350" s="401"/>
      <c r="JQ350" s="401"/>
      <c r="JR350" s="401"/>
      <c r="JS350" s="401"/>
      <c r="JT350" s="401"/>
      <c r="JU350" s="401"/>
      <c r="JV350" s="401"/>
      <c r="JW350" s="401"/>
      <c r="JX350" s="401"/>
      <c r="JY350" s="401"/>
      <c r="JZ350" s="401"/>
      <c r="KA350" s="401"/>
      <c r="KB350" s="401"/>
      <c r="KC350" s="401"/>
      <c r="KD350" s="401"/>
      <c r="KE350" s="401"/>
      <c r="KF350" s="401"/>
      <c r="KG350" s="401"/>
      <c r="KH350" s="401"/>
      <c r="KI350" s="401"/>
      <c r="KJ350" s="401"/>
      <c r="KK350" s="401"/>
      <c r="KL350" s="401"/>
      <c r="KM350" s="401"/>
      <c r="KN350" s="401"/>
      <c r="KO350" s="401"/>
      <c r="KP350" s="401"/>
      <c r="KQ350" s="401"/>
      <c r="KR350" s="401"/>
      <c r="KS350" s="401"/>
      <c r="KT350" s="401"/>
      <c r="KU350" s="401"/>
      <c r="KV350" s="401"/>
      <c r="KW350" s="401"/>
      <c r="KX350" s="401"/>
      <c r="KY350" s="401"/>
      <c r="KZ350" s="401"/>
      <c r="LA350" s="401"/>
      <c r="LB350" s="401"/>
      <c r="LC350" s="401"/>
      <c r="LD350" s="401"/>
      <c r="LE350" s="401"/>
      <c r="LF350" s="401"/>
      <c r="LG350" s="401"/>
      <c r="LH350" s="401"/>
      <c r="LI350" s="401"/>
      <c r="LJ350" s="401"/>
      <c r="LK350" s="401"/>
      <c r="LL350" s="401"/>
      <c r="LM350" s="401"/>
      <c r="LN350" s="401"/>
      <c r="LO350" s="401"/>
      <c r="LP350" s="401"/>
      <c r="LQ350" s="401"/>
      <c r="LR350" s="401"/>
      <c r="LS350" s="401"/>
      <c r="LT350" s="401"/>
      <c r="LU350" s="401"/>
      <c r="LV350" s="401"/>
      <c r="LW350" s="401"/>
      <c r="LX350" s="401"/>
      <c r="LY350" s="401"/>
      <c r="LZ350" s="401"/>
      <c r="MA350" s="401"/>
      <c r="MB350" s="401"/>
      <c r="MC350" s="401"/>
      <c r="MD350" s="401"/>
      <c r="ME350" s="401"/>
      <c r="MF350" s="401"/>
      <c r="MG350" s="401"/>
      <c r="MH350" s="401"/>
      <c r="MI350" s="401"/>
      <c r="MJ350" s="401"/>
      <c r="MK350" s="401"/>
      <c r="ML350" s="401"/>
      <c r="MM350" s="401"/>
      <c r="MN350" s="401"/>
      <c r="MO350" s="401"/>
      <c r="MP350" s="401"/>
      <c r="MQ350" s="401"/>
      <c r="MR350" s="401"/>
      <c r="MS350" s="401"/>
      <c r="MT350" s="401"/>
      <c r="MU350" s="401"/>
      <c r="MV350" s="401"/>
      <c r="MW350" s="401"/>
      <c r="MX350" s="401"/>
      <c r="MY350" s="401"/>
      <c r="MZ350" s="401"/>
      <c r="NA350" s="401"/>
      <c r="NB350" s="401"/>
      <c r="NC350" s="401"/>
      <c r="ND350" s="401"/>
      <c r="NE350" s="401"/>
      <c r="NF350" s="401"/>
      <c r="NG350" s="401"/>
      <c r="NH350" s="401"/>
      <c r="NI350" s="401"/>
      <c r="NJ350" s="401"/>
      <c r="NK350" s="401"/>
      <c r="NL350" s="401"/>
      <c r="NM350" s="401"/>
      <c r="NN350" s="401"/>
      <c r="NO350" s="401"/>
      <c r="NP350" s="401"/>
      <c r="NQ350" s="401"/>
      <c r="NR350" s="401"/>
      <c r="NS350" s="401"/>
      <c r="NT350" s="401"/>
      <c r="NU350" s="401"/>
      <c r="NV350" s="401"/>
      <c r="NW350" s="401"/>
      <c r="NX350" s="401"/>
      <c r="NY350" s="401"/>
      <c r="NZ350" s="401"/>
      <c r="OA350" s="401"/>
      <c r="OB350" s="401"/>
      <c r="OC350" s="401"/>
      <c r="OD350" s="401"/>
      <c r="OE350" s="401"/>
      <c r="OF350" s="401"/>
      <c r="OG350" s="401"/>
      <c r="OH350" s="401"/>
      <c r="OI350" s="401"/>
      <c r="OJ350" s="401"/>
      <c r="OK350" s="401"/>
      <c r="OL350" s="401"/>
      <c r="OM350" s="401"/>
      <c r="ON350" s="401"/>
      <c r="OO350" s="401"/>
      <c r="OP350" s="401"/>
      <c r="OQ350" s="401"/>
      <c r="OR350" s="401"/>
      <c r="OS350" s="401"/>
      <c r="OT350" s="401"/>
      <c r="OU350" s="401"/>
      <c r="OV350" s="401"/>
      <c r="OW350" s="401"/>
      <c r="OX350" s="401"/>
      <c r="OY350" s="401"/>
      <c r="OZ350" s="401"/>
      <c r="PA350" s="401"/>
      <c r="PB350" s="401"/>
      <c r="PC350" s="401"/>
      <c r="PD350" s="401"/>
      <c r="PE350" s="401"/>
      <c r="PF350" s="401"/>
      <c r="PG350" s="401"/>
      <c r="PH350" s="401"/>
      <c r="PI350" s="401"/>
      <c r="PJ350" s="401"/>
      <c r="PK350" s="401"/>
      <c r="PL350" s="401"/>
      <c r="PM350" s="401"/>
      <c r="PN350" s="401"/>
      <c r="PO350" s="401"/>
      <c r="PP350" s="401"/>
      <c r="PQ350" s="401"/>
      <c r="PR350" s="401"/>
      <c r="PS350" s="401"/>
      <c r="PT350" s="401"/>
      <c r="PU350" s="401"/>
      <c r="PV350" s="401"/>
      <c r="PW350" s="401"/>
      <c r="PX350" s="401"/>
      <c r="PY350" s="401"/>
      <c r="PZ350" s="401"/>
      <c r="QA350" s="401"/>
      <c r="QB350" s="401"/>
      <c r="QC350" s="401"/>
      <c r="QD350" s="401"/>
      <c r="QE350" s="401"/>
      <c r="QF350" s="401"/>
      <c r="QG350" s="401"/>
      <c r="QH350" s="401"/>
      <c r="QI350" s="401"/>
      <c r="QJ350" s="401"/>
      <c r="QK350" s="401"/>
      <c r="QL350" s="401"/>
      <c r="QM350" s="401"/>
      <c r="QN350" s="401"/>
      <c r="QO350" s="401"/>
      <c r="QP350" s="401"/>
      <c r="QQ350" s="401"/>
      <c r="QR350" s="401"/>
      <c r="QS350" s="401"/>
      <c r="QT350" s="401"/>
      <c r="QU350" s="401"/>
      <c r="QV350" s="401"/>
      <c r="QW350" s="401"/>
      <c r="QX350" s="401"/>
      <c r="QY350" s="401"/>
      <c r="QZ350" s="401"/>
      <c r="RA350" s="401"/>
      <c r="RB350" s="401"/>
      <c r="RC350" s="401"/>
      <c r="RD350" s="401"/>
      <c r="RE350" s="401"/>
      <c r="RF350" s="401"/>
      <c r="RG350" s="401"/>
      <c r="RH350" s="401"/>
      <c r="RI350" s="401"/>
      <c r="RJ350" s="401"/>
      <c r="RK350" s="401"/>
      <c r="RL350" s="401"/>
      <c r="RM350" s="401"/>
      <c r="RN350" s="401"/>
      <c r="RO350" s="401"/>
      <c r="RP350" s="401"/>
      <c r="RQ350" s="401"/>
      <c r="RR350" s="401"/>
      <c r="RS350" s="401"/>
      <c r="RT350" s="401"/>
      <c r="RU350" s="401"/>
      <c r="RV350" s="401"/>
      <c r="RW350" s="401"/>
      <c r="RX350" s="401"/>
      <c r="RY350" s="401"/>
      <c r="RZ350" s="401"/>
      <c r="SA350" s="401"/>
      <c r="SB350" s="401"/>
      <c r="SC350" s="401"/>
      <c r="SD350" s="401"/>
      <c r="SE350" s="401"/>
      <c r="SF350" s="401"/>
      <c r="SG350" s="401"/>
      <c r="SH350" s="401"/>
      <c r="SI350" s="401"/>
      <c r="SJ350" s="401"/>
      <c r="SK350" s="401"/>
      <c r="SL350" s="401"/>
      <c r="SM350" s="401"/>
      <c r="SN350" s="401"/>
      <c r="SO350" s="401"/>
      <c r="SP350" s="401"/>
      <c r="SQ350" s="401"/>
      <c r="SR350" s="401"/>
      <c r="SS350" s="401"/>
      <c r="ST350" s="401"/>
      <c r="SU350" s="401"/>
      <c r="SV350" s="401"/>
      <c r="SW350" s="401"/>
      <c r="SX350" s="401"/>
      <c r="SY350" s="401"/>
      <c r="SZ350" s="401"/>
      <c r="TA350" s="401"/>
      <c r="TB350" s="401"/>
      <c r="TC350" s="401"/>
      <c r="TD350" s="401"/>
      <c r="TE350" s="401"/>
      <c r="TF350" s="401"/>
      <c r="TG350" s="401"/>
      <c r="TH350" s="401"/>
      <c r="TI350" s="401"/>
      <c r="TJ350" s="401"/>
      <c r="TK350" s="401"/>
      <c r="TL350" s="401"/>
      <c r="TM350" s="401"/>
      <c r="TN350" s="401"/>
      <c r="TO350" s="401"/>
      <c r="TP350" s="401"/>
      <c r="TQ350" s="401"/>
      <c r="TR350" s="401"/>
      <c r="TS350" s="401"/>
      <c r="TT350" s="401"/>
      <c r="TU350" s="401"/>
      <c r="TV350" s="401"/>
      <c r="TW350" s="401"/>
      <c r="TX350" s="401"/>
      <c r="TY350" s="401"/>
      <c r="TZ350" s="401"/>
      <c r="UA350" s="401"/>
      <c r="UB350" s="401"/>
      <c r="UC350" s="401"/>
      <c r="UD350" s="401"/>
      <c r="UE350" s="401"/>
      <c r="UF350" s="401"/>
      <c r="UG350" s="401"/>
      <c r="UH350" s="401"/>
      <c r="UI350" s="401"/>
      <c r="UJ350" s="401"/>
      <c r="UK350" s="401"/>
      <c r="UL350" s="401"/>
      <c r="UM350" s="401"/>
    </row>
    <row r="351" spans="1:559" s="401" customFormat="1" ht="13.95" customHeight="1">
      <c r="A351" s="953"/>
      <c r="B351" s="468" t="s">
        <v>1515</v>
      </c>
      <c r="C351" s="469" t="s">
        <v>878</v>
      </c>
      <c r="D351" s="469" t="s">
        <v>1533</v>
      </c>
      <c r="E351" s="469" t="s">
        <v>1534</v>
      </c>
      <c r="F351" s="470">
        <v>132.03</v>
      </c>
      <c r="G351" s="470">
        <v>3.15</v>
      </c>
      <c r="H351" s="470">
        <v>12.07</v>
      </c>
      <c r="I351" s="471">
        <f t="shared" ref="I351:L356" si="199">I350</f>
        <v>7</v>
      </c>
      <c r="J351" s="472">
        <f t="shared" si="199"/>
        <v>159.52428571428572</v>
      </c>
      <c r="K351" s="472">
        <f t="shared" si="199"/>
        <v>29.410511078605246</v>
      </c>
      <c r="L351" s="473">
        <f t="shared" si="199"/>
        <v>0.18436384746633894</v>
      </c>
      <c r="M351" s="474">
        <f t="shared" si="186"/>
        <v>0.93484556051412904</v>
      </c>
      <c r="N351" s="475">
        <f t="shared" si="187"/>
        <v>0.17493394798571099</v>
      </c>
      <c r="O351" s="475">
        <f t="shared" si="188"/>
        <v>0.65013210402857802</v>
      </c>
      <c r="P351" s="475">
        <f t="shared" si="189"/>
        <v>0.34986789597142198</v>
      </c>
      <c r="Q351" s="476">
        <f t="shared" si="190"/>
        <v>2.4490752717999538</v>
      </c>
      <c r="R351" s="477"/>
      <c r="S351" s="472"/>
      <c r="T351" s="472"/>
      <c r="U351" s="473"/>
      <c r="V351" s="478">
        <f t="shared" si="191"/>
        <v>27.494285714285724</v>
      </c>
      <c r="W351" s="478">
        <f t="shared" si="192"/>
        <v>1.6930000000000001</v>
      </c>
      <c r="X351" s="479">
        <f t="shared" si="193"/>
        <v>49.791995256078685</v>
      </c>
      <c r="Y351" s="480" t="str">
        <f t="shared" si="194"/>
        <v>Accept</v>
      </c>
      <c r="Z351" s="479"/>
      <c r="AA351" s="479"/>
      <c r="AB351" s="481"/>
      <c r="AC351" s="481"/>
      <c r="AD351" s="479"/>
      <c r="AE351" s="481"/>
      <c r="AF351" s="464"/>
      <c r="AG351" s="482"/>
      <c r="AH351" s="482"/>
      <c r="AI351" s="483"/>
      <c r="AJ351" s="552"/>
      <c r="AK351" s="552"/>
      <c r="AL351" s="552"/>
    </row>
    <row r="352" spans="1:559" s="401" customFormat="1" ht="13.95" customHeight="1">
      <c r="A352" s="953"/>
      <c r="B352" s="468" t="s">
        <v>1515</v>
      </c>
      <c r="C352" s="469" t="s">
        <v>878</v>
      </c>
      <c r="D352" s="469" t="s">
        <v>1535</v>
      </c>
      <c r="E352" s="469" t="s">
        <v>1536</v>
      </c>
      <c r="F352" s="470">
        <v>189.83</v>
      </c>
      <c r="G352" s="470">
        <v>4.2</v>
      </c>
      <c r="H352" s="470">
        <v>17.510000000000002</v>
      </c>
      <c r="I352" s="471">
        <f t="shared" si="199"/>
        <v>7</v>
      </c>
      <c r="J352" s="472">
        <f t="shared" si="199"/>
        <v>159.52428571428572</v>
      </c>
      <c r="K352" s="472">
        <f t="shared" si="199"/>
        <v>29.410511078605246</v>
      </c>
      <c r="L352" s="473">
        <f t="shared" si="199"/>
        <v>0.18436384746633894</v>
      </c>
      <c r="M352" s="474">
        <f t="shared" si="186"/>
        <v>1.0304382064193458</v>
      </c>
      <c r="N352" s="475">
        <f t="shared" si="187"/>
        <v>0.84859782707840326</v>
      </c>
      <c r="O352" s="475">
        <f t="shared" si="188"/>
        <v>0.69719565415680651</v>
      </c>
      <c r="P352" s="475">
        <f t="shared" si="189"/>
        <v>0.30280434584319349</v>
      </c>
      <c r="Q352" s="476">
        <f t="shared" si="190"/>
        <v>2.1196304209023547</v>
      </c>
      <c r="R352" s="477"/>
      <c r="S352" s="472"/>
      <c r="T352" s="472"/>
      <c r="U352" s="473"/>
      <c r="V352" s="478">
        <f t="shared" si="191"/>
        <v>30.305714285714288</v>
      </c>
      <c r="W352" s="478">
        <f t="shared" si="192"/>
        <v>1.6930000000000001</v>
      </c>
      <c r="X352" s="479">
        <f t="shared" si="193"/>
        <v>49.791995256078685</v>
      </c>
      <c r="Y352" s="480" t="str">
        <f t="shared" si="194"/>
        <v>Accept</v>
      </c>
      <c r="Z352" s="479"/>
      <c r="AA352" s="479"/>
      <c r="AB352" s="481"/>
      <c r="AC352" s="481"/>
      <c r="AD352" s="479"/>
      <c r="AE352" s="481"/>
      <c r="AF352" s="464"/>
      <c r="AG352" s="482"/>
      <c r="AH352" s="482"/>
      <c r="AI352" s="483"/>
      <c r="AJ352" s="552"/>
      <c r="AK352" s="552"/>
      <c r="AL352" s="552"/>
    </row>
    <row r="353" spans="1:559" s="401" customFormat="1" ht="13.95" customHeight="1">
      <c r="A353" s="953"/>
      <c r="B353" s="468" t="s">
        <v>1515</v>
      </c>
      <c r="C353" s="469" t="s">
        <v>878</v>
      </c>
      <c r="D353" s="469" t="s">
        <v>1537</v>
      </c>
      <c r="E353" s="469" t="s">
        <v>1538</v>
      </c>
      <c r="F353" s="470">
        <v>159.13999999999999</v>
      </c>
      <c r="G353" s="470">
        <v>3.24</v>
      </c>
      <c r="H353" s="470">
        <v>14.51</v>
      </c>
      <c r="I353" s="471">
        <f t="shared" si="199"/>
        <v>7</v>
      </c>
      <c r="J353" s="472">
        <f t="shared" si="199"/>
        <v>159.52428571428572</v>
      </c>
      <c r="K353" s="472">
        <f t="shared" si="199"/>
        <v>29.410511078605246</v>
      </c>
      <c r="L353" s="473">
        <f t="shared" si="199"/>
        <v>0.18436384746633894</v>
      </c>
      <c r="M353" s="474">
        <f t="shared" si="186"/>
        <v>1.3066271213671222E-2</v>
      </c>
      <c r="N353" s="475">
        <f t="shared" si="187"/>
        <v>0.49478746028669296</v>
      </c>
      <c r="O353" s="475">
        <f t="shared" si="188"/>
        <v>1.0425079426614081E-2</v>
      </c>
      <c r="P353" s="475">
        <f t="shared" si="189"/>
        <v>0.98957492057338592</v>
      </c>
      <c r="Q353" s="476">
        <f t="shared" si="190"/>
        <v>6.9270244440137017</v>
      </c>
      <c r="R353" s="477"/>
      <c r="S353" s="472"/>
      <c r="T353" s="472"/>
      <c r="U353" s="473"/>
      <c r="V353" s="478">
        <f t="shared" si="191"/>
        <v>0.38428571428573832</v>
      </c>
      <c r="W353" s="478">
        <f t="shared" si="192"/>
        <v>1.6930000000000001</v>
      </c>
      <c r="X353" s="479">
        <f t="shared" si="193"/>
        <v>49.791995256078685</v>
      </c>
      <c r="Y353" s="480" t="str">
        <f t="shared" si="194"/>
        <v>Accept</v>
      </c>
      <c r="Z353" s="479"/>
      <c r="AA353" s="479"/>
      <c r="AB353" s="481"/>
      <c r="AC353" s="481"/>
      <c r="AD353" s="479"/>
      <c r="AE353" s="481"/>
      <c r="AF353" s="464"/>
      <c r="AG353" s="482"/>
      <c r="AH353" s="482"/>
      <c r="AI353" s="483"/>
      <c r="AJ353" s="552"/>
      <c r="AK353" s="552"/>
      <c r="AL353" s="552"/>
    </row>
    <row r="354" spans="1:559" s="401" customFormat="1" ht="13.95" customHeight="1">
      <c r="A354" s="953"/>
      <c r="B354" s="468" t="s">
        <v>1515</v>
      </c>
      <c r="C354" s="469" t="s">
        <v>878</v>
      </c>
      <c r="D354" s="469" t="s">
        <v>1539</v>
      </c>
      <c r="E354" s="469" t="s">
        <v>1540</v>
      </c>
      <c r="F354" s="470">
        <v>204.46</v>
      </c>
      <c r="G354" s="470">
        <v>2.59</v>
      </c>
      <c r="H354" s="470">
        <v>18.559999999999999</v>
      </c>
      <c r="I354" s="471">
        <f t="shared" si="199"/>
        <v>7</v>
      </c>
      <c r="J354" s="472">
        <f t="shared" si="199"/>
        <v>159.52428571428572</v>
      </c>
      <c r="K354" s="472">
        <f t="shared" si="199"/>
        <v>29.410511078605246</v>
      </c>
      <c r="L354" s="473">
        <f t="shared" si="199"/>
        <v>0.18436384746633894</v>
      </c>
      <c r="M354" s="474">
        <f t="shared" si="186"/>
        <v>1.527879409018597</v>
      </c>
      <c r="N354" s="475">
        <f t="shared" si="187"/>
        <v>0.93672875925659815</v>
      </c>
      <c r="O354" s="475">
        <f t="shared" si="188"/>
        <v>0.87345751851319631</v>
      </c>
      <c r="P354" s="475">
        <f t="shared" si="189"/>
        <v>0.12654248148680369</v>
      </c>
      <c r="Q354" s="476">
        <f t="shared" si="190"/>
        <v>0.88579737040762585</v>
      </c>
      <c r="R354" s="477"/>
      <c r="S354" s="472"/>
      <c r="T354" s="472"/>
      <c r="U354" s="473"/>
      <c r="V354" s="478">
        <f t="shared" si="191"/>
        <v>44.935714285714283</v>
      </c>
      <c r="W354" s="478">
        <f t="shared" si="192"/>
        <v>1.6930000000000001</v>
      </c>
      <c r="X354" s="479">
        <f t="shared" si="193"/>
        <v>49.791995256078685</v>
      </c>
      <c r="Y354" s="480" t="str">
        <f t="shared" si="194"/>
        <v>Accept</v>
      </c>
      <c r="Z354" s="479"/>
      <c r="AA354" s="479"/>
      <c r="AB354" s="481"/>
      <c r="AC354" s="481"/>
      <c r="AD354" s="479"/>
      <c r="AE354" s="481"/>
      <c r="AF354" s="464"/>
      <c r="AG354" s="482"/>
      <c r="AH354" s="482"/>
      <c r="AI354" s="483"/>
      <c r="AJ354" s="552"/>
      <c r="AK354" s="552"/>
      <c r="AL354" s="552"/>
    </row>
    <row r="355" spans="1:559" s="401" customFormat="1" ht="13.95" customHeight="1">
      <c r="A355" s="953"/>
      <c r="B355" s="468" t="s">
        <v>1515</v>
      </c>
      <c r="C355" s="469" t="s">
        <v>878</v>
      </c>
      <c r="D355" s="469" t="s">
        <v>1541</v>
      </c>
      <c r="E355" s="469" t="s">
        <v>1542</v>
      </c>
      <c r="F355" s="470">
        <v>123.86</v>
      </c>
      <c r="G355" s="470">
        <v>1.85</v>
      </c>
      <c r="H355" s="470">
        <v>11.06</v>
      </c>
      <c r="I355" s="471">
        <f t="shared" si="199"/>
        <v>7</v>
      </c>
      <c r="J355" s="472">
        <f t="shared" si="199"/>
        <v>159.52428571428572</v>
      </c>
      <c r="K355" s="472">
        <f t="shared" si="199"/>
        <v>29.410511078605246</v>
      </c>
      <c r="L355" s="473">
        <f t="shared" si="199"/>
        <v>0.18436384746633894</v>
      </c>
      <c r="M355" s="474">
        <f t="shared" si="186"/>
        <v>1.212637400926698</v>
      </c>
      <c r="N355" s="475">
        <f t="shared" si="187"/>
        <v>0.11263424142809984</v>
      </c>
      <c r="O355" s="475">
        <f t="shared" si="188"/>
        <v>0.77473151714380029</v>
      </c>
      <c r="P355" s="475">
        <f t="shared" si="189"/>
        <v>0.22526848285619969</v>
      </c>
      <c r="Q355" s="476">
        <f t="shared" si="190"/>
        <v>1.5768793799933978</v>
      </c>
      <c r="R355" s="477"/>
      <c r="S355" s="472"/>
      <c r="T355" s="472"/>
      <c r="U355" s="473"/>
      <c r="V355" s="478">
        <f t="shared" si="191"/>
        <v>35.664285714285725</v>
      </c>
      <c r="W355" s="478">
        <f t="shared" si="192"/>
        <v>1.6930000000000001</v>
      </c>
      <c r="X355" s="479">
        <f t="shared" si="193"/>
        <v>49.791995256078685</v>
      </c>
      <c r="Y355" s="480" t="str">
        <f t="shared" si="194"/>
        <v>Accept</v>
      </c>
      <c r="Z355" s="479"/>
      <c r="AA355" s="479"/>
      <c r="AB355" s="481"/>
      <c r="AC355" s="481"/>
      <c r="AD355" s="479"/>
      <c r="AE355" s="481"/>
      <c r="AF355" s="464"/>
      <c r="AG355" s="482"/>
      <c r="AH355" s="482"/>
      <c r="AI355" s="483"/>
      <c r="AJ355" s="552"/>
      <c r="AK355" s="552"/>
      <c r="AL355" s="552"/>
    </row>
    <row r="356" spans="1:559" s="501" customFormat="1" ht="13.95" customHeight="1">
      <c r="A356" s="953"/>
      <c r="B356" s="484" t="s">
        <v>1515</v>
      </c>
      <c r="C356" s="485" t="s">
        <v>878</v>
      </c>
      <c r="D356" s="485" t="s">
        <v>1543</v>
      </c>
      <c r="E356" s="485" t="s">
        <v>1544</v>
      </c>
      <c r="F356" s="486">
        <v>162.5</v>
      </c>
      <c r="G356" s="486">
        <v>4.8</v>
      </c>
      <c r="H356" s="486">
        <v>15.23</v>
      </c>
      <c r="I356" s="487">
        <f t="shared" si="199"/>
        <v>7</v>
      </c>
      <c r="J356" s="488">
        <f t="shared" si="199"/>
        <v>159.52428571428572</v>
      </c>
      <c r="K356" s="488">
        <f t="shared" si="199"/>
        <v>29.410511078605246</v>
      </c>
      <c r="L356" s="489">
        <f t="shared" si="199"/>
        <v>0.18436384746633894</v>
      </c>
      <c r="M356" s="490">
        <f t="shared" si="186"/>
        <v>0.10117859828280804</v>
      </c>
      <c r="N356" s="491">
        <f t="shared" si="187"/>
        <v>0.54029565719040196</v>
      </c>
      <c r="O356" s="491">
        <f t="shared" si="188"/>
        <v>8.0591314380803913E-2</v>
      </c>
      <c r="P356" s="491">
        <f t="shared" si="189"/>
        <v>0.91940868561919609</v>
      </c>
      <c r="Q356" s="492">
        <f t="shared" si="190"/>
        <v>6.4358607993343728</v>
      </c>
      <c r="R356" s="493"/>
      <c r="S356" s="488"/>
      <c r="T356" s="488"/>
      <c r="U356" s="489"/>
      <c r="V356" s="494">
        <f t="shared" si="191"/>
        <v>2.9757142857142753</v>
      </c>
      <c r="W356" s="494">
        <f t="shared" si="192"/>
        <v>1.6930000000000001</v>
      </c>
      <c r="X356" s="495">
        <f t="shared" si="193"/>
        <v>49.791995256078685</v>
      </c>
      <c r="Y356" s="496" t="str">
        <f t="shared" si="194"/>
        <v>Accept</v>
      </c>
      <c r="Z356" s="495"/>
      <c r="AA356" s="495"/>
      <c r="AB356" s="497"/>
      <c r="AC356" s="497"/>
      <c r="AD356" s="495"/>
      <c r="AE356" s="497"/>
      <c r="AF356" s="498"/>
      <c r="AG356" s="499"/>
      <c r="AH356" s="499"/>
      <c r="AI356" s="500"/>
      <c r="AJ356" s="552"/>
      <c r="AK356" s="552"/>
      <c r="AL356" s="552"/>
      <c r="AM356" s="401"/>
      <c r="AN356" s="401"/>
      <c r="AO356" s="401"/>
      <c r="AP356" s="401"/>
      <c r="AQ356" s="401"/>
      <c r="AR356" s="401"/>
      <c r="AS356" s="401"/>
      <c r="AT356" s="401"/>
      <c r="AU356" s="401"/>
      <c r="AV356" s="401"/>
      <c r="AW356" s="401"/>
      <c r="AX356" s="401"/>
      <c r="AY356" s="401"/>
      <c r="AZ356" s="401"/>
      <c r="BA356" s="401"/>
      <c r="BB356" s="401"/>
      <c r="BC356" s="401"/>
      <c r="BD356" s="401"/>
      <c r="BE356" s="401"/>
      <c r="BF356" s="401"/>
      <c r="BG356" s="401"/>
      <c r="BH356" s="401"/>
      <c r="BI356" s="401"/>
      <c r="BJ356" s="401"/>
      <c r="BK356" s="401"/>
      <c r="BL356" s="401"/>
      <c r="BM356" s="401"/>
      <c r="BN356" s="401"/>
      <c r="BO356" s="401"/>
      <c r="BP356" s="401"/>
      <c r="BQ356" s="401"/>
      <c r="BR356" s="401"/>
      <c r="BS356" s="401"/>
      <c r="BT356" s="401"/>
      <c r="BU356" s="401"/>
      <c r="BV356" s="401"/>
      <c r="BW356" s="401"/>
      <c r="BX356" s="401"/>
      <c r="BY356" s="401"/>
      <c r="BZ356" s="401"/>
      <c r="CA356" s="401"/>
      <c r="CB356" s="401"/>
      <c r="CC356" s="401"/>
      <c r="CD356" s="401"/>
      <c r="CE356" s="401"/>
      <c r="CF356" s="401"/>
      <c r="CG356" s="401"/>
      <c r="CH356" s="401"/>
      <c r="CI356" s="401"/>
      <c r="CJ356" s="401"/>
      <c r="CK356" s="401"/>
      <c r="CL356" s="401"/>
      <c r="CM356" s="401"/>
      <c r="CN356" s="401"/>
      <c r="CO356" s="401"/>
      <c r="CP356" s="401"/>
      <c r="CQ356" s="401"/>
      <c r="CR356" s="401"/>
      <c r="CS356" s="401"/>
      <c r="CT356" s="401"/>
      <c r="CU356" s="401"/>
      <c r="CV356" s="401"/>
      <c r="CW356" s="401"/>
      <c r="CX356" s="401"/>
      <c r="CY356" s="401"/>
      <c r="CZ356" s="401"/>
      <c r="DA356" s="401"/>
      <c r="DB356" s="401"/>
      <c r="DC356" s="401"/>
      <c r="DD356" s="401"/>
      <c r="DE356" s="401"/>
      <c r="DF356" s="401"/>
      <c r="DG356" s="401"/>
      <c r="DH356" s="401"/>
      <c r="DI356" s="401"/>
      <c r="DJ356" s="401"/>
      <c r="DK356" s="401"/>
      <c r="DL356" s="401"/>
      <c r="DM356" s="401"/>
      <c r="DN356" s="401"/>
      <c r="DO356" s="401"/>
      <c r="DP356" s="401"/>
      <c r="DQ356" s="401"/>
      <c r="DR356" s="401"/>
      <c r="DS356" s="401"/>
      <c r="DT356" s="401"/>
      <c r="DU356" s="401"/>
      <c r="DV356" s="401"/>
      <c r="DW356" s="401"/>
      <c r="DX356" s="401"/>
      <c r="DY356" s="401"/>
      <c r="DZ356" s="401"/>
      <c r="EA356" s="401"/>
      <c r="EB356" s="401"/>
      <c r="EC356" s="401"/>
      <c r="ED356" s="401"/>
      <c r="EE356" s="401"/>
      <c r="EF356" s="401"/>
      <c r="EG356" s="401"/>
      <c r="EH356" s="401"/>
      <c r="EI356" s="401"/>
      <c r="EJ356" s="401"/>
      <c r="EK356" s="401"/>
      <c r="EL356" s="401"/>
      <c r="EM356" s="401"/>
      <c r="EN356" s="401"/>
      <c r="EO356" s="401"/>
      <c r="EP356" s="401"/>
      <c r="EQ356" s="401"/>
      <c r="ER356" s="401"/>
      <c r="ES356" s="401"/>
      <c r="ET356" s="401"/>
      <c r="EU356" s="401"/>
      <c r="EV356" s="401"/>
      <c r="EW356" s="401"/>
      <c r="EX356" s="401"/>
      <c r="EY356" s="401"/>
      <c r="EZ356" s="401"/>
      <c r="FA356" s="401"/>
      <c r="FB356" s="401"/>
      <c r="FC356" s="401"/>
      <c r="FD356" s="401"/>
      <c r="FE356" s="401"/>
      <c r="FF356" s="401"/>
      <c r="FG356" s="401"/>
      <c r="FH356" s="401"/>
      <c r="FI356" s="401"/>
      <c r="FJ356" s="401"/>
      <c r="FK356" s="401"/>
      <c r="FL356" s="401"/>
      <c r="FM356" s="401"/>
      <c r="FN356" s="401"/>
      <c r="FO356" s="401"/>
      <c r="FP356" s="401"/>
      <c r="FQ356" s="401"/>
      <c r="FR356" s="401"/>
      <c r="FS356" s="401"/>
      <c r="FT356" s="401"/>
      <c r="FU356" s="401"/>
      <c r="FV356" s="401"/>
      <c r="FW356" s="401"/>
      <c r="FX356" s="401"/>
      <c r="FY356" s="401"/>
      <c r="FZ356" s="401"/>
      <c r="GA356" s="401"/>
      <c r="GB356" s="401"/>
      <c r="GC356" s="401"/>
      <c r="GD356" s="401"/>
      <c r="GE356" s="401"/>
      <c r="GF356" s="401"/>
      <c r="GG356" s="401"/>
      <c r="GH356" s="401"/>
      <c r="GI356" s="401"/>
      <c r="GJ356" s="401"/>
      <c r="GK356" s="401"/>
      <c r="GL356" s="401"/>
      <c r="GM356" s="401"/>
      <c r="GN356" s="401"/>
      <c r="GO356" s="401"/>
      <c r="GP356" s="401"/>
      <c r="GQ356" s="401"/>
      <c r="GR356" s="401"/>
      <c r="GS356" s="401"/>
      <c r="GT356" s="401"/>
      <c r="GU356" s="401"/>
      <c r="GV356" s="401"/>
      <c r="GW356" s="401"/>
      <c r="GX356" s="401"/>
      <c r="GY356" s="401"/>
      <c r="GZ356" s="401"/>
      <c r="HA356" s="401"/>
      <c r="HB356" s="401"/>
      <c r="HC356" s="401"/>
      <c r="HD356" s="401"/>
      <c r="HE356" s="401"/>
      <c r="HF356" s="401"/>
      <c r="HG356" s="401"/>
      <c r="HH356" s="401"/>
      <c r="HI356" s="401"/>
      <c r="HJ356" s="401"/>
      <c r="HK356" s="401"/>
      <c r="HL356" s="401"/>
      <c r="HM356" s="401"/>
      <c r="HN356" s="401"/>
      <c r="HO356" s="401"/>
      <c r="HP356" s="401"/>
      <c r="HQ356" s="401"/>
      <c r="HR356" s="401"/>
      <c r="HS356" s="401"/>
      <c r="HT356" s="401"/>
      <c r="HU356" s="401"/>
      <c r="HV356" s="401"/>
      <c r="HW356" s="401"/>
      <c r="HX356" s="401"/>
      <c r="HY356" s="401"/>
      <c r="HZ356" s="401"/>
      <c r="IA356" s="401"/>
      <c r="IB356" s="401"/>
      <c r="IC356" s="401"/>
      <c r="ID356" s="401"/>
      <c r="IE356" s="401"/>
      <c r="IF356" s="401"/>
      <c r="IG356" s="401"/>
      <c r="IH356" s="401"/>
      <c r="II356" s="401"/>
      <c r="IJ356" s="401"/>
      <c r="IK356" s="401"/>
      <c r="IL356" s="401"/>
      <c r="IM356" s="401"/>
      <c r="IN356" s="401"/>
      <c r="IO356" s="401"/>
      <c r="IP356" s="401"/>
      <c r="IQ356" s="401"/>
      <c r="IR356" s="401"/>
      <c r="IS356" s="401"/>
      <c r="IT356" s="401"/>
      <c r="IU356" s="401"/>
      <c r="IV356" s="401"/>
      <c r="IW356" s="401"/>
      <c r="IX356" s="401"/>
      <c r="IY356" s="401"/>
      <c r="IZ356" s="401"/>
      <c r="JA356" s="401"/>
      <c r="JB356" s="401"/>
      <c r="JC356" s="401"/>
      <c r="JD356" s="401"/>
      <c r="JE356" s="401"/>
      <c r="JF356" s="401"/>
      <c r="JG356" s="401"/>
      <c r="JH356" s="401"/>
      <c r="JI356" s="401"/>
      <c r="JJ356" s="401"/>
      <c r="JK356" s="401"/>
      <c r="JL356" s="401"/>
      <c r="JM356" s="401"/>
      <c r="JN356" s="401"/>
      <c r="JO356" s="401"/>
      <c r="JP356" s="401"/>
      <c r="JQ356" s="401"/>
      <c r="JR356" s="401"/>
      <c r="JS356" s="401"/>
      <c r="JT356" s="401"/>
      <c r="JU356" s="401"/>
      <c r="JV356" s="401"/>
      <c r="JW356" s="401"/>
      <c r="JX356" s="401"/>
      <c r="JY356" s="401"/>
      <c r="JZ356" s="401"/>
      <c r="KA356" s="401"/>
      <c r="KB356" s="401"/>
      <c r="KC356" s="401"/>
      <c r="KD356" s="401"/>
      <c r="KE356" s="401"/>
      <c r="KF356" s="401"/>
      <c r="KG356" s="401"/>
      <c r="KH356" s="401"/>
      <c r="KI356" s="401"/>
      <c r="KJ356" s="401"/>
      <c r="KK356" s="401"/>
      <c r="KL356" s="401"/>
      <c r="KM356" s="401"/>
      <c r="KN356" s="401"/>
      <c r="KO356" s="401"/>
      <c r="KP356" s="401"/>
      <c r="KQ356" s="401"/>
      <c r="KR356" s="401"/>
      <c r="KS356" s="401"/>
      <c r="KT356" s="401"/>
      <c r="KU356" s="401"/>
      <c r="KV356" s="401"/>
      <c r="KW356" s="401"/>
      <c r="KX356" s="401"/>
      <c r="KY356" s="401"/>
      <c r="KZ356" s="401"/>
      <c r="LA356" s="401"/>
      <c r="LB356" s="401"/>
      <c r="LC356" s="401"/>
      <c r="LD356" s="401"/>
      <c r="LE356" s="401"/>
      <c r="LF356" s="401"/>
      <c r="LG356" s="401"/>
      <c r="LH356" s="401"/>
      <c r="LI356" s="401"/>
      <c r="LJ356" s="401"/>
      <c r="LK356" s="401"/>
      <c r="LL356" s="401"/>
      <c r="LM356" s="401"/>
      <c r="LN356" s="401"/>
      <c r="LO356" s="401"/>
      <c r="LP356" s="401"/>
      <c r="LQ356" s="401"/>
      <c r="LR356" s="401"/>
      <c r="LS356" s="401"/>
      <c r="LT356" s="401"/>
      <c r="LU356" s="401"/>
      <c r="LV356" s="401"/>
      <c r="LW356" s="401"/>
      <c r="LX356" s="401"/>
      <c r="LY356" s="401"/>
      <c r="LZ356" s="401"/>
      <c r="MA356" s="401"/>
      <c r="MB356" s="401"/>
      <c r="MC356" s="401"/>
      <c r="MD356" s="401"/>
      <c r="ME356" s="401"/>
      <c r="MF356" s="401"/>
      <c r="MG356" s="401"/>
      <c r="MH356" s="401"/>
      <c r="MI356" s="401"/>
      <c r="MJ356" s="401"/>
      <c r="MK356" s="401"/>
      <c r="ML356" s="401"/>
      <c r="MM356" s="401"/>
      <c r="MN356" s="401"/>
      <c r="MO356" s="401"/>
      <c r="MP356" s="401"/>
      <c r="MQ356" s="401"/>
      <c r="MR356" s="401"/>
      <c r="MS356" s="401"/>
      <c r="MT356" s="401"/>
      <c r="MU356" s="401"/>
      <c r="MV356" s="401"/>
      <c r="MW356" s="401"/>
      <c r="MX356" s="401"/>
      <c r="MY356" s="401"/>
      <c r="MZ356" s="401"/>
      <c r="NA356" s="401"/>
      <c r="NB356" s="401"/>
      <c r="NC356" s="401"/>
      <c r="ND356" s="401"/>
      <c r="NE356" s="401"/>
      <c r="NF356" s="401"/>
      <c r="NG356" s="401"/>
      <c r="NH356" s="401"/>
      <c r="NI356" s="401"/>
      <c r="NJ356" s="401"/>
      <c r="NK356" s="401"/>
      <c r="NL356" s="401"/>
      <c r="NM356" s="401"/>
      <c r="NN356" s="401"/>
      <c r="NO356" s="401"/>
      <c r="NP356" s="401"/>
      <c r="NQ356" s="401"/>
      <c r="NR356" s="401"/>
      <c r="NS356" s="401"/>
      <c r="NT356" s="401"/>
      <c r="NU356" s="401"/>
      <c r="NV356" s="401"/>
      <c r="NW356" s="401"/>
      <c r="NX356" s="401"/>
      <c r="NY356" s="401"/>
      <c r="NZ356" s="401"/>
      <c r="OA356" s="401"/>
      <c r="OB356" s="401"/>
      <c r="OC356" s="401"/>
      <c r="OD356" s="401"/>
      <c r="OE356" s="401"/>
      <c r="OF356" s="401"/>
      <c r="OG356" s="401"/>
      <c r="OH356" s="401"/>
      <c r="OI356" s="401"/>
      <c r="OJ356" s="401"/>
      <c r="OK356" s="401"/>
      <c r="OL356" s="401"/>
      <c r="OM356" s="401"/>
      <c r="ON356" s="401"/>
      <c r="OO356" s="401"/>
      <c r="OP356" s="401"/>
      <c r="OQ356" s="401"/>
      <c r="OR356" s="401"/>
      <c r="OS356" s="401"/>
      <c r="OT356" s="401"/>
      <c r="OU356" s="401"/>
      <c r="OV356" s="401"/>
      <c r="OW356" s="401"/>
      <c r="OX356" s="401"/>
      <c r="OY356" s="401"/>
      <c r="OZ356" s="401"/>
      <c r="PA356" s="401"/>
      <c r="PB356" s="401"/>
      <c r="PC356" s="401"/>
      <c r="PD356" s="401"/>
      <c r="PE356" s="401"/>
      <c r="PF356" s="401"/>
      <c r="PG356" s="401"/>
      <c r="PH356" s="401"/>
      <c r="PI356" s="401"/>
      <c r="PJ356" s="401"/>
      <c r="PK356" s="401"/>
      <c r="PL356" s="401"/>
      <c r="PM356" s="401"/>
      <c r="PN356" s="401"/>
      <c r="PO356" s="401"/>
      <c r="PP356" s="401"/>
      <c r="PQ356" s="401"/>
      <c r="PR356" s="401"/>
      <c r="PS356" s="401"/>
      <c r="PT356" s="401"/>
      <c r="PU356" s="401"/>
      <c r="PV356" s="401"/>
      <c r="PW356" s="401"/>
      <c r="PX356" s="401"/>
      <c r="PY356" s="401"/>
      <c r="PZ356" s="401"/>
      <c r="QA356" s="401"/>
      <c r="QB356" s="401"/>
      <c r="QC356" s="401"/>
      <c r="QD356" s="401"/>
      <c r="QE356" s="401"/>
      <c r="QF356" s="401"/>
      <c r="QG356" s="401"/>
      <c r="QH356" s="401"/>
      <c r="QI356" s="401"/>
      <c r="QJ356" s="401"/>
      <c r="QK356" s="401"/>
      <c r="QL356" s="401"/>
      <c r="QM356" s="401"/>
      <c r="QN356" s="401"/>
      <c r="QO356" s="401"/>
      <c r="QP356" s="401"/>
      <c r="QQ356" s="401"/>
      <c r="QR356" s="401"/>
      <c r="QS356" s="401"/>
      <c r="QT356" s="401"/>
      <c r="QU356" s="401"/>
      <c r="QV356" s="401"/>
      <c r="QW356" s="401"/>
      <c r="QX356" s="401"/>
      <c r="QY356" s="401"/>
      <c r="QZ356" s="401"/>
      <c r="RA356" s="401"/>
      <c r="RB356" s="401"/>
      <c r="RC356" s="401"/>
      <c r="RD356" s="401"/>
      <c r="RE356" s="401"/>
      <c r="RF356" s="401"/>
      <c r="RG356" s="401"/>
      <c r="RH356" s="401"/>
      <c r="RI356" s="401"/>
      <c r="RJ356" s="401"/>
      <c r="RK356" s="401"/>
      <c r="RL356" s="401"/>
      <c r="RM356" s="401"/>
      <c r="RN356" s="401"/>
      <c r="RO356" s="401"/>
      <c r="RP356" s="401"/>
      <c r="RQ356" s="401"/>
      <c r="RR356" s="401"/>
      <c r="RS356" s="401"/>
      <c r="RT356" s="401"/>
      <c r="RU356" s="401"/>
      <c r="RV356" s="401"/>
      <c r="RW356" s="401"/>
      <c r="RX356" s="401"/>
      <c r="RY356" s="401"/>
      <c r="RZ356" s="401"/>
      <c r="SA356" s="401"/>
      <c r="SB356" s="401"/>
      <c r="SC356" s="401"/>
      <c r="SD356" s="401"/>
      <c r="SE356" s="401"/>
      <c r="SF356" s="401"/>
      <c r="SG356" s="401"/>
      <c r="SH356" s="401"/>
      <c r="SI356" s="401"/>
      <c r="SJ356" s="401"/>
      <c r="SK356" s="401"/>
      <c r="SL356" s="401"/>
      <c r="SM356" s="401"/>
      <c r="SN356" s="401"/>
      <c r="SO356" s="401"/>
      <c r="SP356" s="401"/>
      <c r="SQ356" s="401"/>
      <c r="SR356" s="401"/>
      <c r="SS356" s="401"/>
      <c r="ST356" s="401"/>
      <c r="SU356" s="401"/>
      <c r="SV356" s="401"/>
      <c r="SW356" s="401"/>
      <c r="SX356" s="401"/>
      <c r="SY356" s="401"/>
      <c r="SZ356" s="401"/>
      <c r="TA356" s="401"/>
      <c r="TB356" s="401"/>
      <c r="TC356" s="401"/>
      <c r="TD356" s="401"/>
      <c r="TE356" s="401"/>
      <c r="TF356" s="401"/>
      <c r="TG356" s="401"/>
      <c r="TH356" s="401"/>
      <c r="TI356" s="401"/>
      <c r="TJ356" s="401"/>
      <c r="TK356" s="401"/>
      <c r="TL356" s="401"/>
      <c r="TM356" s="401"/>
      <c r="TN356" s="401"/>
      <c r="TO356" s="401"/>
      <c r="TP356" s="401"/>
      <c r="TQ356" s="401"/>
      <c r="TR356" s="401"/>
      <c r="TS356" s="401"/>
      <c r="TT356" s="401"/>
      <c r="TU356" s="401"/>
      <c r="TV356" s="401"/>
      <c r="TW356" s="401"/>
      <c r="TX356" s="401"/>
      <c r="TY356" s="401"/>
      <c r="TZ356" s="401"/>
      <c r="UA356" s="401"/>
      <c r="UB356" s="401"/>
      <c r="UC356" s="401"/>
      <c r="UD356" s="401"/>
      <c r="UE356" s="401"/>
      <c r="UF356" s="401"/>
      <c r="UG356" s="401"/>
      <c r="UH356" s="401"/>
      <c r="UI356" s="401"/>
      <c r="UJ356" s="401"/>
      <c r="UK356" s="401"/>
      <c r="UL356" s="401"/>
      <c r="UM356" s="401"/>
    </row>
    <row r="357" spans="1:559" s="467" customFormat="1" ht="13.95" customHeight="1">
      <c r="A357" s="953"/>
      <c r="B357" s="450" t="s">
        <v>1515</v>
      </c>
      <c r="C357" s="451" t="s">
        <v>882</v>
      </c>
      <c r="D357" s="451" t="s">
        <v>1545</v>
      </c>
      <c r="E357" s="451" t="s">
        <v>1546</v>
      </c>
      <c r="F357" s="452">
        <v>17.27</v>
      </c>
      <c r="G357" s="452">
        <v>0.47</v>
      </c>
      <c r="H357" s="452">
        <v>1.55</v>
      </c>
      <c r="I357" s="453">
        <f>COUNT(F357:F359)</f>
        <v>3</v>
      </c>
      <c r="J357" s="458">
        <f>AVERAGE(F357:F359)</f>
        <v>65.166666666666671</v>
      </c>
      <c r="K357" s="458">
        <f>STDEV(F357:F359)</f>
        <v>43.713499440485563</v>
      </c>
      <c r="L357" s="459">
        <f>K357/J357</f>
        <v>0.67079538783353798</v>
      </c>
      <c r="M357" s="454">
        <f t="shared" si="186"/>
        <v>1.0956950891537831</v>
      </c>
      <c r="N357" s="455">
        <f t="shared" si="187"/>
        <v>0.13660611625926283</v>
      </c>
      <c r="O357" s="455">
        <f t="shared" si="188"/>
        <v>0.72678776748147433</v>
      </c>
      <c r="P357" s="455">
        <f t="shared" si="189"/>
        <v>0.27321223251852567</v>
      </c>
      <c r="Q357" s="456">
        <f t="shared" si="190"/>
        <v>0.819636697555577</v>
      </c>
      <c r="R357" s="457">
        <f>COUNT(F357:F359)</f>
        <v>3</v>
      </c>
      <c r="S357" s="458">
        <f>AVERAGE(F357:F359)</f>
        <v>65.166666666666671</v>
      </c>
      <c r="T357" s="458">
        <f>STDEV(F357:F359)</f>
        <v>43.713499440485563</v>
      </c>
      <c r="U357" s="459">
        <f t="shared" si="197"/>
        <v>0.67079538783353798</v>
      </c>
      <c r="V357" s="460">
        <f t="shared" si="191"/>
        <v>47.896666666666675</v>
      </c>
      <c r="W357" s="460">
        <f t="shared" si="192"/>
        <v>1.196</v>
      </c>
      <c r="X357" s="461">
        <f t="shared" si="193"/>
        <v>52.281345330820734</v>
      </c>
      <c r="Y357" s="462" t="str">
        <f t="shared" si="194"/>
        <v>Accept</v>
      </c>
      <c r="Z357" s="461"/>
      <c r="AA357" s="461"/>
      <c r="AB357" s="463"/>
      <c r="AC357" s="463"/>
      <c r="AD357" s="461"/>
      <c r="AE357" s="463"/>
      <c r="AF357" s="464">
        <f>COUNT(F357:F359)</f>
        <v>3</v>
      </c>
      <c r="AG357" s="465">
        <f>AVERAGE(F357:F359)</f>
        <v>65.166666666666671</v>
      </c>
      <c r="AH357" s="465">
        <f>STDEV(F357:F359)</f>
        <v>43.713499440485563</v>
      </c>
      <c r="AI357" s="466">
        <f>AH357/AG357</f>
        <v>0.67079538783353798</v>
      </c>
      <c r="AJ357" s="552"/>
      <c r="AK357" s="552"/>
      <c r="AL357" s="552"/>
      <c r="AM357" s="401"/>
      <c r="AN357" s="401"/>
      <c r="AO357" s="401"/>
      <c r="AP357" s="401"/>
      <c r="AQ357" s="401"/>
      <c r="AR357" s="401"/>
      <c r="AS357" s="401"/>
      <c r="AT357" s="401"/>
      <c r="AU357" s="401"/>
      <c r="AV357" s="401"/>
      <c r="AW357" s="401"/>
      <c r="AX357" s="401"/>
      <c r="AY357" s="401"/>
      <c r="AZ357" s="401"/>
      <c r="BA357" s="401"/>
      <c r="BB357" s="401"/>
      <c r="BC357" s="401"/>
      <c r="BD357" s="401"/>
      <c r="BE357" s="401"/>
      <c r="BF357" s="401"/>
      <c r="BG357" s="401"/>
      <c r="BH357" s="401"/>
      <c r="BI357" s="401"/>
      <c r="BJ357" s="401"/>
      <c r="BK357" s="401"/>
      <c r="BL357" s="401"/>
      <c r="BM357" s="401"/>
      <c r="BN357" s="401"/>
      <c r="BO357" s="401"/>
      <c r="BP357" s="401"/>
      <c r="BQ357" s="401"/>
      <c r="BR357" s="401"/>
      <c r="BS357" s="401"/>
      <c r="BT357" s="401"/>
      <c r="BU357" s="401"/>
      <c r="BV357" s="401"/>
      <c r="BW357" s="401"/>
      <c r="BX357" s="401"/>
      <c r="BY357" s="401"/>
      <c r="BZ357" s="401"/>
      <c r="CA357" s="401"/>
      <c r="CB357" s="401"/>
      <c r="CC357" s="401"/>
      <c r="CD357" s="401"/>
      <c r="CE357" s="401"/>
      <c r="CF357" s="401"/>
      <c r="CG357" s="401"/>
      <c r="CH357" s="401"/>
      <c r="CI357" s="401"/>
      <c r="CJ357" s="401"/>
      <c r="CK357" s="401"/>
      <c r="CL357" s="401"/>
      <c r="CM357" s="401"/>
      <c r="CN357" s="401"/>
      <c r="CO357" s="401"/>
      <c r="CP357" s="401"/>
      <c r="CQ357" s="401"/>
      <c r="CR357" s="401"/>
      <c r="CS357" s="401"/>
      <c r="CT357" s="401"/>
      <c r="CU357" s="401"/>
      <c r="CV357" s="401"/>
      <c r="CW357" s="401"/>
      <c r="CX357" s="401"/>
      <c r="CY357" s="401"/>
      <c r="CZ357" s="401"/>
      <c r="DA357" s="401"/>
      <c r="DB357" s="401"/>
      <c r="DC357" s="401"/>
      <c r="DD357" s="401"/>
      <c r="DE357" s="401"/>
      <c r="DF357" s="401"/>
      <c r="DG357" s="401"/>
      <c r="DH357" s="401"/>
      <c r="DI357" s="401"/>
      <c r="DJ357" s="401"/>
      <c r="DK357" s="401"/>
      <c r="DL357" s="401"/>
      <c r="DM357" s="401"/>
      <c r="DN357" s="401"/>
      <c r="DO357" s="401"/>
      <c r="DP357" s="401"/>
      <c r="DQ357" s="401"/>
      <c r="DR357" s="401"/>
      <c r="DS357" s="401"/>
      <c r="DT357" s="401"/>
      <c r="DU357" s="401"/>
      <c r="DV357" s="401"/>
      <c r="DW357" s="401"/>
      <c r="DX357" s="401"/>
      <c r="DY357" s="401"/>
      <c r="DZ357" s="401"/>
      <c r="EA357" s="401"/>
      <c r="EB357" s="401"/>
      <c r="EC357" s="401"/>
      <c r="ED357" s="401"/>
      <c r="EE357" s="401"/>
      <c r="EF357" s="401"/>
      <c r="EG357" s="401"/>
      <c r="EH357" s="401"/>
      <c r="EI357" s="401"/>
      <c r="EJ357" s="401"/>
      <c r="EK357" s="401"/>
      <c r="EL357" s="401"/>
      <c r="EM357" s="401"/>
      <c r="EN357" s="401"/>
      <c r="EO357" s="401"/>
      <c r="EP357" s="401"/>
      <c r="EQ357" s="401"/>
      <c r="ER357" s="401"/>
      <c r="ES357" s="401"/>
      <c r="ET357" s="401"/>
      <c r="EU357" s="401"/>
      <c r="EV357" s="401"/>
      <c r="EW357" s="401"/>
      <c r="EX357" s="401"/>
      <c r="EY357" s="401"/>
      <c r="EZ357" s="401"/>
      <c r="FA357" s="401"/>
      <c r="FB357" s="401"/>
      <c r="FC357" s="401"/>
      <c r="FD357" s="401"/>
      <c r="FE357" s="401"/>
      <c r="FF357" s="401"/>
      <c r="FG357" s="401"/>
      <c r="FH357" s="401"/>
      <c r="FI357" s="401"/>
      <c r="FJ357" s="401"/>
      <c r="FK357" s="401"/>
      <c r="FL357" s="401"/>
      <c r="FM357" s="401"/>
      <c r="FN357" s="401"/>
      <c r="FO357" s="401"/>
      <c r="FP357" s="401"/>
      <c r="FQ357" s="401"/>
      <c r="FR357" s="401"/>
      <c r="FS357" s="401"/>
      <c r="FT357" s="401"/>
      <c r="FU357" s="401"/>
      <c r="FV357" s="401"/>
      <c r="FW357" s="401"/>
      <c r="FX357" s="401"/>
      <c r="FY357" s="401"/>
      <c r="FZ357" s="401"/>
      <c r="GA357" s="401"/>
      <c r="GB357" s="401"/>
      <c r="GC357" s="401"/>
      <c r="GD357" s="401"/>
      <c r="GE357" s="401"/>
      <c r="GF357" s="401"/>
      <c r="GG357" s="401"/>
      <c r="GH357" s="401"/>
      <c r="GI357" s="401"/>
      <c r="GJ357" s="401"/>
      <c r="GK357" s="401"/>
      <c r="GL357" s="401"/>
      <c r="GM357" s="401"/>
      <c r="GN357" s="401"/>
      <c r="GO357" s="401"/>
      <c r="GP357" s="401"/>
      <c r="GQ357" s="401"/>
      <c r="GR357" s="401"/>
      <c r="GS357" s="401"/>
      <c r="GT357" s="401"/>
      <c r="GU357" s="401"/>
      <c r="GV357" s="401"/>
      <c r="GW357" s="401"/>
      <c r="GX357" s="401"/>
      <c r="GY357" s="401"/>
      <c r="GZ357" s="401"/>
      <c r="HA357" s="401"/>
      <c r="HB357" s="401"/>
      <c r="HC357" s="401"/>
      <c r="HD357" s="401"/>
      <c r="HE357" s="401"/>
      <c r="HF357" s="401"/>
      <c r="HG357" s="401"/>
      <c r="HH357" s="401"/>
      <c r="HI357" s="401"/>
      <c r="HJ357" s="401"/>
      <c r="HK357" s="401"/>
      <c r="HL357" s="401"/>
      <c r="HM357" s="401"/>
      <c r="HN357" s="401"/>
      <c r="HO357" s="401"/>
      <c r="HP357" s="401"/>
      <c r="HQ357" s="401"/>
      <c r="HR357" s="401"/>
      <c r="HS357" s="401"/>
      <c r="HT357" s="401"/>
      <c r="HU357" s="401"/>
      <c r="HV357" s="401"/>
      <c r="HW357" s="401"/>
      <c r="HX357" s="401"/>
      <c r="HY357" s="401"/>
      <c r="HZ357" s="401"/>
      <c r="IA357" s="401"/>
      <c r="IB357" s="401"/>
      <c r="IC357" s="401"/>
      <c r="ID357" s="401"/>
      <c r="IE357" s="401"/>
      <c r="IF357" s="401"/>
      <c r="IG357" s="401"/>
      <c r="IH357" s="401"/>
      <c r="II357" s="401"/>
      <c r="IJ357" s="401"/>
      <c r="IK357" s="401"/>
      <c r="IL357" s="401"/>
      <c r="IM357" s="401"/>
      <c r="IN357" s="401"/>
      <c r="IO357" s="401"/>
      <c r="IP357" s="401"/>
      <c r="IQ357" s="401"/>
      <c r="IR357" s="401"/>
      <c r="IS357" s="401"/>
      <c r="IT357" s="401"/>
      <c r="IU357" s="401"/>
      <c r="IV357" s="401"/>
      <c r="IW357" s="401"/>
      <c r="IX357" s="401"/>
      <c r="IY357" s="401"/>
      <c r="IZ357" s="401"/>
      <c r="JA357" s="401"/>
      <c r="JB357" s="401"/>
      <c r="JC357" s="401"/>
      <c r="JD357" s="401"/>
      <c r="JE357" s="401"/>
      <c r="JF357" s="401"/>
      <c r="JG357" s="401"/>
      <c r="JH357" s="401"/>
      <c r="JI357" s="401"/>
      <c r="JJ357" s="401"/>
      <c r="JK357" s="401"/>
      <c r="JL357" s="401"/>
      <c r="JM357" s="401"/>
      <c r="JN357" s="401"/>
      <c r="JO357" s="401"/>
      <c r="JP357" s="401"/>
      <c r="JQ357" s="401"/>
      <c r="JR357" s="401"/>
      <c r="JS357" s="401"/>
      <c r="JT357" s="401"/>
      <c r="JU357" s="401"/>
      <c r="JV357" s="401"/>
      <c r="JW357" s="401"/>
      <c r="JX357" s="401"/>
      <c r="JY357" s="401"/>
      <c r="JZ357" s="401"/>
      <c r="KA357" s="401"/>
      <c r="KB357" s="401"/>
      <c r="KC357" s="401"/>
      <c r="KD357" s="401"/>
      <c r="KE357" s="401"/>
      <c r="KF357" s="401"/>
      <c r="KG357" s="401"/>
      <c r="KH357" s="401"/>
      <c r="KI357" s="401"/>
      <c r="KJ357" s="401"/>
      <c r="KK357" s="401"/>
      <c r="KL357" s="401"/>
      <c r="KM357" s="401"/>
      <c r="KN357" s="401"/>
      <c r="KO357" s="401"/>
      <c r="KP357" s="401"/>
      <c r="KQ357" s="401"/>
      <c r="KR357" s="401"/>
      <c r="KS357" s="401"/>
      <c r="KT357" s="401"/>
      <c r="KU357" s="401"/>
      <c r="KV357" s="401"/>
      <c r="KW357" s="401"/>
      <c r="KX357" s="401"/>
      <c r="KY357" s="401"/>
      <c r="KZ357" s="401"/>
      <c r="LA357" s="401"/>
      <c r="LB357" s="401"/>
      <c r="LC357" s="401"/>
      <c r="LD357" s="401"/>
      <c r="LE357" s="401"/>
      <c r="LF357" s="401"/>
      <c r="LG357" s="401"/>
      <c r="LH357" s="401"/>
      <c r="LI357" s="401"/>
      <c r="LJ357" s="401"/>
      <c r="LK357" s="401"/>
      <c r="LL357" s="401"/>
      <c r="LM357" s="401"/>
      <c r="LN357" s="401"/>
      <c r="LO357" s="401"/>
      <c r="LP357" s="401"/>
      <c r="LQ357" s="401"/>
      <c r="LR357" s="401"/>
      <c r="LS357" s="401"/>
      <c r="LT357" s="401"/>
      <c r="LU357" s="401"/>
      <c r="LV357" s="401"/>
      <c r="LW357" s="401"/>
      <c r="LX357" s="401"/>
      <c r="LY357" s="401"/>
      <c r="LZ357" s="401"/>
      <c r="MA357" s="401"/>
      <c r="MB357" s="401"/>
      <c r="MC357" s="401"/>
      <c r="MD357" s="401"/>
      <c r="ME357" s="401"/>
      <c r="MF357" s="401"/>
      <c r="MG357" s="401"/>
      <c r="MH357" s="401"/>
      <c r="MI357" s="401"/>
      <c r="MJ357" s="401"/>
      <c r="MK357" s="401"/>
      <c r="ML357" s="401"/>
      <c r="MM357" s="401"/>
      <c r="MN357" s="401"/>
      <c r="MO357" s="401"/>
      <c r="MP357" s="401"/>
      <c r="MQ357" s="401"/>
      <c r="MR357" s="401"/>
      <c r="MS357" s="401"/>
      <c r="MT357" s="401"/>
      <c r="MU357" s="401"/>
      <c r="MV357" s="401"/>
      <c r="MW357" s="401"/>
      <c r="MX357" s="401"/>
      <c r="MY357" s="401"/>
      <c r="MZ357" s="401"/>
      <c r="NA357" s="401"/>
      <c r="NB357" s="401"/>
      <c r="NC357" s="401"/>
      <c r="ND357" s="401"/>
      <c r="NE357" s="401"/>
      <c r="NF357" s="401"/>
      <c r="NG357" s="401"/>
      <c r="NH357" s="401"/>
      <c r="NI357" s="401"/>
      <c r="NJ357" s="401"/>
      <c r="NK357" s="401"/>
      <c r="NL357" s="401"/>
      <c r="NM357" s="401"/>
      <c r="NN357" s="401"/>
      <c r="NO357" s="401"/>
      <c r="NP357" s="401"/>
      <c r="NQ357" s="401"/>
      <c r="NR357" s="401"/>
      <c r="NS357" s="401"/>
      <c r="NT357" s="401"/>
      <c r="NU357" s="401"/>
      <c r="NV357" s="401"/>
      <c r="NW357" s="401"/>
      <c r="NX357" s="401"/>
      <c r="NY357" s="401"/>
      <c r="NZ357" s="401"/>
      <c r="OA357" s="401"/>
      <c r="OB357" s="401"/>
      <c r="OC357" s="401"/>
      <c r="OD357" s="401"/>
      <c r="OE357" s="401"/>
      <c r="OF357" s="401"/>
      <c r="OG357" s="401"/>
      <c r="OH357" s="401"/>
      <c r="OI357" s="401"/>
      <c r="OJ357" s="401"/>
      <c r="OK357" s="401"/>
      <c r="OL357" s="401"/>
      <c r="OM357" s="401"/>
      <c r="ON357" s="401"/>
      <c r="OO357" s="401"/>
      <c r="OP357" s="401"/>
      <c r="OQ357" s="401"/>
      <c r="OR357" s="401"/>
      <c r="OS357" s="401"/>
      <c r="OT357" s="401"/>
      <c r="OU357" s="401"/>
      <c r="OV357" s="401"/>
      <c r="OW357" s="401"/>
      <c r="OX357" s="401"/>
      <c r="OY357" s="401"/>
      <c r="OZ357" s="401"/>
      <c r="PA357" s="401"/>
      <c r="PB357" s="401"/>
      <c r="PC357" s="401"/>
      <c r="PD357" s="401"/>
      <c r="PE357" s="401"/>
      <c r="PF357" s="401"/>
      <c r="PG357" s="401"/>
      <c r="PH357" s="401"/>
      <c r="PI357" s="401"/>
      <c r="PJ357" s="401"/>
      <c r="PK357" s="401"/>
      <c r="PL357" s="401"/>
      <c r="PM357" s="401"/>
      <c r="PN357" s="401"/>
      <c r="PO357" s="401"/>
      <c r="PP357" s="401"/>
      <c r="PQ357" s="401"/>
      <c r="PR357" s="401"/>
      <c r="PS357" s="401"/>
      <c r="PT357" s="401"/>
      <c r="PU357" s="401"/>
      <c r="PV357" s="401"/>
      <c r="PW357" s="401"/>
      <c r="PX357" s="401"/>
      <c r="PY357" s="401"/>
      <c r="PZ357" s="401"/>
      <c r="QA357" s="401"/>
      <c r="QB357" s="401"/>
      <c r="QC357" s="401"/>
      <c r="QD357" s="401"/>
      <c r="QE357" s="401"/>
      <c r="QF357" s="401"/>
      <c r="QG357" s="401"/>
      <c r="QH357" s="401"/>
      <c r="QI357" s="401"/>
      <c r="QJ357" s="401"/>
      <c r="QK357" s="401"/>
      <c r="QL357" s="401"/>
      <c r="QM357" s="401"/>
      <c r="QN357" s="401"/>
      <c r="QO357" s="401"/>
      <c r="QP357" s="401"/>
      <c r="QQ357" s="401"/>
      <c r="QR357" s="401"/>
      <c r="QS357" s="401"/>
      <c r="QT357" s="401"/>
      <c r="QU357" s="401"/>
      <c r="QV357" s="401"/>
      <c r="QW357" s="401"/>
      <c r="QX357" s="401"/>
      <c r="QY357" s="401"/>
      <c r="QZ357" s="401"/>
      <c r="RA357" s="401"/>
      <c r="RB357" s="401"/>
      <c r="RC357" s="401"/>
      <c r="RD357" s="401"/>
      <c r="RE357" s="401"/>
      <c r="RF357" s="401"/>
      <c r="RG357" s="401"/>
      <c r="RH357" s="401"/>
      <c r="RI357" s="401"/>
      <c r="RJ357" s="401"/>
      <c r="RK357" s="401"/>
      <c r="RL357" s="401"/>
      <c r="RM357" s="401"/>
      <c r="RN357" s="401"/>
      <c r="RO357" s="401"/>
      <c r="RP357" s="401"/>
      <c r="RQ357" s="401"/>
      <c r="RR357" s="401"/>
      <c r="RS357" s="401"/>
      <c r="RT357" s="401"/>
      <c r="RU357" s="401"/>
      <c r="RV357" s="401"/>
      <c r="RW357" s="401"/>
      <c r="RX357" s="401"/>
      <c r="RY357" s="401"/>
      <c r="RZ357" s="401"/>
      <c r="SA357" s="401"/>
      <c r="SB357" s="401"/>
      <c r="SC357" s="401"/>
      <c r="SD357" s="401"/>
      <c r="SE357" s="401"/>
      <c r="SF357" s="401"/>
      <c r="SG357" s="401"/>
      <c r="SH357" s="401"/>
      <c r="SI357" s="401"/>
      <c r="SJ357" s="401"/>
      <c r="SK357" s="401"/>
      <c r="SL357" s="401"/>
      <c r="SM357" s="401"/>
      <c r="SN357" s="401"/>
      <c r="SO357" s="401"/>
      <c r="SP357" s="401"/>
      <c r="SQ357" s="401"/>
      <c r="SR357" s="401"/>
      <c r="SS357" s="401"/>
      <c r="ST357" s="401"/>
      <c r="SU357" s="401"/>
      <c r="SV357" s="401"/>
      <c r="SW357" s="401"/>
      <c r="SX357" s="401"/>
      <c r="SY357" s="401"/>
      <c r="SZ357" s="401"/>
      <c r="TA357" s="401"/>
      <c r="TB357" s="401"/>
      <c r="TC357" s="401"/>
      <c r="TD357" s="401"/>
      <c r="TE357" s="401"/>
      <c r="TF357" s="401"/>
      <c r="TG357" s="401"/>
      <c r="TH357" s="401"/>
      <c r="TI357" s="401"/>
      <c r="TJ357" s="401"/>
      <c r="TK357" s="401"/>
      <c r="TL357" s="401"/>
      <c r="TM357" s="401"/>
      <c r="TN357" s="401"/>
      <c r="TO357" s="401"/>
      <c r="TP357" s="401"/>
      <c r="TQ357" s="401"/>
      <c r="TR357" s="401"/>
      <c r="TS357" s="401"/>
      <c r="TT357" s="401"/>
      <c r="TU357" s="401"/>
      <c r="TV357" s="401"/>
      <c r="TW357" s="401"/>
      <c r="TX357" s="401"/>
      <c r="TY357" s="401"/>
      <c r="TZ357" s="401"/>
      <c r="UA357" s="401"/>
      <c r="UB357" s="401"/>
      <c r="UC357" s="401"/>
      <c r="UD357" s="401"/>
      <c r="UE357" s="401"/>
      <c r="UF357" s="401"/>
      <c r="UG357" s="401"/>
      <c r="UH357" s="401"/>
      <c r="UI357" s="401"/>
      <c r="UJ357" s="401"/>
      <c r="UK357" s="401"/>
      <c r="UL357" s="401"/>
      <c r="UM357" s="401"/>
    </row>
    <row r="358" spans="1:559" s="401" customFormat="1" ht="13.95" customHeight="1">
      <c r="A358" s="953"/>
      <c r="B358" s="468" t="s">
        <v>1515</v>
      </c>
      <c r="C358" s="469" t="s">
        <v>882</v>
      </c>
      <c r="D358" s="469" t="s">
        <v>1547</v>
      </c>
      <c r="E358" s="469" t="s">
        <v>1548</v>
      </c>
      <c r="F358" s="470">
        <v>102.91</v>
      </c>
      <c r="G358" s="470">
        <v>1.85</v>
      </c>
      <c r="H358" s="470">
        <v>9.1999999999999993</v>
      </c>
      <c r="I358" s="471">
        <f t="shared" ref="I358:L359" si="200">I357</f>
        <v>3</v>
      </c>
      <c r="J358" s="472">
        <f t="shared" si="200"/>
        <v>65.166666666666671</v>
      </c>
      <c r="K358" s="472">
        <f t="shared" si="200"/>
        <v>43.713499440485563</v>
      </c>
      <c r="L358" s="473">
        <f t="shared" si="200"/>
        <v>0.67079538783353798</v>
      </c>
      <c r="M358" s="474">
        <f t="shared" si="186"/>
        <v>0.8634251161868105</v>
      </c>
      <c r="N358" s="475">
        <f t="shared" si="187"/>
        <v>0.80604811243104946</v>
      </c>
      <c r="O358" s="475">
        <f t="shared" si="188"/>
        <v>0.61209622486209891</v>
      </c>
      <c r="P358" s="475">
        <f t="shared" si="189"/>
        <v>0.38790377513790109</v>
      </c>
      <c r="Q358" s="476">
        <f t="shared" si="190"/>
        <v>1.1637113254137033</v>
      </c>
      <c r="R358" s="477"/>
      <c r="S358" s="472"/>
      <c r="T358" s="472"/>
      <c r="U358" s="473"/>
      <c r="V358" s="478">
        <f t="shared" si="191"/>
        <v>37.743333333333325</v>
      </c>
      <c r="W358" s="478">
        <f t="shared" si="192"/>
        <v>1.196</v>
      </c>
      <c r="X358" s="479">
        <f t="shared" si="193"/>
        <v>52.281345330820734</v>
      </c>
      <c r="Y358" s="480" t="str">
        <f t="shared" si="194"/>
        <v>Accept</v>
      </c>
      <c r="Z358" s="479"/>
      <c r="AA358" s="479"/>
      <c r="AB358" s="481"/>
      <c r="AC358" s="481"/>
      <c r="AD358" s="479"/>
      <c r="AE358" s="481"/>
      <c r="AF358" s="464"/>
      <c r="AG358" s="482"/>
      <c r="AH358" s="482"/>
      <c r="AI358" s="483"/>
      <c r="AJ358" s="552"/>
      <c r="AK358" s="552"/>
      <c r="AL358" s="552"/>
    </row>
    <row r="359" spans="1:559" s="501" customFormat="1" ht="13.95" customHeight="1">
      <c r="A359" s="953"/>
      <c r="B359" s="484" t="s">
        <v>1515</v>
      </c>
      <c r="C359" s="485" t="s">
        <v>882</v>
      </c>
      <c r="D359" s="485" t="s">
        <v>1549</v>
      </c>
      <c r="E359" s="485" t="s">
        <v>1550</v>
      </c>
      <c r="F359" s="486">
        <v>75.319999999999993</v>
      </c>
      <c r="G359" s="486">
        <v>1.52</v>
      </c>
      <c r="H359" s="486">
        <v>6.73</v>
      </c>
      <c r="I359" s="487">
        <f t="shared" si="200"/>
        <v>3</v>
      </c>
      <c r="J359" s="488">
        <f t="shared" si="200"/>
        <v>65.166666666666671</v>
      </c>
      <c r="K359" s="488">
        <f t="shared" si="200"/>
        <v>43.713499440485563</v>
      </c>
      <c r="L359" s="489">
        <f t="shared" si="200"/>
        <v>0.67079538783353798</v>
      </c>
      <c r="M359" s="490">
        <f t="shared" si="186"/>
        <v>0.23226997296697188</v>
      </c>
      <c r="N359" s="491">
        <f t="shared" si="187"/>
        <v>0.59183583358036773</v>
      </c>
      <c r="O359" s="491">
        <f t="shared" si="188"/>
        <v>0.18367166716073546</v>
      </c>
      <c r="P359" s="491">
        <f t="shared" si="189"/>
        <v>0.81632833283926454</v>
      </c>
      <c r="Q359" s="492">
        <f t="shared" si="190"/>
        <v>2.4489849985177936</v>
      </c>
      <c r="R359" s="493"/>
      <c r="S359" s="488"/>
      <c r="T359" s="488"/>
      <c r="U359" s="489"/>
      <c r="V359" s="494">
        <f t="shared" si="191"/>
        <v>10.153333333333322</v>
      </c>
      <c r="W359" s="494">
        <f t="shared" si="192"/>
        <v>1.196</v>
      </c>
      <c r="X359" s="495">
        <f t="shared" si="193"/>
        <v>52.281345330820734</v>
      </c>
      <c r="Y359" s="496" t="str">
        <f t="shared" si="194"/>
        <v>Accept</v>
      </c>
      <c r="Z359" s="495"/>
      <c r="AA359" s="495"/>
      <c r="AB359" s="497"/>
      <c r="AC359" s="497"/>
      <c r="AD359" s="495"/>
      <c r="AE359" s="497"/>
      <c r="AF359" s="498"/>
      <c r="AG359" s="499"/>
      <c r="AH359" s="499"/>
      <c r="AI359" s="500"/>
      <c r="AJ359" s="552"/>
      <c r="AK359" s="552"/>
      <c r="AL359" s="552"/>
      <c r="AM359" s="401"/>
      <c r="AN359" s="401"/>
      <c r="AO359" s="401"/>
      <c r="AP359" s="401"/>
      <c r="AQ359" s="401"/>
      <c r="AR359" s="401"/>
      <c r="AS359" s="401"/>
      <c r="AT359" s="401"/>
      <c r="AU359" s="401"/>
      <c r="AV359" s="401"/>
      <c r="AW359" s="401"/>
      <c r="AX359" s="401"/>
      <c r="AY359" s="401"/>
      <c r="AZ359" s="401"/>
      <c r="BA359" s="401"/>
      <c r="BB359" s="401"/>
      <c r="BC359" s="401"/>
      <c r="BD359" s="401"/>
      <c r="BE359" s="401"/>
      <c r="BF359" s="401"/>
      <c r="BG359" s="401"/>
      <c r="BH359" s="401"/>
      <c r="BI359" s="401"/>
      <c r="BJ359" s="401"/>
      <c r="BK359" s="401"/>
      <c r="BL359" s="401"/>
      <c r="BM359" s="401"/>
      <c r="BN359" s="401"/>
      <c r="BO359" s="401"/>
      <c r="BP359" s="401"/>
      <c r="BQ359" s="401"/>
      <c r="BR359" s="401"/>
      <c r="BS359" s="401"/>
      <c r="BT359" s="401"/>
      <c r="BU359" s="401"/>
      <c r="BV359" s="401"/>
      <c r="BW359" s="401"/>
      <c r="BX359" s="401"/>
      <c r="BY359" s="401"/>
      <c r="BZ359" s="401"/>
      <c r="CA359" s="401"/>
      <c r="CB359" s="401"/>
      <c r="CC359" s="401"/>
      <c r="CD359" s="401"/>
      <c r="CE359" s="401"/>
      <c r="CF359" s="401"/>
      <c r="CG359" s="401"/>
      <c r="CH359" s="401"/>
      <c r="CI359" s="401"/>
      <c r="CJ359" s="401"/>
      <c r="CK359" s="401"/>
      <c r="CL359" s="401"/>
      <c r="CM359" s="401"/>
      <c r="CN359" s="401"/>
      <c r="CO359" s="401"/>
      <c r="CP359" s="401"/>
      <c r="CQ359" s="401"/>
      <c r="CR359" s="401"/>
      <c r="CS359" s="401"/>
      <c r="CT359" s="401"/>
      <c r="CU359" s="401"/>
      <c r="CV359" s="401"/>
      <c r="CW359" s="401"/>
      <c r="CX359" s="401"/>
      <c r="CY359" s="401"/>
      <c r="CZ359" s="401"/>
      <c r="DA359" s="401"/>
      <c r="DB359" s="401"/>
      <c r="DC359" s="401"/>
      <c r="DD359" s="401"/>
      <c r="DE359" s="401"/>
      <c r="DF359" s="401"/>
      <c r="DG359" s="401"/>
      <c r="DH359" s="401"/>
      <c r="DI359" s="401"/>
      <c r="DJ359" s="401"/>
      <c r="DK359" s="401"/>
      <c r="DL359" s="401"/>
      <c r="DM359" s="401"/>
      <c r="DN359" s="401"/>
      <c r="DO359" s="401"/>
      <c r="DP359" s="401"/>
      <c r="DQ359" s="401"/>
      <c r="DR359" s="401"/>
      <c r="DS359" s="401"/>
      <c r="DT359" s="401"/>
      <c r="DU359" s="401"/>
      <c r="DV359" s="401"/>
      <c r="DW359" s="401"/>
      <c r="DX359" s="401"/>
      <c r="DY359" s="401"/>
      <c r="DZ359" s="401"/>
      <c r="EA359" s="401"/>
      <c r="EB359" s="401"/>
      <c r="EC359" s="401"/>
      <c r="ED359" s="401"/>
      <c r="EE359" s="401"/>
      <c r="EF359" s="401"/>
      <c r="EG359" s="401"/>
      <c r="EH359" s="401"/>
      <c r="EI359" s="401"/>
      <c r="EJ359" s="401"/>
      <c r="EK359" s="401"/>
      <c r="EL359" s="401"/>
      <c r="EM359" s="401"/>
      <c r="EN359" s="401"/>
      <c r="EO359" s="401"/>
      <c r="EP359" s="401"/>
      <c r="EQ359" s="401"/>
      <c r="ER359" s="401"/>
      <c r="ES359" s="401"/>
      <c r="ET359" s="401"/>
      <c r="EU359" s="401"/>
      <c r="EV359" s="401"/>
      <c r="EW359" s="401"/>
      <c r="EX359" s="401"/>
      <c r="EY359" s="401"/>
      <c r="EZ359" s="401"/>
      <c r="FA359" s="401"/>
      <c r="FB359" s="401"/>
      <c r="FC359" s="401"/>
      <c r="FD359" s="401"/>
      <c r="FE359" s="401"/>
      <c r="FF359" s="401"/>
      <c r="FG359" s="401"/>
      <c r="FH359" s="401"/>
      <c r="FI359" s="401"/>
      <c r="FJ359" s="401"/>
      <c r="FK359" s="401"/>
      <c r="FL359" s="401"/>
      <c r="FM359" s="401"/>
      <c r="FN359" s="401"/>
      <c r="FO359" s="401"/>
      <c r="FP359" s="401"/>
      <c r="FQ359" s="401"/>
      <c r="FR359" s="401"/>
      <c r="FS359" s="401"/>
      <c r="FT359" s="401"/>
      <c r="FU359" s="401"/>
      <c r="FV359" s="401"/>
      <c r="FW359" s="401"/>
      <c r="FX359" s="401"/>
      <c r="FY359" s="401"/>
      <c r="FZ359" s="401"/>
      <c r="GA359" s="401"/>
      <c r="GB359" s="401"/>
      <c r="GC359" s="401"/>
      <c r="GD359" s="401"/>
      <c r="GE359" s="401"/>
      <c r="GF359" s="401"/>
      <c r="GG359" s="401"/>
      <c r="GH359" s="401"/>
      <c r="GI359" s="401"/>
      <c r="GJ359" s="401"/>
      <c r="GK359" s="401"/>
      <c r="GL359" s="401"/>
      <c r="GM359" s="401"/>
      <c r="GN359" s="401"/>
      <c r="GO359" s="401"/>
      <c r="GP359" s="401"/>
      <c r="GQ359" s="401"/>
      <c r="GR359" s="401"/>
      <c r="GS359" s="401"/>
      <c r="GT359" s="401"/>
      <c r="GU359" s="401"/>
      <c r="GV359" s="401"/>
      <c r="GW359" s="401"/>
      <c r="GX359" s="401"/>
      <c r="GY359" s="401"/>
      <c r="GZ359" s="401"/>
      <c r="HA359" s="401"/>
      <c r="HB359" s="401"/>
      <c r="HC359" s="401"/>
      <c r="HD359" s="401"/>
      <c r="HE359" s="401"/>
      <c r="HF359" s="401"/>
      <c r="HG359" s="401"/>
      <c r="HH359" s="401"/>
      <c r="HI359" s="401"/>
      <c r="HJ359" s="401"/>
      <c r="HK359" s="401"/>
      <c r="HL359" s="401"/>
      <c r="HM359" s="401"/>
      <c r="HN359" s="401"/>
      <c r="HO359" s="401"/>
      <c r="HP359" s="401"/>
      <c r="HQ359" s="401"/>
      <c r="HR359" s="401"/>
      <c r="HS359" s="401"/>
      <c r="HT359" s="401"/>
      <c r="HU359" s="401"/>
      <c r="HV359" s="401"/>
      <c r="HW359" s="401"/>
      <c r="HX359" s="401"/>
      <c r="HY359" s="401"/>
      <c r="HZ359" s="401"/>
      <c r="IA359" s="401"/>
      <c r="IB359" s="401"/>
      <c r="IC359" s="401"/>
      <c r="ID359" s="401"/>
      <c r="IE359" s="401"/>
      <c r="IF359" s="401"/>
      <c r="IG359" s="401"/>
      <c r="IH359" s="401"/>
      <c r="II359" s="401"/>
      <c r="IJ359" s="401"/>
      <c r="IK359" s="401"/>
      <c r="IL359" s="401"/>
      <c r="IM359" s="401"/>
      <c r="IN359" s="401"/>
      <c r="IO359" s="401"/>
      <c r="IP359" s="401"/>
      <c r="IQ359" s="401"/>
      <c r="IR359" s="401"/>
      <c r="IS359" s="401"/>
      <c r="IT359" s="401"/>
      <c r="IU359" s="401"/>
      <c r="IV359" s="401"/>
      <c r="IW359" s="401"/>
      <c r="IX359" s="401"/>
      <c r="IY359" s="401"/>
      <c r="IZ359" s="401"/>
      <c r="JA359" s="401"/>
      <c r="JB359" s="401"/>
      <c r="JC359" s="401"/>
      <c r="JD359" s="401"/>
      <c r="JE359" s="401"/>
      <c r="JF359" s="401"/>
      <c r="JG359" s="401"/>
      <c r="JH359" s="401"/>
      <c r="JI359" s="401"/>
      <c r="JJ359" s="401"/>
      <c r="JK359" s="401"/>
      <c r="JL359" s="401"/>
      <c r="JM359" s="401"/>
      <c r="JN359" s="401"/>
      <c r="JO359" s="401"/>
      <c r="JP359" s="401"/>
      <c r="JQ359" s="401"/>
      <c r="JR359" s="401"/>
      <c r="JS359" s="401"/>
      <c r="JT359" s="401"/>
      <c r="JU359" s="401"/>
      <c r="JV359" s="401"/>
      <c r="JW359" s="401"/>
      <c r="JX359" s="401"/>
      <c r="JY359" s="401"/>
      <c r="JZ359" s="401"/>
      <c r="KA359" s="401"/>
      <c r="KB359" s="401"/>
      <c r="KC359" s="401"/>
      <c r="KD359" s="401"/>
      <c r="KE359" s="401"/>
      <c r="KF359" s="401"/>
      <c r="KG359" s="401"/>
      <c r="KH359" s="401"/>
      <c r="KI359" s="401"/>
      <c r="KJ359" s="401"/>
      <c r="KK359" s="401"/>
      <c r="KL359" s="401"/>
      <c r="KM359" s="401"/>
      <c r="KN359" s="401"/>
      <c r="KO359" s="401"/>
      <c r="KP359" s="401"/>
      <c r="KQ359" s="401"/>
      <c r="KR359" s="401"/>
      <c r="KS359" s="401"/>
      <c r="KT359" s="401"/>
      <c r="KU359" s="401"/>
      <c r="KV359" s="401"/>
      <c r="KW359" s="401"/>
      <c r="KX359" s="401"/>
      <c r="KY359" s="401"/>
      <c r="KZ359" s="401"/>
      <c r="LA359" s="401"/>
      <c r="LB359" s="401"/>
      <c r="LC359" s="401"/>
      <c r="LD359" s="401"/>
      <c r="LE359" s="401"/>
      <c r="LF359" s="401"/>
      <c r="LG359" s="401"/>
      <c r="LH359" s="401"/>
      <c r="LI359" s="401"/>
      <c r="LJ359" s="401"/>
      <c r="LK359" s="401"/>
      <c r="LL359" s="401"/>
      <c r="LM359" s="401"/>
      <c r="LN359" s="401"/>
      <c r="LO359" s="401"/>
      <c r="LP359" s="401"/>
      <c r="LQ359" s="401"/>
      <c r="LR359" s="401"/>
      <c r="LS359" s="401"/>
      <c r="LT359" s="401"/>
      <c r="LU359" s="401"/>
      <c r="LV359" s="401"/>
      <c r="LW359" s="401"/>
      <c r="LX359" s="401"/>
      <c r="LY359" s="401"/>
      <c r="LZ359" s="401"/>
      <c r="MA359" s="401"/>
      <c r="MB359" s="401"/>
      <c r="MC359" s="401"/>
      <c r="MD359" s="401"/>
      <c r="ME359" s="401"/>
      <c r="MF359" s="401"/>
      <c r="MG359" s="401"/>
      <c r="MH359" s="401"/>
      <c r="MI359" s="401"/>
      <c r="MJ359" s="401"/>
      <c r="MK359" s="401"/>
      <c r="ML359" s="401"/>
      <c r="MM359" s="401"/>
      <c r="MN359" s="401"/>
      <c r="MO359" s="401"/>
      <c r="MP359" s="401"/>
      <c r="MQ359" s="401"/>
      <c r="MR359" s="401"/>
      <c r="MS359" s="401"/>
      <c r="MT359" s="401"/>
      <c r="MU359" s="401"/>
      <c r="MV359" s="401"/>
      <c r="MW359" s="401"/>
      <c r="MX359" s="401"/>
      <c r="MY359" s="401"/>
      <c r="MZ359" s="401"/>
      <c r="NA359" s="401"/>
      <c r="NB359" s="401"/>
      <c r="NC359" s="401"/>
      <c r="ND359" s="401"/>
      <c r="NE359" s="401"/>
      <c r="NF359" s="401"/>
      <c r="NG359" s="401"/>
      <c r="NH359" s="401"/>
      <c r="NI359" s="401"/>
      <c r="NJ359" s="401"/>
      <c r="NK359" s="401"/>
      <c r="NL359" s="401"/>
      <c r="NM359" s="401"/>
      <c r="NN359" s="401"/>
      <c r="NO359" s="401"/>
      <c r="NP359" s="401"/>
      <c r="NQ359" s="401"/>
      <c r="NR359" s="401"/>
      <c r="NS359" s="401"/>
      <c r="NT359" s="401"/>
      <c r="NU359" s="401"/>
      <c r="NV359" s="401"/>
      <c r="NW359" s="401"/>
      <c r="NX359" s="401"/>
      <c r="NY359" s="401"/>
      <c r="NZ359" s="401"/>
      <c r="OA359" s="401"/>
      <c r="OB359" s="401"/>
      <c r="OC359" s="401"/>
      <c r="OD359" s="401"/>
      <c r="OE359" s="401"/>
      <c r="OF359" s="401"/>
      <c r="OG359" s="401"/>
      <c r="OH359" s="401"/>
      <c r="OI359" s="401"/>
      <c r="OJ359" s="401"/>
      <c r="OK359" s="401"/>
      <c r="OL359" s="401"/>
      <c r="OM359" s="401"/>
      <c r="ON359" s="401"/>
      <c r="OO359" s="401"/>
      <c r="OP359" s="401"/>
      <c r="OQ359" s="401"/>
      <c r="OR359" s="401"/>
      <c r="OS359" s="401"/>
      <c r="OT359" s="401"/>
      <c r="OU359" s="401"/>
      <c r="OV359" s="401"/>
      <c r="OW359" s="401"/>
      <c r="OX359" s="401"/>
      <c r="OY359" s="401"/>
      <c r="OZ359" s="401"/>
      <c r="PA359" s="401"/>
      <c r="PB359" s="401"/>
      <c r="PC359" s="401"/>
      <c r="PD359" s="401"/>
      <c r="PE359" s="401"/>
      <c r="PF359" s="401"/>
      <c r="PG359" s="401"/>
      <c r="PH359" s="401"/>
      <c r="PI359" s="401"/>
      <c r="PJ359" s="401"/>
      <c r="PK359" s="401"/>
      <c r="PL359" s="401"/>
      <c r="PM359" s="401"/>
      <c r="PN359" s="401"/>
      <c r="PO359" s="401"/>
      <c r="PP359" s="401"/>
      <c r="PQ359" s="401"/>
      <c r="PR359" s="401"/>
      <c r="PS359" s="401"/>
      <c r="PT359" s="401"/>
      <c r="PU359" s="401"/>
      <c r="PV359" s="401"/>
      <c r="PW359" s="401"/>
      <c r="PX359" s="401"/>
      <c r="PY359" s="401"/>
      <c r="PZ359" s="401"/>
      <c r="QA359" s="401"/>
      <c r="QB359" s="401"/>
      <c r="QC359" s="401"/>
      <c r="QD359" s="401"/>
      <c r="QE359" s="401"/>
      <c r="QF359" s="401"/>
      <c r="QG359" s="401"/>
      <c r="QH359" s="401"/>
      <c r="QI359" s="401"/>
      <c r="QJ359" s="401"/>
      <c r="QK359" s="401"/>
      <c r="QL359" s="401"/>
      <c r="QM359" s="401"/>
      <c r="QN359" s="401"/>
      <c r="QO359" s="401"/>
      <c r="QP359" s="401"/>
      <c r="QQ359" s="401"/>
      <c r="QR359" s="401"/>
      <c r="QS359" s="401"/>
      <c r="QT359" s="401"/>
      <c r="QU359" s="401"/>
      <c r="QV359" s="401"/>
      <c r="QW359" s="401"/>
      <c r="QX359" s="401"/>
      <c r="QY359" s="401"/>
      <c r="QZ359" s="401"/>
      <c r="RA359" s="401"/>
      <c r="RB359" s="401"/>
      <c r="RC359" s="401"/>
      <c r="RD359" s="401"/>
      <c r="RE359" s="401"/>
      <c r="RF359" s="401"/>
      <c r="RG359" s="401"/>
      <c r="RH359" s="401"/>
      <c r="RI359" s="401"/>
      <c r="RJ359" s="401"/>
      <c r="RK359" s="401"/>
      <c r="RL359" s="401"/>
      <c r="RM359" s="401"/>
      <c r="RN359" s="401"/>
      <c r="RO359" s="401"/>
      <c r="RP359" s="401"/>
      <c r="RQ359" s="401"/>
      <c r="RR359" s="401"/>
      <c r="RS359" s="401"/>
      <c r="RT359" s="401"/>
      <c r="RU359" s="401"/>
      <c r="RV359" s="401"/>
      <c r="RW359" s="401"/>
      <c r="RX359" s="401"/>
      <c r="RY359" s="401"/>
      <c r="RZ359" s="401"/>
      <c r="SA359" s="401"/>
      <c r="SB359" s="401"/>
      <c r="SC359" s="401"/>
      <c r="SD359" s="401"/>
      <c r="SE359" s="401"/>
      <c r="SF359" s="401"/>
      <c r="SG359" s="401"/>
      <c r="SH359" s="401"/>
      <c r="SI359" s="401"/>
      <c r="SJ359" s="401"/>
      <c r="SK359" s="401"/>
      <c r="SL359" s="401"/>
      <c r="SM359" s="401"/>
      <c r="SN359" s="401"/>
      <c r="SO359" s="401"/>
      <c r="SP359" s="401"/>
      <c r="SQ359" s="401"/>
      <c r="SR359" s="401"/>
      <c r="SS359" s="401"/>
      <c r="ST359" s="401"/>
      <c r="SU359" s="401"/>
      <c r="SV359" s="401"/>
      <c r="SW359" s="401"/>
      <c r="SX359" s="401"/>
      <c r="SY359" s="401"/>
      <c r="SZ359" s="401"/>
      <c r="TA359" s="401"/>
      <c r="TB359" s="401"/>
      <c r="TC359" s="401"/>
      <c r="TD359" s="401"/>
      <c r="TE359" s="401"/>
      <c r="TF359" s="401"/>
      <c r="TG359" s="401"/>
      <c r="TH359" s="401"/>
      <c r="TI359" s="401"/>
      <c r="TJ359" s="401"/>
      <c r="TK359" s="401"/>
      <c r="TL359" s="401"/>
      <c r="TM359" s="401"/>
      <c r="TN359" s="401"/>
      <c r="TO359" s="401"/>
      <c r="TP359" s="401"/>
      <c r="TQ359" s="401"/>
      <c r="TR359" s="401"/>
      <c r="TS359" s="401"/>
      <c r="TT359" s="401"/>
      <c r="TU359" s="401"/>
      <c r="TV359" s="401"/>
      <c r="TW359" s="401"/>
      <c r="TX359" s="401"/>
      <c r="TY359" s="401"/>
      <c r="TZ359" s="401"/>
      <c r="UA359" s="401"/>
      <c r="UB359" s="401"/>
      <c r="UC359" s="401"/>
      <c r="UD359" s="401"/>
      <c r="UE359" s="401"/>
      <c r="UF359" s="401"/>
      <c r="UG359" s="401"/>
      <c r="UH359" s="401"/>
      <c r="UI359" s="401"/>
      <c r="UJ359" s="401"/>
      <c r="UK359" s="401"/>
      <c r="UL359" s="401"/>
      <c r="UM359" s="401"/>
    </row>
    <row r="360" spans="1:559" s="467" customFormat="1" ht="13.95" customHeight="1">
      <c r="A360" s="953"/>
      <c r="B360" s="450" t="s">
        <v>1515</v>
      </c>
      <c r="C360" s="451" t="s">
        <v>880</v>
      </c>
      <c r="D360" s="451" t="s">
        <v>1551</v>
      </c>
      <c r="E360" s="451" t="s">
        <v>1552</v>
      </c>
      <c r="F360" s="452">
        <v>61.34</v>
      </c>
      <c r="G360" s="452">
        <v>1.48</v>
      </c>
      <c r="H360" s="452">
        <v>5.52</v>
      </c>
      <c r="I360" s="453">
        <f>COUNT(F360:F367)</f>
        <v>8</v>
      </c>
      <c r="J360" s="458">
        <f>AVERAGE(F360:F367)</f>
        <v>59.120000000000005</v>
      </c>
      <c r="K360" s="458">
        <f>STDEV(F360:F367)</f>
        <v>21.89962948153623</v>
      </c>
      <c r="L360" s="459">
        <f>K360/J360</f>
        <v>0.37042675036427991</v>
      </c>
      <c r="M360" s="454">
        <f t="shared" si="186"/>
        <v>0.1013715780840813</v>
      </c>
      <c r="N360" s="455">
        <f t="shared" si="187"/>
        <v>0.54037225118470578</v>
      </c>
      <c r="O360" s="455">
        <f t="shared" si="188"/>
        <v>8.0744502369411553E-2</v>
      </c>
      <c r="P360" s="455">
        <f t="shared" si="189"/>
        <v>0.91925549763058845</v>
      </c>
      <c r="Q360" s="456">
        <f t="shared" si="190"/>
        <v>7.3540439810447076</v>
      </c>
      <c r="R360" s="457">
        <f>COUNT(F360:F367)</f>
        <v>8</v>
      </c>
      <c r="S360" s="458">
        <f>AVERAGE(F360:F367)</f>
        <v>59.120000000000005</v>
      </c>
      <c r="T360" s="458">
        <f>STDEV(F360:F367)</f>
        <v>21.89962948153623</v>
      </c>
      <c r="U360" s="459">
        <f t="shared" si="197"/>
        <v>0.37042675036427991</v>
      </c>
      <c r="V360" s="460">
        <f t="shared" si="191"/>
        <v>2.2199999999999989</v>
      </c>
      <c r="W360" s="460">
        <f t="shared" si="192"/>
        <v>1.7629999999999999</v>
      </c>
      <c r="X360" s="461">
        <f t="shared" si="193"/>
        <v>38.609046775948372</v>
      </c>
      <c r="Y360" s="462" t="str">
        <f t="shared" si="194"/>
        <v>Accept</v>
      </c>
      <c r="Z360" s="461"/>
      <c r="AA360" s="461"/>
      <c r="AB360" s="463"/>
      <c r="AC360" s="463"/>
      <c r="AD360" s="461"/>
      <c r="AE360" s="463"/>
      <c r="AF360" s="464">
        <f>COUNT(F360:F367)</f>
        <v>8</v>
      </c>
      <c r="AG360" s="465">
        <f>AVERAGE(F360:F367)</f>
        <v>59.120000000000005</v>
      </c>
      <c r="AH360" s="465">
        <f>STDEV(F360:F367)</f>
        <v>21.89962948153623</v>
      </c>
      <c r="AI360" s="466">
        <f>AH360/AG360</f>
        <v>0.37042675036427991</v>
      </c>
      <c r="AJ360" s="552"/>
      <c r="AK360" s="552"/>
      <c r="AL360" s="552"/>
      <c r="AM360" s="401"/>
      <c r="AN360" s="401"/>
      <c r="AO360" s="401"/>
      <c r="AP360" s="401"/>
      <c r="AQ360" s="401"/>
      <c r="AR360" s="401"/>
      <c r="AS360" s="401"/>
      <c r="AT360" s="401"/>
      <c r="AU360" s="401"/>
      <c r="AV360" s="401"/>
      <c r="AW360" s="401"/>
      <c r="AX360" s="401"/>
      <c r="AY360" s="401"/>
      <c r="AZ360" s="401"/>
      <c r="BA360" s="401"/>
      <c r="BB360" s="401"/>
      <c r="BC360" s="401"/>
      <c r="BD360" s="401"/>
      <c r="BE360" s="401"/>
      <c r="BF360" s="401"/>
      <c r="BG360" s="401"/>
      <c r="BH360" s="401"/>
      <c r="BI360" s="401"/>
      <c r="BJ360" s="401"/>
      <c r="BK360" s="401"/>
      <c r="BL360" s="401"/>
      <c r="BM360" s="401"/>
      <c r="BN360" s="401"/>
      <c r="BO360" s="401"/>
      <c r="BP360" s="401"/>
      <c r="BQ360" s="401"/>
      <c r="BR360" s="401"/>
      <c r="BS360" s="401"/>
      <c r="BT360" s="401"/>
      <c r="BU360" s="401"/>
      <c r="BV360" s="401"/>
      <c r="BW360" s="401"/>
      <c r="BX360" s="401"/>
      <c r="BY360" s="401"/>
      <c r="BZ360" s="401"/>
      <c r="CA360" s="401"/>
      <c r="CB360" s="401"/>
      <c r="CC360" s="401"/>
      <c r="CD360" s="401"/>
      <c r="CE360" s="401"/>
      <c r="CF360" s="401"/>
      <c r="CG360" s="401"/>
      <c r="CH360" s="401"/>
      <c r="CI360" s="401"/>
      <c r="CJ360" s="401"/>
      <c r="CK360" s="401"/>
      <c r="CL360" s="401"/>
      <c r="CM360" s="401"/>
      <c r="CN360" s="401"/>
      <c r="CO360" s="401"/>
      <c r="CP360" s="401"/>
      <c r="CQ360" s="401"/>
      <c r="CR360" s="401"/>
      <c r="CS360" s="401"/>
      <c r="CT360" s="401"/>
      <c r="CU360" s="401"/>
      <c r="CV360" s="401"/>
      <c r="CW360" s="401"/>
      <c r="CX360" s="401"/>
      <c r="CY360" s="401"/>
      <c r="CZ360" s="401"/>
      <c r="DA360" s="401"/>
      <c r="DB360" s="401"/>
      <c r="DC360" s="401"/>
      <c r="DD360" s="401"/>
      <c r="DE360" s="401"/>
      <c r="DF360" s="401"/>
      <c r="DG360" s="401"/>
      <c r="DH360" s="401"/>
      <c r="DI360" s="401"/>
      <c r="DJ360" s="401"/>
      <c r="DK360" s="401"/>
      <c r="DL360" s="401"/>
      <c r="DM360" s="401"/>
      <c r="DN360" s="401"/>
      <c r="DO360" s="401"/>
      <c r="DP360" s="401"/>
      <c r="DQ360" s="401"/>
      <c r="DR360" s="401"/>
      <c r="DS360" s="401"/>
      <c r="DT360" s="401"/>
      <c r="DU360" s="401"/>
      <c r="DV360" s="401"/>
      <c r="DW360" s="401"/>
      <c r="DX360" s="401"/>
      <c r="DY360" s="401"/>
      <c r="DZ360" s="401"/>
      <c r="EA360" s="401"/>
      <c r="EB360" s="401"/>
      <c r="EC360" s="401"/>
      <c r="ED360" s="401"/>
      <c r="EE360" s="401"/>
      <c r="EF360" s="401"/>
      <c r="EG360" s="401"/>
      <c r="EH360" s="401"/>
      <c r="EI360" s="401"/>
      <c r="EJ360" s="401"/>
      <c r="EK360" s="401"/>
      <c r="EL360" s="401"/>
      <c r="EM360" s="401"/>
      <c r="EN360" s="401"/>
      <c r="EO360" s="401"/>
      <c r="EP360" s="401"/>
      <c r="EQ360" s="401"/>
      <c r="ER360" s="401"/>
      <c r="ES360" s="401"/>
      <c r="ET360" s="401"/>
      <c r="EU360" s="401"/>
      <c r="EV360" s="401"/>
      <c r="EW360" s="401"/>
      <c r="EX360" s="401"/>
      <c r="EY360" s="401"/>
      <c r="EZ360" s="401"/>
      <c r="FA360" s="401"/>
      <c r="FB360" s="401"/>
      <c r="FC360" s="401"/>
      <c r="FD360" s="401"/>
      <c r="FE360" s="401"/>
      <c r="FF360" s="401"/>
      <c r="FG360" s="401"/>
      <c r="FH360" s="401"/>
      <c r="FI360" s="401"/>
      <c r="FJ360" s="401"/>
      <c r="FK360" s="401"/>
      <c r="FL360" s="401"/>
      <c r="FM360" s="401"/>
      <c r="FN360" s="401"/>
      <c r="FO360" s="401"/>
      <c r="FP360" s="401"/>
      <c r="FQ360" s="401"/>
      <c r="FR360" s="401"/>
      <c r="FS360" s="401"/>
      <c r="FT360" s="401"/>
      <c r="FU360" s="401"/>
      <c r="FV360" s="401"/>
      <c r="FW360" s="401"/>
      <c r="FX360" s="401"/>
      <c r="FY360" s="401"/>
      <c r="FZ360" s="401"/>
      <c r="GA360" s="401"/>
      <c r="GB360" s="401"/>
      <c r="GC360" s="401"/>
      <c r="GD360" s="401"/>
      <c r="GE360" s="401"/>
      <c r="GF360" s="401"/>
      <c r="GG360" s="401"/>
      <c r="GH360" s="401"/>
      <c r="GI360" s="401"/>
      <c r="GJ360" s="401"/>
      <c r="GK360" s="401"/>
      <c r="GL360" s="401"/>
      <c r="GM360" s="401"/>
      <c r="GN360" s="401"/>
      <c r="GO360" s="401"/>
      <c r="GP360" s="401"/>
      <c r="GQ360" s="401"/>
      <c r="GR360" s="401"/>
      <c r="GS360" s="401"/>
      <c r="GT360" s="401"/>
      <c r="GU360" s="401"/>
      <c r="GV360" s="401"/>
      <c r="GW360" s="401"/>
      <c r="GX360" s="401"/>
      <c r="GY360" s="401"/>
      <c r="GZ360" s="401"/>
      <c r="HA360" s="401"/>
      <c r="HB360" s="401"/>
      <c r="HC360" s="401"/>
      <c r="HD360" s="401"/>
      <c r="HE360" s="401"/>
      <c r="HF360" s="401"/>
      <c r="HG360" s="401"/>
      <c r="HH360" s="401"/>
      <c r="HI360" s="401"/>
      <c r="HJ360" s="401"/>
      <c r="HK360" s="401"/>
      <c r="HL360" s="401"/>
      <c r="HM360" s="401"/>
      <c r="HN360" s="401"/>
      <c r="HO360" s="401"/>
      <c r="HP360" s="401"/>
      <c r="HQ360" s="401"/>
      <c r="HR360" s="401"/>
      <c r="HS360" s="401"/>
      <c r="HT360" s="401"/>
      <c r="HU360" s="401"/>
      <c r="HV360" s="401"/>
      <c r="HW360" s="401"/>
      <c r="HX360" s="401"/>
      <c r="HY360" s="401"/>
      <c r="HZ360" s="401"/>
      <c r="IA360" s="401"/>
      <c r="IB360" s="401"/>
      <c r="IC360" s="401"/>
      <c r="ID360" s="401"/>
      <c r="IE360" s="401"/>
      <c r="IF360" s="401"/>
      <c r="IG360" s="401"/>
      <c r="IH360" s="401"/>
      <c r="II360" s="401"/>
      <c r="IJ360" s="401"/>
      <c r="IK360" s="401"/>
      <c r="IL360" s="401"/>
      <c r="IM360" s="401"/>
      <c r="IN360" s="401"/>
      <c r="IO360" s="401"/>
      <c r="IP360" s="401"/>
      <c r="IQ360" s="401"/>
      <c r="IR360" s="401"/>
      <c r="IS360" s="401"/>
      <c r="IT360" s="401"/>
      <c r="IU360" s="401"/>
      <c r="IV360" s="401"/>
      <c r="IW360" s="401"/>
      <c r="IX360" s="401"/>
      <c r="IY360" s="401"/>
      <c r="IZ360" s="401"/>
      <c r="JA360" s="401"/>
      <c r="JB360" s="401"/>
      <c r="JC360" s="401"/>
      <c r="JD360" s="401"/>
      <c r="JE360" s="401"/>
      <c r="JF360" s="401"/>
      <c r="JG360" s="401"/>
      <c r="JH360" s="401"/>
      <c r="JI360" s="401"/>
      <c r="JJ360" s="401"/>
      <c r="JK360" s="401"/>
      <c r="JL360" s="401"/>
      <c r="JM360" s="401"/>
      <c r="JN360" s="401"/>
      <c r="JO360" s="401"/>
      <c r="JP360" s="401"/>
      <c r="JQ360" s="401"/>
      <c r="JR360" s="401"/>
      <c r="JS360" s="401"/>
      <c r="JT360" s="401"/>
      <c r="JU360" s="401"/>
      <c r="JV360" s="401"/>
      <c r="JW360" s="401"/>
      <c r="JX360" s="401"/>
      <c r="JY360" s="401"/>
      <c r="JZ360" s="401"/>
      <c r="KA360" s="401"/>
      <c r="KB360" s="401"/>
      <c r="KC360" s="401"/>
      <c r="KD360" s="401"/>
      <c r="KE360" s="401"/>
      <c r="KF360" s="401"/>
      <c r="KG360" s="401"/>
      <c r="KH360" s="401"/>
      <c r="KI360" s="401"/>
      <c r="KJ360" s="401"/>
      <c r="KK360" s="401"/>
      <c r="KL360" s="401"/>
      <c r="KM360" s="401"/>
      <c r="KN360" s="401"/>
      <c r="KO360" s="401"/>
      <c r="KP360" s="401"/>
      <c r="KQ360" s="401"/>
      <c r="KR360" s="401"/>
      <c r="KS360" s="401"/>
      <c r="KT360" s="401"/>
      <c r="KU360" s="401"/>
      <c r="KV360" s="401"/>
      <c r="KW360" s="401"/>
      <c r="KX360" s="401"/>
      <c r="KY360" s="401"/>
      <c r="KZ360" s="401"/>
      <c r="LA360" s="401"/>
      <c r="LB360" s="401"/>
      <c r="LC360" s="401"/>
      <c r="LD360" s="401"/>
      <c r="LE360" s="401"/>
      <c r="LF360" s="401"/>
      <c r="LG360" s="401"/>
      <c r="LH360" s="401"/>
      <c r="LI360" s="401"/>
      <c r="LJ360" s="401"/>
      <c r="LK360" s="401"/>
      <c r="LL360" s="401"/>
      <c r="LM360" s="401"/>
      <c r="LN360" s="401"/>
      <c r="LO360" s="401"/>
      <c r="LP360" s="401"/>
      <c r="LQ360" s="401"/>
      <c r="LR360" s="401"/>
      <c r="LS360" s="401"/>
      <c r="LT360" s="401"/>
      <c r="LU360" s="401"/>
      <c r="LV360" s="401"/>
      <c r="LW360" s="401"/>
      <c r="LX360" s="401"/>
      <c r="LY360" s="401"/>
      <c r="LZ360" s="401"/>
      <c r="MA360" s="401"/>
      <c r="MB360" s="401"/>
      <c r="MC360" s="401"/>
      <c r="MD360" s="401"/>
      <c r="ME360" s="401"/>
      <c r="MF360" s="401"/>
      <c r="MG360" s="401"/>
      <c r="MH360" s="401"/>
      <c r="MI360" s="401"/>
      <c r="MJ360" s="401"/>
      <c r="MK360" s="401"/>
      <c r="ML360" s="401"/>
      <c r="MM360" s="401"/>
      <c r="MN360" s="401"/>
      <c r="MO360" s="401"/>
      <c r="MP360" s="401"/>
      <c r="MQ360" s="401"/>
      <c r="MR360" s="401"/>
      <c r="MS360" s="401"/>
      <c r="MT360" s="401"/>
      <c r="MU360" s="401"/>
      <c r="MV360" s="401"/>
      <c r="MW360" s="401"/>
      <c r="MX360" s="401"/>
      <c r="MY360" s="401"/>
      <c r="MZ360" s="401"/>
      <c r="NA360" s="401"/>
      <c r="NB360" s="401"/>
      <c r="NC360" s="401"/>
      <c r="ND360" s="401"/>
      <c r="NE360" s="401"/>
      <c r="NF360" s="401"/>
      <c r="NG360" s="401"/>
      <c r="NH360" s="401"/>
      <c r="NI360" s="401"/>
      <c r="NJ360" s="401"/>
      <c r="NK360" s="401"/>
      <c r="NL360" s="401"/>
      <c r="NM360" s="401"/>
      <c r="NN360" s="401"/>
      <c r="NO360" s="401"/>
      <c r="NP360" s="401"/>
      <c r="NQ360" s="401"/>
      <c r="NR360" s="401"/>
      <c r="NS360" s="401"/>
      <c r="NT360" s="401"/>
      <c r="NU360" s="401"/>
      <c r="NV360" s="401"/>
      <c r="NW360" s="401"/>
      <c r="NX360" s="401"/>
      <c r="NY360" s="401"/>
      <c r="NZ360" s="401"/>
      <c r="OA360" s="401"/>
      <c r="OB360" s="401"/>
      <c r="OC360" s="401"/>
      <c r="OD360" s="401"/>
      <c r="OE360" s="401"/>
      <c r="OF360" s="401"/>
      <c r="OG360" s="401"/>
      <c r="OH360" s="401"/>
      <c r="OI360" s="401"/>
      <c r="OJ360" s="401"/>
      <c r="OK360" s="401"/>
      <c r="OL360" s="401"/>
      <c r="OM360" s="401"/>
      <c r="ON360" s="401"/>
      <c r="OO360" s="401"/>
      <c r="OP360" s="401"/>
      <c r="OQ360" s="401"/>
      <c r="OR360" s="401"/>
      <c r="OS360" s="401"/>
      <c r="OT360" s="401"/>
      <c r="OU360" s="401"/>
      <c r="OV360" s="401"/>
      <c r="OW360" s="401"/>
      <c r="OX360" s="401"/>
      <c r="OY360" s="401"/>
      <c r="OZ360" s="401"/>
      <c r="PA360" s="401"/>
      <c r="PB360" s="401"/>
      <c r="PC360" s="401"/>
      <c r="PD360" s="401"/>
      <c r="PE360" s="401"/>
      <c r="PF360" s="401"/>
      <c r="PG360" s="401"/>
      <c r="PH360" s="401"/>
      <c r="PI360" s="401"/>
      <c r="PJ360" s="401"/>
      <c r="PK360" s="401"/>
      <c r="PL360" s="401"/>
      <c r="PM360" s="401"/>
      <c r="PN360" s="401"/>
      <c r="PO360" s="401"/>
      <c r="PP360" s="401"/>
      <c r="PQ360" s="401"/>
      <c r="PR360" s="401"/>
      <c r="PS360" s="401"/>
      <c r="PT360" s="401"/>
      <c r="PU360" s="401"/>
      <c r="PV360" s="401"/>
      <c r="PW360" s="401"/>
      <c r="PX360" s="401"/>
      <c r="PY360" s="401"/>
      <c r="PZ360" s="401"/>
      <c r="QA360" s="401"/>
      <c r="QB360" s="401"/>
      <c r="QC360" s="401"/>
      <c r="QD360" s="401"/>
      <c r="QE360" s="401"/>
      <c r="QF360" s="401"/>
      <c r="QG360" s="401"/>
      <c r="QH360" s="401"/>
      <c r="QI360" s="401"/>
      <c r="QJ360" s="401"/>
      <c r="QK360" s="401"/>
      <c r="QL360" s="401"/>
      <c r="QM360" s="401"/>
      <c r="QN360" s="401"/>
      <c r="QO360" s="401"/>
      <c r="QP360" s="401"/>
      <c r="QQ360" s="401"/>
      <c r="QR360" s="401"/>
      <c r="QS360" s="401"/>
      <c r="QT360" s="401"/>
      <c r="QU360" s="401"/>
      <c r="QV360" s="401"/>
      <c r="QW360" s="401"/>
      <c r="QX360" s="401"/>
      <c r="QY360" s="401"/>
      <c r="QZ360" s="401"/>
      <c r="RA360" s="401"/>
      <c r="RB360" s="401"/>
      <c r="RC360" s="401"/>
      <c r="RD360" s="401"/>
      <c r="RE360" s="401"/>
      <c r="RF360" s="401"/>
      <c r="RG360" s="401"/>
      <c r="RH360" s="401"/>
      <c r="RI360" s="401"/>
      <c r="RJ360" s="401"/>
      <c r="RK360" s="401"/>
      <c r="RL360" s="401"/>
      <c r="RM360" s="401"/>
      <c r="RN360" s="401"/>
      <c r="RO360" s="401"/>
      <c r="RP360" s="401"/>
      <c r="RQ360" s="401"/>
      <c r="RR360" s="401"/>
      <c r="RS360" s="401"/>
      <c r="RT360" s="401"/>
      <c r="RU360" s="401"/>
      <c r="RV360" s="401"/>
      <c r="RW360" s="401"/>
      <c r="RX360" s="401"/>
      <c r="RY360" s="401"/>
      <c r="RZ360" s="401"/>
      <c r="SA360" s="401"/>
      <c r="SB360" s="401"/>
      <c r="SC360" s="401"/>
      <c r="SD360" s="401"/>
      <c r="SE360" s="401"/>
      <c r="SF360" s="401"/>
      <c r="SG360" s="401"/>
      <c r="SH360" s="401"/>
      <c r="SI360" s="401"/>
      <c r="SJ360" s="401"/>
      <c r="SK360" s="401"/>
      <c r="SL360" s="401"/>
      <c r="SM360" s="401"/>
      <c r="SN360" s="401"/>
      <c r="SO360" s="401"/>
      <c r="SP360" s="401"/>
      <c r="SQ360" s="401"/>
      <c r="SR360" s="401"/>
      <c r="SS360" s="401"/>
      <c r="ST360" s="401"/>
      <c r="SU360" s="401"/>
      <c r="SV360" s="401"/>
      <c r="SW360" s="401"/>
      <c r="SX360" s="401"/>
      <c r="SY360" s="401"/>
      <c r="SZ360" s="401"/>
      <c r="TA360" s="401"/>
      <c r="TB360" s="401"/>
      <c r="TC360" s="401"/>
      <c r="TD360" s="401"/>
      <c r="TE360" s="401"/>
      <c r="TF360" s="401"/>
      <c r="TG360" s="401"/>
      <c r="TH360" s="401"/>
      <c r="TI360" s="401"/>
      <c r="TJ360" s="401"/>
      <c r="TK360" s="401"/>
      <c r="TL360" s="401"/>
      <c r="TM360" s="401"/>
      <c r="TN360" s="401"/>
      <c r="TO360" s="401"/>
      <c r="TP360" s="401"/>
      <c r="TQ360" s="401"/>
      <c r="TR360" s="401"/>
      <c r="TS360" s="401"/>
      <c r="TT360" s="401"/>
      <c r="TU360" s="401"/>
      <c r="TV360" s="401"/>
      <c r="TW360" s="401"/>
      <c r="TX360" s="401"/>
      <c r="TY360" s="401"/>
      <c r="TZ360" s="401"/>
      <c r="UA360" s="401"/>
      <c r="UB360" s="401"/>
      <c r="UC360" s="401"/>
      <c r="UD360" s="401"/>
      <c r="UE360" s="401"/>
      <c r="UF360" s="401"/>
      <c r="UG360" s="401"/>
      <c r="UH360" s="401"/>
      <c r="UI360" s="401"/>
      <c r="UJ360" s="401"/>
      <c r="UK360" s="401"/>
      <c r="UL360" s="401"/>
      <c r="UM360" s="401"/>
    </row>
    <row r="361" spans="1:559" s="401" customFormat="1" ht="13.95" customHeight="1">
      <c r="A361" s="953"/>
      <c r="B361" s="468" t="s">
        <v>1515</v>
      </c>
      <c r="C361" s="469" t="s">
        <v>880</v>
      </c>
      <c r="D361" s="469" t="s">
        <v>1553</v>
      </c>
      <c r="E361" s="469" t="s">
        <v>1554</v>
      </c>
      <c r="F361" s="470">
        <v>42.77</v>
      </c>
      <c r="G361" s="470">
        <v>0.86</v>
      </c>
      <c r="H361" s="470">
        <v>3.79</v>
      </c>
      <c r="I361" s="471">
        <f t="shared" ref="I361:L367" si="201">I360</f>
        <v>8</v>
      </c>
      <c r="J361" s="472">
        <f t="shared" si="201"/>
        <v>59.120000000000005</v>
      </c>
      <c r="K361" s="472">
        <f t="shared" si="201"/>
        <v>21.89962948153623</v>
      </c>
      <c r="L361" s="473">
        <f t="shared" si="201"/>
        <v>0.37042675036427991</v>
      </c>
      <c r="M361" s="474">
        <f t="shared" si="186"/>
        <v>0.74658797372735597</v>
      </c>
      <c r="N361" s="475">
        <f t="shared" si="187"/>
        <v>0.22765615501380404</v>
      </c>
      <c r="O361" s="475">
        <f t="shared" si="188"/>
        <v>0.54468768997239192</v>
      </c>
      <c r="P361" s="475">
        <f t="shared" si="189"/>
        <v>0.45531231002760808</v>
      </c>
      <c r="Q361" s="476">
        <f t="shared" si="190"/>
        <v>3.6424984802208646</v>
      </c>
      <c r="R361" s="477"/>
      <c r="S361" s="472"/>
      <c r="T361" s="472"/>
      <c r="U361" s="473"/>
      <c r="V361" s="478">
        <f t="shared" si="191"/>
        <v>16.350000000000001</v>
      </c>
      <c r="W361" s="478">
        <f t="shared" si="192"/>
        <v>1.7629999999999999</v>
      </c>
      <c r="X361" s="479">
        <f t="shared" si="193"/>
        <v>38.609046775948372</v>
      </c>
      <c r="Y361" s="480" t="str">
        <f t="shared" si="194"/>
        <v>Accept</v>
      </c>
      <c r="Z361" s="479"/>
      <c r="AA361" s="479"/>
      <c r="AB361" s="481"/>
      <c r="AC361" s="481"/>
      <c r="AD361" s="479"/>
      <c r="AE361" s="481"/>
      <c r="AF361" s="464"/>
      <c r="AG361" s="482"/>
      <c r="AH361" s="482"/>
      <c r="AI361" s="483"/>
      <c r="AJ361" s="552"/>
      <c r="AK361" s="552"/>
      <c r="AL361" s="552"/>
    </row>
    <row r="362" spans="1:559" s="401" customFormat="1" ht="13.95" customHeight="1">
      <c r="A362" s="953"/>
      <c r="B362" s="468" t="s">
        <v>1515</v>
      </c>
      <c r="C362" s="469" t="s">
        <v>880</v>
      </c>
      <c r="D362" s="469" t="s">
        <v>1555</v>
      </c>
      <c r="E362" s="469" t="s">
        <v>1556</v>
      </c>
      <c r="F362" s="470">
        <v>52.8</v>
      </c>
      <c r="G362" s="470">
        <v>1.28</v>
      </c>
      <c r="H362" s="470">
        <v>4.74</v>
      </c>
      <c r="I362" s="471">
        <f t="shared" si="201"/>
        <v>8</v>
      </c>
      <c r="J362" s="472">
        <f t="shared" si="201"/>
        <v>59.120000000000005</v>
      </c>
      <c r="K362" s="472">
        <f t="shared" si="201"/>
        <v>21.89962948153623</v>
      </c>
      <c r="L362" s="473">
        <f t="shared" si="201"/>
        <v>0.37042675036427991</v>
      </c>
      <c r="M362" s="474">
        <f t="shared" si="186"/>
        <v>0.28858935742855624</v>
      </c>
      <c r="N362" s="475">
        <f t="shared" si="187"/>
        <v>0.3864478203444619</v>
      </c>
      <c r="O362" s="475">
        <f t="shared" si="188"/>
        <v>0.2271043593110762</v>
      </c>
      <c r="P362" s="475">
        <f t="shared" si="189"/>
        <v>0.7728956406889238</v>
      </c>
      <c r="Q362" s="476">
        <f t="shared" si="190"/>
        <v>6.1831651255113904</v>
      </c>
      <c r="R362" s="477"/>
      <c r="S362" s="472"/>
      <c r="T362" s="472"/>
      <c r="U362" s="473"/>
      <c r="V362" s="478">
        <f t="shared" si="191"/>
        <v>6.3200000000000074</v>
      </c>
      <c r="W362" s="478">
        <f t="shared" si="192"/>
        <v>1.7629999999999999</v>
      </c>
      <c r="X362" s="479">
        <f t="shared" si="193"/>
        <v>38.609046775948372</v>
      </c>
      <c r="Y362" s="480" t="str">
        <f t="shared" si="194"/>
        <v>Accept</v>
      </c>
      <c r="Z362" s="479"/>
      <c r="AA362" s="479"/>
      <c r="AB362" s="481"/>
      <c r="AC362" s="481"/>
      <c r="AD362" s="479"/>
      <c r="AE362" s="481"/>
      <c r="AF362" s="464"/>
      <c r="AG362" s="482"/>
      <c r="AH362" s="482"/>
      <c r="AI362" s="483"/>
      <c r="AJ362" s="552"/>
      <c r="AK362" s="552"/>
      <c r="AL362" s="552"/>
    </row>
    <row r="363" spans="1:559" s="401" customFormat="1" ht="13.95" customHeight="1">
      <c r="A363" s="953"/>
      <c r="B363" s="468" t="s">
        <v>1515</v>
      </c>
      <c r="C363" s="469" t="s">
        <v>880</v>
      </c>
      <c r="D363" s="469" t="s">
        <v>1557</v>
      </c>
      <c r="E363" s="469" t="s">
        <v>1558</v>
      </c>
      <c r="F363" s="470">
        <v>82.86</v>
      </c>
      <c r="G363" s="470">
        <v>1.72</v>
      </c>
      <c r="H363" s="470">
        <v>7.42</v>
      </c>
      <c r="I363" s="471">
        <f t="shared" si="201"/>
        <v>8</v>
      </c>
      <c r="J363" s="472">
        <f t="shared" si="201"/>
        <v>59.120000000000005</v>
      </c>
      <c r="K363" s="472">
        <f t="shared" si="201"/>
        <v>21.89962948153623</v>
      </c>
      <c r="L363" s="473">
        <f t="shared" si="201"/>
        <v>0.37042675036427991</v>
      </c>
      <c r="M363" s="474">
        <f t="shared" si="186"/>
        <v>1.0840366052775183</v>
      </c>
      <c r="N363" s="475">
        <f t="shared" si="187"/>
        <v>0.86082571551376597</v>
      </c>
      <c r="O363" s="475">
        <f t="shared" si="188"/>
        <v>0.72165143102753193</v>
      </c>
      <c r="P363" s="475">
        <f t="shared" si="189"/>
        <v>0.27834856897246807</v>
      </c>
      <c r="Q363" s="476">
        <f t="shared" si="190"/>
        <v>2.2267885517797446</v>
      </c>
      <c r="R363" s="477"/>
      <c r="S363" s="472"/>
      <c r="T363" s="472"/>
      <c r="U363" s="473"/>
      <c r="V363" s="478">
        <f t="shared" si="191"/>
        <v>23.739999999999995</v>
      </c>
      <c r="W363" s="478">
        <f t="shared" si="192"/>
        <v>1.7629999999999999</v>
      </c>
      <c r="X363" s="479">
        <f t="shared" si="193"/>
        <v>38.609046775948372</v>
      </c>
      <c r="Y363" s="480" t="str">
        <f t="shared" si="194"/>
        <v>Accept</v>
      </c>
      <c r="Z363" s="479"/>
      <c r="AA363" s="479"/>
      <c r="AB363" s="481"/>
      <c r="AC363" s="481"/>
      <c r="AD363" s="479"/>
      <c r="AE363" s="481"/>
      <c r="AF363" s="464"/>
      <c r="AG363" s="482"/>
      <c r="AH363" s="482"/>
      <c r="AI363" s="483"/>
      <c r="AJ363" s="552"/>
      <c r="AK363" s="552"/>
      <c r="AL363" s="552"/>
    </row>
    <row r="364" spans="1:559" s="401" customFormat="1" ht="13.95" customHeight="1">
      <c r="A364" s="953"/>
      <c r="B364" s="468" t="s">
        <v>1515</v>
      </c>
      <c r="C364" s="469" t="s">
        <v>880</v>
      </c>
      <c r="D364" s="469" t="s">
        <v>1559</v>
      </c>
      <c r="E364" s="469" t="s">
        <v>1560</v>
      </c>
      <c r="F364" s="470">
        <v>26.68</v>
      </c>
      <c r="G364" s="470">
        <v>0.73</v>
      </c>
      <c r="H364" s="470">
        <v>2.41</v>
      </c>
      <c r="I364" s="471">
        <f t="shared" si="201"/>
        <v>8</v>
      </c>
      <c r="J364" s="472">
        <f t="shared" si="201"/>
        <v>59.120000000000005</v>
      </c>
      <c r="K364" s="472">
        <f t="shared" si="201"/>
        <v>21.89962948153623</v>
      </c>
      <c r="L364" s="473">
        <f t="shared" si="201"/>
        <v>0.37042675036427991</v>
      </c>
      <c r="M364" s="474">
        <f t="shared" si="186"/>
        <v>1.4813036004718916</v>
      </c>
      <c r="N364" s="475">
        <f t="shared" si="187"/>
        <v>6.9262844749286567E-2</v>
      </c>
      <c r="O364" s="475">
        <f t="shared" si="188"/>
        <v>0.86147431050142687</v>
      </c>
      <c r="P364" s="475">
        <f t="shared" si="189"/>
        <v>0.13852568949857313</v>
      </c>
      <c r="Q364" s="476">
        <f t="shared" si="190"/>
        <v>1.1082055159885851</v>
      </c>
      <c r="R364" s="477"/>
      <c r="S364" s="472"/>
      <c r="T364" s="472"/>
      <c r="U364" s="473"/>
      <c r="V364" s="478">
        <f t="shared" si="191"/>
        <v>32.440000000000005</v>
      </c>
      <c r="W364" s="478">
        <f t="shared" si="192"/>
        <v>1.7629999999999999</v>
      </c>
      <c r="X364" s="479">
        <f t="shared" si="193"/>
        <v>38.609046775948372</v>
      </c>
      <c r="Y364" s="480" t="str">
        <f t="shared" si="194"/>
        <v>Accept</v>
      </c>
      <c r="Z364" s="479"/>
      <c r="AA364" s="479"/>
      <c r="AB364" s="481"/>
      <c r="AC364" s="481"/>
      <c r="AD364" s="479"/>
      <c r="AE364" s="481"/>
      <c r="AF364" s="464"/>
      <c r="AG364" s="482"/>
      <c r="AH364" s="482"/>
      <c r="AI364" s="483"/>
      <c r="AJ364" s="552"/>
      <c r="AK364" s="552"/>
      <c r="AL364" s="552"/>
    </row>
    <row r="365" spans="1:559" s="401" customFormat="1" ht="13.95" customHeight="1">
      <c r="A365" s="953"/>
      <c r="B365" s="468" t="s">
        <v>1515</v>
      </c>
      <c r="C365" s="469" t="s">
        <v>880</v>
      </c>
      <c r="D365" s="469" t="s">
        <v>1561</v>
      </c>
      <c r="E365" s="469" t="s">
        <v>1562</v>
      </c>
      <c r="F365" s="470">
        <v>41.45</v>
      </c>
      <c r="G365" s="470">
        <v>1.53</v>
      </c>
      <c r="H365" s="470">
        <v>3.89</v>
      </c>
      <c r="I365" s="471">
        <f t="shared" si="201"/>
        <v>8</v>
      </c>
      <c r="J365" s="472">
        <f t="shared" si="201"/>
        <v>59.120000000000005</v>
      </c>
      <c r="K365" s="472">
        <f t="shared" si="201"/>
        <v>21.89962948153623</v>
      </c>
      <c r="L365" s="473">
        <f t="shared" si="201"/>
        <v>0.37042675036427991</v>
      </c>
      <c r="M365" s="474">
        <f t="shared" si="186"/>
        <v>0.80686296610167463</v>
      </c>
      <c r="N365" s="475">
        <f t="shared" si="187"/>
        <v>0.20987271866888957</v>
      </c>
      <c r="O365" s="475">
        <f t="shared" si="188"/>
        <v>0.58025456266222086</v>
      </c>
      <c r="P365" s="475">
        <f t="shared" si="189"/>
        <v>0.41974543733777914</v>
      </c>
      <c r="Q365" s="476">
        <f t="shared" si="190"/>
        <v>3.3579634987022331</v>
      </c>
      <c r="R365" s="477"/>
      <c r="S365" s="472"/>
      <c r="T365" s="472"/>
      <c r="U365" s="473"/>
      <c r="V365" s="478">
        <f t="shared" si="191"/>
        <v>17.670000000000002</v>
      </c>
      <c r="W365" s="478">
        <f t="shared" si="192"/>
        <v>1.7629999999999999</v>
      </c>
      <c r="X365" s="479">
        <f t="shared" si="193"/>
        <v>38.609046775948372</v>
      </c>
      <c r="Y365" s="480" t="str">
        <f t="shared" si="194"/>
        <v>Accept</v>
      </c>
      <c r="Z365" s="479"/>
      <c r="AA365" s="479"/>
      <c r="AB365" s="481"/>
      <c r="AC365" s="481"/>
      <c r="AD365" s="479"/>
      <c r="AE365" s="481"/>
      <c r="AF365" s="464"/>
      <c r="AG365" s="482"/>
      <c r="AH365" s="482"/>
      <c r="AI365" s="483"/>
      <c r="AJ365" s="552"/>
      <c r="AK365" s="552"/>
      <c r="AL365" s="552"/>
    </row>
    <row r="366" spans="1:559" s="401" customFormat="1" ht="13.95" customHeight="1">
      <c r="A366" s="953"/>
      <c r="B366" s="468" t="s">
        <v>1515</v>
      </c>
      <c r="C366" s="469" t="s">
        <v>880</v>
      </c>
      <c r="D366" s="469" t="s">
        <v>1563</v>
      </c>
      <c r="E366" s="469" t="s">
        <v>1564</v>
      </c>
      <c r="F366" s="470">
        <v>85.75</v>
      </c>
      <c r="G366" s="470">
        <v>2.35</v>
      </c>
      <c r="H366" s="470">
        <v>7.84</v>
      </c>
      <c r="I366" s="471">
        <f t="shared" si="201"/>
        <v>8</v>
      </c>
      <c r="J366" s="472">
        <f t="shared" si="201"/>
        <v>59.120000000000005</v>
      </c>
      <c r="K366" s="472">
        <f t="shared" si="201"/>
        <v>21.89962948153623</v>
      </c>
      <c r="L366" s="473">
        <f t="shared" si="201"/>
        <v>0.37042675036427991</v>
      </c>
      <c r="M366" s="474">
        <f t="shared" si="186"/>
        <v>1.2160023082788676</v>
      </c>
      <c r="N366" s="475">
        <f t="shared" si="187"/>
        <v>0.88800797864950654</v>
      </c>
      <c r="O366" s="475">
        <f t="shared" si="188"/>
        <v>0.77601595729901307</v>
      </c>
      <c r="P366" s="475">
        <f t="shared" si="189"/>
        <v>0.22398404270098693</v>
      </c>
      <c r="Q366" s="476">
        <f t="shared" si="190"/>
        <v>1.7918723416078954</v>
      </c>
      <c r="R366" s="477"/>
      <c r="S366" s="472"/>
      <c r="T366" s="472"/>
      <c r="U366" s="473"/>
      <c r="V366" s="478">
        <f t="shared" si="191"/>
        <v>26.629999999999995</v>
      </c>
      <c r="W366" s="478">
        <f t="shared" si="192"/>
        <v>1.7629999999999999</v>
      </c>
      <c r="X366" s="479">
        <f t="shared" si="193"/>
        <v>38.609046775948372</v>
      </c>
      <c r="Y366" s="480" t="str">
        <f t="shared" si="194"/>
        <v>Accept</v>
      </c>
      <c r="Z366" s="479"/>
      <c r="AA366" s="479"/>
      <c r="AB366" s="481"/>
      <c r="AC366" s="481"/>
      <c r="AD366" s="479"/>
      <c r="AE366" s="481"/>
      <c r="AF366" s="464"/>
      <c r="AG366" s="482"/>
      <c r="AH366" s="482"/>
      <c r="AI366" s="483"/>
      <c r="AJ366" s="552"/>
      <c r="AK366" s="552"/>
      <c r="AL366" s="552"/>
    </row>
    <row r="367" spans="1:559" s="501" customFormat="1" ht="13.95" customHeight="1">
      <c r="A367" s="954"/>
      <c r="B367" s="484" t="s">
        <v>1515</v>
      </c>
      <c r="C367" s="485" t="s">
        <v>880</v>
      </c>
      <c r="D367" s="485" t="s">
        <v>1565</v>
      </c>
      <c r="E367" s="485" t="s">
        <v>1566</v>
      </c>
      <c r="F367" s="486">
        <v>79.31</v>
      </c>
      <c r="G367" s="486">
        <v>3.14</v>
      </c>
      <c r="H367" s="486">
        <v>7.59</v>
      </c>
      <c r="I367" s="487">
        <f t="shared" si="201"/>
        <v>8</v>
      </c>
      <c r="J367" s="488">
        <f t="shared" si="201"/>
        <v>59.120000000000005</v>
      </c>
      <c r="K367" s="488">
        <f t="shared" si="201"/>
        <v>21.89962948153623</v>
      </c>
      <c r="L367" s="489">
        <f t="shared" si="201"/>
        <v>0.37042675036427991</v>
      </c>
      <c r="M367" s="490">
        <f t="shared" si="186"/>
        <v>0.92193340608900998</v>
      </c>
      <c r="N367" s="491">
        <f t="shared" si="187"/>
        <v>0.82171834357972506</v>
      </c>
      <c r="O367" s="491">
        <f t="shared" si="188"/>
        <v>0.64343668715945013</v>
      </c>
      <c r="P367" s="491">
        <f t="shared" si="189"/>
        <v>0.35656331284054987</v>
      </c>
      <c r="Q367" s="492">
        <f t="shared" si="190"/>
        <v>2.852506502724399</v>
      </c>
      <c r="R367" s="493"/>
      <c r="S367" s="488"/>
      <c r="T367" s="488"/>
      <c r="U367" s="489"/>
      <c r="V367" s="494">
        <f t="shared" si="191"/>
        <v>20.189999999999998</v>
      </c>
      <c r="W367" s="494">
        <f t="shared" si="192"/>
        <v>1.7629999999999999</v>
      </c>
      <c r="X367" s="495">
        <f t="shared" si="193"/>
        <v>38.609046775948372</v>
      </c>
      <c r="Y367" s="496" t="str">
        <f t="shared" si="194"/>
        <v>Accept</v>
      </c>
      <c r="Z367" s="495"/>
      <c r="AA367" s="495"/>
      <c r="AB367" s="497"/>
      <c r="AC367" s="497"/>
      <c r="AD367" s="495"/>
      <c r="AE367" s="497"/>
      <c r="AF367" s="498"/>
      <c r="AG367" s="499"/>
      <c r="AH367" s="499"/>
      <c r="AI367" s="500"/>
      <c r="AJ367" s="552"/>
      <c r="AK367" s="552"/>
      <c r="AL367" s="552"/>
      <c r="AM367" s="401"/>
      <c r="AN367" s="401"/>
      <c r="AO367" s="401"/>
      <c r="AP367" s="401"/>
      <c r="AQ367" s="401"/>
      <c r="AR367" s="401"/>
      <c r="AS367" s="401"/>
      <c r="AT367" s="401"/>
      <c r="AU367" s="401"/>
      <c r="AV367" s="401"/>
      <c r="AW367" s="401"/>
      <c r="AX367" s="401"/>
      <c r="AY367" s="401"/>
      <c r="AZ367" s="401"/>
      <c r="BA367" s="401"/>
      <c r="BB367" s="401"/>
      <c r="BC367" s="401"/>
      <c r="BD367" s="401"/>
      <c r="BE367" s="401"/>
      <c r="BF367" s="401"/>
      <c r="BG367" s="401"/>
      <c r="BH367" s="401"/>
      <c r="BI367" s="401"/>
      <c r="BJ367" s="401"/>
      <c r="BK367" s="401"/>
      <c r="BL367" s="401"/>
      <c r="BM367" s="401"/>
      <c r="BN367" s="401"/>
      <c r="BO367" s="401"/>
      <c r="BP367" s="401"/>
      <c r="BQ367" s="401"/>
      <c r="BR367" s="401"/>
      <c r="BS367" s="401"/>
      <c r="BT367" s="401"/>
      <c r="BU367" s="401"/>
      <c r="BV367" s="401"/>
      <c r="BW367" s="401"/>
      <c r="BX367" s="401"/>
      <c r="BY367" s="401"/>
      <c r="BZ367" s="401"/>
      <c r="CA367" s="401"/>
      <c r="CB367" s="401"/>
      <c r="CC367" s="401"/>
      <c r="CD367" s="401"/>
      <c r="CE367" s="401"/>
      <c r="CF367" s="401"/>
      <c r="CG367" s="401"/>
      <c r="CH367" s="401"/>
      <c r="CI367" s="401"/>
      <c r="CJ367" s="401"/>
      <c r="CK367" s="401"/>
      <c r="CL367" s="401"/>
      <c r="CM367" s="401"/>
      <c r="CN367" s="401"/>
      <c r="CO367" s="401"/>
      <c r="CP367" s="401"/>
      <c r="CQ367" s="401"/>
      <c r="CR367" s="401"/>
      <c r="CS367" s="401"/>
      <c r="CT367" s="401"/>
      <c r="CU367" s="401"/>
      <c r="CV367" s="401"/>
      <c r="CW367" s="401"/>
      <c r="CX367" s="401"/>
      <c r="CY367" s="401"/>
      <c r="CZ367" s="401"/>
      <c r="DA367" s="401"/>
      <c r="DB367" s="401"/>
      <c r="DC367" s="401"/>
      <c r="DD367" s="401"/>
      <c r="DE367" s="401"/>
      <c r="DF367" s="401"/>
      <c r="DG367" s="401"/>
      <c r="DH367" s="401"/>
      <c r="DI367" s="401"/>
      <c r="DJ367" s="401"/>
      <c r="DK367" s="401"/>
      <c r="DL367" s="401"/>
      <c r="DM367" s="401"/>
      <c r="DN367" s="401"/>
      <c r="DO367" s="401"/>
      <c r="DP367" s="401"/>
      <c r="DQ367" s="401"/>
      <c r="DR367" s="401"/>
      <c r="DS367" s="401"/>
      <c r="DT367" s="401"/>
      <c r="DU367" s="401"/>
      <c r="DV367" s="401"/>
      <c r="DW367" s="401"/>
      <c r="DX367" s="401"/>
      <c r="DY367" s="401"/>
      <c r="DZ367" s="401"/>
      <c r="EA367" s="401"/>
      <c r="EB367" s="401"/>
      <c r="EC367" s="401"/>
      <c r="ED367" s="401"/>
      <c r="EE367" s="401"/>
      <c r="EF367" s="401"/>
      <c r="EG367" s="401"/>
      <c r="EH367" s="401"/>
      <c r="EI367" s="401"/>
      <c r="EJ367" s="401"/>
      <c r="EK367" s="401"/>
      <c r="EL367" s="401"/>
      <c r="EM367" s="401"/>
      <c r="EN367" s="401"/>
      <c r="EO367" s="401"/>
      <c r="EP367" s="401"/>
      <c r="EQ367" s="401"/>
      <c r="ER367" s="401"/>
      <c r="ES367" s="401"/>
      <c r="ET367" s="401"/>
      <c r="EU367" s="401"/>
      <c r="EV367" s="401"/>
      <c r="EW367" s="401"/>
      <c r="EX367" s="401"/>
      <c r="EY367" s="401"/>
      <c r="EZ367" s="401"/>
      <c r="FA367" s="401"/>
      <c r="FB367" s="401"/>
      <c r="FC367" s="401"/>
      <c r="FD367" s="401"/>
      <c r="FE367" s="401"/>
      <c r="FF367" s="401"/>
      <c r="FG367" s="401"/>
      <c r="FH367" s="401"/>
      <c r="FI367" s="401"/>
      <c r="FJ367" s="401"/>
      <c r="FK367" s="401"/>
      <c r="FL367" s="401"/>
      <c r="FM367" s="401"/>
      <c r="FN367" s="401"/>
      <c r="FO367" s="401"/>
      <c r="FP367" s="401"/>
      <c r="FQ367" s="401"/>
      <c r="FR367" s="401"/>
      <c r="FS367" s="401"/>
      <c r="FT367" s="401"/>
      <c r="FU367" s="401"/>
      <c r="FV367" s="401"/>
      <c r="FW367" s="401"/>
      <c r="FX367" s="401"/>
      <c r="FY367" s="401"/>
      <c r="FZ367" s="401"/>
      <c r="GA367" s="401"/>
      <c r="GB367" s="401"/>
      <c r="GC367" s="401"/>
      <c r="GD367" s="401"/>
      <c r="GE367" s="401"/>
      <c r="GF367" s="401"/>
      <c r="GG367" s="401"/>
      <c r="GH367" s="401"/>
      <c r="GI367" s="401"/>
      <c r="GJ367" s="401"/>
      <c r="GK367" s="401"/>
      <c r="GL367" s="401"/>
      <c r="GM367" s="401"/>
      <c r="GN367" s="401"/>
      <c r="GO367" s="401"/>
      <c r="GP367" s="401"/>
      <c r="GQ367" s="401"/>
      <c r="GR367" s="401"/>
      <c r="GS367" s="401"/>
      <c r="GT367" s="401"/>
      <c r="GU367" s="401"/>
      <c r="GV367" s="401"/>
      <c r="GW367" s="401"/>
      <c r="GX367" s="401"/>
      <c r="GY367" s="401"/>
      <c r="GZ367" s="401"/>
      <c r="HA367" s="401"/>
      <c r="HB367" s="401"/>
      <c r="HC367" s="401"/>
      <c r="HD367" s="401"/>
      <c r="HE367" s="401"/>
      <c r="HF367" s="401"/>
      <c r="HG367" s="401"/>
      <c r="HH367" s="401"/>
      <c r="HI367" s="401"/>
      <c r="HJ367" s="401"/>
      <c r="HK367" s="401"/>
      <c r="HL367" s="401"/>
      <c r="HM367" s="401"/>
      <c r="HN367" s="401"/>
      <c r="HO367" s="401"/>
      <c r="HP367" s="401"/>
      <c r="HQ367" s="401"/>
      <c r="HR367" s="401"/>
      <c r="HS367" s="401"/>
      <c r="HT367" s="401"/>
      <c r="HU367" s="401"/>
      <c r="HV367" s="401"/>
      <c r="HW367" s="401"/>
      <c r="HX367" s="401"/>
      <c r="HY367" s="401"/>
      <c r="HZ367" s="401"/>
      <c r="IA367" s="401"/>
      <c r="IB367" s="401"/>
      <c r="IC367" s="401"/>
      <c r="ID367" s="401"/>
      <c r="IE367" s="401"/>
      <c r="IF367" s="401"/>
      <c r="IG367" s="401"/>
      <c r="IH367" s="401"/>
      <c r="II367" s="401"/>
      <c r="IJ367" s="401"/>
      <c r="IK367" s="401"/>
      <c r="IL367" s="401"/>
      <c r="IM367" s="401"/>
      <c r="IN367" s="401"/>
      <c r="IO367" s="401"/>
      <c r="IP367" s="401"/>
      <c r="IQ367" s="401"/>
      <c r="IR367" s="401"/>
      <c r="IS367" s="401"/>
      <c r="IT367" s="401"/>
      <c r="IU367" s="401"/>
      <c r="IV367" s="401"/>
      <c r="IW367" s="401"/>
      <c r="IX367" s="401"/>
      <c r="IY367" s="401"/>
      <c r="IZ367" s="401"/>
      <c r="JA367" s="401"/>
      <c r="JB367" s="401"/>
      <c r="JC367" s="401"/>
      <c r="JD367" s="401"/>
      <c r="JE367" s="401"/>
      <c r="JF367" s="401"/>
      <c r="JG367" s="401"/>
      <c r="JH367" s="401"/>
      <c r="JI367" s="401"/>
      <c r="JJ367" s="401"/>
      <c r="JK367" s="401"/>
      <c r="JL367" s="401"/>
      <c r="JM367" s="401"/>
      <c r="JN367" s="401"/>
      <c r="JO367" s="401"/>
      <c r="JP367" s="401"/>
      <c r="JQ367" s="401"/>
      <c r="JR367" s="401"/>
      <c r="JS367" s="401"/>
      <c r="JT367" s="401"/>
      <c r="JU367" s="401"/>
      <c r="JV367" s="401"/>
      <c r="JW367" s="401"/>
      <c r="JX367" s="401"/>
      <c r="JY367" s="401"/>
      <c r="JZ367" s="401"/>
      <c r="KA367" s="401"/>
      <c r="KB367" s="401"/>
      <c r="KC367" s="401"/>
      <c r="KD367" s="401"/>
      <c r="KE367" s="401"/>
      <c r="KF367" s="401"/>
      <c r="KG367" s="401"/>
      <c r="KH367" s="401"/>
      <c r="KI367" s="401"/>
      <c r="KJ367" s="401"/>
      <c r="KK367" s="401"/>
      <c r="KL367" s="401"/>
      <c r="KM367" s="401"/>
      <c r="KN367" s="401"/>
      <c r="KO367" s="401"/>
      <c r="KP367" s="401"/>
      <c r="KQ367" s="401"/>
      <c r="KR367" s="401"/>
      <c r="KS367" s="401"/>
      <c r="KT367" s="401"/>
      <c r="KU367" s="401"/>
      <c r="KV367" s="401"/>
      <c r="KW367" s="401"/>
      <c r="KX367" s="401"/>
      <c r="KY367" s="401"/>
      <c r="KZ367" s="401"/>
      <c r="LA367" s="401"/>
      <c r="LB367" s="401"/>
      <c r="LC367" s="401"/>
      <c r="LD367" s="401"/>
      <c r="LE367" s="401"/>
      <c r="LF367" s="401"/>
      <c r="LG367" s="401"/>
      <c r="LH367" s="401"/>
      <c r="LI367" s="401"/>
      <c r="LJ367" s="401"/>
      <c r="LK367" s="401"/>
      <c r="LL367" s="401"/>
      <c r="LM367" s="401"/>
      <c r="LN367" s="401"/>
      <c r="LO367" s="401"/>
      <c r="LP367" s="401"/>
      <c r="LQ367" s="401"/>
      <c r="LR367" s="401"/>
      <c r="LS367" s="401"/>
      <c r="LT367" s="401"/>
      <c r="LU367" s="401"/>
      <c r="LV367" s="401"/>
      <c r="LW367" s="401"/>
      <c r="LX367" s="401"/>
      <c r="LY367" s="401"/>
      <c r="LZ367" s="401"/>
      <c r="MA367" s="401"/>
      <c r="MB367" s="401"/>
      <c r="MC367" s="401"/>
      <c r="MD367" s="401"/>
      <c r="ME367" s="401"/>
      <c r="MF367" s="401"/>
      <c r="MG367" s="401"/>
      <c r="MH367" s="401"/>
      <c r="MI367" s="401"/>
      <c r="MJ367" s="401"/>
      <c r="MK367" s="401"/>
      <c r="ML367" s="401"/>
      <c r="MM367" s="401"/>
      <c r="MN367" s="401"/>
      <c r="MO367" s="401"/>
      <c r="MP367" s="401"/>
      <c r="MQ367" s="401"/>
      <c r="MR367" s="401"/>
      <c r="MS367" s="401"/>
      <c r="MT367" s="401"/>
      <c r="MU367" s="401"/>
      <c r="MV367" s="401"/>
      <c r="MW367" s="401"/>
      <c r="MX367" s="401"/>
      <c r="MY367" s="401"/>
      <c r="MZ367" s="401"/>
      <c r="NA367" s="401"/>
      <c r="NB367" s="401"/>
      <c r="NC367" s="401"/>
      <c r="ND367" s="401"/>
      <c r="NE367" s="401"/>
      <c r="NF367" s="401"/>
      <c r="NG367" s="401"/>
      <c r="NH367" s="401"/>
      <c r="NI367" s="401"/>
      <c r="NJ367" s="401"/>
      <c r="NK367" s="401"/>
      <c r="NL367" s="401"/>
      <c r="NM367" s="401"/>
      <c r="NN367" s="401"/>
      <c r="NO367" s="401"/>
      <c r="NP367" s="401"/>
      <c r="NQ367" s="401"/>
      <c r="NR367" s="401"/>
      <c r="NS367" s="401"/>
      <c r="NT367" s="401"/>
      <c r="NU367" s="401"/>
      <c r="NV367" s="401"/>
      <c r="NW367" s="401"/>
      <c r="NX367" s="401"/>
      <c r="NY367" s="401"/>
      <c r="NZ367" s="401"/>
      <c r="OA367" s="401"/>
      <c r="OB367" s="401"/>
      <c r="OC367" s="401"/>
      <c r="OD367" s="401"/>
      <c r="OE367" s="401"/>
      <c r="OF367" s="401"/>
      <c r="OG367" s="401"/>
      <c r="OH367" s="401"/>
      <c r="OI367" s="401"/>
      <c r="OJ367" s="401"/>
      <c r="OK367" s="401"/>
      <c r="OL367" s="401"/>
      <c r="OM367" s="401"/>
      <c r="ON367" s="401"/>
      <c r="OO367" s="401"/>
      <c r="OP367" s="401"/>
      <c r="OQ367" s="401"/>
      <c r="OR367" s="401"/>
      <c r="OS367" s="401"/>
      <c r="OT367" s="401"/>
      <c r="OU367" s="401"/>
      <c r="OV367" s="401"/>
      <c r="OW367" s="401"/>
      <c r="OX367" s="401"/>
      <c r="OY367" s="401"/>
      <c r="OZ367" s="401"/>
      <c r="PA367" s="401"/>
      <c r="PB367" s="401"/>
      <c r="PC367" s="401"/>
      <c r="PD367" s="401"/>
      <c r="PE367" s="401"/>
      <c r="PF367" s="401"/>
      <c r="PG367" s="401"/>
      <c r="PH367" s="401"/>
      <c r="PI367" s="401"/>
      <c r="PJ367" s="401"/>
      <c r="PK367" s="401"/>
      <c r="PL367" s="401"/>
      <c r="PM367" s="401"/>
      <c r="PN367" s="401"/>
      <c r="PO367" s="401"/>
      <c r="PP367" s="401"/>
      <c r="PQ367" s="401"/>
      <c r="PR367" s="401"/>
      <c r="PS367" s="401"/>
      <c r="PT367" s="401"/>
      <c r="PU367" s="401"/>
      <c r="PV367" s="401"/>
      <c r="PW367" s="401"/>
      <c r="PX367" s="401"/>
      <c r="PY367" s="401"/>
      <c r="PZ367" s="401"/>
      <c r="QA367" s="401"/>
      <c r="QB367" s="401"/>
      <c r="QC367" s="401"/>
      <c r="QD367" s="401"/>
      <c r="QE367" s="401"/>
      <c r="QF367" s="401"/>
      <c r="QG367" s="401"/>
      <c r="QH367" s="401"/>
      <c r="QI367" s="401"/>
      <c r="QJ367" s="401"/>
      <c r="QK367" s="401"/>
      <c r="QL367" s="401"/>
      <c r="QM367" s="401"/>
      <c r="QN367" s="401"/>
      <c r="QO367" s="401"/>
      <c r="QP367" s="401"/>
      <c r="QQ367" s="401"/>
      <c r="QR367" s="401"/>
      <c r="QS367" s="401"/>
      <c r="QT367" s="401"/>
      <c r="QU367" s="401"/>
      <c r="QV367" s="401"/>
      <c r="QW367" s="401"/>
      <c r="QX367" s="401"/>
      <c r="QY367" s="401"/>
      <c r="QZ367" s="401"/>
      <c r="RA367" s="401"/>
      <c r="RB367" s="401"/>
      <c r="RC367" s="401"/>
      <c r="RD367" s="401"/>
      <c r="RE367" s="401"/>
      <c r="RF367" s="401"/>
      <c r="RG367" s="401"/>
      <c r="RH367" s="401"/>
      <c r="RI367" s="401"/>
      <c r="RJ367" s="401"/>
      <c r="RK367" s="401"/>
      <c r="RL367" s="401"/>
      <c r="RM367" s="401"/>
      <c r="RN367" s="401"/>
      <c r="RO367" s="401"/>
      <c r="RP367" s="401"/>
      <c r="RQ367" s="401"/>
      <c r="RR367" s="401"/>
      <c r="RS367" s="401"/>
      <c r="RT367" s="401"/>
      <c r="RU367" s="401"/>
      <c r="RV367" s="401"/>
      <c r="RW367" s="401"/>
      <c r="RX367" s="401"/>
      <c r="RY367" s="401"/>
      <c r="RZ367" s="401"/>
      <c r="SA367" s="401"/>
      <c r="SB367" s="401"/>
      <c r="SC367" s="401"/>
      <c r="SD367" s="401"/>
      <c r="SE367" s="401"/>
      <c r="SF367" s="401"/>
      <c r="SG367" s="401"/>
      <c r="SH367" s="401"/>
      <c r="SI367" s="401"/>
      <c r="SJ367" s="401"/>
      <c r="SK367" s="401"/>
      <c r="SL367" s="401"/>
      <c r="SM367" s="401"/>
      <c r="SN367" s="401"/>
      <c r="SO367" s="401"/>
      <c r="SP367" s="401"/>
      <c r="SQ367" s="401"/>
      <c r="SR367" s="401"/>
      <c r="SS367" s="401"/>
      <c r="ST367" s="401"/>
      <c r="SU367" s="401"/>
      <c r="SV367" s="401"/>
      <c r="SW367" s="401"/>
      <c r="SX367" s="401"/>
      <c r="SY367" s="401"/>
      <c r="SZ367" s="401"/>
      <c r="TA367" s="401"/>
      <c r="TB367" s="401"/>
      <c r="TC367" s="401"/>
      <c r="TD367" s="401"/>
      <c r="TE367" s="401"/>
      <c r="TF367" s="401"/>
      <c r="TG367" s="401"/>
      <c r="TH367" s="401"/>
      <c r="TI367" s="401"/>
      <c r="TJ367" s="401"/>
      <c r="TK367" s="401"/>
      <c r="TL367" s="401"/>
      <c r="TM367" s="401"/>
      <c r="TN367" s="401"/>
      <c r="TO367" s="401"/>
      <c r="TP367" s="401"/>
      <c r="TQ367" s="401"/>
      <c r="TR367" s="401"/>
      <c r="TS367" s="401"/>
      <c r="TT367" s="401"/>
      <c r="TU367" s="401"/>
      <c r="TV367" s="401"/>
      <c r="TW367" s="401"/>
      <c r="TX367" s="401"/>
      <c r="TY367" s="401"/>
      <c r="TZ367" s="401"/>
      <c r="UA367" s="401"/>
      <c r="UB367" s="401"/>
      <c r="UC367" s="401"/>
      <c r="UD367" s="401"/>
      <c r="UE367" s="401"/>
      <c r="UF367" s="401"/>
      <c r="UG367" s="401"/>
      <c r="UH367" s="401"/>
      <c r="UI367" s="401"/>
      <c r="UJ367" s="401"/>
      <c r="UK367" s="401"/>
      <c r="UL367" s="401"/>
      <c r="UM367" s="401"/>
    </row>
    <row r="368" spans="1:559" s="467" customFormat="1" ht="13.95" customHeight="1">
      <c r="A368" s="952" t="s">
        <v>1514</v>
      </c>
      <c r="B368" s="450" t="s">
        <v>1515</v>
      </c>
      <c r="C368" s="451" t="s">
        <v>1567</v>
      </c>
      <c r="D368" s="451" t="s">
        <v>1568</v>
      </c>
      <c r="E368" s="451" t="s">
        <v>1569</v>
      </c>
      <c r="F368" s="452">
        <v>23.79</v>
      </c>
      <c r="G368" s="452">
        <v>0.6</v>
      </c>
      <c r="H368" s="452">
        <v>2.13</v>
      </c>
      <c r="I368" s="453">
        <f>COUNT(F368:F375)</f>
        <v>8</v>
      </c>
      <c r="J368" s="458">
        <f>AVERAGE(F368:F375)</f>
        <v>20.49</v>
      </c>
      <c r="K368" s="458">
        <f>STDEV(F368:F375)</f>
        <v>1.830370766499821</v>
      </c>
      <c r="L368" s="459">
        <f>K368/J368</f>
        <v>8.9329954441182094E-2</v>
      </c>
      <c r="M368" s="454">
        <f t="shared" si="186"/>
        <v>1.8029134098937345</v>
      </c>
      <c r="N368" s="455">
        <f t="shared" si="187"/>
        <v>0.96429909267514546</v>
      </c>
      <c r="O368" s="455">
        <f t="shared" si="188"/>
        <v>0.92859818535029093</v>
      </c>
      <c r="P368" s="455">
        <f t="shared" si="189"/>
        <v>7.1401814649709072E-2</v>
      </c>
      <c r="Q368" s="456">
        <f t="shared" si="190"/>
        <v>0.57121451719767258</v>
      </c>
      <c r="R368" s="457">
        <f>COUNT(F368:F375)</f>
        <v>8</v>
      </c>
      <c r="S368" s="458">
        <f>AVERAGE(F368:F375)</f>
        <v>20.49</v>
      </c>
      <c r="T368" s="458">
        <f>STDEV(F368:F375)</f>
        <v>1.830370766499821</v>
      </c>
      <c r="U368" s="459">
        <f t="shared" si="197"/>
        <v>8.9329954441182094E-2</v>
      </c>
      <c r="V368" s="460">
        <f t="shared" si="191"/>
        <v>3.3000000000000007</v>
      </c>
      <c r="W368" s="460">
        <f t="shared" si="192"/>
        <v>1.7629999999999999</v>
      </c>
      <c r="X368" s="461">
        <f t="shared" si="193"/>
        <v>3.2269436613391842</v>
      </c>
      <c r="Y368" s="462" t="str">
        <f t="shared" si="194"/>
        <v>Reject</v>
      </c>
      <c r="Z368" s="461"/>
      <c r="AA368" s="461"/>
      <c r="AB368" s="463"/>
      <c r="AC368" s="463"/>
      <c r="AD368" s="461"/>
      <c r="AE368" s="463"/>
      <c r="AF368" s="464">
        <f>COUNT(F369:F375)</f>
        <v>7</v>
      </c>
      <c r="AG368" s="465">
        <f>AVERAGE(F369:F375)</f>
        <v>20.018571428571427</v>
      </c>
      <c r="AH368" s="465">
        <f>STDEV(F369:F375)</f>
        <v>1.3543808988049184</v>
      </c>
      <c r="AI368" s="466">
        <f>AH368/AG368</f>
        <v>6.7656221306175907E-2</v>
      </c>
      <c r="AJ368" s="552"/>
      <c r="AK368" s="552"/>
      <c r="AL368" s="552"/>
      <c r="AM368" s="401"/>
      <c r="AN368" s="401"/>
      <c r="AO368" s="401"/>
      <c r="AP368" s="401"/>
      <c r="AQ368" s="401"/>
      <c r="AR368" s="401"/>
      <c r="AS368" s="401"/>
      <c r="AT368" s="401"/>
      <c r="AU368" s="401"/>
      <c r="AV368" s="401"/>
      <c r="AW368" s="401"/>
      <c r="AX368" s="401"/>
      <c r="AY368" s="401"/>
      <c r="AZ368" s="401"/>
      <c r="BA368" s="401"/>
      <c r="BB368" s="401"/>
      <c r="BC368" s="401"/>
      <c r="BD368" s="401"/>
      <c r="BE368" s="401"/>
      <c r="BF368" s="401"/>
      <c r="BG368" s="401"/>
      <c r="BH368" s="401"/>
      <c r="BI368" s="401"/>
      <c r="BJ368" s="401"/>
      <c r="BK368" s="401"/>
      <c r="BL368" s="401"/>
      <c r="BM368" s="401"/>
      <c r="BN368" s="401"/>
      <c r="BO368" s="401"/>
      <c r="BP368" s="401"/>
      <c r="BQ368" s="401"/>
      <c r="BR368" s="401"/>
      <c r="BS368" s="401"/>
      <c r="BT368" s="401"/>
      <c r="BU368" s="401"/>
      <c r="BV368" s="401"/>
      <c r="BW368" s="401"/>
      <c r="BX368" s="401"/>
      <c r="BY368" s="401"/>
      <c r="BZ368" s="401"/>
      <c r="CA368" s="401"/>
      <c r="CB368" s="401"/>
      <c r="CC368" s="401"/>
      <c r="CD368" s="401"/>
      <c r="CE368" s="401"/>
      <c r="CF368" s="401"/>
      <c r="CG368" s="401"/>
      <c r="CH368" s="401"/>
      <c r="CI368" s="401"/>
      <c r="CJ368" s="401"/>
      <c r="CK368" s="401"/>
      <c r="CL368" s="401"/>
      <c r="CM368" s="401"/>
      <c r="CN368" s="401"/>
      <c r="CO368" s="401"/>
      <c r="CP368" s="401"/>
      <c r="CQ368" s="401"/>
      <c r="CR368" s="401"/>
      <c r="CS368" s="401"/>
      <c r="CT368" s="401"/>
      <c r="CU368" s="401"/>
      <c r="CV368" s="401"/>
      <c r="CW368" s="401"/>
      <c r="CX368" s="401"/>
      <c r="CY368" s="401"/>
      <c r="CZ368" s="401"/>
      <c r="DA368" s="401"/>
      <c r="DB368" s="401"/>
      <c r="DC368" s="401"/>
      <c r="DD368" s="401"/>
      <c r="DE368" s="401"/>
      <c r="DF368" s="401"/>
      <c r="DG368" s="401"/>
      <c r="DH368" s="401"/>
      <c r="DI368" s="401"/>
      <c r="DJ368" s="401"/>
      <c r="DK368" s="401"/>
      <c r="DL368" s="401"/>
      <c r="DM368" s="401"/>
      <c r="DN368" s="401"/>
      <c r="DO368" s="401"/>
      <c r="DP368" s="401"/>
      <c r="DQ368" s="401"/>
      <c r="DR368" s="401"/>
      <c r="DS368" s="401"/>
      <c r="DT368" s="401"/>
      <c r="DU368" s="401"/>
      <c r="DV368" s="401"/>
      <c r="DW368" s="401"/>
      <c r="DX368" s="401"/>
      <c r="DY368" s="401"/>
      <c r="DZ368" s="401"/>
      <c r="EA368" s="401"/>
      <c r="EB368" s="401"/>
      <c r="EC368" s="401"/>
      <c r="ED368" s="401"/>
      <c r="EE368" s="401"/>
      <c r="EF368" s="401"/>
      <c r="EG368" s="401"/>
      <c r="EH368" s="401"/>
      <c r="EI368" s="401"/>
      <c r="EJ368" s="401"/>
      <c r="EK368" s="401"/>
      <c r="EL368" s="401"/>
      <c r="EM368" s="401"/>
      <c r="EN368" s="401"/>
      <c r="EO368" s="401"/>
      <c r="EP368" s="401"/>
      <c r="EQ368" s="401"/>
      <c r="ER368" s="401"/>
      <c r="ES368" s="401"/>
      <c r="ET368" s="401"/>
      <c r="EU368" s="401"/>
      <c r="EV368" s="401"/>
      <c r="EW368" s="401"/>
      <c r="EX368" s="401"/>
      <c r="EY368" s="401"/>
      <c r="EZ368" s="401"/>
      <c r="FA368" s="401"/>
      <c r="FB368" s="401"/>
      <c r="FC368" s="401"/>
      <c r="FD368" s="401"/>
      <c r="FE368" s="401"/>
      <c r="FF368" s="401"/>
      <c r="FG368" s="401"/>
      <c r="FH368" s="401"/>
      <c r="FI368" s="401"/>
      <c r="FJ368" s="401"/>
      <c r="FK368" s="401"/>
      <c r="FL368" s="401"/>
      <c r="FM368" s="401"/>
      <c r="FN368" s="401"/>
      <c r="FO368" s="401"/>
      <c r="FP368" s="401"/>
      <c r="FQ368" s="401"/>
      <c r="FR368" s="401"/>
      <c r="FS368" s="401"/>
      <c r="FT368" s="401"/>
      <c r="FU368" s="401"/>
      <c r="FV368" s="401"/>
      <c r="FW368" s="401"/>
      <c r="FX368" s="401"/>
      <c r="FY368" s="401"/>
      <c r="FZ368" s="401"/>
      <c r="GA368" s="401"/>
      <c r="GB368" s="401"/>
      <c r="GC368" s="401"/>
      <c r="GD368" s="401"/>
      <c r="GE368" s="401"/>
      <c r="GF368" s="401"/>
      <c r="GG368" s="401"/>
      <c r="GH368" s="401"/>
      <c r="GI368" s="401"/>
      <c r="GJ368" s="401"/>
      <c r="GK368" s="401"/>
      <c r="GL368" s="401"/>
      <c r="GM368" s="401"/>
      <c r="GN368" s="401"/>
      <c r="GO368" s="401"/>
      <c r="GP368" s="401"/>
      <c r="GQ368" s="401"/>
      <c r="GR368" s="401"/>
      <c r="GS368" s="401"/>
      <c r="GT368" s="401"/>
      <c r="GU368" s="401"/>
      <c r="GV368" s="401"/>
      <c r="GW368" s="401"/>
      <c r="GX368" s="401"/>
      <c r="GY368" s="401"/>
      <c r="GZ368" s="401"/>
      <c r="HA368" s="401"/>
      <c r="HB368" s="401"/>
      <c r="HC368" s="401"/>
      <c r="HD368" s="401"/>
      <c r="HE368" s="401"/>
      <c r="HF368" s="401"/>
      <c r="HG368" s="401"/>
      <c r="HH368" s="401"/>
      <c r="HI368" s="401"/>
      <c r="HJ368" s="401"/>
      <c r="HK368" s="401"/>
      <c r="HL368" s="401"/>
      <c r="HM368" s="401"/>
      <c r="HN368" s="401"/>
      <c r="HO368" s="401"/>
      <c r="HP368" s="401"/>
      <c r="HQ368" s="401"/>
      <c r="HR368" s="401"/>
      <c r="HS368" s="401"/>
      <c r="HT368" s="401"/>
      <c r="HU368" s="401"/>
      <c r="HV368" s="401"/>
      <c r="HW368" s="401"/>
      <c r="HX368" s="401"/>
      <c r="HY368" s="401"/>
      <c r="HZ368" s="401"/>
      <c r="IA368" s="401"/>
      <c r="IB368" s="401"/>
      <c r="IC368" s="401"/>
      <c r="ID368" s="401"/>
      <c r="IE368" s="401"/>
      <c r="IF368" s="401"/>
      <c r="IG368" s="401"/>
      <c r="IH368" s="401"/>
      <c r="II368" s="401"/>
      <c r="IJ368" s="401"/>
      <c r="IK368" s="401"/>
      <c r="IL368" s="401"/>
      <c r="IM368" s="401"/>
      <c r="IN368" s="401"/>
      <c r="IO368" s="401"/>
      <c r="IP368" s="401"/>
      <c r="IQ368" s="401"/>
      <c r="IR368" s="401"/>
      <c r="IS368" s="401"/>
      <c r="IT368" s="401"/>
      <c r="IU368" s="401"/>
      <c r="IV368" s="401"/>
      <c r="IW368" s="401"/>
      <c r="IX368" s="401"/>
      <c r="IY368" s="401"/>
      <c r="IZ368" s="401"/>
      <c r="JA368" s="401"/>
      <c r="JB368" s="401"/>
      <c r="JC368" s="401"/>
      <c r="JD368" s="401"/>
      <c r="JE368" s="401"/>
      <c r="JF368" s="401"/>
      <c r="JG368" s="401"/>
      <c r="JH368" s="401"/>
      <c r="JI368" s="401"/>
      <c r="JJ368" s="401"/>
      <c r="JK368" s="401"/>
      <c r="JL368" s="401"/>
      <c r="JM368" s="401"/>
      <c r="JN368" s="401"/>
      <c r="JO368" s="401"/>
      <c r="JP368" s="401"/>
      <c r="JQ368" s="401"/>
      <c r="JR368" s="401"/>
      <c r="JS368" s="401"/>
      <c r="JT368" s="401"/>
      <c r="JU368" s="401"/>
      <c r="JV368" s="401"/>
      <c r="JW368" s="401"/>
      <c r="JX368" s="401"/>
      <c r="JY368" s="401"/>
      <c r="JZ368" s="401"/>
      <c r="KA368" s="401"/>
      <c r="KB368" s="401"/>
      <c r="KC368" s="401"/>
      <c r="KD368" s="401"/>
      <c r="KE368" s="401"/>
      <c r="KF368" s="401"/>
      <c r="KG368" s="401"/>
      <c r="KH368" s="401"/>
      <c r="KI368" s="401"/>
      <c r="KJ368" s="401"/>
      <c r="KK368" s="401"/>
      <c r="KL368" s="401"/>
      <c r="KM368" s="401"/>
      <c r="KN368" s="401"/>
      <c r="KO368" s="401"/>
      <c r="KP368" s="401"/>
      <c r="KQ368" s="401"/>
      <c r="KR368" s="401"/>
      <c r="KS368" s="401"/>
      <c r="KT368" s="401"/>
      <c r="KU368" s="401"/>
      <c r="KV368" s="401"/>
      <c r="KW368" s="401"/>
      <c r="KX368" s="401"/>
      <c r="KY368" s="401"/>
      <c r="KZ368" s="401"/>
      <c r="LA368" s="401"/>
      <c r="LB368" s="401"/>
      <c r="LC368" s="401"/>
      <c r="LD368" s="401"/>
      <c r="LE368" s="401"/>
      <c r="LF368" s="401"/>
      <c r="LG368" s="401"/>
      <c r="LH368" s="401"/>
      <c r="LI368" s="401"/>
      <c r="LJ368" s="401"/>
      <c r="LK368" s="401"/>
      <c r="LL368" s="401"/>
      <c r="LM368" s="401"/>
      <c r="LN368" s="401"/>
      <c r="LO368" s="401"/>
      <c r="LP368" s="401"/>
      <c r="LQ368" s="401"/>
      <c r="LR368" s="401"/>
      <c r="LS368" s="401"/>
      <c r="LT368" s="401"/>
      <c r="LU368" s="401"/>
      <c r="LV368" s="401"/>
      <c r="LW368" s="401"/>
      <c r="LX368" s="401"/>
      <c r="LY368" s="401"/>
      <c r="LZ368" s="401"/>
      <c r="MA368" s="401"/>
      <c r="MB368" s="401"/>
      <c r="MC368" s="401"/>
      <c r="MD368" s="401"/>
      <c r="ME368" s="401"/>
      <c r="MF368" s="401"/>
      <c r="MG368" s="401"/>
      <c r="MH368" s="401"/>
      <c r="MI368" s="401"/>
      <c r="MJ368" s="401"/>
      <c r="MK368" s="401"/>
      <c r="ML368" s="401"/>
      <c r="MM368" s="401"/>
      <c r="MN368" s="401"/>
      <c r="MO368" s="401"/>
      <c r="MP368" s="401"/>
      <c r="MQ368" s="401"/>
      <c r="MR368" s="401"/>
      <c r="MS368" s="401"/>
      <c r="MT368" s="401"/>
      <c r="MU368" s="401"/>
      <c r="MV368" s="401"/>
      <c r="MW368" s="401"/>
      <c r="MX368" s="401"/>
      <c r="MY368" s="401"/>
      <c r="MZ368" s="401"/>
      <c r="NA368" s="401"/>
      <c r="NB368" s="401"/>
      <c r="NC368" s="401"/>
      <c r="ND368" s="401"/>
      <c r="NE368" s="401"/>
      <c r="NF368" s="401"/>
      <c r="NG368" s="401"/>
      <c r="NH368" s="401"/>
      <c r="NI368" s="401"/>
      <c r="NJ368" s="401"/>
      <c r="NK368" s="401"/>
      <c r="NL368" s="401"/>
      <c r="NM368" s="401"/>
      <c r="NN368" s="401"/>
      <c r="NO368" s="401"/>
      <c r="NP368" s="401"/>
      <c r="NQ368" s="401"/>
      <c r="NR368" s="401"/>
      <c r="NS368" s="401"/>
      <c r="NT368" s="401"/>
      <c r="NU368" s="401"/>
      <c r="NV368" s="401"/>
      <c r="NW368" s="401"/>
      <c r="NX368" s="401"/>
      <c r="NY368" s="401"/>
      <c r="NZ368" s="401"/>
      <c r="OA368" s="401"/>
      <c r="OB368" s="401"/>
      <c r="OC368" s="401"/>
      <c r="OD368" s="401"/>
      <c r="OE368" s="401"/>
      <c r="OF368" s="401"/>
      <c r="OG368" s="401"/>
      <c r="OH368" s="401"/>
      <c r="OI368" s="401"/>
      <c r="OJ368" s="401"/>
      <c r="OK368" s="401"/>
      <c r="OL368" s="401"/>
      <c r="OM368" s="401"/>
      <c r="ON368" s="401"/>
      <c r="OO368" s="401"/>
      <c r="OP368" s="401"/>
      <c r="OQ368" s="401"/>
      <c r="OR368" s="401"/>
      <c r="OS368" s="401"/>
      <c r="OT368" s="401"/>
      <c r="OU368" s="401"/>
      <c r="OV368" s="401"/>
      <c r="OW368" s="401"/>
      <c r="OX368" s="401"/>
      <c r="OY368" s="401"/>
      <c r="OZ368" s="401"/>
      <c r="PA368" s="401"/>
      <c r="PB368" s="401"/>
      <c r="PC368" s="401"/>
      <c r="PD368" s="401"/>
      <c r="PE368" s="401"/>
      <c r="PF368" s="401"/>
      <c r="PG368" s="401"/>
      <c r="PH368" s="401"/>
      <c r="PI368" s="401"/>
      <c r="PJ368" s="401"/>
      <c r="PK368" s="401"/>
      <c r="PL368" s="401"/>
      <c r="PM368" s="401"/>
      <c r="PN368" s="401"/>
      <c r="PO368" s="401"/>
      <c r="PP368" s="401"/>
      <c r="PQ368" s="401"/>
      <c r="PR368" s="401"/>
      <c r="PS368" s="401"/>
      <c r="PT368" s="401"/>
      <c r="PU368" s="401"/>
      <c r="PV368" s="401"/>
      <c r="PW368" s="401"/>
      <c r="PX368" s="401"/>
      <c r="PY368" s="401"/>
      <c r="PZ368" s="401"/>
      <c r="QA368" s="401"/>
      <c r="QB368" s="401"/>
      <c r="QC368" s="401"/>
      <c r="QD368" s="401"/>
      <c r="QE368" s="401"/>
      <c r="QF368" s="401"/>
      <c r="QG368" s="401"/>
      <c r="QH368" s="401"/>
      <c r="QI368" s="401"/>
      <c r="QJ368" s="401"/>
      <c r="QK368" s="401"/>
      <c r="QL368" s="401"/>
      <c r="QM368" s="401"/>
      <c r="QN368" s="401"/>
      <c r="QO368" s="401"/>
      <c r="QP368" s="401"/>
      <c r="QQ368" s="401"/>
      <c r="QR368" s="401"/>
      <c r="QS368" s="401"/>
      <c r="QT368" s="401"/>
      <c r="QU368" s="401"/>
      <c r="QV368" s="401"/>
      <c r="QW368" s="401"/>
      <c r="QX368" s="401"/>
      <c r="QY368" s="401"/>
      <c r="QZ368" s="401"/>
      <c r="RA368" s="401"/>
      <c r="RB368" s="401"/>
      <c r="RC368" s="401"/>
      <c r="RD368" s="401"/>
      <c r="RE368" s="401"/>
      <c r="RF368" s="401"/>
      <c r="RG368" s="401"/>
      <c r="RH368" s="401"/>
      <c r="RI368" s="401"/>
      <c r="RJ368" s="401"/>
      <c r="RK368" s="401"/>
      <c r="RL368" s="401"/>
      <c r="RM368" s="401"/>
      <c r="RN368" s="401"/>
      <c r="RO368" s="401"/>
      <c r="RP368" s="401"/>
      <c r="RQ368" s="401"/>
      <c r="RR368" s="401"/>
      <c r="RS368" s="401"/>
      <c r="RT368" s="401"/>
      <c r="RU368" s="401"/>
      <c r="RV368" s="401"/>
      <c r="RW368" s="401"/>
      <c r="RX368" s="401"/>
      <c r="RY368" s="401"/>
      <c r="RZ368" s="401"/>
      <c r="SA368" s="401"/>
      <c r="SB368" s="401"/>
      <c r="SC368" s="401"/>
      <c r="SD368" s="401"/>
      <c r="SE368" s="401"/>
      <c r="SF368" s="401"/>
      <c r="SG368" s="401"/>
      <c r="SH368" s="401"/>
      <c r="SI368" s="401"/>
      <c r="SJ368" s="401"/>
      <c r="SK368" s="401"/>
      <c r="SL368" s="401"/>
      <c r="SM368" s="401"/>
      <c r="SN368" s="401"/>
      <c r="SO368" s="401"/>
      <c r="SP368" s="401"/>
      <c r="SQ368" s="401"/>
      <c r="SR368" s="401"/>
      <c r="SS368" s="401"/>
      <c r="ST368" s="401"/>
      <c r="SU368" s="401"/>
      <c r="SV368" s="401"/>
      <c r="SW368" s="401"/>
      <c r="SX368" s="401"/>
      <c r="SY368" s="401"/>
      <c r="SZ368" s="401"/>
      <c r="TA368" s="401"/>
      <c r="TB368" s="401"/>
      <c r="TC368" s="401"/>
      <c r="TD368" s="401"/>
      <c r="TE368" s="401"/>
      <c r="TF368" s="401"/>
      <c r="TG368" s="401"/>
      <c r="TH368" s="401"/>
      <c r="TI368" s="401"/>
      <c r="TJ368" s="401"/>
      <c r="TK368" s="401"/>
      <c r="TL368" s="401"/>
      <c r="TM368" s="401"/>
      <c r="TN368" s="401"/>
      <c r="TO368" s="401"/>
      <c r="TP368" s="401"/>
      <c r="TQ368" s="401"/>
      <c r="TR368" s="401"/>
      <c r="TS368" s="401"/>
      <c r="TT368" s="401"/>
      <c r="TU368" s="401"/>
      <c r="TV368" s="401"/>
      <c r="TW368" s="401"/>
      <c r="TX368" s="401"/>
      <c r="TY368" s="401"/>
      <c r="TZ368" s="401"/>
      <c r="UA368" s="401"/>
      <c r="UB368" s="401"/>
      <c r="UC368" s="401"/>
      <c r="UD368" s="401"/>
      <c r="UE368" s="401"/>
      <c r="UF368" s="401"/>
      <c r="UG368" s="401"/>
      <c r="UH368" s="401"/>
      <c r="UI368" s="401"/>
      <c r="UJ368" s="401"/>
      <c r="UK368" s="401"/>
      <c r="UL368" s="401"/>
      <c r="UM368" s="401"/>
    </row>
    <row r="369" spans="1:559" s="401" customFormat="1" ht="13.95" customHeight="1">
      <c r="A369" s="953"/>
      <c r="B369" s="468" t="s">
        <v>1515</v>
      </c>
      <c r="C369" s="469" t="s">
        <v>1567</v>
      </c>
      <c r="D369" s="469" t="s">
        <v>1570</v>
      </c>
      <c r="E369" s="469" t="s">
        <v>1571</v>
      </c>
      <c r="F369" s="470">
        <v>20.47</v>
      </c>
      <c r="G369" s="470">
        <v>0.51</v>
      </c>
      <c r="H369" s="470">
        <v>1.83</v>
      </c>
      <c r="I369" s="471">
        <f t="shared" ref="I369:L375" si="202">I368</f>
        <v>8</v>
      </c>
      <c r="J369" s="472">
        <f t="shared" si="202"/>
        <v>20.49</v>
      </c>
      <c r="K369" s="472">
        <f t="shared" si="202"/>
        <v>1.830370766499821</v>
      </c>
      <c r="L369" s="473">
        <f t="shared" si="202"/>
        <v>8.9329954441182094E-2</v>
      </c>
      <c r="M369" s="474">
        <f t="shared" si="186"/>
        <v>1.0926747938749671E-2</v>
      </c>
      <c r="N369" s="475">
        <f t="shared" si="187"/>
        <v>0.49564094500082118</v>
      </c>
      <c r="O369" s="475">
        <f t="shared" si="188"/>
        <v>8.7181099983576482E-3</v>
      </c>
      <c r="P369" s="475">
        <f t="shared" si="189"/>
        <v>0.99128189000164235</v>
      </c>
      <c r="Q369" s="476">
        <f t="shared" si="190"/>
        <v>7.9302551200131388</v>
      </c>
      <c r="R369" s="477"/>
      <c r="S369" s="472"/>
      <c r="T369" s="472"/>
      <c r="U369" s="473"/>
      <c r="V369" s="478">
        <f t="shared" si="191"/>
        <v>1.9999999999999574E-2</v>
      </c>
      <c r="W369" s="478">
        <f t="shared" si="192"/>
        <v>1.7629999999999999</v>
      </c>
      <c r="X369" s="479">
        <f t="shared" si="193"/>
        <v>3.2269436613391842</v>
      </c>
      <c r="Y369" s="480" t="str">
        <f t="shared" si="194"/>
        <v>Accept</v>
      </c>
      <c r="Z369" s="479">
        <v>1.4530000000000001</v>
      </c>
      <c r="AA369" s="479">
        <f t="shared" ref="AA369:AA378" si="203">Z369*K369</f>
        <v>2.65952872372424</v>
      </c>
      <c r="AB369" s="481" t="str">
        <f t="shared" ref="AB369:AB378" si="204">IF(V369&gt;AA369, "Reject", "Accept")</f>
        <v>Accept</v>
      </c>
      <c r="AC369" s="481"/>
      <c r="AD369" s="479"/>
      <c r="AE369" s="481"/>
      <c r="AF369" s="464"/>
      <c r="AG369" s="482"/>
      <c r="AH369" s="482"/>
      <c r="AI369" s="483"/>
      <c r="AJ369" s="552"/>
      <c r="AK369" s="552"/>
      <c r="AL369" s="552"/>
    </row>
    <row r="370" spans="1:559" s="401" customFormat="1" ht="13.95" customHeight="1">
      <c r="A370" s="953"/>
      <c r="B370" s="468" t="s">
        <v>1515</v>
      </c>
      <c r="C370" s="469" t="s">
        <v>1567</v>
      </c>
      <c r="D370" s="469" t="s">
        <v>1572</v>
      </c>
      <c r="E370" s="469" t="s">
        <v>1573</v>
      </c>
      <c r="F370" s="470">
        <v>19.96</v>
      </c>
      <c r="G370" s="470">
        <v>0.53</v>
      </c>
      <c r="H370" s="470">
        <v>1.79</v>
      </c>
      <c r="I370" s="471">
        <f t="shared" si="202"/>
        <v>8</v>
      </c>
      <c r="J370" s="472">
        <f t="shared" si="202"/>
        <v>20.49</v>
      </c>
      <c r="K370" s="472">
        <f t="shared" si="202"/>
        <v>1.830370766499821</v>
      </c>
      <c r="L370" s="473">
        <f t="shared" si="202"/>
        <v>8.9329954441182094E-2</v>
      </c>
      <c r="M370" s="474">
        <f t="shared" si="186"/>
        <v>0.28955882037687114</v>
      </c>
      <c r="N370" s="475">
        <f t="shared" si="187"/>
        <v>0.38607688722583672</v>
      </c>
      <c r="O370" s="475">
        <f t="shared" si="188"/>
        <v>0.22784622554832656</v>
      </c>
      <c r="P370" s="475">
        <f t="shared" si="189"/>
        <v>0.77215377445167344</v>
      </c>
      <c r="Q370" s="476">
        <f t="shared" si="190"/>
        <v>6.1772301956133875</v>
      </c>
      <c r="R370" s="477"/>
      <c r="S370" s="472"/>
      <c r="T370" s="472"/>
      <c r="U370" s="473"/>
      <c r="V370" s="478">
        <f t="shared" si="191"/>
        <v>0.52999999999999758</v>
      </c>
      <c r="W370" s="478">
        <f t="shared" si="192"/>
        <v>1.7629999999999999</v>
      </c>
      <c r="X370" s="479">
        <f t="shared" si="193"/>
        <v>3.2269436613391842</v>
      </c>
      <c r="Y370" s="480" t="str">
        <f t="shared" si="194"/>
        <v>Accept</v>
      </c>
      <c r="Z370" s="479">
        <v>1.4530000000000001</v>
      </c>
      <c r="AA370" s="479">
        <f t="shared" si="203"/>
        <v>2.65952872372424</v>
      </c>
      <c r="AB370" s="481" t="str">
        <f t="shared" si="204"/>
        <v>Accept</v>
      </c>
      <c r="AC370" s="481"/>
      <c r="AD370" s="479"/>
      <c r="AE370" s="481"/>
      <c r="AF370" s="464"/>
      <c r="AG370" s="482"/>
      <c r="AH370" s="482"/>
      <c r="AI370" s="483"/>
      <c r="AJ370" s="552"/>
      <c r="AK370" s="552"/>
      <c r="AL370" s="552"/>
    </row>
    <row r="371" spans="1:559" s="401" customFormat="1" ht="13.95" customHeight="1">
      <c r="A371" s="953"/>
      <c r="B371" s="468" t="s">
        <v>1515</v>
      </c>
      <c r="C371" s="469" t="s">
        <v>1567</v>
      </c>
      <c r="D371" s="469" t="s">
        <v>1574</v>
      </c>
      <c r="E371" s="469" t="s">
        <v>1575</v>
      </c>
      <c r="F371" s="470">
        <v>19.72</v>
      </c>
      <c r="G371" s="470">
        <v>0.49</v>
      </c>
      <c r="H371" s="470">
        <v>1.76</v>
      </c>
      <c r="I371" s="471">
        <f t="shared" si="202"/>
        <v>8</v>
      </c>
      <c r="J371" s="472">
        <f t="shared" si="202"/>
        <v>20.49</v>
      </c>
      <c r="K371" s="472">
        <f t="shared" si="202"/>
        <v>1.830370766499821</v>
      </c>
      <c r="L371" s="473">
        <f t="shared" si="202"/>
        <v>8.9329954441182094E-2</v>
      </c>
      <c r="M371" s="474">
        <f t="shared" si="186"/>
        <v>0.42067979564187102</v>
      </c>
      <c r="N371" s="475">
        <f t="shared" si="187"/>
        <v>0.33699445833816116</v>
      </c>
      <c r="O371" s="475">
        <f t="shared" si="188"/>
        <v>0.32601108332367768</v>
      </c>
      <c r="P371" s="475">
        <f t="shared" si="189"/>
        <v>0.67398891667632232</v>
      </c>
      <c r="Q371" s="476">
        <f t="shared" si="190"/>
        <v>5.3919113334105786</v>
      </c>
      <c r="R371" s="477"/>
      <c r="S371" s="472"/>
      <c r="T371" s="472"/>
      <c r="U371" s="473"/>
      <c r="V371" s="478">
        <f t="shared" si="191"/>
        <v>0.76999999999999957</v>
      </c>
      <c r="W371" s="478">
        <f t="shared" si="192"/>
        <v>1.7629999999999999</v>
      </c>
      <c r="X371" s="479">
        <f t="shared" si="193"/>
        <v>3.2269436613391842</v>
      </c>
      <c r="Y371" s="480" t="str">
        <f t="shared" si="194"/>
        <v>Accept</v>
      </c>
      <c r="Z371" s="479">
        <v>1.4530000000000001</v>
      </c>
      <c r="AA371" s="479">
        <f t="shared" si="203"/>
        <v>2.65952872372424</v>
      </c>
      <c r="AB371" s="481" t="str">
        <f t="shared" si="204"/>
        <v>Accept</v>
      </c>
      <c r="AC371" s="481"/>
      <c r="AD371" s="479"/>
      <c r="AE371" s="481"/>
      <c r="AF371" s="464"/>
      <c r="AG371" s="482"/>
      <c r="AH371" s="482"/>
      <c r="AI371" s="483"/>
      <c r="AJ371" s="552"/>
      <c r="AK371" s="552"/>
      <c r="AL371" s="552"/>
    </row>
    <row r="372" spans="1:559" s="401" customFormat="1" ht="13.95" customHeight="1">
      <c r="A372" s="953"/>
      <c r="B372" s="468" t="s">
        <v>1515</v>
      </c>
      <c r="C372" s="469" t="s">
        <v>1567</v>
      </c>
      <c r="D372" s="469" t="s">
        <v>1576</v>
      </c>
      <c r="E372" s="469" t="s">
        <v>1577</v>
      </c>
      <c r="F372" s="470">
        <v>19.63</v>
      </c>
      <c r="G372" s="470">
        <v>0.61</v>
      </c>
      <c r="H372" s="470">
        <v>1.79</v>
      </c>
      <c r="I372" s="471">
        <f t="shared" si="202"/>
        <v>8</v>
      </c>
      <c r="J372" s="472">
        <f t="shared" si="202"/>
        <v>20.49</v>
      </c>
      <c r="K372" s="472">
        <f t="shared" si="202"/>
        <v>1.830370766499821</v>
      </c>
      <c r="L372" s="473">
        <f t="shared" si="202"/>
        <v>8.9329954441182094E-2</v>
      </c>
      <c r="M372" s="474">
        <f t="shared" si="186"/>
        <v>0.46985016136624552</v>
      </c>
      <c r="N372" s="475">
        <f t="shared" si="187"/>
        <v>0.31923103682184129</v>
      </c>
      <c r="O372" s="475">
        <f t="shared" si="188"/>
        <v>0.36153792635631743</v>
      </c>
      <c r="P372" s="475">
        <f t="shared" si="189"/>
        <v>0.63846207364368257</v>
      </c>
      <c r="Q372" s="476">
        <f t="shared" si="190"/>
        <v>5.1076965891494606</v>
      </c>
      <c r="R372" s="477"/>
      <c r="S372" s="472"/>
      <c r="T372" s="472"/>
      <c r="U372" s="473"/>
      <c r="V372" s="478">
        <f t="shared" si="191"/>
        <v>0.85999999999999943</v>
      </c>
      <c r="W372" s="478">
        <f t="shared" si="192"/>
        <v>1.7629999999999999</v>
      </c>
      <c r="X372" s="479">
        <f t="shared" si="193"/>
        <v>3.2269436613391842</v>
      </c>
      <c r="Y372" s="480" t="str">
        <f t="shared" si="194"/>
        <v>Accept</v>
      </c>
      <c r="Z372" s="479">
        <v>1.4530000000000001</v>
      </c>
      <c r="AA372" s="479">
        <f t="shared" si="203"/>
        <v>2.65952872372424</v>
      </c>
      <c r="AB372" s="481" t="str">
        <f t="shared" si="204"/>
        <v>Accept</v>
      </c>
      <c r="AC372" s="481"/>
      <c r="AD372" s="479"/>
      <c r="AE372" s="481"/>
      <c r="AF372" s="464"/>
      <c r="AG372" s="482"/>
      <c r="AH372" s="482"/>
      <c r="AI372" s="483"/>
      <c r="AJ372" s="552"/>
      <c r="AK372" s="552"/>
      <c r="AL372" s="552"/>
    </row>
    <row r="373" spans="1:559" s="401" customFormat="1" ht="13.95" customHeight="1">
      <c r="A373" s="953"/>
      <c r="B373" s="468" t="s">
        <v>1515</v>
      </c>
      <c r="C373" s="469" t="s">
        <v>1567</v>
      </c>
      <c r="D373" s="469" t="s">
        <v>1578</v>
      </c>
      <c r="E373" s="469" t="s">
        <v>1579</v>
      </c>
      <c r="F373" s="470">
        <v>22.71</v>
      </c>
      <c r="G373" s="470">
        <v>0.71</v>
      </c>
      <c r="H373" s="470">
        <v>2.08</v>
      </c>
      <c r="I373" s="471">
        <f t="shared" si="202"/>
        <v>8</v>
      </c>
      <c r="J373" s="472">
        <f t="shared" si="202"/>
        <v>20.49</v>
      </c>
      <c r="K373" s="472">
        <f t="shared" si="202"/>
        <v>1.830370766499821</v>
      </c>
      <c r="L373" s="473">
        <f t="shared" si="202"/>
        <v>8.9329954441182094E-2</v>
      </c>
      <c r="M373" s="474">
        <f t="shared" si="186"/>
        <v>1.2128690212012405</v>
      </c>
      <c r="N373" s="475">
        <f t="shared" si="187"/>
        <v>0.88741004930966738</v>
      </c>
      <c r="O373" s="475">
        <f t="shared" si="188"/>
        <v>0.77482009861933476</v>
      </c>
      <c r="P373" s="475">
        <f t="shared" si="189"/>
        <v>0.22517990138066524</v>
      </c>
      <c r="Q373" s="476">
        <f t="shared" si="190"/>
        <v>1.8014392110453219</v>
      </c>
      <c r="R373" s="477"/>
      <c r="S373" s="472"/>
      <c r="T373" s="472"/>
      <c r="U373" s="473"/>
      <c r="V373" s="478">
        <f t="shared" si="191"/>
        <v>2.2200000000000024</v>
      </c>
      <c r="W373" s="478">
        <f t="shared" si="192"/>
        <v>1.7629999999999999</v>
      </c>
      <c r="X373" s="479">
        <f t="shared" si="193"/>
        <v>3.2269436613391842</v>
      </c>
      <c r="Y373" s="480" t="str">
        <f t="shared" si="194"/>
        <v>Accept</v>
      </c>
      <c r="Z373" s="479">
        <v>1.4530000000000001</v>
      </c>
      <c r="AA373" s="479">
        <f t="shared" si="203"/>
        <v>2.65952872372424</v>
      </c>
      <c r="AB373" s="481" t="str">
        <f t="shared" si="204"/>
        <v>Accept</v>
      </c>
      <c r="AC373" s="481"/>
      <c r="AD373" s="479"/>
      <c r="AE373" s="481"/>
      <c r="AF373" s="464"/>
      <c r="AG373" s="482"/>
      <c r="AH373" s="482"/>
      <c r="AI373" s="483"/>
      <c r="AJ373" s="552"/>
      <c r="AK373" s="552"/>
      <c r="AL373" s="552"/>
    </row>
    <row r="374" spans="1:559" s="401" customFormat="1" ht="13.95" customHeight="1">
      <c r="A374" s="953"/>
      <c r="B374" s="468" t="s">
        <v>1515</v>
      </c>
      <c r="C374" s="469" t="s">
        <v>1567</v>
      </c>
      <c r="D374" s="469" t="s">
        <v>1580</v>
      </c>
      <c r="E374" s="469" t="s">
        <v>1581</v>
      </c>
      <c r="F374" s="470">
        <v>18.350000000000001</v>
      </c>
      <c r="G374" s="470">
        <v>0.45</v>
      </c>
      <c r="H374" s="470">
        <v>1.64</v>
      </c>
      <c r="I374" s="471">
        <f t="shared" si="202"/>
        <v>8</v>
      </c>
      <c r="J374" s="472">
        <f t="shared" si="202"/>
        <v>20.49</v>
      </c>
      <c r="K374" s="472">
        <f t="shared" si="202"/>
        <v>1.830370766499821</v>
      </c>
      <c r="L374" s="473">
        <f t="shared" si="202"/>
        <v>8.9329954441182094E-2</v>
      </c>
      <c r="M374" s="474">
        <f t="shared" si="186"/>
        <v>1.1691620294462381</v>
      </c>
      <c r="N374" s="475">
        <f t="shared" si="187"/>
        <v>0.12116917810739769</v>
      </c>
      <c r="O374" s="475">
        <f t="shared" si="188"/>
        <v>0.75766164378520462</v>
      </c>
      <c r="P374" s="475">
        <f t="shared" si="189"/>
        <v>0.24233835621479538</v>
      </c>
      <c r="Q374" s="476">
        <f t="shared" si="190"/>
        <v>1.938706849718363</v>
      </c>
      <c r="R374" s="477"/>
      <c r="S374" s="472"/>
      <c r="T374" s="472"/>
      <c r="U374" s="473"/>
      <c r="V374" s="478">
        <f t="shared" si="191"/>
        <v>2.139999999999997</v>
      </c>
      <c r="W374" s="478">
        <f t="shared" si="192"/>
        <v>1.7629999999999999</v>
      </c>
      <c r="X374" s="479">
        <f t="shared" si="193"/>
        <v>3.2269436613391842</v>
      </c>
      <c r="Y374" s="480" t="str">
        <f t="shared" si="194"/>
        <v>Accept</v>
      </c>
      <c r="Z374" s="479">
        <v>1.4530000000000001</v>
      </c>
      <c r="AA374" s="479">
        <f t="shared" si="203"/>
        <v>2.65952872372424</v>
      </c>
      <c r="AB374" s="481" t="str">
        <f t="shared" si="204"/>
        <v>Accept</v>
      </c>
      <c r="AC374" s="481"/>
      <c r="AD374" s="479"/>
      <c r="AE374" s="481"/>
      <c r="AF374" s="464"/>
      <c r="AG374" s="482"/>
      <c r="AH374" s="482"/>
      <c r="AI374" s="483"/>
      <c r="AJ374" s="552"/>
      <c r="AK374" s="552"/>
      <c r="AL374" s="552"/>
    </row>
    <row r="375" spans="1:559" s="501" customFormat="1" ht="13.95" customHeight="1">
      <c r="A375" s="954"/>
      <c r="B375" s="484" t="s">
        <v>1515</v>
      </c>
      <c r="C375" s="485" t="s">
        <v>1567</v>
      </c>
      <c r="D375" s="485" t="s">
        <v>1582</v>
      </c>
      <c r="E375" s="485" t="s">
        <v>1583</v>
      </c>
      <c r="F375" s="486">
        <v>19.29</v>
      </c>
      <c r="G375" s="486">
        <v>0.47</v>
      </c>
      <c r="H375" s="486">
        <v>1.72</v>
      </c>
      <c r="I375" s="487">
        <f t="shared" si="202"/>
        <v>8</v>
      </c>
      <c r="J375" s="488">
        <f t="shared" si="202"/>
        <v>20.49</v>
      </c>
      <c r="K375" s="488">
        <f t="shared" si="202"/>
        <v>1.830370766499821</v>
      </c>
      <c r="L375" s="489">
        <f t="shared" si="202"/>
        <v>8.9329954441182094E-2</v>
      </c>
      <c r="M375" s="490">
        <f t="shared" si="186"/>
        <v>0.65560487632499387</v>
      </c>
      <c r="N375" s="491">
        <f t="shared" si="187"/>
        <v>0.25603919359425131</v>
      </c>
      <c r="O375" s="491">
        <f t="shared" si="188"/>
        <v>0.48792161281149737</v>
      </c>
      <c r="P375" s="491">
        <f t="shared" si="189"/>
        <v>0.51207838718850263</v>
      </c>
      <c r="Q375" s="492">
        <f t="shared" si="190"/>
        <v>4.096627097508021</v>
      </c>
      <c r="R375" s="493"/>
      <c r="S375" s="488"/>
      <c r="T375" s="488"/>
      <c r="U375" s="489"/>
      <c r="V375" s="494">
        <f t="shared" si="191"/>
        <v>1.1999999999999993</v>
      </c>
      <c r="W375" s="494">
        <f t="shared" si="192"/>
        <v>1.7629999999999999</v>
      </c>
      <c r="X375" s="495">
        <f t="shared" si="193"/>
        <v>3.2269436613391842</v>
      </c>
      <c r="Y375" s="496" t="str">
        <f t="shared" si="194"/>
        <v>Accept</v>
      </c>
      <c r="Z375" s="495">
        <v>1.4530000000000001</v>
      </c>
      <c r="AA375" s="495">
        <f t="shared" si="203"/>
        <v>2.65952872372424</v>
      </c>
      <c r="AB375" s="497" t="str">
        <f t="shared" si="204"/>
        <v>Accept</v>
      </c>
      <c r="AC375" s="497"/>
      <c r="AD375" s="495"/>
      <c r="AE375" s="497"/>
      <c r="AF375" s="498"/>
      <c r="AG375" s="499"/>
      <c r="AH375" s="499"/>
      <c r="AI375" s="500"/>
      <c r="AJ375" s="552"/>
      <c r="AK375" s="552"/>
      <c r="AL375" s="552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1"/>
      <c r="AW375" s="401"/>
      <c r="AX375" s="401"/>
      <c r="AY375" s="401"/>
      <c r="AZ375" s="401"/>
      <c r="BA375" s="401"/>
      <c r="BB375" s="401"/>
      <c r="BC375" s="401"/>
      <c r="BD375" s="401"/>
      <c r="BE375" s="401"/>
      <c r="BF375" s="401"/>
      <c r="BG375" s="401"/>
      <c r="BH375" s="401"/>
      <c r="BI375" s="401"/>
      <c r="BJ375" s="401"/>
      <c r="BK375" s="401"/>
      <c r="BL375" s="401"/>
      <c r="BM375" s="401"/>
      <c r="BN375" s="401"/>
      <c r="BO375" s="401"/>
      <c r="BP375" s="401"/>
      <c r="BQ375" s="401"/>
      <c r="BR375" s="401"/>
      <c r="BS375" s="401"/>
      <c r="BT375" s="401"/>
      <c r="BU375" s="401"/>
      <c r="BV375" s="401"/>
      <c r="BW375" s="401"/>
      <c r="BX375" s="401"/>
      <c r="BY375" s="401"/>
      <c r="BZ375" s="401"/>
      <c r="CA375" s="401"/>
      <c r="CB375" s="401"/>
      <c r="CC375" s="401"/>
      <c r="CD375" s="401"/>
      <c r="CE375" s="401"/>
      <c r="CF375" s="401"/>
      <c r="CG375" s="401"/>
      <c r="CH375" s="401"/>
      <c r="CI375" s="401"/>
      <c r="CJ375" s="401"/>
      <c r="CK375" s="401"/>
      <c r="CL375" s="401"/>
      <c r="CM375" s="401"/>
      <c r="CN375" s="401"/>
      <c r="CO375" s="401"/>
      <c r="CP375" s="401"/>
      <c r="CQ375" s="401"/>
      <c r="CR375" s="401"/>
      <c r="CS375" s="401"/>
      <c r="CT375" s="401"/>
      <c r="CU375" s="401"/>
      <c r="CV375" s="401"/>
      <c r="CW375" s="401"/>
      <c r="CX375" s="401"/>
      <c r="CY375" s="401"/>
      <c r="CZ375" s="401"/>
      <c r="DA375" s="401"/>
      <c r="DB375" s="401"/>
      <c r="DC375" s="401"/>
      <c r="DD375" s="401"/>
      <c r="DE375" s="401"/>
      <c r="DF375" s="401"/>
      <c r="DG375" s="401"/>
      <c r="DH375" s="401"/>
      <c r="DI375" s="401"/>
      <c r="DJ375" s="401"/>
      <c r="DK375" s="401"/>
      <c r="DL375" s="401"/>
      <c r="DM375" s="401"/>
      <c r="DN375" s="401"/>
      <c r="DO375" s="401"/>
      <c r="DP375" s="401"/>
      <c r="DQ375" s="401"/>
      <c r="DR375" s="401"/>
      <c r="DS375" s="401"/>
      <c r="DT375" s="401"/>
      <c r="DU375" s="401"/>
      <c r="DV375" s="401"/>
      <c r="DW375" s="401"/>
      <c r="DX375" s="401"/>
      <c r="DY375" s="401"/>
      <c r="DZ375" s="401"/>
      <c r="EA375" s="401"/>
      <c r="EB375" s="401"/>
      <c r="EC375" s="401"/>
      <c r="ED375" s="401"/>
      <c r="EE375" s="401"/>
      <c r="EF375" s="401"/>
      <c r="EG375" s="401"/>
      <c r="EH375" s="401"/>
      <c r="EI375" s="401"/>
      <c r="EJ375" s="401"/>
      <c r="EK375" s="401"/>
      <c r="EL375" s="401"/>
      <c r="EM375" s="401"/>
      <c r="EN375" s="401"/>
      <c r="EO375" s="401"/>
      <c r="EP375" s="401"/>
      <c r="EQ375" s="401"/>
      <c r="ER375" s="401"/>
      <c r="ES375" s="401"/>
      <c r="ET375" s="401"/>
      <c r="EU375" s="401"/>
      <c r="EV375" s="401"/>
      <c r="EW375" s="401"/>
      <c r="EX375" s="401"/>
      <c r="EY375" s="401"/>
      <c r="EZ375" s="401"/>
      <c r="FA375" s="401"/>
      <c r="FB375" s="401"/>
      <c r="FC375" s="401"/>
      <c r="FD375" s="401"/>
      <c r="FE375" s="401"/>
      <c r="FF375" s="401"/>
      <c r="FG375" s="401"/>
      <c r="FH375" s="401"/>
      <c r="FI375" s="401"/>
      <c r="FJ375" s="401"/>
      <c r="FK375" s="401"/>
      <c r="FL375" s="401"/>
      <c r="FM375" s="401"/>
      <c r="FN375" s="401"/>
      <c r="FO375" s="401"/>
      <c r="FP375" s="401"/>
      <c r="FQ375" s="401"/>
      <c r="FR375" s="401"/>
      <c r="FS375" s="401"/>
      <c r="FT375" s="401"/>
      <c r="FU375" s="401"/>
      <c r="FV375" s="401"/>
      <c r="FW375" s="401"/>
      <c r="FX375" s="401"/>
      <c r="FY375" s="401"/>
      <c r="FZ375" s="401"/>
      <c r="GA375" s="401"/>
      <c r="GB375" s="401"/>
      <c r="GC375" s="401"/>
      <c r="GD375" s="401"/>
      <c r="GE375" s="401"/>
      <c r="GF375" s="401"/>
      <c r="GG375" s="401"/>
      <c r="GH375" s="401"/>
      <c r="GI375" s="401"/>
      <c r="GJ375" s="401"/>
      <c r="GK375" s="401"/>
      <c r="GL375" s="401"/>
      <c r="GM375" s="401"/>
      <c r="GN375" s="401"/>
      <c r="GO375" s="401"/>
      <c r="GP375" s="401"/>
      <c r="GQ375" s="401"/>
      <c r="GR375" s="401"/>
      <c r="GS375" s="401"/>
      <c r="GT375" s="401"/>
      <c r="GU375" s="401"/>
      <c r="GV375" s="401"/>
      <c r="GW375" s="401"/>
      <c r="GX375" s="401"/>
      <c r="GY375" s="401"/>
      <c r="GZ375" s="401"/>
      <c r="HA375" s="401"/>
      <c r="HB375" s="401"/>
      <c r="HC375" s="401"/>
      <c r="HD375" s="401"/>
      <c r="HE375" s="401"/>
      <c r="HF375" s="401"/>
      <c r="HG375" s="401"/>
      <c r="HH375" s="401"/>
      <c r="HI375" s="401"/>
      <c r="HJ375" s="401"/>
      <c r="HK375" s="401"/>
      <c r="HL375" s="401"/>
      <c r="HM375" s="401"/>
      <c r="HN375" s="401"/>
      <c r="HO375" s="401"/>
      <c r="HP375" s="401"/>
      <c r="HQ375" s="401"/>
      <c r="HR375" s="401"/>
      <c r="HS375" s="401"/>
      <c r="HT375" s="401"/>
      <c r="HU375" s="401"/>
      <c r="HV375" s="401"/>
      <c r="HW375" s="401"/>
      <c r="HX375" s="401"/>
      <c r="HY375" s="401"/>
      <c r="HZ375" s="401"/>
      <c r="IA375" s="401"/>
      <c r="IB375" s="401"/>
      <c r="IC375" s="401"/>
      <c r="ID375" s="401"/>
      <c r="IE375" s="401"/>
      <c r="IF375" s="401"/>
      <c r="IG375" s="401"/>
      <c r="IH375" s="401"/>
      <c r="II375" s="401"/>
      <c r="IJ375" s="401"/>
      <c r="IK375" s="401"/>
      <c r="IL375" s="401"/>
      <c r="IM375" s="401"/>
      <c r="IN375" s="401"/>
      <c r="IO375" s="401"/>
      <c r="IP375" s="401"/>
      <c r="IQ375" s="401"/>
      <c r="IR375" s="401"/>
      <c r="IS375" s="401"/>
      <c r="IT375" s="401"/>
      <c r="IU375" s="401"/>
      <c r="IV375" s="401"/>
      <c r="IW375" s="401"/>
      <c r="IX375" s="401"/>
      <c r="IY375" s="401"/>
      <c r="IZ375" s="401"/>
      <c r="JA375" s="401"/>
      <c r="JB375" s="401"/>
      <c r="JC375" s="401"/>
      <c r="JD375" s="401"/>
      <c r="JE375" s="401"/>
      <c r="JF375" s="401"/>
      <c r="JG375" s="401"/>
      <c r="JH375" s="401"/>
      <c r="JI375" s="401"/>
      <c r="JJ375" s="401"/>
      <c r="JK375" s="401"/>
      <c r="JL375" s="401"/>
      <c r="JM375" s="401"/>
      <c r="JN375" s="401"/>
      <c r="JO375" s="401"/>
      <c r="JP375" s="401"/>
      <c r="JQ375" s="401"/>
      <c r="JR375" s="401"/>
      <c r="JS375" s="401"/>
      <c r="JT375" s="401"/>
      <c r="JU375" s="401"/>
      <c r="JV375" s="401"/>
      <c r="JW375" s="401"/>
      <c r="JX375" s="401"/>
      <c r="JY375" s="401"/>
      <c r="JZ375" s="401"/>
      <c r="KA375" s="401"/>
      <c r="KB375" s="401"/>
      <c r="KC375" s="401"/>
      <c r="KD375" s="401"/>
      <c r="KE375" s="401"/>
      <c r="KF375" s="401"/>
      <c r="KG375" s="401"/>
      <c r="KH375" s="401"/>
      <c r="KI375" s="401"/>
      <c r="KJ375" s="401"/>
      <c r="KK375" s="401"/>
      <c r="KL375" s="401"/>
      <c r="KM375" s="401"/>
      <c r="KN375" s="401"/>
      <c r="KO375" s="401"/>
      <c r="KP375" s="401"/>
      <c r="KQ375" s="401"/>
      <c r="KR375" s="401"/>
      <c r="KS375" s="401"/>
      <c r="KT375" s="401"/>
      <c r="KU375" s="401"/>
      <c r="KV375" s="401"/>
      <c r="KW375" s="401"/>
      <c r="KX375" s="401"/>
      <c r="KY375" s="401"/>
      <c r="KZ375" s="401"/>
      <c r="LA375" s="401"/>
      <c r="LB375" s="401"/>
      <c r="LC375" s="401"/>
      <c r="LD375" s="401"/>
      <c r="LE375" s="401"/>
      <c r="LF375" s="401"/>
      <c r="LG375" s="401"/>
      <c r="LH375" s="401"/>
      <c r="LI375" s="401"/>
      <c r="LJ375" s="401"/>
      <c r="LK375" s="401"/>
      <c r="LL375" s="401"/>
      <c r="LM375" s="401"/>
      <c r="LN375" s="401"/>
      <c r="LO375" s="401"/>
      <c r="LP375" s="401"/>
      <c r="LQ375" s="401"/>
      <c r="LR375" s="401"/>
      <c r="LS375" s="401"/>
      <c r="LT375" s="401"/>
      <c r="LU375" s="401"/>
      <c r="LV375" s="401"/>
      <c r="LW375" s="401"/>
      <c r="LX375" s="401"/>
      <c r="LY375" s="401"/>
      <c r="LZ375" s="401"/>
      <c r="MA375" s="401"/>
      <c r="MB375" s="401"/>
      <c r="MC375" s="401"/>
      <c r="MD375" s="401"/>
      <c r="ME375" s="401"/>
      <c r="MF375" s="401"/>
      <c r="MG375" s="401"/>
      <c r="MH375" s="401"/>
      <c r="MI375" s="401"/>
      <c r="MJ375" s="401"/>
      <c r="MK375" s="401"/>
      <c r="ML375" s="401"/>
      <c r="MM375" s="401"/>
      <c r="MN375" s="401"/>
      <c r="MO375" s="401"/>
      <c r="MP375" s="401"/>
      <c r="MQ375" s="401"/>
      <c r="MR375" s="401"/>
      <c r="MS375" s="401"/>
      <c r="MT375" s="401"/>
      <c r="MU375" s="401"/>
      <c r="MV375" s="401"/>
      <c r="MW375" s="401"/>
      <c r="MX375" s="401"/>
      <c r="MY375" s="401"/>
      <c r="MZ375" s="401"/>
      <c r="NA375" s="401"/>
      <c r="NB375" s="401"/>
      <c r="NC375" s="401"/>
      <c r="ND375" s="401"/>
      <c r="NE375" s="401"/>
      <c r="NF375" s="401"/>
      <c r="NG375" s="401"/>
      <c r="NH375" s="401"/>
      <c r="NI375" s="401"/>
      <c r="NJ375" s="401"/>
      <c r="NK375" s="401"/>
      <c r="NL375" s="401"/>
      <c r="NM375" s="401"/>
      <c r="NN375" s="401"/>
      <c r="NO375" s="401"/>
      <c r="NP375" s="401"/>
      <c r="NQ375" s="401"/>
      <c r="NR375" s="401"/>
      <c r="NS375" s="401"/>
      <c r="NT375" s="401"/>
      <c r="NU375" s="401"/>
      <c r="NV375" s="401"/>
      <c r="NW375" s="401"/>
      <c r="NX375" s="401"/>
      <c r="NY375" s="401"/>
      <c r="NZ375" s="401"/>
      <c r="OA375" s="401"/>
      <c r="OB375" s="401"/>
      <c r="OC375" s="401"/>
      <c r="OD375" s="401"/>
      <c r="OE375" s="401"/>
      <c r="OF375" s="401"/>
      <c r="OG375" s="401"/>
      <c r="OH375" s="401"/>
      <c r="OI375" s="401"/>
      <c r="OJ375" s="401"/>
      <c r="OK375" s="401"/>
      <c r="OL375" s="401"/>
      <c r="OM375" s="401"/>
      <c r="ON375" s="401"/>
      <c r="OO375" s="401"/>
      <c r="OP375" s="401"/>
      <c r="OQ375" s="401"/>
      <c r="OR375" s="401"/>
      <c r="OS375" s="401"/>
      <c r="OT375" s="401"/>
      <c r="OU375" s="401"/>
      <c r="OV375" s="401"/>
      <c r="OW375" s="401"/>
      <c r="OX375" s="401"/>
      <c r="OY375" s="401"/>
      <c r="OZ375" s="401"/>
      <c r="PA375" s="401"/>
      <c r="PB375" s="401"/>
      <c r="PC375" s="401"/>
      <c r="PD375" s="401"/>
      <c r="PE375" s="401"/>
      <c r="PF375" s="401"/>
      <c r="PG375" s="401"/>
      <c r="PH375" s="401"/>
      <c r="PI375" s="401"/>
      <c r="PJ375" s="401"/>
      <c r="PK375" s="401"/>
      <c r="PL375" s="401"/>
      <c r="PM375" s="401"/>
      <c r="PN375" s="401"/>
      <c r="PO375" s="401"/>
      <c r="PP375" s="401"/>
      <c r="PQ375" s="401"/>
      <c r="PR375" s="401"/>
      <c r="PS375" s="401"/>
      <c r="PT375" s="401"/>
      <c r="PU375" s="401"/>
      <c r="PV375" s="401"/>
      <c r="PW375" s="401"/>
      <c r="PX375" s="401"/>
      <c r="PY375" s="401"/>
      <c r="PZ375" s="401"/>
      <c r="QA375" s="401"/>
      <c r="QB375" s="401"/>
      <c r="QC375" s="401"/>
      <c r="QD375" s="401"/>
      <c r="QE375" s="401"/>
      <c r="QF375" s="401"/>
      <c r="QG375" s="401"/>
      <c r="QH375" s="401"/>
      <c r="QI375" s="401"/>
      <c r="QJ375" s="401"/>
      <c r="QK375" s="401"/>
      <c r="QL375" s="401"/>
      <c r="QM375" s="401"/>
      <c r="QN375" s="401"/>
      <c r="QO375" s="401"/>
      <c r="QP375" s="401"/>
      <c r="QQ375" s="401"/>
      <c r="QR375" s="401"/>
      <c r="QS375" s="401"/>
      <c r="QT375" s="401"/>
      <c r="QU375" s="401"/>
      <c r="QV375" s="401"/>
      <c r="QW375" s="401"/>
      <c r="QX375" s="401"/>
      <c r="QY375" s="401"/>
      <c r="QZ375" s="401"/>
      <c r="RA375" s="401"/>
      <c r="RB375" s="401"/>
      <c r="RC375" s="401"/>
      <c r="RD375" s="401"/>
      <c r="RE375" s="401"/>
      <c r="RF375" s="401"/>
      <c r="RG375" s="401"/>
      <c r="RH375" s="401"/>
      <c r="RI375" s="401"/>
      <c r="RJ375" s="401"/>
      <c r="RK375" s="401"/>
      <c r="RL375" s="401"/>
      <c r="RM375" s="401"/>
      <c r="RN375" s="401"/>
      <c r="RO375" s="401"/>
      <c r="RP375" s="401"/>
      <c r="RQ375" s="401"/>
      <c r="RR375" s="401"/>
      <c r="RS375" s="401"/>
      <c r="RT375" s="401"/>
      <c r="RU375" s="401"/>
      <c r="RV375" s="401"/>
      <c r="RW375" s="401"/>
      <c r="RX375" s="401"/>
      <c r="RY375" s="401"/>
      <c r="RZ375" s="401"/>
      <c r="SA375" s="401"/>
      <c r="SB375" s="401"/>
      <c r="SC375" s="401"/>
      <c r="SD375" s="401"/>
      <c r="SE375" s="401"/>
      <c r="SF375" s="401"/>
      <c r="SG375" s="401"/>
      <c r="SH375" s="401"/>
      <c r="SI375" s="401"/>
      <c r="SJ375" s="401"/>
      <c r="SK375" s="401"/>
      <c r="SL375" s="401"/>
      <c r="SM375" s="401"/>
      <c r="SN375" s="401"/>
      <c r="SO375" s="401"/>
      <c r="SP375" s="401"/>
      <c r="SQ375" s="401"/>
      <c r="SR375" s="401"/>
      <c r="SS375" s="401"/>
      <c r="ST375" s="401"/>
      <c r="SU375" s="401"/>
      <c r="SV375" s="401"/>
      <c r="SW375" s="401"/>
      <c r="SX375" s="401"/>
      <c r="SY375" s="401"/>
      <c r="SZ375" s="401"/>
      <c r="TA375" s="401"/>
      <c r="TB375" s="401"/>
      <c r="TC375" s="401"/>
      <c r="TD375" s="401"/>
      <c r="TE375" s="401"/>
      <c r="TF375" s="401"/>
      <c r="TG375" s="401"/>
      <c r="TH375" s="401"/>
      <c r="TI375" s="401"/>
      <c r="TJ375" s="401"/>
      <c r="TK375" s="401"/>
      <c r="TL375" s="401"/>
      <c r="TM375" s="401"/>
      <c r="TN375" s="401"/>
      <c r="TO375" s="401"/>
      <c r="TP375" s="401"/>
      <c r="TQ375" s="401"/>
      <c r="TR375" s="401"/>
      <c r="TS375" s="401"/>
      <c r="TT375" s="401"/>
      <c r="TU375" s="401"/>
      <c r="TV375" s="401"/>
      <c r="TW375" s="401"/>
      <c r="TX375" s="401"/>
      <c r="TY375" s="401"/>
      <c r="TZ375" s="401"/>
      <c r="UA375" s="401"/>
      <c r="UB375" s="401"/>
      <c r="UC375" s="401"/>
      <c r="UD375" s="401"/>
      <c r="UE375" s="401"/>
      <c r="UF375" s="401"/>
      <c r="UG375" s="401"/>
      <c r="UH375" s="401"/>
      <c r="UI375" s="401"/>
      <c r="UJ375" s="401"/>
      <c r="UK375" s="401"/>
      <c r="UL375" s="401"/>
      <c r="UM375" s="401"/>
    </row>
    <row r="376" spans="1:559" s="467" customFormat="1" ht="13.95" customHeight="1">
      <c r="A376" s="952" t="s">
        <v>815</v>
      </c>
      <c r="B376" s="450" t="s">
        <v>1515</v>
      </c>
      <c r="C376" s="451" t="s">
        <v>1584</v>
      </c>
      <c r="D376" s="451" t="s">
        <v>1585</v>
      </c>
      <c r="E376" s="451" t="s">
        <v>1586</v>
      </c>
      <c r="F376" s="452">
        <v>12.04</v>
      </c>
      <c r="G376" s="452">
        <v>0.33</v>
      </c>
      <c r="H376" s="452">
        <v>1.08</v>
      </c>
      <c r="I376" s="453">
        <f>COUNT(F376:F380)</f>
        <v>5</v>
      </c>
      <c r="J376" s="458">
        <f>AVERAGE(F376:F380)</f>
        <v>15.468</v>
      </c>
      <c r="K376" s="458">
        <f>STDEV(F376:F380)</f>
        <v>4.7534377033889843</v>
      </c>
      <c r="L376" s="459">
        <f>K376/J376</f>
        <v>0.30730784221547608</v>
      </c>
      <c r="M376" s="454">
        <f t="shared" si="186"/>
        <v>0.72116228588753628</v>
      </c>
      <c r="N376" s="455">
        <f t="shared" si="187"/>
        <v>0.23540483635890014</v>
      </c>
      <c r="O376" s="455">
        <f t="shared" si="188"/>
        <v>0.52919032728219972</v>
      </c>
      <c r="P376" s="455">
        <f t="shared" si="189"/>
        <v>0.47080967271780028</v>
      </c>
      <c r="Q376" s="456">
        <f t="shared" si="190"/>
        <v>2.3540483635890013</v>
      </c>
      <c r="R376" s="457">
        <f>COUNT(F376:F380)</f>
        <v>5</v>
      </c>
      <c r="S376" s="458">
        <f>AVERAGE(F376:F380)</f>
        <v>15.468</v>
      </c>
      <c r="T376" s="458">
        <f>STDEV(F376:F380)</f>
        <v>4.7534377033889843</v>
      </c>
      <c r="U376" s="459">
        <f t="shared" ref="U376:U420" si="205">T376/S376</f>
        <v>0.30730784221547608</v>
      </c>
      <c r="V376" s="460">
        <f t="shared" si="191"/>
        <v>3.4280000000000008</v>
      </c>
      <c r="W376" s="460">
        <f t="shared" si="192"/>
        <v>1.5089999999999999</v>
      </c>
      <c r="X376" s="461">
        <f t="shared" si="193"/>
        <v>7.1729374944139765</v>
      </c>
      <c r="Y376" s="462" t="str">
        <f t="shared" si="194"/>
        <v>Accept</v>
      </c>
      <c r="Z376" s="461">
        <v>1.2</v>
      </c>
      <c r="AA376" s="461">
        <f t="shared" si="203"/>
        <v>5.7041252440667813</v>
      </c>
      <c r="AB376" s="463" t="str">
        <f t="shared" si="204"/>
        <v>Accept</v>
      </c>
      <c r="AC376" s="463"/>
      <c r="AD376" s="461"/>
      <c r="AE376" s="463"/>
      <c r="AF376" s="464">
        <f>COUNT(F376:F378,F380)</f>
        <v>4</v>
      </c>
      <c r="AG376" s="465">
        <f>AVERAGE(F376:F378,F380)</f>
        <v>13.504999999999999</v>
      </c>
      <c r="AH376" s="465">
        <f>STDEV(F376:F378,F380)</f>
        <v>2.1066007373649795</v>
      </c>
      <c r="AI376" s="466">
        <f>AH376/AG376</f>
        <v>0.15598672620251608</v>
      </c>
      <c r="AJ376" s="552"/>
      <c r="AK376" s="552"/>
      <c r="AL376" s="552"/>
      <c r="AM376" s="401"/>
      <c r="AN376" s="401"/>
      <c r="AO376" s="401"/>
      <c r="AP376" s="401"/>
      <c r="AQ376" s="401"/>
      <c r="AR376" s="401"/>
      <c r="AS376" s="401"/>
      <c r="AT376" s="401"/>
      <c r="AU376" s="401"/>
      <c r="AV376" s="401"/>
      <c r="AW376" s="401"/>
      <c r="AX376" s="401"/>
      <c r="AY376" s="401"/>
      <c r="AZ376" s="401"/>
      <c r="BA376" s="401"/>
      <c r="BB376" s="401"/>
      <c r="BC376" s="401"/>
      <c r="BD376" s="401"/>
      <c r="BE376" s="401"/>
      <c r="BF376" s="401"/>
      <c r="BG376" s="401"/>
      <c r="BH376" s="401"/>
      <c r="BI376" s="401"/>
      <c r="BJ376" s="401"/>
      <c r="BK376" s="401"/>
      <c r="BL376" s="401"/>
      <c r="BM376" s="401"/>
      <c r="BN376" s="401"/>
      <c r="BO376" s="401"/>
      <c r="BP376" s="401"/>
      <c r="BQ376" s="401"/>
      <c r="BR376" s="401"/>
      <c r="BS376" s="401"/>
      <c r="BT376" s="401"/>
      <c r="BU376" s="401"/>
      <c r="BV376" s="401"/>
      <c r="BW376" s="401"/>
      <c r="BX376" s="401"/>
      <c r="BY376" s="401"/>
      <c r="BZ376" s="401"/>
      <c r="CA376" s="401"/>
      <c r="CB376" s="401"/>
      <c r="CC376" s="401"/>
      <c r="CD376" s="401"/>
      <c r="CE376" s="401"/>
      <c r="CF376" s="401"/>
      <c r="CG376" s="401"/>
      <c r="CH376" s="401"/>
      <c r="CI376" s="401"/>
      <c r="CJ376" s="401"/>
      <c r="CK376" s="401"/>
      <c r="CL376" s="401"/>
      <c r="CM376" s="401"/>
      <c r="CN376" s="401"/>
      <c r="CO376" s="401"/>
      <c r="CP376" s="401"/>
      <c r="CQ376" s="401"/>
      <c r="CR376" s="401"/>
      <c r="CS376" s="401"/>
      <c r="CT376" s="401"/>
      <c r="CU376" s="401"/>
      <c r="CV376" s="401"/>
      <c r="CW376" s="401"/>
      <c r="CX376" s="401"/>
      <c r="CY376" s="401"/>
      <c r="CZ376" s="401"/>
      <c r="DA376" s="401"/>
      <c r="DB376" s="401"/>
      <c r="DC376" s="401"/>
      <c r="DD376" s="401"/>
      <c r="DE376" s="401"/>
      <c r="DF376" s="401"/>
      <c r="DG376" s="401"/>
      <c r="DH376" s="401"/>
      <c r="DI376" s="401"/>
      <c r="DJ376" s="401"/>
      <c r="DK376" s="401"/>
      <c r="DL376" s="401"/>
      <c r="DM376" s="401"/>
      <c r="DN376" s="401"/>
      <c r="DO376" s="401"/>
      <c r="DP376" s="401"/>
      <c r="DQ376" s="401"/>
      <c r="DR376" s="401"/>
      <c r="DS376" s="401"/>
      <c r="DT376" s="401"/>
      <c r="DU376" s="401"/>
      <c r="DV376" s="401"/>
      <c r="DW376" s="401"/>
      <c r="DX376" s="401"/>
      <c r="DY376" s="401"/>
      <c r="DZ376" s="401"/>
      <c r="EA376" s="401"/>
      <c r="EB376" s="401"/>
      <c r="EC376" s="401"/>
      <c r="ED376" s="401"/>
      <c r="EE376" s="401"/>
      <c r="EF376" s="401"/>
      <c r="EG376" s="401"/>
      <c r="EH376" s="401"/>
      <c r="EI376" s="401"/>
      <c r="EJ376" s="401"/>
      <c r="EK376" s="401"/>
      <c r="EL376" s="401"/>
      <c r="EM376" s="401"/>
      <c r="EN376" s="401"/>
      <c r="EO376" s="401"/>
      <c r="EP376" s="401"/>
      <c r="EQ376" s="401"/>
      <c r="ER376" s="401"/>
      <c r="ES376" s="401"/>
      <c r="ET376" s="401"/>
      <c r="EU376" s="401"/>
      <c r="EV376" s="401"/>
      <c r="EW376" s="401"/>
      <c r="EX376" s="401"/>
      <c r="EY376" s="401"/>
      <c r="EZ376" s="401"/>
      <c r="FA376" s="401"/>
      <c r="FB376" s="401"/>
      <c r="FC376" s="401"/>
      <c r="FD376" s="401"/>
      <c r="FE376" s="401"/>
      <c r="FF376" s="401"/>
      <c r="FG376" s="401"/>
      <c r="FH376" s="401"/>
      <c r="FI376" s="401"/>
      <c r="FJ376" s="401"/>
      <c r="FK376" s="401"/>
      <c r="FL376" s="401"/>
      <c r="FM376" s="401"/>
      <c r="FN376" s="401"/>
      <c r="FO376" s="401"/>
      <c r="FP376" s="401"/>
      <c r="FQ376" s="401"/>
      <c r="FR376" s="401"/>
      <c r="FS376" s="401"/>
      <c r="FT376" s="401"/>
      <c r="FU376" s="401"/>
      <c r="FV376" s="401"/>
      <c r="FW376" s="401"/>
      <c r="FX376" s="401"/>
      <c r="FY376" s="401"/>
      <c r="FZ376" s="401"/>
      <c r="GA376" s="401"/>
      <c r="GB376" s="401"/>
      <c r="GC376" s="401"/>
      <c r="GD376" s="401"/>
      <c r="GE376" s="401"/>
      <c r="GF376" s="401"/>
      <c r="GG376" s="401"/>
      <c r="GH376" s="401"/>
      <c r="GI376" s="401"/>
      <c r="GJ376" s="401"/>
      <c r="GK376" s="401"/>
      <c r="GL376" s="401"/>
      <c r="GM376" s="401"/>
      <c r="GN376" s="401"/>
      <c r="GO376" s="401"/>
      <c r="GP376" s="401"/>
      <c r="GQ376" s="401"/>
      <c r="GR376" s="401"/>
      <c r="GS376" s="401"/>
      <c r="GT376" s="401"/>
      <c r="GU376" s="401"/>
      <c r="GV376" s="401"/>
      <c r="GW376" s="401"/>
      <c r="GX376" s="401"/>
      <c r="GY376" s="401"/>
      <c r="GZ376" s="401"/>
      <c r="HA376" s="401"/>
      <c r="HB376" s="401"/>
      <c r="HC376" s="401"/>
      <c r="HD376" s="401"/>
      <c r="HE376" s="401"/>
      <c r="HF376" s="401"/>
      <c r="HG376" s="401"/>
      <c r="HH376" s="401"/>
      <c r="HI376" s="401"/>
      <c r="HJ376" s="401"/>
      <c r="HK376" s="401"/>
      <c r="HL376" s="401"/>
      <c r="HM376" s="401"/>
      <c r="HN376" s="401"/>
      <c r="HO376" s="401"/>
      <c r="HP376" s="401"/>
      <c r="HQ376" s="401"/>
      <c r="HR376" s="401"/>
      <c r="HS376" s="401"/>
      <c r="HT376" s="401"/>
      <c r="HU376" s="401"/>
      <c r="HV376" s="401"/>
      <c r="HW376" s="401"/>
      <c r="HX376" s="401"/>
      <c r="HY376" s="401"/>
      <c r="HZ376" s="401"/>
      <c r="IA376" s="401"/>
      <c r="IB376" s="401"/>
      <c r="IC376" s="401"/>
      <c r="ID376" s="401"/>
      <c r="IE376" s="401"/>
      <c r="IF376" s="401"/>
      <c r="IG376" s="401"/>
      <c r="IH376" s="401"/>
      <c r="II376" s="401"/>
      <c r="IJ376" s="401"/>
      <c r="IK376" s="401"/>
      <c r="IL376" s="401"/>
      <c r="IM376" s="401"/>
      <c r="IN376" s="401"/>
      <c r="IO376" s="401"/>
      <c r="IP376" s="401"/>
      <c r="IQ376" s="401"/>
      <c r="IR376" s="401"/>
      <c r="IS376" s="401"/>
      <c r="IT376" s="401"/>
      <c r="IU376" s="401"/>
      <c r="IV376" s="401"/>
      <c r="IW376" s="401"/>
      <c r="IX376" s="401"/>
      <c r="IY376" s="401"/>
      <c r="IZ376" s="401"/>
      <c r="JA376" s="401"/>
      <c r="JB376" s="401"/>
      <c r="JC376" s="401"/>
      <c r="JD376" s="401"/>
      <c r="JE376" s="401"/>
      <c r="JF376" s="401"/>
      <c r="JG376" s="401"/>
      <c r="JH376" s="401"/>
      <c r="JI376" s="401"/>
      <c r="JJ376" s="401"/>
      <c r="JK376" s="401"/>
      <c r="JL376" s="401"/>
      <c r="JM376" s="401"/>
      <c r="JN376" s="401"/>
      <c r="JO376" s="401"/>
      <c r="JP376" s="401"/>
      <c r="JQ376" s="401"/>
      <c r="JR376" s="401"/>
      <c r="JS376" s="401"/>
      <c r="JT376" s="401"/>
      <c r="JU376" s="401"/>
      <c r="JV376" s="401"/>
      <c r="JW376" s="401"/>
      <c r="JX376" s="401"/>
      <c r="JY376" s="401"/>
      <c r="JZ376" s="401"/>
      <c r="KA376" s="401"/>
      <c r="KB376" s="401"/>
      <c r="KC376" s="401"/>
      <c r="KD376" s="401"/>
      <c r="KE376" s="401"/>
      <c r="KF376" s="401"/>
      <c r="KG376" s="401"/>
      <c r="KH376" s="401"/>
      <c r="KI376" s="401"/>
      <c r="KJ376" s="401"/>
      <c r="KK376" s="401"/>
      <c r="KL376" s="401"/>
      <c r="KM376" s="401"/>
      <c r="KN376" s="401"/>
      <c r="KO376" s="401"/>
      <c r="KP376" s="401"/>
      <c r="KQ376" s="401"/>
      <c r="KR376" s="401"/>
      <c r="KS376" s="401"/>
      <c r="KT376" s="401"/>
      <c r="KU376" s="401"/>
      <c r="KV376" s="401"/>
      <c r="KW376" s="401"/>
      <c r="KX376" s="401"/>
      <c r="KY376" s="401"/>
      <c r="KZ376" s="401"/>
      <c r="LA376" s="401"/>
      <c r="LB376" s="401"/>
      <c r="LC376" s="401"/>
      <c r="LD376" s="401"/>
      <c r="LE376" s="401"/>
      <c r="LF376" s="401"/>
      <c r="LG376" s="401"/>
      <c r="LH376" s="401"/>
      <c r="LI376" s="401"/>
      <c r="LJ376" s="401"/>
      <c r="LK376" s="401"/>
      <c r="LL376" s="401"/>
      <c r="LM376" s="401"/>
      <c r="LN376" s="401"/>
      <c r="LO376" s="401"/>
      <c r="LP376" s="401"/>
      <c r="LQ376" s="401"/>
      <c r="LR376" s="401"/>
      <c r="LS376" s="401"/>
      <c r="LT376" s="401"/>
      <c r="LU376" s="401"/>
      <c r="LV376" s="401"/>
      <c r="LW376" s="401"/>
      <c r="LX376" s="401"/>
      <c r="LY376" s="401"/>
      <c r="LZ376" s="401"/>
      <c r="MA376" s="401"/>
      <c r="MB376" s="401"/>
      <c r="MC376" s="401"/>
      <c r="MD376" s="401"/>
      <c r="ME376" s="401"/>
      <c r="MF376" s="401"/>
      <c r="MG376" s="401"/>
      <c r="MH376" s="401"/>
      <c r="MI376" s="401"/>
      <c r="MJ376" s="401"/>
      <c r="MK376" s="401"/>
      <c r="ML376" s="401"/>
      <c r="MM376" s="401"/>
      <c r="MN376" s="401"/>
      <c r="MO376" s="401"/>
      <c r="MP376" s="401"/>
      <c r="MQ376" s="401"/>
      <c r="MR376" s="401"/>
      <c r="MS376" s="401"/>
      <c r="MT376" s="401"/>
      <c r="MU376" s="401"/>
      <c r="MV376" s="401"/>
      <c r="MW376" s="401"/>
      <c r="MX376" s="401"/>
      <c r="MY376" s="401"/>
      <c r="MZ376" s="401"/>
      <c r="NA376" s="401"/>
      <c r="NB376" s="401"/>
      <c r="NC376" s="401"/>
      <c r="ND376" s="401"/>
      <c r="NE376" s="401"/>
      <c r="NF376" s="401"/>
      <c r="NG376" s="401"/>
      <c r="NH376" s="401"/>
      <c r="NI376" s="401"/>
      <c r="NJ376" s="401"/>
      <c r="NK376" s="401"/>
      <c r="NL376" s="401"/>
      <c r="NM376" s="401"/>
      <c r="NN376" s="401"/>
      <c r="NO376" s="401"/>
      <c r="NP376" s="401"/>
      <c r="NQ376" s="401"/>
      <c r="NR376" s="401"/>
      <c r="NS376" s="401"/>
      <c r="NT376" s="401"/>
      <c r="NU376" s="401"/>
      <c r="NV376" s="401"/>
      <c r="NW376" s="401"/>
      <c r="NX376" s="401"/>
      <c r="NY376" s="401"/>
      <c r="NZ376" s="401"/>
      <c r="OA376" s="401"/>
      <c r="OB376" s="401"/>
      <c r="OC376" s="401"/>
      <c r="OD376" s="401"/>
      <c r="OE376" s="401"/>
      <c r="OF376" s="401"/>
      <c r="OG376" s="401"/>
      <c r="OH376" s="401"/>
      <c r="OI376" s="401"/>
      <c r="OJ376" s="401"/>
      <c r="OK376" s="401"/>
      <c r="OL376" s="401"/>
      <c r="OM376" s="401"/>
      <c r="ON376" s="401"/>
      <c r="OO376" s="401"/>
      <c r="OP376" s="401"/>
      <c r="OQ376" s="401"/>
      <c r="OR376" s="401"/>
      <c r="OS376" s="401"/>
      <c r="OT376" s="401"/>
      <c r="OU376" s="401"/>
      <c r="OV376" s="401"/>
      <c r="OW376" s="401"/>
      <c r="OX376" s="401"/>
      <c r="OY376" s="401"/>
      <c r="OZ376" s="401"/>
      <c r="PA376" s="401"/>
      <c r="PB376" s="401"/>
      <c r="PC376" s="401"/>
      <c r="PD376" s="401"/>
      <c r="PE376" s="401"/>
      <c r="PF376" s="401"/>
      <c r="PG376" s="401"/>
      <c r="PH376" s="401"/>
      <c r="PI376" s="401"/>
      <c r="PJ376" s="401"/>
      <c r="PK376" s="401"/>
      <c r="PL376" s="401"/>
      <c r="PM376" s="401"/>
      <c r="PN376" s="401"/>
      <c r="PO376" s="401"/>
      <c r="PP376" s="401"/>
      <c r="PQ376" s="401"/>
      <c r="PR376" s="401"/>
      <c r="PS376" s="401"/>
      <c r="PT376" s="401"/>
      <c r="PU376" s="401"/>
      <c r="PV376" s="401"/>
      <c r="PW376" s="401"/>
      <c r="PX376" s="401"/>
      <c r="PY376" s="401"/>
      <c r="PZ376" s="401"/>
      <c r="QA376" s="401"/>
      <c r="QB376" s="401"/>
      <c r="QC376" s="401"/>
      <c r="QD376" s="401"/>
      <c r="QE376" s="401"/>
      <c r="QF376" s="401"/>
      <c r="QG376" s="401"/>
      <c r="QH376" s="401"/>
      <c r="QI376" s="401"/>
      <c r="QJ376" s="401"/>
      <c r="QK376" s="401"/>
      <c r="QL376" s="401"/>
      <c r="QM376" s="401"/>
      <c r="QN376" s="401"/>
      <c r="QO376" s="401"/>
      <c r="QP376" s="401"/>
      <c r="QQ376" s="401"/>
      <c r="QR376" s="401"/>
      <c r="QS376" s="401"/>
      <c r="QT376" s="401"/>
      <c r="QU376" s="401"/>
      <c r="QV376" s="401"/>
      <c r="QW376" s="401"/>
      <c r="QX376" s="401"/>
      <c r="QY376" s="401"/>
      <c r="QZ376" s="401"/>
      <c r="RA376" s="401"/>
      <c r="RB376" s="401"/>
      <c r="RC376" s="401"/>
      <c r="RD376" s="401"/>
      <c r="RE376" s="401"/>
      <c r="RF376" s="401"/>
      <c r="RG376" s="401"/>
      <c r="RH376" s="401"/>
      <c r="RI376" s="401"/>
      <c r="RJ376" s="401"/>
      <c r="RK376" s="401"/>
      <c r="RL376" s="401"/>
      <c r="RM376" s="401"/>
      <c r="RN376" s="401"/>
      <c r="RO376" s="401"/>
      <c r="RP376" s="401"/>
      <c r="RQ376" s="401"/>
      <c r="RR376" s="401"/>
      <c r="RS376" s="401"/>
      <c r="RT376" s="401"/>
      <c r="RU376" s="401"/>
      <c r="RV376" s="401"/>
      <c r="RW376" s="401"/>
      <c r="RX376" s="401"/>
      <c r="RY376" s="401"/>
      <c r="RZ376" s="401"/>
      <c r="SA376" s="401"/>
      <c r="SB376" s="401"/>
      <c r="SC376" s="401"/>
      <c r="SD376" s="401"/>
      <c r="SE376" s="401"/>
      <c r="SF376" s="401"/>
      <c r="SG376" s="401"/>
      <c r="SH376" s="401"/>
      <c r="SI376" s="401"/>
      <c r="SJ376" s="401"/>
      <c r="SK376" s="401"/>
      <c r="SL376" s="401"/>
      <c r="SM376" s="401"/>
      <c r="SN376" s="401"/>
      <c r="SO376" s="401"/>
      <c r="SP376" s="401"/>
      <c r="SQ376" s="401"/>
      <c r="SR376" s="401"/>
      <c r="SS376" s="401"/>
      <c r="ST376" s="401"/>
      <c r="SU376" s="401"/>
      <c r="SV376" s="401"/>
      <c r="SW376" s="401"/>
      <c r="SX376" s="401"/>
      <c r="SY376" s="401"/>
      <c r="SZ376" s="401"/>
      <c r="TA376" s="401"/>
      <c r="TB376" s="401"/>
      <c r="TC376" s="401"/>
      <c r="TD376" s="401"/>
      <c r="TE376" s="401"/>
      <c r="TF376" s="401"/>
      <c r="TG376" s="401"/>
      <c r="TH376" s="401"/>
      <c r="TI376" s="401"/>
      <c r="TJ376" s="401"/>
      <c r="TK376" s="401"/>
      <c r="TL376" s="401"/>
      <c r="TM376" s="401"/>
      <c r="TN376" s="401"/>
      <c r="TO376" s="401"/>
      <c r="TP376" s="401"/>
      <c r="TQ376" s="401"/>
      <c r="TR376" s="401"/>
      <c r="TS376" s="401"/>
      <c r="TT376" s="401"/>
      <c r="TU376" s="401"/>
      <c r="TV376" s="401"/>
      <c r="TW376" s="401"/>
      <c r="TX376" s="401"/>
      <c r="TY376" s="401"/>
      <c r="TZ376" s="401"/>
      <c r="UA376" s="401"/>
      <c r="UB376" s="401"/>
      <c r="UC376" s="401"/>
      <c r="UD376" s="401"/>
      <c r="UE376" s="401"/>
      <c r="UF376" s="401"/>
      <c r="UG376" s="401"/>
      <c r="UH376" s="401"/>
      <c r="UI376" s="401"/>
      <c r="UJ376" s="401"/>
      <c r="UK376" s="401"/>
      <c r="UL376" s="401"/>
      <c r="UM376" s="401"/>
    </row>
    <row r="377" spans="1:559" s="401" customFormat="1" ht="13.95" customHeight="1">
      <c r="A377" s="953"/>
      <c r="B377" s="468" t="s">
        <v>1515</v>
      </c>
      <c r="C377" s="469" t="s">
        <v>1584</v>
      </c>
      <c r="D377" s="469" t="s">
        <v>1587</v>
      </c>
      <c r="E377" s="469" t="s">
        <v>1588</v>
      </c>
      <c r="F377" s="470">
        <v>14.46</v>
      </c>
      <c r="G377" s="470">
        <v>0.28999999999999998</v>
      </c>
      <c r="H377" s="470">
        <v>1.27</v>
      </c>
      <c r="I377" s="471">
        <f t="shared" ref="I377:L380" si="206">I376</f>
        <v>5</v>
      </c>
      <c r="J377" s="472">
        <f t="shared" si="206"/>
        <v>15.468</v>
      </c>
      <c r="K377" s="472">
        <f t="shared" si="206"/>
        <v>4.7534377033889843</v>
      </c>
      <c r="L377" s="473">
        <f t="shared" si="206"/>
        <v>0.30730784221547608</v>
      </c>
      <c r="M377" s="474">
        <f t="shared" si="186"/>
        <v>0.21205705489341767</v>
      </c>
      <c r="N377" s="475">
        <f t="shared" si="187"/>
        <v>0.4160312614810352</v>
      </c>
      <c r="O377" s="475">
        <f t="shared" si="188"/>
        <v>0.16793747703792961</v>
      </c>
      <c r="P377" s="475">
        <f t="shared" si="189"/>
        <v>0.83206252296207039</v>
      </c>
      <c r="Q377" s="476">
        <f t="shared" si="190"/>
        <v>4.1603126148103522</v>
      </c>
      <c r="R377" s="477"/>
      <c r="S377" s="472"/>
      <c r="T377" s="472"/>
      <c r="U377" s="473"/>
      <c r="V377" s="478">
        <f t="shared" si="191"/>
        <v>1.0079999999999991</v>
      </c>
      <c r="W377" s="478">
        <f t="shared" si="192"/>
        <v>1.5089999999999999</v>
      </c>
      <c r="X377" s="479">
        <f t="shared" si="193"/>
        <v>7.1729374944139765</v>
      </c>
      <c r="Y377" s="480" t="str">
        <f t="shared" si="194"/>
        <v>Accept</v>
      </c>
      <c r="Z377" s="479">
        <v>1.2</v>
      </c>
      <c r="AA377" s="479">
        <f t="shared" si="203"/>
        <v>5.7041252440667813</v>
      </c>
      <c r="AB377" s="481" t="str">
        <f t="shared" si="204"/>
        <v>Accept</v>
      </c>
      <c r="AC377" s="481"/>
      <c r="AD377" s="479"/>
      <c r="AE377" s="481"/>
      <c r="AF377" s="464"/>
      <c r="AG377" s="482"/>
      <c r="AH377" s="482"/>
      <c r="AI377" s="483"/>
      <c r="AJ377" s="552"/>
      <c r="AK377" s="552"/>
      <c r="AL377" s="552"/>
    </row>
    <row r="378" spans="1:559" s="401" customFormat="1" ht="13.95" customHeight="1">
      <c r="A378" s="953"/>
      <c r="B378" s="468" t="s">
        <v>1515</v>
      </c>
      <c r="C378" s="469" t="s">
        <v>1584</v>
      </c>
      <c r="D378" s="469" t="s">
        <v>1589</v>
      </c>
      <c r="E378" s="469" t="s">
        <v>1590</v>
      </c>
      <c r="F378" s="470">
        <v>11.51</v>
      </c>
      <c r="G378" s="470">
        <v>0.23</v>
      </c>
      <c r="H378" s="470">
        <v>1.01</v>
      </c>
      <c r="I378" s="471">
        <f t="shared" si="206"/>
        <v>5</v>
      </c>
      <c r="J378" s="472">
        <f t="shared" si="206"/>
        <v>15.468</v>
      </c>
      <c r="K378" s="472">
        <f t="shared" si="206"/>
        <v>4.7534377033889843</v>
      </c>
      <c r="L378" s="473">
        <f t="shared" si="206"/>
        <v>0.30730784221547608</v>
      </c>
      <c r="M378" s="474">
        <f t="shared" si="186"/>
        <v>0.83266053895649594</v>
      </c>
      <c r="N378" s="475">
        <f t="shared" si="187"/>
        <v>0.20251810285382735</v>
      </c>
      <c r="O378" s="475">
        <f t="shared" si="188"/>
        <v>0.59496379429234536</v>
      </c>
      <c r="P378" s="475">
        <f t="shared" si="189"/>
        <v>0.4050362057076547</v>
      </c>
      <c r="Q378" s="476">
        <f t="shared" si="190"/>
        <v>2.0251810285382734</v>
      </c>
      <c r="R378" s="477"/>
      <c r="S378" s="472"/>
      <c r="T378" s="472"/>
      <c r="U378" s="473"/>
      <c r="V378" s="478">
        <f t="shared" si="191"/>
        <v>3.9580000000000002</v>
      </c>
      <c r="W378" s="478">
        <f t="shared" si="192"/>
        <v>1.5089999999999999</v>
      </c>
      <c r="X378" s="479">
        <f t="shared" si="193"/>
        <v>7.1729374944139765</v>
      </c>
      <c r="Y378" s="480" t="str">
        <f t="shared" si="194"/>
        <v>Accept</v>
      </c>
      <c r="Z378" s="479">
        <v>1.2</v>
      </c>
      <c r="AA378" s="479">
        <f t="shared" si="203"/>
        <v>5.7041252440667813</v>
      </c>
      <c r="AB378" s="481" t="str">
        <f t="shared" si="204"/>
        <v>Accept</v>
      </c>
      <c r="AC378" s="481"/>
      <c r="AD378" s="479"/>
      <c r="AE378" s="481"/>
      <c r="AF378" s="464"/>
      <c r="AG378" s="482"/>
      <c r="AH378" s="482"/>
      <c r="AI378" s="483"/>
      <c r="AJ378" s="552"/>
      <c r="AK378" s="552"/>
      <c r="AL378" s="552"/>
    </row>
    <row r="379" spans="1:559" s="401" customFormat="1" ht="13.95" customHeight="1">
      <c r="A379" s="953"/>
      <c r="B379" s="468" t="s">
        <v>1515</v>
      </c>
      <c r="C379" s="469" t="s">
        <v>1584</v>
      </c>
      <c r="D379" s="469" t="s">
        <v>1591</v>
      </c>
      <c r="E379" s="469" t="s">
        <v>1592</v>
      </c>
      <c r="F379" s="470">
        <v>23.32</v>
      </c>
      <c r="G379" s="470">
        <v>0.41</v>
      </c>
      <c r="H379" s="470">
        <v>2.04</v>
      </c>
      <c r="I379" s="471">
        <f t="shared" si="206"/>
        <v>5</v>
      </c>
      <c r="J379" s="472">
        <f t="shared" si="206"/>
        <v>15.468</v>
      </c>
      <c r="K379" s="472">
        <f t="shared" si="206"/>
        <v>4.7534377033889843</v>
      </c>
      <c r="L379" s="473">
        <f t="shared" si="206"/>
        <v>0.30730784221547608</v>
      </c>
      <c r="M379" s="474">
        <f t="shared" si="186"/>
        <v>1.6518571379197591</v>
      </c>
      <c r="N379" s="475">
        <f t="shared" si="187"/>
        <v>0.95071816123978747</v>
      </c>
      <c r="O379" s="475">
        <f t="shared" si="188"/>
        <v>0.90143632247957495</v>
      </c>
      <c r="P379" s="475">
        <f t="shared" si="189"/>
        <v>9.8563677520425053E-2</v>
      </c>
      <c r="Q379" s="476">
        <f t="shared" si="190"/>
        <v>0.49281838760212526</v>
      </c>
      <c r="R379" s="477"/>
      <c r="S379" s="472"/>
      <c r="T379" s="472"/>
      <c r="U379" s="473"/>
      <c r="V379" s="478">
        <f t="shared" si="191"/>
        <v>7.8520000000000003</v>
      </c>
      <c r="W379" s="478">
        <f t="shared" si="192"/>
        <v>1.5089999999999999</v>
      </c>
      <c r="X379" s="479">
        <f t="shared" si="193"/>
        <v>7.1729374944139765</v>
      </c>
      <c r="Y379" s="480" t="str">
        <f t="shared" si="194"/>
        <v>Reject</v>
      </c>
      <c r="Z379" s="479"/>
      <c r="AA379" s="479"/>
      <c r="AB379" s="481"/>
      <c r="AC379" s="481"/>
      <c r="AD379" s="479"/>
      <c r="AE379" s="481"/>
      <c r="AF379" s="464"/>
      <c r="AG379" s="482"/>
      <c r="AH379" s="482"/>
      <c r="AI379" s="483"/>
      <c r="AJ379" s="552"/>
      <c r="AK379" s="552"/>
      <c r="AL379" s="552"/>
    </row>
    <row r="380" spans="1:559" s="501" customFormat="1" ht="13.95" customHeight="1">
      <c r="A380" s="953"/>
      <c r="B380" s="484" t="s">
        <v>1515</v>
      </c>
      <c r="C380" s="485" t="s">
        <v>1584</v>
      </c>
      <c r="D380" s="485" t="s">
        <v>1593</v>
      </c>
      <c r="E380" s="485" t="s">
        <v>1594</v>
      </c>
      <c r="F380" s="486">
        <v>16.010000000000002</v>
      </c>
      <c r="G380" s="486">
        <v>0.32</v>
      </c>
      <c r="H380" s="486">
        <v>1.41</v>
      </c>
      <c r="I380" s="487">
        <f t="shared" si="206"/>
        <v>5</v>
      </c>
      <c r="J380" s="488">
        <f t="shared" si="206"/>
        <v>15.468</v>
      </c>
      <c r="K380" s="488">
        <f t="shared" si="206"/>
        <v>4.7534377033889843</v>
      </c>
      <c r="L380" s="489">
        <f t="shared" si="206"/>
        <v>0.30730784221547608</v>
      </c>
      <c r="M380" s="490">
        <f t="shared" si="186"/>
        <v>0.11402274181769129</v>
      </c>
      <c r="N380" s="491">
        <f t="shared" si="187"/>
        <v>0.54539011717553842</v>
      </c>
      <c r="O380" s="491">
        <f t="shared" si="188"/>
        <v>9.0780234351076849E-2</v>
      </c>
      <c r="P380" s="491">
        <f t="shared" si="189"/>
        <v>0.90921976564892315</v>
      </c>
      <c r="Q380" s="492">
        <f t="shared" si="190"/>
        <v>4.5460988282446158</v>
      </c>
      <c r="R380" s="493"/>
      <c r="S380" s="488"/>
      <c r="T380" s="488"/>
      <c r="U380" s="489"/>
      <c r="V380" s="494">
        <f t="shared" si="191"/>
        <v>0.54200000000000159</v>
      </c>
      <c r="W380" s="494">
        <f t="shared" si="192"/>
        <v>1.5089999999999999</v>
      </c>
      <c r="X380" s="495">
        <f t="shared" si="193"/>
        <v>7.1729374944139765</v>
      </c>
      <c r="Y380" s="496" t="str">
        <f t="shared" si="194"/>
        <v>Accept</v>
      </c>
      <c r="Z380" s="495">
        <v>1.2</v>
      </c>
      <c r="AA380" s="495">
        <f t="shared" ref="AA380:AA385" si="207">Z380*K380</f>
        <v>5.7041252440667813</v>
      </c>
      <c r="AB380" s="497" t="str">
        <f t="shared" ref="AB380:AB385" si="208">IF(V380&gt;AA380, "Reject", "Accept")</f>
        <v>Accept</v>
      </c>
      <c r="AC380" s="497"/>
      <c r="AD380" s="495"/>
      <c r="AE380" s="497"/>
      <c r="AF380" s="498"/>
      <c r="AG380" s="499"/>
      <c r="AH380" s="499"/>
      <c r="AI380" s="500"/>
      <c r="AJ380" s="552"/>
      <c r="AK380" s="552"/>
      <c r="AL380" s="552"/>
      <c r="AM380" s="401"/>
      <c r="AN380" s="401"/>
      <c r="AO380" s="401"/>
      <c r="AP380" s="401"/>
      <c r="AQ380" s="401"/>
      <c r="AR380" s="401"/>
      <c r="AS380" s="401"/>
      <c r="AT380" s="401"/>
      <c r="AU380" s="401"/>
      <c r="AV380" s="401"/>
      <c r="AW380" s="401"/>
      <c r="AX380" s="401"/>
      <c r="AY380" s="401"/>
      <c r="AZ380" s="401"/>
      <c r="BA380" s="401"/>
      <c r="BB380" s="401"/>
      <c r="BC380" s="401"/>
      <c r="BD380" s="401"/>
      <c r="BE380" s="401"/>
      <c r="BF380" s="401"/>
      <c r="BG380" s="401"/>
      <c r="BH380" s="401"/>
      <c r="BI380" s="401"/>
      <c r="BJ380" s="401"/>
      <c r="BK380" s="401"/>
      <c r="BL380" s="401"/>
      <c r="BM380" s="401"/>
      <c r="BN380" s="401"/>
      <c r="BO380" s="401"/>
      <c r="BP380" s="401"/>
      <c r="BQ380" s="401"/>
      <c r="BR380" s="401"/>
      <c r="BS380" s="401"/>
      <c r="BT380" s="401"/>
      <c r="BU380" s="401"/>
      <c r="BV380" s="401"/>
      <c r="BW380" s="401"/>
      <c r="BX380" s="401"/>
      <c r="BY380" s="401"/>
      <c r="BZ380" s="401"/>
      <c r="CA380" s="401"/>
      <c r="CB380" s="401"/>
      <c r="CC380" s="401"/>
      <c r="CD380" s="401"/>
      <c r="CE380" s="401"/>
      <c r="CF380" s="401"/>
      <c r="CG380" s="401"/>
      <c r="CH380" s="401"/>
      <c r="CI380" s="401"/>
      <c r="CJ380" s="401"/>
      <c r="CK380" s="401"/>
      <c r="CL380" s="401"/>
      <c r="CM380" s="401"/>
      <c r="CN380" s="401"/>
      <c r="CO380" s="401"/>
      <c r="CP380" s="401"/>
      <c r="CQ380" s="401"/>
      <c r="CR380" s="401"/>
      <c r="CS380" s="401"/>
      <c r="CT380" s="401"/>
      <c r="CU380" s="401"/>
      <c r="CV380" s="401"/>
      <c r="CW380" s="401"/>
      <c r="CX380" s="401"/>
      <c r="CY380" s="401"/>
      <c r="CZ380" s="401"/>
      <c r="DA380" s="401"/>
      <c r="DB380" s="401"/>
      <c r="DC380" s="401"/>
      <c r="DD380" s="401"/>
      <c r="DE380" s="401"/>
      <c r="DF380" s="401"/>
      <c r="DG380" s="401"/>
      <c r="DH380" s="401"/>
      <c r="DI380" s="401"/>
      <c r="DJ380" s="401"/>
      <c r="DK380" s="401"/>
      <c r="DL380" s="401"/>
      <c r="DM380" s="401"/>
      <c r="DN380" s="401"/>
      <c r="DO380" s="401"/>
      <c r="DP380" s="401"/>
      <c r="DQ380" s="401"/>
      <c r="DR380" s="401"/>
      <c r="DS380" s="401"/>
      <c r="DT380" s="401"/>
      <c r="DU380" s="401"/>
      <c r="DV380" s="401"/>
      <c r="DW380" s="401"/>
      <c r="DX380" s="401"/>
      <c r="DY380" s="401"/>
      <c r="DZ380" s="401"/>
      <c r="EA380" s="401"/>
      <c r="EB380" s="401"/>
      <c r="EC380" s="401"/>
      <c r="ED380" s="401"/>
      <c r="EE380" s="401"/>
      <c r="EF380" s="401"/>
      <c r="EG380" s="401"/>
      <c r="EH380" s="401"/>
      <c r="EI380" s="401"/>
      <c r="EJ380" s="401"/>
      <c r="EK380" s="401"/>
      <c r="EL380" s="401"/>
      <c r="EM380" s="401"/>
      <c r="EN380" s="401"/>
      <c r="EO380" s="401"/>
      <c r="EP380" s="401"/>
      <c r="EQ380" s="401"/>
      <c r="ER380" s="401"/>
      <c r="ES380" s="401"/>
      <c r="ET380" s="401"/>
      <c r="EU380" s="401"/>
      <c r="EV380" s="401"/>
      <c r="EW380" s="401"/>
      <c r="EX380" s="401"/>
      <c r="EY380" s="401"/>
      <c r="EZ380" s="401"/>
      <c r="FA380" s="401"/>
      <c r="FB380" s="401"/>
      <c r="FC380" s="401"/>
      <c r="FD380" s="401"/>
      <c r="FE380" s="401"/>
      <c r="FF380" s="401"/>
      <c r="FG380" s="401"/>
      <c r="FH380" s="401"/>
      <c r="FI380" s="401"/>
      <c r="FJ380" s="401"/>
      <c r="FK380" s="401"/>
      <c r="FL380" s="401"/>
      <c r="FM380" s="401"/>
      <c r="FN380" s="401"/>
      <c r="FO380" s="401"/>
      <c r="FP380" s="401"/>
      <c r="FQ380" s="401"/>
      <c r="FR380" s="401"/>
      <c r="FS380" s="401"/>
      <c r="FT380" s="401"/>
      <c r="FU380" s="401"/>
      <c r="FV380" s="401"/>
      <c r="FW380" s="401"/>
      <c r="FX380" s="401"/>
      <c r="FY380" s="401"/>
      <c r="FZ380" s="401"/>
      <c r="GA380" s="401"/>
      <c r="GB380" s="401"/>
      <c r="GC380" s="401"/>
      <c r="GD380" s="401"/>
      <c r="GE380" s="401"/>
      <c r="GF380" s="401"/>
      <c r="GG380" s="401"/>
      <c r="GH380" s="401"/>
      <c r="GI380" s="401"/>
      <c r="GJ380" s="401"/>
      <c r="GK380" s="401"/>
      <c r="GL380" s="401"/>
      <c r="GM380" s="401"/>
      <c r="GN380" s="401"/>
      <c r="GO380" s="401"/>
      <c r="GP380" s="401"/>
      <c r="GQ380" s="401"/>
      <c r="GR380" s="401"/>
      <c r="GS380" s="401"/>
      <c r="GT380" s="401"/>
      <c r="GU380" s="401"/>
      <c r="GV380" s="401"/>
      <c r="GW380" s="401"/>
      <c r="GX380" s="401"/>
      <c r="GY380" s="401"/>
      <c r="GZ380" s="401"/>
      <c r="HA380" s="401"/>
      <c r="HB380" s="401"/>
      <c r="HC380" s="401"/>
      <c r="HD380" s="401"/>
      <c r="HE380" s="401"/>
      <c r="HF380" s="401"/>
      <c r="HG380" s="401"/>
      <c r="HH380" s="401"/>
      <c r="HI380" s="401"/>
      <c r="HJ380" s="401"/>
      <c r="HK380" s="401"/>
      <c r="HL380" s="401"/>
      <c r="HM380" s="401"/>
      <c r="HN380" s="401"/>
      <c r="HO380" s="401"/>
      <c r="HP380" s="401"/>
      <c r="HQ380" s="401"/>
      <c r="HR380" s="401"/>
      <c r="HS380" s="401"/>
      <c r="HT380" s="401"/>
      <c r="HU380" s="401"/>
      <c r="HV380" s="401"/>
      <c r="HW380" s="401"/>
      <c r="HX380" s="401"/>
      <c r="HY380" s="401"/>
      <c r="HZ380" s="401"/>
      <c r="IA380" s="401"/>
      <c r="IB380" s="401"/>
      <c r="IC380" s="401"/>
      <c r="ID380" s="401"/>
      <c r="IE380" s="401"/>
      <c r="IF380" s="401"/>
      <c r="IG380" s="401"/>
      <c r="IH380" s="401"/>
      <c r="II380" s="401"/>
      <c r="IJ380" s="401"/>
      <c r="IK380" s="401"/>
      <c r="IL380" s="401"/>
      <c r="IM380" s="401"/>
      <c r="IN380" s="401"/>
      <c r="IO380" s="401"/>
      <c r="IP380" s="401"/>
      <c r="IQ380" s="401"/>
      <c r="IR380" s="401"/>
      <c r="IS380" s="401"/>
      <c r="IT380" s="401"/>
      <c r="IU380" s="401"/>
      <c r="IV380" s="401"/>
      <c r="IW380" s="401"/>
      <c r="IX380" s="401"/>
      <c r="IY380" s="401"/>
      <c r="IZ380" s="401"/>
      <c r="JA380" s="401"/>
      <c r="JB380" s="401"/>
      <c r="JC380" s="401"/>
      <c r="JD380" s="401"/>
      <c r="JE380" s="401"/>
      <c r="JF380" s="401"/>
      <c r="JG380" s="401"/>
      <c r="JH380" s="401"/>
      <c r="JI380" s="401"/>
      <c r="JJ380" s="401"/>
      <c r="JK380" s="401"/>
      <c r="JL380" s="401"/>
      <c r="JM380" s="401"/>
      <c r="JN380" s="401"/>
      <c r="JO380" s="401"/>
      <c r="JP380" s="401"/>
      <c r="JQ380" s="401"/>
      <c r="JR380" s="401"/>
      <c r="JS380" s="401"/>
      <c r="JT380" s="401"/>
      <c r="JU380" s="401"/>
      <c r="JV380" s="401"/>
      <c r="JW380" s="401"/>
      <c r="JX380" s="401"/>
      <c r="JY380" s="401"/>
      <c r="JZ380" s="401"/>
      <c r="KA380" s="401"/>
      <c r="KB380" s="401"/>
      <c r="KC380" s="401"/>
      <c r="KD380" s="401"/>
      <c r="KE380" s="401"/>
      <c r="KF380" s="401"/>
      <c r="KG380" s="401"/>
      <c r="KH380" s="401"/>
      <c r="KI380" s="401"/>
      <c r="KJ380" s="401"/>
      <c r="KK380" s="401"/>
      <c r="KL380" s="401"/>
      <c r="KM380" s="401"/>
      <c r="KN380" s="401"/>
      <c r="KO380" s="401"/>
      <c r="KP380" s="401"/>
      <c r="KQ380" s="401"/>
      <c r="KR380" s="401"/>
      <c r="KS380" s="401"/>
      <c r="KT380" s="401"/>
      <c r="KU380" s="401"/>
      <c r="KV380" s="401"/>
      <c r="KW380" s="401"/>
      <c r="KX380" s="401"/>
      <c r="KY380" s="401"/>
      <c r="KZ380" s="401"/>
      <c r="LA380" s="401"/>
      <c r="LB380" s="401"/>
      <c r="LC380" s="401"/>
      <c r="LD380" s="401"/>
      <c r="LE380" s="401"/>
      <c r="LF380" s="401"/>
      <c r="LG380" s="401"/>
      <c r="LH380" s="401"/>
      <c r="LI380" s="401"/>
      <c r="LJ380" s="401"/>
      <c r="LK380" s="401"/>
      <c r="LL380" s="401"/>
      <c r="LM380" s="401"/>
      <c r="LN380" s="401"/>
      <c r="LO380" s="401"/>
      <c r="LP380" s="401"/>
      <c r="LQ380" s="401"/>
      <c r="LR380" s="401"/>
      <c r="LS380" s="401"/>
      <c r="LT380" s="401"/>
      <c r="LU380" s="401"/>
      <c r="LV380" s="401"/>
      <c r="LW380" s="401"/>
      <c r="LX380" s="401"/>
      <c r="LY380" s="401"/>
      <c r="LZ380" s="401"/>
      <c r="MA380" s="401"/>
      <c r="MB380" s="401"/>
      <c r="MC380" s="401"/>
      <c r="MD380" s="401"/>
      <c r="ME380" s="401"/>
      <c r="MF380" s="401"/>
      <c r="MG380" s="401"/>
      <c r="MH380" s="401"/>
      <c r="MI380" s="401"/>
      <c r="MJ380" s="401"/>
      <c r="MK380" s="401"/>
      <c r="ML380" s="401"/>
      <c r="MM380" s="401"/>
      <c r="MN380" s="401"/>
      <c r="MO380" s="401"/>
      <c r="MP380" s="401"/>
      <c r="MQ380" s="401"/>
      <c r="MR380" s="401"/>
      <c r="MS380" s="401"/>
      <c r="MT380" s="401"/>
      <c r="MU380" s="401"/>
      <c r="MV380" s="401"/>
      <c r="MW380" s="401"/>
      <c r="MX380" s="401"/>
      <c r="MY380" s="401"/>
      <c r="MZ380" s="401"/>
      <c r="NA380" s="401"/>
      <c r="NB380" s="401"/>
      <c r="NC380" s="401"/>
      <c r="ND380" s="401"/>
      <c r="NE380" s="401"/>
      <c r="NF380" s="401"/>
      <c r="NG380" s="401"/>
      <c r="NH380" s="401"/>
      <c r="NI380" s="401"/>
      <c r="NJ380" s="401"/>
      <c r="NK380" s="401"/>
      <c r="NL380" s="401"/>
      <c r="NM380" s="401"/>
      <c r="NN380" s="401"/>
      <c r="NO380" s="401"/>
      <c r="NP380" s="401"/>
      <c r="NQ380" s="401"/>
      <c r="NR380" s="401"/>
      <c r="NS380" s="401"/>
      <c r="NT380" s="401"/>
      <c r="NU380" s="401"/>
      <c r="NV380" s="401"/>
      <c r="NW380" s="401"/>
      <c r="NX380" s="401"/>
      <c r="NY380" s="401"/>
      <c r="NZ380" s="401"/>
      <c r="OA380" s="401"/>
      <c r="OB380" s="401"/>
      <c r="OC380" s="401"/>
      <c r="OD380" s="401"/>
      <c r="OE380" s="401"/>
      <c r="OF380" s="401"/>
      <c r="OG380" s="401"/>
      <c r="OH380" s="401"/>
      <c r="OI380" s="401"/>
      <c r="OJ380" s="401"/>
      <c r="OK380" s="401"/>
      <c r="OL380" s="401"/>
      <c r="OM380" s="401"/>
      <c r="ON380" s="401"/>
      <c r="OO380" s="401"/>
      <c r="OP380" s="401"/>
      <c r="OQ380" s="401"/>
      <c r="OR380" s="401"/>
      <c r="OS380" s="401"/>
      <c r="OT380" s="401"/>
      <c r="OU380" s="401"/>
      <c r="OV380" s="401"/>
      <c r="OW380" s="401"/>
      <c r="OX380" s="401"/>
      <c r="OY380" s="401"/>
      <c r="OZ380" s="401"/>
      <c r="PA380" s="401"/>
      <c r="PB380" s="401"/>
      <c r="PC380" s="401"/>
      <c r="PD380" s="401"/>
      <c r="PE380" s="401"/>
      <c r="PF380" s="401"/>
      <c r="PG380" s="401"/>
      <c r="PH380" s="401"/>
      <c r="PI380" s="401"/>
      <c r="PJ380" s="401"/>
      <c r="PK380" s="401"/>
      <c r="PL380" s="401"/>
      <c r="PM380" s="401"/>
      <c r="PN380" s="401"/>
      <c r="PO380" s="401"/>
      <c r="PP380" s="401"/>
      <c r="PQ380" s="401"/>
      <c r="PR380" s="401"/>
      <c r="PS380" s="401"/>
      <c r="PT380" s="401"/>
      <c r="PU380" s="401"/>
      <c r="PV380" s="401"/>
      <c r="PW380" s="401"/>
      <c r="PX380" s="401"/>
      <c r="PY380" s="401"/>
      <c r="PZ380" s="401"/>
      <c r="QA380" s="401"/>
      <c r="QB380" s="401"/>
      <c r="QC380" s="401"/>
      <c r="QD380" s="401"/>
      <c r="QE380" s="401"/>
      <c r="QF380" s="401"/>
      <c r="QG380" s="401"/>
      <c r="QH380" s="401"/>
      <c r="QI380" s="401"/>
      <c r="QJ380" s="401"/>
      <c r="QK380" s="401"/>
      <c r="QL380" s="401"/>
      <c r="QM380" s="401"/>
      <c r="QN380" s="401"/>
      <c r="QO380" s="401"/>
      <c r="QP380" s="401"/>
      <c r="QQ380" s="401"/>
      <c r="QR380" s="401"/>
      <c r="QS380" s="401"/>
      <c r="QT380" s="401"/>
      <c r="QU380" s="401"/>
      <c r="QV380" s="401"/>
      <c r="QW380" s="401"/>
      <c r="QX380" s="401"/>
      <c r="QY380" s="401"/>
      <c r="QZ380" s="401"/>
      <c r="RA380" s="401"/>
      <c r="RB380" s="401"/>
      <c r="RC380" s="401"/>
      <c r="RD380" s="401"/>
      <c r="RE380" s="401"/>
      <c r="RF380" s="401"/>
      <c r="RG380" s="401"/>
      <c r="RH380" s="401"/>
      <c r="RI380" s="401"/>
      <c r="RJ380" s="401"/>
      <c r="RK380" s="401"/>
      <c r="RL380" s="401"/>
      <c r="RM380" s="401"/>
      <c r="RN380" s="401"/>
      <c r="RO380" s="401"/>
      <c r="RP380" s="401"/>
      <c r="RQ380" s="401"/>
      <c r="RR380" s="401"/>
      <c r="RS380" s="401"/>
      <c r="RT380" s="401"/>
      <c r="RU380" s="401"/>
      <c r="RV380" s="401"/>
      <c r="RW380" s="401"/>
      <c r="RX380" s="401"/>
      <c r="RY380" s="401"/>
      <c r="RZ380" s="401"/>
      <c r="SA380" s="401"/>
      <c r="SB380" s="401"/>
      <c r="SC380" s="401"/>
      <c r="SD380" s="401"/>
      <c r="SE380" s="401"/>
      <c r="SF380" s="401"/>
      <c r="SG380" s="401"/>
      <c r="SH380" s="401"/>
      <c r="SI380" s="401"/>
      <c r="SJ380" s="401"/>
      <c r="SK380" s="401"/>
      <c r="SL380" s="401"/>
      <c r="SM380" s="401"/>
      <c r="SN380" s="401"/>
      <c r="SO380" s="401"/>
      <c r="SP380" s="401"/>
      <c r="SQ380" s="401"/>
      <c r="SR380" s="401"/>
      <c r="SS380" s="401"/>
      <c r="ST380" s="401"/>
      <c r="SU380" s="401"/>
      <c r="SV380" s="401"/>
      <c r="SW380" s="401"/>
      <c r="SX380" s="401"/>
      <c r="SY380" s="401"/>
      <c r="SZ380" s="401"/>
      <c r="TA380" s="401"/>
      <c r="TB380" s="401"/>
      <c r="TC380" s="401"/>
      <c r="TD380" s="401"/>
      <c r="TE380" s="401"/>
      <c r="TF380" s="401"/>
      <c r="TG380" s="401"/>
      <c r="TH380" s="401"/>
      <c r="TI380" s="401"/>
      <c r="TJ380" s="401"/>
      <c r="TK380" s="401"/>
      <c r="TL380" s="401"/>
      <c r="TM380" s="401"/>
      <c r="TN380" s="401"/>
      <c r="TO380" s="401"/>
      <c r="TP380" s="401"/>
      <c r="TQ380" s="401"/>
      <c r="TR380" s="401"/>
      <c r="TS380" s="401"/>
      <c r="TT380" s="401"/>
      <c r="TU380" s="401"/>
      <c r="TV380" s="401"/>
      <c r="TW380" s="401"/>
      <c r="TX380" s="401"/>
      <c r="TY380" s="401"/>
      <c r="TZ380" s="401"/>
      <c r="UA380" s="401"/>
      <c r="UB380" s="401"/>
      <c r="UC380" s="401"/>
      <c r="UD380" s="401"/>
      <c r="UE380" s="401"/>
      <c r="UF380" s="401"/>
      <c r="UG380" s="401"/>
      <c r="UH380" s="401"/>
      <c r="UI380" s="401"/>
      <c r="UJ380" s="401"/>
      <c r="UK380" s="401"/>
      <c r="UL380" s="401"/>
      <c r="UM380" s="401"/>
    </row>
    <row r="381" spans="1:559" s="467" customFormat="1" ht="13.95" customHeight="1">
      <c r="A381" s="953"/>
      <c r="B381" s="450" t="s">
        <v>1515</v>
      </c>
      <c r="C381" s="451" t="s">
        <v>1595</v>
      </c>
      <c r="D381" s="451" t="s">
        <v>1596</v>
      </c>
      <c r="E381" s="451" t="s">
        <v>1597</v>
      </c>
      <c r="F381" s="452">
        <v>37.99</v>
      </c>
      <c r="G381" s="452">
        <v>0.69</v>
      </c>
      <c r="H381" s="452">
        <v>3.35</v>
      </c>
      <c r="I381" s="453">
        <f>COUNT(F381:F390)</f>
        <v>10</v>
      </c>
      <c r="J381" s="458">
        <f>AVERAGE(F381:F390)</f>
        <v>35.01</v>
      </c>
      <c r="K381" s="458">
        <f>STDEV(F381:F390)</f>
        <v>13.079024768264993</v>
      </c>
      <c r="L381" s="459">
        <f>K381/J381</f>
        <v>0.37357968489760052</v>
      </c>
      <c r="M381" s="454">
        <f t="shared" si="186"/>
        <v>0.22784573412772258</v>
      </c>
      <c r="N381" s="455">
        <f t="shared" si="187"/>
        <v>0.59011691452629655</v>
      </c>
      <c r="O381" s="455">
        <f t="shared" si="188"/>
        <v>0.18023382905259311</v>
      </c>
      <c r="P381" s="455">
        <f t="shared" si="189"/>
        <v>0.81976617094740689</v>
      </c>
      <c r="Q381" s="456">
        <f t="shared" si="190"/>
        <v>8.1976617094740689</v>
      </c>
      <c r="R381" s="457">
        <f>COUNT(F381:F390)</f>
        <v>10</v>
      </c>
      <c r="S381" s="458">
        <f>AVERAGE(F381:F390)</f>
        <v>35.01</v>
      </c>
      <c r="T381" s="458">
        <f>STDEV(F381:F390)</f>
        <v>13.079024768264993</v>
      </c>
      <c r="U381" s="459">
        <f t="shared" si="205"/>
        <v>0.37357968489760052</v>
      </c>
      <c r="V381" s="460">
        <f t="shared" si="191"/>
        <v>2.980000000000004</v>
      </c>
      <c r="W381" s="460">
        <f t="shared" si="192"/>
        <v>1.8779999999999999</v>
      </c>
      <c r="X381" s="461">
        <f t="shared" si="193"/>
        <v>24.562408514801657</v>
      </c>
      <c r="Y381" s="462" t="str">
        <f t="shared" si="194"/>
        <v>Accept</v>
      </c>
      <c r="Z381" s="461">
        <v>1.57</v>
      </c>
      <c r="AA381" s="461">
        <f t="shared" si="207"/>
        <v>20.534068886176041</v>
      </c>
      <c r="AB381" s="463" t="str">
        <f t="shared" si="208"/>
        <v>Accept</v>
      </c>
      <c r="AC381" s="463"/>
      <c r="AD381" s="461"/>
      <c r="AE381" s="463"/>
      <c r="AF381" s="464">
        <f>COUNT(F381:F385,F387:F390)</f>
        <v>9</v>
      </c>
      <c r="AG381" s="465">
        <f>AVERAGE(F381:F385,F387:F390)</f>
        <v>31.706666666666667</v>
      </c>
      <c r="AH381" s="465">
        <f>STDEV(F381:F385,F387:F390)</f>
        <v>8.3476568568670864</v>
      </c>
      <c r="AI381" s="466">
        <f>AH381/AG381</f>
        <v>0.26327765528386521</v>
      </c>
      <c r="AJ381" s="552"/>
      <c r="AK381" s="552"/>
      <c r="AL381" s="552"/>
      <c r="AM381" s="401"/>
      <c r="AN381" s="401"/>
      <c r="AO381" s="401"/>
      <c r="AP381" s="401"/>
      <c r="AQ381" s="401"/>
      <c r="AR381" s="401"/>
      <c r="AS381" s="401"/>
      <c r="AT381" s="401"/>
      <c r="AU381" s="401"/>
      <c r="AV381" s="401"/>
      <c r="AW381" s="401"/>
      <c r="AX381" s="401"/>
      <c r="AY381" s="401"/>
      <c r="AZ381" s="401"/>
      <c r="BA381" s="401"/>
      <c r="BB381" s="401"/>
      <c r="BC381" s="401"/>
      <c r="BD381" s="401"/>
      <c r="BE381" s="401"/>
      <c r="BF381" s="401"/>
      <c r="BG381" s="401"/>
      <c r="BH381" s="401"/>
      <c r="BI381" s="401"/>
      <c r="BJ381" s="401"/>
      <c r="BK381" s="401"/>
      <c r="BL381" s="401"/>
      <c r="BM381" s="401"/>
      <c r="BN381" s="401"/>
      <c r="BO381" s="401"/>
      <c r="BP381" s="401"/>
      <c r="BQ381" s="401"/>
      <c r="BR381" s="401"/>
      <c r="BS381" s="401"/>
      <c r="BT381" s="401"/>
      <c r="BU381" s="401"/>
      <c r="BV381" s="401"/>
      <c r="BW381" s="401"/>
      <c r="BX381" s="401"/>
      <c r="BY381" s="401"/>
      <c r="BZ381" s="401"/>
      <c r="CA381" s="401"/>
      <c r="CB381" s="401"/>
      <c r="CC381" s="401"/>
      <c r="CD381" s="401"/>
      <c r="CE381" s="401"/>
      <c r="CF381" s="401"/>
      <c r="CG381" s="401"/>
      <c r="CH381" s="401"/>
      <c r="CI381" s="401"/>
      <c r="CJ381" s="401"/>
      <c r="CK381" s="401"/>
      <c r="CL381" s="401"/>
      <c r="CM381" s="401"/>
      <c r="CN381" s="401"/>
      <c r="CO381" s="401"/>
      <c r="CP381" s="401"/>
      <c r="CQ381" s="401"/>
      <c r="CR381" s="401"/>
      <c r="CS381" s="401"/>
      <c r="CT381" s="401"/>
      <c r="CU381" s="401"/>
      <c r="CV381" s="401"/>
      <c r="CW381" s="401"/>
      <c r="CX381" s="401"/>
      <c r="CY381" s="401"/>
      <c r="CZ381" s="401"/>
      <c r="DA381" s="401"/>
      <c r="DB381" s="401"/>
      <c r="DC381" s="401"/>
      <c r="DD381" s="401"/>
      <c r="DE381" s="401"/>
      <c r="DF381" s="401"/>
      <c r="DG381" s="401"/>
      <c r="DH381" s="401"/>
      <c r="DI381" s="401"/>
      <c r="DJ381" s="401"/>
      <c r="DK381" s="401"/>
      <c r="DL381" s="401"/>
      <c r="DM381" s="401"/>
      <c r="DN381" s="401"/>
      <c r="DO381" s="401"/>
      <c r="DP381" s="401"/>
      <c r="DQ381" s="401"/>
      <c r="DR381" s="401"/>
      <c r="DS381" s="401"/>
      <c r="DT381" s="401"/>
      <c r="DU381" s="401"/>
      <c r="DV381" s="401"/>
      <c r="DW381" s="401"/>
      <c r="DX381" s="401"/>
      <c r="DY381" s="401"/>
      <c r="DZ381" s="401"/>
      <c r="EA381" s="401"/>
      <c r="EB381" s="401"/>
      <c r="EC381" s="401"/>
      <c r="ED381" s="401"/>
      <c r="EE381" s="401"/>
      <c r="EF381" s="401"/>
      <c r="EG381" s="401"/>
      <c r="EH381" s="401"/>
      <c r="EI381" s="401"/>
      <c r="EJ381" s="401"/>
      <c r="EK381" s="401"/>
      <c r="EL381" s="401"/>
      <c r="EM381" s="401"/>
      <c r="EN381" s="401"/>
      <c r="EO381" s="401"/>
      <c r="EP381" s="401"/>
      <c r="EQ381" s="401"/>
      <c r="ER381" s="401"/>
      <c r="ES381" s="401"/>
      <c r="ET381" s="401"/>
      <c r="EU381" s="401"/>
      <c r="EV381" s="401"/>
      <c r="EW381" s="401"/>
      <c r="EX381" s="401"/>
      <c r="EY381" s="401"/>
      <c r="EZ381" s="401"/>
      <c r="FA381" s="401"/>
      <c r="FB381" s="401"/>
      <c r="FC381" s="401"/>
      <c r="FD381" s="401"/>
      <c r="FE381" s="401"/>
      <c r="FF381" s="401"/>
      <c r="FG381" s="401"/>
      <c r="FH381" s="401"/>
      <c r="FI381" s="401"/>
      <c r="FJ381" s="401"/>
      <c r="FK381" s="401"/>
      <c r="FL381" s="401"/>
      <c r="FM381" s="401"/>
      <c r="FN381" s="401"/>
      <c r="FO381" s="401"/>
      <c r="FP381" s="401"/>
      <c r="FQ381" s="401"/>
      <c r="FR381" s="401"/>
      <c r="FS381" s="401"/>
      <c r="FT381" s="401"/>
      <c r="FU381" s="401"/>
      <c r="FV381" s="401"/>
      <c r="FW381" s="401"/>
      <c r="FX381" s="401"/>
      <c r="FY381" s="401"/>
      <c r="FZ381" s="401"/>
      <c r="GA381" s="401"/>
      <c r="GB381" s="401"/>
      <c r="GC381" s="401"/>
      <c r="GD381" s="401"/>
      <c r="GE381" s="401"/>
      <c r="GF381" s="401"/>
      <c r="GG381" s="401"/>
      <c r="GH381" s="401"/>
      <c r="GI381" s="401"/>
      <c r="GJ381" s="401"/>
      <c r="GK381" s="401"/>
      <c r="GL381" s="401"/>
      <c r="GM381" s="401"/>
      <c r="GN381" s="401"/>
      <c r="GO381" s="401"/>
      <c r="GP381" s="401"/>
      <c r="GQ381" s="401"/>
      <c r="GR381" s="401"/>
      <c r="GS381" s="401"/>
      <c r="GT381" s="401"/>
      <c r="GU381" s="401"/>
      <c r="GV381" s="401"/>
      <c r="GW381" s="401"/>
      <c r="GX381" s="401"/>
      <c r="GY381" s="401"/>
      <c r="GZ381" s="401"/>
      <c r="HA381" s="401"/>
      <c r="HB381" s="401"/>
      <c r="HC381" s="401"/>
      <c r="HD381" s="401"/>
      <c r="HE381" s="401"/>
      <c r="HF381" s="401"/>
      <c r="HG381" s="401"/>
      <c r="HH381" s="401"/>
      <c r="HI381" s="401"/>
      <c r="HJ381" s="401"/>
      <c r="HK381" s="401"/>
      <c r="HL381" s="401"/>
      <c r="HM381" s="401"/>
      <c r="HN381" s="401"/>
      <c r="HO381" s="401"/>
      <c r="HP381" s="401"/>
      <c r="HQ381" s="401"/>
      <c r="HR381" s="401"/>
      <c r="HS381" s="401"/>
      <c r="HT381" s="401"/>
      <c r="HU381" s="401"/>
      <c r="HV381" s="401"/>
      <c r="HW381" s="401"/>
      <c r="HX381" s="401"/>
      <c r="HY381" s="401"/>
      <c r="HZ381" s="401"/>
      <c r="IA381" s="401"/>
      <c r="IB381" s="401"/>
      <c r="IC381" s="401"/>
      <c r="ID381" s="401"/>
      <c r="IE381" s="401"/>
      <c r="IF381" s="401"/>
      <c r="IG381" s="401"/>
      <c r="IH381" s="401"/>
      <c r="II381" s="401"/>
      <c r="IJ381" s="401"/>
      <c r="IK381" s="401"/>
      <c r="IL381" s="401"/>
      <c r="IM381" s="401"/>
      <c r="IN381" s="401"/>
      <c r="IO381" s="401"/>
      <c r="IP381" s="401"/>
      <c r="IQ381" s="401"/>
      <c r="IR381" s="401"/>
      <c r="IS381" s="401"/>
      <c r="IT381" s="401"/>
      <c r="IU381" s="401"/>
      <c r="IV381" s="401"/>
      <c r="IW381" s="401"/>
      <c r="IX381" s="401"/>
      <c r="IY381" s="401"/>
      <c r="IZ381" s="401"/>
      <c r="JA381" s="401"/>
      <c r="JB381" s="401"/>
      <c r="JC381" s="401"/>
      <c r="JD381" s="401"/>
      <c r="JE381" s="401"/>
      <c r="JF381" s="401"/>
      <c r="JG381" s="401"/>
      <c r="JH381" s="401"/>
      <c r="JI381" s="401"/>
      <c r="JJ381" s="401"/>
      <c r="JK381" s="401"/>
      <c r="JL381" s="401"/>
      <c r="JM381" s="401"/>
      <c r="JN381" s="401"/>
      <c r="JO381" s="401"/>
      <c r="JP381" s="401"/>
      <c r="JQ381" s="401"/>
      <c r="JR381" s="401"/>
      <c r="JS381" s="401"/>
      <c r="JT381" s="401"/>
      <c r="JU381" s="401"/>
      <c r="JV381" s="401"/>
      <c r="JW381" s="401"/>
      <c r="JX381" s="401"/>
      <c r="JY381" s="401"/>
      <c r="JZ381" s="401"/>
      <c r="KA381" s="401"/>
      <c r="KB381" s="401"/>
      <c r="KC381" s="401"/>
      <c r="KD381" s="401"/>
      <c r="KE381" s="401"/>
      <c r="KF381" s="401"/>
      <c r="KG381" s="401"/>
      <c r="KH381" s="401"/>
      <c r="KI381" s="401"/>
      <c r="KJ381" s="401"/>
      <c r="KK381" s="401"/>
      <c r="KL381" s="401"/>
      <c r="KM381" s="401"/>
      <c r="KN381" s="401"/>
      <c r="KO381" s="401"/>
      <c r="KP381" s="401"/>
      <c r="KQ381" s="401"/>
      <c r="KR381" s="401"/>
      <c r="KS381" s="401"/>
      <c r="KT381" s="401"/>
      <c r="KU381" s="401"/>
      <c r="KV381" s="401"/>
      <c r="KW381" s="401"/>
      <c r="KX381" s="401"/>
      <c r="KY381" s="401"/>
      <c r="KZ381" s="401"/>
      <c r="LA381" s="401"/>
      <c r="LB381" s="401"/>
      <c r="LC381" s="401"/>
      <c r="LD381" s="401"/>
      <c r="LE381" s="401"/>
      <c r="LF381" s="401"/>
      <c r="LG381" s="401"/>
      <c r="LH381" s="401"/>
      <c r="LI381" s="401"/>
      <c r="LJ381" s="401"/>
      <c r="LK381" s="401"/>
      <c r="LL381" s="401"/>
      <c r="LM381" s="401"/>
      <c r="LN381" s="401"/>
      <c r="LO381" s="401"/>
      <c r="LP381" s="401"/>
      <c r="LQ381" s="401"/>
      <c r="LR381" s="401"/>
      <c r="LS381" s="401"/>
      <c r="LT381" s="401"/>
      <c r="LU381" s="401"/>
      <c r="LV381" s="401"/>
      <c r="LW381" s="401"/>
      <c r="LX381" s="401"/>
      <c r="LY381" s="401"/>
      <c r="LZ381" s="401"/>
      <c r="MA381" s="401"/>
      <c r="MB381" s="401"/>
      <c r="MC381" s="401"/>
      <c r="MD381" s="401"/>
      <c r="ME381" s="401"/>
      <c r="MF381" s="401"/>
      <c r="MG381" s="401"/>
      <c r="MH381" s="401"/>
      <c r="MI381" s="401"/>
      <c r="MJ381" s="401"/>
      <c r="MK381" s="401"/>
      <c r="ML381" s="401"/>
      <c r="MM381" s="401"/>
      <c r="MN381" s="401"/>
      <c r="MO381" s="401"/>
      <c r="MP381" s="401"/>
      <c r="MQ381" s="401"/>
      <c r="MR381" s="401"/>
      <c r="MS381" s="401"/>
      <c r="MT381" s="401"/>
      <c r="MU381" s="401"/>
      <c r="MV381" s="401"/>
      <c r="MW381" s="401"/>
      <c r="MX381" s="401"/>
      <c r="MY381" s="401"/>
      <c r="MZ381" s="401"/>
      <c r="NA381" s="401"/>
      <c r="NB381" s="401"/>
      <c r="NC381" s="401"/>
      <c r="ND381" s="401"/>
      <c r="NE381" s="401"/>
      <c r="NF381" s="401"/>
      <c r="NG381" s="401"/>
      <c r="NH381" s="401"/>
      <c r="NI381" s="401"/>
      <c r="NJ381" s="401"/>
      <c r="NK381" s="401"/>
      <c r="NL381" s="401"/>
      <c r="NM381" s="401"/>
      <c r="NN381" s="401"/>
      <c r="NO381" s="401"/>
      <c r="NP381" s="401"/>
      <c r="NQ381" s="401"/>
      <c r="NR381" s="401"/>
      <c r="NS381" s="401"/>
      <c r="NT381" s="401"/>
      <c r="NU381" s="401"/>
      <c r="NV381" s="401"/>
      <c r="NW381" s="401"/>
      <c r="NX381" s="401"/>
      <c r="NY381" s="401"/>
      <c r="NZ381" s="401"/>
      <c r="OA381" s="401"/>
      <c r="OB381" s="401"/>
      <c r="OC381" s="401"/>
      <c r="OD381" s="401"/>
      <c r="OE381" s="401"/>
      <c r="OF381" s="401"/>
      <c r="OG381" s="401"/>
      <c r="OH381" s="401"/>
      <c r="OI381" s="401"/>
      <c r="OJ381" s="401"/>
      <c r="OK381" s="401"/>
      <c r="OL381" s="401"/>
      <c r="OM381" s="401"/>
      <c r="ON381" s="401"/>
      <c r="OO381" s="401"/>
      <c r="OP381" s="401"/>
      <c r="OQ381" s="401"/>
      <c r="OR381" s="401"/>
      <c r="OS381" s="401"/>
      <c r="OT381" s="401"/>
      <c r="OU381" s="401"/>
      <c r="OV381" s="401"/>
      <c r="OW381" s="401"/>
      <c r="OX381" s="401"/>
      <c r="OY381" s="401"/>
      <c r="OZ381" s="401"/>
      <c r="PA381" s="401"/>
      <c r="PB381" s="401"/>
      <c r="PC381" s="401"/>
      <c r="PD381" s="401"/>
      <c r="PE381" s="401"/>
      <c r="PF381" s="401"/>
      <c r="PG381" s="401"/>
      <c r="PH381" s="401"/>
      <c r="PI381" s="401"/>
      <c r="PJ381" s="401"/>
      <c r="PK381" s="401"/>
      <c r="PL381" s="401"/>
      <c r="PM381" s="401"/>
      <c r="PN381" s="401"/>
      <c r="PO381" s="401"/>
      <c r="PP381" s="401"/>
      <c r="PQ381" s="401"/>
      <c r="PR381" s="401"/>
      <c r="PS381" s="401"/>
      <c r="PT381" s="401"/>
      <c r="PU381" s="401"/>
      <c r="PV381" s="401"/>
      <c r="PW381" s="401"/>
      <c r="PX381" s="401"/>
      <c r="PY381" s="401"/>
      <c r="PZ381" s="401"/>
      <c r="QA381" s="401"/>
      <c r="QB381" s="401"/>
      <c r="QC381" s="401"/>
      <c r="QD381" s="401"/>
      <c r="QE381" s="401"/>
      <c r="QF381" s="401"/>
      <c r="QG381" s="401"/>
      <c r="QH381" s="401"/>
      <c r="QI381" s="401"/>
      <c r="QJ381" s="401"/>
      <c r="QK381" s="401"/>
      <c r="QL381" s="401"/>
      <c r="QM381" s="401"/>
      <c r="QN381" s="401"/>
      <c r="QO381" s="401"/>
      <c r="QP381" s="401"/>
      <c r="QQ381" s="401"/>
      <c r="QR381" s="401"/>
      <c r="QS381" s="401"/>
      <c r="QT381" s="401"/>
      <c r="QU381" s="401"/>
      <c r="QV381" s="401"/>
      <c r="QW381" s="401"/>
      <c r="QX381" s="401"/>
      <c r="QY381" s="401"/>
      <c r="QZ381" s="401"/>
      <c r="RA381" s="401"/>
      <c r="RB381" s="401"/>
      <c r="RC381" s="401"/>
      <c r="RD381" s="401"/>
      <c r="RE381" s="401"/>
      <c r="RF381" s="401"/>
      <c r="RG381" s="401"/>
      <c r="RH381" s="401"/>
      <c r="RI381" s="401"/>
      <c r="RJ381" s="401"/>
      <c r="RK381" s="401"/>
      <c r="RL381" s="401"/>
      <c r="RM381" s="401"/>
      <c r="RN381" s="401"/>
      <c r="RO381" s="401"/>
      <c r="RP381" s="401"/>
      <c r="RQ381" s="401"/>
      <c r="RR381" s="401"/>
      <c r="RS381" s="401"/>
      <c r="RT381" s="401"/>
      <c r="RU381" s="401"/>
      <c r="RV381" s="401"/>
      <c r="RW381" s="401"/>
      <c r="RX381" s="401"/>
      <c r="RY381" s="401"/>
      <c r="RZ381" s="401"/>
      <c r="SA381" s="401"/>
      <c r="SB381" s="401"/>
      <c r="SC381" s="401"/>
      <c r="SD381" s="401"/>
      <c r="SE381" s="401"/>
      <c r="SF381" s="401"/>
      <c r="SG381" s="401"/>
      <c r="SH381" s="401"/>
      <c r="SI381" s="401"/>
      <c r="SJ381" s="401"/>
      <c r="SK381" s="401"/>
      <c r="SL381" s="401"/>
      <c r="SM381" s="401"/>
      <c r="SN381" s="401"/>
      <c r="SO381" s="401"/>
      <c r="SP381" s="401"/>
      <c r="SQ381" s="401"/>
      <c r="SR381" s="401"/>
      <c r="SS381" s="401"/>
      <c r="ST381" s="401"/>
      <c r="SU381" s="401"/>
      <c r="SV381" s="401"/>
      <c r="SW381" s="401"/>
      <c r="SX381" s="401"/>
      <c r="SY381" s="401"/>
      <c r="SZ381" s="401"/>
      <c r="TA381" s="401"/>
      <c r="TB381" s="401"/>
      <c r="TC381" s="401"/>
      <c r="TD381" s="401"/>
      <c r="TE381" s="401"/>
      <c r="TF381" s="401"/>
      <c r="TG381" s="401"/>
      <c r="TH381" s="401"/>
      <c r="TI381" s="401"/>
      <c r="TJ381" s="401"/>
      <c r="TK381" s="401"/>
      <c r="TL381" s="401"/>
      <c r="TM381" s="401"/>
      <c r="TN381" s="401"/>
      <c r="TO381" s="401"/>
      <c r="TP381" s="401"/>
      <c r="TQ381" s="401"/>
      <c r="TR381" s="401"/>
      <c r="TS381" s="401"/>
      <c r="TT381" s="401"/>
      <c r="TU381" s="401"/>
      <c r="TV381" s="401"/>
      <c r="TW381" s="401"/>
      <c r="TX381" s="401"/>
      <c r="TY381" s="401"/>
      <c r="TZ381" s="401"/>
      <c r="UA381" s="401"/>
      <c r="UB381" s="401"/>
      <c r="UC381" s="401"/>
      <c r="UD381" s="401"/>
      <c r="UE381" s="401"/>
      <c r="UF381" s="401"/>
      <c r="UG381" s="401"/>
      <c r="UH381" s="401"/>
      <c r="UI381" s="401"/>
      <c r="UJ381" s="401"/>
      <c r="UK381" s="401"/>
      <c r="UL381" s="401"/>
      <c r="UM381" s="401"/>
    </row>
    <row r="382" spans="1:559" s="401" customFormat="1" ht="13.95" customHeight="1">
      <c r="A382" s="953"/>
      <c r="B382" s="468" t="s">
        <v>1515</v>
      </c>
      <c r="C382" s="469" t="s">
        <v>1595</v>
      </c>
      <c r="D382" s="469" t="s">
        <v>1598</v>
      </c>
      <c r="E382" s="469" t="s">
        <v>1599</v>
      </c>
      <c r="F382" s="470">
        <v>31.1</v>
      </c>
      <c r="G382" s="470">
        <v>0.56000000000000005</v>
      </c>
      <c r="H382" s="470">
        <v>2.73</v>
      </c>
      <c r="I382" s="471">
        <f t="shared" ref="I382:L390" si="209">I381</f>
        <v>10</v>
      </c>
      <c r="J382" s="472">
        <f t="shared" si="209"/>
        <v>35.01</v>
      </c>
      <c r="K382" s="472">
        <f t="shared" si="209"/>
        <v>13.079024768264993</v>
      </c>
      <c r="L382" s="473">
        <f t="shared" si="209"/>
        <v>0.37357968489760052</v>
      </c>
      <c r="M382" s="474">
        <f t="shared" si="186"/>
        <v>0.29895195316758166</v>
      </c>
      <c r="N382" s="475">
        <f t="shared" si="187"/>
        <v>0.38248835287393873</v>
      </c>
      <c r="O382" s="475">
        <f t="shared" si="188"/>
        <v>0.23502329425212254</v>
      </c>
      <c r="P382" s="475">
        <f t="shared" si="189"/>
        <v>0.76497670574787746</v>
      </c>
      <c r="Q382" s="476">
        <f t="shared" si="190"/>
        <v>7.6497670574787744</v>
      </c>
      <c r="R382" s="477"/>
      <c r="S382" s="472"/>
      <c r="T382" s="472"/>
      <c r="U382" s="473"/>
      <c r="V382" s="478">
        <f t="shared" si="191"/>
        <v>3.9099999999999966</v>
      </c>
      <c r="W382" s="478">
        <f t="shared" si="192"/>
        <v>1.8779999999999999</v>
      </c>
      <c r="X382" s="479">
        <f t="shared" si="193"/>
        <v>24.562408514801657</v>
      </c>
      <c r="Y382" s="480" t="str">
        <f t="shared" si="194"/>
        <v>Accept</v>
      </c>
      <c r="Z382" s="479">
        <v>1.57</v>
      </c>
      <c r="AA382" s="479">
        <f t="shared" si="207"/>
        <v>20.534068886176041</v>
      </c>
      <c r="AB382" s="481" t="str">
        <f t="shared" si="208"/>
        <v>Accept</v>
      </c>
      <c r="AC382" s="481"/>
      <c r="AD382" s="479"/>
      <c r="AE382" s="481"/>
      <c r="AF382" s="464"/>
      <c r="AG382" s="482"/>
      <c r="AH382" s="482"/>
      <c r="AI382" s="483"/>
      <c r="AJ382" s="552"/>
      <c r="AK382" s="552"/>
      <c r="AL382" s="552"/>
    </row>
    <row r="383" spans="1:559" s="401" customFormat="1" ht="13.95" customHeight="1">
      <c r="A383" s="953"/>
      <c r="B383" s="468" t="s">
        <v>1515</v>
      </c>
      <c r="C383" s="469" t="s">
        <v>1595</v>
      </c>
      <c r="D383" s="469" t="s">
        <v>1600</v>
      </c>
      <c r="E383" s="469" t="s">
        <v>1601</v>
      </c>
      <c r="F383" s="470">
        <v>25.44</v>
      </c>
      <c r="G383" s="470">
        <v>0.5</v>
      </c>
      <c r="H383" s="470">
        <v>2.2400000000000002</v>
      </c>
      <c r="I383" s="471">
        <f t="shared" si="209"/>
        <v>10</v>
      </c>
      <c r="J383" s="472">
        <f t="shared" si="209"/>
        <v>35.01</v>
      </c>
      <c r="K383" s="472">
        <f t="shared" si="209"/>
        <v>13.079024768264993</v>
      </c>
      <c r="L383" s="473">
        <f t="shared" si="209"/>
        <v>0.37357968489760052</v>
      </c>
      <c r="M383" s="474">
        <f t="shared" si="186"/>
        <v>0.73170593141016826</v>
      </c>
      <c r="N383" s="475">
        <f t="shared" si="187"/>
        <v>0.23217403766493239</v>
      </c>
      <c r="O383" s="475">
        <f t="shared" si="188"/>
        <v>0.53565192467013523</v>
      </c>
      <c r="P383" s="475">
        <f t="shared" si="189"/>
        <v>0.46434807532986477</v>
      </c>
      <c r="Q383" s="476">
        <f t="shared" si="190"/>
        <v>4.6434807532986477</v>
      </c>
      <c r="R383" s="477"/>
      <c r="S383" s="472"/>
      <c r="T383" s="472"/>
      <c r="U383" s="473"/>
      <c r="V383" s="478">
        <f t="shared" si="191"/>
        <v>9.5699999999999967</v>
      </c>
      <c r="W383" s="478">
        <f t="shared" si="192"/>
        <v>1.8779999999999999</v>
      </c>
      <c r="X383" s="479">
        <f t="shared" si="193"/>
        <v>24.562408514801657</v>
      </c>
      <c r="Y383" s="480" t="str">
        <f t="shared" si="194"/>
        <v>Accept</v>
      </c>
      <c r="Z383" s="479">
        <v>1.57</v>
      </c>
      <c r="AA383" s="479">
        <f t="shared" si="207"/>
        <v>20.534068886176041</v>
      </c>
      <c r="AB383" s="481" t="str">
        <f t="shared" si="208"/>
        <v>Accept</v>
      </c>
      <c r="AC383" s="481"/>
      <c r="AD383" s="479"/>
      <c r="AE383" s="481"/>
      <c r="AF383" s="464"/>
      <c r="AG383" s="482"/>
      <c r="AH383" s="482"/>
      <c r="AI383" s="483"/>
      <c r="AJ383" s="552"/>
      <c r="AK383" s="552"/>
      <c r="AL383" s="552"/>
    </row>
    <row r="384" spans="1:559" s="401" customFormat="1" ht="13.95" customHeight="1">
      <c r="A384" s="953"/>
      <c r="B384" s="468" t="s">
        <v>1515</v>
      </c>
      <c r="C384" s="469" t="s">
        <v>1595</v>
      </c>
      <c r="D384" s="469" t="s">
        <v>1602</v>
      </c>
      <c r="E384" s="469" t="s">
        <v>1603</v>
      </c>
      <c r="F384" s="470">
        <v>36.36</v>
      </c>
      <c r="G384" s="470">
        <v>0.95</v>
      </c>
      <c r="H384" s="470">
        <v>3.27</v>
      </c>
      <c r="I384" s="471">
        <f t="shared" si="209"/>
        <v>10</v>
      </c>
      <c r="J384" s="472">
        <f t="shared" si="209"/>
        <v>35.01</v>
      </c>
      <c r="K384" s="472">
        <f t="shared" si="209"/>
        <v>13.079024768264993</v>
      </c>
      <c r="L384" s="473">
        <f t="shared" si="209"/>
        <v>0.37357968489760052</v>
      </c>
      <c r="M384" s="474">
        <f t="shared" si="186"/>
        <v>0.10321870505786086</v>
      </c>
      <c r="N384" s="475">
        <f t="shared" si="187"/>
        <v>0.54110530264313539</v>
      </c>
      <c r="O384" s="475">
        <f t="shared" si="188"/>
        <v>8.2210605286270777E-2</v>
      </c>
      <c r="P384" s="475">
        <f t="shared" si="189"/>
        <v>0.91778939471372922</v>
      </c>
      <c r="Q384" s="476">
        <f t="shared" si="190"/>
        <v>9.1778939471372922</v>
      </c>
      <c r="R384" s="477"/>
      <c r="S384" s="472"/>
      <c r="T384" s="472"/>
      <c r="U384" s="473"/>
      <c r="V384" s="478">
        <f t="shared" si="191"/>
        <v>1.3500000000000014</v>
      </c>
      <c r="W384" s="478">
        <f t="shared" si="192"/>
        <v>1.8779999999999999</v>
      </c>
      <c r="X384" s="479">
        <f t="shared" si="193"/>
        <v>24.562408514801657</v>
      </c>
      <c r="Y384" s="480" t="str">
        <f t="shared" si="194"/>
        <v>Accept</v>
      </c>
      <c r="Z384" s="479">
        <v>1.57</v>
      </c>
      <c r="AA384" s="479">
        <f t="shared" si="207"/>
        <v>20.534068886176041</v>
      </c>
      <c r="AB384" s="481" t="str">
        <f t="shared" si="208"/>
        <v>Accept</v>
      </c>
      <c r="AC384" s="481"/>
      <c r="AD384" s="479"/>
      <c r="AE384" s="481"/>
      <c r="AF384" s="464"/>
      <c r="AG384" s="482"/>
      <c r="AH384" s="482"/>
      <c r="AI384" s="483"/>
      <c r="AJ384" s="552"/>
      <c r="AK384" s="552"/>
      <c r="AL384" s="552"/>
    </row>
    <row r="385" spans="1:559" s="401" customFormat="1" ht="13.95" customHeight="1">
      <c r="A385" s="953"/>
      <c r="B385" s="468" t="s">
        <v>1515</v>
      </c>
      <c r="C385" s="469" t="s">
        <v>1595</v>
      </c>
      <c r="D385" s="469" t="s">
        <v>1604</v>
      </c>
      <c r="E385" s="469" t="s">
        <v>1605</v>
      </c>
      <c r="F385" s="470">
        <v>42.56</v>
      </c>
      <c r="G385" s="470">
        <v>0.99</v>
      </c>
      <c r="H385" s="470">
        <v>3.8</v>
      </c>
      <c r="I385" s="471">
        <f t="shared" si="209"/>
        <v>10</v>
      </c>
      <c r="J385" s="472">
        <f t="shared" si="209"/>
        <v>35.01</v>
      </c>
      <c r="K385" s="472">
        <f t="shared" si="209"/>
        <v>13.079024768264993</v>
      </c>
      <c r="L385" s="473">
        <f t="shared" si="209"/>
        <v>0.37357968489760052</v>
      </c>
      <c r="M385" s="474">
        <f t="shared" si="186"/>
        <v>0.57726016532359192</v>
      </c>
      <c r="N385" s="475">
        <f t="shared" si="187"/>
        <v>0.71811814054643774</v>
      </c>
      <c r="O385" s="475">
        <f t="shared" si="188"/>
        <v>0.43623628109287549</v>
      </c>
      <c r="P385" s="475">
        <f t="shared" si="189"/>
        <v>0.56376371890712451</v>
      </c>
      <c r="Q385" s="476">
        <f t="shared" si="190"/>
        <v>5.6376371890712456</v>
      </c>
      <c r="R385" s="477"/>
      <c r="S385" s="472"/>
      <c r="T385" s="472"/>
      <c r="U385" s="473"/>
      <c r="V385" s="478">
        <f t="shared" si="191"/>
        <v>7.5500000000000043</v>
      </c>
      <c r="W385" s="478">
        <f t="shared" si="192"/>
        <v>1.8779999999999999</v>
      </c>
      <c r="X385" s="479">
        <f t="shared" si="193"/>
        <v>24.562408514801657</v>
      </c>
      <c r="Y385" s="480" t="str">
        <f t="shared" si="194"/>
        <v>Accept</v>
      </c>
      <c r="Z385" s="479">
        <v>1.57</v>
      </c>
      <c r="AA385" s="479">
        <f t="shared" si="207"/>
        <v>20.534068886176041</v>
      </c>
      <c r="AB385" s="481" t="str">
        <f t="shared" si="208"/>
        <v>Accept</v>
      </c>
      <c r="AC385" s="481"/>
      <c r="AD385" s="479"/>
      <c r="AE385" s="481"/>
      <c r="AF385" s="464"/>
      <c r="AG385" s="482"/>
      <c r="AH385" s="482"/>
      <c r="AI385" s="483"/>
      <c r="AJ385" s="552"/>
      <c r="AK385" s="552"/>
      <c r="AL385" s="552"/>
    </row>
    <row r="386" spans="1:559" s="401" customFormat="1" ht="13.95" customHeight="1">
      <c r="A386" s="953"/>
      <c r="B386" s="468" t="s">
        <v>1515</v>
      </c>
      <c r="C386" s="469" t="s">
        <v>1595</v>
      </c>
      <c r="D386" s="469" t="s">
        <v>1606</v>
      </c>
      <c r="E386" s="469" t="s">
        <v>1607</v>
      </c>
      <c r="F386" s="470">
        <v>64.739999999999995</v>
      </c>
      <c r="G386" s="470">
        <v>1.41</v>
      </c>
      <c r="H386" s="470">
        <v>5.79</v>
      </c>
      <c r="I386" s="471">
        <f t="shared" si="209"/>
        <v>10</v>
      </c>
      <c r="J386" s="472">
        <f t="shared" si="209"/>
        <v>35.01</v>
      </c>
      <c r="K386" s="472">
        <f t="shared" si="209"/>
        <v>13.079024768264993</v>
      </c>
      <c r="L386" s="473">
        <f t="shared" si="209"/>
        <v>0.37357968489760052</v>
      </c>
      <c r="M386" s="474">
        <f t="shared" si="186"/>
        <v>2.2731052602742223</v>
      </c>
      <c r="N386" s="475">
        <f t="shared" si="187"/>
        <v>0.9884900812408397</v>
      </c>
      <c r="O386" s="475">
        <f t="shared" si="188"/>
        <v>0.9769801624816794</v>
      </c>
      <c r="P386" s="475">
        <f t="shared" si="189"/>
        <v>2.3019837518320596E-2</v>
      </c>
      <c r="Q386" s="476">
        <f t="shared" si="190"/>
        <v>0.23019837518320596</v>
      </c>
      <c r="R386" s="477"/>
      <c r="S386" s="472"/>
      <c r="T386" s="472"/>
      <c r="U386" s="473"/>
      <c r="V386" s="478">
        <f t="shared" si="191"/>
        <v>29.729999999999997</v>
      </c>
      <c r="W386" s="478">
        <f t="shared" si="192"/>
        <v>1.8779999999999999</v>
      </c>
      <c r="X386" s="479">
        <f t="shared" si="193"/>
        <v>24.562408514801657</v>
      </c>
      <c r="Y386" s="480" t="str">
        <f t="shared" si="194"/>
        <v>Reject</v>
      </c>
      <c r="Z386" s="479"/>
      <c r="AA386" s="479"/>
      <c r="AB386" s="481"/>
      <c r="AC386" s="481"/>
      <c r="AD386" s="479"/>
      <c r="AE386" s="481"/>
      <c r="AF386" s="464"/>
      <c r="AG386" s="482"/>
      <c r="AH386" s="482"/>
      <c r="AI386" s="483"/>
      <c r="AJ386" s="552"/>
      <c r="AK386" s="552"/>
      <c r="AL386" s="552"/>
    </row>
    <row r="387" spans="1:559" s="401" customFormat="1" ht="13.95" customHeight="1">
      <c r="A387" s="953"/>
      <c r="B387" s="468" t="s">
        <v>1515</v>
      </c>
      <c r="C387" s="469" t="s">
        <v>1595</v>
      </c>
      <c r="D387" s="469" t="s">
        <v>1608</v>
      </c>
      <c r="E387" s="469" t="s">
        <v>1609</v>
      </c>
      <c r="F387" s="470">
        <v>21.18</v>
      </c>
      <c r="G387" s="470">
        <v>0.4</v>
      </c>
      <c r="H387" s="470">
        <v>1.86</v>
      </c>
      <c r="I387" s="471">
        <f t="shared" si="209"/>
        <v>10</v>
      </c>
      <c r="J387" s="472">
        <f t="shared" si="209"/>
        <v>35.01</v>
      </c>
      <c r="K387" s="472">
        <f t="shared" si="209"/>
        <v>13.079024768264993</v>
      </c>
      <c r="L387" s="473">
        <f t="shared" si="209"/>
        <v>0.37357968489760052</v>
      </c>
      <c r="M387" s="474">
        <f t="shared" si="186"/>
        <v>1.0574182895927511</v>
      </c>
      <c r="N387" s="475">
        <f t="shared" si="187"/>
        <v>0.14516036401381915</v>
      </c>
      <c r="O387" s="475">
        <f t="shared" si="188"/>
        <v>0.70967927197236169</v>
      </c>
      <c r="P387" s="475">
        <f t="shared" si="189"/>
        <v>0.29032072802763831</v>
      </c>
      <c r="Q387" s="476">
        <f t="shared" si="190"/>
        <v>2.9032072802763831</v>
      </c>
      <c r="R387" s="477"/>
      <c r="S387" s="472"/>
      <c r="T387" s="472"/>
      <c r="U387" s="473"/>
      <c r="V387" s="478">
        <f t="shared" si="191"/>
        <v>13.829999999999998</v>
      </c>
      <c r="W387" s="478">
        <f t="shared" si="192"/>
        <v>1.8779999999999999</v>
      </c>
      <c r="X387" s="479">
        <f t="shared" si="193"/>
        <v>24.562408514801657</v>
      </c>
      <c r="Y387" s="480" t="str">
        <f t="shared" si="194"/>
        <v>Accept</v>
      </c>
      <c r="Z387" s="479">
        <v>1.57</v>
      </c>
      <c r="AA387" s="479">
        <f>Z387*K387</f>
        <v>20.534068886176041</v>
      </c>
      <c r="AB387" s="481" t="str">
        <f>IF(V387&gt;AA387, "Reject", "Accept")</f>
        <v>Accept</v>
      </c>
      <c r="AC387" s="481"/>
      <c r="AD387" s="479"/>
      <c r="AE387" s="481"/>
      <c r="AF387" s="464"/>
      <c r="AG387" s="482"/>
      <c r="AH387" s="482"/>
      <c r="AI387" s="483"/>
      <c r="AJ387" s="552"/>
      <c r="AK387" s="552"/>
      <c r="AL387" s="552"/>
    </row>
    <row r="388" spans="1:559" s="401" customFormat="1" ht="13.95" customHeight="1">
      <c r="A388" s="953"/>
      <c r="B388" s="468" t="s">
        <v>1515</v>
      </c>
      <c r="C388" s="469" t="s">
        <v>1595</v>
      </c>
      <c r="D388" s="469" t="s">
        <v>1610</v>
      </c>
      <c r="E388" s="469" t="s">
        <v>1611</v>
      </c>
      <c r="F388" s="470">
        <v>19.43</v>
      </c>
      <c r="G388" s="470">
        <v>0.35</v>
      </c>
      <c r="H388" s="470">
        <v>1.7</v>
      </c>
      <c r="I388" s="471">
        <f t="shared" si="209"/>
        <v>10</v>
      </c>
      <c r="J388" s="472">
        <f t="shared" si="209"/>
        <v>35.01</v>
      </c>
      <c r="K388" s="472">
        <f t="shared" si="209"/>
        <v>13.079024768264993</v>
      </c>
      <c r="L388" s="473">
        <f t="shared" si="209"/>
        <v>0.37357968489760052</v>
      </c>
      <c r="M388" s="474">
        <f t="shared" si="186"/>
        <v>1.1912203146677558</v>
      </c>
      <c r="N388" s="475">
        <f t="shared" si="187"/>
        <v>0.11678355327898124</v>
      </c>
      <c r="O388" s="475">
        <f t="shared" si="188"/>
        <v>0.76643289344203747</v>
      </c>
      <c r="P388" s="475">
        <f t="shared" si="189"/>
        <v>0.23356710655796248</v>
      </c>
      <c r="Q388" s="476">
        <f t="shared" si="190"/>
        <v>2.3356710655796249</v>
      </c>
      <c r="R388" s="477"/>
      <c r="S388" s="472"/>
      <c r="T388" s="472"/>
      <c r="U388" s="473"/>
      <c r="V388" s="478">
        <f t="shared" si="191"/>
        <v>15.579999999999998</v>
      </c>
      <c r="W388" s="478">
        <f t="shared" si="192"/>
        <v>1.8779999999999999</v>
      </c>
      <c r="X388" s="479">
        <f t="shared" si="193"/>
        <v>24.562408514801657</v>
      </c>
      <c r="Y388" s="480" t="str">
        <f t="shared" si="194"/>
        <v>Accept</v>
      </c>
      <c r="Z388" s="479">
        <v>1.57</v>
      </c>
      <c r="AA388" s="479">
        <f>Z388*K388</f>
        <v>20.534068886176041</v>
      </c>
      <c r="AB388" s="481" t="str">
        <f>IF(V388&gt;AA388, "Reject", "Accept")</f>
        <v>Accept</v>
      </c>
      <c r="AC388" s="481"/>
      <c r="AD388" s="479"/>
      <c r="AE388" s="481"/>
      <c r="AF388" s="464"/>
      <c r="AG388" s="482"/>
      <c r="AH388" s="482"/>
      <c r="AI388" s="483"/>
      <c r="AJ388" s="552"/>
      <c r="AK388" s="552"/>
      <c r="AL388" s="552"/>
    </row>
    <row r="389" spans="1:559" s="401" customFormat="1" ht="13.95" customHeight="1">
      <c r="A389" s="953"/>
      <c r="B389" s="468" t="s">
        <v>1515</v>
      </c>
      <c r="C389" s="469" t="s">
        <v>1595</v>
      </c>
      <c r="D389" s="469" t="s">
        <v>1612</v>
      </c>
      <c r="E389" s="469" t="s">
        <v>1613</v>
      </c>
      <c r="F389" s="470">
        <v>30.84</v>
      </c>
      <c r="G389" s="470">
        <v>0.56000000000000005</v>
      </c>
      <c r="H389" s="470">
        <v>2.71</v>
      </c>
      <c r="I389" s="471">
        <f t="shared" si="209"/>
        <v>10</v>
      </c>
      <c r="J389" s="472">
        <f t="shared" si="209"/>
        <v>35.01</v>
      </c>
      <c r="K389" s="472">
        <f t="shared" si="209"/>
        <v>13.079024768264993</v>
      </c>
      <c r="L389" s="473">
        <f t="shared" si="209"/>
        <v>0.37357968489760052</v>
      </c>
      <c r="M389" s="474">
        <f t="shared" si="186"/>
        <v>0.31883111117872531</v>
      </c>
      <c r="N389" s="475">
        <f t="shared" si="187"/>
        <v>0.37492729259020724</v>
      </c>
      <c r="O389" s="475">
        <f t="shared" si="188"/>
        <v>0.25014541481958552</v>
      </c>
      <c r="P389" s="475">
        <f t="shared" si="189"/>
        <v>0.74985458518041448</v>
      </c>
      <c r="Q389" s="476">
        <f t="shared" si="190"/>
        <v>7.4985458518041446</v>
      </c>
      <c r="R389" s="477"/>
      <c r="S389" s="472"/>
      <c r="T389" s="472"/>
      <c r="U389" s="473"/>
      <c r="V389" s="478">
        <f t="shared" si="191"/>
        <v>4.1699999999999982</v>
      </c>
      <c r="W389" s="478">
        <f t="shared" si="192"/>
        <v>1.8779999999999999</v>
      </c>
      <c r="X389" s="479">
        <f t="shared" si="193"/>
        <v>24.562408514801657</v>
      </c>
      <c r="Y389" s="480" t="str">
        <f t="shared" si="194"/>
        <v>Accept</v>
      </c>
      <c r="Z389" s="479">
        <v>1.57</v>
      </c>
      <c r="AA389" s="479">
        <f>Z389*K389</f>
        <v>20.534068886176041</v>
      </c>
      <c r="AB389" s="481" t="str">
        <f>IF(V389&gt;AA389, "Reject", "Accept")</f>
        <v>Accept</v>
      </c>
      <c r="AC389" s="481"/>
      <c r="AD389" s="479"/>
      <c r="AE389" s="481"/>
      <c r="AF389" s="464"/>
      <c r="AG389" s="482"/>
      <c r="AH389" s="482"/>
      <c r="AI389" s="483"/>
      <c r="AJ389" s="552"/>
      <c r="AK389" s="552"/>
      <c r="AL389" s="552"/>
    </row>
    <row r="390" spans="1:559" s="501" customFormat="1" ht="13.95" customHeight="1">
      <c r="A390" s="953"/>
      <c r="B390" s="484" t="s">
        <v>1515</v>
      </c>
      <c r="C390" s="485" t="s">
        <v>1595</v>
      </c>
      <c r="D390" s="485" t="s">
        <v>1614</v>
      </c>
      <c r="E390" s="485" t="s">
        <v>1615</v>
      </c>
      <c r="F390" s="486">
        <v>40.46</v>
      </c>
      <c r="G390" s="486">
        <v>0.73</v>
      </c>
      <c r="H390" s="486">
        <v>3.56</v>
      </c>
      <c r="I390" s="487">
        <f t="shared" si="209"/>
        <v>10</v>
      </c>
      <c r="J390" s="488">
        <f t="shared" si="209"/>
        <v>35.01</v>
      </c>
      <c r="K390" s="488">
        <f t="shared" si="209"/>
        <v>13.079024768264993</v>
      </c>
      <c r="L390" s="489">
        <f t="shared" si="209"/>
        <v>0.37357968489760052</v>
      </c>
      <c r="M390" s="490">
        <f t="shared" si="186"/>
        <v>0.41669773523358622</v>
      </c>
      <c r="N390" s="491">
        <f t="shared" si="187"/>
        <v>0.66155024443899713</v>
      </c>
      <c r="O390" s="491">
        <f t="shared" si="188"/>
        <v>0.32310048887799425</v>
      </c>
      <c r="P390" s="491">
        <f t="shared" si="189"/>
        <v>0.67689951112200575</v>
      </c>
      <c r="Q390" s="492">
        <f t="shared" si="190"/>
        <v>6.7689951112200575</v>
      </c>
      <c r="R390" s="493"/>
      <c r="S390" s="488"/>
      <c r="T390" s="488"/>
      <c r="U390" s="489"/>
      <c r="V390" s="494">
        <f t="shared" si="191"/>
        <v>5.4500000000000028</v>
      </c>
      <c r="W390" s="494">
        <f t="shared" si="192"/>
        <v>1.8779999999999999</v>
      </c>
      <c r="X390" s="495">
        <f t="shared" si="193"/>
        <v>24.562408514801657</v>
      </c>
      <c r="Y390" s="496" t="str">
        <f t="shared" si="194"/>
        <v>Accept</v>
      </c>
      <c r="Z390" s="495">
        <v>1.57</v>
      </c>
      <c r="AA390" s="495">
        <f>Z390*K390</f>
        <v>20.534068886176041</v>
      </c>
      <c r="AB390" s="497" t="str">
        <f>IF(V390&gt;AA390, "Reject", "Accept")</f>
        <v>Accept</v>
      </c>
      <c r="AC390" s="497"/>
      <c r="AD390" s="495"/>
      <c r="AE390" s="497"/>
      <c r="AF390" s="498"/>
      <c r="AG390" s="499"/>
      <c r="AH390" s="499"/>
      <c r="AI390" s="500"/>
      <c r="AJ390" s="552"/>
      <c r="AK390" s="552"/>
      <c r="AL390" s="552"/>
      <c r="AM390" s="401"/>
      <c r="AN390" s="401"/>
      <c r="AO390" s="401"/>
      <c r="AP390" s="401"/>
      <c r="AQ390" s="401"/>
      <c r="AR390" s="401"/>
      <c r="AS390" s="401"/>
      <c r="AT390" s="401"/>
      <c r="AU390" s="401"/>
      <c r="AV390" s="401"/>
      <c r="AW390" s="401"/>
      <c r="AX390" s="401"/>
      <c r="AY390" s="401"/>
      <c r="AZ390" s="401"/>
      <c r="BA390" s="401"/>
      <c r="BB390" s="401"/>
      <c r="BC390" s="401"/>
      <c r="BD390" s="401"/>
      <c r="BE390" s="401"/>
      <c r="BF390" s="401"/>
      <c r="BG390" s="401"/>
      <c r="BH390" s="401"/>
      <c r="BI390" s="401"/>
      <c r="BJ390" s="401"/>
      <c r="BK390" s="401"/>
      <c r="BL390" s="401"/>
      <c r="BM390" s="401"/>
      <c r="BN390" s="401"/>
      <c r="BO390" s="401"/>
      <c r="BP390" s="401"/>
      <c r="BQ390" s="401"/>
      <c r="BR390" s="401"/>
      <c r="BS390" s="401"/>
      <c r="BT390" s="401"/>
      <c r="BU390" s="401"/>
      <c r="BV390" s="401"/>
      <c r="BW390" s="401"/>
      <c r="BX390" s="401"/>
      <c r="BY390" s="401"/>
      <c r="BZ390" s="401"/>
      <c r="CA390" s="401"/>
      <c r="CB390" s="401"/>
      <c r="CC390" s="401"/>
      <c r="CD390" s="401"/>
      <c r="CE390" s="401"/>
      <c r="CF390" s="401"/>
      <c r="CG390" s="401"/>
      <c r="CH390" s="401"/>
      <c r="CI390" s="401"/>
      <c r="CJ390" s="401"/>
      <c r="CK390" s="401"/>
      <c r="CL390" s="401"/>
      <c r="CM390" s="401"/>
      <c r="CN390" s="401"/>
      <c r="CO390" s="401"/>
      <c r="CP390" s="401"/>
      <c r="CQ390" s="401"/>
      <c r="CR390" s="401"/>
      <c r="CS390" s="401"/>
      <c r="CT390" s="401"/>
      <c r="CU390" s="401"/>
      <c r="CV390" s="401"/>
      <c r="CW390" s="401"/>
      <c r="CX390" s="401"/>
      <c r="CY390" s="401"/>
      <c r="CZ390" s="401"/>
      <c r="DA390" s="401"/>
      <c r="DB390" s="401"/>
      <c r="DC390" s="401"/>
      <c r="DD390" s="401"/>
      <c r="DE390" s="401"/>
      <c r="DF390" s="401"/>
      <c r="DG390" s="401"/>
      <c r="DH390" s="401"/>
      <c r="DI390" s="401"/>
      <c r="DJ390" s="401"/>
      <c r="DK390" s="401"/>
      <c r="DL390" s="401"/>
      <c r="DM390" s="401"/>
      <c r="DN390" s="401"/>
      <c r="DO390" s="401"/>
      <c r="DP390" s="401"/>
      <c r="DQ390" s="401"/>
      <c r="DR390" s="401"/>
      <c r="DS390" s="401"/>
      <c r="DT390" s="401"/>
      <c r="DU390" s="401"/>
      <c r="DV390" s="401"/>
      <c r="DW390" s="401"/>
      <c r="DX390" s="401"/>
      <c r="DY390" s="401"/>
      <c r="DZ390" s="401"/>
      <c r="EA390" s="401"/>
      <c r="EB390" s="401"/>
      <c r="EC390" s="401"/>
      <c r="ED390" s="401"/>
      <c r="EE390" s="401"/>
      <c r="EF390" s="401"/>
      <c r="EG390" s="401"/>
      <c r="EH390" s="401"/>
      <c r="EI390" s="401"/>
      <c r="EJ390" s="401"/>
      <c r="EK390" s="401"/>
      <c r="EL390" s="401"/>
      <c r="EM390" s="401"/>
      <c r="EN390" s="401"/>
      <c r="EO390" s="401"/>
      <c r="EP390" s="401"/>
      <c r="EQ390" s="401"/>
      <c r="ER390" s="401"/>
      <c r="ES390" s="401"/>
      <c r="ET390" s="401"/>
      <c r="EU390" s="401"/>
      <c r="EV390" s="401"/>
      <c r="EW390" s="401"/>
      <c r="EX390" s="401"/>
      <c r="EY390" s="401"/>
      <c r="EZ390" s="401"/>
      <c r="FA390" s="401"/>
      <c r="FB390" s="401"/>
      <c r="FC390" s="401"/>
      <c r="FD390" s="401"/>
      <c r="FE390" s="401"/>
      <c r="FF390" s="401"/>
      <c r="FG390" s="401"/>
      <c r="FH390" s="401"/>
      <c r="FI390" s="401"/>
      <c r="FJ390" s="401"/>
      <c r="FK390" s="401"/>
      <c r="FL390" s="401"/>
      <c r="FM390" s="401"/>
      <c r="FN390" s="401"/>
      <c r="FO390" s="401"/>
      <c r="FP390" s="401"/>
      <c r="FQ390" s="401"/>
      <c r="FR390" s="401"/>
      <c r="FS390" s="401"/>
      <c r="FT390" s="401"/>
      <c r="FU390" s="401"/>
      <c r="FV390" s="401"/>
      <c r="FW390" s="401"/>
      <c r="FX390" s="401"/>
      <c r="FY390" s="401"/>
      <c r="FZ390" s="401"/>
      <c r="GA390" s="401"/>
      <c r="GB390" s="401"/>
      <c r="GC390" s="401"/>
      <c r="GD390" s="401"/>
      <c r="GE390" s="401"/>
      <c r="GF390" s="401"/>
      <c r="GG390" s="401"/>
      <c r="GH390" s="401"/>
      <c r="GI390" s="401"/>
      <c r="GJ390" s="401"/>
      <c r="GK390" s="401"/>
      <c r="GL390" s="401"/>
      <c r="GM390" s="401"/>
      <c r="GN390" s="401"/>
      <c r="GO390" s="401"/>
      <c r="GP390" s="401"/>
      <c r="GQ390" s="401"/>
      <c r="GR390" s="401"/>
      <c r="GS390" s="401"/>
      <c r="GT390" s="401"/>
      <c r="GU390" s="401"/>
      <c r="GV390" s="401"/>
      <c r="GW390" s="401"/>
      <c r="GX390" s="401"/>
      <c r="GY390" s="401"/>
      <c r="GZ390" s="401"/>
      <c r="HA390" s="401"/>
      <c r="HB390" s="401"/>
      <c r="HC390" s="401"/>
      <c r="HD390" s="401"/>
      <c r="HE390" s="401"/>
      <c r="HF390" s="401"/>
      <c r="HG390" s="401"/>
      <c r="HH390" s="401"/>
      <c r="HI390" s="401"/>
      <c r="HJ390" s="401"/>
      <c r="HK390" s="401"/>
      <c r="HL390" s="401"/>
      <c r="HM390" s="401"/>
      <c r="HN390" s="401"/>
      <c r="HO390" s="401"/>
      <c r="HP390" s="401"/>
      <c r="HQ390" s="401"/>
      <c r="HR390" s="401"/>
      <c r="HS390" s="401"/>
      <c r="HT390" s="401"/>
      <c r="HU390" s="401"/>
      <c r="HV390" s="401"/>
      <c r="HW390" s="401"/>
      <c r="HX390" s="401"/>
      <c r="HY390" s="401"/>
      <c r="HZ390" s="401"/>
      <c r="IA390" s="401"/>
      <c r="IB390" s="401"/>
      <c r="IC390" s="401"/>
      <c r="ID390" s="401"/>
      <c r="IE390" s="401"/>
      <c r="IF390" s="401"/>
      <c r="IG390" s="401"/>
      <c r="IH390" s="401"/>
      <c r="II390" s="401"/>
      <c r="IJ390" s="401"/>
      <c r="IK390" s="401"/>
      <c r="IL390" s="401"/>
      <c r="IM390" s="401"/>
      <c r="IN390" s="401"/>
      <c r="IO390" s="401"/>
      <c r="IP390" s="401"/>
      <c r="IQ390" s="401"/>
      <c r="IR390" s="401"/>
      <c r="IS390" s="401"/>
      <c r="IT390" s="401"/>
      <c r="IU390" s="401"/>
      <c r="IV390" s="401"/>
      <c r="IW390" s="401"/>
      <c r="IX390" s="401"/>
      <c r="IY390" s="401"/>
      <c r="IZ390" s="401"/>
      <c r="JA390" s="401"/>
      <c r="JB390" s="401"/>
      <c r="JC390" s="401"/>
      <c r="JD390" s="401"/>
      <c r="JE390" s="401"/>
      <c r="JF390" s="401"/>
      <c r="JG390" s="401"/>
      <c r="JH390" s="401"/>
      <c r="JI390" s="401"/>
      <c r="JJ390" s="401"/>
      <c r="JK390" s="401"/>
      <c r="JL390" s="401"/>
      <c r="JM390" s="401"/>
      <c r="JN390" s="401"/>
      <c r="JO390" s="401"/>
      <c r="JP390" s="401"/>
      <c r="JQ390" s="401"/>
      <c r="JR390" s="401"/>
      <c r="JS390" s="401"/>
      <c r="JT390" s="401"/>
      <c r="JU390" s="401"/>
      <c r="JV390" s="401"/>
      <c r="JW390" s="401"/>
      <c r="JX390" s="401"/>
      <c r="JY390" s="401"/>
      <c r="JZ390" s="401"/>
      <c r="KA390" s="401"/>
      <c r="KB390" s="401"/>
      <c r="KC390" s="401"/>
      <c r="KD390" s="401"/>
      <c r="KE390" s="401"/>
      <c r="KF390" s="401"/>
      <c r="KG390" s="401"/>
      <c r="KH390" s="401"/>
      <c r="KI390" s="401"/>
      <c r="KJ390" s="401"/>
      <c r="KK390" s="401"/>
      <c r="KL390" s="401"/>
      <c r="KM390" s="401"/>
      <c r="KN390" s="401"/>
      <c r="KO390" s="401"/>
      <c r="KP390" s="401"/>
      <c r="KQ390" s="401"/>
      <c r="KR390" s="401"/>
      <c r="KS390" s="401"/>
      <c r="KT390" s="401"/>
      <c r="KU390" s="401"/>
      <c r="KV390" s="401"/>
      <c r="KW390" s="401"/>
      <c r="KX390" s="401"/>
      <c r="KY390" s="401"/>
      <c r="KZ390" s="401"/>
      <c r="LA390" s="401"/>
      <c r="LB390" s="401"/>
      <c r="LC390" s="401"/>
      <c r="LD390" s="401"/>
      <c r="LE390" s="401"/>
      <c r="LF390" s="401"/>
      <c r="LG390" s="401"/>
      <c r="LH390" s="401"/>
      <c r="LI390" s="401"/>
      <c r="LJ390" s="401"/>
      <c r="LK390" s="401"/>
      <c r="LL390" s="401"/>
      <c r="LM390" s="401"/>
      <c r="LN390" s="401"/>
      <c r="LO390" s="401"/>
      <c r="LP390" s="401"/>
      <c r="LQ390" s="401"/>
      <c r="LR390" s="401"/>
      <c r="LS390" s="401"/>
      <c r="LT390" s="401"/>
      <c r="LU390" s="401"/>
      <c r="LV390" s="401"/>
      <c r="LW390" s="401"/>
      <c r="LX390" s="401"/>
      <c r="LY390" s="401"/>
      <c r="LZ390" s="401"/>
      <c r="MA390" s="401"/>
      <c r="MB390" s="401"/>
      <c r="MC390" s="401"/>
      <c r="MD390" s="401"/>
      <c r="ME390" s="401"/>
      <c r="MF390" s="401"/>
      <c r="MG390" s="401"/>
      <c r="MH390" s="401"/>
      <c r="MI390" s="401"/>
      <c r="MJ390" s="401"/>
      <c r="MK390" s="401"/>
      <c r="ML390" s="401"/>
      <c r="MM390" s="401"/>
      <c r="MN390" s="401"/>
      <c r="MO390" s="401"/>
      <c r="MP390" s="401"/>
      <c r="MQ390" s="401"/>
      <c r="MR390" s="401"/>
      <c r="MS390" s="401"/>
      <c r="MT390" s="401"/>
      <c r="MU390" s="401"/>
      <c r="MV390" s="401"/>
      <c r="MW390" s="401"/>
      <c r="MX390" s="401"/>
      <c r="MY390" s="401"/>
      <c r="MZ390" s="401"/>
      <c r="NA390" s="401"/>
      <c r="NB390" s="401"/>
      <c r="NC390" s="401"/>
      <c r="ND390" s="401"/>
      <c r="NE390" s="401"/>
      <c r="NF390" s="401"/>
      <c r="NG390" s="401"/>
      <c r="NH390" s="401"/>
      <c r="NI390" s="401"/>
      <c r="NJ390" s="401"/>
      <c r="NK390" s="401"/>
      <c r="NL390" s="401"/>
      <c r="NM390" s="401"/>
      <c r="NN390" s="401"/>
      <c r="NO390" s="401"/>
      <c r="NP390" s="401"/>
      <c r="NQ390" s="401"/>
      <c r="NR390" s="401"/>
      <c r="NS390" s="401"/>
      <c r="NT390" s="401"/>
      <c r="NU390" s="401"/>
      <c r="NV390" s="401"/>
      <c r="NW390" s="401"/>
      <c r="NX390" s="401"/>
      <c r="NY390" s="401"/>
      <c r="NZ390" s="401"/>
      <c r="OA390" s="401"/>
      <c r="OB390" s="401"/>
      <c r="OC390" s="401"/>
      <c r="OD390" s="401"/>
      <c r="OE390" s="401"/>
      <c r="OF390" s="401"/>
      <c r="OG390" s="401"/>
      <c r="OH390" s="401"/>
      <c r="OI390" s="401"/>
      <c r="OJ390" s="401"/>
      <c r="OK390" s="401"/>
      <c r="OL390" s="401"/>
      <c r="OM390" s="401"/>
      <c r="ON390" s="401"/>
      <c r="OO390" s="401"/>
      <c r="OP390" s="401"/>
      <c r="OQ390" s="401"/>
      <c r="OR390" s="401"/>
      <c r="OS390" s="401"/>
      <c r="OT390" s="401"/>
      <c r="OU390" s="401"/>
      <c r="OV390" s="401"/>
      <c r="OW390" s="401"/>
      <c r="OX390" s="401"/>
      <c r="OY390" s="401"/>
      <c r="OZ390" s="401"/>
      <c r="PA390" s="401"/>
      <c r="PB390" s="401"/>
      <c r="PC390" s="401"/>
      <c r="PD390" s="401"/>
      <c r="PE390" s="401"/>
      <c r="PF390" s="401"/>
      <c r="PG390" s="401"/>
      <c r="PH390" s="401"/>
      <c r="PI390" s="401"/>
      <c r="PJ390" s="401"/>
      <c r="PK390" s="401"/>
      <c r="PL390" s="401"/>
      <c r="PM390" s="401"/>
      <c r="PN390" s="401"/>
      <c r="PO390" s="401"/>
      <c r="PP390" s="401"/>
      <c r="PQ390" s="401"/>
      <c r="PR390" s="401"/>
      <c r="PS390" s="401"/>
      <c r="PT390" s="401"/>
      <c r="PU390" s="401"/>
      <c r="PV390" s="401"/>
      <c r="PW390" s="401"/>
      <c r="PX390" s="401"/>
      <c r="PY390" s="401"/>
      <c r="PZ390" s="401"/>
      <c r="QA390" s="401"/>
      <c r="QB390" s="401"/>
      <c r="QC390" s="401"/>
      <c r="QD390" s="401"/>
      <c r="QE390" s="401"/>
      <c r="QF390" s="401"/>
      <c r="QG390" s="401"/>
      <c r="QH390" s="401"/>
      <c r="QI390" s="401"/>
      <c r="QJ390" s="401"/>
      <c r="QK390" s="401"/>
      <c r="QL390" s="401"/>
      <c r="QM390" s="401"/>
      <c r="QN390" s="401"/>
      <c r="QO390" s="401"/>
      <c r="QP390" s="401"/>
      <c r="QQ390" s="401"/>
      <c r="QR390" s="401"/>
      <c r="QS390" s="401"/>
      <c r="QT390" s="401"/>
      <c r="QU390" s="401"/>
      <c r="QV390" s="401"/>
      <c r="QW390" s="401"/>
      <c r="QX390" s="401"/>
      <c r="QY390" s="401"/>
      <c r="QZ390" s="401"/>
      <c r="RA390" s="401"/>
      <c r="RB390" s="401"/>
      <c r="RC390" s="401"/>
      <c r="RD390" s="401"/>
      <c r="RE390" s="401"/>
      <c r="RF390" s="401"/>
      <c r="RG390" s="401"/>
      <c r="RH390" s="401"/>
      <c r="RI390" s="401"/>
      <c r="RJ390" s="401"/>
      <c r="RK390" s="401"/>
      <c r="RL390" s="401"/>
      <c r="RM390" s="401"/>
      <c r="RN390" s="401"/>
      <c r="RO390" s="401"/>
      <c r="RP390" s="401"/>
      <c r="RQ390" s="401"/>
      <c r="RR390" s="401"/>
      <c r="RS390" s="401"/>
      <c r="RT390" s="401"/>
      <c r="RU390" s="401"/>
      <c r="RV390" s="401"/>
      <c r="RW390" s="401"/>
      <c r="RX390" s="401"/>
      <c r="RY390" s="401"/>
      <c r="RZ390" s="401"/>
      <c r="SA390" s="401"/>
      <c r="SB390" s="401"/>
      <c r="SC390" s="401"/>
      <c r="SD390" s="401"/>
      <c r="SE390" s="401"/>
      <c r="SF390" s="401"/>
      <c r="SG390" s="401"/>
      <c r="SH390" s="401"/>
      <c r="SI390" s="401"/>
      <c r="SJ390" s="401"/>
      <c r="SK390" s="401"/>
      <c r="SL390" s="401"/>
      <c r="SM390" s="401"/>
      <c r="SN390" s="401"/>
      <c r="SO390" s="401"/>
      <c r="SP390" s="401"/>
      <c r="SQ390" s="401"/>
      <c r="SR390" s="401"/>
      <c r="SS390" s="401"/>
      <c r="ST390" s="401"/>
      <c r="SU390" s="401"/>
      <c r="SV390" s="401"/>
      <c r="SW390" s="401"/>
      <c r="SX390" s="401"/>
      <c r="SY390" s="401"/>
      <c r="SZ390" s="401"/>
      <c r="TA390" s="401"/>
      <c r="TB390" s="401"/>
      <c r="TC390" s="401"/>
      <c r="TD390" s="401"/>
      <c r="TE390" s="401"/>
      <c r="TF390" s="401"/>
      <c r="TG390" s="401"/>
      <c r="TH390" s="401"/>
      <c r="TI390" s="401"/>
      <c r="TJ390" s="401"/>
      <c r="TK390" s="401"/>
      <c r="TL390" s="401"/>
      <c r="TM390" s="401"/>
      <c r="TN390" s="401"/>
      <c r="TO390" s="401"/>
      <c r="TP390" s="401"/>
      <c r="TQ390" s="401"/>
      <c r="TR390" s="401"/>
      <c r="TS390" s="401"/>
      <c r="TT390" s="401"/>
      <c r="TU390" s="401"/>
      <c r="TV390" s="401"/>
      <c r="TW390" s="401"/>
      <c r="TX390" s="401"/>
      <c r="TY390" s="401"/>
      <c r="TZ390" s="401"/>
      <c r="UA390" s="401"/>
      <c r="UB390" s="401"/>
      <c r="UC390" s="401"/>
      <c r="UD390" s="401"/>
      <c r="UE390" s="401"/>
      <c r="UF390" s="401"/>
      <c r="UG390" s="401"/>
      <c r="UH390" s="401"/>
      <c r="UI390" s="401"/>
      <c r="UJ390" s="401"/>
      <c r="UK390" s="401"/>
      <c r="UL390" s="401"/>
      <c r="UM390" s="401"/>
    </row>
    <row r="391" spans="1:559" s="467" customFormat="1" ht="13.95" customHeight="1">
      <c r="A391" s="953"/>
      <c r="B391" s="450" t="s">
        <v>1515</v>
      </c>
      <c r="C391" s="451" t="s">
        <v>1616</v>
      </c>
      <c r="D391" s="451" t="s">
        <v>1617</v>
      </c>
      <c r="E391" s="451" t="s">
        <v>1618</v>
      </c>
      <c r="F391" s="452">
        <v>21.34</v>
      </c>
      <c r="G391" s="452">
        <v>0.38</v>
      </c>
      <c r="H391" s="452">
        <v>1.87</v>
      </c>
      <c r="I391" s="453">
        <f>COUNT(F391:F400)</f>
        <v>10</v>
      </c>
      <c r="J391" s="458">
        <f>AVERAGE(F391:F400)</f>
        <v>50.320999999999998</v>
      </c>
      <c r="K391" s="458">
        <f>STDEV(F391:F400)</f>
        <v>14.083087926855955</v>
      </c>
      <c r="L391" s="459">
        <f>K391/J391</f>
        <v>0.27986502507613037</v>
      </c>
      <c r="M391" s="454">
        <f t="shared" si="186"/>
        <v>2.0578583440308038</v>
      </c>
      <c r="N391" s="455">
        <f t="shared" si="187"/>
        <v>1.980186672729042E-2</v>
      </c>
      <c r="O391" s="455">
        <f t="shared" si="188"/>
        <v>0.96039626654541921</v>
      </c>
      <c r="P391" s="455">
        <f t="shared" si="189"/>
        <v>3.960373345458084E-2</v>
      </c>
      <c r="Q391" s="456">
        <f t="shared" si="190"/>
        <v>0.39603733454580842</v>
      </c>
      <c r="R391" s="457">
        <f>COUNT(F391:F400)</f>
        <v>10</v>
      </c>
      <c r="S391" s="458">
        <f>AVERAGE(F391:F400)</f>
        <v>50.320999999999998</v>
      </c>
      <c r="T391" s="458">
        <f>STDEV(F391:F400)</f>
        <v>14.083087926855955</v>
      </c>
      <c r="U391" s="459">
        <f t="shared" si="205"/>
        <v>0.27986502507613037</v>
      </c>
      <c r="V391" s="460">
        <f t="shared" si="191"/>
        <v>28.980999999999998</v>
      </c>
      <c r="W391" s="460">
        <f t="shared" si="192"/>
        <v>1.8779999999999999</v>
      </c>
      <c r="X391" s="461">
        <f t="shared" si="193"/>
        <v>26.448039126635482</v>
      </c>
      <c r="Y391" s="462" t="str">
        <f t="shared" si="194"/>
        <v>Reject</v>
      </c>
      <c r="Z391" s="461"/>
      <c r="AA391" s="461"/>
      <c r="AB391" s="463"/>
      <c r="AC391" s="463"/>
      <c r="AD391" s="461"/>
      <c r="AE391" s="463"/>
      <c r="AF391" s="464">
        <f>COUNT(F392:F400)</f>
        <v>9</v>
      </c>
      <c r="AG391" s="465">
        <f>AVERAGE(F392:F400)</f>
        <v>53.541111111111114</v>
      </c>
      <c r="AH391" s="465">
        <f>STDEV(F392:F400)</f>
        <v>10.318550581894304</v>
      </c>
      <c r="AI391" s="466">
        <f>AH391/AG391</f>
        <v>0.19272201057764279</v>
      </c>
      <c r="AJ391" s="552"/>
      <c r="AK391" s="552"/>
      <c r="AL391" s="552"/>
      <c r="AM391" s="401"/>
      <c r="AN391" s="401"/>
      <c r="AO391" s="401"/>
      <c r="AP391" s="401"/>
      <c r="AQ391" s="401"/>
      <c r="AR391" s="401"/>
      <c r="AS391" s="401"/>
      <c r="AT391" s="401"/>
      <c r="AU391" s="401"/>
      <c r="AV391" s="401"/>
      <c r="AW391" s="401"/>
      <c r="AX391" s="401"/>
      <c r="AY391" s="401"/>
      <c r="AZ391" s="401"/>
      <c r="BA391" s="401"/>
      <c r="BB391" s="401"/>
      <c r="BC391" s="401"/>
      <c r="BD391" s="401"/>
      <c r="BE391" s="401"/>
      <c r="BF391" s="401"/>
      <c r="BG391" s="401"/>
      <c r="BH391" s="401"/>
      <c r="BI391" s="401"/>
      <c r="BJ391" s="401"/>
      <c r="BK391" s="401"/>
      <c r="BL391" s="401"/>
      <c r="BM391" s="401"/>
      <c r="BN391" s="401"/>
      <c r="BO391" s="401"/>
      <c r="BP391" s="401"/>
      <c r="BQ391" s="401"/>
      <c r="BR391" s="401"/>
      <c r="BS391" s="401"/>
      <c r="BT391" s="401"/>
      <c r="BU391" s="401"/>
      <c r="BV391" s="401"/>
      <c r="BW391" s="401"/>
      <c r="BX391" s="401"/>
      <c r="BY391" s="401"/>
      <c r="BZ391" s="401"/>
      <c r="CA391" s="401"/>
      <c r="CB391" s="401"/>
      <c r="CC391" s="401"/>
      <c r="CD391" s="401"/>
      <c r="CE391" s="401"/>
      <c r="CF391" s="401"/>
      <c r="CG391" s="401"/>
      <c r="CH391" s="401"/>
      <c r="CI391" s="401"/>
      <c r="CJ391" s="401"/>
      <c r="CK391" s="401"/>
      <c r="CL391" s="401"/>
      <c r="CM391" s="401"/>
      <c r="CN391" s="401"/>
      <c r="CO391" s="401"/>
      <c r="CP391" s="401"/>
      <c r="CQ391" s="401"/>
      <c r="CR391" s="401"/>
      <c r="CS391" s="401"/>
      <c r="CT391" s="401"/>
      <c r="CU391" s="401"/>
      <c r="CV391" s="401"/>
      <c r="CW391" s="401"/>
      <c r="CX391" s="401"/>
      <c r="CY391" s="401"/>
      <c r="CZ391" s="401"/>
      <c r="DA391" s="401"/>
      <c r="DB391" s="401"/>
      <c r="DC391" s="401"/>
      <c r="DD391" s="401"/>
      <c r="DE391" s="401"/>
      <c r="DF391" s="401"/>
      <c r="DG391" s="401"/>
      <c r="DH391" s="401"/>
      <c r="DI391" s="401"/>
      <c r="DJ391" s="401"/>
      <c r="DK391" s="401"/>
      <c r="DL391" s="401"/>
      <c r="DM391" s="401"/>
      <c r="DN391" s="401"/>
      <c r="DO391" s="401"/>
      <c r="DP391" s="401"/>
      <c r="DQ391" s="401"/>
      <c r="DR391" s="401"/>
      <c r="DS391" s="401"/>
      <c r="DT391" s="401"/>
      <c r="DU391" s="401"/>
      <c r="DV391" s="401"/>
      <c r="DW391" s="401"/>
      <c r="DX391" s="401"/>
      <c r="DY391" s="401"/>
      <c r="DZ391" s="401"/>
      <c r="EA391" s="401"/>
      <c r="EB391" s="401"/>
      <c r="EC391" s="401"/>
      <c r="ED391" s="401"/>
      <c r="EE391" s="401"/>
      <c r="EF391" s="401"/>
      <c r="EG391" s="401"/>
      <c r="EH391" s="401"/>
      <c r="EI391" s="401"/>
      <c r="EJ391" s="401"/>
      <c r="EK391" s="401"/>
      <c r="EL391" s="401"/>
      <c r="EM391" s="401"/>
      <c r="EN391" s="401"/>
      <c r="EO391" s="401"/>
      <c r="EP391" s="401"/>
      <c r="EQ391" s="401"/>
      <c r="ER391" s="401"/>
      <c r="ES391" s="401"/>
      <c r="ET391" s="401"/>
      <c r="EU391" s="401"/>
      <c r="EV391" s="401"/>
      <c r="EW391" s="401"/>
      <c r="EX391" s="401"/>
      <c r="EY391" s="401"/>
      <c r="EZ391" s="401"/>
      <c r="FA391" s="401"/>
      <c r="FB391" s="401"/>
      <c r="FC391" s="401"/>
      <c r="FD391" s="401"/>
      <c r="FE391" s="401"/>
      <c r="FF391" s="401"/>
      <c r="FG391" s="401"/>
      <c r="FH391" s="401"/>
      <c r="FI391" s="401"/>
      <c r="FJ391" s="401"/>
      <c r="FK391" s="401"/>
      <c r="FL391" s="401"/>
      <c r="FM391" s="401"/>
      <c r="FN391" s="401"/>
      <c r="FO391" s="401"/>
      <c r="FP391" s="401"/>
      <c r="FQ391" s="401"/>
      <c r="FR391" s="401"/>
      <c r="FS391" s="401"/>
      <c r="FT391" s="401"/>
      <c r="FU391" s="401"/>
      <c r="FV391" s="401"/>
      <c r="FW391" s="401"/>
      <c r="FX391" s="401"/>
      <c r="FY391" s="401"/>
      <c r="FZ391" s="401"/>
      <c r="GA391" s="401"/>
      <c r="GB391" s="401"/>
      <c r="GC391" s="401"/>
      <c r="GD391" s="401"/>
      <c r="GE391" s="401"/>
      <c r="GF391" s="401"/>
      <c r="GG391" s="401"/>
      <c r="GH391" s="401"/>
      <c r="GI391" s="401"/>
      <c r="GJ391" s="401"/>
      <c r="GK391" s="401"/>
      <c r="GL391" s="401"/>
      <c r="GM391" s="401"/>
      <c r="GN391" s="401"/>
      <c r="GO391" s="401"/>
      <c r="GP391" s="401"/>
      <c r="GQ391" s="401"/>
      <c r="GR391" s="401"/>
      <c r="GS391" s="401"/>
      <c r="GT391" s="401"/>
      <c r="GU391" s="401"/>
      <c r="GV391" s="401"/>
      <c r="GW391" s="401"/>
      <c r="GX391" s="401"/>
      <c r="GY391" s="401"/>
      <c r="GZ391" s="401"/>
      <c r="HA391" s="401"/>
      <c r="HB391" s="401"/>
      <c r="HC391" s="401"/>
      <c r="HD391" s="401"/>
      <c r="HE391" s="401"/>
      <c r="HF391" s="401"/>
      <c r="HG391" s="401"/>
      <c r="HH391" s="401"/>
      <c r="HI391" s="401"/>
      <c r="HJ391" s="401"/>
      <c r="HK391" s="401"/>
      <c r="HL391" s="401"/>
      <c r="HM391" s="401"/>
      <c r="HN391" s="401"/>
      <c r="HO391" s="401"/>
      <c r="HP391" s="401"/>
      <c r="HQ391" s="401"/>
      <c r="HR391" s="401"/>
      <c r="HS391" s="401"/>
      <c r="HT391" s="401"/>
      <c r="HU391" s="401"/>
      <c r="HV391" s="401"/>
      <c r="HW391" s="401"/>
      <c r="HX391" s="401"/>
      <c r="HY391" s="401"/>
      <c r="HZ391" s="401"/>
      <c r="IA391" s="401"/>
      <c r="IB391" s="401"/>
      <c r="IC391" s="401"/>
      <c r="ID391" s="401"/>
      <c r="IE391" s="401"/>
      <c r="IF391" s="401"/>
      <c r="IG391" s="401"/>
      <c r="IH391" s="401"/>
      <c r="II391" s="401"/>
      <c r="IJ391" s="401"/>
      <c r="IK391" s="401"/>
      <c r="IL391" s="401"/>
      <c r="IM391" s="401"/>
      <c r="IN391" s="401"/>
      <c r="IO391" s="401"/>
      <c r="IP391" s="401"/>
      <c r="IQ391" s="401"/>
      <c r="IR391" s="401"/>
      <c r="IS391" s="401"/>
      <c r="IT391" s="401"/>
      <c r="IU391" s="401"/>
      <c r="IV391" s="401"/>
      <c r="IW391" s="401"/>
      <c r="IX391" s="401"/>
      <c r="IY391" s="401"/>
      <c r="IZ391" s="401"/>
      <c r="JA391" s="401"/>
      <c r="JB391" s="401"/>
      <c r="JC391" s="401"/>
      <c r="JD391" s="401"/>
      <c r="JE391" s="401"/>
      <c r="JF391" s="401"/>
      <c r="JG391" s="401"/>
      <c r="JH391" s="401"/>
      <c r="JI391" s="401"/>
      <c r="JJ391" s="401"/>
      <c r="JK391" s="401"/>
      <c r="JL391" s="401"/>
      <c r="JM391" s="401"/>
      <c r="JN391" s="401"/>
      <c r="JO391" s="401"/>
      <c r="JP391" s="401"/>
      <c r="JQ391" s="401"/>
      <c r="JR391" s="401"/>
      <c r="JS391" s="401"/>
      <c r="JT391" s="401"/>
      <c r="JU391" s="401"/>
      <c r="JV391" s="401"/>
      <c r="JW391" s="401"/>
      <c r="JX391" s="401"/>
      <c r="JY391" s="401"/>
      <c r="JZ391" s="401"/>
      <c r="KA391" s="401"/>
      <c r="KB391" s="401"/>
      <c r="KC391" s="401"/>
      <c r="KD391" s="401"/>
      <c r="KE391" s="401"/>
      <c r="KF391" s="401"/>
      <c r="KG391" s="401"/>
      <c r="KH391" s="401"/>
      <c r="KI391" s="401"/>
      <c r="KJ391" s="401"/>
      <c r="KK391" s="401"/>
      <c r="KL391" s="401"/>
      <c r="KM391" s="401"/>
      <c r="KN391" s="401"/>
      <c r="KO391" s="401"/>
      <c r="KP391" s="401"/>
      <c r="KQ391" s="401"/>
      <c r="KR391" s="401"/>
      <c r="KS391" s="401"/>
      <c r="KT391" s="401"/>
      <c r="KU391" s="401"/>
      <c r="KV391" s="401"/>
      <c r="KW391" s="401"/>
      <c r="KX391" s="401"/>
      <c r="KY391" s="401"/>
      <c r="KZ391" s="401"/>
      <c r="LA391" s="401"/>
      <c r="LB391" s="401"/>
      <c r="LC391" s="401"/>
      <c r="LD391" s="401"/>
      <c r="LE391" s="401"/>
      <c r="LF391" s="401"/>
      <c r="LG391" s="401"/>
      <c r="LH391" s="401"/>
      <c r="LI391" s="401"/>
      <c r="LJ391" s="401"/>
      <c r="LK391" s="401"/>
      <c r="LL391" s="401"/>
      <c r="LM391" s="401"/>
      <c r="LN391" s="401"/>
      <c r="LO391" s="401"/>
      <c r="LP391" s="401"/>
      <c r="LQ391" s="401"/>
      <c r="LR391" s="401"/>
      <c r="LS391" s="401"/>
      <c r="LT391" s="401"/>
      <c r="LU391" s="401"/>
      <c r="LV391" s="401"/>
      <c r="LW391" s="401"/>
      <c r="LX391" s="401"/>
      <c r="LY391" s="401"/>
      <c r="LZ391" s="401"/>
      <c r="MA391" s="401"/>
      <c r="MB391" s="401"/>
      <c r="MC391" s="401"/>
      <c r="MD391" s="401"/>
      <c r="ME391" s="401"/>
      <c r="MF391" s="401"/>
      <c r="MG391" s="401"/>
      <c r="MH391" s="401"/>
      <c r="MI391" s="401"/>
      <c r="MJ391" s="401"/>
      <c r="MK391" s="401"/>
      <c r="ML391" s="401"/>
      <c r="MM391" s="401"/>
      <c r="MN391" s="401"/>
      <c r="MO391" s="401"/>
      <c r="MP391" s="401"/>
      <c r="MQ391" s="401"/>
      <c r="MR391" s="401"/>
      <c r="MS391" s="401"/>
      <c r="MT391" s="401"/>
      <c r="MU391" s="401"/>
      <c r="MV391" s="401"/>
      <c r="MW391" s="401"/>
      <c r="MX391" s="401"/>
      <c r="MY391" s="401"/>
      <c r="MZ391" s="401"/>
      <c r="NA391" s="401"/>
      <c r="NB391" s="401"/>
      <c r="NC391" s="401"/>
      <c r="ND391" s="401"/>
      <c r="NE391" s="401"/>
      <c r="NF391" s="401"/>
      <c r="NG391" s="401"/>
      <c r="NH391" s="401"/>
      <c r="NI391" s="401"/>
      <c r="NJ391" s="401"/>
      <c r="NK391" s="401"/>
      <c r="NL391" s="401"/>
      <c r="NM391" s="401"/>
      <c r="NN391" s="401"/>
      <c r="NO391" s="401"/>
      <c r="NP391" s="401"/>
      <c r="NQ391" s="401"/>
      <c r="NR391" s="401"/>
      <c r="NS391" s="401"/>
      <c r="NT391" s="401"/>
      <c r="NU391" s="401"/>
      <c r="NV391" s="401"/>
      <c r="NW391" s="401"/>
      <c r="NX391" s="401"/>
      <c r="NY391" s="401"/>
      <c r="NZ391" s="401"/>
      <c r="OA391" s="401"/>
      <c r="OB391" s="401"/>
      <c r="OC391" s="401"/>
      <c r="OD391" s="401"/>
      <c r="OE391" s="401"/>
      <c r="OF391" s="401"/>
      <c r="OG391" s="401"/>
      <c r="OH391" s="401"/>
      <c r="OI391" s="401"/>
      <c r="OJ391" s="401"/>
      <c r="OK391" s="401"/>
      <c r="OL391" s="401"/>
      <c r="OM391" s="401"/>
      <c r="ON391" s="401"/>
      <c r="OO391" s="401"/>
      <c r="OP391" s="401"/>
      <c r="OQ391" s="401"/>
      <c r="OR391" s="401"/>
      <c r="OS391" s="401"/>
      <c r="OT391" s="401"/>
      <c r="OU391" s="401"/>
      <c r="OV391" s="401"/>
      <c r="OW391" s="401"/>
      <c r="OX391" s="401"/>
      <c r="OY391" s="401"/>
      <c r="OZ391" s="401"/>
      <c r="PA391" s="401"/>
      <c r="PB391" s="401"/>
      <c r="PC391" s="401"/>
      <c r="PD391" s="401"/>
      <c r="PE391" s="401"/>
      <c r="PF391" s="401"/>
      <c r="PG391" s="401"/>
      <c r="PH391" s="401"/>
      <c r="PI391" s="401"/>
      <c r="PJ391" s="401"/>
      <c r="PK391" s="401"/>
      <c r="PL391" s="401"/>
      <c r="PM391" s="401"/>
      <c r="PN391" s="401"/>
      <c r="PO391" s="401"/>
      <c r="PP391" s="401"/>
      <c r="PQ391" s="401"/>
      <c r="PR391" s="401"/>
      <c r="PS391" s="401"/>
      <c r="PT391" s="401"/>
      <c r="PU391" s="401"/>
      <c r="PV391" s="401"/>
      <c r="PW391" s="401"/>
      <c r="PX391" s="401"/>
      <c r="PY391" s="401"/>
      <c r="PZ391" s="401"/>
      <c r="QA391" s="401"/>
      <c r="QB391" s="401"/>
      <c r="QC391" s="401"/>
      <c r="QD391" s="401"/>
      <c r="QE391" s="401"/>
      <c r="QF391" s="401"/>
      <c r="QG391" s="401"/>
      <c r="QH391" s="401"/>
      <c r="QI391" s="401"/>
      <c r="QJ391" s="401"/>
      <c r="QK391" s="401"/>
      <c r="QL391" s="401"/>
      <c r="QM391" s="401"/>
      <c r="QN391" s="401"/>
      <c r="QO391" s="401"/>
      <c r="QP391" s="401"/>
      <c r="QQ391" s="401"/>
      <c r="QR391" s="401"/>
      <c r="QS391" s="401"/>
      <c r="QT391" s="401"/>
      <c r="QU391" s="401"/>
      <c r="QV391" s="401"/>
      <c r="QW391" s="401"/>
      <c r="QX391" s="401"/>
      <c r="QY391" s="401"/>
      <c r="QZ391" s="401"/>
      <c r="RA391" s="401"/>
      <c r="RB391" s="401"/>
      <c r="RC391" s="401"/>
      <c r="RD391" s="401"/>
      <c r="RE391" s="401"/>
      <c r="RF391" s="401"/>
      <c r="RG391" s="401"/>
      <c r="RH391" s="401"/>
      <c r="RI391" s="401"/>
      <c r="RJ391" s="401"/>
      <c r="RK391" s="401"/>
      <c r="RL391" s="401"/>
      <c r="RM391" s="401"/>
      <c r="RN391" s="401"/>
      <c r="RO391" s="401"/>
      <c r="RP391" s="401"/>
      <c r="RQ391" s="401"/>
      <c r="RR391" s="401"/>
      <c r="RS391" s="401"/>
      <c r="RT391" s="401"/>
      <c r="RU391" s="401"/>
      <c r="RV391" s="401"/>
      <c r="RW391" s="401"/>
      <c r="RX391" s="401"/>
      <c r="RY391" s="401"/>
      <c r="RZ391" s="401"/>
      <c r="SA391" s="401"/>
      <c r="SB391" s="401"/>
      <c r="SC391" s="401"/>
      <c r="SD391" s="401"/>
      <c r="SE391" s="401"/>
      <c r="SF391" s="401"/>
      <c r="SG391" s="401"/>
      <c r="SH391" s="401"/>
      <c r="SI391" s="401"/>
      <c r="SJ391" s="401"/>
      <c r="SK391" s="401"/>
      <c r="SL391" s="401"/>
      <c r="SM391" s="401"/>
      <c r="SN391" s="401"/>
      <c r="SO391" s="401"/>
      <c r="SP391" s="401"/>
      <c r="SQ391" s="401"/>
      <c r="SR391" s="401"/>
      <c r="SS391" s="401"/>
      <c r="ST391" s="401"/>
      <c r="SU391" s="401"/>
      <c r="SV391" s="401"/>
      <c r="SW391" s="401"/>
      <c r="SX391" s="401"/>
      <c r="SY391" s="401"/>
      <c r="SZ391" s="401"/>
      <c r="TA391" s="401"/>
      <c r="TB391" s="401"/>
      <c r="TC391" s="401"/>
      <c r="TD391" s="401"/>
      <c r="TE391" s="401"/>
      <c r="TF391" s="401"/>
      <c r="TG391" s="401"/>
      <c r="TH391" s="401"/>
      <c r="TI391" s="401"/>
      <c r="TJ391" s="401"/>
      <c r="TK391" s="401"/>
      <c r="TL391" s="401"/>
      <c r="TM391" s="401"/>
      <c r="TN391" s="401"/>
      <c r="TO391" s="401"/>
      <c r="TP391" s="401"/>
      <c r="TQ391" s="401"/>
      <c r="TR391" s="401"/>
      <c r="TS391" s="401"/>
      <c r="TT391" s="401"/>
      <c r="TU391" s="401"/>
      <c r="TV391" s="401"/>
      <c r="TW391" s="401"/>
      <c r="TX391" s="401"/>
      <c r="TY391" s="401"/>
      <c r="TZ391" s="401"/>
      <c r="UA391" s="401"/>
      <c r="UB391" s="401"/>
      <c r="UC391" s="401"/>
      <c r="UD391" s="401"/>
      <c r="UE391" s="401"/>
      <c r="UF391" s="401"/>
      <c r="UG391" s="401"/>
      <c r="UH391" s="401"/>
      <c r="UI391" s="401"/>
      <c r="UJ391" s="401"/>
      <c r="UK391" s="401"/>
      <c r="UL391" s="401"/>
      <c r="UM391" s="401"/>
    </row>
    <row r="392" spans="1:559" s="401" customFormat="1" ht="13.95" customHeight="1">
      <c r="A392" s="953"/>
      <c r="B392" s="468" t="s">
        <v>1515</v>
      </c>
      <c r="C392" s="469" t="s">
        <v>1616</v>
      </c>
      <c r="D392" s="469" t="s">
        <v>1619</v>
      </c>
      <c r="E392" s="469" t="s">
        <v>1620</v>
      </c>
      <c r="F392" s="470">
        <v>56.6</v>
      </c>
      <c r="G392" s="470">
        <v>1.22</v>
      </c>
      <c r="H392" s="470">
        <v>5.05</v>
      </c>
      <c r="I392" s="471">
        <f t="shared" ref="I392:L400" si="210">I391</f>
        <v>10</v>
      </c>
      <c r="J392" s="472">
        <f t="shared" si="210"/>
        <v>50.320999999999998</v>
      </c>
      <c r="K392" s="472">
        <f t="shared" si="210"/>
        <v>14.083087926855955</v>
      </c>
      <c r="L392" s="473">
        <f t="shared" si="210"/>
        <v>0.27986502507613037</v>
      </c>
      <c r="M392" s="474">
        <f t="shared" si="186"/>
        <v>0.44585392298987003</v>
      </c>
      <c r="N392" s="475">
        <f t="shared" si="187"/>
        <v>0.67214861615789623</v>
      </c>
      <c r="O392" s="475">
        <f t="shared" si="188"/>
        <v>0.34429723231579246</v>
      </c>
      <c r="P392" s="475">
        <f t="shared" si="189"/>
        <v>0.65570276768420754</v>
      </c>
      <c r="Q392" s="476">
        <f t="shared" si="190"/>
        <v>6.5570276768420754</v>
      </c>
      <c r="R392" s="477"/>
      <c r="S392" s="472"/>
      <c r="T392" s="472"/>
      <c r="U392" s="473"/>
      <c r="V392" s="478">
        <f t="shared" si="191"/>
        <v>6.2790000000000035</v>
      </c>
      <c r="W392" s="478">
        <f t="shared" si="192"/>
        <v>1.8779999999999999</v>
      </c>
      <c r="X392" s="479">
        <f t="shared" si="193"/>
        <v>26.448039126635482</v>
      </c>
      <c r="Y392" s="480" t="str">
        <f t="shared" si="194"/>
        <v>Accept</v>
      </c>
      <c r="Z392" s="479">
        <v>1.57</v>
      </c>
      <c r="AA392" s="479">
        <f t="shared" ref="AA392:AA400" si="211">Z392*K392</f>
        <v>22.110448045163849</v>
      </c>
      <c r="AB392" s="481" t="str">
        <f t="shared" ref="AB392:AB400" si="212">IF(V392&gt;AA392, "Reject", "Accept")</f>
        <v>Accept</v>
      </c>
      <c r="AC392" s="481"/>
      <c r="AD392" s="479"/>
      <c r="AE392" s="481"/>
      <c r="AF392" s="464"/>
      <c r="AG392" s="482"/>
      <c r="AH392" s="482"/>
      <c r="AI392" s="483"/>
      <c r="AJ392" s="552"/>
      <c r="AK392" s="552"/>
      <c r="AL392" s="552"/>
    </row>
    <row r="393" spans="1:559" s="401" customFormat="1" ht="13.95" customHeight="1">
      <c r="A393" s="953"/>
      <c r="B393" s="468" t="s">
        <v>1515</v>
      </c>
      <c r="C393" s="469" t="s">
        <v>1616</v>
      </c>
      <c r="D393" s="469" t="s">
        <v>1621</v>
      </c>
      <c r="E393" s="469" t="s">
        <v>1622</v>
      </c>
      <c r="F393" s="470">
        <v>52.08</v>
      </c>
      <c r="G393" s="470">
        <v>0.93</v>
      </c>
      <c r="H393" s="470">
        <v>4.5999999999999996</v>
      </c>
      <c r="I393" s="471">
        <f t="shared" si="210"/>
        <v>10</v>
      </c>
      <c r="J393" s="472">
        <f t="shared" si="210"/>
        <v>50.320999999999998</v>
      </c>
      <c r="K393" s="472">
        <f t="shared" si="210"/>
        <v>14.083087926855955</v>
      </c>
      <c r="L393" s="473">
        <f t="shared" si="210"/>
        <v>0.27986502507613037</v>
      </c>
      <c r="M393" s="474">
        <f t="shared" si="186"/>
        <v>0.12490158473310736</v>
      </c>
      <c r="N393" s="475">
        <f t="shared" si="187"/>
        <v>0.54969926811894854</v>
      </c>
      <c r="O393" s="475">
        <f t="shared" si="188"/>
        <v>9.9398536237897073E-2</v>
      </c>
      <c r="P393" s="475">
        <f t="shared" si="189"/>
        <v>0.90060146376210293</v>
      </c>
      <c r="Q393" s="476">
        <f t="shared" si="190"/>
        <v>9.0060146376210284</v>
      </c>
      <c r="R393" s="477"/>
      <c r="S393" s="472"/>
      <c r="T393" s="472"/>
      <c r="U393" s="473"/>
      <c r="V393" s="478">
        <f t="shared" si="191"/>
        <v>1.7590000000000003</v>
      </c>
      <c r="W393" s="478">
        <f t="shared" si="192"/>
        <v>1.8779999999999999</v>
      </c>
      <c r="X393" s="479">
        <f t="shared" si="193"/>
        <v>26.448039126635482</v>
      </c>
      <c r="Y393" s="480" t="str">
        <f t="shared" si="194"/>
        <v>Accept</v>
      </c>
      <c r="Z393" s="479">
        <v>1.57</v>
      </c>
      <c r="AA393" s="479">
        <f t="shared" si="211"/>
        <v>22.110448045163849</v>
      </c>
      <c r="AB393" s="481" t="str">
        <f t="shared" si="212"/>
        <v>Accept</v>
      </c>
      <c r="AC393" s="481"/>
      <c r="AD393" s="479"/>
      <c r="AE393" s="481"/>
      <c r="AF393" s="464"/>
      <c r="AG393" s="482"/>
      <c r="AH393" s="482"/>
      <c r="AI393" s="483"/>
      <c r="AJ393" s="552"/>
      <c r="AK393" s="552"/>
      <c r="AL393" s="552"/>
    </row>
    <row r="394" spans="1:559" s="401" customFormat="1" ht="13.95" customHeight="1">
      <c r="A394" s="953"/>
      <c r="B394" s="468" t="s">
        <v>1515</v>
      </c>
      <c r="C394" s="469" t="s">
        <v>1616</v>
      </c>
      <c r="D394" s="469" t="s">
        <v>1623</v>
      </c>
      <c r="E394" s="469" t="s">
        <v>1624</v>
      </c>
      <c r="F394" s="470">
        <v>63.84</v>
      </c>
      <c r="G394" s="470">
        <v>1.1200000000000001</v>
      </c>
      <c r="H394" s="470">
        <v>5.65</v>
      </c>
      <c r="I394" s="471">
        <f t="shared" si="210"/>
        <v>10</v>
      </c>
      <c r="J394" s="472">
        <f t="shared" si="210"/>
        <v>50.320999999999998</v>
      </c>
      <c r="K394" s="472">
        <f t="shared" si="210"/>
        <v>14.083087926855955</v>
      </c>
      <c r="L394" s="473">
        <f t="shared" si="210"/>
        <v>0.27986502507613037</v>
      </c>
      <c r="M394" s="474">
        <f t="shared" si="186"/>
        <v>0.95994572143654278</v>
      </c>
      <c r="N394" s="475">
        <f t="shared" si="187"/>
        <v>0.83145873328396092</v>
      </c>
      <c r="O394" s="475">
        <f t="shared" si="188"/>
        <v>0.66291746656792183</v>
      </c>
      <c r="P394" s="475">
        <f t="shared" si="189"/>
        <v>0.33708253343207817</v>
      </c>
      <c r="Q394" s="476">
        <f t="shared" si="190"/>
        <v>3.3708253343207817</v>
      </c>
      <c r="R394" s="477"/>
      <c r="S394" s="472"/>
      <c r="T394" s="472"/>
      <c r="U394" s="473"/>
      <c r="V394" s="478">
        <f t="shared" si="191"/>
        <v>13.519000000000005</v>
      </c>
      <c r="W394" s="478">
        <f t="shared" si="192"/>
        <v>1.8779999999999999</v>
      </c>
      <c r="X394" s="479">
        <f t="shared" si="193"/>
        <v>26.448039126635482</v>
      </c>
      <c r="Y394" s="480" t="str">
        <f t="shared" si="194"/>
        <v>Accept</v>
      </c>
      <c r="Z394" s="479">
        <v>1.57</v>
      </c>
      <c r="AA394" s="479">
        <f t="shared" si="211"/>
        <v>22.110448045163849</v>
      </c>
      <c r="AB394" s="481" t="str">
        <f t="shared" si="212"/>
        <v>Accept</v>
      </c>
      <c r="AC394" s="481"/>
      <c r="AD394" s="479"/>
      <c r="AE394" s="481"/>
      <c r="AF394" s="464"/>
      <c r="AG394" s="482"/>
      <c r="AH394" s="482"/>
      <c r="AI394" s="483"/>
      <c r="AJ394" s="552"/>
      <c r="AK394" s="552"/>
      <c r="AL394" s="552"/>
    </row>
    <row r="395" spans="1:559" s="401" customFormat="1" ht="13.95" customHeight="1">
      <c r="A395" s="953"/>
      <c r="B395" s="468" t="s">
        <v>1515</v>
      </c>
      <c r="C395" s="469" t="s">
        <v>1616</v>
      </c>
      <c r="D395" s="469" t="s">
        <v>1625</v>
      </c>
      <c r="E395" s="469" t="s">
        <v>1626</v>
      </c>
      <c r="F395" s="470">
        <v>45.1</v>
      </c>
      <c r="G395" s="470">
        <v>0.8</v>
      </c>
      <c r="H395" s="470">
        <v>3.98</v>
      </c>
      <c r="I395" s="471">
        <f t="shared" si="210"/>
        <v>10</v>
      </c>
      <c r="J395" s="472">
        <f t="shared" si="210"/>
        <v>50.320999999999998</v>
      </c>
      <c r="K395" s="472">
        <f t="shared" si="210"/>
        <v>14.083087926855955</v>
      </c>
      <c r="L395" s="473">
        <f t="shared" si="210"/>
        <v>0.27986502507613037</v>
      </c>
      <c r="M395" s="474">
        <f t="shared" si="186"/>
        <v>0.37072835354835304</v>
      </c>
      <c r="N395" s="475">
        <f t="shared" si="187"/>
        <v>0.35541993489257273</v>
      </c>
      <c r="O395" s="475">
        <f t="shared" si="188"/>
        <v>0.28916013021485454</v>
      </c>
      <c r="P395" s="475">
        <f t="shared" si="189"/>
        <v>0.71083986978514546</v>
      </c>
      <c r="Q395" s="476">
        <f t="shared" si="190"/>
        <v>7.1083986978514542</v>
      </c>
      <c r="R395" s="477"/>
      <c r="S395" s="472"/>
      <c r="T395" s="472"/>
      <c r="U395" s="473"/>
      <c r="V395" s="478">
        <f t="shared" si="191"/>
        <v>5.2209999999999965</v>
      </c>
      <c r="W395" s="478">
        <f t="shared" si="192"/>
        <v>1.8779999999999999</v>
      </c>
      <c r="X395" s="479">
        <f t="shared" si="193"/>
        <v>26.448039126635482</v>
      </c>
      <c r="Y395" s="480" t="str">
        <f t="shared" si="194"/>
        <v>Accept</v>
      </c>
      <c r="Z395" s="479">
        <v>1.57</v>
      </c>
      <c r="AA395" s="479">
        <f t="shared" si="211"/>
        <v>22.110448045163849</v>
      </c>
      <c r="AB395" s="481" t="str">
        <f t="shared" si="212"/>
        <v>Accept</v>
      </c>
      <c r="AC395" s="481"/>
      <c r="AD395" s="479"/>
      <c r="AE395" s="481"/>
      <c r="AF395" s="464"/>
      <c r="AG395" s="482"/>
      <c r="AH395" s="482"/>
      <c r="AI395" s="483"/>
      <c r="AJ395" s="552"/>
      <c r="AK395" s="552"/>
      <c r="AL395" s="552"/>
    </row>
    <row r="396" spans="1:559" s="401" customFormat="1" ht="13.95" customHeight="1">
      <c r="A396" s="953"/>
      <c r="B396" s="468" t="s">
        <v>1515</v>
      </c>
      <c r="C396" s="469" t="s">
        <v>1616</v>
      </c>
      <c r="D396" s="469" t="s">
        <v>1627</v>
      </c>
      <c r="E396" s="469" t="s">
        <v>1628</v>
      </c>
      <c r="F396" s="470">
        <v>51.54</v>
      </c>
      <c r="G396" s="470">
        <v>0.98</v>
      </c>
      <c r="H396" s="470">
        <v>4.5599999999999996</v>
      </c>
      <c r="I396" s="471">
        <f t="shared" si="210"/>
        <v>10</v>
      </c>
      <c r="J396" s="472">
        <f t="shared" si="210"/>
        <v>50.320999999999998</v>
      </c>
      <c r="K396" s="472">
        <f t="shared" si="210"/>
        <v>14.083087926855955</v>
      </c>
      <c r="L396" s="473">
        <f t="shared" si="210"/>
        <v>0.27986502507613037</v>
      </c>
      <c r="M396" s="474">
        <f t="shared" si="186"/>
        <v>8.6557721313051728E-2</v>
      </c>
      <c r="N396" s="475">
        <f t="shared" si="187"/>
        <v>0.53448846339076095</v>
      </c>
      <c r="O396" s="475">
        <f t="shared" si="188"/>
        <v>6.8976926781521897E-2</v>
      </c>
      <c r="P396" s="475">
        <f t="shared" si="189"/>
        <v>0.9310230732184781</v>
      </c>
      <c r="Q396" s="476">
        <f t="shared" si="190"/>
        <v>9.310230732184781</v>
      </c>
      <c r="R396" s="477"/>
      <c r="S396" s="472"/>
      <c r="T396" s="472"/>
      <c r="U396" s="473"/>
      <c r="V396" s="478">
        <f t="shared" si="191"/>
        <v>1.2190000000000012</v>
      </c>
      <c r="W396" s="478">
        <f t="shared" si="192"/>
        <v>1.8779999999999999</v>
      </c>
      <c r="X396" s="479">
        <f t="shared" si="193"/>
        <v>26.448039126635482</v>
      </c>
      <c r="Y396" s="480" t="str">
        <f t="shared" si="194"/>
        <v>Accept</v>
      </c>
      <c r="Z396" s="479">
        <v>1.57</v>
      </c>
      <c r="AA396" s="479">
        <f t="shared" si="211"/>
        <v>22.110448045163849</v>
      </c>
      <c r="AB396" s="481" t="str">
        <f t="shared" si="212"/>
        <v>Accept</v>
      </c>
      <c r="AC396" s="481"/>
      <c r="AD396" s="479"/>
      <c r="AE396" s="481"/>
      <c r="AF396" s="464"/>
      <c r="AG396" s="482"/>
      <c r="AH396" s="482"/>
      <c r="AI396" s="483"/>
      <c r="AJ396" s="552"/>
      <c r="AK396" s="552"/>
      <c r="AL396" s="552"/>
    </row>
    <row r="397" spans="1:559" s="401" customFormat="1" ht="13.95" customHeight="1">
      <c r="A397" s="953"/>
      <c r="B397" s="468" t="s">
        <v>1515</v>
      </c>
      <c r="C397" s="469" t="s">
        <v>1616</v>
      </c>
      <c r="D397" s="469" t="s">
        <v>1629</v>
      </c>
      <c r="E397" s="469" t="s">
        <v>1630</v>
      </c>
      <c r="F397" s="470">
        <v>54.85</v>
      </c>
      <c r="G397" s="470">
        <v>0.97</v>
      </c>
      <c r="H397" s="470">
        <v>4.8499999999999996</v>
      </c>
      <c r="I397" s="471">
        <f t="shared" si="210"/>
        <v>10</v>
      </c>
      <c r="J397" s="472">
        <f t="shared" si="210"/>
        <v>50.320999999999998</v>
      </c>
      <c r="K397" s="472">
        <f t="shared" si="210"/>
        <v>14.083087926855955</v>
      </c>
      <c r="L397" s="473">
        <f t="shared" si="210"/>
        <v>0.27986502507613037</v>
      </c>
      <c r="M397" s="474">
        <f t="shared" si="186"/>
        <v>0.32159140264709696</v>
      </c>
      <c r="N397" s="475">
        <f t="shared" si="187"/>
        <v>0.62611887109057995</v>
      </c>
      <c r="O397" s="475">
        <f t="shared" si="188"/>
        <v>0.25223774218115991</v>
      </c>
      <c r="P397" s="475">
        <f t="shared" si="189"/>
        <v>0.74776225781884009</v>
      </c>
      <c r="Q397" s="476">
        <f t="shared" si="190"/>
        <v>7.4776225781884005</v>
      </c>
      <c r="R397" s="477"/>
      <c r="S397" s="472"/>
      <c r="T397" s="472"/>
      <c r="U397" s="473"/>
      <c r="V397" s="478">
        <f t="shared" si="191"/>
        <v>4.5290000000000035</v>
      </c>
      <c r="W397" s="478">
        <f t="shared" si="192"/>
        <v>1.8779999999999999</v>
      </c>
      <c r="X397" s="479">
        <f t="shared" si="193"/>
        <v>26.448039126635482</v>
      </c>
      <c r="Y397" s="480" t="str">
        <f t="shared" si="194"/>
        <v>Accept</v>
      </c>
      <c r="Z397" s="479">
        <v>1.57</v>
      </c>
      <c r="AA397" s="479">
        <f t="shared" si="211"/>
        <v>22.110448045163849</v>
      </c>
      <c r="AB397" s="481" t="str">
        <f t="shared" si="212"/>
        <v>Accept</v>
      </c>
      <c r="AC397" s="481"/>
      <c r="AD397" s="479"/>
      <c r="AE397" s="481"/>
      <c r="AF397" s="464"/>
      <c r="AG397" s="482"/>
      <c r="AH397" s="482"/>
      <c r="AI397" s="483"/>
      <c r="AJ397" s="552"/>
      <c r="AK397" s="552"/>
      <c r="AL397" s="552"/>
    </row>
    <row r="398" spans="1:559" s="401" customFormat="1" ht="13.95" customHeight="1">
      <c r="A398" s="953"/>
      <c r="B398" s="468" t="s">
        <v>1515</v>
      </c>
      <c r="C398" s="469" t="s">
        <v>1616</v>
      </c>
      <c r="D398" s="469" t="s">
        <v>1631</v>
      </c>
      <c r="E398" s="469" t="s">
        <v>1632</v>
      </c>
      <c r="F398" s="470">
        <v>64.19</v>
      </c>
      <c r="G398" s="470">
        <v>1.21</v>
      </c>
      <c r="H398" s="470">
        <v>5.7</v>
      </c>
      <c r="I398" s="471">
        <f t="shared" si="210"/>
        <v>10</v>
      </c>
      <c r="J398" s="472">
        <f t="shared" si="210"/>
        <v>50.320999999999998</v>
      </c>
      <c r="K398" s="472">
        <f t="shared" si="210"/>
        <v>14.083087926855955</v>
      </c>
      <c r="L398" s="473">
        <f t="shared" si="210"/>
        <v>0.27986502507613037</v>
      </c>
      <c r="M398" s="474">
        <f t="shared" si="186"/>
        <v>0.98479822550509699</v>
      </c>
      <c r="N398" s="475">
        <f t="shared" si="187"/>
        <v>0.83763840377515253</v>
      </c>
      <c r="O398" s="475">
        <f t="shared" si="188"/>
        <v>0.67527680755030506</v>
      </c>
      <c r="P398" s="475">
        <f t="shared" si="189"/>
        <v>0.32472319244969494</v>
      </c>
      <c r="Q398" s="476">
        <f t="shared" si="190"/>
        <v>3.2472319244969494</v>
      </c>
      <c r="R398" s="477"/>
      <c r="S398" s="472"/>
      <c r="T398" s="472"/>
      <c r="U398" s="473"/>
      <c r="V398" s="478">
        <f t="shared" si="191"/>
        <v>13.869</v>
      </c>
      <c r="W398" s="478">
        <f t="shared" si="192"/>
        <v>1.8779999999999999</v>
      </c>
      <c r="X398" s="479">
        <f t="shared" si="193"/>
        <v>26.448039126635482</v>
      </c>
      <c r="Y398" s="480" t="str">
        <f t="shared" si="194"/>
        <v>Accept</v>
      </c>
      <c r="Z398" s="479">
        <v>1.57</v>
      </c>
      <c r="AA398" s="479">
        <f t="shared" si="211"/>
        <v>22.110448045163849</v>
      </c>
      <c r="AB398" s="481" t="str">
        <f t="shared" si="212"/>
        <v>Accept</v>
      </c>
      <c r="AC398" s="481"/>
      <c r="AD398" s="479"/>
      <c r="AE398" s="481"/>
      <c r="AF398" s="464"/>
      <c r="AG398" s="482"/>
      <c r="AH398" s="482"/>
      <c r="AI398" s="483"/>
      <c r="AJ398" s="552"/>
      <c r="AK398" s="552"/>
      <c r="AL398" s="552"/>
    </row>
    <row r="399" spans="1:559" s="401" customFormat="1" ht="13.95" customHeight="1">
      <c r="A399" s="953"/>
      <c r="B399" s="468" t="s">
        <v>1515</v>
      </c>
      <c r="C399" s="469" t="s">
        <v>1616</v>
      </c>
      <c r="D399" s="469" t="s">
        <v>1633</v>
      </c>
      <c r="E399" s="469" t="s">
        <v>1634</v>
      </c>
      <c r="F399" s="470">
        <v>31.77</v>
      </c>
      <c r="G399" s="470">
        <v>0.46</v>
      </c>
      <c r="H399" s="470">
        <v>2.77</v>
      </c>
      <c r="I399" s="471">
        <f t="shared" si="210"/>
        <v>10</v>
      </c>
      <c r="J399" s="472">
        <f t="shared" si="210"/>
        <v>50.320999999999998</v>
      </c>
      <c r="K399" s="472">
        <f t="shared" si="210"/>
        <v>14.083087926855955</v>
      </c>
      <c r="L399" s="473">
        <f t="shared" si="210"/>
        <v>0.27986502507613037</v>
      </c>
      <c r="M399" s="474">
        <f t="shared" si="186"/>
        <v>1.317253722787876</v>
      </c>
      <c r="N399" s="475">
        <f t="shared" si="187"/>
        <v>9.3876795784336095E-2</v>
      </c>
      <c r="O399" s="475">
        <f t="shared" si="188"/>
        <v>0.81224640843132778</v>
      </c>
      <c r="P399" s="475">
        <f t="shared" si="189"/>
        <v>0.18775359156867219</v>
      </c>
      <c r="Q399" s="476">
        <f t="shared" si="190"/>
        <v>1.877535915686722</v>
      </c>
      <c r="R399" s="477"/>
      <c r="S399" s="472"/>
      <c r="T399" s="472"/>
      <c r="U399" s="473"/>
      <c r="V399" s="478">
        <f t="shared" si="191"/>
        <v>18.550999999999998</v>
      </c>
      <c r="W399" s="478">
        <f t="shared" si="192"/>
        <v>1.8779999999999999</v>
      </c>
      <c r="X399" s="479">
        <f t="shared" si="193"/>
        <v>26.448039126635482</v>
      </c>
      <c r="Y399" s="480" t="str">
        <f t="shared" si="194"/>
        <v>Accept</v>
      </c>
      <c r="Z399" s="479">
        <v>1.57</v>
      </c>
      <c r="AA399" s="479">
        <f t="shared" si="211"/>
        <v>22.110448045163849</v>
      </c>
      <c r="AB399" s="481" t="str">
        <f t="shared" si="212"/>
        <v>Accept</v>
      </c>
      <c r="AC399" s="481"/>
      <c r="AD399" s="479"/>
      <c r="AE399" s="481"/>
      <c r="AF399" s="464"/>
      <c r="AG399" s="482"/>
      <c r="AH399" s="482"/>
      <c r="AI399" s="483"/>
      <c r="AJ399" s="552"/>
      <c r="AK399" s="552"/>
      <c r="AL399" s="552"/>
    </row>
    <row r="400" spans="1:559" s="401" customFormat="1" ht="13.95" customHeight="1">
      <c r="A400" s="954"/>
      <c r="B400" s="468" t="s">
        <v>1515</v>
      </c>
      <c r="C400" s="469" t="s">
        <v>1616</v>
      </c>
      <c r="D400" s="469" t="s">
        <v>1635</v>
      </c>
      <c r="E400" s="469" t="s">
        <v>1636</v>
      </c>
      <c r="F400" s="470">
        <v>61.9</v>
      </c>
      <c r="G400" s="470">
        <v>1.65</v>
      </c>
      <c r="H400" s="470">
        <v>5.62</v>
      </c>
      <c r="I400" s="471">
        <f t="shared" si="210"/>
        <v>10</v>
      </c>
      <c r="J400" s="472">
        <f t="shared" si="210"/>
        <v>50.320999999999998</v>
      </c>
      <c r="K400" s="472">
        <f t="shared" si="210"/>
        <v>14.083087926855955</v>
      </c>
      <c r="L400" s="473">
        <f t="shared" si="210"/>
        <v>0.27986502507613037</v>
      </c>
      <c r="M400" s="474">
        <f t="shared" ref="M400:M463" si="213">ABS(F400-J400)/K400</f>
        <v>0.82219184174226834</v>
      </c>
      <c r="N400" s="475">
        <f t="shared" ref="N400:N463" si="214">NORMDIST(F400,J400,K400,TRUE)</f>
        <v>0.79451613940052623</v>
      </c>
      <c r="O400" s="475">
        <f t="shared" ref="O400:O463" si="215">IF(N400&gt;0.5,2*(N400-0.5),2*(0.5-N400))</f>
        <v>0.58903227880105247</v>
      </c>
      <c r="P400" s="475">
        <f t="shared" ref="P400:P463" si="216">IF(N400&gt;0.5,2*(1-N400),2*N400)</f>
        <v>0.41096772119894753</v>
      </c>
      <c r="Q400" s="476">
        <f t="shared" ref="Q400:Q463" si="217">I400*P400</f>
        <v>4.1096772119894753</v>
      </c>
      <c r="R400" s="477"/>
      <c r="S400" s="472"/>
      <c r="T400" s="472"/>
      <c r="U400" s="473"/>
      <c r="V400" s="478">
        <f t="shared" ref="V400:V463" si="218">ABS(F400-J400)</f>
        <v>11.579000000000001</v>
      </c>
      <c r="W400" s="478">
        <f t="shared" ref="W400:W463" si="219">IF(I400=3,1.196,IF(I400=4,1.383,IF(I400=5,1.509,IF(I400=6,1.61,IF(I400=7,1.693,IF(I400=8,1.763,IF(I400=9,1.824,IF(I400=10,1.878,IF(I400=11,1.925,IF(I400=12,1.969,IF(I400=13,2.007,IF(I400=14,2.043,IF(I400=15,2.076,IF(I400=16,2.106,IF(I400=17,2.134,IF(I400=18,2.161,IF(I400=19,2.185,IF(I400=20,2.209,))))))))))))))))))</f>
        <v>1.8779999999999999</v>
      </c>
      <c r="X400" s="479">
        <f t="shared" ref="X400:X463" si="220">W400*K400</f>
        <v>26.448039126635482</v>
      </c>
      <c r="Y400" s="480" t="str">
        <f t="shared" ref="Y400:Y463" si="221">IF(V400&gt;X400, "Reject", "Accept")</f>
        <v>Accept</v>
      </c>
      <c r="Z400" s="479">
        <v>1.57</v>
      </c>
      <c r="AA400" s="479">
        <f t="shared" si="211"/>
        <v>22.110448045163849</v>
      </c>
      <c r="AB400" s="481" t="str">
        <f t="shared" si="212"/>
        <v>Accept</v>
      </c>
      <c r="AC400" s="481"/>
      <c r="AD400" s="479"/>
      <c r="AE400" s="481"/>
      <c r="AF400" s="464"/>
      <c r="AG400" s="482"/>
      <c r="AH400" s="482"/>
      <c r="AI400" s="483"/>
      <c r="AJ400" s="552"/>
      <c r="AK400" s="552"/>
      <c r="AL400" s="552"/>
    </row>
    <row r="401" spans="1:559" s="467" customFormat="1" ht="13.95" customHeight="1">
      <c r="A401" s="952" t="s">
        <v>1637</v>
      </c>
      <c r="B401" s="450" t="s">
        <v>1515</v>
      </c>
      <c r="C401" s="451" t="s">
        <v>1638</v>
      </c>
      <c r="D401" s="451" t="s">
        <v>1639</v>
      </c>
      <c r="E401" s="451" t="s">
        <v>1640</v>
      </c>
      <c r="F401" s="452">
        <v>155.04</v>
      </c>
      <c r="G401" s="452">
        <v>1.22</v>
      </c>
      <c r="H401" s="452">
        <v>13.82</v>
      </c>
      <c r="I401" s="453">
        <f>COUNT(F401:F403)</f>
        <v>3</v>
      </c>
      <c r="J401" s="458">
        <f>AVERAGE(F401:F403)</f>
        <v>87.173333333333332</v>
      </c>
      <c r="K401" s="458">
        <f>STDEV(F401:F403)</f>
        <v>59.050007056166656</v>
      </c>
      <c r="L401" s="459">
        <f>K401/J401</f>
        <v>0.67738613172415096</v>
      </c>
      <c r="M401" s="454">
        <f t="shared" si="213"/>
        <v>1.1493083582888288</v>
      </c>
      <c r="N401" s="455">
        <f t="shared" si="214"/>
        <v>0.87478557360071163</v>
      </c>
      <c r="O401" s="455">
        <f t="shared" si="215"/>
        <v>0.74957114720142326</v>
      </c>
      <c r="P401" s="455">
        <f t="shared" si="216"/>
        <v>0.25042885279857674</v>
      </c>
      <c r="Q401" s="456">
        <f t="shared" si="217"/>
        <v>0.75128655839573022</v>
      </c>
      <c r="R401" s="457">
        <f>COUNT(F401:F403)</f>
        <v>3</v>
      </c>
      <c r="S401" s="458">
        <f>AVERAGE(F401:F403)</f>
        <v>87.173333333333332</v>
      </c>
      <c r="T401" s="458">
        <f>STDEV(F401:F403)</f>
        <v>59.050007056166656</v>
      </c>
      <c r="U401" s="459">
        <f t="shared" ref="U401" si="222">T401/S401</f>
        <v>0.67738613172415096</v>
      </c>
      <c r="V401" s="460">
        <f t="shared" si="218"/>
        <v>67.86666666666666</v>
      </c>
      <c r="W401" s="460">
        <f t="shared" si="219"/>
        <v>1.196</v>
      </c>
      <c r="X401" s="461">
        <f t="shared" si="220"/>
        <v>70.62380843917532</v>
      </c>
      <c r="Y401" s="462" t="str">
        <f t="shared" si="221"/>
        <v>Accept</v>
      </c>
      <c r="Z401" s="461"/>
      <c r="AA401" s="461"/>
      <c r="AB401" s="463"/>
      <c r="AC401" s="463"/>
      <c r="AD401" s="461"/>
      <c r="AE401" s="463"/>
      <c r="AF401" s="514">
        <f>COUNT(F401:F403)</f>
        <v>3</v>
      </c>
      <c r="AG401" s="515">
        <f>AVERAGE(F401:F403)</f>
        <v>87.173333333333332</v>
      </c>
      <c r="AH401" s="515">
        <f>STDEV(F401:F403)</f>
        <v>59.050007056166656</v>
      </c>
      <c r="AI401" s="516">
        <f>AH401/AG401</f>
        <v>0.67738613172415096</v>
      </c>
      <c r="AJ401" s="552"/>
      <c r="AK401" s="552"/>
      <c r="AL401" s="552"/>
      <c r="AM401" s="401"/>
      <c r="AN401" s="401"/>
      <c r="AO401" s="401"/>
      <c r="AP401" s="401"/>
      <c r="AQ401" s="401"/>
      <c r="AR401" s="401"/>
      <c r="AS401" s="401"/>
      <c r="AT401" s="401"/>
      <c r="AU401" s="401"/>
      <c r="AV401" s="401"/>
      <c r="AW401" s="401"/>
      <c r="AX401" s="401"/>
      <c r="AY401" s="401"/>
      <c r="AZ401" s="401"/>
      <c r="BA401" s="401"/>
      <c r="BB401" s="401"/>
      <c r="BC401" s="401"/>
      <c r="BD401" s="401"/>
      <c r="BE401" s="401"/>
      <c r="BF401" s="401"/>
      <c r="BG401" s="401"/>
      <c r="BH401" s="401"/>
      <c r="BI401" s="401"/>
      <c r="BJ401" s="401"/>
      <c r="BK401" s="401"/>
      <c r="BL401" s="401"/>
      <c r="BM401" s="401"/>
      <c r="BN401" s="401"/>
      <c r="BO401" s="401"/>
      <c r="BP401" s="401"/>
      <c r="BQ401" s="401"/>
      <c r="BR401" s="401"/>
      <c r="BS401" s="401"/>
      <c r="BT401" s="401"/>
      <c r="BU401" s="401"/>
      <c r="BV401" s="401"/>
      <c r="BW401" s="401"/>
      <c r="BX401" s="401"/>
      <c r="BY401" s="401"/>
      <c r="BZ401" s="401"/>
      <c r="CA401" s="401"/>
      <c r="CB401" s="401"/>
      <c r="CC401" s="401"/>
      <c r="CD401" s="401"/>
      <c r="CE401" s="401"/>
      <c r="CF401" s="401"/>
      <c r="CG401" s="401"/>
      <c r="CH401" s="401"/>
      <c r="CI401" s="401"/>
      <c r="CJ401" s="401"/>
      <c r="CK401" s="401"/>
      <c r="CL401" s="401"/>
      <c r="CM401" s="401"/>
      <c r="CN401" s="401"/>
      <c r="CO401" s="401"/>
      <c r="CP401" s="401"/>
      <c r="CQ401" s="401"/>
      <c r="CR401" s="401"/>
      <c r="CS401" s="401"/>
      <c r="CT401" s="401"/>
      <c r="CU401" s="401"/>
      <c r="CV401" s="401"/>
      <c r="CW401" s="401"/>
      <c r="CX401" s="401"/>
      <c r="CY401" s="401"/>
      <c r="CZ401" s="401"/>
      <c r="DA401" s="401"/>
      <c r="DB401" s="401"/>
      <c r="DC401" s="401"/>
      <c r="DD401" s="401"/>
      <c r="DE401" s="401"/>
      <c r="DF401" s="401"/>
      <c r="DG401" s="401"/>
      <c r="DH401" s="401"/>
      <c r="DI401" s="401"/>
      <c r="DJ401" s="401"/>
      <c r="DK401" s="401"/>
      <c r="DL401" s="401"/>
      <c r="DM401" s="401"/>
      <c r="DN401" s="401"/>
      <c r="DO401" s="401"/>
      <c r="DP401" s="401"/>
      <c r="DQ401" s="401"/>
      <c r="DR401" s="401"/>
      <c r="DS401" s="401"/>
      <c r="DT401" s="401"/>
      <c r="DU401" s="401"/>
      <c r="DV401" s="401"/>
      <c r="DW401" s="401"/>
      <c r="DX401" s="401"/>
      <c r="DY401" s="401"/>
      <c r="DZ401" s="401"/>
      <c r="EA401" s="401"/>
      <c r="EB401" s="401"/>
      <c r="EC401" s="401"/>
      <c r="ED401" s="401"/>
      <c r="EE401" s="401"/>
      <c r="EF401" s="401"/>
      <c r="EG401" s="401"/>
      <c r="EH401" s="401"/>
      <c r="EI401" s="401"/>
      <c r="EJ401" s="401"/>
      <c r="EK401" s="401"/>
      <c r="EL401" s="401"/>
      <c r="EM401" s="401"/>
      <c r="EN401" s="401"/>
      <c r="EO401" s="401"/>
      <c r="EP401" s="401"/>
      <c r="EQ401" s="401"/>
      <c r="ER401" s="401"/>
      <c r="ES401" s="401"/>
      <c r="ET401" s="401"/>
      <c r="EU401" s="401"/>
      <c r="EV401" s="401"/>
      <c r="EW401" s="401"/>
      <c r="EX401" s="401"/>
      <c r="EY401" s="401"/>
      <c r="EZ401" s="401"/>
      <c r="FA401" s="401"/>
      <c r="FB401" s="401"/>
      <c r="FC401" s="401"/>
      <c r="FD401" s="401"/>
      <c r="FE401" s="401"/>
      <c r="FF401" s="401"/>
      <c r="FG401" s="401"/>
      <c r="FH401" s="401"/>
      <c r="FI401" s="401"/>
      <c r="FJ401" s="401"/>
      <c r="FK401" s="401"/>
      <c r="FL401" s="401"/>
      <c r="FM401" s="401"/>
      <c r="FN401" s="401"/>
      <c r="FO401" s="401"/>
      <c r="FP401" s="401"/>
      <c r="FQ401" s="401"/>
      <c r="FR401" s="401"/>
      <c r="FS401" s="401"/>
      <c r="FT401" s="401"/>
      <c r="FU401" s="401"/>
      <c r="FV401" s="401"/>
      <c r="FW401" s="401"/>
      <c r="FX401" s="401"/>
      <c r="FY401" s="401"/>
      <c r="FZ401" s="401"/>
      <c r="GA401" s="401"/>
      <c r="GB401" s="401"/>
      <c r="GC401" s="401"/>
      <c r="GD401" s="401"/>
      <c r="GE401" s="401"/>
      <c r="GF401" s="401"/>
      <c r="GG401" s="401"/>
      <c r="GH401" s="401"/>
      <c r="GI401" s="401"/>
      <c r="GJ401" s="401"/>
      <c r="GK401" s="401"/>
      <c r="GL401" s="401"/>
      <c r="GM401" s="401"/>
      <c r="GN401" s="401"/>
      <c r="GO401" s="401"/>
      <c r="GP401" s="401"/>
      <c r="GQ401" s="401"/>
      <c r="GR401" s="401"/>
      <c r="GS401" s="401"/>
      <c r="GT401" s="401"/>
      <c r="GU401" s="401"/>
      <c r="GV401" s="401"/>
      <c r="GW401" s="401"/>
      <c r="GX401" s="401"/>
      <c r="GY401" s="401"/>
      <c r="GZ401" s="401"/>
      <c r="HA401" s="401"/>
      <c r="HB401" s="401"/>
      <c r="HC401" s="401"/>
      <c r="HD401" s="401"/>
      <c r="HE401" s="401"/>
      <c r="HF401" s="401"/>
      <c r="HG401" s="401"/>
      <c r="HH401" s="401"/>
      <c r="HI401" s="401"/>
      <c r="HJ401" s="401"/>
      <c r="HK401" s="401"/>
      <c r="HL401" s="401"/>
      <c r="HM401" s="401"/>
      <c r="HN401" s="401"/>
      <c r="HO401" s="401"/>
      <c r="HP401" s="401"/>
      <c r="HQ401" s="401"/>
      <c r="HR401" s="401"/>
      <c r="HS401" s="401"/>
      <c r="HT401" s="401"/>
      <c r="HU401" s="401"/>
      <c r="HV401" s="401"/>
      <c r="HW401" s="401"/>
      <c r="HX401" s="401"/>
      <c r="HY401" s="401"/>
      <c r="HZ401" s="401"/>
      <c r="IA401" s="401"/>
      <c r="IB401" s="401"/>
      <c r="IC401" s="401"/>
      <c r="ID401" s="401"/>
      <c r="IE401" s="401"/>
      <c r="IF401" s="401"/>
      <c r="IG401" s="401"/>
      <c r="IH401" s="401"/>
      <c r="II401" s="401"/>
      <c r="IJ401" s="401"/>
      <c r="IK401" s="401"/>
      <c r="IL401" s="401"/>
      <c r="IM401" s="401"/>
      <c r="IN401" s="401"/>
      <c r="IO401" s="401"/>
      <c r="IP401" s="401"/>
      <c r="IQ401" s="401"/>
      <c r="IR401" s="401"/>
      <c r="IS401" s="401"/>
      <c r="IT401" s="401"/>
      <c r="IU401" s="401"/>
      <c r="IV401" s="401"/>
      <c r="IW401" s="401"/>
      <c r="IX401" s="401"/>
      <c r="IY401" s="401"/>
      <c r="IZ401" s="401"/>
      <c r="JA401" s="401"/>
      <c r="JB401" s="401"/>
      <c r="JC401" s="401"/>
      <c r="JD401" s="401"/>
      <c r="JE401" s="401"/>
      <c r="JF401" s="401"/>
      <c r="JG401" s="401"/>
      <c r="JH401" s="401"/>
      <c r="JI401" s="401"/>
      <c r="JJ401" s="401"/>
      <c r="JK401" s="401"/>
      <c r="JL401" s="401"/>
      <c r="JM401" s="401"/>
      <c r="JN401" s="401"/>
      <c r="JO401" s="401"/>
      <c r="JP401" s="401"/>
      <c r="JQ401" s="401"/>
      <c r="JR401" s="401"/>
      <c r="JS401" s="401"/>
      <c r="JT401" s="401"/>
      <c r="JU401" s="401"/>
      <c r="JV401" s="401"/>
      <c r="JW401" s="401"/>
      <c r="JX401" s="401"/>
      <c r="JY401" s="401"/>
      <c r="JZ401" s="401"/>
      <c r="KA401" s="401"/>
      <c r="KB401" s="401"/>
      <c r="KC401" s="401"/>
      <c r="KD401" s="401"/>
      <c r="KE401" s="401"/>
      <c r="KF401" s="401"/>
      <c r="KG401" s="401"/>
      <c r="KH401" s="401"/>
      <c r="KI401" s="401"/>
      <c r="KJ401" s="401"/>
      <c r="KK401" s="401"/>
      <c r="KL401" s="401"/>
      <c r="KM401" s="401"/>
      <c r="KN401" s="401"/>
      <c r="KO401" s="401"/>
      <c r="KP401" s="401"/>
      <c r="KQ401" s="401"/>
      <c r="KR401" s="401"/>
      <c r="KS401" s="401"/>
      <c r="KT401" s="401"/>
      <c r="KU401" s="401"/>
      <c r="KV401" s="401"/>
      <c r="KW401" s="401"/>
      <c r="KX401" s="401"/>
      <c r="KY401" s="401"/>
      <c r="KZ401" s="401"/>
      <c r="LA401" s="401"/>
      <c r="LB401" s="401"/>
      <c r="LC401" s="401"/>
      <c r="LD401" s="401"/>
      <c r="LE401" s="401"/>
      <c r="LF401" s="401"/>
      <c r="LG401" s="401"/>
      <c r="LH401" s="401"/>
      <c r="LI401" s="401"/>
      <c r="LJ401" s="401"/>
      <c r="LK401" s="401"/>
      <c r="LL401" s="401"/>
      <c r="LM401" s="401"/>
      <c r="LN401" s="401"/>
      <c r="LO401" s="401"/>
      <c r="LP401" s="401"/>
      <c r="LQ401" s="401"/>
      <c r="LR401" s="401"/>
      <c r="LS401" s="401"/>
      <c r="LT401" s="401"/>
      <c r="LU401" s="401"/>
      <c r="LV401" s="401"/>
      <c r="LW401" s="401"/>
      <c r="LX401" s="401"/>
      <c r="LY401" s="401"/>
      <c r="LZ401" s="401"/>
      <c r="MA401" s="401"/>
      <c r="MB401" s="401"/>
      <c r="MC401" s="401"/>
      <c r="MD401" s="401"/>
      <c r="ME401" s="401"/>
      <c r="MF401" s="401"/>
      <c r="MG401" s="401"/>
      <c r="MH401" s="401"/>
      <c r="MI401" s="401"/>
      <c r="MJ401" s="401"/>
      <c r="MK401" s="401"/>
      <c r="ML401" s="401"/>
      <c r="MM401" s="401"/>
      <c r="MN401" s="401"/>
      <c r="MO401" s="401"/>
      <c r="MP401" s="401"/>
      <c r="MQ401" s="401"/>
      <c r="MR401" s="401"/>
      <c r="MS401" s="401"/>
      <c r="MT401" s="401"/>
      <c r="MU401" s="401"/>
      <c r="MV401" s="401"/>
      <c r="MW401" s="401"/>
      <c r="MX401" s="401"/>
      <c r="MY401" s="401"/>
      <c r="MZ401" s="401"/>
      <c r="NA401" s="401"/>
      <c r="NB401" s="401"/>
      <c r="NC401" s="401"/>
      <c r="ND401" s="401"/>
      <c r="NE401" s="401"/>
      <c r="NF401" s="401"/>
      <c r="NG401" s="401"/>
      <c r="NH401" s="401"/>
      <c r="NI401" s="401"/>
      <c r="NJ401" s="401"/>
      <c r="NK401" s="401"/>
      <c r="NL401" s="401"/>
      <c r="NM401" s="401"/>
      <c r="NN401" s="401"/>
      <c r="NO401" s="401"/>
      <c r="NP401" s="401"/>
      <c r="NQ401" s="401"/>
      <c r="NR401" s="401"/>
      <c r="NS401" s="401"/>
      <c r="NT401" s="401"/>
      <c r="NU401" s="401"/>
      <c r="NV401" s="401"/>
      <c r="NW401" s="401"/>
      <c r="NX401" s="401"/>
      <c r="NY401" s="401"/>
      <c r="NZ401" s="401"/>
      <c r="OA401" s="401"/>
      <c r="OB401" s="401"/>
      <c r="OC401" s="401"/>
      <c r="OD401" s="401"/>
      <c r="OE401" s="401"/>
      <c r="OF401" s="401"/>
      <c r="OG401" s="401"/>
      <c r="OH401" s="401"/>
      <c r="OI401" s="401"/>
      <c r="OJ401" s="401"/>
      <c r="OK401" s="401"/>
      <c r="OL401" s="401"/>
      <c r="OM401" s="401"/>
      <c r="ON401" s="401"/>
      <c r="OO401" s="401"/>
      <c r="OP401" s="401"/>
      <c r="OQ401" s="401"/>
      <c r="OR401" s="401"/>
      <c r="OS401" s="401"/>
      <c r="OT401" s="401"/>
      <c r="OU401" s="401"/>
      <c r="OV401" s="401"/>
      <c r="OW401" s="401"/>
      <c r="OX401" s="401"/>
      <c r="OY401" s="401"/>
      <c r="OZ401" s="401"/>
      <c r="PA401" s="401"/>
      <c r="PB401" s="401"/>
      <c r="PC401" s="401"/>
      <c r="PD401" s="401"/>
      <c r="PE401" s="401"/>
      <c r="PF401" s="401"/>
      <c r="PG401" s="401"/>
      <c r="PH401" s="401"/>
      <c r="PI401" s="401"/>
      <c r="PJ401" s="401"/>
      <c r="PK401" s="401"/>
      <c r="PL401" s="401"/>
      <c r="PM401" s="401"/>
      <c r="PN401" s="401"/>
      <c r="PO401" s="401"/>
      <c r="PP401" s="401"/>
      <c r="PQ401" s="401"/>
      <c r="PR401" s="401"/>
      <c r="PS401" s="401"/>
      <c r="PT401" s="401"/>
      <c r="PU401" s="401"/>
      <c r="PV401" s="401"/>
      <c r="PW401" s="401"/>
      <c r="PX401" s="401"/>
      <c r="PY401" s="401"/>
      <c r="PZ401" s="401"/>
      <c r="QA401" s="401"/>
      <c r="QB401" s="401"/>
      <c r="QC401" s="401"/>
      <c r="QD401" s="401"/>
      <c r="QE401" s="401"/>
      <c r="QF401" s="401"/>
      <c r="QG401" s="401"/>
      <c r="QH401" s="401"/>
      <c r="QI401" s="401"/>
      <c r="QJ401" s="401"/>
      <c r="QK401" s="401"/>
      <c r="QL401" s="401"/>
      <c r="QM401" s="401"/>
      <c r="QN401" s="401"/>
      <c r="QO401" s="401"/>
      <c r="QP401" s="401"/>
      <c r="QQ401" s="401"/>
      <c r="QR401" s="401"/>
      <c r="QS401" s="401"/>
      <c r="QT401" s="401"/>
      <c r="QU401" s="401"/>
      <c r="QV401" s="401"/>
      <c r="QW401" s="401"/>
      <c r="QX401" s="401"/>
      <c r="QY401" s="401"/>
      <c r="QZ401" s="401"/>
      <c r="RA401" s="401"/>
      <c r="RB401" s="401"/>
      <c r="RC401" s="401"/>
      <c r="RD401" s="401"/>
      <c r="RE401" s="401"/>
      <c r="RF401" s="401"/>
      <c r="RG401" s="401"/>
      <c r="RH401" s="401"/>
      <c r="RI401" s="401"/>
      <c r="RJ401" s="401"/>
      <c r="RK401" s="401"/>
      <c r="RL401" s="401"/>
      <c r="RM401" s="401"/>
      <c r="RN401" s="401"/>
      <c r="RO401" s="401"/>
      <c r="RP401" s="401"/>
      <c r="RQ401" s="401"/>
      <c r="RR401" s="401"/>
      <c r="RS401" s="401"/>
      <c r="RT401" s="401"/>
      <c r="RU401" s="401"/>
      <c r="RV401" s="401"/>
      <c r="RW401" s="401"/>
      <c r="RX401" s="401"/>
      <c r="RY401" s="401"/>
      <c r="RZ401" s="401"/>
      <c r="SA401" s="401"/>
      <c r="SB401" s="401"/>
      <c r="SC401" s="401"/>
      <c r="SD401" s="401"/>
      <c r="SE401" s="401"/>
      <c r="SF401" s="401"/>
      <c r="SG401" s="401"/>
      <c r="SH401" s="401"/>
      <c r="SI401" s="401"/>
      <c r="SJ401" s="401"/>
      <c r="SK401" s="401"/>
      <c r="SL401" s="401"/>
      <c r="SM401" s="401"/>
      <c r="SN401" s="401"/>
      <c r="SO401" s="401"/>
      <c r="SP401" s="401"/>
      <c r="SQ401" s="401"/>
      <c r="SR401" s="401"/>
      <c r="SS401" s="401"/>
      <c r="ST401" s="401"/>
      <c r="SU401" s="401"/>
      <c r="SV401" s="401"/>
      <c r="SW401" s="401"/>
      <c r="SX401" s="401"/>
      <c r="SY401" s="401"/>
      <c r="SZ401" s="401"/>
      <c r="TA401" s="401"/>
      <c r="TB401" s="401"/>
      <c r="TC401" s="401"/>
      <c r="TD401" s="401"/>
      <c r="TE401" s="401"/>
      <c r="TF401" s="401"/>
      <c r="TG401" s="401"/>
      <c r="TH401" s="401"/>
      <c r="TI401" s="401"/>
      <c r="TJ401" s="401"/>
      <c r="TK401" s="401"/>
      <c r="TL401" s="401"/>
      <c r="TM401" s="401"/>
      <c r="TN401" s="401"/>
      <c r="TO401" s="401"/>
      <c r="TP401" s="401"/>
      <c r="TQ401" s="401"/>
      <c r="TR401" s="401"/>
      <c r="TS401" s="401"/>
      <c r="TT401" s="401"/>
      <c r="TU401" s="401"/>
      <c r="TV401" s="401"/>
      <c r="TW401" s="401"/>
      <c r="TX401" s="401"/>
      <c r="TY401" s="401"/>
      <c r="TZ401" s="401"/>
      <c r="UA401" s="401"/>
      <c r="UB401" s="401"/>
      <c r="UC401" s="401"/>
      <c r="UD401" s="401"/>
      <c r="UE401" s="401"/>
      <c r="UF401" s="401"/>
      <c r="UG401" s="401"/>
      <c r="UH401" s="401"/>
      <c r="UI401" s="401"/>
      <c r="UJ401" s="401"/>
      <c r="UK401" s="401"/>
      <c r="UL401" s="401"/>
      <c r="UM401" s="401"/>
    </row>
    <row r="402" spans="1:559" s="401" customFormat="1" ht="13.95" customHeight="1">
      <c r="A402" s="953"/>
      <c r="B402" s="468" t="s">
        <v>1515</v>
      </c>
      <c r="C402" s="469" t="s">
        <v>1638</v>
      </c>
      <c r="D402" s="469" t="s">
        <v>1641</v>
      </c>
      <c r="E402" s="469" t="s">
        <v>1642</v>
      </c>
      <c r="F402" s="470">
        <v>58.94</v>
      </c>
      <c r="G402" s="470">
        <v>0.73</v>
      </c>
      <c r="H402" s="470">
        <v>5.16</v>
      </c>
      <c r="I402" s="471">
        <f t="shared" ref="I402:L403" si="223">I401</f>
        <v>3</v>
      </c>
      <c r="J402" s="472">
        <f t="shared" si="223"/>
        <v>87.173333333333332</v>
      </c>
      <c r="K402" s="472">
        <f t="shared" si="223"/>
        <v>59.050007056166656</v>
      </c>
      <c r="L402" s="473">
        <f t="shared" si="223"/>
        <v>0.67738613172415096</v>
      </c>
      <c r="M402" s="474">
        <f t="shared" si="213"/>
        <v>0.47812582488734684</v>
      </c>
      <c r="N402" s="475">
        <f t="shared" si="214"/>
        <v>0.31628032614911744</v>
      </c>
      <c r="O402" s="475">
        <f t="shared" si="215"/>
        <v>0.36743934770176512</v>
      </c>
      <c r="P402" s="475">
        <f t="shared" si="216"/>
        <v>0.63256065229823488</v>
      </c>
      <c r="Q402" s="476">
        <f t="shared" si="217"/>
        <v>1.8976819568947048</v>
      </c>
      <c r="R402" s="477"/>
      <c r="S402" s="472"/>
      <c r="T402" s="472"/>
      <c r="U402" s="473"/>
      <c r="V402" s="478">
        <f t="shared" si="218"/>
        <v>28.233333333333334</v>
      </c>
      <c r="W402" s="478">
        <f t="shared" si="219"/>
        <v>1.196</v>
      </c>
      <c r="X402" s="479">
        <f t="shared" si="220"/>
        <v>70.62380843917532</v>
      </c>
      <c r="Y402" s="480" t="str">
        <f t="shared" si="221"/>
        <v>Accept</v>
      </c>
      <c r="Z402" s="479"/>
      <c r="AA402" s="479"/>
      <c r="AB402" s="481"/>
      <c r="AC402" s="481"/>
      <c r="AD402" s="479"/>
      <c r="AE402" s="481"/>
      <c r="AF402" s="464"/>
      <c r="AG402" s="482"/>
      <c r="AH402" s="482"/>
      <c r="AI402" s="483"/>
      <c r="AJ402" s="552"/>
      <c r="AK402" s="552"/>
      <c r="AL402" s="552"/>
    </row>
    <row r="403" spans="1:559" s="501" customFormat="1" ht="13.95" customHeight="1">
      <c r="A403" s="953"/>
      <c r="B403" s="484" t="s">
        <v>1515</v>
      </c>
      <c r="C403" s="485" t="s">
        <v>1638</v>
      </c>
      <c r="D403" s="485" t="s">
        <v>1643</v>
      </c>
      <c r="E403" s="485" t="s">
        <v>1644</v>
      </c>
      <c r="F403" s="486">
        <v>47.54</v>
      </c>
      <c r="G403" s="486">
        <v>0.66</v>
      </c>
      <c r="H403" s="486">
        <v>4.16</v>
      </c>
      <c r="I403" s="487">
        <f t="shared" si="223"/>
        <v>3</v>
      </c>
      <c r="J403" s="488">
        <f t="shared" si="223"/>
        <v>87.173333333333332</v>
      </c>
      <c r="K403" s="488">
        <f t="shared" si="223"/>
        <v>59.050007056166656</v>
      </c>
      <c r="L403" s="489">
        <f t="shared" si="223"/>
        <v>0.67738613172415096</v>
      </c>
      <c r="M403" s="490">
        <f t="shared" si="213"/>
        <v>0.67118253340148215</v>
      </c>
      <c r="N403" s="491">
        <f t="shared" si="214"/>
        <v>0.25105212714643699</v>
      </c>
      <c r="O403" s="491">
        <f t="shared" si="215"/>
        <v>0.49789574570712603</v>
      </c>
      <c r="P403" s="491">
        <f t="shared" si="216"/>
        <v>0.50210425429287397</v>
      </c>
      <c r="Q403" s="492">
        <f t="shared" si="217"/>
        <v>1.5063127628786219</v>
      </c>
      <c r="R403" s="493"/>
      <c r="S403" s="488"/>
      <c r="T403" s="488"/>
      <c r="U403" s="489"/>
      <c r="V403" s="494">
        <f t="shared" si="218"/>
        <v>39.633333333333333</v>
      </c>
      <c r="W403" s="494">
        <f t="shared" si="219"/>
        <v>1.196</v>
      </c>
      <c r="X403" s="495">
        <f t="shared" si="220"/>
        <v>70.62380843917532</v>
      </c>
      <c r="Y403" s="496" t="str">
        <f t="shared" si="221"/>
        <v>Accept</v>
      </c>
      <c r="Z403" s="495"/>
      <c r="AA403" s="495"/>
      <c r="AB403" s="497"/>
      <c r="AC403" s="497"/>
      <c r="AD403" s="495"/>
      <c r="AE403" s="497"/>
      <c r="AF403" s="498"/>
      <c r="AG403" s="499"/>
      <c r="AH403" s="499"/>
      <c r="AI403" s="500"/>
      <c r="AJ403" s="552"/>
      <c r="AK403" s="552"/>
      <c r="AL403" s="552"/>
      <c r="AM403" s="401"/>
      <c r="AN403" s="401"/>
      <c r="AO403" s="401"/>
      <c r="AP403" s="401"/>
      <c r="AQ403" s="401"/>
      <c r="AR403" s="401"/>
      <c r="AS403" s="401"/>
      <c r="AT403" s="401"/>
      <c r="AU403" s="401"/>
      <c r="AV403" s="401"/>
      <c r="AW403" s="401"/>
      <c r="AX403" s="401"/>
      <c r="AY403" s="401"/>
      <c r="AZ403" s="401"/>
      <c r="BA403" s="401"/>
      <c r="BB403" s="401"/>
      <c r="BC403" s="401"/>
      <c r="BD403" s="401"/>
      <c r="BE403" s="401"/>
      <c r="BF403" s="401"/>
      <c r="BG403" s="401"/>
      <c r="BH403" s="401"/>
      <c r="BI403" s="401"/>
      <c r="BJ403" s="401"/>
      <c r="BK403" s="401"/>
      <c r="BL403" s="401"/>
      <c r="BM403" s="401"/>
      <c r="BN403" s="401"/>
      <c r="BO403" s="401"/>
      <c r="BP403" s="401"/>
      <c r="BQ403" s="401"/>
      <c r="BR403" s="401"/>
      <c r="BS403" s="401"/>
      <c r="BT403" s="401"/>
      <c r="BU403" s="401"/>
      <c r="BV403" s="401"/>
      <c r="BW403" s="401"/>
      <c r="BX403" s="401"/>
      <c r="BY403" s="401"/>
      <c r="BZ403" s="401"/>
      <c r="CA403" s="401"/>
      <c r="CB403" s="401"/>
      <c r="CC403" s="401"/>
      <c r="CD403" s="401"/>
      <c r="CE403" s="401"/>
      <c r="CF403" s="401"/>
      <c r="CG403" s="401"/>
      <c r="CH403" s="401"/>
      <c r="CI403" s="401"/>
      <c r="CJ403" s="401"/>
      <c r="CK403" s="401"/>
      <c r="CL403" s="401"/>
      <c r="CM403" s="401"/>
      <c r="CN403" s="401"/>
      <c r="CO403" s="401"/>
      <c r="CP403" s="401"/>
      <c r="CQ403" s="401"/>
      <c r="CR403" s="401"/>
      <c r="CS403" s="401"/>
      <c r="CT403" s="401"/>
      <c r="CU403" s="401"/>
      <c r="CV403" s="401"/>
      <c r="CW403" s="401"/>
      <c r="CX403" s="401"/>
      <c r="CY403" s="401"/>
      <c r="CZ403" s="401"/>
      <c r="DA403" s="401"/>
      <c r="DB403" s="401"/>
      <c r="DC403" s="401"/>
      <c r="DD403" s="401"/>
      <c r="DE403" s="401"/>
      <c r="DF403" s="401"/>
      <c r="DG403" s="401"/>
      <c r="DH403" s="401"/>
      <c r="DI403" s="401"/>
      <c r="DJ403" s="401"/>
      <c r="DK403" s="401"/>
      <c r="DL403" s="401"/>
      <c r="DM403" s="401"/>
      <c r="DN403" s="401"/>
      <c r="DO403" s="401"/>
      <c r="DP403" s="401"/>
      <c r="DQ403" s="401"/>
      <c r="DR403" s="401"/>
      <c r="DS403" s="401"/>
      <c r="DT403" s="401"/>
      <c r="DU403" s="401"/>
      <c r="DV403" s="401"/>
      <c r="DW403" s="401"/>
      <c r="DX403" s="401"/>
      <c r="DY403" s="401"/>
      <c r="DZ403" s="401"/>
      <c r="EA403" s="401"/>
      <c r="EB403" s="401"/>
      <c r="EC403" s="401"/>
      <c r="ED403" s="401"/>
      <c r="EE403" s="401"/>
      <c r="EF403" s="401"/>
      <c r="EG403" s="401"/>
      <c r="EH403" s="401"/>
      <c r="EI403" s="401"/>
      <c r="EJ403" s="401"/>
      <c r="EK403" s="401"/>
      <c r="EL403" s="401"/>
      <c r="EM403" s="401"/>
      <c r="EN403" s="401"/>
      <c r="EO403" s="401"/>
      <c r="EP403" s="401"/>
      <c r="EQ403" s="401"/>
      <c r="ER403" s="401"/>
      <c r="ES403" s="401"/>
      <c r="ET403" s="401"/>
      <c r="EU403" s="401"/>
      <c r="EV403" s="401"/>
      <c r="EW403" s="401"/>
      <c r="EX403" s="401"/>
      <c r="EY403" s="401"/>
      <c r="EZ403" s="401"/>
      <c r="FA403" s="401"/>
      <c r="FB403" s="401"/>
      <c r="FC403" s="401"/>
      <c r="FD403" s="401"/>
      <c r="FE403" s="401"/>
      <c r="FF403" s="401"/>
      <c r="FG403" s="401"/>
      <c r="FH403" s="401"/>
      <c r="FI403" s="401"/>
      <c r="FJ403" s="401"/>
      <c r="FK403" s="401"/>
      <c r="FL403" s="401"/>
      <c r="FM403" s="401"/>
      <c r="FN403" s="401"/>
      <c r="FO403" s="401"/>
      <c r="FP403" s="401"/>
      <c r="FQ403" s="401"/>
      <c r="FR403" s="401"/>
      <c r="FS403" s="401"/>
      <c r="FT403" s="401"/>
      <c r="FU403" s="401"/>
      <c r="FV403" s="401"/>
      <c r="FW403" s="401"/>
      <c r="FX403" s="401"/>
      <c r="FY403" s="401"/>
      <c r="FZ403" s="401"/>
      <c r="GA403" s="401"/>
      <c r="GB403" s="401"/>
      <c r="GC403" s="401"/>
      <c r="GD403" s="401"/>
      <c r="GE403" s="401"/>
      <c r="GF403" s="401"/>
      <c r="GG403" s="401"/>
      <c r="GH403" s="401"/>
      <c r="GI403" s="401"/>
      <c r="GJ403" s="401"/>
      <c r="GK403" s="401"/>
      <c r="GL403" s="401"/>
      <c r="GM403" s="401"/>
      <c r="GN403" s="401"/>
      <c r="GO403" s="401"/>
      <c r="GP403" s="401"/>
      <c r="GQ403" s="401"/>
      <c r="GR403" s="401"/>
      <c r="GS403" s="401"/>
      <c r="GT403" s="401"/>
      <c r="GU403" s="401"/>
      <c r="GV403" s="401"/>
      <c r="GW403" s="401"/>
      <c r="GX403" s="401"/>
      <c r="GY403" s="401"/>
      <c r="GZ403" s="401"/>
      <c r="HA403" s="401"/>
      <c r="HB403" s="401"/>
      <c r="HC403" s="401"/>
      <c r="HD403" s="401"/>
      <c r="HE403" s="401"/>
      <c r="HF403" s="401"/>
      <c r="HG403" s="401"/>
      <c r="HH403" s="401"/>
      <c r="HI403" s="401"/>
      <c r="HJ403" s="401"/>
      <c r="HK403" s="401"/>
      <c r="HL403" s="401"/>
      <c r="HM403" s="401"/>
      <c r="HN403" s="401"/>
      <c r="HO403" s="401"/>
      <c r="HP403" s="401"/>
      <c r="HQ403" s="401"/>
      <c r="HR403" s="401"/>
      <c r="HS403" s="401"/>
      <c r="HT403" s="401"/>
      <c r="HU403" s="401"/>
      <c r="HV403" s="401"/>
      <c r="HW403" s="401"/>
      <c r="HX403" s="401"/>
      <c r="HY403" s="401"/>
      <c r="HZ403" s="401"/>
      <c r="IA403" s="401"/>
      <c r="IB403" s="401"/>
      <c r="IC403" s="401"/>
      <c r="ID403" s="401"/>
      <c r="IE403" s="401"/>
      <c r="IF403" s="401"/>
      <c r="IG403" s="401"/>
      <c r="IH403" s="401"/>
      <c r="II403" s="401"/>
      <c r="IJ403" s="401"/>
      <c r="IK403" s="401"/>
      <c r="IL403" s="401"/>
      <c r="IM403" s="401"/>
      <c r="IN403" s="401"/>
      <c r="IO403" s="401"/>
      <c r="IP403" s="401"/>
      <c r="IQ403" s="401"/>
      <c r="IR403" s="401"/>
      <c r="IS403" s="401"/>
      <c r="IT403" s="401"/>
      <c r="IU403" s="401"/>
      <c r="IV403" s="401"/>
      <c r="IW403" s="401"/>
      <c r="IX403" s="401"/>
      <c r="IY403" s="401"/>
      <c r="IZ403" s="401"/>
      <c r="JA403" s="401"/>
      <c r="JB403" s="401"/>
      <c r="JC403" s="401"/>
      <c r="JD403" s="401"/>
      <c r="JE403" s="401"/>
      <c r="JF403" s="401"/>
      <c r="JG403" s="401"/>
      <c r="JH403" s="401"/>
      <c r="JI403" s="401"/>
      <c r="JJ403" s="401"/>
      <c r="JK403" s="401"/>
      <c r="JL403" s="401"/>
      <c r="JM403" s="401"/>
      <c r="JN403" s="401"/>
      <c r="JO403" s="401"/>
      <c r="JP403" s="401"/>
      <c r="JQ403" s="401"/>
      <c r="JR403" s="401"/>
      <c r="JS403" s="401"/>
      <c r="JT403" s="401"/>
      <c r="JU403" s="401"/>
      <c r="JV403" s="401"/>
      <c r="JW403" s="401"/>
      <c r="JX403" s="401"/>
      <c r="JY403" s="401"/>
      <c r="JZ403" s="401"/>
      <c r="KA403" s="401"/>
      <c r="KB403" s="401"/>
      <c r="KC403" s="401"/>
      <c r="KD403" s="401"/>
      <c r="KE403" s="401"/>
      <c r="KF403" s="401"/>
      <c r="KG403" s="401"/>
      <c r="KH403" s="401"/>
      <c r="KI403" s="401"/>
      <c r="KJ403" s="401"/>
      <c r="KK403" s="401"/>
      <c r="KL403" s="401"/>
      <c r="KM403" s="401"/>
      <c r="KN403" s="401"/>
      <c r="KO403" s="401"/>
      <c r="KP403" s="401"/>
      <c r="KQ403" s="401"/>
      <c r="KR403" s="401"/>
      <c r="KS403" s="401"/>
      <c r="KT403" s="401"/>
      <c r="KU403" s="401"/>
      <c r="KV403" s="401"/>
      <c r="KW403" s="401"/>
      <c r="KX403" s="401"/>
      <c r="KY403" s="401"/>
      <c r="KZ403" s="401"/>
      <c r="LA403" s="401"/>
      <c r="LB403" s="401"/>
      <c r="LC403" s="401"/>
      <c r="LD403" s="401"/>
      <c r="LE403" s="401"/>
      <c r="LF403" s="401"/>
      <c r="LG403" s="401"/>
      <c r="LH403" s="401"/>
      <c r="LI403" s="401"/>
      <c r="LJ403" s="401"/>
      <c r="LK403" s="401"/>
      <c r="LL403" s="401"/>
      <c r="LM403" s="401"/>
      <c r="LN403" s="401"/>
      <c r="LO403" s="401"/>
      <c r="LP403" s="401"/>
      <c r="LQ403" s="401"/>
      <c r="LR403" s="401"/>
      <c r="LS403" s="401"/>
      <c r="LT403" s="401"/>
      <c r="LU403" s="401"/>
      <c r="LV403" s="401"/>
      <c r="LW403" s="401"/>
      <c r="LX403" s="401"/>
      <c r="LY403" s="401"/>
      <c r="LZ403" s="401"/>
      <c r="MA403" s="401"/>
      <c r="MB403" s="401"/>
      <c r="MC403" s="401"/>
      <c r="MD403" s="401"/>
      <c r="ME403" s="401"/>
      <c r="MF403" s="401"/>
      <c r="MG403" s="401"/>
      <c r="MH403" s="401"/>
      <c r="MI403" s="401"/>
      <c r="MJ403" s="401"/>
      <c r="MK403" s="401"/>
      <c r="ML403" s="401"/>
      <c r="MM403" s="401"/>
      <c r="MN403" s="401"/>
      <c r="MO403" s="401"/>
      <c r="MP403" s="401"/>
      <c r="MQ403" s="401"/>
      <c r="MR403" s="401"/>
      <c r="MS403" s="401"/>
      <c r="MT403" s="401"/>
      <c r="MU403" s="401"/>
      <c r="MV403" s="401"/>
      <c r="MW403" s="401"/>
      <c r="MX403" s="401"/>
      <c r="MY403" s="401"/>
      <c r="MZ403" s="401"/>
      <c r="NA403" s="401"/>
      <c r="NB403" s="401"/>
      <c r="NC403" s="401"/>
      <c r="ND403" s="401"/>
      <c r="NE403" s="401"/>
      <c r="NF403" s="401"/>
      <c r="NG403" s="401"/>
      <c r="NH403" s="401"/>
      <c r="NI403" s="401"/>
      <c r="NJ403" s="401"/>
      <c r="NK403" s="401"/>
      <c r="NL403" s="401"/>
      <c r="NM403" s="401"/>
      <c r="NN403" s="401"/>
      <c r="NO403" s="401"/>
      <c r="NP403" s="401"/>
      <c r="NQ403" s="401"/>
      <c r="NR403" s="401"/>
      <c r="NS403" s="401"/>
      <c r="NT403" s="401"/>
      <c r="NU403" s="401"/>
      <c r="NV403" s="401"/>
      <c r="NW403" s="401"/>
      <c r="NX403" s="401"/>
      <c r="NY403" s="401"/>
      <c r="NZ403" s="401"/>
      <c r="OA403" s="401"/>
      <c r="OB403" s="401"/>
      <c r="OC403" s="401"/>
      <c r="OD403" s="401"/>
      <c r="OE403" s="401"/>
      <c r="OF403" s="401"/>
      <c r="OG403" s="401"/>
      <c r="OH403" s="401"/>
      <c r="OI403" s="401"/>
      <c r="OJ403" s="401"/>
      <c r="OK403" s="401"/>
      <c r="OL403" s="401"/>
      <c r="OM403" s="401"/>
      <c r="ON403" s="401"/>
      <c r="OO403" s="401"/>
      <c r="OP403" s="401"/>
      <c r="OQ403" s="401"/>
      <c r="OR403" s="401"/>
      <c r="OS403" s="401"/>
      <c r="OT403" s="401"/>
      <c r="OU403" s="401"/>
      <c r="OV403" s="401"/>
      <c r="OW403" s="401"/>
      <c r="OX403" s="401"/>
      <c r="OY403" s="401"/>
      <c r="OZ403" s="401"/>
      <c r="PA403" s="401"/>
      <c r="PB403" s="401"/>
      <c r="PC403" s="401"/>
      <c r="PD403" s="401"/>
      <c r="PE403" s="401"/>
      <c r="PF403" s="401"/>
      <c r="PG403" s="401"/>
      <c r="PH403" s="401"/>
      <c r="PI403" s="401"/>
      <c r="PJ403" s="401"/>
      <c r="PK403" s="401"/>
      <c r="PL403" s="401"/>
      <c r="PM403" s="401"/>
      <c r="PN403" s="401"/>
      <c r="PO403" s="401"/>
      <c r="PP403" s="401"/>
      <c r="PQ403" s="401"/>
      <c r="PR403" s="401"/>
      <c r="PS403" s="401"/>
      <c r="PT403" s="401"/>
      <c r="PU403" s="401"/>
      <c r="PV403" s="401"/>
      <c r="PW403" s="401"/>
      <c r="PX403" s="401"/>
      <c r="PY403" s="401"/>
      <c r="PZ403" s="401"/>
      <c r="QA403" s="401"/>
      <c r="QB403" s="401"/>
      <c r="QC403" s="401"/>
      <c r="QD403" s="401"/>
      <c r="QE403" s="401"/>
      <c r="QF403" s="401"/>
      <c r="QG403" s="401"/>
      <c r="QH403" s="401"/>
      <c r="QI403" s="401"/>
      <c r="QJ403" s="401"/>
      <c r="QK403" s="401"/>
      <c r="QL403" s="401"/>
      <c r="QM403" s="401"/>
      <c r="QN403" s="401"/>
      <c r="QO403" s="401"/>
      <c r="QP403" s="401"/>
      <c r="QQ403" s="401"/>
      <c r="QR403" s="401"/>
      <c r="QS403" s="401"/>
      <c r="QT403" s="401"/>
      <c r="QU403" s="401"/>
      <c r="QV403" s="401"/>
      <c r="QW403" s="401"/>
      <c r="QX403" s="401"/>
      <c r="QY403" s="401"/>
      <c r="QZ403" s="401"/>
      <c r="RA403" s="401"/>
      <c r="RB403" s="401"/>
      <c r="RC403" s="401"/>
      <c r="RD403" s="401"/>
      <c r="RE403" s="401"/>
      <c r="RF403" s="401"/>
      <c r="RG403" s="401"/>
      <c r="RH403" s="401"/>
      <c r="RI403" s="401"/>
      <c r="RJ403" s="401"/>
      <c r="RK403" s="401"/>
      <c r="RL403" s="401"/>
      <c r="RM403" s="401"/>
      <c r="RN403" s="401"/>
      <c r="RO403" s="401"/>
      <c r="RP403" s="401"/>
      <c r="RQ403" s="401"/>
      <c r="RR403" s="401"/>
      <c r="RS403" s="401"/>
      <c r="RT403" s="401"/>
      <c r="RU403" s="401"/>
      <c r="RV403" s="401"/>
      <c r="RW403" s="401"/>
      <c r="RX403" s="401"/>
      <c r="RY403" s="401"/>
      <c r="RZ403" s="401"/>
      <c r="SA403" s="401"/>
      <c r="SB403" s="401"/>
      <c r="SC403" s="401"/>
      <c r="SD403" s="401"/>
      <c r="SE403" s="401"/>
      <c r="SF403" s="401"/>
      <c r="SG403" s="401"/>
      <c r="SH403" s="401"/>
      <c r="SI403" s="401"/>
      <c r="SJ403" s="401"/>
      <c r="SK403" s="401"/>
      <c r="SL403" s="401"/>
      <c r="SM403" s="401"/>
      <c r="SN403" s="401"/>
      <c r="SO403" s="401"/>
      <c r="SP403" s="401"/>
      <c r="SQ403" s="401"/>
      <c r="SR403" s="401"/>
      <c r="SS403" s="401"/>
      <c r="ST403" s="401"/>
      <c r="SU403" s="401"/>
      <c r="SV403" s="401"/>
      <c r="SW403" s="401"/>
      <c r="SX403" s="401"/>
      <c r="SY403" s="401"/>
      <c r="SZ403" s="401"/>
      <c r="TA403" s="401"/>
      <c r="TB403" s="401"/>
      <c r="TC403" s="401"/>
      <c r="TD403" s="401"/>
      <c r="TE403" s="401"/>
      <c r="TF403" s="401"/>
      <c r="TG403" s="401"/>
      <c r="TH403" s="401"/>
      <c r="TI403" s="401"/>
      <c r="TJ403" s="401"/>
      <c r="TK403" s="401"/>
      <c r="TL403" s="401"/>
      <c r="TM403" s="401"/>
      <c r="TN403" s="401"/>
      <c r="TO403" s="401"/>
      <c r="TP403" s="401"/>
      <c r="TQ403" s="401"/>
      <c r="TR403" s="401"/>
      <c r="TS403" s="401"/>
      <c r="TT403" s="401"/>
      <c r="TU403" s="401"/>
      <c r="TV403" s="401"/>
      <c r="TW403" s="401"/>
      <c r="TX403" s="401"/>
      <c r="TY403" s="401"/>
      <c r="TZ403" s="401"/>
      <c r="UA403" s="401"/>
      <c r="UB403" s="401"/>
      <c r="UC403" s="401"/>
      <c r="UD403" s="401"/>
      <c r="UE403" s="401"/>
      <c r="UF403" s="401"/>
      <c r="UG403" s="401"/>
      <c r="UH403" s="401"/>
      <c r="UI403" s="401"/>
      <c r="UJ403" s="401"/>
      <c r="UK403" s="401"/>
      <c r="UL403" s="401"/>
      <c r="UM403" s="401"/>
    </row>
    <row r="404" spans="1:559" s="401" customFormat="1" ht="13.95" customHeight="1">
      <c r="A404" s="953"/>
      <c r="B404" s="450" t="s">
        <v>1515</v>
      </c>
      <c r="C404" s="451" t="s">
        <v>889</v>
      </c>
      <c r="D404" s="451" t="s">
        <v>1645</v>
      </c>
      <c r="E404" s="451" t="s">
        <v>1646</v>
      </c>
      <c r="F404" s="452">
        <v>304.18</v>
      </c>
      <c r="G404" s="452">
        <v>4.18</v>
      </c>
      <c r="H404" s="452">
        <v>28.35</v>
      </c>
      <c r="I404" s="453">
        <f>COUNT(F404:F407)</f>
        <v>4</v>
      </c>
      <c r="J404" s="458">
        <f>AVERAGE(F404:F407)</f>
        <v>432.6225</v>
      </c>
      <c r="K404" s="458">
        <f>STDEV(F404:F407)</f>
        <v>240.33288890966762</v>
      </c>
      <c r="L404" s="459">
        <f>K404/J404</f>
        <v>0.55552563472696781</v>
      </c>
      <c r="M404" s="454">
        <f t="shared" si="213"/>
        <v>0.53443580103710586</v>
      </c>
      <c r="N404" s="455">
        <f t="shared" si="214"/>
        <v>0.29652002757973622</v>
      </c>
      <c r="O404" s="455">
        <f t="shared" si="215"/>
        <v>0.40695994484052755</v>
      </c>
      <c r="P404" s="455">
        <f t="shared" si="216"/>
        <v>0.59304005515947245</v>
      </c>
      <c r="Q404" s="456">
        <f t="shared" si="217"/>
        <v>2.3721602206378898</v>
      </c>
      <c r="R404" s="457">
        <f>COUNT(F404:F407)</f>
        <v>4</v>
      </c>
      <c r="S404" s="458">
        <f>AVERAGE(F404:F407)</f>
        <v>432.6225</v>
      </c>
      <c r="T404" s="458">
        <f>STDEV(F404:F407)</f>
        <v>240.33288890966762</v>
      </c>
      <c r="U404" s="459">
        <f t="shared" ref="U404" si="224">T404/S404</f>
        <v>0.55552563472696781</v>
      </c>
      <c r="V404" s="460">
        <f t="shared" si="218"/>
        <v>128.4425</v>
      </c>
      <c r="W404" s="460">
        <f t="shared" si="219"/>
        <v>1.383</v>
      </c>
      <c r="X404" s="461">
        <f t="shared" si="220"/>
        <v>332.38038536207034</v>
      </c>
      <c r="Y404" s="462" t="str">
        <f t="shared" si="221"/>
        <v>Accept</v>
      </c>
      <c r="Z404" s="461">
        <v>1.0780000000000001</v>
      </c>
      <c r="AA404" s="461">
        <f>Z404*K404</f>
        <v>259.07885424462171</v>
      </c>
      <c r="AB404" s="463" t="str">
        <f t="shared" ref="AB404:AB405" si="225">IF(V404&gt;AA404, "Reject", "Accept")</f>
        <v>Accept</v>
      </c>
      <c r="AC404" s="463"/>
      <c r="AD404" s="461"/>
      <c r="AE404" s="463"/>
      <c r="AF404" s="514">
        <f>COUNT(F404:F407)</f>
        <v>4</v>
      </c>
      <c r="AG404" s="515">
        <f>AVERAGE(F404:F407)</f>
        <v>432.6225</v>
      </c>
      <c r="AH404" s="515">
        <f>STDEV(F404:F407)</f>
        <v>240.33288890966762</v>
      </c>
      <c r="AI404" s="516">
        <f>AH404/AG404</f>
        <v>0.55552563472696781</v>
      </c>
      <c r="AJ404" s="552"/>
      <c r="AK404" s="552"/>
      <c r="AL404" s="552"/>
    </row>
    <row r="405" spans="1:559" s="401" customFormat="1" ht="13.95" customHeight="1">
      <c r="A405" s="953"/>
      <c r="B405" s="468" t="s">
        <v>1515</v>
      </c>
      <c r="C405" s="469" t="s">
        <v>889</v>
      </c>
      <c r="D405" s="469" t="s">
        <v>1647</v>
      </c>
      <c r="E405" s="469" t="s">
        <v>1648</v>
      </c>
      <c r="F405" s="470">
        <v>435.53</v>
      </c>
      <c r="G405" s="470">
        <v>4.3600000000000003</v>
      </c>
      <c r="H405" s="470">
        <v>41.76</v>
      </c>
      <c r="I405" s="471">
        <f t="shared" ref="I405:L407" si="226">I404</f>
        <v>4</v>
      </c>
      <c r="J405" s="472">
        <f t="shared" si="226"/>
        <v>432.6225</v>
      </c>
      <c r="K405" s="472">
        <f t="shared" si="226"/>
        <v>240.33288890966762</v>
      </c>
      <c r="L405" s="473">
        <f t="shared" si="226"/>
        <v>0.55552563472696781</v>
      </c>
      <c r="M405" s="474">
        <f t="shared" si="213"/>
        <v>1.2097803231137433E-2</v>
      </c>
      <c r="N405" s="475">
        <f t="shared" si="214"/>
        <v>0.5048262074838421</v>
      </c>
      <c r="O405" s="475">
        <f t="shared" si="215"/>
        <v>9.6524149676842086E-3</v>
      </c>
      <c r="P405" s="475">
        <f t="shared" si="216"/>
        <v>0.99034758503231579</v>
      </c>
      <c r="Q405" s="476">
        <f t="shared" si="217"/>
        <v>3.9613903401292632</v>
      </c>
      <c r="R405" s="477"/>
      <c r="S405" s="472"/>
      <c r="T405" s="472"/>
      <c r="U405" s="473"/>
      <c r="V405" s="478">
        <f t="shared" si="218"/>
        <v>2.9074999999999704</v>
      </c>
      <c r="W405" s="478">
        <f t="shared" si="219"/>
        <v>1.383</v>
      </c>
      <c r="X405" s="479">
        <f t="shared" si="220"/>
        <v>332.38038536207034</v>
      </c>
      <c r="Y405" s="480" t="str">
        <f t="shared" si="221"/>
        <v>Accept</v>
      </c>
      <c r="Z405" s="479">
        <v>1.0780000000000001</v>
      </c>
      <c r="AA405" s="479">
        <f>Z405*K405</f>
        <v>259.07885424462171</v>
      </c>
      <c r="AB405" s="481" t="str">
        <f t="shared" si="225"/>
        <v>Accept</v>
      </c>
      <c r="AC405" s="481"/>
      <c r="AD405" s="479"/>
      <c r="AE405" s="481"/>
      <c r="AF405" s="464"/>
      <c r="AG405" s="482"/>
      <c r="AH405" s="482"/>
      <c r="AI405" s="483"/>
      <c r="AJ405" s="552"/>
      <c r="AK405" s="552"/>
      <c r="AL405" s="552"/>
    </row>
    <row r="406" spans="1:559" s="401" customFormat="1" ht="13.95" customHeight="1">
      <c r="A406" s="953"/>
      <c r="B406" s="468" t="s">
        <v>1515</v>
      </c>
      <c r="C406" s="469" t="s">
        <v>889</v>
      </c>
      <c r="D406" s="469" t="s">
        <v>1649</v>
      </c>
      <c r="E406" s="469" t="s">
        <v>1650</v>
      </c>
      <c r="F406" s="470">
        <v>768.24</v>
      </c>
      <c r="G406" s="470">
        <v>6.41</v>
      </c>
      <c r="H406" s="470">
        <v>80.209999999999994</v>
      </c>
      <c r="I406" s="471">
        <f t="shared" si="226"/>
        <v>4</v>
      </c>
      <c r="J406" s="472">
        <f t="shared" si="226"/>
        <v>432.6225</v>
      </c>
      <c r="K406" s="472">
        <f t="shared" si="226"/>
        <v>240.33288890966762</v>
      </c>
      <c r="L406" s="473">
        <f t="shared" si="226"/>
        <v>0.55552563472696781</v>
      </c>
      <c r="M406" s="474">
        <f t="shared" si="213"/>
        <v>1.396469295245506</v>
      </c>
      <c r="N406" s="475">
        <f t="shared" si="214"/>
        <v>0.91871338969962391</v>
      </c>
      <c r="O406" s="475">
        <f t="shared" si="215"/>
        <v>0.83742677939924781</v>
      </c>
      <c r="P406" s="475">
        <f t="shared" si="216"/>
        <v>0.16257322060075219</v>
      </c>
      <c r="Q406" s="476">
        <f t="shared" si="217"/>
        <v>0.65029288240300875</v>
      </c>
      <c r="R406" s="477"/>
      <c r="S406" s="472"/>
      <c r="T406" s="472"/>
      <c r="U406" s="473"/>
      <c r="V406" s="478">
        <f t="shared" si="218"/>
        <v>335.61750000000001</v>
      </c>
      <c r="W406" s="478">
        <f t="shared" si="219"/>
        <v>1.383</v>
      </c>
      <c r="X406" s="479">
        <f t="shared" si="220"/>
        <v>332.38038536207034</v>
      </c>
      <c r="Y406" s="480" t="str">
        <f t="shared" si="221"/>
        <v>Reject</v>
      </c>
      <c r="Z406" s="479"/>
      <c r="AA406" s="479"/>
      <c r="AB406" s="481"/>
      <c r="AC406" s="481"/>
      <c r="AD406" s="479"/>
      <c r="AE406" s="481"/>
      <c r="AF406" s="464"/>
      <c r="AG406" s="482"/>
      <c r="AH406" s="482"/>
      <c r="AI406" s="483"/>
      <c r="AJ406" s="552"/>
      <c r="AK406" s="552"/>
      <c r="AL406" s="552"/>
    </row>
    <row r="407" spans="1:559" s="501" customFormat="1" ht="13.95" customHeight="1">
      <c r="A407" s="953"/>
      <c r="B407" s="484" t="s">
        <v>1515</v>
      </c>
      <c r="C407" s="485" t="s">
        <v>889</v>
      </c>
      <c r="D407" s="485" t="s">
        <v>1651</v>
      </c>
      <c r="E407" s="485" t="s">
        <v>1652</v>
      </c>
      <c r="F407" s="486">
        <v>222.54</v>
      </c>
      <c r="G407" s="486">
        <v>2.4500000000000002</v>
      </c>
      <c r="H407" s="486">
        <v>20.239999999999998</v>
      </c>
      <c r="I407" s="487">
        <f t="shared" si="226"/>
        <v>4</v>
      </c>
      <c r="J407" s="488">
        <f t="shared" si="226"/>
        <v>432.6225</v>
      </c>
      <c r="K407" s="488">
        <f t="shared" si="226"/>
        <v>240.33288890966762</v>
      </c>
      <c r="L407" s="489">
        <f t="shared" si="226"/>
        <v>0.55552563472696781</v>
      </c>
      <c r="M407" s="490">
        <f t="shared" si="213"/>
        <v>0.87413129743953755</v>
      </c>
      <c r="N407" s="491">
        <f t="shared" si="214"/>
        <v>0.19102337754001986</v>
      </c>
      <c r="O407" s="491">
        <f t="shared" si="215"/>
        <v>0.61795324491996029</v>
      </c>
      <c r="P407" s="491">
        <f t="shared" si="216"/>
        <v>0.38204675508003971</v>
      </c>
      <c r="Q407" s="492">
        <f t="shared" si="217"/>
        <v>1.5281870203201589</v>
      </c>
      <c r="R407" s="493"/>
      <c r="S407" s="488"/>
      <c r="T407" s="488"/>
      <c r="U407" s="489"/>
      <c r="V407" s="494">
        <f t="shared" si="218"/>
        <v>210.08250000000001</v>
      </c>
      <c r="W407" s="494">
        <f t="shared" si="219"/>
        <v>1.383</v>
      </c>
      <c r="X407" s="495">
        <f t="shared" si="220"/>
        <v>332.38038536207034</v>
      </c>
      <c r="Y407" s="496" t="str">
        <f t="shared" si="221"/>
        <v>Accept</v>
      </c>
      <c r="Z407" s="495">
        <v>1.0780000000000001</v>
      </c>
      <c r="AA407" s="495">
        <f>Z407*K407</f>
        <v>259.07885424462171</v>
      </c>
      <c r="AB407" s="497" t="str">
        <f t="shared" ref="AB407" si="227">IF(V407&gt;AA407, "Reject", "Accept")</f>
        <v>Accept</v>
      </c>
      <c r="AC407" s="497"/>
      <c r="AD407" s="495"/>
      <c r="AE407" s="497"/>
      <c r="AF407" s="498"/>
      <c r="AG407" s="499"/>
      <c r="AH407" s="499"/>
      <c r="AI407" s="500"/>
      <c r="AJ407" s="552"/>
      <c r="AK407" s="552"/>
      <c r="AL407" s="552"/>
      <c r="AM407" s="401"/>
      <c r="AN407" s="401"/>
      <c r="AO407" s="401"/>
      <c r="AP407" s="401"/>
      <c r="AQ407" s="401"/>
      <c r="AR407" s="401"/>
      <c r="AS407" s="401"/>
      <c r="AT407" s="401"/>
      <c r="AU407" s="401"/>
      <c r="AV407" s="401"/>
      <c r="AW407" s="401"/>
      <c r="AX407" s="401"/>
      <c r="AY407" s="401"/>
      <c r="AZ407" s="401"/>
      <c r="BA407" s="401"/>
      <c r="BB407" s="401"/>
      <c r="BC407" s="401"/>
      <c r="BD407" s="401"/>
      <c r="BE407" s="401"/>
      <c r="BF407" s="401"/>
      <c r="BG407" s="401"/>
      <c r="BH407" s="401"/>
      <c r="BI407" s="401"/>
      <c r="BJ407" s="401"/>
      <c r="BK407" s="401"/>
      <c r="BL407" s="401"/>
      <c r="BM407" s="401"/>
      <c r="BN407" s="401"/>
      <c r="BO407" s="401"/>
      <c r="BP407" s="401"/>
      <c r="BQ407" s="401"/>
      <c r="BR407" s="401"/>
      <c r="BS407" s="401"/>
      <c r="BT407" s="401"/>
      <c r="BU407" s="401"/>
      <c r="BV407" s="401"/>
      <c r="BW407" s="401"/>
      <c r="BX407" s="401"/>
      <c r="BY407" s="401"/>
      <c r="BZ407" s="401"/>
      <c r="CA407" s="401"/>
      <c r="CB407" s="401"/>
      <c r="CC407" s="401"/>
      <c r="CD407" s="401"/>
      <c r="CE407" s="401"/>
      <c r="CF407" s="401"/>
      <c r="CG407" s="401"/>
      <c r="CH407" s="401"/>
      <c r="CI407" s="401"/>
      <c r="CJ407" s="401"/>
      <c r="CK407" s="401"/>
      <c r="CL407" s="401"/>
      <c r="CM407" s="401"/>
      <c r="CN407" s="401"/>
      <c r="CO407" s="401"/>
      <c r="CP407" s="401"/>
      <c r="CQ407" s="401"/>
      <c r="CR407" s="401"/>
      <c r="CS407" s="401"/>
      <c r="CT407" s="401"/>
      <c r="CU407" s="401"/>
      <c r="CV407" s="401"/>
      <c r="CW407" s="401"/>
      <c r="CX407" s="401"/>
      <c r="CY407" s="401"/>
      <c r="CZ407" s="401"/>
      <c r="DA407" s="401"/>
      <c r="DB407" s="401"/>
      <c r="DC407" s="401"/>
      <c r="DD407" s="401"/>
      <c r="DE407" s="401"/>
      <c r="DF407" s="401"/>
      <c r="DG407" s="401"/>
      <c r="DH407" s="401"/>
      <c r="DI407" s="401"/>
      <c r="DJ407" s="401"/>
      <c r="DK407" s="401"/>
      <c r="DL407" s="401"/>
      <c r="DM407" s="401"/>
      <c r="DN407" s="401"/>
      <c r="DO407" s="401"/>
      <c r="DP407" s="401"/>
      <c r="DQ407" s="401"/>
      <c r="DR407" s="401"/>
      <c r="DS407" s="401"/>
      <c r="DT407" s="401"/>
      <c r="DU407" s="401"/>
      <c r="DV407" s="401"/>
      <c r="DW407" s="401"/>
      <c r="DX407" s="401"/>
      <c r="DY407" s="401"/>
      <c r="DZ407" s="401"/>
      <c r="EA407" s="401"/>
      <c r="EB407" s="401"/>
      <c r="EC407" s="401"/>
      <c r="ED407" s="401"/>
      <c r="EE407" s="401"/>
      <c r="EF407" s="401"/>
      <c r="EG407" s="401"/>
      <c r="EH407" s="401"/>
      <c r="EI407" s="401"/>
      <c r="EJ407" s="401"/>
      <c r="EK407" s="401"/>
      <c r="EL407" s="401"/>
      <c r="EM407" s="401"/>
      <c r="EN407" s="401"/>
      <c r="EO407" s="401"/>
      <c r="EP407" s="401"/>
      <c r="EQ407" s="401"/>
      <c r="ER407" s="401"/>
      <c r="ES407" s="401"/>
      <c r="ET407" s="401"/>
      <c r="EU407" s="401"/>
      <c r="EV407" s="401"/>
      <c r="EW407" s="401"/>
      <c r="EX407" s="401"/>
      <c r="EY407" s="401"/>
      <c r="EZ407" s="401"/>
      <c r="FA407" s="401"/>
      <c r="FB407" s="401"/>
      <c r="FC407" s="401"/>
      <c r="FD407" s="401"/>
      <c r="FE407" s="401"/>
      <c r="FF407" s="401"/>
      <c r="FG407" s="401"/>
      <c r="FH407" s="401"/>
      <c r="FI407" s="401"/>
      <c r="FJ407" s="401"/>
      <c r="FK407" s="401"/>
      <c r="FL407" s="401"/>
      <c r="FM407" s="401"/>
      <c r="FN407" s="401"/>
      <c r="FO407" s="401"/>
      <c r="FP407" s="401"/>
      <c r="FQ407" s="401"/>
      <c r="FR407" s="401"/>
      <c r="FS407" s="401"/>
      <c r="FT407" s="401"/>
      <c r="FU407" s="401"/>
      <c r="FV407" s="401"/>
      <c r="FW407" s="401"/>
      <c r="FX407" s="401"/>
      <c r="FY407" s="401"/>
      <c r="FZ407" s="401"/>
      <c r="GA407" s="401"/>
      <c r="GB407" s="401"/>
      <c r="GC407" s="401"/>
      <c r="GD407" s="401"/>
      <c r="GE407" s="401"/>
      <c r="GF407" s="401"/>
      <c r="GG407" s="401"/>
      <c r="GH407" s="401"/>
      <c r="GI407" s="401"/>
      <c r="GJ407" s="401"/>
      <c r="GK407" s="401"/>
      <c r="GL407" s="401"/>
      <c r="GM407" s="401"/>
      <c r="GN407" s="401"/>
      <c r="GO407" s="401"/>
      <c r="GP407" s="401"/>
      <c r="GQ407" s="401"/>
      <c r="GR407" s="401"/>
      <c r="GS407" s="401"/>
      <c r="GT407" s="401"/>
      <c r="GU407" s="401"/>
      <c r="GV407" s="401"/>
      <c r="GW407" s="401"/>
      <c r="GX407" s="401"/>
      <c r="GY407" s="401"/>
      <c r="GZ407" s="401"/>
      <c r="HA407" s="401"/>
      <c r="HB407" s="401"/>
      <c r="HC407" s="401"/>
      <c r="HD407" s="401"/>
      <c r="HE407" s="401"/>
      <c r="HF407" s="401"/>
      <c r="HG407" s="401"/>
      <c r="HH407" s="401"/>
      <c r="HI407" s="401"/>
      <c r="HJ407" s="401"/>
      <c r="HK407" s="401"/>
      <c r="HL407" s="401"/>
      <c r="HM407" s="401"/>
      <c r="HN407" s="401"/>
      <c r="HO407" s="401"/>
      <c r="HP407" s="401"/>
      <c r="HQ407" s="401"/>
      <c r="HR407" s="401"/>
      <c r="HS407" s="401"/>
      <c r="HT407" s="401"/>
      <c r="HU407" s="401"/>
      <c r="HV407" s="401"/>
      <c r="HW407" s="401"/>
      <c r="HX407" s="401"/>
      <c r="HY407" s="401"/>
      <c r="HZ407" s="401"/>
      <c r="IA407" s="401"/>
      <c r="IB407" s="401"/>
      <c r="IC407" s="401"/>
      <c r="ID407" s="401"/>
      <c r="IE407" s="401"/>
      <c r="IF407" s="401"/>
      <c r="IG407" s="401"/>
      <c r="IH407" s="401"/>
      <c r="II407" s="401"/>
      <c r="IJ407" s="401"/>
      <c r="IK407" s="401"/>
      <c r="IL407" s="401"/>
      <c r="IM407" s="401"/>
      <c r="IN407" s="401"/>
      <c r="IO407" s="401"/>
      <c r="IP407" s="401"/>
      <c r="IQ407" s="401"/>
      <c r="IR407" s="401"/>
      <c r="IS407" s="401"/>
      <c r="IT407" s="401"/>
      <c r="IU407" s="401"/>
      <c r="IV407" s="401"/>
      <c r="IW407" s="401"/>
      <c r="IX407" s="401"/>
      <c r="IY407" s="401"/>
      <c r="IZ407" s="401"/>
      <c r="JA407" s="401"/>
      <c r="JB407" s="401"/>
      <c r="JC407" s="401"/>
      <c r="JD407" s="401"/>
      <c r="JE407" s="401"/>
      <c r="JF407" s="401"/>
      <c r="JG407" s="401"/>
      <c r="JH407" s="401"/>
      <c r="JI407" s="401"/>
      <c r="JJ407" s="401"/>
      <c r="JK407" s="401"/>
      <c r="JL407" s="401"/>
      <c r="JM407" s="401"/>
      <c r="JN407" s="401"/>
      <c r="JO407" s="401"/>
      <c r="JP407" s="401"/>
      <c r="JQ407" s="401"/>
      <c r="JR407" s="401"/>
      <c r="JS407" s="401"/>
      <c r="JT407" s="401"/>
      <c r="JU407" s="401"/>
      <c r="JV407" s="401"/>
      <c r="JW407" s="401"/>
      <c r="JX407" s="401"/>
      <c r="JY407" s="401"/>
      <c r="JZ407" s="401"/>
      <c r="KA407" s="401"/>
      <c r="KB407" s="401"/>
      <c r="KC407" s="401"/>
      <c r="KD407" s="401"/>
      <c r="KE407" s="401"/>
      <c r="KF407" s="401"/>
      <c r="KG407" s="401"/>
      <c r="KH407" s="401"/>
      <c r="KI407" s="401"/>
      <c r="KJ407" s="401"/>
      <c r="KK407" s="401"/>
      <c r="KL407" s="401"/>
      <c r="KM407" s="401"/>
      <c r="KN407" s="401"/>
      <c r="KO407" s="401"/>
      <c r="KP407" s="401"/>
      <c r="KQ407" s="401"/>
      <c r="KR407" s="401"/>
      <c r="KS407" s="401"/>
      <c r="KT407" s="401"/>
      <c r="KU407" s="401"/>
      <c r="KV407" s="401"/>
      <c r="KW407" s="401"/>
      <c r="KX407" s="401"/>
      <c r="KY407" s="401"/>
      <c r="KZ407" s="401"/>
      <c r="LA407" s="401"/>
      <c r="LB407" s="401"/>
      <c r="LC407" s="401"/>
      <c r="LD407" s="401"/>
      <c r="LE407" s="401"/>
      <c r="LF407" s="401"/>
      <c r="LG407" s="401"/>
      <c r="LH407" s="401"/>
      <c r="LI407" s="401"/>
      <c r="LJ407" s="401"/>
      <c r="LK407" s="401"/>
      <c r="LL407" s="401"/>
      <c r="LM407" s="401"/>
      <c r="LN407" s="401"/>
      <c r="LO407" s="401"/>
      <c r="LP407" s="401"/>
      <c r="LQ407" s="401"/>
      <c r="LR407" s="401"/>
      <c r="LS407" s="401"/>
      <c r="LT407" s="401"/>
      <c r="LU407" s="401"/>
      <c r="LV407" s="401"/>
      <c r="LW407" s="401"/>
      <c r="LX407" s="401"/>
      <c r="LY407" s="401"/>
      <c r="LZ407" s="401"/>
      <c r="MA407" s="401"/>
      <c r="MB407" s="401"/>
      <c r="MC407" s="401"/>
      <c r="MD407" s="401"/>
      <c r="ME407" s="401"/>
      <c r="MF407" s="401"/>
      <c r="MG407" s="401"/>
      <c r="MH407" s="401"/>
      <c r="MI407" s="401"/>
      <c r="MJ407" s="401"/>
      <c r="MK407" s="401"/>
      <c r="ML407" s="401"/>
      <c r="MM407" s="401"/>
      <c r="MN407" s="401"/>
      <c r="MO407" s="401"/>
      <c r="MP407" s="401"/>
      <c r="MQ407" s="401"/>
      <c r="MR407" s="401"/>
      <c r="MS407" s="401"/>
      <c r="MT407" s="401"/>
      <c r="MU407" s="401"/>
      <c r="MV407" s="401"/>
      <c r="MW407" s="401"/>
      <c r="MX407" s="401"/>
      <c r="MY407" s="401"/>
      <c r="MZ407" s="401"/>
      <c r="NA407" s="401"/>
      <c r="NB407" s="401"/>
      <c r="NC407" s="401"/>
      <c r="ND407" s="401"/>
      <c r="NE407" s="401"/>
      <c r="NF407" s="401"/>
      <c r="NG407" s="401"/>
      <c r="NH407" s="401"/>
      <c r="NI407" s="401"/>
      <c r="NJ407" s="401"/>
      <c r="NK407" s="401"/>
      <c r="NL407" s="401"/>
      <c r="NM407" s="401"/>
      <c r="NN407" s="401"/>
      <c r="NO407" s="401"/>
      <c r="NP407" s="401"/>
      <c r="NQ407" s="401"/>
      <c r="NR407" s="401"/>
      <c r="NS407" s="401"/>
      <c r="NT407" s="401"/>
      <c r="NU407" s="401"/>
      <c r="NV407" s="401"/>
      <c r="NW407" s="401"/>
      <c r="NX407" s="401"/>
      <c r="NY407" s="401"/>
      <c r="NZ407" s="401"/>
      <c r="OA407" s="401"/>
      <c r="OB407" s="401"/>
      <c r="OC407" s="401"/>
      <c r="OD407" s="401"/>
      <c r="OE407" s="401"/>
      <c r="OF407" s="401"/>
      <c r="OG407" s="401"/>
      <c r="OH407" s="401"/>
      <c r="OI407" s="401"/>
      <c r="OJ407" s="401"/>
      <c r="OK407" s="401"/>
      <c r="OL407" s="401"/>
      <c r="OM407" s="401"/>
      <c r="ON407" s="401"/>
      <c r="OO407" s="401"/>
      <c r="OP407" s="401"/>
      <c r="OQ407" s="401"/>
      <c r="OR407" s="401"/>
      <c r="OS407" s="401"/>
      <c r="OT407" s="401"/>
      <c r="OU407" s="401"/>
      <c r="OV407" s="401"/>
      <c r="OW407" s="401"/>
      <c r="OX407" s="401"/>
      <c r="OY407" s="401"/>
      <c r="OZ407" s="401"/>
      <c r="PA407" s="401"/>
      <c r="PB407" s="401"/>
      <c r="PC407" s="401"/>
      <c r="PD407" s="401"/>
      <c r="PE407" s="401"/>
      <c r="PF407" s="401"/>
      <c r="PG407" s="401"/>
      <c r="PH407" s="401"/>
      <c r="PI407" s="401"/>
      <c r="PJ407" s="401"/>
      <c r="PK407" s="401"/>
      <c r="PL407" s="401"/>
      <c r="PM407" s="401"/>
      <c r="PN407" s="401"/>
      <c r="PO407" s="401"/>
      <c r="PP407" s="401"/>
      <c r="PQ407" s="401"/>
      <c r="PR407" s="401"/>
      <c r="PS407" s="401"/>
      <c r="PT407" s="401"/>
      <c r="PU407" s="401"/>
      <c r="PV407" s="401"/>
      <c r="PW407" s="401"/>
      <c r="PX407" s="401"/>
      <c r="PY407" s="401"/>
      <c r="PZ407" s="401"/>
      <c r="QA407" s="401"/>
      <c r="QB407" s="401"/>
      <c r="QC407" s="401"/>
      <c r="QD407" s="401"/>
      <c r="QE407" s="401"/>
      <c r="QF407" s="401"/>
      <c r="QG407" s="401"/>
      <c r="QH407" s="401"/>
      <c r="QI407" s="401"/>
      <c r="QJ407" s="401"/>
      <c r="QK407" s="401"/>
      <c r="QL407" s="401"/>
      <c r="QM407" s="401"/>
      <c r="QN407" s="401"/>
      <c r="QO407" s="401"/>
      <c r="QP407" s="401"/>
      <c r="QQ407" s="401"/>
      <c r="QR407" s="401"/>
      <c r="QS407" s="401"/>
      <c r="QT407" s="401"/>
      <c r="QU407" s="401"/>
      <c r="QV407" s="401"/>
      <c r="QW407" s="401"/>
      <c r="QX407" s="401"/>
      <c r="QY407" s="401"/>
      <c r="QZ407" s="401"/>
      <c r="RA407" s="401"/>
      <c r="RB407" s="401"/>
      <c r="RC407" s="401"/>
      <c r="RD407" s="401"/>
      <c r="RE407" s="401"/>
      <c r="RF407" s="401"/>
      <c r="RG407" s="401"/>
      <c r="RH407" s="401"/>
      <c r="RI407" s="401"/>
      <c r="RJ407" s="401"/>
      <c r="RK407" s="401"/>
      <c r="RL407" s="401"/>
      <c r="RM407" s="401"/>
      <c r="RN407" s="401"/>
      <c r="RO407" s="401"/>
      <c r="RP407" s="401"/>
      <c r="RQ407" s="401"/>
      <c r="RR407" s="401"/>
      <c r="RS407" s="401"/>
      <c r="RT407" s="401"/>
      <c r="RU407" s="401"/>
      <c r="RV407" s="401"/>
      <c r="RW407" s="401"/>
      <c r="RX407" s="401"/>
      <c r="RY407" s="401"/>
      <c r="RZ407" s="401"/>
      <c r="SA407" s="401"/>
      <c r="SB407" s="401"/>
      <c r="SC407" s="401"/>
      <c r="SD407" s="401"/>
      <c r="SE407" s="401"/>
      <c r="SF407" s="401"/>
      <c r="SG407" s="401"/>
      <c r="SH407" s="401"/>
      <c r="SI407" s="401"/>
      <c r="SJ407" s="401"/>
      <c r="SK407" s="401"/>
      <c r="SL407" s="401"/>
      <c r="SM407" s="401"/>
      <c r="SN407" s="401"/>
      <c r="SO407" s="401"/>
      <c r="SP407" s="401"/>
      <c r="SQ407" s="401"/>
      <c r="SR407" s="401"/>
      <c r="SS407" s="401"/>
      <c r="ST407" s="401"/>
      <c r="SU407" s="401"/>
      <c r="SV407" s="401"/>
      <c r="SW407" s="401"/>
      <c r="SX407" s="401"/>
      <c r="SY407" s="401"/>
      <c r="SZ407" s="401"/>
      <c r="TA407" s="401"/>
      <c r="TB407" s="401"/>
      <c r="TC407" s="401"/>
      <c r="TD407" s="401"/>
      <c r="TE407" s="401"/>
      <c r="TF407" s="401"/>
      <c r="TG407" s="401"/>
      <c r="TH407" s="401"/>
      <c r="TI407" s="401"/>
      <c r="TJ407" s="401"/>
      <c r="TK407" s="401"/>
      <c r="TL407" s="401"/>
      <c r="TM407" s="401"/>
      <c r="TN407" s="401"/>
      <c r="TO407" s="401"/>
      <c r="TP407" s="401"/>
      <c r="TQ407" s="401"/>
      <c r="TR407" s="401"/>
      <c r="TS407" s="401"/>
      <c r="TT407" s="401"/>
      <c r="TU407" s="401"/>
      <c r="TV407" s="401"/>
      <c r="TW407" s="401"/>
      <c r="TX407" s="401"/>
      <c r="TY407" s="401"/>
      <c r="TZ407" s="401"/>
      <c r="UA407" s="401"/>
      <c r="UB407" s="401"/>
      <c r="UC407" s="401"/>
      <c r="UD407" s="401"/>
      <c r="UE407" s="401"/>
      <c r="UF407" s="401"/>
      <c r="UG407" s="401"/>
      <c r="UH407" s="401"/>
      <c r="UI407" s="401"/>
      <c r="UJ407" s="401"/>
      <c r="UK407" s="401"/>
      <c r="UL407" s="401"/>
      <c r="UM407" s="401"/>
    </row>
    <row r="408" spans="1:559" s="401" customFormat="1" ht="13.95" customHeight="1">
      <c r="A408" s="953"/>
      <c r="B408" s="468" t="s">
        <v>1515</v>
      </c>
      <c r="C408" s="469" t="s">
        <v>891</v>
      </c>
      <c r="D408" s="469" t="s">
        <v>1653</v>
      </c>
      <c r="E408" s="469" t="s">
        <v>1654</v>
      </c>
      <c r="F408" s="470">
        <v>45.5</v>
      </c>
      <c r="G408" s="470">
        <v>0.69</v>
      </c>
      <c r="H408" s="470">
        <v>3.99</v>
      </c>
      <c r="I408" s="471">
        <f>COUNT(F408:F412)</f>
        <v>5</v>
      </c>
      <c r="J408" s="472">
        <f>AVERAGE(F408:F412)</f>
        <v>46.12</v>
      </c>
      <c r="K408" s="472">
        <f>STDEV(F408:F412)</f>
        <v>2.9096821132213067</v>
      </c>
      <c r="L408" s="473">
        <f>K408/J408</f>
        <v>6.3089377996992782E-2</v>
      </c>
      <c r="M408" s="474">
        <f t="shared" si="213"/>
        <v>0.21308169616975647</v>
      </c>
      <c r="N408" s="475">
        <f t="shared" si="214"/>
        <v>0.41563162057406383</v>
      </c>
      <c r="O408" s="475">
        <f t="shared" si="215"/>
        <v>0.16873675885187234</v>
      </c>
      <c r="P408" s="475">
        <f t="shared" si="216"/>
        <v>0.83126324114812766</v>
      </c>
      <c r="Q408" s="476">
        <f t="shared" si="217"/>
        <v>4.1563162057406382</v>
      </c>
      <c r="R408" s="457">
        <f>COUNT(F408:F412)</f>
        <v>5</v>
      </c>
      <c r="S408" s="458">
        <f>AVERAGE(F408:F412)</f>
        <v>46.12</v>
      </c>
      <c r="T408" s="458">
        <f>STDEV(F408:F412)</f>
        <v>2.9096821132213067</v>
      </c>
      <c r="U408" s="459">
        <f t="shared" ref="U408" si="228">T408/S408</f>
        <v>6.3089377996992782E-2</v>
      </c>
      <c r="V408" s="478">
        <f t="shared" si="218"/>
        <v>0.61999999999999744</v>
      </c>
      <c r="W408" s="478">
        <f t="shared" si="219"/>
        <v>1.5089999999999999</v>
      </c>
      <c r="X408" s="479">
        <f t="shared" si="220"/>
        <v>4.3907103088509514</v>
      </c>
      <c r="Y408" s="480" t="str">
        <f t="shared" si="221"/>
        <v>Accept</v>
      </c>
      <c r="Z408" s="479"/>
      <c r="AA408" s="479"/>
      <c r="AB408" s="481"/>
      <c r="AC408" s="481"/>
      <c r="AD408" s="479"/>
      <c r="AE408" s="481"/>
      <c r="AF408" s="464">
        <f>COUNT(F408:F412)</f>
        <v>5</v>
      </c>
      <c r="AG408" s="465">
        <f>AVERAGE(F408:F412)</f>
        <v>46.12</v>
      </c>
      <c r="AH408" s="465">
        <f>STDEV(F408:F412)</f>
        <v>2.9096821132213067</v>
      </c>
      <c r="AI408" s="466">
        <f>AH408/AG408</f>
        <v>6.3089377996992782E-2</v>
      </c>
      <c r="AJ408" s="552"/>
      <c r="AK408" s="552"/>
      <c r="AL408" s="552"/>
    </row>
    <row r="409" spans="1:559" s="401" customFormat="1" ht="13.95" customHeight="1">
      <c r="A409" s="953"/>
      <c r="B409" s="468" t="s">
        <v>1515</v>
      </c>
      <c r="C409" s="469" t="s">
        <v>891</v>
      </c>
      <c r="D409" s="469" t="s">
        <v>1655</v>
      </c>
      <c r="E409" s="469" t="s">
        <v>1656</v>
      </c>
      <c r="F409" s="470">
        <v>45.94</v>
      </c>
      <c r="G409" s="470">
        <v>0.55000000000000004</v>
      </c>
      <c r="H409" s="470">
        <v>4</v>
      </c>
      <c r="I409" s="471">
        <f t="shared" ref="I409:L412" si="229">I408</f>
        <v>5</v>
      </c>
      <c r="J409" s="472">
        <f t="shared" si="229"/>
        <v>46.12</v>
      </c>
      <c r="K409" s="472">
        <f t="shared" si="229"/>
        <v>2.9096821132213067</v>
      </c>
      <c r="L409" s="473">
        <f t="shared" si="229"/>
        <v>6.3089377996992782E-2</v>
      </c>
      <c r="M409" s="474">
        <f t="shared" si="213"/>
        <v>6.1862427920252039E-2</v>
      </c>
      <c r="N409" s="475">
        <f t="shared" si="214"/>
        <v>0.47533619416971129</v>
      </c>
      <c r="O409" s="475">
        <f t="shared" si="215"/>
        <v>4.932761166057742E-2</v>
      </c>
      <c r="P409" s="475">
        <f t="shared" si="216"/>
        <v>0.95067238833942258</v>
      </c>
      <c r="Q409" s="476">
        <f t="shared" si="217"/>
        <v>4.7533619416971131</v>
      </c>
      <c r="R409" s="477"/>
      <c r="S409" s="472"/>
      <c r="T409" s="472"/>
      <c r="U409" s="473"/>
      <c r="V409" s="478">
        <f t="shared" si="218"/>
        <v>0.17999999999999972</v>
      </c>
      <c r="W409" s="478">
        <f t="shared" si="219"/>
        <v>1.5089999999999999</v>
      </c>
      <c r="X409" s="479">
        <f t="shared" si="220"/>
        <v>4.3907103088509514</v>
      </c>
      <c r="Y409" s="480" t="str">
        <f t="shared" si="221"/>
        <v>Accept</v>
      </c>
      <c r="Z409" s="479"/>
      <c r="AA409" s="479"/>
      <c r="AB409" s="481"/>
      <c r="AC409" s="481"/>
      <c r="AD409" s="479"/>
      <c r="AE409" s="481"/>
      <c r="AF409" s="464"/>
      <c r="AG409" s="482"/>
      <c r="AH409" s="482"/>
      <c r="AI409" s="483"/>
      <c r="AJ409" s="552"/>
      <c r="AK409" s="552"/>
      <c r="AL409" s="552"/>
    </row>
    <row r="410" spans="1:559" s="401" customFormat="1" ht="13.95" customHeight="1">
      <c r="A410" s="953"/>
      <c r="B410" s="468" t="s">
        <v>1515</v>
      </c>
      <c r="C410" s="469" t="s">
        <v>891</v>
      </c>
      <c r="D410" s="469" t="s">
        <v>1657</v>
      </c>
      <c r="E410" s="469" t="s">
        <v>1658</v>
      </c>
      <c r="F410" s="470">
        <v>49.31</v>
      </c>
      <c r="G410" s="470">
        <v>0.74</v>
      </c>
      <c r="H410" s="470">
        <v>4.33</v>
      </c>
      <c r="I410" s="471">
        <f t="shared" si="229"/>
        <v>5</v>
      </c>
      <c r="J410" s="472">
        <f t="shared" si="229"/>
        <v>46.12</v>
      </c>
      <c r="K410" s="472">
        <f t="shared" si="229"/>
        <v>2.9096821132213067</v>
      </c>
      <c r="L410" s="473">
        <f t="shared" si="229"/>
        <v>6.3089377996992782E-2</v>
      </c>
      <c r="M410" s="474">
        <f t="shared" si="213"/>
        <v>1.0963396948089146</v>
      </c>
      <c r="N410" s="475">
        <f t="shared" si="214"/>
        <v>0.86353492791739628</v>
      </c>
      <c r="O410" s="475">
        <f t="shared" si="215"/>
        <v>0.72706985583479256</v>
      </c>
      <c r="P410" s="475">
        <f t="shared" si="216"/>
        <v>0.27293014416520744</v>
      </c>
      <c r="Q410" s="476">
        <f t="shared" si="217"/>
        <v>1.3646507208260372</v>
      </c>
      <c r="R410" s="477"/>
      <c r="S410" s="472"/>
      <c r="T410" s="472"/>
      <c r="U410" s="473"/>
      <c r="V410" s="478">
        <f t="shared" si="218"/>
        <v>3.1900000000000048</v>
      </c>
      <c r="W410" s="478">
        <f t="shared" si="219"/>
        <v>1.5089999999999999</v>
      </c>
      <c r="X410" s="479">
        <f t="shared" si="220"/>
        <v>4.3907103088509514</v>
      </c>
      <c r="Y410" s="480" t="str">
        <f t="shared" si="221"/>
        <v>Accept</v>
      </c>
      <c r="Z410" s="479"/>
      <c r="AA410" s="479"/>
      <c r="AB410" s="481"/>
      <c r="AC410" s="481"/>
      <c r="AD410" s="479"/>
      <c r="AE410" s="481"/>
      <c r="AF410" s="464"/>
      <c r="AG410" s="482"/>
      <c r="AH410" s="482"/>
      <c r="AI410" s="483"/>
      <c r="AJ410" s="552"/>
      <c r="AK410" s="552"/>
      <c r="AL410" s="552"/>
    </row>
    <row r="411" spans="1:559" s="401" customFormat="1" ht="13.95" customHeight="1">
      <c r="A411" s="953"/>
      <c r="B411" s="468" t="s">
        <v>1515</v>
      </c>
      <c r="C411" s="469" t="s">
        <v>891</v>
      </c>
      <c r="D411" s="469" t="s">
        <v>1659</v>
      </c>
      <c r="E411" s="469" t="s">
        <v>1660</v>
      </c>
      <c r="F411" s="470">
        <v>41.73</v>
      </c>
      <c r="G411" s="470">
        <v>0.61</v>
      </c>
      <c r="H411" s="470">
        <v>3.65</v>
      </c>
      <c r="I411" s="471">
        <f t="shared" si="229"/>
        <v>5</v>
      </c>
      <c r="J411" s="472">
        <f t="shared" si="229"/>
        <v>46.12</v>
      </c>
      <c r="K411" s="472">
        <f t="shared" si="229"/>
        <v>2.9096821132213067</v>
      </c>
      <c r="L411" s="473">
        <f t="shared" si="229"/>
        <v>6.3089377996992782E-2</v>
      </c>
      <c r="M411" s="474">
        <f t="shared" si="213"/>
        <v>1.5087558809439272</v>
      </c>
      <c r="N411" s="475">
        <f t="shared" si="214"/>
        <v>6.5680589616493062E-2</v>
      </c>
      <c r="O411" s="475">
        <f t="shared" si="215"/>
        <v>0.86863882076701393</v>
      </c>
      <c r="P411" s="475">
        <f t="shared" si="216"/>
        <v>0.13136117923298612</v>
      </c>
      <c r="Q411" s="476">
        <f t="shared" si="217"/>
        <v>0.65680589616493057</v>
      </c>
      <c r="R411" s="477"/>
      <c r="S411" s="472"/>
      <c r="T411" s="472"/>
      <c r="U411" s="473"/>
      <c r="V411" s="478">
        <f t="shared" si="218"/>
        <v>4.3900000000000006</v>
      </c>
      <c r="W411" s="478">
        <f t="shared" si="219"/>
        <v>1.5089999999999999</v>
      </c>
      <c r="X411" s="479">
        <f t="shared" si="220"/>
        <v>4.3907103088509514</v>
      </c>
      <c r="Y411" s="480" t="str">
        <f t="shared" si="221"/>
        <v>Accept</v>
      </c>
      <c r="Z411" s="479"/>
      <c r="AA411" s="479"/>
      <c r="AB411" s="481"/>
      <c r="AC411" s="481"/>
      <c r="AD411" s="479"/>
      <c r="AE411" s="481"/>
      <c r="AF411" s="464"/>
      <c r="AG411" s="482"/>
      <c r="AH411" s="482"/>
      <c r="AI411" s="483"/>
      <c r="AJ411" s="552"/>
      <c r="AK411" s="552"/>
      <c r="AL411" s="552"/>
    </row>
    <row r="412" spans="1:559" s="501" customFormat="1" ht="13.95" customHeight="1">
      <c r="A412" s="953"/>
      <c r="B412" s="484" t="s">
        <v>1515</v>
      </c>
      <c r="C412" s="485" t="s">
        <v>891</v>
      </c>
      <c r="D412" s="485" t="s">
        <v>1661</v>
      </c>
      <c r="E412" s="485" t="s">
        <v>1662</v>
      </c>
      <c r="F412" s="486">
        <v>48.12</v>
      </c>
      <c r="G412" s="486">
        <v>0.54</v>
      </c>
      <c r="H412" s="486">
        <v>4.1900000000000004</v>
      </c>
      <c r="I412" s="487">
        <f t="shared" si="229"/>
        <v>5</v>
      </c>
      <c r="J412" s="488">
        <f t="shared" si="229"/>
        <v>46.12</v>
      </c>
      <c r="K412" s="488">
        <f t="shared" si="229"/>
        <v>2.9096821132213067</v>
      </c>
      <c r="L412" s="489">
        <f t="shared" si="229"/>
        <v>6.3089377996992782E-2</v>
      </c>
      <c r="M412" s="490">
        <f t="shared" si="213"/>
        <v>0.68736031022502375</v>
      </c>
      <c r="N412" s="491">
        <f t="shared" si="214"/>
        <v>0.75407214892478702</v>
      </c>
      <c r="O412" s="491">
        <f t="shared" si="215"/>
        <v>0.50814429784957404</v>
      </c>
      <c r="P412" s="491">
        <f t="shared" si="216"/>
        <v>0.49185570215042596</v>
      </c>
      <c r="Q412" s="492">
        <f t="shared" si="217"/>
        <v>2.4592785107521298</v>
      </c>
      <c r="R412" s="493"/>
      <c r="S412" s="488"/>
      <c r="T412" s="488"/>
      <c r="U412" s="489"/>
      <c r="V412" s="494">
        <f t="shared" si="218"/>
        <v>2</v>
      </c>
      <c r="W412" s="494">
        <f t="shared" si="219"/>
        <v>1.5089999999999999</v>
      </c>
      <c r="X412" s="495">
        <f t="shared" si="220"/>
        <v>4.3907103088509514</v>
      </c>
      <c r="Y412" s="496" t="str">
        <f t="shared" si="221"/>
        <v>Accept</v>
      </c>
      <c r="Z412" s="495"/>
      <c r="AA412" s="495"/>
      <c r="AB412" s="497"/>
      <c r="AC412" s="497"/>
      <c r="AD412" s="495"/>
      <c r="AE412" s="497"/>
      <c r="AF412" s="498"/>
      <c r="AG412" s="499"/>
      <c r="AH412" s="499"/>
      <c r="AI412" s="500"/>
      <c r="AJ412" s="552"/>
      <c r="AK412" s="552"/>
      <c r="AL412" s="552"/>
      <c r="AM412" s="401"/>
      <c r="AN412" s="401"/>
      <c r="AO412" s="401"/>
      <c r="AP412" s="401"/>
      <c r="AQ412" s="401"/>
      <c r="AR412" s="401"/>
      <c r="AS412" s="401"/>
      <c r="AT412" s="401"/>
      <c r="AU412" s="401"/>
      <c r="AV412" s="401"/>
      <c r="AW412" s="401"/>
      <c r="AX412" s="401"/>
      <c r="AY412" s="401"/>
      <c r="AZ412" s="401"/>
      <c r="BA412" s="401"/>
      <c r="BB412" s="401"/>
      <c r="BC412" s="401"/>
      <c r="BD412" s="401"/>
      <c r="BE412" s="401"/>
      <c r="BF412" s="401"/>
      <c r="BG412" s="401"/>
      <c r="BH412" s="401"/>
      <c r="BI412" s="401"/>
      <c r="BJ412" s="401"/>
      <c r="BK412" s="401"/>
      <c r="BL412" s="401"/>
      <c r="BM412" s="401"/>
      <c r="BN412" s="401"/>
      <c r="BO412" s="401"/>
      <c r="BP412" s="401"/>
      <c r="BQ412" s="401"/>
      <c r="BR412" s="401"/>
      <c r="BS412" s="401"/>
      <c r="BT412" s="401"/>
      <c r="BU412" s="401"/>
      <c r="BV412" s="401"/>
      <c r="BW412" s="401"/>
      <c r="BX412" s="401"/>
      <c r="BY412" s="401"/>
      <c r="BZ412" s="401"/>
      <c r="CA412" s="401"/>
      <c r="CB412" s="401"/>
      <c r="CC412" s="401"/>
      <c r="CD412" s="401"/>
      <c r="CE412" s="401"/>
      <c r="CF412" s="401"/>
      <c r="CG412" s="401"/>
      <c r="CH412" s="401"/>
      <c r="CI412" s="401"/>
      <c r="CJ412" s="401"/>
      <c r="CK412" s="401"/>
      <c r="CL412" s="401"/>
      <c r="CM412" s="401"/>
      <c r="CN412" s="401"/>
      <c r="CO412" s="401"/>
      <c r="CP412" s="401"/>
      <c r="CQ412" s="401"/>
      <c r="CR412" s="401"/>
      <c r="CS412" s="401"/>
      <c r="CT412" s="401"/>
      <c r="CU412" s="401"/>
      <c r="CV412" s="401"/>
      <c r="CW412" s="401"/>
      <c r="CX412" s="401"/>
      <c r="CY412" s="401"/>
      <c r="CZ412" s="401"/>
      <c r="DA412" s="401"/>
      <c r="DB412" s="401"/>
      <c r="DC412" s="401"/>
      <c r="DD412" s="401"/>
      <c r="DE412" s="401"/>
      <c r="DF412" s="401"/>
      <c r="DG412" s="401"/>
      <c r="DH412" s="401"/>
      <c r="DI412" s="401"/>
      <c r="DJ412" s="401"/>
      <c r="DK412" s="401"/>
      <c r="DL412" s="401"/>
      <c r="DM412" s="401"/>
      <c r="DN412" s="401"/>
      <c r="DO412" s="401"/>
      <c r="DP412" s="401"/>
      <c r="DQ412" s="401"/>
      <c r="DR412" s="401"/>
      <c r="DS412" s="401"/>
      <c r="DT412" s="401"/>
      <c r="DU412" s="401"/>
      <c r="DV412" s="401"/>
      <c r="DW412" s="401"/>
      <c r="DX412" s="401"/>
      <c r="DY412" s="401"/>
      <c r="DZ412" s="401"/>
      <c r="EA412" s="401"/>
      <c r="EB412" s="401"/>
      <c r="EC412" s="401"/>
      <c r="ED412" s="401"/>
      <c r="EE412" s="401"/>
      <c r="EF412" s="401"/>
      <c r="EG412" s="401"/>
      <c r="EH412" s="401"/>
      <c r="EI412" s="401"/>
      <c r="EJ412" s="401"/>
      <c r="EK412" s="401"/>
      <c r="EL412" s="401"/>
      <c r="EM412" s="401"/>
      <c r="EN412" s="401"/>
      <c r="EO412" s="401"/>
      <c r="EP412" s="401"/>
      <c r="EQ412" s="401"/>
      <c r="ER412" s="401"/>
      <c r="ES412" s="401"/>
      <c r="ET412" s="401"/>
      <c r="EU412" s="401"/>
      <c r="EV412" s="401"/>
      <c r="EW412" s="401"/>
      <c r="EX412" s="401"/>
      <c r="EY412" s="401"/>
      <c r="EZ412" s="401"/>
      <c r="FA412" s="401"/>
      <c r="FB412" s="401"/>
      <c r="FC412" s="401"/>
      <c r="FD412" s="401"/>
      <c r="FE412" s="401"/>
      <c r="FF412" s="401"/>
      <c r="FG412" s="401"/>
      <c r="FH412" s="401"/>
      <c r="FI412" s="401"/>
      <c r="FJ412" s="401"/>
      <c r="FK412" s="401"/>
      <c r="FL412" s="401"/>
      <c r="FM412" s="401"/>
      <c r="FN412" s="401"/>
      <c r="FO412" s="401"/>
      <c r="FP412" s="401"/>
      <c r="FQ412" s="401"/>
      <c r="FR412" s="401"/>
      <c r="FS412" s="401"/>
      <c r="FT412" s="401"/>
      <c r="FU412" s="401"/>
      <c r="FV412" s="401"/>
      <c r="FW412" s="401"/>
      <c r="FX412" s="401"/>
      <c r="FY412" s="401"/>
      <c r="FZ412" s="401"/>
      <c r="GA412" s="401"/>
      <c r="GB412" s="401"/>
      <c r="GC412" s="401"/>
      <c r="GD412" s="401"/>
      <c r="GE412" s="401"/>
      <c r="GF412" s="401"/>
      <c r="GG412" s="401"/>
      <c r="GH412" s="401"/>
      <c r="GI412" s="401"/>
      <c r="GJ412" s="401"/>
      <c r="GK412" s="401"/>
      <c r="GL412" s="401"/>
      <c r="GM412" s="401"/>
      <c r="GN412" s="401"/>
      <c r="GO412" s="401"/>
      <c r="GP412" s="401"/>
      <c r="GQ412" s="401"/>
      <c r="GR412" s="401"/>
      <c r="GS412" s="401"/>
      <c r="GT412" s="401"/>
      <c r="GU412" s="401"/>
      <c r="GV412" s="401"/>
      <c r="GW412" s="401"/>
      <c r="GX412" s="401"/>
      <c r="GY412" s="401"/>
      <c r="GZ412" s="401"/>
      <c r="HA412" s="401"/>
      <c r="HB412" s="401"/>
      <c r="HC412" s="401"/>
      <c r="HD412" s="401"/>
      <c r="HE412" s="401"/>
      <c r="HF412" s="401"/>
      <c r="HG412" s="401"/>
      <c r="HH412" s="401"/>
      <c r="HI412" s="401"/>
      <c r="HJ412" s="401"/>
      <c r="HK412" s="401"/>
      <c r="HL412" s="401"/>
      <c r="HM412" s="401"/>
      <c r="HN412" s="401"/>
      <c r="HO412" s="401"/>
      <c r="HP412" s="401"/>
      <c r="HQ412" s="401"/>
      <c r="HR412" s="401"/>
      <c r="HS412" s="401"/>
      <c r="HT412" s="401"/>
      <c r="HU412" s="401"/>
      <c r="HV412" s="401"/>
      <c r="HW412" s="401"/>
      <c r="HX412" s="401"/>
      <c r="HY412" s="401"/>
      <c r="HZ412" s="401"/>
      <c r="IA412" s="401"/>
      <c r="IB412" s="401"/>
      <c r="IC412" s="401"/>
      <c r="ID412" s="401"/>
      <c r="IE412" s="401"/>
      <c r="IF412" s="401"/>
      <c r="IG412" s="401"/>
      <c r="IH412" s="401"/>
      <c r="II412" s="401"/>
      <c r="IJ412" s="401"/>
      <c r="IK412" s="401"/>
      <c r="IL412" s="401"/>
      <c r="IM412" s="401"/>
      <c r="IN412" s="401"/>
      <c r="IO412" s="401"/>
      <c r="IP412" s="401"/>
      <c r="IQ412" s="401"/>
      <c r="IR412" s="401"/>
      <c r="IS412" s="401"/>
      <c r="IT412" s="401"/>
      <c r="IU412" s="401"/>
      <c r="IV412" s="401"/>
      <c r="IW412" s="401"/>
      <c r="IX412" s="401"/>
      <c r="IY412" s="401"/>
      <c r="IZ412" s="401"/>
      <c r="JA412" s="401"/>
      <c r="JB412" s="401"/>
      <c r="JC412" s="401"/>
      <c r="JD412" s="401"/>
      <c r="JE412" s="401"/>
      <c r="JF412" s="401"/>
      <c r="JG412" s="401"/>
      <c r="JH412" s="401"/>
      <c r="JI412" s="401"/>
      <c r="JJ412" s="401"/>
      <c r="JK412" s="401"/>
      <c r="JL412" s="401"/>
      <c r="JM412" s="401"/>
      <c r="JN412" s="401"/>
      <c r="JO412" s="401"/>
      <c r="JP412" s="401"/>
      <c r="JQ412" s="401"/>
      <c r="JR412" s="401"/>
      <c r="JS412" s="401"/>
      <c r="JT412" s="401"/>
      <c r="JU412" s="401"/>
      <c r="JV412" s="401"/>
      <c r="JW412" s="401"/>
      <c r="JX412" s="401"/>
      <c r="JY412" s="401"/>
      <c r="JZ412" s="401"/>
      <c r="KA412" s="401"/>
      <c r="KB412" s="401"/>
      <c r="KC412" s="401"/>
      <c r="KD412" s="401"/>
      <c r="KE412" s="401"/>
      <c r="KF412" s="401"/>
      <c r="KG412" s="401"/>
      <c r="KH412" s="401"/>
      <c r="KI412" s="401"/>
      <c r="KJ412" s="401"/>
      <c r="KK412" s="401"/>
      <c r="KL412" s="401"/>
      <c r="KM412" s="401"/>
      <c r="KN412" s="401"/>
      <c r="KO412" s="401"/>
      <c r="KP412" s="401"/>
      <c r="KQ412" s="401"/>
      <c r="KR412" s="401"/>
      <c r="KS412" s="401"/>
      <c r="KT412" s="401"/>
      <c r="KU412" s="401"/>
      <c r="KV412" s="401"/>
      <c r="KW412" s="401"/>
      <c r="KX412" s="401"/>
      <c r="KY412" s="401"/>
      <c r="KZ412" s="401"/>
      <c r="LA412" s="401"/>
      <c r="LB412" s="401"/>
      <c r="LC412" s="401"/>
      <c r="LD412" s="401"/>
      <c r="LE412" s="401"/>
      <c r="LF412" s="401"/>
      <c r="LG412" s="401"/>
      <c r="LH412" s="401"/>
      <c r="LI412" s="401"/>
      <c r="LJ412" s="401"/>
      <c r="LK412" s="401"/>
      <c r="LL412" s="401"/>
      <c r="LM412" s="401"/>
      <c r="LN412" s="401"/>
      <c r="LO412" s="401"/>
      <c r="LP412" s="401"/>
      <c r="LQ412" s="401"/>
      <c r="LR412" s="401"/>
      <c r="LS412" s="401"/>
      <c r="LT412" s="401"/>
      <c r="LU412" s="401"/>
      <c r="LV412" s="401"/>
      <c r="LW412" s="401"/>
      <c r="LX412" s="401"/>
      <c r="LY412" s="401"/>
      <c r="LZ412" s="401"/>
      <c r="MA412" s="401"/>
      <c r="MB412" s="401"/>
      <c r="MC412" s="401"/>
      <c r="MD412" s="401"/>
      <c r="ME412" s="401"/>
      <c r="MF412" s="401"/>
      <c r="MG412" s="401"/>
      <c r="MH412" s="401"/>
      <c r="MI412" s="401"/>
      <c r="MJ412" s="401"/>
      <c r="MK412" s="401"/>
      <c r="ML412" s="401"/>
      <c r="MM412" s="401"/>
      <c r="MN412" s="401"/>
      <c r="MO412" s="401"/>
      <c r="MP412" s="401"/>
      <c r="MQ412" s="401"/>
      <c r="MR412" s="401"/>
      <c r="MS412" s="401"/>
      <c r="MT412" s="401"/>
      <c r="MU412" s="401"/>
      <c r="MV412" s="401"/>
      <c r="MW412" s="401"/>
      <c r="MX412" s="401"/>
      <c r="MY412" s="401"/>
      <c r="MZ412" s="401"/>
      <c r="NA412" s="401"/>
      <c r="NB412" s="401"/>
      <c r="NC412" s="401"/>
      <c r="ND412" s="401"/>
      <c r="NE412" s="401"/>
      <c r="NF412" s="401"/>
      <c r="NG412" s="401"/>
      <c r="NH412" s="401"/>
      <c r="NI412" s="401"/>
      <c r="NJ412" s="401"/>
      <c r="NK412" s="401"/>
      <c r="NL412" s="401"/>
      <c r="NM412" s="401"/>
      <c r="NN412" s="401"/>
      <c r="NO412" s="401"/>
      <c r="NP412" s="401"/>
      <c r="NQ412" s="401"/>
      <c r="NR412" s="401"/>
      <c r="NS412" s="401"/>
      <c r="NT412" s="401"/>
      <c r="NU412" s="401"/>
      <c r="NV412" s="401"/>
      <c r="NW412" s="401"/>
      <c r="NX412" s="401"/>
      <c r="NY412" s="401"/>
      <c r="NZ412" s="401"/>
      <c r="OA412" s="401"/>
      <c r="OB412" s="401"/>
      <c r="OC412" s="401"/>
      <c r="OD412" s="401"/>
      <c r="OE412" s="401"/>
      <c r="OF412" s="401"/>
      <c r="OG412" s="401"/>
      <c r="OH412" s="401"/>
      <c r="OI412" s="401"/>
      <c r="OJ412" s="401"/>
      <c r="OK412" s="401"/>
      <c r="OL412" s="401"/>
      <c r="OM412" s="401"/>
      <c r="ON412" s="401"/>
      <c r="OO412" s="401"/>
      <c r="OP412" s="401"/>
      <c r="OQ412" s="401"/>
      <c r="OR412" s="401"/>
      <c r="OS412" s="401"/>
      <c r="OT412" s="401"/>
      <c r="OU412" s="401"/>
      <c r="OV412" s="401"/>
      <c r="OW412" s="401"/>
      <c r="OX412" s="401"/>
      <c r="OY412" s="401"/>
      <c r="OZ412" s="401"/>
      <c r="PA412" s="401"/>
      <c r="PB412" s="401"/>
      <c r="PC412" s="401"/>
      <c r="PD412" s="401"/>
      <c r="PE412" s="401"/>
      <c r="PF412" s="401"/>
      <c r="PG412" s="401"/>
      <c r="PH412" s="401"/>
      <c r="PI412" s="401"/>
      <c r="PJ412" s="401"/>
      <c r="PK412" s="401"/>
      <c r="PL412" s="401"/>
      <c r="PM412" s="401"/>
      <c r="PN412" s="401"/>
      <c r="PO412" s="401"/>
      <c r="PP412" s="401"/>
      <c r="PQ412" s="401"/>
      <c r="PR412" s="401"/>
      <c r="PS412" s="401"/>
      <c r="PT412" s="401"/>
      <c r="PU412" s="401"/>
      <c r="PV412" s="401"/>
      <c r="PW412" s="401"/>
      <c r="PX412" s="401"/>
      <c r="PY412" s="401"/>
      <c r="PZ412" s="401"/>
      <c r="QA412" s="401"/>
      <c r="QB412" s="401"/>
      <c r="QC412" s="401"/>
      <c r="QD412" s="401"/>
      <c r="QE412" s="401"/>
      <c r="QF412" s="401"/>
      <c r="QG412" s="401"/>
      <c r="QH412" s="401"/>
      <c r="QI412" s="401"/>
      <c r="QJ412" s="401"/>
      <c r="QK412" s="401"/>
      <c r="QL412" s="401"/>
      <c r="QM412" s="401"/>
      <c r="QN412" s="401"/>
      <c r="QO412" s="401"/>
      <c r="QP412" s="401"/>
      <c r="QQ412" s="401"/>
      <c r="QR412" s="401"/>
      <c r="QS412" s="401"/>
      <c r="QT412" s="401"/>
      <c r="QU412" s="401"/>
      <c r="QV412" s="401"/>
      <c r="QW412" s="401"/>
      <c r="QX412" s="401"/>
      <c r="QY412" s="401"/>
      <c r="QZ412" s="401"/>
      <c r="RA412" s="401"/>
      <c r="RB412" s="401"/>
      <c r="RC412" s="401"/>
      <c r="RD412" s="401"/>
      <c r="RE412" s="401"/>
      <c r="RF412" s="401"/>
      <c r="RG412" s="401"/>
      <c r="RH412" s="401"/>
      <c r="RI412" s="401"/>
      <c r="RJ412" s="401"/>
      <c r="RK412" s="401"/>
      <c r="RL412" s="401"/>
      <c r="RM412" s="401"/>
      <c r="RN412" s="401"/>
      <c r="RO412" s="401"/>
      <c r="RP412" s="401"/>
      <c r="RQ412" s="401"/>
      <c r="RR412" s="401"/>
      <c r="RS412" s="401"/>
      <c r="RT412" s="401"/>
      <c r="RU412" s="401"/>
      <c r="RV412" s="401"/>
      <c r="RW412" s="401"/>
      <c r="RX412" s="401"/>
      <c r="RY412" s="401"/>
      <c r="RZ412" s="401"/>
      <c r="SA412" s="401"/>
      <c r="SB412" s="401"/>
      <c r="SC412" s="401"/>
      <c r="SD412" s="401"/>
      <c r="SE412" s="401"/>
      <c r="SF412" s="401"/>
      <c r="SG412" s="401"/>
      <c r="SH412" s="401"/>
      <c r="SI412" s="401"/>
      <c r="SJ412" s="401"/>
      <c r="SK412" s="401"/>
      <c r="SL412" s="401"/>
      <c r="SM412" s="401"/>
      <c r="SN412" s="401"/>
      <c r="SO412" s="401"/>
      <c r="SP412" s="401"/>
      <c r="SQ412" s="401"/>
      <c r="SR412" s="401"/>
      <c r="SS412" s="401"/>
      <c r="ST412" s="401"/>
      <c r="SU412" s="401"/>
      <c r="SV412" s="401"/>
      <c r="SW412" s="401"/>
      <c r="SX412" s="401"/>
      <c r="SY412" s="401"/>
      <c r="SZ412" s="401"/>
      <c r="TA412" s="401"/>
      <c r="TB412" s="401"/>
      <c r="TC412" s="401"/>
      <c r="TD412" s="401"/>
      <c r="TE412" s="401"/>
      <c r="TF412" s="401"/>
      <c r="TG412" s="401"/>
      <c r="TH412" s="401"/>
      <c r="TI412" s="401"/>
      <c r="TJ412" s="401"/>
      <c r="TK412" s="401"/>
      <c r="TL412" s="401"/>
      <c r="TM412" s="401"/>
      <c r="TN412" s="401"/>
      <c r="TO412" s="401"/>
      <c r="TP412" s="401"/>
      <c r="TQ412" s="401"/>
      <c r="TR412" s="401"/>
      <c r="TS412" s="401"/>
      <c r="TT412" s="401"/>
      <c r="TU412" s="401"/>
      <c r="TV412" s="401"/>
      <c r="TW412" s="401"/>
      <c r="TX412" s="401"/>
      <c r="TY412" s="401"/>
      <c r="TZ412" s="401"/>
      <c r="UA412" s="401"/>
      <c r="UB412" s="401"/>
      <c r="UC412" s="401"/>
      <c r="UD412" s="401"/>
      <c r="UE412" s="401"/>
      <c r="UF412" s="401"/>
      <c r="UG412" s="401"/>
      <c r="UH412" s="401"/>
      <c r="UI412" s="401"/>
      <c r="UJ412" s="401"/>
      <c r="UK412" s="401"/>
      <c r="UL412" s="401"/>
      <c r="UM412" s="401"/>
    </row>
    <row r="413" spans="1:559" s="467" customFormat="1" ht="13.95" customHeight="1">
      <c r="A413" s="953"/>
      <c r="B413" s="450" t="s">
        <v>1515</v>
      </c>
      <c r="C413" s="451" t="s">
        <v>893</v>
      </c>
      <c r="D413" s="451" t="s">
        <v>1663</v>
      </c>
      <c r="E413" s="451" t="s">
        <v>1664</v>
      </c>
      <c r="F413" s="452">
        <v>17.54</v>
      </c>
      <c r="G413" s="452">
        <v>0.25</v>
      </c>
      <c r="H413" s="452">
        <v>1.52</v>
      </c>
      <c r="I413" s="453">
        <f>COUNT(F413:F419)</f>
        <v>7</v>
      </c>
      <c r="J413" s="458">
        <f>AVERAGE(F413:F419)</f>
        <v>14.214285714285712</v>
      </c>
      <c r="K413" s="458">
        <f>STDEV(F413:F419)</f>
        <v>1.72139340015446</v>
      </c>
      <c r="L413" s="459">
        <f>K413/J413</f>
        <v>0.12110305327719821</v>
      </c>
      <c r="M413" s="454">
        <f t="shared" si="213"/>
        <v>1.9319896808108317</v>
      </c>
      <c r="N413" s="455">
        <f t="shared" si="214"/>
        <v>0.97331961021994295</v>
      </c>
      <c r="O413" s="455">
        <f t="shared" si="215"/>
        <v>0.94663922043988591</v>
      </c>
      <c r="P413" s="455">
        <f t="shared" si="216"/>
        <v>5.3360779560114091E-2</v>
      </c>
      <c r="Q413" s="456">
        <f t="shared" si="217"/>
        <v>0.37352545692079864</v>
      </c>
      <c r="R413" s="457">
        <f>COUNT(F414:F419)</f>
        <v>6</v>
      </c>
      <c r="S413" s="458">
        <f>AVERAGE(F414:F419)</f>
        <v>13.659999999999998</v>
      </c>
      <c r="T413" s="458">
        <f>STDEV(F414:F419)</f>
        <v>0.98746139165032665</v>
      </c>
      <c r="U413" s="459">
        <f t="shared" si="205"/>
        <v>7.2288535259906792E-2</v>
      </c>
      <c r="V413" s="460">
        <f t="shared" si="218"/>
        <v>3.3257142857142874</v>
      </c>
      <c r="W413" s="460">
        <f t="shared" si="219"/>
        <v>1.6930000000000001</v>
      </c>
      <c r="X413" s="461">
        <f t="shared" si="220"/>
        <v>2.9143190264615009</v>
      </c>
      <c r="Y413" s="462" t="str">
        <f t="shared" si="221"/>
        <v>Reject</v>
      </c>
      <c r="Z413" s="461"/>
      <c r="AA413" s="461"/>
      <c r="AB413" s="463"/>
      <c r="AC413" s="463"/>
      <c r="AD413" s="461"/>
      <c r="AE413" s="463"/>
      <c r="AF413" s="464">
        <f>COUNT(F414:F419)</f>
        <v>6</v>
      </c>
      <c r="AG413" s="465">
        <f>AVERAGE(F414:F419)</f>
        <v>13.659999999999998</v>
      </c>
      <c r="AH413" s="465">
        <f>STDEV(F414:F419)</f>
        <v>0.98746139165032665</v>
      </c>
      <c r="AI413" s="466">
        <f>AH413/AG413</f>
        <v>7.2288535259906792E-2</v>
      </c>
      <c r="AJ413" s="552"/>
      <c r="AK413" s="552"/>
      <c r="AL413" s="552"/>
      <c r="AM413" s="401"/>
      <c r="AN413" s="401"/>
      <c r="AO413" s="401"/>
      <c r="AP413" s="401"/>
      <c r="AQ413" s="401"/>
      <c r="AR413" s="401"/>
      <c r="AS413" s="401"/>
      <c r="AT413" s="401"/>
      <c r="AU413" s="401"/>
      <c r="AV413" s="401"/>
      <c r="AW413" s="401"/>
      <c r="AX413" s="401"/>
      <c r="AY413" s="401"/>
      <c r="AZ413" s="401"/>
      <c r="BA413" s="401"/>
      <c r="BB413" s="401"/>
      <c r="BC413" s="401"/>
      <c r="BD413" s="401"/>
      <c r="BE413" s="401"/>
      <c r="BF413" s="401"/>
      <c r="BG413" s="401"/>
      <c r="BH413" s="401"/>
      <c r="BI413" s="401"/>
      <c r="BJ413" s="401"/>
      <c r="BK413" s="401"/>
      <c r="BL413" s="401"/>
      <c r="BM413" s="401"/>
      <c r="BN413" s="401"/>
      <c r="BO413" s="401"/>
      <c r="BP413" s="401"/>
      <c r="BQ413" s="401"/>
      <c r="BR413" s="401"/>
      <c r="BS413" s="401"/>
      <c r="BT413" s="401"/>
      <c r="BU413" s="401"/>
      <c r="BV413" s="401"/>
      <c r="BW413" s="401"/>
      <c r="BX413" s="401"/>
      <c r="BY413" s="401"/>
      <c r="BZ413" s="401"/>
      <c r="CA413" s="401"/>
      <c r="CB413" s="401"/>
      <c r="CC413" s="401"/>
      <c r="CD413" s="401"/>
      <c r="CE413" s="401"/>
      <c r="CF413" s="401"/>
      <c r="CG413" s="401"/>
      <c r="CH413" s="401"/>
      <c r="CI413" s="401"/>
      <c r="CJ413" s="401"/>
      <c r="CK413" s="401"/>
      <c r="CL413" s="401"/>
      <c r="CM413" s="401"/>
      <c r="CN413" s="401"/>
      <c r="CO413" s="401"/>
      <c r="CP413" s="401"/>
      <c r="CQ413" s="401"/>
      <c r="CR413" s="401"/>
      <c r="CS413" s="401"/>
      <c r="CT413" s="401"/>
      <c r="CU413" s="401"/>
      <c r="CV413" s="401"/>
      <c r="CW413" s="401"/>
      <c r="CX413" s="401"/>
      <c r="CY413" s="401"/>
      <c r="CZ413" s="401"/>
      <c r="DA413" s="401"/>
      <c r="DB413" s="401"/>
      <c r="DC413" s="401"/>
      <c r="DD413" s="401"/>
      <c r="DE413" s="401"/>
      <c r="DF413" s="401"/>
      <c r="DG413" s="401"/>
      <c r="DH413" s="401"/>
      <c r="DI413" s="401"/>
      <c r="DJ413" s="401"/>
      <c r="DK413" s="401"/>
      <c r="DL413" s="401"/>
      <c r="DM413" s="401"/>
      <c r="DN413" s="401"/>
      <c r="DO413" s="401"/>
      <c r="DP413" s="401"/>
      <c r="DQ413" s="401"/>
      <c r="DR413" s="401"/>
      <c r="DS413" s="401"/>
      <c r="DT413" s="401"/>
      <c r="DU413" s="401"/>
      <c r="DV413" s="401"/>
      <c r="DW413" s="401"/>
      <c r="DX413" s="401"/>
      <c r="DY413" s="401"/>
      <c r="DZ413" s="401"/>
      <c r="EA413" s="401"/>
      <c r="EB413" s="401"/>
      <c r="EC413" s="401"/>
      <c r="ED413" s="401"/>
      <c r="EE413" s="401"/>
      <c r="EF413" s="401"/>
      <c r="EG413" s="401"/>
      <c r="EH413" s="401"/>
      <c r="EI413" s="401"/>
      <c r="EJ413" s="401"/>
      <c r="EK413" s="401"/>
      <c r="EL413" s="401"/>
      <c r="EM413" s="401"/>
      <c r="EN413" s="401"/>
      <c r="EO413" s="401"/>
      <c r="EP413" s="401"/>
      <c r="EQ413" s="401"/>
      <c r="ER413" s="401"/>
      <c r="ES413" s="401"/>
      <c r="ET413" s="401"/>
      <c r="EU413" s="401"/>
      <c r="EV413" s="401"/>
      <c r="EW413" s="401"/>
      <c r="EX413" s="401"/>
      <c r="EY413" s="401"/>
      <c r="EZ413" s="401"/>
      <c r="FA413" s="401"/>
      <c r="FB413" s="401"/>
      <c r="FC413" s="401"/>
      <c r="FD413" s="401"/>
      <c r="FE413" s="401"/>
      <c r="FF413" s="401"/>
      <c r="FG413" s="401"/>
      <c r="FH413" s="401"/>
      <c r="FI413" s="401"/>
      <c r="FJ413" s="401"/>
      <c r="FK413" s="401"/>
      <c r="FL413" s="401"/>
      <c r="FM413" s="401"/>
      <c r="FN413" s="401"/>
      <c r="FO413" s="401"/>
      <c r="FP413" s="401"/>
      <c r="FQ413" s="401"/>
      <c r="FR413" s="401"/>
      <c r="FS413" s="401"/>
      <c r="FT413" s="401"/>
      <c r="FU413" s="401"/>
      <c r="FV413" s="401"/>
      <c r="FW413" s="401"/>
      <c r="FX413" s="401"/>
      <c r="FY413" s="401"/>
      <c r="FZ413" s="401"/>
      <c r="GA413" s="401"/>
      <c r="GB413" s="401"/>
      <c r="GC413" s="401"/>
      <c r="GD413" s="401"/>
      <c r="GE413" s="401"/>
      <c r="GF413" s="401"/>
      <c r="GG413" s="401"/>
      <c r="GH413" s="401"/>
      <c r="GI413" s="401"/>
      <c r="GJ413" s="401"/>
      <c r="GK413" s="401"/>
      <c r="GL413" s="401"/>
      <c r="GM413" s="401"/>
      <c r="GN413" s="401"/>
      <c r="GO413" s="401"/>
      <c r="GP413" s="401"/>
      <c r="GQ413" s="401"/>
      <c r="GR413" s="401"/>
      <c r="GS413" s="401"/>
      <c r="GT413" s="401"/>
      <c r="GU413" s="401"/>
      <c r="GV413" s="401"/>
      <c r="GW413" s="401"/>
      <c r="GX413" s="401"/>
      <c r="GY413" s="401"/>
      <c r="GZ413" s="401"/>
      <c r="HA413" s="401"/>
      <c r="HB413" s="401"/>
      <c r="HC413" s="401"/>
      <c r="HD413" s="401"/>
      <c r="HE413" s="401"/>
      <c r="HF413" s="401"/>
      <c r="HG413" s="401"/>
      <c r="HH413" s="401"/>
      <c r="HI413" s="401"/>
      <c r="HJ413" s="401"/>
      <c r="HK413" s="401"/>
      <c r="HL413" s="401"/>
      <c r="HM413" s="401"/>
      <c r="HN413" s="401"/>
      <c r="HO413" s="401"/>
      <c r="HP413" s="401"/>
      <c r="HQ413" s="401"/>
      <c r="HR413" s="401"/>
      <c r="HS413" s="401"/>
      <c r="HT413" s="401"/>
      <c r="HU413" s="401"/>
      <c r="HV413" s="401"/>
      <c r="HW413" s="401"/>
      <c r="HX413" s="401"/>
      <c r="HY413" s="401"/>
      <c r="HZ413" s="401"/>
      <c r="IA413" s="401"/>
      <c r="IB413" s="401"/>
      <c r="IC413" s="401"/>
      <c r="ID413" s="401"/>
      <c r="IE413" s="401"/>
      <c r="IF413" s="401"/>
      <c r="IG413" s="401"/>
      <c r="IH413" s="401"/>
      <c r="II413" s="401"/>
      <c r="IJ413" s="401"/>
      <c r="IK413" s="401"/>
      <c r="IL413" s="401"/>
      <c r="IM413" s="401"/>
      <c r="IN413" s="401"/>
      <c r="IO413" s="401"/>
      <c r="IP413" s="401"/>
      <c r="IQ413" s="401"/>
      <c r="IR413" s="401"/>
      <c r="IS413" s="401"/>
      <c r="IT413" s="401"/>
      <c r="IU413" s="401"/>
      <c r="IV413" s="401"/>
      <c r="IW413" s="401"/>
      <c r="IX413" s="401"/>
      <c r="IY413" s="401"/>
      <c r="IZ413" s="401"/>
      <c r="JA413" s="401"/>
      <c r="JB413" s="401"/>
      <c r="JC413" s="401"/>
      <c r="JD413" s="401"/>
      <c r="JE413" s="401"/>
      <c r="JF413" s="401"/>
      <c r="JG413" s="401"/>
      <c r="JH413" s="401"/>
      <c r="JI413" s="401"/>
      <c r="JJ413" s="401"/>
      <c r="JK413" s="401"/>
      <c r="JL413" s="401"/>
      <c r="JM413" s="401"/>
      <c r="JN413" s="401"/>
      <c r="JO413" s="401"/>
      <c r="JP413" s="401"/>
      <c r="JQ413" s="401"/>
      <c r="JR413" s="401"/>
      <c r="JS413" s="401"/>
      <c r="JT413" s="401"/>
      <c r="JU413" s="401"/>
      <c r="JV413" s="401"/>
      <c r="JW413" s="401"/>
      <c r="JX413" s="401"/>
      <c r="JY413" s="401"/>
      <c r="JZ413" s="401"/>
      <c r="KA413" s="401"/>
      <c r="KB413" s="401"/>
      <c r="KC413" s="401"/>
      <c r="KD413" s="401"/>
      <c r="KE413" s="401"/>
      <c r="KF413" s="401"/>
      <c r="KG413" s="401"/>
      <c r="KH413" s="401"/>
      <c r="KI413" s="401"/>
      <c r="KJ413" s="401"/>
      <c r="KK413" s="401"/>
      <c r="KL413" s="401"/>
      <c r="KM413" s="401"/>
      <c r="KN413" s="401"/>
      <c r="KO413" s="401"/>
      <c r="KP413" s="401"/>
      <c r="KQ413" s="401"/>
      <c r="KR413" s="401"/>
      <c r="KS413" s="401"/>
      <c r="KT413" s="401"/>
      <c r="KU413" s="401"/>
      <c r="KV413" s="401"/>
      <c r="KW413" s="401"/>
      <c r="KX413" s="401"/>
      <c r="KY413" s="401"/>
      <c r="KZ413" s="401"/>
      <c r="LA413" s="401"/>
      <c r="LB413" s="401"/>
      <c r="LC413" s="401"/>
      <c r="LD413" s="401"/>
      <c r="LE413" s="401"/>
      <c r="LF413" s="401"/>
      <c r="LG413" s="401"/>
      <c r="LH413" s="401"/>
      <c r="LI413" s="401"/>
      <c r="LJ413" s="401"/>
      <c r="LK413" s="401"/>
      <c r="LL413" s="401"/>
      <c r="LM413" s="401"/>
      <c r="LN413" s="401"/>
      <c r="LO413" s="401"/>
      <c r="LP413" s="401"/>
      <c r="LQ413" s="401"/>
      <c r="LR413" s="401"/>
      <c r="LS413" s="401"/>
      <c r="LT413" s="401"/>
      <c r="LU413" s="401"/>
      <c r="LV413" s="401"/>
      <c r="LW413" s="401"/>
      <c r="LX413" s="401"/>
      <c r="LY413" s="401"/>
      <c r="LZ413" s="401"/>
      <c r="MA413" s="401"/>
      <c r="MB413" s="401"/>
      <c r="MC413" s="401"/>
      <c r="MD413" s="401"/>
      <c r="ME413" s="401"/>
      <c r="MF413" s="401"/>
      <c r="MG413" s="401"/>
      <c r="MH413" s="401"/>
      <c r="MI413" s="401"/>
      <c r="MJ413" s="401"/>
      <c r="MK413" s="401"/>
      <c r="ML413" s="401"/>
      <c r="MM413" s="401"/>
      <c r="MN413" s="401"/>
      <c r="MO413" s="401"/>
      <c r="MP413" s="401"/>
      <c r="MQ413" s="401"/>
      <c r="MR413" s="401"/>
      <c r="MS413" s="401"/>
      <c r="MT413" s="401"/>
      <c r="MU413" s="401"/>
      <c r="MV413" s="401"/>
      <c r="MW413" s="401"/>
      <c r="MX413" s="401"/>
      <c r="MY413" s="401"/>
      <c r="MZ413" s="401"/>
      <c r="NA413" s="401"/>
      <c r="NB413" s="401"/>
      <c r="NC413" s="401"/>
      <c r="ND413" s="401"/>
      <c r="NE413" s="401"/>
      <c r="NF413" s="401"/>
      <c r="NG413" s="401"/>
      <c r="NH413" s="401"/>
      <c r="NI413" s="401"/>
      <c r="NJ413" s="401"/>
      <c r="NK413" s="401"/>
      <c r="NL413" s="401"/>
      <c r="NM413" s="401"/>
      <c r="NN413" s="401"/>
      <c r="NO413" s="401"/>
      <c r="NP413" s="401"/>
      <c r="NQ413" s="401"/>
      <c r="NR413" s="401"/>
      <c r="NS413" s="401"/>
      <c r="NT413" s="401"/>
      <c r="NU413" s="401"/>
      <c r="NV413" s="401"/>
      <c r="NW413" s="401"/>
      <c r="NX413" s="401"/>
      <c r="NY413" s="401"/>
      <c r="NZ413" s="401"/>
      <c r="OA413" s="401"/>
      <c r="OB413" s="401"/>
      <c r="OC413" s="401"/>
      <c r="OD413" s="401"/>
      <c r="OE413" s="401"/>
      <c r="OF413" s="401"/>
      <c r="OG413" s="401"/>
      <c r="OH413" s="401"/>
      <c r="OI413" s="401"/>
      <c r="OJ413" s="401"/>
      <c r="OK413" s="401"/>
      <c r="OL413" s="401"/>
      <c r="OM413" s="401"/>
      <c r="ON413" s="401"/>
      <c r="OO413" s="401"/>
      <c r="OP413" s="401"/>
      <c r="OQ413" s="401"/>
      <c r="OR413" s="401"/>
      <c r="OS413" s="401"/>
      <c r="OT413" s="401"/>
      <c r="OU413" s="401"/>
      <c r="OV413" s="401"/>
      <c r="OW413" s="401"/>
      <c r="OX413" s="401"/>
      <c r="OY413" s="401"/>
      <c r="OZ413" s="401"/>
      <c r="PA413" s="401"/>
      <c r="PB413" s="401"/>
      <c r="PC413" s="401"/>
      <c r="PD413" s="401"/>
      <c r="PE413" s="401"/>
      <c r="PF413" s="401"/>
      <c r="PG413" s="401"/>
      <c r="PH413" s="401"/>
      <c r="PI413" s="401"/>
      <c r="PJ413" s="401"/>
      <c r="PK413" s="401"/>
      <c r="PL413" s="401"/>
      <c r="PM413" s="401"/>
      <c r="PN413" s="401"/>
      <c r="PO413" s="401"/>
      <c r="PP413" s="401"/>
      <c r="PQ413" s="401"/>
      <c r="PR413" s="401"/>
      <c r="PS413" s="401"/>
      <c r="PT413" s="401"/>
      <c r="PU413" s="401"/>
      <c r="PV413" s="401"/>
      <c r="PW413" s="401"/>
      <c r="PX413" s="401"/>
      <c r="PY413" s="401"/>
      <c r="PZ413" s="401"/>
      <c r="QA413" s="401"/>
      <c r="QB413" s="401"/>
      <c r="QC413" s="401"/>
      <c r="QD413" s="401"/>
      <c r="QE413" s="401"/>
      <c r="QF413" s="401"/>
      <c r="QG413" s="401"/>
      <c r="QH413" s="401"/>
      <c r="QI413" s="401"/>
      <c r="QJ413" s="401"/>
      <c r="QK413" s="401"/>
      <c r="QL413" s="401"/>
      <c r="QM413" s="401"/>
      <c r="QN413" s="401"/>
      <c r="QO413" s="401"/>
      <c r="QP413" s="401"/>
      <c r="QQ413" s="401"/>
      <c r="QR413" s="401"/>
      <c r="QS413" s="401"/>
      <c r="QT413" s="401"/>
      <c r="QU413" s="401"/>
      <c r="QV413" s="401"/>
      <c r="QW413" s="401"/>
      <c r="QX413" s="401"/>
      <c r="QY413" s="401"/>
      <c r="QZ413" s="401"/>
      <c r="RA413" s="401"/>
      <c r="RB413" s="401"/>
      <c r="RC413" s="401"/>
      <c r="RD413" s="401"/>
      <c r="RE413" s="401"/>
      <c r="RF413" s="401"/>
      <c r="RG413" s="401"/>
      <c r="RH413" s="401"/>
      <c r="RI413" s="401"/>
      <c r="RJ413" s="401"/>
      <c r="RK413" s="401"/>
      <c r="RL413" s="401"/>
      <c r="RM413" s="401"/>
      <c r="RN413" s="401"/>
      <c r="RO413" s="401"/>
      <c r="RP413" s="401"/>
      <c r="RQ413" s="401"/>
      <c r="RR413" s="401"/>
      <c r="RS413" s="401"/>
      <c r="RT413" s="401"/>
      <c r="RU413" s="401"/>
      <c r="RV413" s="401"/>
      <c r="RW413" s="401"/>
      <c r="RX413" s="401"/>
      <c r="RY413" s="401"/>
      <c r="RZ413" s="401"/>
      <c r="SA413" s="401"/>
      <c r="SB413" s="401"/>
      <c r="SC413" s="401"/>
      <c r="SD413" s="401"/>
      <c r="SE413" s="401"/>
      <c r="SF413" s="401"/>
      <c r="SG413" s="401"/>
      <c r="SH413" s="401"/>
      <c r="SI413" s="401"/>
      <c r="SJ413" s="401"/>
      <c r="SK413" s="401"/>
      <c r="SL413" s="401"/>
      <c r="SM413" s="401"/>
      <c r="SN413" s="401"/>
      <c r="SO413" s="401"/>
      <c r="SP413" s="401"/>
      <c r="SQ413" s="401"/>
      <c r="SR413" s="401"/>
      <c r="SS413" s="401"/>
      <c r="ST413" s="401"/>
      <c r="SU413" s="401"/>
      <c r="SV413" s="401"/>
      <c r="SW413" s="401"/>
      <c r="SX413" s="401"/>
      <c r="SY413" s="401"/>
      <c r="SZ413" s="401"/>
      <c r="TA413" s="401"/>
      <c r="TB413" s="401"/>
      <c r="TC413" s="401"/>
      <c r="TD413" s="401"/>
      <c r="TE413" s="401"/>
      <c r="TF413" s="401"/>
      <c r="TG413" s="401"/>
      <c r="TH413" s="401"/>
      <c r="TI413" s="401"/>
      <c r="TJ413" s="401"/>
      <c r="TK413" s="401"/>
      <c r="TL413" s="401"/>
      <c r="TM413" s="401"/>
      <c r="TN413" s="401"/>
      <c r="TO413" s="401"/>
      <c r="TP413" s="401"/>
      <c r="TQ413" s="401"/>
      <c r="TR413" s="401"/>
      <c r="TS413" s="401"/>
      <c r="TT413" s="401"/>
      <c r="TU413" s="401"/>
      <c r="TV413" s="401"/>
      <c r="TW413" s="401"/>
      <c r="TX413" s="401"/>
      <c r="TY413" s="401"/>
      <c r="TZ413" s="401"/>
      <c r="UA413" s="401"/>
      <c r="UB413" s="401"/>
      <c r="UC413" s="401"/>
      <c r="UD413" s="401"/>
      <c r="UE413" s="401"/>
      <c r="UF413" s="401"/>
      <c r="UG413" s="401"/>
      <c r="UH413" s="401"/>
      <c r="UI413" s="401"/>
      <c r="UJ413" s="401"/>
      <c r="UK413" s="401"/>
      <c r="UL413" s="401"/>
      <c r="UM413" s="401"/>
    </row>
    <row r="414" spans="1:559" s="401" customFormat="1" ht="13.95" customHeight="1">
      <c r="A414" s="953"/>
      <c r="B414" s="468" t="s">
        <v>1515</v>
      </c>
      <c r="C414" s="469" t="s">
        <v>893</v>
      </c>
      <c r="D414" s="469" t="s">
        <v>1665</v>
      </c>
      <c r="E414" s="469" t="s">
        <v>1666</v>
      </c>
      <c r="F414" s="470">
        <v>12.57</v>
      </c>
      <c r="G414" s="470">
        <v>0.27</v>
      </c>
      <c r="H414" s="470">
        <v>1.1100000000000001</v>
      </c>
      <c r="I414" s="471">
        <f t="shared" ref="I414:L419" si="230">I413</f>
        <v>7</v>
      </c>
      <c r="J414" s="472">
        <f t="shared" si="230"/>
        <v>14.214285714285712</v>
      </c>
      <c r="K414" s="472">
        <f t="shared" si="230"/>
        <v>1.72139340015446</v>
      </c>
      <c r="L414" s="473">
        <f t="shared" si="230"/>
        <v>0.12110305327719821</v>
      </c>
      <c r="M414" s="474">
        <f t="shared" si="213"/>
        <v>0.95520623823593742</v>
      </c>
      <c r="N414" s="475">
        <f t="shared" si="214"/>
        <v>0.1697367058701344</v>
      </c>
      <c r="O414" s="475">
        <f t="shared" si="215"/>
        <v>0.66052658825973121</v>
      </c>
      <c r="P414" s="475">
        <f t="shared" si="216"/>
        <v>0.33947341174026879</v>
      </c>
      <c r="Q414" s="476">
        <f t="shared" si="217"/>
        <v>2.3763138821818814</v>
      </c>
      <c r="R414" s="477"/>
      <c r="S414" s="472"/>
      <c r="T414" s="472"/>
      <c r="U414" s="473"/>
      <c r="V414" s="478">
        <f t="shared" si="218"/>
        <v>1.6442857142857115</v>
      </c>
      <c r="W414" s="478">
        <f t="shared" si="219"/>
        <v>1.6930000000000001</v>
      </c>
      <c r="X414" s="479">
        <f t="shared" si="220"/>
        <v>2.9143190264615009</v>
      </c>
      <c r="Y414" s="480" t="str">
        <f t="shared" si="221"/>
        <v>Accept</v>
      </c>
      <c r="Z414" s="479">
        <v>1.3819999999999999</v>
      </c>
      <c r="AA414" s="479">
        <f t="shared" ref="AA414:AA419" si="231">Z414*K414</f>
        <v>2.3789656790134637</v>
      </c>
      <c r="AB414" s="481" t="str">
        <f t="shared" ref="AB414:AB419" si="232">IF(V414&gt;AA414, "Reject", "Accept")</f>
        <v>Accept</v>
      </c>
      <c r="AC414" s="481"/>
      <c r="AD414" s="479"/>
      <c r="AE414" s="481"/>
      <c r="AF414" s="464"/>
      <c r="AG414" s="482"/>
      <c r="AH414" s="482"/>
      <c r="AI414" s="483"/>
      <c r="AJ414" s="552"/>
      <c r="AK414" s="552"/>
      <c r="AL414" s="552"/>
    </row>
    <row r="415" spans="1:559" s="401" customFormat="1" ht="13.95" customHeight="1">
      <c r="A415" s="953"/>
      <c r="B415" s="468" t="s">
        <v>1515</v>
      </c>
      <c r="C415" s="469" t="s">
        <v>893</v>
      </c>
      <c r="D415" s="469" t="s">
        <v>1667</v>
      </c>
      <c r="E415" s="469" t="s">
        <v>1668</v>
      </c>
      <c r="F415" s="470">
        <v>12.76</v>
      </c>
      <c r="G415" s="470">
        <v>0.21</v>
      </c>
      <c r="H415" s="470">
        <v>1.1100000000000001</v>
      </c>
      <c r="I415" s="471">
        <f t="shared" si="230"/>
        <v>7</v>
      </c>
      <c r="J415" s="472">
        <f t="shared" si="230"/>
        <v>14.214285714285712</v>
      </c>
      <c r="K415" s="472">
        <f t="shared" si="230"/>
        <v>1.72139340015446</v>
      </c>
      <c r="L415" s="473">
        <f t="shared" si="230"/>
        <v>0.12110305327719821</v>
      </c>
      <c r="M415" s="474">
        <f t="shared" si="213"/>
        <v>0.84483053911744954</v>
      </c>
      <c r="N415" s="475">
        <f t="shared" si="214"/>
        <v>0.19910273051465263</v>
      </c>
      <c r="O415" s="475">
        <f t="shared" si="215"/>
        <v>0.60179453897069468</v>
      </c>
      <c r="P415" s="475">
        <f t="shared" si="216"/>
        <v>0.39820546102930526</v>
      </c>
      <c r="Q415" s="476">
        <f t="shared" si="217"/>
        <v>2.7874382272051368</v>
      </c>
      <c r="R415" s="477"/>
      <c r="S415" s="472"/>
      <c r="T415" s="472"/>
      <c r="U415" s="473"/>
      <c r="V415" s="478">
        <f t="shared" si="218"/>
        <v>1.454285714285712</v>
      </c>
      <c r="W415" s="478">
        <f t="shared" si="219"/>
        <v>1.6930000000000001</v>
      </c>
      <c r="X415" s="479">
        <f t="shared" si="220"/>
        <v>2.9143190264615009</v>
      </c>
      <c r="Y415" s="480" t="str">
        <f t="shared" si="221"/>
        <v>Accept</v>
      </c>
      <c r="Z415" s="479">
        <v>1.3819999999999999</v>
      </c>
      <c r="AA415" s="479">
        <f t="shared" si="231"/>
        <v>2.3789656790134637</v>
      </c>
      <c r="AB415" s="481" t="str">
        <f t="shared" si="232"/>
        <v>Accept</v>
      </c>
      <c r="AC415" s="481"/>
      <c r="AD415" s="479"/>
      <c r="AE415" s="481"/>
      <c r="AF415" s="464"/>
      <c r="AG415" s="482"/>
      <c r="AH415" s="482"/>
      <c r="AI415" s="483"/>
      <c r="AJ415" s="552"/>
      <c r="AK415" s="552"/>
      <c r="AL415" s="552"/>
    </row>
    <row r="416" spans="1:559" s="401" customFormat="1" ht="13.95" customHeight="1">
      <c r="A416" s="953"/>
      <c r="B416" s="468" t="s">
        <v>1515</v>
      </c>
      <c r="C416" s="469" t="s">
        <v>893</v>
      </c>
      <c r="D416" s="469" t="s">
        <v>1669</v>
      </c>
      <c r="E416" s="469" t="s">
        <v>1670</v>
      </c>
      <c r="F416" s="470">
        <v>14.4</v>
      </c>
      <c r="G416" s="470">
        <v>0.24</v>
      </c>
      <c r="H416" s="470">
        <v>1.26</v>
      </c>
      <c r="I416" s="471">
        <f t="shared" si="230"/>
        <v>7</v>
      </c>
      <c r="J416" s="472">
        <f t="shared" si="230"/>
        <v>14.214285714285712</v>
      </c>
      <c r="K416" s="472">
        <f t="shared" si="230"/>
        <v>1.72139340015446</v>
      </c>
      <c r="L416" s="473">
        <f t="shared" si="230"/>
        <v>0.12110305327719821</v>
      </c>
      <c r="M416" s="474">
        <f t="shared" si="213"/>
        <v>0.10788602169476456</v>
      </c>
      <c r="N416" s="475">
        <f t="shared" si="214"/>
        <v>0.54295694726529087</v>
      </c>
      <c r="O416" s="475">
        <f t="shared" si="215"/>
        <v>8.5913894530581736E-2</v>
      </c>
      <c r="P416" s="475">
        <f t="shared" si="216"/>
        <v>0.91408610546941826</v>
      </c>
      <c r="Q416" s="476">
        <f t="shared" si="217"/>
        <v>6.3986027382859278</v>
      </c>
      <c r="R416" s="477"/>
      <c r="S416" s="472"/>
      <c r="T416" s="472"/>
      <c r="U416" s="473"/>
      <c r="V416" s="478">
        <f t="shared" si="218"/>
        <v>0.18571428571428861</v>
      </c>
      <c r="W416" s="478">
        <f t="shared" si="219"/>
        <v>1.6930000000000001</v>
      </c>
      <c r="X416" s="479">
        <f t="shared" si="220"/>
        <v>2.9143190264615009</v>
      </c>
      <c r="Y416" s="480" t="str">
        <f t="shared" si="221"/>
        <v>Accept</v>
      </c>
      <c r="Z416" s="479">
        <v>1.3819999999999999</v>
      </c>
      <c r="AA416" s="479">
        <f t="shared" si="231"/>
        <v>2.3789656790134637</v>
      </c>
      <c r="AB416" s="481" t="str">
        <f t="shared" si="232"/>
        <v>Accept</v>
      </c>
      <c r="AC416" s="481"/>
      <c r="AD416" s="479"/>
      <c r="AE416" s="481"/>
      <c r="AF416" s="464"/>
      <c r="AG416" s="482"/>
      <c r="AH416" s="482"/>
      <c r="AI416" s="483"/>
      <c r="AJ416" s="552"/>
      <c r="AK416" s="552"/>
      <c r="AL416" s="552"/>
    </row>
    <row r="417" spans="1:559" s="401" customFormat="1" ht="13.95" customHeight="1">
      <c r="A417" s="953"/>
      <c r="B417" s="468" t="s">
        <v>1515</v>
      </c>
      <c r="C417" s="469" t="s">
        <v>893</v>
      </c>
      <c r="D417" s="469" t="s">
        <v>1671</v>
      </c>
      <c r="E417" s="469" t="s">
        <v>1672</v>
      </c>
      <c r="F417" s="470">
        <v>13.22</v>
      </c>
      <c r="G417" s="470">
        <v>0.3</v>
      </c>
      <c r="H417" s="470">
        <v>1.17</v>
      </c>
      <c r="I417" s="471">
        <f t="shared" si="230"/>
        <v>7</v>
      </c>
      <c r="J417" s="472">
        <f t="shared" si="230"/>
        <v>14.214285714285712</v>
      </c>
      <c r="K417" s="472">
        <f t="shared" si="230"/>
        <v>1.72139340015446</v>
      </c>
      <c r="L417" s="473">
        <f t="shared" si="230"/>
        <v>0.12110305327719821</v>
      </c>
      <c r="M417" s="474">
        <f t="shared" si="213"/>
        <v>0.57760516230426717</v>
      </c>
      <c r="N417" s="475">
        <f t="shared" si="214"/>
        <v>0.28176536043038836</v>
      </c>
      <c r="O417" s="475">
        <f t="shared" si="215"/>
        <v>0.43646927913922329</v>
      </c>
      <c r="P417" s="475">
        <f t="shared" si="216"/>
        <v>0.56353072086077671</v>
      </c>
      <c r="Q417" s="476">
        <f t="shared" si="217"/>
        <v>3.9447150460254372</v>
      </c>
      <c r="R417" s="477"/>
      <c r="S417" s="472"/>
      <c r="T417" s="472"/>
      <c r="U417" s="473"/>
      <c r="V417" s="478">
        <f t="shared" si="218"/>
        <v>0.99428571428571111</v>
      </c>
      <c r="W417" s="478">
        <f t="shared" si="219"/>
        <v>1.6930000000000001</v>
      </c>
      <c r="X417" s="479">
        <f t="shared" si="220"/>
        <v>2.9143190264615009</v>
      </c>
      <c r="Y417" s="480" t="str">
        <f t="shared" si="221"/>
        <v>Accept</v>
      </c>
      <c r="Z417" s="479">
        <v>1.3819999999999999</v>
      </c>
      <c r="AA417" s="479">
        <f t="shared" si="231"/>
        <v>2.3789656790134637</v>
      </c>
      <c r="AB417" s="481" t="str">
        <f t="shared" si="232"/>
        <v>Accept</v>
      </c>
      <c r="AC417" s="481"/>
      <c r="AD417" s="479"/>
      <c r="AE417" s="481"/>
      <c r="AF417" s="464"/>
      <c r="AG417" s="482"/>
      <c r="AH417" s="482"/>
      <c r="AI417" s="483"/>
      <c r="AJ417" s="552"/>
      <c r="AK417" s="552"/>
      <c r="AL417" s="552"/>
    </row>
    <row r="418" spans="1:559" s="401" customFormat="1" ht="13.95" customHeight="1">
      <c r="A418" s="953"/>
      <c r="B418" s="468" t="s">
        <v>1515</v>
      </c>
      <c r="C418" s="469" t="s">
        <v>893</v>
      </c>
      <c r="D418" s="469" t="s">
        <v>1673</v>
      </c>
      <c r="E418" s="469" t="s">
        <v>1674</v>
      </c>
      <c r="F418" s="470">
        <v>13.91</v>
      </c>
      <c r="G418" s="470">
        <v>0.32</v>
      </c>
      <c r="H418" s="470">
        <v>1.23</v>
      </c>
      <c r="I418" s="471">
        <f t="shared" si="230"/>
        <v>7</v>
      </c>
      <c r="J418" s="472">
        <f t="shared" si="230"/>
        <v>14.214285714285712</v>
      </c>
      <c r="K418" s="472">
        <f t="shared" si="230"/>
        <v>1.72139340015446</v>
      </c>
      <c r="L418" s="473">
        <f t="shared" si="230"/>
        <v>0.12110305327719821</v>
      </c>
      <c r="M418" s="474">
        <f t="shared" si="213"/>
        <v>0.17676709708449456</v>
      </c>
      <c r="N418" s="475">
        <f t="shared" si="214"/>
        <v>0.42984566736997193</v>
      </c>
      <c r="O418" s="475">
        <f t="shared" si="215"/>
        <v>0.14030866526005614</v>
      </c>
      <c r="P418" s="475">
        <f t="shared" si="216"/>
        <v>0.85969133473994386</v>
      </c>
      <c r="Q418" s="476">
        <f t="shared" si="217"/>
        <v>6.0178393431796069</v>
      </c>
      <c r="R418" s="477"/>
      <c r="S418" s="472"/>
      <c r="T418" s="472"/>
      <c r="U418" s="473"/>
      <c r="V418" s="478">
        <f t="shared" si="218"/>
        <v>0.30428571428571161</v>
      </c>
      <c r="W418" s="478">
        <f t="shared" si="219"/>
        <v>1.6930000000000001</v>
      </c>
      <c r="X418" s="479">
        <f t="shared" si="220"/>
        <v>2.9143190264615009</v>
      </c>
      <c r="Y418" s="480" t="str">
        <f t="shared" si="221"/>
        <v>Accept</v>
      </c>
      <c r="Z418" s="479">
        <v>1.3819999999999999</v>
      </c>
      <c r="AA418" s="479">
        <f t="shared" si="231"/>
        <v>2.3789656790134637</v>
      </c>
      <c r="AB418" s="481" t="str">
        <f t="shared" si="232"/>
        <v>Accept</v>
      </c>
      <c r="AC418" s="481"/>
      <c r="AD418" s="479"/>
      <c r="AE418" s="481"/>
      <c r="AF418" s="464"/>
      <c r="AG418" s="482"/>
      <c r="AH418" s="482"/>
      <c r="AI418" s="483"/>
      <c r="AJ418" s="552"/>
      <c r="AK418" s="552"/>
      <c r="AL418" s="552"/>
    </row>
    <row r="419" spans="1:559" s="501" customFormat="1" ht="13.95" customHeight="1">
      <c r="A419" s="953"/>
      <c r="B419" s="484" t="s">
        <v>1515</v>
      </c>
      <c r="C419" s="485" t="s">
        <v>893</v>
      </c>
      <c r="D419" s="485" t="s">
        <v>1675</v>
      </c>
      <c r="E419" s="485" t="s">
        <v>1676</v>
      </c>
      <c r="F419" s="486">
        <v>15.1</v>
      </c>
      <c r="G419" s="486">
        <v>0.28999999999999998</v>
      </c>
      <c r="H419" s="486">
        <v>1.33</v>
      </c>
      <c r="I419" s="487">
        <f t="shared" si="230"/>
        <v>7</v>
      </c>
      <c r="J419" s="488">
        <f t="shared" si="230"/>
        <v>14.214285714285712</v>
      </c>
      <c r="K419" s="488">
        <f t="shared" si="230"/>
        <v>1.72139340015446</v>
      </c>
      <c r="L419" s="489">
        <f t="shared" si="230"/>
        <v>0.12110305327719821</v>
      </c>
      <c r="M419" s="490">
        <f t="shared" si="213"/>
        <v>0.51453333423656267</v>
      </c>
      <c r="N419" s="491">
        <f t="shared" si="214"/>
        <v>0.69656041953566938</v>
      </c>
      <c r="O419" s="491">
        <f t="shared" si="215"/>
        <v>0.39312083907133877</v>
      </c>
      <c r="P419" s="491">
        <f t="shared" si="216"/>
        <v>0.60687916092866123</v>
      </c>
      <c r="Q419" s="492">
        <f t="shared" si="217"/>
        <v>4.2481541265006282</v>
      </c>
      <c r="R419" s="493"/>
      <c r="S419" s="488"/>
      <c r="T419" s="488"/>
      <c r="U419" s="489"/>
      <c r="V419" s="494">
        <f t="shared" si="218"/>
        <v>0.8857142857142879</v>
      </c>
      <c r="W419" s="494">
        <f t="shared" si="219"/>
        <v>1.6930000000000001</v>
      </c>
      <c r="X419" s="495">
        <f t="shared" si="220"/>
        <v>2.9143190264615009</v>
      </c>
      <c r="Y419" s="496" t="str">
        <f t="shared" si="221"/>
        <v>Accept</v>
      </c>
      <c r="Z419" s="495">
        <v>1.3819999999999999</v>
      </c>
      <c r="AA419" s="495">
        <f t="shared" si="231"/>
        <v>2.3789656790134637</v>
      </c>
      <c r="AB419" s="497" t="str">
        <f t="shared" si="232"/>
        <v>Accept</v>
      </c>
      <c r="AC419" s="497"/>
      <c r="AD419" s="495"/>
      <c r="AE419" s="497"/>
      <c r="AF419" s="498"/>
      <c r="AG419" s="499"/>
      <c r="AH419" s="499"/>
      <c r="AI419" s="500"/>
      <c r="AJ419" s="552"/>
      <c r="AK419" s="552"/>
      <c r="AL419" s="552"/>
      <c r="AM419" s="401"/>
      <c r="AN419" s="401"/>
      <c r="AO419" s="401"/>
      <c r="AP419" s="401"/>
      <c r="AQ419" s="401"/>
      <c r="AR419" s="401"/>
      <c r="AS419" s="401"/>
      <c r="AT419" s="401"/>
      <c r="AU419" s="401"/>
      <c r="AV419" s="401"/>
      <c r="AW419" s="401"/>
      <c r="AX419" s="401"/>
      <c r="AY419" s="401"/>
      <c r="AZ419" s="401"/>
      <c r="BA419" s="401"/>
      <c r="BB419" s="401"/>
      <c r="BC419" s="401"/>
      <c r="BD419" s="401"/>
      <c r="BE419" s="401"/>
      <c r="BF419" s="401"/>
      <c r="BG419" s="401"/>
      <c r="BH419" s="401"/>
      <c r="BI419" s="401"/>
      <c r="BJ419" s="401"/>
      <c r="BK419" s="401"/>
      <c r="BL419" s="401"/>
      <c r="BM419" s="401"/>
      <c r="BN419" s="401"/>
      <c r="BO419" s="401"/>
      <c r="BP419" s="401"/>
      <c r="BQ419" s="401"/>
      <c r="BR419" s="401"/>
      <c r="BS419" s="401"/>
      <c r="BT419" s="401"/>
      <c r="BU419" s="401"/>
      <c r="BV419" s="401"/>
      <c r="BW419" s="401"/>
      <c r="BX419" s="401"/>
      <c r="BY419" s="401"/>
      <c r="BZ419" s="401"/>
      <c r="CA419" s="401"/>
      <c r="CB419" s="401"/>
      <c r="CC419" s="401"/>
      <c r="CD419" s="401"/>
      <c r="CE419" s="401"/>
      <c r="CF419" s="401"/>
      <c r="CG419" s="401"/>
      <c r="CH419" s="401"/>
      <c r="CI419" s="401"/>
      <c r="CJ419" s="401"/>
      <c r="CK419" s="401"/>
      <c r="CL419" s="401"/>
      <c r="CM419" s="401"/>
      <c r="CN419" s="401"/>
      <c r="CO419" s="401"/>
      <c r="CP419" s="401"/>
      <c r="CQ419" s="401"/>
      <c r="CR419" s="401"/>
      <c r="CS419" s="401"/>
      <c r="CT419" s="401"/>
      <c r="CU419" s="401"/>
      <c r="CV419" s="401"/>
      <c r="CW419" s="401"/>
      <c r="CX419" s="401"/>
      <c r="CY419" s="401"/>
      <c r="CZ419" s="401"/>
      <c r="DA419" s="401"/>
      <c r="DB419" s="401"/>
      <c r="DC419" s="401"/>
      <c r="DD419" s="401"/>
      <c r="DE419" s="401"/>
      <c r="DF419" s="401"/>
      <c r="DG419" s="401"/>
      <c r="DH419" s="401"/>
      <c r="DI419" s="401"/>
      <c r="DJ419" s="401"/>
      <c r="DK419" s="401"/>
      <c r="DL419" s="401"/>
      <c r="DM419" s="401"/>
      <c r="DN419" s="401"/>
      <c r="DO419" s="401"/>
      <c r="DP419" s="401"/>
      <c r="DQ419" s="401"/>
      <c r="DR419" s="401"/>
      <c r="DS419" s="401"/>
      <c r="DT419" s="401"/>
      <c r="DU419" s="401"/>
      <c r="DV419" s="401"/>
      <c r="DW419" s="401"/>
      <c r="DX419" s="401"/>
      <c r="DY419" s="401"/>
      <c r="DZ419" s="401"/>
      <c r="EA419" s="401"/>
      <c r="EB419" s="401"/>
      <c r="EC419" s="401"/>
      <c r="ED419" s="401"/>
      <c r="EE419" s="401"/>
      <c r="EF419" s="401"/>
      <c r="EG419" s="401"/>
      <c r="EH419" s="401"/>
      <c r="EI419" s="401"/>
      <c r="EJ419" s="401"/>
      <c r="EK419" s="401"/>
      <c r="EL419" s="401"/>
      <c r="EM419" s="401"/>
      <c r="EN419" s="401"/>
      <c r="EO419" s="401"/>
      <c r="EP419" s="401"/>
      <c r="EQ419" s="401"/>
      <c r="ER419" s="401"/>
      <c r="ES419" s="401"/>
      <c r="ET419" s="401"/>
      <c r="EU419" s="401"/>
      <c r="EV419" s="401"/>
      <c r="EW419" s="401"/>
      <c r="EX419" s="401"/>
      <c r="EY419" s="401"/>
      <c r="EZ419" s="401"/>
      <c r="FA419" s="401"/>
      <c r="FB419" s="401"/>
      <c r="FC419" s="401"/>
      <c r="FD419" s="401"/>
      <c r="FE419" s="401"/>
      <c r="FF419" s="401"/>
      <c r="FG419" s="401"/>
      <c r="FH419" s="401"/>
      <c r="FI419" s="401"/>
      <c r="FJ419" s="401"/>
      <c r="FK419" s="401"/>
      <c r="FL419" s="401"/>
      <c r="FM419" s="401"/>
      <c r="FN419" s="401"/>
      <c r="FO419" s="401"/>
      <c r="FP419" s="401"/>
      <c r="FQ419" s="401"/>
      <c r="FR419" s="401"/>
      <c r="FS419" s="401"/>
      <c r="FT419" s="401"/>
      <c r="FU419" s="401"/>
      <c r="FV419" s="401"/>
      <c r="FW419" s="401"/>
      <c r="FX419" s="401"/>
      <c r="FY419" s="401"/>
      <c r="FZ419" s="401"/>
      <c r="GA419" s="401"/>
      <c r="GB419" s="401"/>
      <c r="GC419" s="401"/>
      <c r="GD419" s="401"/>
      <c r="GE419" s="401"/>
      <c r="GF419" s="401"/>
      <c r="GG419" s="401"/>
      <c r="GH419" s="401"/>
      <c r="GI419" s="401"/>
      <c r="GJ419" s="401"/>
      <c r="GK419" s="401"/>
      <c r="GL419" s="401"/>
      <c r="GM419" s="401"/>
      <c r="GN419" s="401"/>
      <c r="GO419" s="401"/>
      <c r="GP419" s="401"/>
      <c r="GQ419" s="401"/>
      <c r="GR419" s="401"/>
      <c r="GS419" s="401"/>
      <c r="GT419" s="401"/>
      <c r="GU419" s="401"/>
      <c r="GV419" s="401"/>
      <c r="GW419" s="401"/>
      <c r="GX419" s="401"/>
      <c r="GY419" s="401"/>
      <c r="GZ419" s="401"/>
      <c r="HA419" s="401"/>
      <c r="HB419" s="401"/>
      <c r="HC419" s="401"/>
      <c r="HD419" s="401"/>
      <c r="HE419" s="401"/>
      <c r="HF419" s="401"/>
      <c r="HG419" s="401"/>
      <c r="HH419" s="401"/>
      <c r="HI419" s="401"/>
      <c r="HJ419" s="401"/>
      <c r="HK419" s="401"/>
      <c r="HL419" s="401"/>
      <c r="HM419" s="401"/>
      <c r="HN419" s="401"/>
      <c r="HO419" s="401"/>
      <c r="HP419" s="401"/>
      <c r="HQ419" s="401"/>
      <c r="HR419" s="401"/>
      <c r="HS419" s="401"/>
      <c r="HT419" s="401"/>
      <c r="HU419" s="401"/>
      <c r="HV419" s="401"/>
      <c r="HW419" s="401"/>
      <c r="HX419" s="401"/>
      <c r="HY419" s="401"/>
      <c r="HZ419" s="401"/>
      <c r="IA419" s="401"/>
      <c r="IB419" s="401"/>
      <c r="IC419" s="401"/>
      <c r="ID419" s="401"/>
      <c r="IE419" s="401"/>
      <c r="IF419" s="401"/>
      <c r="IG419" s="401"/>
      <c r="IH419" s="401"/>
      <c r="II419" s="401"/>
      <c r="IJ419" s="401"/>
      <c r="IK419" s="401"/>
      <c r="IL419" s="401"/>
      <c r="IM419" s="401"/>
      <c r="IN419" s="401"/>
      <c r="IO419" s="401"/>
      <c r="IP419" s="401"/>
      <c r="IQ419" s="401"/>
      <c r="IR419" s="401"/>
      <c r="IS419" s="401"/>
      <c r="IT419" s="401"/>
      <c r="IU419" s="401"/>
      <c r="IV419" s="401"/>
      <c r="IW419" s="401"/>
      <c r="IX419" s="401"/>
      <c r="IY419" s="401"/>
      <c r="IZ419" s="401"/>
      <c r="JA419" s="401"/>
      <c r="JB419" s="401"/>
      <c r="JC419" s="401"/>
      <c r="JD419" s="401"/>
      <c r="JE419" s="401"/>
      <c r="JF419" s="401"/>
      <c r="JG419" s="401"/>
      <c r="JH419" s="401"/>
      <c r="JI419" s="401"/>
      <c r="JJ419" s="401"/>
      <c r="JK419" s="401"/>
      <c r="JL419" s="401"/>
      <c r="JM419" s="401"/>
      <c r="JN419" s="401"/>
      <c r="JO419" s="401"/>
      <c r="JP419" s="401"/>
      <c r="JQ419" s="401"/>
      <c r="JR419" s="401"/>
      <c r="JS419" s="401"/>
      <c r="JT419" s="401"/>
      <c r="JU419" s="401"/>
      <c r="JV419" s="401"/>
      <c r="JW419" s="401"/>
      <c r="JX419" s="401"/>
      <c r="JY419" s="401"/>
      <c r="JZ419" s="401"/>
      <c r="KA419" s="401"/>
      <c r="KB419" s="401"/>
      <c r="KC419" s="401"/>
      <c r="KD419" s="401"/>
      <c r="KE419" s="401"/>
      <c r="KF419" s="401"/>
      <c r="KG419" s="401"/>
      <c r="KH419" s="401"/>
      <c r="KI419" s="401"/>
      <c r="KJ419" s="401"/>
      <c r="KK419" s="401"/>
      <c r="KL419" s="401"/>
      <c r="KM419" s="401"/>
      <c r="KN419" s="401"/>
      <c r="KO419" s="401"/>
      <c r="KP419" s="401"/>
      <c r="KQ419" s="401"/>
      <c r="KR419" s="401"/>
      <c r="KS419" s="401"/>
      <c r="KT419" s="401"/>
      <c r="KU419" s="401"/>
      <c r="KV419" s="401"/>
      <c r="KW419" s="401"/>
      <c r="KX419" s="401"/>
      <c r="KY419" s="401"/>
      <c r="KZ419" s="401"/>
      <c r="LA419" s="401"/>
      <c r="LB419" s="401"/>
      <c r="LC419" s="401"/>
      <c r="LD419" s="401"/>
      <c r="LE419" s="401"/>
      <c r="LF419" s="401"/>
      <c r="LG419" s="401"/>
      <c r="LH419" s="401"/>
      <c r="LI419" s="401"/>
      <c r="LJ419" s="401"/>
      <c r="LK419" s="401"/>
      <c r="LL419" s="401"/>
      <c r="LM419" s="401"/>
      <c r="LN419" s="401"/>
      <c r="LO419" s="401"/>
      <c r="LP419" s="401"/>
      <c r="LQ419" s="401"/>
      <c r="LR419" s="401"/>
      <c r="LS419" s="401"/>
      <c r="LT419" s="401"/>
      <c r="LU419" s="401"/>
      <c r="LV419" s="401"/>
      <c r="LW419" s="401"/>
      <c r="LX419" s="401"/>
      <c r="LY419" s="401"/>
      <c r="LZ419" s="401"/>
      <c r="MA419" s="401"/>
      <c r="MB419" s="401"/>
      <c r="MC419" s="401"/>
      <c r="MD419" s="401"/>
      <c r="ME419" s="401"/>
      <c r="MF419" s="401"/>
      <c r="MG419" s="401"/>
      <c r="MH419" s="401"/>
      <c r="MI419" s="401"/>
      <c r="MJ419" s="401"/>
      <c r="MK419" s="401"/>
      <c r="ML419" s="401"/>
      <c r="MM419" s="401"/>
      <c r="MN419" s="401"/>
      <c r="MO419" s="401"/>
      <c r="MP419" s="401"/>
      <c r="MQ419" s="401"/>
      <c r="MR419" s="401"/>
      <c r="MS419" s="401"/>
      <c r="MT419" s="401"/>
      <c r="MU419" s="401"/>
      <c r="MV419" s="401"/>
      <c r="MW419" s="401"/>
      <c r="MX419" s="401"/>
      <c r="MY419" s="401"/>
      <c r="MZ419" s="401"/>
      <c r="NA419" s="401"/>
      <c r="NB419" s="401"/>
      <c r="NC419" s="401"/>
      <c r="ND419" s="401"/>
      <c r="NE419" s="401"/>
      <c r="NF419" s="401"/>
      <c r="NG419" s="401"/>
      <c r="NH419" s="401"/>
      <c r="NI419" s="401"/>
      <c r="NJ419" s="401"/>
      <c r="NK419" s="401"/>
      <c r="NL419" s="401"/>
      <c r="NM419" s="401"/>
      <c r="NN419" s="401"/>
      <c r="NO419" s="401"/>
      <c r="NP419" s="401"/>
      <c r="NQ419" s="401"/>
      <c r="NR419" s="401"/>
      <c r="NS419" s="401"/>
      <c r="NT419" s="401"/>
      <c r="NU419" s="401"/>
      <c r="NV419" s="401"/>
      <c r="NW419" s="401"/>
      <c r="NX419" s="401"/>
      <c r="NY419" s="401"/>
      <c r="NZ419" s="401"/>
      <c r="OA419" s="401"/>
      <c r="OB419" s="401"/>
      <c r="OC419" s="401"/>
      <c r="OD419" s="401"/>
      <c r="OE419" s="401"/>
      <c r="OF419" s="401"/>
      <c r="OG419" s="401"/>
      <c r="OH419" s="401"/>
      <c r="OI419" s="401"/>
      <c r="OJ419" s="401"/>
      <c r="OK419" s="401"/>
      <c r="OL419" s="401"/>
      <c r="OM419" s="401"/>
      <c r="ON419" s="401"/>
      <c r="OO419" s="401"/>
      <c r="OP419" s="401"/>
      <c r="OQ419" s="401"/>
      <c r="OR419" s="401"/>
      <c r="OS419" s="401"/>
      <c r="OT419" s="401"/>
      <c r="OU419" s="401"/>
      <c r="OV419" s="401"/>
      <c r="OW419" s="401"/>
      <c r="OX419" s="401"/>
      <c r="OY419" s="401"/>
      <c r="OZ419" s="401"/>
      <c r="PA419" s="401"/>
      <c r="PB419" s="401"/>
      <c r="PC419" s="401"/>
      <c r="PD419" s="401"/>
      <c r="PE419" s="401"/>
      <c r="PF419" s="401"/>
      <c r="PG419" s="401"/>
      <c r="PH419" s="401"/>
      <c r="PI419" s="401"/>
      <c r="PJ419" s="401"/>
      <c r="PK419" s="401"/>
      <c r="PL419" s="401"/>
      <c r="PM419" s="401"/>
      <c r="PN419" s="401"/>
      <c r="PO419" s="401"/>
      <c r="PP419" s="401"/>
      <c r="PQ419" s="401"/>
      <c r="PR419" s="401"/>
      <c r="PS419" s="401"/>
      <c r="PT419" s="401"/>
      <c r="PU419" s="401"/>
      <c r="PV419" s="401"/>
      <c r="PW419" s="401"/>
      <c r="PX419" s="401"/>
      <c r="PY419" s="401"/>
      <c r="PZ419" s="401"/>
      <c r="QA419" s="401"/>
      <c r="QB419" s="401"/>
      <c r="QC419" s="401"/>
      <c r="QD419" s="401"/>
      <c r="QE419" s="401"/>
      <c r="QF419" s="401"/>
      <c r="QG419" s="401"/>
      <c r="QH419" s="401"/>
      <c r="QI419" s="401"/>
      <c r="QJ419" s="401"/>
      <c r="QK419" s="401"/>
      <c r="QL419" s="401"/>
      <c r="QM419" s="401"/>
      <c r="QN419" s="401"/>
      <c r="QO419" s="401"/>
      <c r="QP419" s="401"/>
      <c r="QQ419" s="401"/>
      <c r="QR419" s="401"/>
      <c r="QS419" s="401"/>
      <c r="QT419" s="401"/>
      <c r="QU419" s="401"/>
      <c r="QV419" s="401"/>
      <c r="QW419" s="401"/>
      <c r="QX419" s="401"/>
      <c r="QY419" s="401"/>
      <c r="QZ419" s="401"/>
      <c r="RA419" s="401"/>
      <c r="RB419" s="401"/>
      <c r="RC419" s="401"/>
      <c r="RD419" s="401"/>
      <c r="RE419" s="401"/>
      <c r="RF419" s="401"/>
      <c r="RG419" s="401"/>
      <c r="RH419" s="401"/>
      <c r="RI419" s="401"/>
      <c r="RJ419" s="401"/>
      <c r="RK419" s="401"/>
      <c r="RL419" s="401"/>
      <c r="RM419" s="401"/>
      <c r="RN419" s="401"/>
      <c r="RO419" s="401"/>
      <c r="RP419" s="401"/>
      <c r="RQ419" s="401"/>
      <c r="RR419" s="401"/>
      <c r="RS419" s="401"/>
      <c r="RT419" s="401"/>
      <c r="RU419" s="401"/>
      <c r="RV419" s="401"/>
      <c r="RW419" s="401"/>
      <c r="RX419" s="401"/>
      <c r="RY419" s="401"/>
      <c r="RZ419" s="401"/>
      <c r="SA419" s="401"/>
      <c r="SB419" s="401"/>
      <c r="SC419" s="401"/>
      <c r="SD419" s="401"/>
      <c r="SE419" s="401"/>
      <c r="SF419" s="401"/>
      <c r="SG419" s="401"/>
      <c r="SH419" s="401"/>
      <c r="SI419" s="401"/>
      <c r="SJ419" s="401"/>
      <c r="SK419" s="401"/>
      <c r="SL419" s="401"/>
      <c r="SM419" s="401"/>
      <c r="SN419" s="401"/>
      <c r="SO419" s="401"/>
      <c r="SP419" s="401"/>
      <c r="SQ419" s="401"/>
      <c r="SR419" s="401"/>
      <c r="SS419" s="401"/>
      <c r="ST419" s="401"/>
      <c r="SU419" s="401"/>
      <c r="SV419" s="401"/>
      <c r="SW419" s="401"/>
      <c r="SX419" s="401"/>
      <c r="SY419" s="401"/>
      <c r="SZ419" s="401"/>
      <c r="TA419" s="401"/>
      <c r="TB419" s="401"/>
      <c r="TC419" s="401"/>
      <c r="TD419" s="401"/>
      <c r="TE419" s="401"/>
      <c r="TF419" s="401"/>
      <c r="TG419" s="401"/>
      <c r="TH419" s="401"/>
      <c r="TI419" s="401"/>
      <c r="TJ419" s="401"/>
      <c r="TK419" s="401"/>
      <c r="TL419" s="401"/>
      <c r="TM419" s="401"/>
      <c r="TN419" s="401"/>
      <c r="TO419" s="401"/>
      <c r="TP419" s="401"/>
      <c r="TQ419" s="401"/>
      <c r="TR419" s="401"/>
      <c r="TS419" s="401"/>
      <c r="TT419" s="401"/>
      <c r="TU419" s="401"/>
      <c r="TV419" s="401"/>
      <c r="TW419" s="401"/>
      <c r="TX419" s="401"/>
      <c r="TY419" s="401"/>
      <c r="TZ419" s="401"/>
      <c r="UA419" s="401"/>
      <c r="UB419" s="401"/>
      <c r="UC419" s="401"/>
      <c r="UD419" s="401"/>
      <c r="UE419" s="401"/>
      <c r="UF419" s="401"/>
      <c r="UG419" s="401"/>
      <c r="UH419" s="401"/>
      <c r="UI419" s="401"/>
      <c r="UJ419" s="401"/>
      <c r="UK419" s="401"/>
      <c r="UL419" s="401"/>
      <c r="UM419" s="401"/>
    </row>
    <row r="420" spans="1:559" s="467" customFormat="1" ht="13.95" customHeight="1">
      <c r="A420" s="953"/>
      <c r="B420" s="450" t="s">
        <v>1515</v>
      </c>
      <c r="C420" s="451" t="s">
        <v>900</v>
      </c>
      <c r="D420" s="451" t="s">
        <v>1677</v>
      </c>
      <c r="E420" s="451" t="s">
        <v>1678</v>
      </c>
      <c r="F420" s="452">
        <v>54.57</v>
      </c>
      <c r="G420" s="452">
        <v>0.61</v>
      </c>
      <c r="H420" s="452">
        <v>4.76</v>
      </c>
      <c r="I420" s="453">
        <f>COUNT(F420:F430)</f>
        <v>11</v>
      </c>
      <c r="J420" s="458">
        <f>AVERAGE(F420:F430)</f>
        <v>38.060909090909092</v>
      </c>
      <c r="K420" s="458">
        <f>STDEV(F420:F430)</f>
        <v>14.241015030218495</v>
      </c>
      <c r="L420" s="459">
        <f>K420/J420</f>
        <v>0.37416381716483971</v>
      </c>
      <c r="M420" s="454">
        <f t="shared" si="213"/>
        <v>1.1592636391478912</v>
      </c>
      <c r="N420" s="455">
        <f t="shared" si="214"/>
        <v>0.87682563092149313</v>
      </c>
      <c r="O420" s="455">
        <f t="shared" si="215"/>
        <v>0.75365126184298625</v>
      </c>
      <c r="P420" s="455">
        <f t="shared" si="216"/>
        <v>0.24634873815701375</v>
      </c>
      <c r="Q420" s="456">
        <f t="shared" si="217"/>
        <v>2.709836119727151</v>
      </c>
      <c r="R420" s="457">
        <f>COUNT(F420:F430)</f>
        <v>11</v>
      </c>
      <c r="S420" s="458">
        <f>AVERAGE(F420:F430)</f>
        <v>38.060909090909092</v>
      </c>
      <c r="T420" s="458">
        <f>STDEV(F420:F430)</f>
        <v>14.241015030218495</v>
      </c>
      <c r="U420" s="459">
        <f t="shared" si="205"/>
        <v>0.37416381716483971</v>
      </c>
      <c r="V420" s="460">
        <f t="shared" si="218"/>
        <v>16.509090909090908</v>
      </c>
      <c r="W420" s="460">
        <f t="shared" si="219"/>
        <v>1.925</v>
      </c>
      <c r="X420" s="461">
        <f t="shared" si="220"/>
        <v>27.413953933170603</v>
      </c>
      <c r="Y420" s="462" t="str">
        <f t="shared" si="221"/>
        <v>Accept</v>
      </c>
      <c r="Z420" s="461"/>
      <c r="AA420" s="461"/>
      <c r="AB420" s="463"/>
      <c r="AC420" s="463"/>
      <c r="AD420" s="461"/>
      <c r="AE420" s="463"/>
      <c r="AF420" s="464">
        <f>COUNT(F420:F430)</f>
        <v>11</v>
      </c>
      <c r="AG420" s="465">
        <f>AVERAGE(F420:F430)</f>
        <v>38.060909090909092</v>
      </c>
      <c r="AH420" s="465">
        <f>STDEV(F420:F430)</f>
        <v>14.241015030218495</v>
      </c>
      <c r="AI420" s="466">
        <f>AH420/AG420</f>
        <v>0.37416381716483971</v>
      </c>
      <c r="AJ420" s="552"/>
      <c r="AK420" s="552"/>
      <c r="AL420" s="552"/>
      <c r="AM420" s="401"/>
      <c r="AN420" s="401"/>
      <c r="AO420" s="401"/>
      <c r="AP420" s="401"/>
      <c r="AQ420" s="401"/>
      <c r="AR420" s="401"/>
      <c r="AS420" s="401"/>
      <c r="AT420" s="401"/>
      <c r="AU420" s="401"/>
      <c r="AV420" s="401"/>
      <c r="AW420" s="401"/>
      <c r="AX420" s="401"/>
      <c r="AY420" s="401"/>
      <c r="AZ420" s="401"/>
      <c r="BA420" s="401"/>
      <c r="BB420" s="401"/>
      <c r="BC420" s="401"/>
      <c r="BD420" s="401"/>
      <c r="BE420" s="401"/>
      <c r="BF420" s="401"/>
      <c r="BG420" s="401"/>
      <c r="BH420" s="401"/>
      <c r="BI420" s="401"/>
      <c r="BJ420" s="401"/>
      <c r="BK420" s="401"/>
      <c r="BL420" s="401"/>
      <c r="BM420" s="401"/>
      <c r="BN420" s="401"/>
      <c r="BO420" s="401"/>
      <c r="BP420" s="401"/>
      <c r="BQ420" s="401"/>
      <c r="BR420" s="401"/>
      <c r="BS420" s="401"/>
      <c r="BT420" s="401"/>
      <c r="BU420" s="401"/>
      <c r="BV420" s="401"/>
      <c r="BW420" s="401"/>
      <c r="BX420" s="401"/>
      <c r="BY420" s="401"/>
      <c r="BZ420" s="401"/>
      <c r="CA420" s="401"/>
      <c r="CB420" s="401"/>
      <c r="CC420" s="401"/>
      <c r="CD420" s="401"/>
      <c r="CE420" s="401"/>
      <c r="CF420" s="401"/>
      <c r="CG420" s="401"/>
      <c r="CH420" s="401"/>
      <c r="CI420" s="401"/>
      <c r="CJ420" s="401"/>
      <c r="CK420" s="401"/>
      <c r="CL420" s="401"/>
      <c r="CM420" s="401"/>
      <c r="CN420" s="401"/>
      <c r="CO420" s="401"/>
      <c r="CP420" s="401"/>
      <c r="CQ420" s="401"/>
      <c r="CR420" s="401"/>
      <c r="CS420" s="401"/>
      <c r="CT420" s="401"/>
      <c r="CU420" s="401"/>
      <c r="CV420" s="401"/>
      <c r="CW420" s="401"/>
      <c r="CX420" s="401"/>
      <c r="CY420" s="401"/>
      <c r="CZ420" s="401"/>
      <c r="DA420" s="401"/>
      <c r="DB420" s="401"/>
      <c r="DC420" s="401"/>
      <c r="DD420" s="401"/>
      <c r="DE420" s="401"/>
      <c r="DF420" s="401"/>
      <c r="DG420" s="401"/>
      <c r="DH420" s="401"/>
      <c r="DI420" s="401"/>
      <c r="DJ420" s="401"/>
      <c r="DK420" s="401"/>
      <c r="DL420" s="401"/>
      <c r="DM420" s="401"/>
      <c r="DN420" s="401"/>
      <c r="DO420" s="401"/>
      <c r="DP420" s="401"/>
      <c r="DQ420" s="401"/>
      <c r="DR420" s="401"/>
      <c r="DS420" s="401"/>
      <c r="DT420" s="401"/>
      <c r="DU420" s="401"/>
      <c r="DV420" s="401"/>
      <c r="DW420" s="401"/>
      <c r="DX420" s="401"/>
      <c r="DY420" s="401"/>
      <c r="DZ420" s="401"/>
      <c r="EA420" s="401"/>
      <c r="EB420" s="401"/>
      <c r="EC420" s="401"/>
      <c r="ED420" s="401"/>
      <c r="EE420" s="401"/>
      <c r="EF420" s="401"/>
      <c r="EG420" s="401"/>
      <c r="EH420" s="401"/>
      <c r="EI420" s="401"/>
      <c r="EJ420" s="401"/>
      <c r="EK420" s="401"/>
      <c r="EL420" s="401"/>
      <c r="EM420" s="401"/>
      <c r="EN420" s="401"/>
      <c r="EO420" s="401"/>
      <c r="EP420" s="401"/>
      <c r="EQ420" s="401"/>
      <c r="ER420" s="401"/>
      <c r="ES420" s="401"/>
      <c r="ET420" s="401"/>
      <c r="EU420" s="401"/>
      <c r="EV420" s="401"/>
      <c r="EW420" s="401"/>
      <c r="EX420" s="401"/>
      <c r="EY420" s="401"/>
      <c r="EZ420" s="401"/>
      <c r="FA420" s="401"/>
      <c r="FB420" s="401"/>
      <c r="FC420" s="401"/>
      <c r="FD420" s="401"/>
      <c r="FE420" s="401"/>
      <c r="FF420" s="401"/>
      <c r="FG420" s="401"/>
      <c r="FH420" s="401"/>
      <c r="FI420" s="401"/>
      <c r="FJ420" s="401"/>
      <c r="FK420" s="401"/>
      <c r="FL420" s="401"/>
      <c r="FM420" s="401"/>
      <c r="FN420" s="401"/>
      <c r="FO420" s="401"/>
      <c r="FP420" s="401"/>
      <c r="FQ420" s="401"/>
      <c r="FR420" s="401"/>
      <c r="FS420" s="401"/>
      <c r="FT420" s="401"/>
      <c r="FU420" s="401"/>
      <c r="FV420" s="401"/>
      <c r="FW420" s="401"/>
      <c r="FX420" s="401"/>
      <c r="FY420" s="401"/>
      <c r="FZ420" s="401"/>
      <c r="GA420" s="401"/>
      <c r="GB420" s="401"/>
      <c r="GC420" s="401"/>
      <c r="GD420" s="401"/>
      <c r="GE420" s="401"/>
      <c r="GF420" s="401"/>
      <c r="GG420" s="401"/>
      <c r="GH420" s="401"/>
      <c r="GI420" s="401"/>
      <c r="GJ420" s="401"/>
      <c r="GK420" s="401"/>
      <c r="GL420" s="401"/>
      <c r="GM420" s="401"/>
      <c r="GN420" s="401"/>
      <c r="GO420" s="401"/>
      <c r="GP420" s="401"/>
      <c r="GQ420" s="401"/>
      <c r="GR420" s="401"/>
      <c r="GS420" s="401"/>
      <c r="GT420" s="401"/>
      <c r="GU420" s="401"/>
      <c r="GV420" s="401"/>
      <c r="GW420" s="401"/>
      <c r="GX420" s="401"/>
      <c r="GY420" s="401"/>
      <c r="GZ420" s="401"/>
      <c r="HA420" s="401"/>
      <c r="HB420" s="401"/>
      <c r="HC420" s="401"/>
      <c r="HD420" s="401"/>
      <c r="HE420" s="401"/>
      <c r="HF420" s="401"/>
      <c r="HG420" s="401"/>
      <c r="HH420" s="401"/>
      <c r="HI420" s="401"/>
      <c r="HJ420" s="401"/>
      <c r="HK420" s="401"/>
      <c r="HL420" s="401"/>
      <c r="HM420" s="401"/>
      <c r="HN420" s="401"/>
      <c r="HO420" s="401"/>
      <c r="HP420" s="401"/>
      <c r="HQ420" s="401"/>
      <c r="HR420" s="401"/>
      <c r="HS420" s="401"/>
      <c r="HT420" s="401"/>
      <c r="HU420" s="401"/>
      <c r="HV420" s="401"/>
      <c r="HW420" s="401"/>
      <c r="HX420" s="401"/>
      <c r="HY420" s="401"/>
      <c r="HZ420" s="401"/>
      <c r="IA420" s="401"/>
      <c r="IB420" s="401"/>
      <c r="IC420" s="401"/>
      <c r="ID420" s="401"/>
      <c r="IE420" s="401"/>
      <c r="IF420" s="401"/>
      <c r="IG420" s="401"/>
      <c r="IH420" s="401"/>
      <c r="II420" s="401"/>
      <c r="IJ420" s="401"/>
      <c r="IK420" s="401"/>
      <c r="IL420" s="401"/>
      <c r="IM420" s="401"/>
      <c r="IN420" s="401"/>
      <c r="IO420" s="401"/>
      <c r="IP420" s="401"/>
      <c r="IQ420" s="401"/>
      <c r="IR420" s="401"/>
      <c r="IS420" s="401"/>
      <c r="IT420" s="401"/>
      <c r="IU420" s="401"/>
      <c r="IV420" s="401"/>
      <c r="IW420" s="401"/>
      <c r="IX420" s="401"/>
      <c r="IY420" s="401"/>
      <c r="IZ420" s="401"/>
      <c r="JA420" s="401"/>
      <c r="JB420" s="401"/>
      <c r="JC420" s="401"/>
      <c r="JD420" s="401"/>
      <c r="JE420" s="401"/>
      <c r="JF420" s="401"/>
      <c r="JG420" s="401"/>
      <c r="JH420" s="401"/>
      <c r="JI420" s="401"/>
      <c r="JJ420" s="401"/>
      <c r="JK420" s="401"/>
      <c r="JL420" s="401"/>
      <c r="JM420" s="401"/>
      <c r="JN420" s="401"/>
      <c r="JO420" s="401"/>
      <c r="JP420" s="401"/>
      <c r="JQ420" s="401"/>
      <c r="JR420" s="401"/>
      <c r="JS420" s="401"/>
      <c r="JT420" s="401"/>
      <c r="JU420" s="401"/>
      <c r="JV420" s="401"/>
      <c r="JW420" s="401"/>
      <c r="JX420" s="401"/>
      <c r="JY420" s="401"/>
      <c r="JZ420" s="401"/>
      <c r="KA420" s="401"/>
      <c r="KB420" s="401"/>
      <c r="KC420" s="401"/>
      <c r="KD420" s="401"/>
      <c r="KE420" s="401"/>
      <c r="KF420" s="401"/>
      <c r="KG420" s="401"/>
      <c r="KH420" s="401"/>
      <c r="KI420" s="401"/>
      <c r="KJ420" s="401"/>
      <c r="KK420" s="401"/>
      <c r="KL420" s="401"/>
      <c r="KM420" s="401"/>
      <c r="KN420" s="401"/>
      <c r="KO420" s="401"/>
      <c r="KP420" s="401"/>
      <c r="KQ420" s="401"/>
      <c r="KR420" s="401"/>
      <c r="KS420" s="401"/>
      <c r="KT420" s="401"/>
      <c r="KU420" s="401"/>
      <c r="KV420" s="401"/>
      <c r="KW420" s="401"/>
      <c r="KX420" s="401"/>
      <c r="KY420" s="401"/>
      <c r="KZ420" s="401"/>
      <c r="LA420" s="401"/>
      <c r="LB420" s="401"/>
      <c r="LC420" s="401"/>
      <c r="LD420" s="401"/>
      <c r="LE420" s="401"/>
      <c r="LF420" s="401"/>
      <c r="LG420" s="401"/>
      <c r="LH420" s="401"/>
      <c r="LI420" s="401"/>
      <c r="LJ420" s="401"/>
      <c r="LK420" s="401"/>
      <c r="LL420" s="401"/>
      <c r="LM420" s="401"/>
      <c r="LN420" s="401"/>
      <c r="LO420" s="401"/>
      <c r="LP420" s="401"/>
      <c r="LQ420" s="401"/>
      <c r="LR420" s="401"/>
      <c r="LS420" s="401"/>
      <c r="LT420" s="401"/>
      <c r="LU420" s="401"/>
      <c r="LV420" s="401"/>
      <c r="LW420" s="401"/>
      <c r="LX420" s="401"/>
      <c r="LY420" s="401"/>
      <c r="LZ420" s="401"/>
      <c r="MA420" s="401"/>
      <c r="MB420" s="401"/>
      <c r="MC420" s="401"/>
      <c r="MD420" s="401"/>
      <c r="ME420" s="401"/>
      <c r="MF420" s="401"/>
      <c r="MG420" s="401"/>
      <c r="MH420" s="401"/>
      <c r="MI420" s="401"/>
      <c r="MJ420" s="401"/>
      <c r="MK420" s="401"/>
      <c r="ML420" s="401"/>
      <c r="MM420" s="401"/>
      <c r="MN420" s="401"/>
      <c r="MO420" s="401"/>
      <c r="MP420" s="401"/>
      <c r="MQ420" s="401"/>
      <c r="MR420" s="401"/>
      <c r="MS420" s="401"/>
      <c r="MT420" s="401"/>
      <c r="MU420" s="401"/>
      <c r="MV420" s="401"/>
      <c r="MW420" s="401"/>
      <c r="MX420" s="401"/>
      <c r="MY420" s="401"/>
      <c r="MZ420" s="401"/>
      <c r="NA420" s="401"/>
      <c r="NB420" s="401"/>
      <c r="NC420" s="401"/>
      <c r="ND420" s="401"/>
      <c r="NE420" s="401"/>
      <c r="NF420" s="401"/>
      <c r="NG420" s="401"/>
      <c r="NH420" s="401"/>
      <c r="NI420" s="401"/>
      <c r="NJ420" s="401"/>
      <c r="NK420" s="401"/>
      <c r="NL420" s="401"/>
      <c r="NM420" s="401"/>
      <c r="NN420" s="401"/>
      <c r="NO420" s="401"/>
      <c r="NP420" s="401"/>
      <c r="NQ420" s="401"/>
      <c r="NR420" s="401"/>
      <c r="NS420" s="401"/>
      <c r="NT420" s="401"/>
      <c r="NU420" s="401"/>
      <c r="NV420" s="401"/>
      <c r="NW420" s="401"/>
      <c r="NX420" s="401"/>
      <c r="NY420" s="401"/>
      <c r="NZ420" s="401"/>
      <c r="OA420" s="401"/>
      <c r="OB420" s="401"/>
      <c r="OC420" s="401"/>
      <c r="OD420" s="401"/>
      <c r="OE420" s="401"/>
      <c r="OF420" s="401"/>
      <c r="OG420" s="401"/>
      <c r="OH420" s="401"/>
      <c r="OI420" s="401"/>
      <c r="OJ420" s="401"/>
      <c r="OK420" s="401"/>
      <c r="OL420" s="401"/>
      <c r="OM420" s="401"/>
      <c r="ON420" s="401"/>
      <c r="OO420" s="401"/>
      <c r="OP420" s="401"/>
      <c r="OQ420" s="401"/>
      <c r="OR420" s="401"/>
      <c r="OS420" s="401"/>
      <c r="OT420" s="401"/>
      <c r="OU420" s="401"/>
      <c r="OV420" s="401"/>
      <c r="OW420" s="401"/>
      <c r="OX420" s="401"/>
      <c r="OY420" s="401"/>
      <c r="OZ420" s="401"/>
      <c r="PA420" s="401"/>
      <c r="PB420" s="401"/>
      <c r="PC420" s="401"/>
      <c r="PD420" s="401"/>
      <c r="PE420" s="401"/>
      <c r="PF420" s="401"/>
      <c r="PG420" s="401"/>
      <c r="PH420" s="401"/>
      <c r="PI420" s="401"/>
      <c r="PJ420" s="401"/>
      <c r="PK420" s="401"/>
      <c r="PL420" s="401"/>
      <c r="PM420" s="401"/>
      <c r="PN420" s="401"/>
      <c r="PO420" s="401"/>
      <c r="PP420" s="401"/>
      <c r="PQ420" s="401"/>
      <c r="PR420" s="401"/>
      <c r="PS420" s="401"/>
      <c r="PT420" s="401"/>
      <c r="PU420" s="401"/>
      <c r="PV420" s="401"/>
      <c r="PW420" s="401"/>
      <c r="PX420" s="401"/>
      <c r="PY420" s="401"/>
      <c r="PZ420" s="401"/>
      <c r="QA420" s="401"/>
      <c r="QB420" s="401"/>
      <c r="QC420" s="401"/>
      <c r="QD420" s="401"/>
      <c r="QE420" s="401"/>
      <c r="QF420" s="401"/>
      <c r="QG420" s="401"/>
      <c r="QH420" s="401"/>
      <c r="QI420" s="401"/>
      <c r="QJ420" s="401"/>
      <c r="QK420" s="401"/>
      <c r="QL420" s="401"/>
      <c r="QM420" s="401"/>
      <c r="QN420" s="401"/>
      <c r="QO420" s="401"/>
      <c r="QP420" s="401"/>
      <c r="QQ420" s="401"/>
      <c r="QR420" s="401"/>
      <c r="QS420" s="401"/>
      <c r="QT420" s="401"/>
      <c r="QU420" s="401"/>
      <c r="QV420" s="401"/>
      <c r="QW420" s="401"/>
      <c r="QX420" s="401"/>
      <c r="QY420" s="401"/>
      <c r="QZ420" s="401"/>
      <c r="RA420" s="401"/>
      <c r="RB420" s="401"/>
      <c r="RC420" s="401"/>
      <c r="RD420" s="401"/>
      <c r="RE420" s="401"/>
      <c r="RF420" s="401"/>
      <c r="RG420" s="401"/>
      <c r="RH420" s="401"/>
      <c r="RI420" s="401"/>
      <c r="RJ420" s="401"/>
      <c r="RK420" s="401"/>
      <c r="RL420" s="401"/>
      <c r="RM420" s="401"/>
      <c r="RN420" s="401"/>
      <c r="RO420" s="401"/>
      <c r="RP420" s="401"/>
      <c r="RQ420" s="401"/>
      <c r="RR420" s="401"/>
      <c r="RS420" s="401"/>
      <c r="RT420" s="401"/>
      <c r="RU420" s="401"/>
      <c r="RV420" s="401"/>
      <c r="RW420" s="401"/>
      <c r="RX420" s="401"/>
      <c r="RY420" s="401"/>
      <c r="RZ420" s="401"/>
      <c r="SA420" s="401"/>
      <c r="SB420" s="401"/>
      <c r="SC420" s="401"/>
      <c r="SD420" s="401"/>
      <c r="SE420" s="401"/>
      <c r="SF420" s="401"/>
      <c r="SG420" s="401"/>
      <c r="SH420" s="401"/>
      <c r="SI420" s="401"/>
      <c r="SJ420" s="401"/>
      <c r="SK420" s="401"/>
      <c r="SL420" s="401"/>
      <c r="SM420" s="401"/>
      <c r="SN420" s="401"/>
      <c r="SO420" s="401"/>
      <c r="SP420" s="401"/>
      <c r="SQ420" s="401"/>
      <c r="SR420" s="401"/>
      <c r="SS420" s="401"/>
      <c r="ST420" s="401"/>
      <c r="SU420" s="401"/>
      <c r="SV420" s="401"/>
      <c r="SW420" s="401"/>
      <c r="SX420" s="401"/>
      <c r="SY420" s="401"/>
      <c r="SZ420" s="401"/>
      <c r="TA420" s="401"/>
      <c r="TB420" s="401"/>
      <c r="TC420" s="401"/>
      <c r="TD420" s="401"/>
      <c r="TE420" s="401"/>
      <c r="TF420" s="401"/>
      <c r="TG420" s="401"/>
      <c r="TH420" s="401"/>
      <c r="TI420" s="401"/>
      <c r="TJ420" s="401"/>
      <c r="TK420" s="401"/>
      <c r="TL420" s="401"/>
      <c r="TM420" s="401"/>
      <c r="TN420" s="401"/>
      <c r="TO420" s="401"/>
      <c r="TP420" s="401"/>
      <c r="TQ420" s="401"/>
      <c r="TR420" s="401"/>
      <c r="TS420" s="401"/>
      <c r="TT420" s="401"/>
      <c r="TU420" s="401"/>
      <c r="TV420" s="401"/>
      <c r="TW420" s="401"/>
      <c r="TX420" s="401"/>
      <c r="TY420" s="401"/>
      <c r="TZ420" s="401"/>
      <c r="UA420" s="401"/>
      <c r="UB420" s="401"/>
      <c r="UC420" s="401"/>
      <c r="UD420" s="401"/>
      <c r="UE420" s="401"/>
      <c r="UF420" s="401"/>
      <c r="UG420" s="401"/>
      <c r="UH420" s="401"/>
      <c r="UI420" s="401"/>
      <c r="UJ420" s="401"/>
      <c r="UK420" s="401"/>
      <c r="UL420" s="401"/>
      <c r="UM420" s="401"/>
    </row>
    <row r="421" spans="1:559" s="401" customFormat="1" ht="13.95" customHeight="1">
      <c r="A421" s="953"/>
      <c r="B421" s="468" t="s">
        <v>1515</v>
      </c>
      <c r="C421" s="469" t="s">
        <v>900</v>
      </c>
      <c r="D421" s="469" t="s">
        <v>1679</v>
      </c>
      <c r="E421" s="469" t="s">
        <v>1680</v>
      </c>
      <c r="F421" s="470">
        <v>49</v>
      </c>
      <c r="G421" s="470">
        <v>0.63</v>
      </c>
      <c r="H421" s="470">
        <v>4.28</v>
      </c>
      <c r="I421" s="471">
        <f t="shared" ref="I421:L430" si="233">I420</f>
        <v>11</v>
      </c>
      <c r="J421" s="472">
        <f t="shared" si="233"/>
        <v>38.060909090909092</v>
      </c>
      <c r="K421" s="472">
        <f t="shared" si="233"/>
        <v>14.241015030218495</v>
      </c>
      <c r="L421" s="473">
        <f t="shared" si="233"/>
        <v>0.37416381716483971</v>
      </c>
      <c r="M421" s="474">
        <f t="shared" si="213"/>
        <v>0.7681398331424325</v>
      </c>
      <c r="N421" s="475">
        <f t="shared" si="214"/>
        <v>0.77879794293470739</v>
      </c>
      <c r="O421" s="475">
        <f t="shared" si="215"/>
        <v>0.55759588586941478</v>
      </c>
      <c r="P421" s="475">
        <f t="shared" si="216"/>
        <v>0.44240411413058522</v>
      </c>
      <c r="Q421" s="476">
        <f t="shared" si="217"/>
        <v>4.866445255436437</v>
      </c>
      <c r="R421" s="477"/>
      <c r="S421" s="472"/>
      <c r="T421" s="472"/>
      <c r="U421" s="473"/>
      <c r="V421" s="478">
        <f t="shared" si="218"/>
        <v>10.939090909090908</v>
      </c>
      <c r="W421" s="478">
        <f t="shared" si="219"/>
        <v>1.925</v>
      </c>
      <c r="X421" s="479">
        <f t="shared" si="220"/>
        <v>27.413953933170603</v>
      </c>
      <c r="Y421" s="480" t="str">
        <f t="shared" si="221"/>
        <v>Accept</v>
      </c>
      <c r="Z421" s="479"/>
      <c r="AA421" s="479"/>
      <c r="AB421" s="481"/>
      <c r="AC421" s="481"/>
      <c r="AD421" s="479"/>
      <c r="AE421" s="481"/>
      <c r="AF421" s="464"/>
      <c r="AG421" s="482"/>
      <c r="AH421" s="482"/>
      <c r="AI421" s="483"/>
      <c r="AJ421" s="552"/>
      <c r="AK421" s="552"/>
      <c r="AL421" s="552"/>
    </row>
    <row r="422" spans="1:559" s="401" customFormat="1" ht="13.95" customHeight="1">
      <c r="A422" s="953"/>
      <c r="B422" s="468" t="s">
        <v>1515</v>
      </c>
      <c r="C422" s="469" t="s">
        <v>900</v>
      </c>
      <c r="D422" s="469" t="s">
        <v>1681</v>
      </c>
      <c r="E422" s="469" t="s">
        <v>1682</v>
      </c>
      <c r="F422" s="470">
        <v>37.409999999999997</v>
      </c>
      <c r="G422" s="470">
        <v>0.46</v>
      </c>
      <c r="H422" s="470">
        <v>3.26</v>
      </c>
      <c r="I422" s="471">
        <f t="shared" si="233"/>
        <v>11</v>
      </c>
      <c r="J422" s="472">
        <f t="shared" si="233"/>
        <v>38.060909090909092</v>
      </c>
      <c r="K422" s="472">
        <f t="shared" si="233"/>
        <v>14.241015030218495</v>
      </c>
      <c r="L422" s="473">
        <f t="shared" si="233"/>
        <v>0.37416381716483971</v>
      </c>
      <c r="M422" s="474">
        <f t="shared" si="213"/>
        <v>4.5706650089751999E-2</v>
      </c>
      <c r="N422" s="475">
        <f t="shared" si="214"/>
        <v>0.4817720316728214</v>
      </c>
      <c r="O422" s="475">
        <f t="shared" si="215"/>
        <v>3.6455936654357202E-2</v>
      </c>
      <c r="P422" s="475">
        <f t="shared" si="216"/>
        <v>0.9635440633456428</v>
      </c>
      <c r="Q422" s="476">
        <f t="shared" si="217"/>
        <v>10.59898469680207</v>
      </c>
      <c r="R422" s="477"/>
      <c r="S422" s="472"/>
      <c r="T422" s="472"/>
      <c r="U422" s="473"/>
      <c r="V422" s="478">
        <f t="shared" si="218"/>
        <v>0.65090909090909577</v>
      </c>
      <c r="W422" s="478">
        <f t="shared" si="219"/>
        <v>1.925</v>
      </c>
      <c r="X422" s="479">
        <f t="shared" si="220"/>
        <v>27.413953933170603</v>
      </c>
      <c r="Y422" s="480" t="str">
        <f t="shared" si="221"/>
        <v>Accept</v>
      </c>
      <c r="Z422" s="479"/>
      <c r="AA422" s="479"/>
      <c r="AB422" s="481"/>
      <c r="AC422" s="481"/>
      <c r="AD422" s="479"/>
      <c r="AE422" s="481"/>
      <c r="AF422" s="464"/>
      <c r="AG422" s="482"/>
      <c r="AH422" s="482"/>
      <c r="AI422" s="483"/>
      <c r="AJ422" s="552"/>
      <c r="AK422" s="552"/>
      <c r="AL422" s="552"/>
    </row>
    <row r="423" spans="1:559" s="401" customFormat="1" ht="13.95" customHeight="1">
      <c r="A423" s="953"/>
      <c r="B423" s="468" t="s">
        <v>1515</v>
      </c>
      <c r="C423" s="469" t="s">
        <v>900</v>
      </c>
      <c r="D423" s="469" t="s">
        <v>1683</v>
      </c>
      <c r="E423" s="469" t="s">
        <v>1684</v>
      </c>
      <c r="F423" s="470">
        <v>16.93</v>
      </c>
      <c r="G423" s="470">
        <v>0.25</v>
      </c>
      <c r="H423" s="470">
        <v>1.47</v>
      </c>
      <c r="I423" s="471">
        <f t="shared" si="233"/>
        <v>11</v>
      </c>
      <c r="J423" s="472">
        <f t="shared" si="233"/>
        <v>38.060909090909092</v>
      </c>
      <c r="K423" s="472">
        <f t="shared" si="233"/>
        <v>14.241015030218495</v>
      </c>
      <c r="L423" s="473">
        <f t="shared" si="233"/>
        <v>0.37416381716483971</v>
      </c>
      <c r="M423" s="474">
        <f t="shared" si="213"/>
        <v>1.483806389226519</v>
      </c>
      <c r="N423" s="475">
        <f t="shared" si="214"/>
        <v>6.8930145803591372E-2</v>
      </c>
      <c r="O423" s="475">
        <f t="shared" si="215"/>
        <v>0.86213970839281728</v>
      </c>
      <c r="P423" s="475">
        <f t="shared" si="216"/>
        <v>0.13786029160718274</v>
      </c>
      <c r="Q423" s="476">
        <f t="shared" si="217"/>
        <v>1.5164632076790101</v>
      </c>
      <c r="R423" s="477"/>
      <c r="S423" s="472"/>
      <c r="T423" s="472"/>
      <c r="U423" s="473"/>
      <c r="V423" s="478">
        <f t="shared" si="218"/>
        <v>21.130909090909093</v>
      </c>
      <c r="W423" s="478">
        <f t="shared" si="219"/>
        <v>1.925</v>
      </c>
      <c r="X423" s="479">
        <f t="shared" si="220"/>
        <v>27.413953933170603</v>
      </c>
      <c r="Y423" s="480" t="str">
        <f t="shared" si="221"/>
        <v>Accept</v>
      </c>
      <c r="Z423" s="479"/>
      <c r="AA423" s="479"/>
      <c r="AB423" s="481"/>
      <c r="AC423" s="481"/>
      <c r="AD423" s="479"/>
      <c r="AE423" s="481"/>
      <c r="AF423" s="464"/>
      <c r="AG423" s="482"/>
      <c r="AH423" s="482"/>
      <c r="AI423" s="483"/>
      <c r="AJ423" s="552"/>
      <c r="AK423" s="552"/>
      <c r="AL423" s="552"/>
    </row>
    <row r="424" spans="1:559" s="401" customFormat="1" ht="13.95" customHeight="1">
      <c r="A424" s="953"/>
      <c r="B424" s="468" t="s">
        <v>1515</v>
      </c>
      <c r="C424" s="469" t="s">
        <v>900</v>
      </c>
      <c r="D424" s="469" t="s">
        <v>1685</v>
      </c>
      <c r="E424" s="469" t="s">
        <v>1686</v>
      </c>
      <c r="F424" s="470">
        <v>47.18</v>
      </c>
      <c r="G424" s="470">
        <v>0.78</v>
      </c>
      <c r="H424" s="470">
        <v>4.1500000000000004</v>
      </c>
      <c r="I424" s="471">
        <f t="shared" si="233"/>
        <v>11</v>
      </c>
      <c r="J424" s="472">
        <f t="shared" si="233"/>
        <v>38.060909090909092</v>
      </c>
      <c r="K424" s="472">
        <f t="shared" si="233"/>
        <v>14.241015030218495</v>
      </c>
      <c r="L424" s="473">
        <f t="shared" si="233"/>
        <v>0.37416381716483971</v>
      </c>
      <c r="M424" s="474">
        <f t="shared" si="213"/>
        <v>0.6403399539808643</v>
      </c>
      <c r="N424" s="475">
        <f t="shared" si="214"/>
        <v>0.73902419449513779</v>
      </c>
      <c r="O424" s="475">
        <f t="shared" si="215"/>
        <v>0.47804838899027557</v>
      </c>
      <c r="P424" s="475">
        <f t="shared" si="216"/>
        <v>0.52195161100972443</v>
      </c>
      <c r="Q424" s="476">
        <f t="shared" si="217"/>
        <v>5.7414677211069689</v>
      </c>
      <c r="R424" s="477"/>
      <c r="S424" s="472"/>
      <c r="T424" s="472"/>
      <c r="U424" s="473"/>
      <c r="V424" s="478">
        <f t="shared" si="218"/>
        <v>9.1190909090909074</v>
      </c>
      <c r="W424" s="478">
        <f t="shared" si="219"/>
        <v>1.925</v>
      </c>
      <c r="X424" s="479">
        <f t="shared" si="220"/>
        <v>27.413953933170603</v>
      </c>
      <c r="Y424" s="480" t="str">
        <f t="shared" si="221"/>
        <v>Accept</v>
      </c>
      <c r="Z424" s="479"/>
      <c r="AA424" s="479"/>
      <c r="AB424" s="481"/>
      <c r="AC424" s="481"/>
      <c r="AD424" s="479"/>
      <c r="AE424" s="481"/>
      <c r="AF424" s="464"/>
      <c r="AG424" s="482"/>
      <c r="AH424" s="482"/>
      <c r="AI424" s="483"/>
      <c r="AJ424" s="552"/>
      <c r="AK424" s="552"/>
      <c r="AL424" s="552"/>
    </row>
    <row r="425" spans="1:559" s="401" customFormat="1" ht="13.95" customHeight="1">
      <c r="A425" s="953"/>
      <c r="B425" s="468" t="s">
        <v>1515</v>
      </c>
      <c r="C425" s="469" t="s">
        <v>900</v>
      </c>
      <c r="D425" s="469" t="s">
        <v>1687</v>
      </c>
      <c r="E425" s="469" t="s">
        <v>1688</v>
      </c>
      <c r="F425" s="470">
        <v>24.15</v>
      </c>
      <c r="G425" s="470">
        <v>0.31</v>
      </c>
      <c r="H425" s="470">
        <v>2.1</v>
      </c>
      <c r="I425" s="471">
        <f t="shared" si="233"/>
        <v>11</v>
      </c>
      <c r="J425" s="472">
        <f t="shared" si="233"/>
        <v>38.060909090909092</v>
      </c>
      <c r="K425" s="472">
        <f t="shared" si="233"/>
        <v>14.241015030218495</v>
      </c>
      <c r="L425" s="473">
        <f t="shared" si="233"/>
        <v>0.37416381716483971</v>
      </c>
      <c r="M425" s="474">
        <f t="shared" si="213"/>
        <v>0.97682005540974859</v>
      </c>
      <c r="N425" s="475">
        <f t="shared" si="214"/>
        <v>0.16432912269472563</v>
      </c>
      <c r="O425" s="475">
        <f t="shared" si="215"/>
        <v>0.67134175461054868</v>
      </c>
      <c r="P425" s="475">
        <f t="shared" si="216"/>
        <v>0.32865824538945126</v>
      </c>
      <c r="Q425" s="476">
        <f t="shared" si="217"/>
        <v>3.6152406992839641</v>
      </c>
      <c r="R425" s="477"/>
      <c r="S425" s="472"/>
      <c r="T425" s="472"/>
      <c r="U425" s="473"/>
      <c r="V425" s="478">
        <f t="shared" si="218"/>
        <v>13.910909090909094</v>
      </c>
      <c r="W425" s="478">
        <f t="shared" si="219"/>
        <v>1.925</v>
      </c>
      <c r="X425" s="479">
        <f t="shared" si="220"/>
        <v>27.413953933170603</v>
      </c>
      <c r="Y425" s="480" t="str">
        <f t="shared" si="221"/>
        <v>Accept</v>
      </c>
      <c r="Z425" s="479"/>
      <c r="AA425" s="479"/>
      <c r="AB425" s="481"/>
      <c r="AC425" s="481"/>
      <c r="AD425" s="479"/>
      <c r="AE425" s="481"/>
      <c r="AF425" s="464"/>
      <c r="AG425" s="482"/>
      <c r="AH425" s="482"/>
      <c r="AI425" s="483"/>
      <c r="AJ425" s="552"/>
      <c r="AK425" s="552"/>
      <c r="AL425" s="552"/>
    </row>
    <row r="426" spans="1:559" s="401" customFormat="1" ht="13.95" customHeight="1">
      <c r="A426" s="953"/>
      <c r="B426" s="468" t="s">
        <v>1515</v>
      </c>
      <c r="C426" s="469" t="s">
        <v>900</v>
      </c>
      <c r="D426" s="469" t="s">
        <v>1689</v>
      </c>
      <c r="E426" s="469" t="s">
        <v>1690</v>
      </c>
      <c r="F426" s="470">
        <v>59.39</v>
      </c>
      <c r="G426" s="470">
        <v>0.6</v>
      </c>
      <c r="H426" s="470">
        <v>5.18</v>
      </c>
      <c r="I426" s="471">
        <f t="shared" si="233"/>
        <v>11</v>
      </c>
      <c r="J426" s="472">
        <f t="shared" si="233"/>
        <v>38.060909090909092</v>
      </c>
      <c r="K426" s="472">
        <f t="shared" si="233"/>
        <v>14.241015030218495</v>
      </c>
      <c r="L426" s="473">
        <f t="shared" si="233"/>
        <v>0.37416381716483971</v>
      </c>
      <c r="M426" s="474">
        <f t="shared" si="213"/>
        <v>1.4977226597845719</v>
      </c>
      <c r="N426" s="475">
        <f t="shared" si="214"/>
        <v>0.93289733899766092</v>
      </c>
      <c r="O426" s="475">
        <f t="shared" si="215"/>
        <v>0.86579467799532184</v>
      </c>
      <c r="P426" s="475">
        <f t="shared" si="216"/>
        <v>0.13420532200467816</v>
      </c>
      <c r="Q426" s="476">
        <f t="shared" si="217"/>
        <v>1.4762585420514598</v>
      </c>
      <c r="R426" s="477"/>
      <c r="S426" s="472"/>
      <c r="T426" s="472"/>
      <c r="U426" s="473"/>
      <c r="V426" s="478">
        <f t="shared" si="218"/>
        <v>21.329090909090908</v>
      </c>
      <c r="W426" s="478">
        <f t="shared" si="219"/>
        <v>1.925</v>
      </c>
      <c r="X426" s="479">
        <f t="shared" si="220"/>
        <v>27.413953933170603</v>
      </c>
      <c r="Y426" s="480" t="str">
        <f t="shared" si="221"/>
        <v>Accept</v>
      </c>
      <c r="Z426" s="479"/>
      <c r="AA426" s="479"/>
      <c r="AB426" s="481"/>
      <c r="AC426" s="481"/>
      <c r="AD426" s="479"/>
      <c r="AE426" s="481"/>
      <c r="AF426" s="464"/>
      <c r="AG426" s="482"/>
      <c r="AH426" s="482"/>
      <c r="AI426" s="483"/>
      <c r="AJ426" s="552"/>
      <c r="AK426" s="552"/>
      <c r="AL426" s="552"/>
    </row>
    <row r="427" spans="1:559" s="401" customFormat="1" ht="13.95" customHeight="1">
      <c r="A427" s="953"/>
      <c r="B427" s="468" t="s">
        <v>1515</v>
      </c>
      <c r="C427" s="469" t="s">
        <v>900</v>
      </c>
      <c r="D427" s="469" t="s">
        <v>1691</v>
      </c>
      <c r="E427" s="469" t="s">
        <v>1692</v>
      </c>
      <c r="F427" s="470">
        <v>39.79</v>
      </c>
      <c r="G427" s="470">
        <v>0.4</v>
      </c>
      <c r="H427" s="470">
        <v>3.45</v>
      </c>
      <c r="I427" s="471">
        <f t="shared" si="233"/>
        <v>11</v>
      </c>
      <c r="J427" s="472">
        <f t="shared" si="233"/>
        <v>38.060909090909092</v>
      </c>
      <c r="K427" s="472">
        <f t="shared" si="233"/>
        <v>14.241015030218495</v>
      </c>
      <c r="L427" s="473">
        <f t="shared" si="233"/>
        <v>0.37416381716483971</v>
      </c>
      <c r="M427" s="474">
        <f t="shared" si="213"/>
        <v>0.12141626881383735</v>
      </c>
      <c r="N427" s="475">
        <f t="shared" si="214"/>
        <v>0.54831933421964663</v>
      </c>
      <c r="O427" s="475">
        <f t="shared" si="215"/>
        <v>9.6638668439293252E-2</v>
      </c>
      <c r="P427" s="475">
        <f t="shared" si="216"/>
        <v>0.90336133156070675</v>
      </c>
      <c r="Q427" s="476">
        <f t="shared" si="217"/>
        <v>9.9369746471677747</v>
      </c>
      <c r="R427" s="477"/>
      <c r="S427" s="472"/>
      <c r="T427" s="472"/>
      <c r="U427" s="473"/>
      <c r="V427" s="478">
        <f t="shared" si="218"/>
        <v>1.7290909090909068</v>
      </c>
      <c r="W427" s="478">
        <f t="shared" si="219"/>
        <v>1.925</v>
      </c>
      <c r="X427" s="479">
        <f t="shared" si="220"/>
        <v>27.413953933170603</v>
      </c>
      <c r="Y427" s="480" t="str">
        <f t="shared" si="221"/>
        <v>Accept</v>
      </c>
      <c r="Z427" s="479"/>
      <c r="AA427" s="479"/>
      <c r="AB427" s="481"/>
      <c r="AC427" s="481"/>
      <c r="AD427" s="479"/>
      <c r="AE427" s="481"/>
      <c r="AF427" s="464"/>
      <c r="AG427" s="482"/>
      <c r="AH427" s="482"/>
      <c r="AI427" s="483"/>
      <c r="AJ427" s="552"/>
      <c r="AK427" s="552"/>
      <c r="AL427" s="552"/>
    </row>
    <row r="428" spans="1:559" s="401" customFormat="1" ht="13.95" customHeight="1">
      <c r="A428" s="953"/>
      <c r="B428" s="468" t="s">
        <v>1515</v>
      </c>
      <c r="C428" s="469" t="s">
        <v>900</v>
      </c>
      <c r="D428" s="469" t="s">
        <v>1693</v>
      </c>
      <c r="E428" s="469" t="s">
        <v>1694</v>
      </c>
      <c r="F428" s="470">
        <v>17.13</v>
      </c>
      <c r="G428" s="470">
        <v>0.25</v>
      </c>
      <c r="H428" s="470">
        <v>1.49</v>
      </c>
      <c r="I428" s="471">
        <f t="shared" si="233"/>
        <v>11</v>
      </c>
      <c r="J428" s="472">
        <f t="shared" si="233"/>
        <v>38.060909090909092</v>
      </c>
      <c r="K428" s="472">
        <f t="shared" si="233"/>
        <v>14.241015030218495</v>
      </c>
      <c r="L428" s="473">
        <f t="shared" si="233"/>
        <v>0.37416381716483971</v>
      </c>
      <c r="M428" s="474">
        <f t="shared" si="213"/>
        <v>1.4697624464615116</v>
      </c>
      <c r="N428" s="475">
        <f t="shared" si="214"/>
        <v>7.0813051648512773E-2</v>
      </c>
      <c r="O428" s="475">
        <f t="shared" si="215"/>
        <v>0.85837389670297448</v>
      </c>
      <c r="P428" s="475">
        <f t="shared" si="216"/>
        <v>0.14162610329702555</v>
      </c>
      <c r="Q428" s="476">
        <f t="shared" si="217"/>
        <v>1.557887136267281</v>
      </c>
      <c r="R428" s="477"/>
      <c r="S428" s="472"/>
      <c r="T428" s="472"/>
      <c r="U428" s="473"/>
      <c r="V428" s="478">
        <f t="shared" si="218"/>
        <v>20.930909090909093</v>
      </c>
      <c r="W428" s="478">
        <f t="shared" si="219"/>
        <v>1.925</v>
      </c>
      <c r="X428" s="479">
        <f t="shared" si="220"/>
        <v>27.413953933170603</v>
      </c>
      <c r="Y428" s="480" t="str">
        <f t="shared" si="221"/>
        <v>Accept</v>
      </c>
      <c r="Z428" s="479"/>
      <c r="AA428" s="479"/>
      <c r="AB428" s="481"/>
      <c r="AC428" s="481"/>
      <c r="AD428" s="479"/>
      <c r="AE428" s="481"/>
      <c r="AF428" s="464"/>
      <c r="AG428" s="482"/>
      <c r="AH428" s="482"/>
      <c r="AI428" s="483"/>
      <c r="AJ428" s="552"/>
      <c r="AK428" s="552"/>
      <c r="AL428" s="552"/>
    </row>
    <row r="429" spans="1:559" s="401" customFormat="1" ht="13.95" customHeight="1">
      <c r="A429" s="953"/>
      <c r="B429" s="468" t="s">
        <v>1515</v>
      </c>
      <c r="C429" s="469" t="s">
        <v>900</v>
      </c>
      <c r="D429" s="469" t="s">
        <v>1695</v>
      </c>
      <c r="E429" s="469" t="s">
        <v>1696</v>
      </c>
      <c r="F429" s="470">
        <v>38.979999999999997</v>
      </c>
      <c r="G429" s="470">
        <v>0.5</v>
      </c>
      <c r="H429" s="470">
        <v>3.4</v>
      </c>
      <c r="I429" s="471">
        <f t="shared" si="233"/>
        <v>11</v>
      </c>
      <c r="J429" s="472">
        <f t="shared" si="233"/>
        <v>38.060909090909092</v>
      </c>
      <c r="K429" s="472">
        <f t="shared" si="233"/>
        <v>14.241015030218495</v>
      </c>
      <c r="L429" s="473">
        <f t="shared" si="233"/>
        <v>0.37416381716483971</v>
      </c>
      <c r="M429" s="474">
        <f t="shared" si="213"/>
        <v>6.4538300615556835E-2</v>
      </c>
      <c r="N429" s="475">
        <f t="shared" si="214"/>
        <v>0.52572919440872623</v>
      </c>
      <c r="O429" s="475">
        <f t="shared" si="215"/>
        <v>5.1458388817452461E-2</v>
      </c>
      <c r="P429" s="475">
        <f t="shared" si="216"/>
        <v>0.94854161118254754</v>
      </c>
      <c r="Q429" s="476">
        <f t="shared" si="217"/>
        <v>10.433957723008023</v>
      </c>
      <c r="R429" s="477"/>
      <c r="S429" s="472"/>
      <c r="T429" s="472"/>
      <c r="U429" s="473"/>
      <c r="V429" s="478">
        <f t="shared" si="218"/>
        <v>0.91909090909090452</v>
      </c>
      <c r="W429" s="478">
        <f t="shared" si="219"/>
        <v>1.925</v>
      </c>
      <c r="X429" s="479">
        <f t="shared" si="220"/>
        <v>27.413953933170603</v>
      </c>
      <c r="Y429" s="480" t="str">
        <f t="shared" si="221"/>
        <v>Accept</v>
      </c>
      <c r="Z429" s="479"/>
      <c r="AA429" s="479"/>
      <c r="AB429" s="481"/>
      <c r="AC429" s="481"/>
      <c r="AD429" s="479"/>
      <c r="AE429" s="481"/>
      <c r="AF429" s="464"/>
      <c r="AG429" s="482"/>
      <c r="AH429" s="482"/>
      <c r="AI429" s="483"/>
      <c r="AJ429" s="552"/>
      <c r="AK429" s="552"/>
      <c r="AL429" s="552"/>
    </row>
    <row r="430" spans="1:559" s="501" customFormat="1" ht="13.95" customHeight="1">
      <c r="A430" s="953"/>
      <c r="B430" s="484" t="s">
        <v>1515</v>
      </c>
      <c r="C430" s="485" t="s">
        <v>900</v>
      </c>
      <c r="D430" s="485" t="s">
        <v>1697</v>
      </c>
      <c r="E430" s="485" t="s">
        <v>1698</v>
      </c>
      <c r="F430" s="486">
        <v>34.14</v>
      </c>
      <c r="G430" s="486">
        <v>0.48</v>
      </c>
      <c r="H430" s="486">
        <v>2.98</v>
      </c>
      <c r="I430" s="487">
        <f t="shared" si="233"/>
        <v>11</v>
      </c>
      <c r="J430" s="488">
        <f t="shared" si="233"/>
        <v>38.060909090909092</v>
      </c>
      <c r="K430" s="488">
        <f t="shared" si="233"/>
        <v>14.241015030218495</v>
      </c>
      <c r="L430" s="489">
        <f t="shared" si="233"/>
        <v>0.37416381716483971</v>
      </c>
      <c r="M430" s="490">
        <f t="shared" si="213"/>
        <v>0.27532511429762424</v>
      </c>
      <c r="N430" s="491">
        <f t="shared" si="214"/>
        <v>0.39153323568494131</v>
      </c>
      <c r="O430" s="491">
        <f t="shared" si="215"/>
        <v>0.21693352863011739</v>
      </c>
      <c r="P430" s="491">
        <f t="shared" si="216"/>
        <v>0.78306647136988261</v>
      </c>
      <c r="Q430" s="492">
        <f t="shared" si="217"/>
        <v>8.6137311850687084</v>
      </c>
      <c r="R430" s="493"/>
      <c r="S430" s="488"/>
      <c r="T430" s="488"/>
      <c r="U430" s="489"/>
      <c r="V430" s="494">
        <f t="shared" si="218"/>
        <v>3.9209090909090918</v>
      </c>
      <c r="W430" s="494">
        <f t="shared" si="219"/>
        <v>1.925</v>
      </c>
      <c r="X430" s="495">
        <f t="shared" si="220"/>
        <v>27.413953933170603</v>
      </c>
      <c r="Y430" s="496" t="str">
        <f t="shared" si="221"/>
        <v>Accept</v>
      </c>
      <c r="Z430" s="495"/>
      <c r="AA430" s="495"/>
      <c r="AB430" s="497"/>
      <c r="AC430" s="497"/>
      <c r="AD430" s="495"/>
      <c r="AE430" s="497"/>
      <c r="AF430" s="498"/>
      <c r="AG430" s="499"/>
      <c r="AH430" s="499"/>
      <c r="AI430" s="500"/>
      <c r="AJ430" s="552"/>
      <c r="AK430" s="552"/>
      <c r="AL430" s="552"/>
      <c r="AM430" s="401"/>
      <c r="AN430" s="401"/>
      <c r="AO430" s="401"/>
      <c r="AP430" s="401"/>
      <c r="AQ430" s="401"/>
      <c r="AR430" s="401"/>
      <c r="AS430" s="401"/>
      <c r="AT430" s="401"/>
      <c r="AU430" s="401"/>
      <c r="AV430" s="401"/>
      <c r="AW430" s="401"/>
      <c r="AX430" s="401"/>
      <c r="AY430" s="401"/>
      <c r="AZ430" s="401"/>
      <c r="BA430" s="401"/>
      <c r="BB430" s="401"/>
      <c r="BC430" s="401"/>
      <c r="BD430" s="401"/>
      <c r="BE430" s="401"/>
      <c r="BF430" s="401"/>
      <c r="BG430" s="401"/>
      <c r="BH430" s="401"/>
      <c r="BI430" s="401"/>
      <c r="BJ430" s="401"/>
      <c r="BK430" s="401"/>
      <c r="BL430" s="401"/>
      <c r="BM430" s="401"/>
      <c r="BN430" s="401"/>
      <c r="BO430" s="401"/>
      <c r="BP430" s="401"/>
      <c r="BQ430" s="401"/>
      <c r="BR430" s="401"/>
      <c r="BS430" s="401"/>
      <c r="BT430" s="401"/>
      <c r="BU430" s="401"/>
      <c r="BV430" s="401"/>
      <c r="BW430" s="401"/>
      <c r="BX430" s="401"/>
      <c r="BY430" s="401"/>
      <c r="BZ430" s="401"/>
      <c r="CA430" s="401"/>
      <c r="CB430" s="401"/>
      <c r="CC430" s="401"/>
      <c r="CD430" s="401"/>
      <c r="CE430" s="401"/>
      <c r="CF430" s="401"/>
      <c r="CG430" s="401"/>
      <c r="CH430" s="401"/>
      <c r="CI430" s="401"/>
      <c r="CJ430" s="401"/>
      <c r="CK430" s="401"/>
      <c r="CL430" s="401"/>
      <c r="CM430" s="401"/>
      <c r="CN430" s="401"/>
      <c r="CO430" s="401"/>
      <c r="CP430" s="401"/>
      <c r="CQ430" s="401"/>
      <c r="CR430" s="401"/>
      <c r="CS430" s="401"/>
      <c r="CT430" s="401"/>
      <c r="CU430" s="401"/>
      <c r="CV430" s="401"/>
      <c r="CW430" s="401"/>
      <c r="CX430" s="401"/>
      <c r="CY430" s="401"/>
      <c r="CZ430" s="401"/>
      <c r="DA430" s="401"/>
      <c r="DB430" s="401"/>
      <c r="DC430" s="401"/>
      <c r="DD430" s="401"/>
      <c r="DE430" s="401"/>
      <c r="DF430" s="401"/>
      <c r="DG430" s="401"/>
      <c r="DH430" s="401"/>
      <c r="DI430" s="401"/>
      <c r="DJ430" s="401"/>
      <c r="DK430" s="401"/>
      <c r="DL430" s="401"/>
      <c r="DM430" s="401"/>
      <c r="DN430" s="401"/>
      <c r="DO430" s="401"/>
      <c r="DP430" s="401"/>
      <c r="DQ430" s="401"/>
      <c r="DR430" s="401"/>
      <c r="DS430" s="401"/>
      <c r="DT430" s="401"/>
      <c r="DU430" s="401"/>
      <c r="DV430" s="401"/>
      <c r="DW430" s="401"/>
      <c r="DX430" s="401"/>
      <c r="DY430" s="401"/>
      <c r="DZ430" s="401"/>
      <c r="EA430" s="401"/>
      <c r="EB430" s="401"/>
      <c r="EC430" s="401"/>
      <c r="ED430" s="401"/>
      <c r="EE430" s="401"/>
      <c r="EF430" s="401"/>
      <c r="EG430" s="401"/>
      <c r="EH430" s="401"/>
      <c r="EI430" s="401"/>
      <c r="EJ430" s="401"/>
      <c r="EK430" s="401"/>
      <c r="EL430" s="401"/>
      <c r="EM430" s="401"/>
      <c r="EN430" s="401"/>
      <c r="EO430" s="401"/>
      <c r="EP430" s="401"/>
      <c r="EQ430" s="401"/>
      <c r="ER430" s="401"/>
      <c r="ES430" s="401"/>
      <c r="ET430" s="401"/>
      <c r="EU430" s="401"/>
      <c r="EV430" s="401"/>
      <c r="EW430" s="401"/>
      <c r="EX430" s="401"/>
      <c r="EY430" s="401"/>
      <c r="EZ430" s="401"/>
      <c r="FA430" s="401"/>
      <c r="FB430" s="401"/>
      <c r="FC430" s="401"/>
      <c r="FD430" s="401"/>
      <c r="FE430" s="401"/>
      <c r="FF430" s="401"/>
      <c r="FG430" s="401"/>
      <c r="FH430" s="401"/>
      <c r="FI430" s="401"/>
      <c r="FJ430" s="401"/>
      <c r="FK430" s="401"/>
      <c r="FL430" s="401"/>
      <c r="FM430" s="401"/>
      <c r="FN430" s="401"/>
      <c r="FO430" s="401"/>
      <c r="FP430" s="401"/>
      <c r="FQ430" s="401"/>
      <c r="FR430" s="401"/>
      <c r="FS430" s="401"/>
      <c r="FT430" s="401"/>
      <c r="FU430" s="401"/>
      <c r="FV430" s="401"/>
      <c r="FW430" s="401"/>
      <c r="FX430" s="401"/>
      <c r="FY430" s="401"/>
      <c r="FZ430" s="401"/>
      <c r="GA430" s="401"/>
      <c r="GB430" s="401"/>
      <c r="GC430" s="401"/>
      <c r="GD430" s="401"/>
      <c r="GE430" s="401"/>
      <c r="GF430" s="401"/>
      <c r="GG430" s="401"/>
      <c r="GH430" s="401"/>
      <c r="GI430" s="401"/>
      <c r="GJ430" s="401"/>
      <c r="GK430" s="401"/>
      <c r="GL430" s="401"/>
      <c r="GM430" s="401"/>
      <c r="GN430" s="401"/>
      <c r="GO430" s="401"/>
      <c r="GP430" s="401"/>
      <c r="GQ430" s="401"/>
      <c r="GR430" s="401"/>
      <c r="GS430" s="401"/>
      <c r="GT430" s="401"/>
      <c r="GU430" s="401"/>
      <c r="GV430" s="401"/>
      <c r="GW430" s="401"/>
      <c r="GX430" s="401"/>
      <c r="GY430" s="401"/>
      <c r="GZ430" s="401"/>
      <c r="HA430" s="401"/>
      <c r="HB430" s="401"/>
      <c r="HC430" s="401"/>
      <c r="HD430" s="401"/>
      <c r="HE430" s="401"/>
      <c r="HF430" s="401"/>
      <c r="HG430" s="401"/>
      <c r="HH430" s="401"/>
      <c r="HI430" s="401"/>
      <c r="HJ430" s="401"/>
      <c r="HK430" s="401"/>
      <c r="HL430" s="401"/>
      <c r="HM430" s="401"/>
      <c r="HN430" s="401"/>
      <c r="HO430" s="401"/>
      <c r="HP430" s="401"/>
      <c r="HQ430" s="401"/>
      <c r="HR430" s="401"/>
      <c r="HS430" s="401"/>
      <c r="HT430" s="401"/>
      <c r="HU430" s="401"/>
      <c r="HV430" s="401"/>
      <c r="HW430" s="401"/>
      <c r="HX430" s="401"/>
      <c r="HY430" s="401"/>
      <c r="HZ430" s="401"/>
      <c r="IA430" s="401"/>
      <c r="IB430" s="401"/>
      <c r="IC430" s="401"/>
      <c r="ID430" s="401"/>
      <c r="IE430" s="401"/>
      <c r="IF430" s="401"/>
      <c r="IG430" s="401"/>
      <c r="IH430" s="401"/>
      <c r="II430" s="401"/>
      <c r="IJ430" s="401"/>
      <c r="IK430" s="401"/>
      <c r="IL430" s="401"/>
      <c r="IM430" s="401"/>
      <c r="IN430" s="401"/>
      <c r="IO430" s="401"/>
      <c r="IP430" s="401"/>
      <c r="IQ430" s="401"/>
      <c r="IR430" s="401"/>
      <c r="IS430" s="401"/>
      <c r="IT430" s="401"/>
      <c r="IU430" s="401"/>
      <c r="IV430" s="401"/>
      <c r="IW430" s="401"/>
      <c r="IX430" s="401"/>
      <c r="IY430" s="401"/>
      <c r="IZ430" s="401"/>
      <c r="JA430" s="401"/>
      <c r="JB430" s="401"/>
      <c r="JC430" s="401"/>
      <c r="JD430" s="401"/>
      <c r="JE430" s="401"/>
      <c r="JF430" s="401"/>
      <c r="JG430" s="401"/>
      <c r="JH430" s="401"/>
      <c r="JI430" s="401"/>
      <c r="JJ430" s="401"/>
      <c r="JK430" s="401"/>
      <c r="JL430" s="401"/>
      <c r="JM430" s="401"/>
      <c r="JN430" s="401"/>
      <c r="JO430" s="401"/>
      <c r="JP430" s="401"/>
      <c r="JQ430" s="401"/>
      <c r="JR430" s="401"/>
      <c r="JS430" s="401"/>
      <c r="JT430" s="401"/>
      <c r="JU430" s="401"/>
      <c r="JV430" s="401"/>
      <c r="JW430" s="401"/>
      <c r="JX430" s="401"/>
      <c r="JY430" s="401"/>
      <c r="JZ430" s="401"/>
      <c r="KA430" s="401"/>
      <c r="KB430" s="401"/>
      <c r="KC430" s="401"/>
      <c r="KD430" s="401"/>
      <c r="KE430" s="401"/>
      <c r="KF430" s="401"/>
      <c r="KG430" s="401"/>
      <c r="KH430" s="401"/>
      <c r="KI430" s="401"/>
      <c r="KJ430" s="401"/>
      <c r="KK430" s="401"/>
      <c r="KL430" s="401"/>
      <c r="KM430" s="401"/>
      <c r="KN430" s="401"/>
      <c r="KO430" s="401"/>
      <c r="KP430" s="401"/>
      <c r="KQ430" s="401"/>
      <c r="KR430" s="401"/>
      <c r="KS430" s="401"/>
      <c r="KT430" s="401"/>
      <c r="KU430" s="401"/>
      <c r="KV430" s="401"/>
      <c r="KW430" s="401"/>
      <c r="KX430" s="401"/>
      <c r="KY430" s="401"/>
      <c r="KZ430" s="401"/>
      <c r="LA430" s="401"/>
      <c r="LB430" s="401"/>
      <c r="LC430" s="401"/>
      <c r="LD430" s="401"/>
      <c r="LE430" s="401"/>
      <c r="LF430" s="401"/>
      <c r="LG430" s="401"/>
      <c r="LH430" s="401"/>
      <c r="LI430" s="401"/>
      <c r="LJ430" s="401"/>
      <c r="LK430" s="401"/>
      <c r="LL430" s="401"/>
      <c r="LM430" s="401"/>
      <c r="LN430" s="401"/>
      <c r="LO430" s="401"/>
      <c r="LP430" s="401"/>
      <c r="LQ430" s="401"/>
      <c r="LR430" s="401"/>
      <c r="LS430" s="401"/>
      <c r="LT430" s="401"/>
      <c r="LU430" s="401"/>
      <c r="LV430" s="401"/>
      <c r="LW430" s="401"/>
      <c r="LX430" s="401"/>
      <c r="LY430" s="401"/>
      <c r="LZ430" s="401"/>
      <c r="MA430" s="401"/>
      <c r="MB430" s="401"/>
      <c r="MC430" s="401"/>
      <c r="MD430" s="401"/>
      <c r="ME430" s="401"/>
      <c r="MF430" s="401"/>
      <c r="MG430" s="401"/>
      <c r="MH430" s="401"/>
      <c r="MI430" s="401"/>
      <c r="MJ430" s="401"/>
      <c r="MK430" s="401"/>
      <c r="ML430" s="401"/>
      <c r="MM430" s="401"/>
      <c r="MN430" s="401"/>
      <c r="MO430" s="401"/>
      <c r="MP430" s="401"/>
      <c r="MQ430" s="401"/>
      <c r="MR430" s="401"/>
      <c r="MS430" s="401"/>
      <c r="MT430" s="401"/>
      <c r="MU430" s="401"/>
      <c r="MV430" s="401"/>
      <c r="MW430" s="401"/>
      <c r="MX430" s="401"/>
      <c r="MY430" s="401"/>
      <c r="MZ430" s="401"/>
      <c r="NA430" s="401"/>
      <c r="NB430" s="401"/>
      <c r="NC430" s="401"/>
      <c r="ND430" s="401"/>
      <c r="NE430" s="401"/>
      <c r="NF430" s="401"/>
      <c r="NG430" s="401"/>
      <c r="NH430" s="401"/>
      <c r="NI430" s="401"/>
      <c r="NJ430" s="401"/>
      <c r="NK430" s="401"/>
      <c r="NL430" s="401"/>
      <c r="NM430" s="401"/>
      <c r="NN430" s="401"/>
      <c r="NO430" s="401"/>
      <c r="NP430" s="401"/>
      <c r="NQ430" s="401"/>
      <c r="NR430" s="401"/>
      <c r="NS430" s="401"/>
      <c r="NT430" s="401"/>
      <c r="NU430" s="401"/>
      <c r="NV430" s="401"/>
      <c r="NW430" s="401"/>
      <c r="NX430" s="401"/>
      <c r="NY430" s="401"/>
      <c r="NZ430" s="401"/>
      <c r="OA430" s="401"/>
      <c r="OB430" s="401"/>
      <c r="OC430" s="401"/>
      <c r="OD430" s="401"/>
      <c r="OE430" s="401"/>
      <c r="OF430" s="401"/>
      <c r="OG430" s="401"/>
      <c r="OH430" s="401"/>
      <c r="OI430" s="401"/>
      <c r="OJ430" s="401"/>
      <c r="OK430" s="401"/>
      <c r="OL430" s="401"/>
      <c r="OM430" s="401"/>
      <c r="ON430" s="401"/>
      <c r="OO430" s="401"/>
      <c r="OP430" s="401"/>
      <c r="OQ430" s="401"/>
      <c r="OR430" s="401"/>
      <c r="OS430" s="401"/>
      <c r="OT430" s="401"/>
      <c r="OU430" s="401"/>
      <c r="OV430" s="401"/>
      <c r="OW430" s="401"/>
      <c r="OX430" s="401"/>
      <c r="OY430" s="401"/>
      <c r="OZ430" s="401"/>
      <c r="PA430" s="401"/>
      <c r="PB430" s="401"/>
      <c r="PC430" s="401"/>
      <c r="PD430" s="401"/>
      <c r="PE430" s="401"/>
      <c r="PF430" s="401"/>
      <c r="PG430" s="401"/>
      <c r="PH430" s="401"/>
      <c r="PI430" s="401"/>
      <c r="PJ430" s="401"/>
      <c r="PK430" s="401"/>
      <c r="PL430" s="401"/>
      <c r="PM430" s="401"/>
      <c r="PN430" s="401"/>
      <c r="PO430" s="401"/>
      <c r="PP430" s="401"/>
      <c r="PQ430" s="401"/>
      <c r="PR430" s="401"/>
      <c r="PS430" s="401"/>
      <c r="PT430" s="401"/>
      <c r="PU430" s="401"/>
      <c r="PV430" s="401"/>
      <c r="PW430" s="401"/>
      <c r="PX430" s="401"/>
      <c r="PY430" s="401"/>
      <c r="PZ430" s="401"/>
      <c r="QA430" s="401"/>
      <c r="QB430" s="401"/>
      <c r="QC430" s="401"/>
      <c r="QD430" s="401"/>
      <c r="QE430" s="401"/>
      <c r="QF430" s="401"/>
      <c r="QG430" s="401"/>
      <c r="QH430" s="401"/>
      <c r="QI430" s="401"/>
      <c r="QJ430" s="401"/>
      <c r="QK430" s="401"/>
      <c r="QL430" s="401"/>
      <c r="QM430" s="401"/>
      <c r="QN430" s="401"/>
      <c r="QO430" s="401"/>
      <c r="QP430" s="401"/>
      <c r="QQ430" s="401"/>
      <c r="QR430" s="401"/>
      <c r="QS430" s="401"/>
      <c r="QT430" s="401"/>
      <c r="QU430" s="401"/>
      <c r="QV430" s="401"/>
      <c r="QW430" s="401"/>
      <c r="QX430" s="401"/>
      <c r="QY430" s="401"/>
      <c r="QZ430" s="401"/>
      <c r="RA430" s="401"/>
      <c r="RB430" s="401"/>
      <c r="RC430" s="401"/>
      <c r="RD430" s="401"/>
      <c r="RE430" s="401"/>
      <c r="RF430" s="401"/>
      <c r="RG430" s="401"/>
      <c r="RH430" s="401"/>
      <c r="RI430" s="401"/>
      <c r="RJ430" s="401"/>
      <c r="RK430" s="401"/>
      <c r="RL430" s="401"/>
      <c r="RM430" s="401"/>
      <c r="RN430" s="401"/>
      <c r="RO430" s="401"/>
      <c r="RP430" s="401"/>
      <c r="RQ430" s="401"/>
      <c r="RR430" s="401"/>
      <c r="RS430" s="401"/>
      <c r="RT430" s="401"/>
      <c r="RU430" s="401"/>
      <c r="RV430" s="401"/>
      <c r="RW430" s="401"/>
      <c r="RX430" s="401"/>
      <c r="RY430" s="401"/>
      <c r="RZ430" s="401"/>
      <c r="SA430" s="401"/>
      <c r="SB430" s="401"/>
      <c r="SC430" s="401"/>
      <c r="SD430" s="401"/>
      <c r="SE430" s="401"/>
      <c r="SF430" s="401"/>
      <c r="SG430" s="401"/>
      <c r="SH430" s="401"/>
      <c r="SI430" s="401"/>
      <c r="SJ430" s="401"/>
      <c r="SK430" s="401"/>
      <c r="SL430" s="401"/>
      <c r="SM430" s="401"/>
      <c r="SN430" s="401"/>
      <c r="SO430" s="401"/>
      <c r="SP430" s="401"/>
      <c r="SQ430" s="401"/>
      <c r="SR430" s="401"/>
      <c r="SS430" s="401"/>
      <c r="ST430" s="401"/>
      <c r="SU430" s="401"/>
      <c r="SV430" s="401"/>
      <c r="SW430" s="401"/>
      <c r="SX430" s="401"/>
      <c r="SY430" s="401"/>
      <c r="SZ430" s="401"/>
      <c r="TA430" s="401"/>
      <c r="TB430" s="401"/>
      <c r="TC430" s="401"/>
      <c r="TD430" s="401"/>
      <c r="TE430" s="401"/>
      <c r="TF430" s="401"/>
      <c r="TG430" s="401"/>
      <c r="TH430" s="401"/>
      <c r="TI430" s="401"/>
      <c r="TJ430" s="401"/>
      <c r="TK430" s="401"/>
      <c r="TL430" s="401"/>
      <c r="TM430" s="401"/>
      <c r="TN430" s="401"/>
      <c r="TO430" s="401"/>
      <c r="TP430" s="401"/>
      <c r="TQ430" s="401"/>
      <c r="TR430" s="401"/>
      <c r="TS430" s="401"/>
      <c r="TT430" s="401"/>
      <c r="TU430" s="401"/>
      <c r="TV430" s="401"/>
      <c r="TW430" s="401"/>
      <c r="TX430" s="401"/>
      <c r="TY430" s="401"/>
      <c r="TZ430" s="401"/>
      <c r="UA430" s="401"/>
      <c r="UB430" s="401"/>
      <c r="UC430" s="401"/>
      <c r="UD430" s="401"/>
      <c r="UE430" s="401"/>
      <c r="UF430" s="401"/>
      <c r="UG430" s="401"/>
      <c r="UH430" s="401"/>
      <c r="UI430" s="401"/>
      <c r="UJ430" s="401"/>
      <c r="UK430" s="401"/>
      <c r="UL430" s="401"/>
      <c r="UM430" s="401"/>
    </row>
    <row r="431" spans="1:559" s="467" customFormat="1" ht="13.95" customHeight="1">
      <c r="A431" s="953"/>
      <c r="B431" s="450" t="s">
        <v>1515</v>
      </c>
      <c r="C431" s="451" t="s">
        <v>907</v>
      </c>
      <c r="D431" s="451" t="s">
        <v>1699</v>
      </c>
      <c r="E431" s="451" t="s">
        <v>1700</v>
      </c>
      <c r="F431" s="452">
        <v>30.44</v>
      </c>
      <c r="G431" s="452">
        <v>0.39</v>
      </c>
      <c r="H431" s="452">
        <v>2.65</v>
      </c>
      <c r="I431" s="453">
        <f>COUNT(F431:F439)</f>
        <v>9</v>
      </c>
      <c r="J431" s="458">
        <f>AVERAGE(F431:F439)</f>
        <v>32.163333333333334</v>
      </c>
      <c r="K431" s="458">
        <f>STDEV(F431:F439)</f>
        <v>2.8230214310203174</v>
      </c>
      <c r="L431" s="459">
        <f>K431/J431</f>
        <v>8.7771419764337777E-2</v>
      </c>
      <c r="M431" s="454">
        <f t="shared" si="213"/>
        <v>0.61045704945657209</v>
      </c>
      <c r="N431" s="455">
        <f t="shared" si="214"/>
        <v>0.27077954339931631</v>
      </c>
      <c r="O431" s="455">
        <f t="shared" si="215"/>
        <v>0.45844091320136737</v>
      </c>
      <c r="P431" s="455">
        <f t="shared" si="216"/>
        <v>0.54155908679863263</v>
      </c>
      <c r="Q431" s="456">
        <f t="shared" si="217"/>
        <v>4.8740317811876936</v>
      </c>
      <c r="R431" s="457">
        <f>COUNT(F431:F438)</f>
        <v>8</v>
      </c>
      <c r="S431" s="458">
        <f>AVERAGE(F431:F438)</f>
        <v>31.46125</v>
      </c>
      <c r="T431" s="458">
        <f>STDEV(F431:F438)</f>
        <v>2.0094522174676643</v>
      </c>
      <c r="U431" s="459">
        <f t="shared" ref="U431:U451" si="234">T431/S431</f>
        <v>6.3870704993211153E-2</v>
      </c>
      <c r="V431" s="460">
        <f t="shared" si="218"/>
        <v>1.7233333333333327</v>
      </c>
      <c r="W431" s="460">
        <f t="shared" si="219"/>
        <v>1.8240000000000001</v>
      </c>
      <c r="X431" s="461">
        <f t="shared" si="220"/>
        <v>5.1491910901810591</v>
      </c>
      <c r="Y431" s="462" t="str">
        <f t="shared" si="221"/>
        <v>Accept</v>
      </c>
      <c r="Z431" s="461">
        <v>1.5149999999999999</v>
      </c>
      <c r="AA431" s="461">
        <f t="shared" ref="AA431:AA438" si="235">Z431*K431</f>
        <v>4.2768774679957806</v>
      </c>
      <c r="AB431" s="463" t="str">
        <f t="shared" ref="AB431:AB438" si="236">IF(V431&gt;AA431, "Reject", "Accept")</f>
        <v>Accept</v>
      </c>
      <c r="AC431" s="463"/>
      <c r="AD431" s="461"/>
      <c r="AE431" s="463"/>
      <c r="AF431" s="464">
        <f>COUNT(F431:F438)</f>
        <v>8</v>
      </c>
      <c r="AG431" s="465">
        <f>AVERAGE(F431:F438)</f>
        <v>31.46125</v>
      </c>
      <c r="AH431" s="465">
        <f>STDEV(F431:F438)</f>
        <v>2.0094522174676643</v>
      </c>
      <c r="AI431" s="466">
        <f>AH431/AG431</f>
        <v>6.3870704993211153E-2</v>
      </c>
      <c r="AJ431" s="552"/>
      <c r="AK431" s="552"/>
      <c r="AL431" s="552"/>
      <c r="AM431" s="401"/>
      <c r="AN431" s="401"/>
      <c r="AO431" s="401"/>
      <c r="AP431" s="401"/>
      <c r="AQ431" s="401"/>
      <c r="AR431" s="401"/>
      <c r="AS431" s="401"/>
      <c r="AT431" s="401"/>
      <c r="AU431" s="401"/>
      <c r="AV431" s="401"/>
      <c r="AW431" s="401"/>
      <c r="AX431" s="401"/>
      <c r="AY431" s="401"/>
      <c r="AZ431" s="401"/>
      <c r="BA431" s="401"/>
      <c r="BB431" s="401"/>
      <c r="BC431" s="401"/>
      <c r="BD431" s="401"/>
      <c r="BE431" s="401"/>
      <c r="BF431" s="401"/>
      <c r="BG431" s="401"/>
      <c r="BH431" s="401"/>
      <c r="BI431" s="401"/>
      <c r="BJ431" s="401"/>
      <c r="BK431" s="401"/>
      <c r="BL431" s="401"/>
      <c r="BM431" s="401"/>
      <c r="BN431" s="401"/>
      <c r="BO431" s="401"/>
      <c r="BP431" s="401"/>
      <c r="BQ431" s="401"/>
      <c r="BR431" s="401"/>
      <c r="BS431" s="401"/>
      <c r="BT431" s="401"/>
      <c r="BU431" s="401"/>
      <c r="BV431" s="401"/>
      <c r="BW431" s="401"/>
      <c r="BX431" s="401"/>
      <c r="BY431" s="401"/>
      <c r="BZ431" s="401"/>
      <c r="CA431" s="401"/>
      <c r="CB431" s="401"/>
      <c r="CC431" s="401"/>
      <c r="CD431" s="401"/>
      <c r="CE431" s="401"/>
      <c r="CF431" s="401"/>
      <c r="CG431" s="401"/>
      <c r="CH431" s="401"/>
      <c r="CI431" s="401"/>
      <c r="CJ431" s="401"/>
      <c r="CK431" s="401"/>
      <c r="CL431" s="401"/>
      <c r="CM431" s="401"/>
      <c r="CN431" s="401"/>
      <c r="CO431" s="401"/>
      <c r="CP431" s="401"/>
      <c r="CQ431" s="401"/>
      <c r="CR431" s="401"/>
      <c r="CS431" s="401"/>
      <c r="CT431" s="401"/>
      <c r="CU431" s="401"/>
      <c r="CV431" s="401"/>
      <c r="CW431" s="401"/>
      <c r="CX431" s="401"/>
      <c r="CY431" s="401"/>
      <c r="CZ431" s="401"/>
      <c r="DA431" s="401"/>
      <c r="DB431" s="401"/>
      <c r="DC431" s="401"/>
      <c r="DD431" s="401"/>
      <c r="DE431" s="401"/>
      <c r="DF431" s="401"/>
      <c r="DG431" s="401"/>
      <c r="DH431" s="401"/>
      <c r="DI431" s="401"/>
      <c r="DJ431" s="401"/>
      <c r="DK431" s="401"/>
      <c r="DL431" s="401"/>
      <c r="DM431" s="401"/>
      <c r="DN431" s="401"/>
      <c r="DO431" s="401"/>
      <c r="DP431" s="401"/>
      <c r="DQ431" s="401"/>
      <c r="DR431" s="401"/>
      <c r="DS431" s="401"/>
      <c r="DT431" s="401"/>
      <c r="DU431" s="401"/>
      <c r="DV431" s="401"/>
      <c r="DW431" s="401"/>
      <c r="DX431" s="401"/>
      <c r="DY431" s="401"/>
      <c r="DZ431" s="401"/>
      <c r="EA431" s="401"/>
      <c r="EB431" s="401"/>
      <c r="EC431" s="401"/>
      <c r="ED431" s="401"/>
      <c r="EE431" s="401"/>
      <c r="EF431" s="401"/>
      <c r="EG431" s="401"/>
      <c r="EH431" s="401"/>
      <c r="EI431" s="401"/>
      <c r="EJ431" s="401"/>
      <c r="EK431" s="401"/>
      <c r="EL431" s="401"/>
      <c r="EM431" s="401"/>
      <c r="EN431" s="401"/>
      <c r="EO431" s="401"/>
      <c r="EP431" s="401"/>
      <c r="EQ431" s="401"/>
      <c r="ER431" s="401"/>
      <c r="ES431" s="401"/>
      <c r="ET431" s="401"/>
      <c r="EU431" s="401"/>
      <c r="EV431" s="401"/>
      <c r="EW431" s="401"/>
      <c r="EX431" s="401"/>
      <c r="EY431" s="401"/>
      <c r="EZ431" s="401"/>
      <c r="FA431" s="401"/>
      <c r="FB431" s="401"/>
      <c r="FC431" s="401"/>
      <c r="FD431" s="401"/>
      <c r="FE431" s="401"/>
      <c r="FF431" s="401"/>
      <c r="FG431" s="401"/>
      <c r="FH431" s="401"/>
      <c r="FI431" s="401"/>
      <c r="FJ431" s="401"/>
      <c r="FK431" s="401"/>
      <c r="FL431" s="401"/>
      <c r="FM431" s="401"/>
      <c r="FN431" s="401"/>
      <c r="FO431" s="401"/>
      <c r="FP431" s="401"/>
      <c r="FQ431" s="401"/>
      <c r="FR431" s="401"/>
      <c r="FS431" s="401"/>
      <c r="FT431" s="401"/>
      <c r="FU431" s="401"/>
      <c r="FV431" s="401"/>
      <c r="FW431" s="401"/>
      <c r="FX431" s="401"/>
      <c r="FY431" s="401"/>
      <c r="FZ431" s="401"/>
      <c r="GA431" s="401"/>
      <c r="GB431" s="401"/>
      <c r="GC431" s="401"/>
      <c r="GD431" s="401"/>
      <c r="GE431" s="401"/>
      <c r="GF431" s="401"/>
      <c r="GG431" s="401"/>
      <c r="GH431" s="401"/>
      <c r="GI431" s="401"/>
      <c r="GJ431" s="401"/>
      <c r="GK431" s="401"/>
      <c r="GL431" s="401"/>
      <c r="GM431" s="401"/>
      <c r="GN431" s="401"/>
      <c r="GO431" s="401"/>
      <c r="GP431" s="401"/>
      <c r="GQ431" s="401"/>
      <c r="GR431" s="401"/>
      <c r="GS431" s="401"/>
      <c r="GT431" s="401"/>
      <c r="GU431" s="401"/>
      <c r="GV431" s="401"/>
      <c r="GW431" s="401"/>
      <c r="GX431" s="401"/>
      <c r="GY431" s="401"/>
      <c r="GZ431" s="401"/>
      <c r="HA431" s="401"/>
      <c r="HB431" s="401"/>
      <c r="HC431" s="401"/>
      <c r="HD431" s="401"/>
      <c r="HE431" s="401"/>
      <c r="HF431" s="401"/>
      <c r="HG431" s="401"/>
      <c r="HH431" s="401"/>
      <c r="HI431" s="401"/>
      <c r="HJ431" s="401"/>
      <c r="HK431" s="401"/>
      <c r="HL431" s="401"/>
      <c r="HM431" s="401"/>
      <c r="HN431" s="401"/>
      <c r="HO431" s="401"/>
      <c r="HP431" s="401"/>
      <c r="HQ431" s="401"/>
      <c r="HR431" s="401"/>
      <c r="HS431" s="401"/>
      <c r="HT431" s="401"/>
      <c r="HU431" s="401"/>
      <c r="HV431" s="401"/>
      <c r="HW431" s="401"/>
      <c r="HX431" s="401"/>
      <c r="HY431" s="401"/>
      <c r="HZ431" s="401"/>
      <c r="IA431" s="401"/>
      <c r="IB431" s="401"/>
      <c r="IC431" s="401"/>
      <c r="ID431" s="401"/>
      <c r="IE431" s="401"/>
      <c r="IF431" s="401"/>
      <c r="IG431" s="401"/>
      <c r="IH431" s="401"/>
      <c r="II431" s="401"/>
      <c r="IJ431" s="401"/>
      <c r="IK431" s="401"/>
      <c r="IL431" s="401"/>
      <c r="IM431" s="401"/>
      <c r="IN431" s="401"/>
      <c r="IO431" s="401"/>
      <c r="IP431" s="401"/>
      <c r="IQ431" s="401"/>
      <c r="IR431" s="401"/>
      <c r="IS431" s="401"/>
      <c r="IT431" s="401"/>
      <c r="IU431" s="401"/>
      <c r="IV431" s="401"/>
      <c r="IW431" s="401"/>
      <c r="IX431" s="401"/>
      <c r="IY431" s="401"/>
      <c r="IZ431" s="401"/>
      <c r="JA431" s="401"/>
      <c r="JB431" s="401"/>
      <c r="JC431" s="401"/>
      <c r="JD431" s="401"/>
      <c r="JE431" s="401"/>
      <c r="JF431" s="401"/>
      <c r="JG431" s="401"/>
      <c r="JH431" s="401"/>
      <c r="JI431" s="401"/>
      <c r="JJ431" s="401"/>
      <c r="JK431" s="401"/>
      <c r="JL431" s="401"/>
      <c r="JM431" s="401"/>
      <c r="JN431" s="401"/>
      <c r="JO431" s="401"/>
      <c r="JP431" s="401"/>
      <c r="JQ431" s="401"/>
      <c r="JR431" s="401"/>
      <c r="JS431" s="401"/>
      <c r="JT431" s="401"/>
      <c r="JU431" s="401"/>
      <c r="JV431" s="401"/>
      <c r="JW431" s="401"/>
      <c r="JX431" s="401"/>
      <c r="JY431" s="401"/>
      <c r="JZ431" s="401"/>
      <c r="KA431" s="401"/>
      <c r="KB431" s="401"/>
      <c r="KC431" s="401"/>
      <c r="KD431" s="401"/>
      <c r="KE431" s="401"/>
      <c r="KF431" s="401"/>
      <c r="KG431" s="401"/>
      <c r="KH431" s="401"/>
      <c r="KI431" s="401"/>
      <c r="KJ431" s="401"/>
      <c r="KK431" s="401"/>
      <c r="KL431" s="401"/>
      <c r="KM431" s="401"/>
      <c r="KN431" s="401"/>
      <c r="KO431" s="401"/>
      <c r="KP431" s="401"/>
      <c r="KQ431" s="401"/>
      <c r="KR431" s="401"/>
      <c r="KS431" s="401"/>
      <c r="KT431" s="401"/>
      <c r="KU431" s="401"/>
      <c r="KV431" s="401"/>
      <c r="KW431" s="401"/>
      <c r="KX431" s="401"/>
      <c r="KY431" s="401"/>
      <c r="KZ431" s="401"/>
      <c r="LA431" s="401"/>
      <c r="LB431" s="401"/>
      <c r="LC431" s="401"/>
      <c r="LD431" s="401"/>
      <c r="LE431" s="401"/>
      <c r="LF431" s="401"/>
      <c r="LG431" s="401"/>
      <c r="LH431" s="401"/>
      <c r="LI431" s="401"/>
      <c r="LJ431" s="401"/>
      <c r="LK431" s="401"/>
      <c r="LL431" s="401"/>
      <c r="LM431" s="401"/>
      <c r="LN431" s="401"/>
      <c r="LO431" s="401"/>
      <c r="LP431" s="401"/>
      <c r="LQ431" s="401"/>
      <c r="LR431" s="401"/>
      <c r="LS431" s="401"/>
      <c r="LT431" s="401"/>
      <c r="LU431" s="401"/>
      <c r="LV431" s="401"/>
      <c r="LW431" s="401"/>
      <c r="LX431" s="401"/>
      <c r="LY431" s="401"/>
      <c r="LZ431" s="401"/>
      <c r="MA431" s="401"/>
      <c r="MB431" s="401"/>
      <c r="MC431" s="401"/>
      <c r="MD431" s="401"/>
      <c r="ME431" s="401"/>
      <c r="MF431" s="401"/>
      <c r="MG431" s="401"/>
      <c r="MH431" s="401"/>
      <c r="MI431" s="401"/>
      <c r="MJ431" s="401"/>
      <c r="MK431" s="401"/>
      <c r="ML431" s="401"/>
      <c r="MM431" s="401"/>
      <c r="MN431" s="401"/>
      <c r="MO431" s="401"/>
      <c r="MP431" s="401"/>
      <c r="MQ431" s="401"/>
      <c r="MR431" s="401"/>
      <c r="MS431" s="401"/>
      <c r="MT431" s="401"/>
      <c r="MU431" s="401"/>
      <c r="MV431" s="401"/>
      <c r="MW431" s="401"/>
      <c r="MX431" s="401"/>
      <c r="MY431" s="401"/>
      <c r="MZ431" s="401"/>
      <c r="NA431" s="401"/>
      <c r="NB431" s="401"/>
      <c r="NC431" s="401"/>
      <c r="ND431" s="401"/>
      <c r="NE431" s="401"/>
      <c r="NF431" s="401"/>
      <c r="NG431" s="401"/>
      <c r="NH431" s="401"/>
      <c r="NI431" s="401"/>
      <c r="NJ431" s="401"/>
      <c r="NK431" s="401"/>
      <c r="NL431" s="401"/>
      <c r="NM431" s="401"/>
      <c r="NN431" s="401"/>
      <c r="NO431" s="401"/>
      <c r="NP431" s="401"/>
      <c r="NQ431" s="401"/>
      <c r="NR431" s="401"/>
      <c r="NS431" s="401"/>
      <c r="NT431" s="401"/>
      <c r="NU431" s="401"/>
      <c r="NV431" s="401"/>
      <c r="NW431" s="401"/>
      <c r="NX431" s="401"/>
      <c r="NY431" s="401"/>
      <c r="NZ431" s="401"/>
      <c r="OA431" s="401"/>
      <c r="OB431" s="401"/>
      <c r="OC431" s="401"/>
      <c r="OD431" s="401"/>
      <c r="OE431" s="401"/>
      <c r="OF431" s="401"/>
      <c r="OG431" s="401"/>
      <c r="OH431" s="401"/>
      <c r="OI431" s="401"/>
      <c r="OJ431" s="401"/>
      <c r="OK431" s="401"/>
      <c r="OL431" s="401"/>
      <c r="OM431" s="401"/>
      <c r="ON431" s="401"/>
      <c r="OO431" s="401"/>
      <c r="OP431" s="401"/>
      <c r="OQ431" s="401"/>
      <c r="OR431" s="401"/>
      <c r="OS431" s="401"/>
      <c r="OT431" s="401"/>
      <c r="OU431" s="401"/>
      <c r="OV431" s="401"/>
      <c r="OW431" s="401"/>
      <c r="OX431" s="401"/>
      <c r="OY431" s="401"/>
      <c r="OZ431" s="401"/>
      <c r="PA431" s="401"/>
      <c r="PB431" s="401"/>
      <c r="PC431" s="401"/>
      <c r="PD431" s="401"/>
      <c r="PE431" s="401"/>
      <c r="PF431" s="401"/>
      <c r="PG431" s="401"/>
      <c r="PH431" s="401"/>
      <c r="PI431" s="401"/>
      <c r="PJ431" s="401"/>
      <c r="PK431" s="401"/>
      <c r="PL431" s="401"/>
      <c r="PM431" s="401"/>
      <c r="PN431" s="401"/>
      <c r="PO431" s="401"/>
      <c r="PP431" s="401"/>
      <c r="PQ431" s="401"/>
      <c r="PR431" s="401"/>
      <c r="PS431" s="401"/>
      <c r="PT431" s="401"/>
      <c r="PU431" s="401"/>
      <c r="PV431" s="401"/>
      <c r="PW431" s="401"/>
      <c r="PX431" s="401"/>
      <c r="PY431" s="401"/>
      <c r="PZ431" s="401"/>
      <c r="QA431" s="401"/>
      <c r="QB431" s="401"/>
      <c r="QC431" s="401"/>
      <c r="QD431" s="401"/>
      <c r="QE431" s="401"/>
      <c r="QF431" s="401"/>
      <c r="QG431" s="401"/>
      <c r="QH431" s="401"/>
      <c r="QI431" s="401"/>
      <c r="QJ431" s="401"/>
      <c r="QK431" s="401"/>
      <c r="QL431" s="401"/>
      <c r="QM431" s="401"/>
      <c r="QN431" s="401"/>
      <c r="QO431" s="401"/>
      <c r="QP431" s="401"/>
      <c r="QQ431" s="401"/>
      <c r="QR431" s="401"/>
      <c r="QS431" s="401"/>
      <c r="QT431" s="401"/>
      <c r="QU431" s="401"/>
      <c r="QV431" s="401"/>
      <c r="QW431" s="401"/>
      <c r="QX431" s="401"/>
      <c r="QY431" s="401"/>
      <c r="QZ431" s="401"/>
      <c r="RA431" s="401"/>
      <c r="RB431" s="401"/>
      <c r="RC431" s="401"/>
      <c r="RD431" s="401"/>
      <c r="RE431" s="401"/>
      <c r="RF431" s="401"/>
      <c r="RG431" s="401"/>
      <c r="RH431" s="401"/>
      <c r="RI431" s="401"/>
      <c r="RJ431" s="401"/>
      <c r="RK431" s="401"/>
      <c r="RL431" s="401"/>
      <c r="RM431" s="401"/>
      <c r="RN431" s="401"/>
      <c r="RO431" s="401"/>
      <c r="RP431" s="401"/>
      <c r="RQ431" s="401"/>
      <c r="RR431" s="401"/>
      <c r="RS431" s="401"/>
      <c r="RT431" s="401"/>
      <c r="RU431" s="401"/>
      <c r="RV431" s="401"/>
      <c r="RW431" s="401"/>
      <c r="RX431" s="401"/>
      <c r="RY431" s="401"/>
      <c r="RZ431" s="401"/>
      <c r="SA431" s="401"/>
      <c r="SB431" s="401"/>
      <c r="SC431" s="401"/>
      <c r="SD431" s="401"/>
      <c r="SE431" s="401"/>
      <c r="SF431" s="401"/>
      <c r="SG431" s="401"/>
      <c r="SH431" s="401"/>
      <c r="SI431" s="401"/>
      <c r="SJ431" s="401"/>
      <c r="SK431" s="401"/>
      <c r="SL431" s="401"/>
      <c r="SM431" s="401"/>
      <c r="SN431" s="401"/>
      <c r="SO431" s="401"/>
      <c r="SP431" s="401"/>
      <c r="SQ431" s="401"/>
      <c r="SR431" s="401"/>
      <c r="SS431" s="401"/>
      <c r="ST431" s="401"/>
      <c r="SU431" s="401"/>
      <c r="SV431" s="401"/>
      <c r="SW431" s="401"/>
      <c r="SX431" s="401"/>
      <c r="SY431" s="401"/>
      <c r="SZ431" s="401"/>
      <c r="TA431" s="401"/>
      <c r="TB431" s="401"/>
      <c r="TC431" s="401"/>
      <c r="TD431" s="401"/>
      <c r="TE431" s="401"/>
      <c r="TF431" s="401"/>
      <c r="TG431" s="401"/>
      <c r="TH431" s="401"/>
      <c r="TI431" s="401"/>
      <c r="TJ431" s="401"/>
      <c r="TK431" s="401"/>
      <c r="TL431" s="401"/>
      <c r="TM431" s="401"/>
      <c r="TN431" s="401"/>
      <c r="TO431" s="401"/>
      <c r="TP431" s="401"/>
      <c r="TQ431" s="401"/>
      <c r="TR431" s="401"/>
      <c r="TS431" s="401"/>
      <c r="TT431" s="401"/>
      <c r="TU431" s="401"/>
      <c r="TV431" s="401"/>
      <c r="TW431" s="401"/>
      <c r="TX431" s="401"/>
      <c r="TY431" s="401"/>
      <c r="TZ431" s="401"/>
      <c r="UA431" s="401"/>
      <c r="UB431" s="401"/>
      <c r="UC431" s="401"/>
      <c r="UD431" s="401"/>
      <c r="UE431" s="401"/>
      <c r="UF431" s="401"/>
      <c r="UG431" s="401"/>
      <c r="UH431" s="401"/>
      <c r="UI431" s="401"/>
      <c r="UJ431" s="401"/>
      <c r="UK431" s="401"/>
      <c r="UL431" s="401"/>
      <c r="UM431" s="401"/>
    </row>
    <row r="432" spans="1:559" s="401" customFormat="1" ht="13.95" customHeight="1">
      <c r="A432" s="953"/>
      <c r="B432" s="468" t="s">
        <v>1515</v>
      </c>
      <c r="C432" s="469" t="s">
        <v>907</v>
      </c>
      <c r="D432" s="469" t="s">
        <v>1701</v>
      </c>
      <c r="E432" s="469" t="s">
        <v>1702</v>
      </c>
      <c r="F432" s="470">
        <v>28.78</v>
      </c>
      <c r="G432" s="470">
        <v>0.39</v>
      </c>
      <c r="H432" s="470">
        <v>2.5</v>
      </c>
      <c r="I432" s="471">
        <f t="shared" ref="I432:L439" si="237">I431</f>
        <v>9</v>
      </c>
      <c r="J432" s="472">
        <f t="shared" si="237"/>
        <v>32.163333333333334</v>
      </c>
      <c r="K432" s="472">
        <f t="shared" si="237"/>
        <v>2.8230214310203174</v>
      </c>
      <c r="L432" s="473">
        <f t="shared" si="237"/>
        <v>8.7771419764337777E-2</v>
      </c>
      <c r="M432" s="474">
        <f t="shared" si="213"/>
        <v>1.1984795071536185</v>
      </c>
      <c r="N432" s="475">
        <f t="shared" si="214"/>
        <v>0.11536519814222322</v>
      </c>
      <c r="O432" s="475">
        <f t="shared" si="215"/>
        <v>0.76926960371555353</v>
      </c>
      <c r="P432" s="475">
        <f t="shared" si="216"/>
        <v>0.23073039628444644</v>
      </c>
      <c r="Q432" s="476">
        <f t="shared" si="217"/>
        <v>2.0765735665600178</v>
      </c>
      <c r="R432" s="477"/>
      <c r="S432" s="472"/>
      <c r="T432" s="472"/>
      <c r="U432" s="473"/>
      <c r="V432" s="478">
        <f t="shared" si="218"/>
        <v>3.3833333333333329</v>
      </c>
      <c r="W432" s="478">
        <f t="shared" si="219"/>
        <v>1.8240000000000001</v>
      </c>
      <c r="X432" s="479">
        <f t="shared" si="220"/>
        <v>5.1491910901810591</v>
      </c>
      <c r="Y432" s="480" t="str">
        <f t="shared" si="221"/>
        <v>Accept</v>
      </c>
      <c r="Z432" s="479">
        <v>1.5149999999999999</v>
      </c>
      <c r="AA432" s="479">
        <f t="shared" si="235"/>
        <v>4.2768774679957806</v>
      </c>
      <c r="AB432" s="481" t="str">
        <f t="shared" si="236"/>
        <v>Accept</v>
      </c>
      <c r="AC432" s="481"/>
      <c r="AD432" s="479"/>
      <c r="AE432" s="481"/>
      <c r="AF432" s="464"/>
      <c r="AG432" s="482"/>
      <c r="AH432" s="482"/>
      <c r="AI432" s="483"/>
      <c r="AJ432" s="552"/>
      <c r="AK432" s="552"/>
      <c r="AL432" s="552"/>
    </row>
    <row r="433" spans="1:559" s="401" customFormat="1" ht="13.95" customHeight="1">
      <c r="A433" s="953"/>
      <c r="B433" s="468" t="s">
        <v>1515</v>
      </c>
      <c r="C433" s="469" t="s">
        <v>907</v>
      </c>
      <c r="D433" s="469" t="s">
        <v>1703</v>
      </c>
      <c r="E433" s="469" t="s">
        <v>1704</v>
      </c>
      <c r="F433" s="470">
        <v>32.42</v>
      </c>
      <c r="G433" s="470">
        <v>0.46</v>
      </c>
      <c r="H433" s="470">
        <v>2.83</v>
      </c>
      <c r="I433" s="471">
        <f t="shared" si="237"/>
        <v>9</v>
      </c>
      <c r="J433" s="472">
        <f t="shared" si="237"/>
        <v>32.163333333333334</v>
      </c>
      <c r="K433" s="472">
        <f t="shared" si="237"/>
        <v>2.8230214310203174</v>
      </c>
      <c r="L433" s="473">
        <f t="shared" si="237"/>
        <v>8.7771419764337777E-2</v>
      </c>
      <c r="M433" s="474">
        <f t="shared" si="213"/>
        <v>9.0919135025447309E-2</v>
      </c>
      <c r="N433" s="475">
        <f t="shared" si="214"/>
        <v>0.5362215771939749</v>
      </c>
      <c r="O433" s="475">
        <f t="shared" si="215"/>
        <v>7.2443154387949793E-2</v>
      </c>
      <c r="P433" s="475">
        <f t="shared" si="216"/>
        <v>0.92755684561205021</v>
      </c>
      <c r="Q433" s="476">
        <f t="shared" si="217"/>
        <v>8.3480116105084523</v>
      </c>
      <c r="R433" s="477"/>
      <c r="S433" s="472"/>
      <c r="T433" s="472"/>
      <c r="U433" s="473"/>
      <c r="V433" s="478">
        <f t="shared" si="218"/>
        <v>0.25666666666666771</v>
      </c>
      <c r="W433" s="478">
        <f t="shared" si="219"/>
        <v>1.8240000000000001</v>
      </c>
      <c r="X433" s="479">
        <f t="shared" si="220"/>
        <v>5.1491910901810591</v>
      </c>
      <c r="Y433" s="480" t="str">
        <f t="shared" si="221"/>
        <v>Accept</v>
      </c>
      <c r="Z433" s="479">
        <v>1.5149999999999999</v>
      </c>
      <c r="AA433" s="479">
        <f t="shared" si="235"/>
        <v>4.2768774679957806</v>
      </c>
      <c r="AB433" s="481" t="str">
        <f t="shared" si="236"/>
        <v>Accept</v>
      </c>
      <c r="AC433" s="481"/>
      <c r="AD433" s="479"/>
      <c r="AE433" s="481"/>
      <c r="AF433" s="464"/>
      <c r="AG433" s="482"/>
      <c r="AH433" s="482"/>
      <c r="AI433" s="483"/>
      <c r="AJ433" s="552"/>
      <c r="AK433" s="552"/>
      <c r="AL433" s="552"/>
    </row>
    <row r="434" spans="1:559" s="401" customFormat="1" ht="13.95" customHeight="1">
      <c r="A434" s="953"/>
      <c r="B434" s="468" t="s">
        <v>1515</v>
      </c>
      <c r="C434" s="469" t="s">
        <v>907</v>
      </c>
      <c r="D434" s="469" t="s">
        <v>1705</v>
      </c>
      <c r="E434" s="469" t="s">
        <v>1706</v>
      </c>
      <c r="F434" s="470">
        <v>31.3</v>
      </c>
      <c r="G434" s="470">
        <v>0.75</v>
      </c>
      <c r="H434" s="470">
        <v>2.8</v>
      </c>
      <c r="I434" s="471">
        <f t="shared" si="237"/>
        <v>9</v>
      </c>
      <c r="J434" s="472">
        <f t="shared" si="237"/>
        <v>32.163333333333334</v>
      </c>
      <c r="K434" s="472">
        <f t="shared" si="237"/>
        <v>2.8230214310203174</v>
      </c>
      <c r="L434" s="473">
        <f t="shared" si="237"/>
        <v>8.7771419764337777E-2</v>
      </c>
      <c r="M434" s="474">
        <f t="shared" si="213"/>
        <v>0.30581890872195783</v>
      </c>
      <c r="N434" s="475">
        <f t="shared" si="214"/>
        <v>0.37987126535750199</v>
      </c>
      <c r="O434" s="475">
        <f t="shared" si="215"/>
        <v>0.24025746928499603</v>
      </c>
      <c r="P434" s="475">
        <f t="shared" si="216"/>
        <v>0.75974253071500397</v>
      </c>
      <c r="Q434" s="476">
        <f t="shared" si="217"/>
        <v>6.8376827764350354</v>
      </c>
      <c r="R434" s="477"/>
      <c r="S434" s="472"/>
      <c r="T434" s="472"/>
      <c r="U434" s="473"/>
      <c r="V434" s="478">
        <f t="shared" si="218"/>
        <v>0.86333333333333329</v>
      </c>
      <c r="W434" s="478">
        <f t="shared" si="219"/>
        <v>1.8240000000000001</v>
      </c>
      <c r="X434" s="479">
        <f t="shared" si="220"/>
        <v>5.1491910901810591</v>
      </c>
      <c r="Y434" s="480" t="str">
        <f t="shared" si="221"/>
        <v>Accept</v>
      </c>
      <c r="Z434" s="479">
        <v>1.5149999999999999</v>
      </c>
      <c r="AA434" s="479">
        <f t="shared" si="235"/>
        <v>4.2768774679957806</v>
      </c>
      <c r="AB434" s="481" t="str">
        <f t="shared" si="236"/>
        <v>Accept</v>
      </c>
      <c r="AC434" s="481"/>
      <c r="AD434" s="479"/>
      <c r="AE434" s="481"/>
      <c r="AF434" s="464"/>
      <c r="AG434" s="482"/>
      <c r="AH434" s="482"/>
      <c r="AI434" s="483"/>
      <c r="AJ434" s="552"/>
      <c r="AK434" s="552"/>
      <c r="AL434" s="552"/>
    </row>
    <row r="435" spans="1:559" s="401" customFormat="1" ht="13.95" customHeight="1">
      <c r="A435" s="953"/>
      <c r="B435" s="468" t="s">
        <v>1515</v>
      </c>
      <c r="C435" s="469" t="s">
        <v>907</v>
      </c>
      <c r="D435" s="469" t="s">
        <v>1707</v>
      </c>
      <c r="E435" s="469" t="s">
        <v>1708</v>
      </c>
      <c r="F435" s="470">
        <v>33.36</v>
      </c>
      <c r="G435" s="470">
        <v>0.42</v>
      </c>
      <c r="H435" s="470">
        <v>2.9</v>
      </c>
      <c r="I435" s="471">
        <f t="shared" si="237"/>
        <v>9</v>
      </c>
      <c r="J435" s="472">
        <f t="shared" si="237"/>
        <v>32.163333333333334</v>
      </c>
      <c r="K435" s="472">
        <f t="shared" si="237"/>
        <v>2.8230214310203174</v>
      </c>
      <c r="L435" s="473">
        <f t="shared" si="237"/>
        <v>8.7771419764337777E-2</v>
      </c>
      <c r="M435" s="474">
        <f t="shared" si="213"/>
        <v>0.42389570745630412</v>
      </c>
      <c r="N435" s="475">
        <f t="shared" si="214"/>
        <v>0.66417906259012138</v>
      </c>
      <c r="O435" s="475">
        <f t="shared" si="215"/>
        <v>0.32835812518024277</v>
      </c>
      <c r="P435" s="475">
        <f t="shared" si="216"/>
        <v>0.67164187481975723</v>
      </c>
      <c r="Q435" s="476">
        <f t="shared" si="217"/>
        <v>6.0447768733778151</v>
      </c>
      <c r="R435" s="477"/>
      <c r="S435" s="472"/>
      <c r="T435" s="472"/>
      <c r="U435" s="473"/>
      <c r="V435" s="478">
        <f t="shared" si="218"/>
        <v>1.1966666666666654</v>
      </c>
      <c r="W435" s="478">
        <f t="shared" si="219"/>
        <v>1.8240000000000001</v>
      </c>
      <c r="X435" s="479">
        <f t="shared" si="220"/>
        <v>5.1491910901810591</v>
      </c>
      <c r="Y435" s="480" t="str">
        <f t="shared" si="221"/>
        <v>Accept</v>
      </c>
      <c r="Z435" s="479">
        <v>1.5149999999999999</v>
      </c>
      <c r="AA435" s="479">
        <f t="shared" si="235"/>
        <v>4.2768774679957806</v>
      </c>
      <c r="AB435" s="481" t="str">
        <f t="shared" si="236"/>
        <v>Accept</v>
      </c>
      <c r="AC435" s="481"/>
      <c r="AD435" s="479"/>
      <c r="AE435" s="481"/>
      <c r="AF435" s="464"/>
      <c r="AG435" s="482"/>
      <c r="AH435" s="482"/>
      <c r="AI435" s="483"/>
      <c r="AJ435" s="552"/>
      <c r="AK435" s="552"/>
      <c r="AL435" s="552"/>
    </row>
    <row r="436" spans="1:559" s="401" customFormat="1" ht="13.95" customHeight="1">
      <c r="A436" s="953"/>
      <c r="B436" s="468" t="s">
        <v>1515</v>
      </c>
      <c r="C436" s="469" t="s">
        <v>907</v>
      </c>
      <c r="D436" s="469" t="s">
        <v>1709</v>
      </c>
      <c r="E436" s="469" t="s">
        <v>1710</v>
      </c>
      <c r="F436" s="470">
        <v>33.450000000000003</v>
      </c>
      <c r="G436" s="470">
        <v>0.94</v>
      </c>
      <c r="H436" s="470">
        <v>3.03</v>
      </c>
      <c r="I436" s="471">
        <f t="shared" si="237"/>
        <v>9</v>
      </c>
      <c r="J436" s="472">
        <f t="shared" si="237"/>
        <v>32.163333333333334</v>
      </c>
      <c r="K436" s="472">
        <f t="shared" si="237"/>
        <v>2.8230214310203174</v>
      </c>
      <c r="L436" s="473">
        <f t="shared" si="237"/>
        <v>8.7771419764337777E-2</v>
      </c>
      <c r="M436" s="474">
        <f t="shared" si="213"/>
        <v>0.45577644311457888</v>
      </c>
      <c r="N436" s="475">
        <f t="shared" si="214"/>
        <v>0.67572462727964289</v>
      </c>
      <c r="O436" s="475">
        <f t="shared" si="215"/>
        <v>0.35144925455928577</v>
      </c>
      <c r="P436" s="475">
        <f t="shared" si="216"/>
        <v>0.64855074544071423</v>
      </c>
      <c r="Q436" s="476">
        <f t="shared" si="217"/>
        <v>5.8369567089664276</v>
      </c>
      <c r="R436" s="477"/>
      <c r="S436" s="472"/>
      <c r="T436" s="472"/>
      <c r="U436" s="473"/>
      <c r="V436" s="478">
        <f t="shared" si="218"/>
        <v>1.2866666666666688</v>
      </c>
      <c r="W436" s="478">
        <f t="shared" si="219"/>
        <v>1.8240000000000001</v>
      </c>
      <c r="X436" s="479">
        <f t="shared" si="220"/>
        <v>5.1491910901810591</v>
      </c>
      <c r="Y436" s="480" t="str">
        <f t="shared" si="221"/>
        <v>Accept</v>
      </c>
      <c r="Z436" s="479">
        <v>1.5149999999999999</v>
      </c>
      <c r="AA436" s="479">
        <f t="shared" si="235"/>
        <v>4.2768774679957806</v>
      </c>
      <c r="AB436" s="481" t="str">
        <f t="shared" si="236"/>
        <v>Accept</v>
      </c>
      <c r="AC436" s="481"/>
      <c r="AD436" s="479"/>
      <c r="AE436" s="481"/>
      <c r="AF436" s="464"/>
      <c r="AG436" s="482"/>
      <c r="AH436" s="482"/>
      <c r="AI436" s="483"/>
      <c r="AJ436" s="552"/>
      <c r="AK436" s="552"/>
      <c r="AL436" s="552"/>
    </row>
    <row r="437" spans="1:559" s="401" customFormat="1" ht="13.95" customHeight="1">
      <c r="A437" s="953"/>
      <c r="B437" s="468" t="s">
        <v>1515</v>
      </c>
      <c r="C437" s="469" t="s">
        <v>907</v>
      </c>
      <c r="D437" s="469" t="s">
        <v>1711</v>
      </c>
      <c r="E437" s="469" t="s">
        <v>1712</v>
      </c>
      <c r="F437" s="470">
        <v>28.62</v>
      </c>
      <c r="G437" s="470">
        <v>0.35</v>
      </c>
      <c r="H437" s="470">
        <v>2.4900000000000002</v>
      </c>
      <c r="I437" s="471">
        <f t="shared" si="237"/>
        <v>9</v>
      </c>
      <c r="J437" s="472">
        <f t="shared" si="237"/>
        <v>32.163333333333334</v>
      </c>
      <c r="K437" s="472">
        <f t="shared" si="237"/>
        <v>2.8230214310203174</v>
      </c>
      <c r="L437" s="473">
        <f t="shared" si="237"/>
        <v>8.7771419764337777E-2</v>
      </c>
      <c r="M437" s="474">
        <f t="shared" si="213"/>
        <v>1.2551563705461048</v>
      </c>
      <c r="N437" s="475">
        <f t="shared" si="214"/>
        <v>0.10471100013457568</v>
      </c>
      <c r="O437" s="475">
        <f t="shared" si="215"/>
        <v>0.79057799973084864</v>
      </c>
      <c r="P437" s="475">
        <f t="shared" si="216"/>
        <v>0.20942200026915136</v>
      </c>
      <c r="Q437" s="476">
        <f t="shared" si="217"/>
        <v>1.8847980024223623</v>
      </c>
      <c r="R437" s="477"/>
      <c r="S437" s="472"/>
      <c r="T437" s="472"/>
      <c r="U437" s="473"/>
      <c r="V437" s="478">
        <f t="shared" si="218"/>
        <v>3.543333333333333</v>
      </c>
      <c r="W437" s="478">
        <f t="shared" si="219"/>
        <v>1.8240000000000001</v>
      </c>
      <c r="X437" s="479">
        <f t="shared" si="220"/>
        <v>5.1491910901810591</v>
      </c>
      <c r="Y437" s="480" t="str">
        <f t="shared" si="221"/>
        <v>Accept</v>
      </c>
      <c r="Z437" s="479">
        <v>1.5149999999999999</v>
      </c>
      <c r="AA437" s="479">
        <f t="shared" si="235"/>
        <v>4.2768774679957806</v>
      </c>
      <c r="AB437" s="481" t="str">
        <f t="shared" si="236"/>
        <v>Accept</v>
      </c>
      <c r="AC437" s="481"/>
      <c r="AD437" s="479"/>
      <c r="AE437" s="481"/>
      <c r="AF437" s="464"/>
      <c r="AG437" s="482"/>
      <c r="AH437" s="482"/>
      <c r="AI437" s="483"/>
      <c r="AJ437" s="552"/>
      <c r="AK437" s="552"/>
      <c r="AL437" s="552"/>
    </row>
    <row r="438" spans="1:559" s="401" customFormat="1" ht="13.95" customHeight="1">
      <c r="A438" s="953"/>
      <c r="B438" s="468" t="s">
        <v>1515</v>
      </c>
      <c r="C438" s="469" t="s">
        <v>907</v>
      </c>
      <c r="D438" s="469" t="s">
        <v>1713</v>
      </c>
      <c r="E438" s="469" t="s">
        <v>1714</v>
      </c>
      <c r="F438" s="470">
        <v>33.32</v>
      </c>
      <c r="G438" s="470">
        <v>0.87</v>
      </c>
      <c r="H438" s="470">
        <v>3</v>
      </c>
      <c r="I438" s="471">
        <f t="shared" si="237"/>
        <v>9</v>
      </c>
      <c r="J438" s="472">
        <f t="shared" si="237"/>
        <v>32.163333333333334</v>
      </c>
      <c r="K438" s="472">
        <f t="shared" si="237"/>
        <v>2.8230214310203174</v>
      </c>
      <c r="L438" s="473">
        <f t="shared" si="237"/>
        <v>8.7771419764337777E-2</v>
      </c>
      <c r="M438" s="474">
        <f t="shared" si="213"/>
        <v>0.40972649160818281</v>
      </c>
      <c r="N438" s="475">
        <f t="shared" si="214"/>
        <v>0.65899670274133237</v>
      </c>
      <c r="O438" s="475">
        <f t="shared" si="215"/>
        <v>0.31799340548266475</v>
      </c>
      <c r="P438" s="475">
        <f t="shared" si="216"/>
        <v>0.68200659451733525</v>
      </c>
      <c r="Q438" s="476">
        <f t="shared" si="217"/>
        <v>6.1380593506560173</v>
      </c>
      <c r="R438" s="477"/>
      <c r="S438" s="472"/>
      <c r="T438" s="472"/>
      <c r="U438" s="473"/>
      <c r="V438" s="478">
        <f t="shared" si="218"/>
        <v>1.1566666666666663</v>
      </c>
      <c r="W438" s="478">
        <f t="shared" si="219"/>
        <v>1.8240000000000001</v>
      </c>
      <c r="X438" s="479">
        <f t="shared" si="220"/>
        <v>5.1491910901810591</v>
      </c>
      <c r="Y438" s="480" t="str">
        <f t="shared" si="221"/>
        <v>Accept</v>
      </c>
      <c r="Z438" s="479">
        <v>1.5149999999999999</v>
      </c>
      <c r="AA438" s="479">
        <f t="shared" si="235"/>
        <v>4.2768774679957806</v>
      </c>
      <c r="AB438" s="481" t="str">
        <f t="shared" si="236"/>
        <v>Accept</v>
      </c>
      <c r="AC438" s="481"/>
      <c r="AD438" s="479"/>
      <c r="AE438" s="481"/>
      <c r="AF438" s="464"/>
      <c r="AG438" s="482"/>
      <c r="AH438" s="482"/>
      <c r="AI438" s="483"/>
      <c r="AJ438" s="552"/>
      <c r="AK438" s="552"/>
      <c r="AL438" s="552"/>
    </row>
    <row r="439" spans="1:559" s="501" customFormat="1" ht="13.95" customHeight="1">
      <c r="A439" s="953"/>
      <c r="B439" s="484" t="s">
        <v>1515</v>
      </c>
      <c r="C439" s="485" t="s">
        <v>907</v>
      </c>
      <c r="D439" s="485" t="s">
        <v>1715</v>
      </c>
      <c r="E439" s="485" t="s">
        <v>1716</v>
      </c>
      <c r="F439" s="486">
        <v>37.78</v>
      </c>
      <c r="G439" s="486">
        <v>0.75</v>
      </c>
      <c r="H439" s="486">
        <v>3.34</v>
      </c>
      <c r="I439" s="487">
        <f t="shared" si="237"/>
        <v>9</v>
      </c>
      <c r="J439" s="488">
        <f t="shared" si="237"/>
        <v>32.163333333333334</v>
      </c>
      <c r="K439" s="488">
        <f t="shared" si="237"/>
        <v>2.8230214310203174</v>
      </c>
      <c r="L439" s="489">
        <f t="shared" si="237"/>
        <v>8.7771419764337777E-2</v>
      </c>
      <c r="M439" s="490">
        <f t="shared" si="213"/>
        <v>1.9895940586737415</v>
      </c>
      <c r="N439" s="491">
        <f t="shared" si="214"/>
        <v>0.97668216441431233</v>
      </c>
      <c r="O439" s="491">
        <f t="shared" si="215"/>
        <v>0.95336432882862465</v>
      </c>
      <c r="P439" s="491">
        <f t="shared" si="216"/>
        <v>4.6635671171375348E-2</v>
      </c>
      <c r="Q439" s="492">
        <f t="shared" si="217"/>
        <v>0.41972104054237813</v>
      </c>
      <c r="R439" s="493"/>
      <c r="S439" s="488"/>
      <c r="T439" s="488"/>
      <c r="U439" s="489"/>
      <c r="V439" s="494">
        <f t="shared" si="218"/>
        <v>5.6166666666666671</v>
      </c>
      <c r="W439" s="494">
        <f t="shared" si="219"/>
        <v>1.8240000000000001</v>
      </c>
      <c r="X439" s="495">
        <f t="shared" si="220"/>
        <v>5.1491910901810591</v>
      </c>
      <c r="Y439" s="496" t="str">
        <f t="shared" si="221"/>
        <v>Reject</v>
      </c>
      <c r="Z439" s="495"/>
      <c r="AA439" s="495"/>
      <c r="AB439" s="497"/>
      <c r="AC439" s="497"/>
      <c r="AD439" s="495"/>
      <c r="AE439" s="497"/>
      <c r="AF439" s="498"/>
      <c r="AG439" s="499"/>
      <c r="AH439" s="499"/>
      <c r="AI439" s="500"/>
      <c r="AJ439" s="552"/>
      <c r="AK439" s="552"/>
      <c r="AL439" s="552"/>
      <c r="AM439" s="401"/>
      <c r="AN439" s="401"/>
      <c r="AO439" s="401"/>
      <c r="AP439" s="401"/>
      <c r="AQ439" s="401"/>
      <c r="AR439" s="401"/>
      <c r="AS439" s="401"/>
      <c r="AT439" s="401"/>
      <c r="AU439" s="401"/>
      <c r="AV439" s="401"/>
      <c r="AW439" s="401"/>
      <c r="AX439" s="401"/>
      <c r="AY439" s="401"/>
      <c r="AZ439" s="401"/>
      <c r="BA439" s="401"/>
      <c r="BB439" s="401"/>
      <c r="BC439" s="401"/>
      <c r="BD439" s="401"/>
      <c r="BE439" s="401"/>
      <c r="BF439" s="401"/>
      <c r="BG439" s="401"/>
      <c r="BH439" s="401"/>
      <c r="BI439" s="401"/>
      <c r="BJ439" s="401"/>
      <c r="BK439" s="401"/>
      <c r="BL439" s="401"/>
      <c r="BM439" s="401"/>
      <c r="BN439" s="401"/>
      <c r="BO439" s="401"/>
      <c r="BP439" s="401"/>
      <c r="BQ439" s="401"/>
      <c r="BR439" s="401"/>
      <c r="BS439" s="401"/>
      <c r="BT439" s="401"/>
      <c r="BU439" s="401"/>
      <c r="BV439" s="401"/>
      <c r="BW439" s="401"/>
      <c r="BX439" s="401"/>
      <c r="BY439" s="401"/>
      <c r="BZ439" s="401"/>
      <c r="CA439" s="401"/>
      <c r="CB439" s="401"/>
      <c r="CC439" s="401"/>
      <c r="CD439" s="401"/>
      <c r="CE439" s="401"/>
      <c r="CF439" s="401"/>
      <c r="CG439" s="401"/>
      <c r="CH439" s="401"/>
      <c r="CI439" s="401"/>
      <c r="CJ439" s="401"/>
      <c r="CK439" s="401"/>
      <c r="CL439" s="401"/>
      <c r="CM439" s="401"/>
      <c r="CN439" s="401"/>
      <c r="CO439" s="401"/>
      <c r="CP439" s="401"/>
      <c r="CQ439" s="401"/>
      <c r="CR439" s="401"/>
      <c r="CS439" s="401"/>
      <c r="CT439" s="401"/>
      <c r="CU439" s="401"/>
      <c r="CV439" s="401"/>
      <c r="CW439" s="401"/>
      <c r="CX439" s="401"/>
      <c r="CY439" s="401"/>
      <c r="CZ439" s="401"/>
      <c r="DA439" s="401"/>
      <c r="DB439" s="401"/>
      <c r="DC439" s="401"/>
      <c r="DD439" s="401"/>
      <c r="DE439" s="401"/>
      <c r="DF439" s="401"/>
      <c r="DG439" s="401"/>
      <c r="DH439" s="401"/>
      <c r="DI439" s="401"/>
      <c r="DJ439" s="401"/>
      <c r="DK439" s="401"/>
      <c r="DL439" s="401"/>
      <c r="DM439" s="401"/>
      <c r="DN439" s="401"/>
      <c r="DO439" s="401"/>
      <c r="DP439" s="401"/>
      <c r="DQ439" s="401"/>
      <c r="DR439" s="401"/>
      <c r="DS439" s="401"/>
      <c r="DT439" s="401"/>
      <c r="DU439" s="401"/>
      <c r="DV439" s="401"/>
      <c r="DW439" s="401"/>
      <c r="DX439" s="401"/>
      <c r="DY439" s="401"/>
      <c r="DZ439" s="401"/>
      <c r="EA439" s="401"/>
      <c r="EB439" s="401"/>
      <c r="EC439" s="401"/>
      <c r="ED439" s="401"/>
      <c r="EE439" s="401"/>
      <c r="EF439" s="401"/>
      <c r="EG439" s="401"/>
      <c r="EH439" s="401"/>
      <c r="EI439" s="401"/>
      <c r="EJ439" s="401"/>
      <c r="EK439" s="401"/>
      <c r="EL439" s="401"/>
      <c r="EM439" s="401"/>
      <c r="EN439" s="401"/>
      <c r="EO439" s="401"/>
      <c r="EP439" s="401"/>
      <c r="EQ439" s="401"/>
      <c r="ER439" s="401"/>
      <c r="ES439" s="401"/>
      <c r="ET439" s="401"/>
      <c r="EU439" s="401"/>
      <c r="EV439" s="401"/>
      <c r="EW439" s="401"/>
      <c r="EX439" s="401"/>
      <c r="EY439" s="401"/>
      <c r="EZ439" s="401"/>
      <c r="FA439" s="401"/>
      <c r="FB439" s="401"/>
      <c r="FC439" s="401"/>
      <c r="FD439" s="401"/>
      <c r="FE439" s="401"/>
      <c r="FF439" s="401"/>
      <c r="FG439" s="401"/>
      <c r="FH439" s="401"/>
      <c r="FI439" s="401"/>
      <c r="FJ439" s="401"/>
      <c r="FK439" s="401"/>
      <c r="FL439" s="401"/>
      <c r="FM439" s="401"/>
      <c r="FN439" s="401"/>
      <c r="FO439" s="401"/>
      <c r="FP439" s="401"/>
      <c r="FQ439" s="401"/>
      <c r="FR439" s="401"/>
      <c r="FS439" s="401"/>
      <c r="FT439" s="401"/>
      <c r="FU439" s="401"/>
      <c r="FV439" s="401"/>
      <c r="FW439" s="401"/>
      <c r="FX439" s="401"/>
      <c r="FY439" s="401"/>
      <c r="FZ439" s="401"/>
      <c r="GA439" s="401"/>
      <c r="GB439" s="401"/>
      <c r="GC439" s="401"/>
      <c r="GD439" s="401"/>
      <c r="GE439" s="401"/>
      <c r="GF439" s="401"/>
      <c r="GG439" s="401"/>
      <c r="GH439" s="401"/>
      <c r="GI439" s="401"/>
      <c r="GJ439" s="401"/>
      <c r="GK439" s="401"/>
      <c r="GL439" s="401"/>
      <c r="GM439" s="401"/>
      <c r="GN439" s="401"/>
      <c r="GO439" s="401"/>
      <c r="GP439" s="401"/>
      <c r="GQ439" s="401"/>
      <c r="GR439" s="401"/>
      <c r="GS439" s="401"/>
      <c r="GT439" s="401"/>
      <c r="GU439" s="401"/>
      <c r="GV439" s="401"/>
      <c r="GW439" s="401"/>
      <c r="GX439" s="401"/>
      <c r="GY439" s="401"/>
      <c r="GZ439" s="401"/>
      <c r="HA439" s="401"/>
      <c r="HB439" s="401"/>
      <c r="HC439" s="401"/>
      <c r="HD439" s="401"/>
      <c r="HE439" s="401"/>
      <c r="HF439" s="401"/>
      <c r="HG439" s="401"/>
      <c r="HH439" s="401"/>
      <c r="HI439" s="401"/>
      <c r="HJ439" s="401"/>
      <c r="HK439" s="401"/>
      <c r="HL439" s="401"/>
      <c r="HM439" s="401"/>
      <c r="HN439" s="401"/>
      <c r="HO439" s="401"/>
      <c r="HP439" s="401"/>
      <c r="HQ439" s="401"/>
      <c r="HR439" s="401"/>
      <c r="HS439" s="401"/>
      <c r="HT439" s="401"/>
      <c r="HU439" s="401"/>
      <c r="HV439" s="401"/>
      <c r="HW439" s="401"/>
      <c r="HX439" s="401"/>
      <c r="HY439" s="401"/>
      <c r="HZ439" s="401"/>
      <c r="IA439" s="401"/>
      <c r="IB439" s="401"/>
      <c r="IC439" s="401"/>
      <c r="ID439" s="401"/>
      <c r="IE439" s="401"/>
      <c r="IF439" s="401"/>
      <c r="IG439" s="401"/>
      <c r="IH439" s="401"/>
      <c r="II439" s="401"/>
      <c r="IJ439" s="401"/>
      <c r="IK439" s="401"/>
      <c r="IL439" s="401"/>
      <c r="IM439" s="401"/>
      <c r="IN439" s="401"/>
      <c r="IO439" s="401"/>
      <c r="IP439" s="401"/>
      <c r="IQ439" s="401"/>
      <c r="IR439" s="401"/>
      <c r="IS439" s="401"/>
      <c r="IT439" s="401"/>
      <c r="IU439" s="401"/>
      <c r="IV439" s="401"/>
      <c r="IW439" s="401"/>
      <c r="IX439" s="401"/>
      <c r="IY439" s="401"/>
      <c r="IZ439" s="401"/>
      <c r="JA439" s="401"/>
      <c r="JB439" s="401"/>
      <c r="JC439" s="401"/>
      <c r="JD439" s="401"/>
      <c r="JE439" s="401"/>
      <c r="JF439" s="401"/>
      <c r="JG439" s="401"/>
      <c r="JH439" s="401"/>
      <c r="JI439" s="401"/>
      <c r="JJ439" s="401"/>
      <c r="JK439" s="401"/>
      <c r="JL439" s="401"/>
      <c r="JM439" s="401"/>
      <c r="JN439" s="401"/>
      <c r="JO439" s="401"/>
      <c r="JP439" s="401"/>
      <c r="JQ439" s="401"/>
      <c r="JR439" s="401"/>
      <c r="JS439" s="401"/>
      <c r="JT439" s="401"/>
      <c r="JU439" s="401"/>
      <c r="JV439" s="401"/>
      <c r="JW439" s="401"/>
      <c r="JX439" s="401"/>
      <c r="JY439" s="401"/>
      <c r="JZ439" s="401"/>
      <c r="KA439" s="401"/>
      <c r="KB439" s="401"/>
      <c r="KC439" s="401"/>
      <c r="KD439" s="401"/>
      <c r="KE439" s="401"/>
      <c r="KF439" s="401"/>
      <c r="KG439" s="401"/>
      <c r="KH439" s="401"/>
      <c r="KI439" s="401"/>
      <c r="KJ439" s="401"/>
      <c r="KK439" s="401"/>
      <c r="KL439" s="401"/>
      <c r="KM439" s="401"/>
      <c r="KN439" s="401"/>
      <c r="KO439" s="401"/>
      <c r="KP439" s="401"/>
      <c r="KQ439" s="401"/>
      <c r="KR439" s="401"/>
      <c r="KS439" s="401"/>
      <c r="KT439" s="401"/>
      <c r="KU439" s="401"/>
      <c r="KV439" s="401"/>
      <c r="KW439" s="401"/>
      <c r="KX439" s="401"/>
      <c r="KY439" s="401"/>
      <c r="KZ439" s="401"/>
      <c r="LA439" s="401"/>
      <c r="LB439" s="401"/>
      <c r="LC439" s="401"/>
      <c r="LD439" s="401"/>
      <c r="LE439" s="401"/>
      <c r="LF439" s="401"/>
      <c r="LG439" s="401"/>
      <c r="LH439" s="401"/>
      <c r="LI439" s="401"/>
      <c r="LJ439" s="401"/>
      <c r="LK439" s="401"/>
      <c r="LL439" s="401"/>
      <c r="LM439" s="401"/>
      <c r="LN439" s="401"/>
      <c r="LO439" s="401"/>
      <c r="LP439" s="401"/>
      <c r="LQ439" s="401"/>
      <c r="LR439" s="401"/>
      <c r="LS439" s="401"/>
      <c r="LT439" s="401"/>
      <c r="LU439" s="401"/>
      <c r="LV439" s="401"/>
      <c r="LW439" s="401"/>
      <c r="LX439" s="401"/>
      <c r="LY439" s="401"/>
      <c r="LZ439" s="401"/>
      <c r="MA439" s="401"/>
      <c r="MB439" s="401"/>
      <c r="MC439" s="401"/>
      <c r="MD439" s="401"/>
      <c r="ME439" s="401"/>
      <c r="MF439" s="401"/>
      <c r="MG439" s="401"/>
      <c r="MH439" s="401"/>
      <c r="MI439" s="401"/>
      <c r="MJ439" s="401"/>
      <c r="MK439" s="401"/>
      <c r="ML439" s="401"/>
      <c r="MM439" s="401"/>
      <c r="MN439" s="401"/>
      <c r="MO439" s="401"/>
      <c r="MP439" s="401"/>
      <c r="MQ439" s="401"/>
      <c r="MR439" s="401"/>
      <c r="MS439" s="401"/>
      <c r="MT439" s="401"/>
      <c r="MU439" s="401"/>
      <c r="MV439" s="401"/>
      <c r="MW439" s="401"/>
      <c r="MX439" s="401"/>
      <c r="MY439" s="401"/>
      <c r="MZ439" s="401"/>
      <c r="NA439" s="401"/>
      <c r="NB439" s="401"/>
      <c r="NC439" s="401"/>
      <c r="ND439" s="401"/>
      <c r="NE439" s="401"/>
      <c r="NF439" s="401"/>
      <c r="NG439" s="401"/>
      <c r="NH439" s="401"/>
      <c r="NI439" s="401"/>
      <c r="NJ439" s="401"/>
      <c r="NK439" s="401"/>
      <c r="NL439" s="401"/>
      <c r="NM439" s="401"/>
      <c r="NN439" s="401"/>
      <c r="NO439" s="401"/>
      <c r="NP439" s="401"/>
      <c r="NQ439" s="401"/>
      <c r="NR439" s="401"/>
      <c r="NS439" s="401"/>
      <c r="NT439" s="401"/>
      <c r="NU439" s="401"/>
      <c r="NV439" s="401"/>
      <c r="NW439" s="401"/>
      <c r="NX439" s="401"/>
      <c r="NY439" s="401"/>
      <c r="NZ439" s="401"/>
      <c r="OA439" s="401"/>
      <c r="OB439" s="401"/>
      <c r="OC439" s="401"/>
      <c r="OD439" s="401"/>
      <c r="OE439" s="401"/>
      <c r="OF439" s="401"/>
      <c r="OG439" s="401"/>
      <c r="OH439" s="401"/>
      <c r="OI439" s="401"/>
      <c r="OJ439" s="401"/>
      <c r="OK439" s="401"/>
      <c r="OL439" s="401"/>
      <c r="OM439" s="401"/>
      <c r="ON439" s="401"/>
      <c r="OO439" s="401"/>
      <c r="OP439" s="401"/>
      <c r="OQ439" s="401"/>
      <c r="OR439" s="401"/>
      <c r="OS439" s="401"/>
      <c r="OT439" s="401"/>
      <c r="OU439" s="401"/>
      <c r="OV439" s="401"/>
      <c r="OW439" s="401"/>
      <c r="OX439" s="401"/>
      <c r="OY439" s="401"/>
      <c r="OZ439" s="401"/>
      <c r="PA439" s="401"/>
      <c r="PB439" s="401"/>
      <c r="PC439" s="401"/>
      <c r="PD439" s="401"/>
      <c r="PE439" s="401"/>
      <c r="PF439" s="401"/>
      <c r="PG439" s="401"/>
      <c r="PH439" s="401"/>
      <c r="PI439" s="401"/>
      <c r="PJ439" s="401"/>
      <c r="PK439" s="401"/>
      <c r="PL439" s="401"/>
      <c r="PM439" s="401"/>
      <c r="PN439" s="401"/>
      <c r="PO439" s="401"/>
      <c r="PP439" s="401"/>
      <c r="PQ439" s="401"/>
      <c r="PR439" s="401"/>
      <c r="PS439" s="401"/>
      <c r="PT439" s="401"/>
      <c r="PU439" s="401"/>
      <c r="PV439" s="401"/>
      <c r="PW439" s="401"/>
      <c r="PX439" s="401"/>
      <c r="PY439" s="401"/>
      <c r="PZ439" s="401"/>
      <c r="QA439" s="401"/>
      <c r="QB439" s="401"/>
      <c r="QC439" s="401"/>
      <c r="QD439" s="401"/>
      <c r="QE439" s="401"/>
      <c r="QF439" s="401"/>
      <c r="QG439" s="401"/>
      <c r="QH439" s="401"/>
      <c r="QI439" s="401"/>
      <c r="QJ439" s="401"/>
      <c r="QK439" s="401"/>
      <c r="QL439" s="401"/>
      <c r="QM439" s="401"/>
      <c r="QN439" s="401"/>
      <c r="QO439" s="401"/>
      <c r="QP439" s="401"/>
      <c r="QQ439" s="401"/>
      <c r="QR439" s="401"/>
      <c r="QS439" s="401"/>
      <c r="QT439" s="401"/>
      <c r="QU439" s="401"/>
      <c r="QV439" s="401"/>
      <c r="QW439" s="401"/>
      <c r="QX439" s="401"/>
      <c r="QY439" s="401"/>
      <c r="QZ439" s="401"/>
      <c r="RA439" s="401"/>
      <c r="RB439" s="401"/>
      <c r="RC439" s="401"/>
      <c r="RD439" s="401"/>
      <c r="RE439" s="401"/>
      <c r="RF439" s="401"/>
      <c r="RG439" s="401"/>
      <c r="RH439" s="401"/>
      <c r="RI439" s="401"/>
      <c r="RJ439" s="401"/>
      <c r="RK439" s="401"/>
      <c r="RL439" s="401"/>
      <c r="RM439" s="401"/>
      <c r="RN439" s="401"/>
      <c r="RO439" s="401"/>
      <c r="RP439" s="401"/>
      <c r="RQ439" s="401"/>
      <c r="RR439" s="401"/>
      <c r="RS439" s="401"/>
      <c r="RT439" s="401"/>
      <c r="RU439" s="401"/>
      <c r="RV439" s="401"/>
      <c r="RW439" s="401"/>
      <c r="RX439" s="401"/>
      <c r="RY439" s="401"/>
      <c r="RZ439" s="401"/>
      <c r="SA439" s="401"/>
      <c r="SB439" s="401"/>
      <c r="SC439" s="401"/>
      <c r="SD439" s="401"/>
      <c r="SE439" s="401"/>
      <c r="SF439" s="401"/>
      <c r="SG439" s="401"/>
      <c r="SH439" s="401"/>
      <c r="SI439" s="401"/>
      <c r="SJ439" s="401"/>
      <c r="SK439" s="401"/>
      <c r="SL439" s="401"/>
      <c r="SM439" s="401"/>
      <c r="SN439" s="401"/>
      <c r="SO439" s="401"/>
      <c r="SP439" s="401"/>
      <c r="SQ439" s="401"/>
      <c r="SR439" s="401"/>
      <c r="SS439" s="401"/>
      <c r="ST439" s="401"/>
      <c r="SU439" s="401"/>
      <c r="SV439" s="401"/>
      <c r="SW439" s="401"/>
      <c r="SX439" s="401"/>
      <c r="SY439" s="401"/>
      <c r="SZ439" s="401"/>
      <c r="TA439" s="401"/>
      <c r="TB439" s="401"/>
      <c r="TC439" s="401"/>
      <c r="TD439" s="401"/>
      <c r="TE439" s="401"/>
      <c r="TF439" s="401"/>
      <c r="TG439" s="401"/>
      <c r="TH439" s="401"/>
      <c r="TI439" s="401"/>
      <c r="TJ439" s="401"/>
      <c r="TK439" s="401"/>
      <c r="TL439" s="401"/>
      <c r="TM439" s="401"/>
      <c r="TN439" s="401"/>
      <c r="TO439" s="401"/>
      <c r="TP439" s="401"/>
      <c r="TQ439" s="401"/>
      <c r="TR439" s="401"/>
      <c r="TS439" s="401"/>
      <c r="TT439" s="401"/>
      <c r="TU439" s="401"/>
      <c r="TV439" s="401"/>
      <c r="TW439" s="401"/>
      <c r="TX439" s="401"/>
      <c r="TY439" s="401"/>
      <c r="TZ439" s="401"/>
      <c r="UA439" s="401"/>
      <c r="UB439" s="401"/>
      <c r="UC439" s="401"/>
      <c r="UD439" s="401"/>
      <c r="UE439" s="401"/>
      <c r="UF439" s="401"/>
      <c r="UG439" s="401"/>
      <c r="UH439" s="401"/>
      <c r="UI439" s="401"/>
      <c r="UJ439" s="401"/>
      <c r="UK439" s="401"/>
      <c r="UL439" s="401"/>
      <c r="UM439" s="401"/>
    </row>
    <row r="440" spans="1:559" s="467" customFormat="1" ht="13.95" customHeight="1">
      <c r="A440" s="953"/>
      <c r="B440" s="450" t="s">
        <v>1515</v>
      </c>
      <c r="C440" s="451" t="s">
        <v>914</v>
      </c>
      <c r="D440" s="451" t="s">
        <v>1717</v>
      </c>
      <c r="E440" s="451" t="s">
        <v>1718</v>
      </c>
      <c r="F440" s="452">
        <v>13.34</v>
      </c>
      <c r="G440" s="452">
        <v>0.22</v>
      </c>
      <c r="H440" s="452">
        <v>1.1599999999999999</v>
      </c>
      <c r="I440" s="453">
        <f>COUNT(F440:F447)</f>
        <v>8</v>
      </c>
      <c r="J440" s="458">
        <f>AVERAGE(F440:F447)</f>
        <v>29.046249999999997</v>
      </c>
      <c r="K440" s="458">
        <f>STDEV(F440:F447)</f>
        <v>22.277978195967421</v>
      </c>
      <c r="L440" s="459">
        <f>K440/J440</f>
        <v>0.76698293913904281</v>
      </c>
      <c r="M440" s="454">
        <f t="shared" si="213"/>
        <v>0.70501236071965523</v>
      </c>
      <c r="N440" s="455">
        <f t="shared" si="214"/>
        <v>0.24040127194834704</v>
      </c>
      <c r="O440" s="455">
        <f t="shared" si="215"/>
        <v>0.51919745610330592</v>
      </c>
      <c r="P440" s="455">
        <f t="shared" si="216"/>
        <v>0.48080254389669408</v>
      </c>
      <c r="Q440" s="456">
        <f t="shared" si="217"/>
        <v>3.8464203511735526</v>
      </c>
      <c r="R440" s="457">
        <f>COUNT(F440:F446)</f>
        <v>7</v>
      </c>
      <c r="S440" s="458">
        <f>AVERAGE(F440:F446)</f>
        <v>21.677142857142854</v>
      </c>
      <c r="T440" s="458">
        <f>STDEV(F440:F446)</f>
        <v>8.4965556046469359</v>
      </c>
      <c r="U440" s="459">
        <f t="shared" si="234"/>
        <v>0.39195920147969265</v>
      </c>
      <c r="V440" s="460">
        <f t="shared" si="218"/>
        <v>15.706249999999997</v>
      </c>
      <c r="W440" s="460">
        <f t="shared" si="219"/>
        <v>1.7629999999999999</v>
      </c>
      <c r="X440" s="461">
        <f t="shared" si="220"/>
        <v>39.276075559490558</v>
      </c>
      <c r="Y440" s="462" t="str">
        <f t="shared" si="221"/>
        <v>Accept</v>
      </c>
      <c r="Z440" s="461">
        <v>1.4530000000000001</v>
      </c>
      <c r="AA440" s="461">
        <f t="shared" ref="AA440:AA446" si="238">Z440*K440</f>
        <v>32.369902318740664</v>
      </c>
      <c r="AB440" s="463" t="str">
        <f t="shared" ref="AB440:AB446" si="239">IF(V440&gt;AA440, "Reject", "Accept")</f>
        <v>Accept</v>
      </c>
      <c r="AC440" s="463"/>
      <c r="AD440" s="461"/>
      <c r="AE440" s="463"/>
      <c r="AF440" s="464">
        <f>COUNT(F440:F446)</f>
        <v>7</v>
      </c>
      <c r="AG440" s="465">
        <f>AVERAGE(F440:F446)</f>
        <v>21.677142857142854</v>
      </c>
      <c r="AH440" s="465">
        <f>STDEV(F440:F446)</f>
        <v>8.4965556046469359</v>
      </c>
      <c r="AI440" s="466">
        <f>AH440/AG440</f>
        <v>0.39195920147969265</v>
      </c>
      <c r="AJ440" s="552"/>
      <c r="AK440" s="552"/>
      <c r="AL440" s="552"/>
      <c r="AM440" s="401"/>
      <c r="AN440" s="401"/>
      <c r="AO440" s="401"/>
      <c r="AP440" s="401"/>
      <c r="AQ440" s="401"/>
      <c r="AR440" s="401"/>
      <c r="AS440" s="401"/>
      <c r="AT440" s="401"/>
      <c r="AU440" s="401"/>
      <c r="AV440" s="401"/>
      <c r="AW440" s="401"/>
      <c r="AX440" s="401"/>
      <c r="AY440" s="401"/>
      <c r="AZ440" s="401"/>
      <c r="BA440" s="401"/>
      <c r="BB440" s="401"/>
      <c r="BC440" s="401"/>
      <c r="BD440" s="401"/>
      <c r="BE440" s="401"/>
      <c r="BF440" s="401"/>
      <c r="BG440" s="401"/>
      <c r="BH440" s="401"/>
      <c r="BI440" s="401"/>
      <c r="BJ440" s="401"/>
      <c r="BK440" s="401"/>
      <c r="BL440" s="401"/>
      <c r="BM440" s="401"/>
      <c r="BN440" s="401"/>
      <c r="BO440" s="401"/>
      <c r="BP440" s="401"/>
      <c r="BQ440" s="401"/>
      <c r="BR440" s="401"/>
      <c r="BS440" s="401"/>
      <c r="BT440" s="401"/>
      <c r="BU440" s="401"/>
      <c r="BV440" s="401"/>
      <c r="BW440" s="401"/>
      <c r="BX440" s="401"/>
      <c r="BY440" s="401"/>
      <c r="BZ440" s="401"/>
      <c r="CA440" s="401"/>
      <c r="CB440" s="401"/>
      <c r="CC440" s="401"/>
      <c r="CD440" s="401"/>
      <c r="CE440" s="401"/>
      <c r="CF440" s="401"/>
      <c r="CG440" s="401"/>
      <c r="CH440" s="401"/>
      <c r="CI440" s="401"/>
      <c r="CJ440" s="401"/>
      <c r="CK440" s="401"/>
      <c r="CL440" s="401"/>
      <c r="CM440" s="401"/>
      <c r="CN440" s="401"/>
      <c r="CO440" s="401"/>
      <c r="CP440" s="401"/>
      <c r="CQ440" s="401"/>
      <c r="CR440" s="401"/>
      <c r="CS440" s="401"/>
      <c r="CT440" s="401"/>
      <c r="CU440" s="401"/>
      <c r="CV440" s="401"/>
      <c r="CW440" s="401"/>
      <c r="CX440" s="401"/>
      <c r="CY440" s="401"/>
      <c r="CZ440" s="401"/>
      <c r="DA440" s="401"/>
      <c r="DB440" s="401"/>
      <c r="DC440" s="401"/>
      <c r="DD440" s="401"/>
      <c r="DE440" s="401"/>
      <c r="DF440" s="401"/>
      <c r="DG440" s="401"/>
      <c r="DH440" s="401"/>
      <c r="DI440" s="401"/>
      <c r="DJ440" s="401"/>
      <c r="DK440" s="401"/>
      <c r="DL440" s="401"/>
      <c r="DM440" s="401"/>
      <c r="DN440" s="401"/>
      <c r="DO440" s="401"/>
      <c r="DP440" s="401"/>
      <c r="DQ440" s="401"/>
      <c r="DR440" s="401"/>
      <c r="DS440" s="401"/>
      <c r="DT440" s="401"/>
      <c r="DU440" s="401"/>
      <c r="DV440" s="401"/>
      <c r="DW440" s="401"/>
      <c r="DX440" s="401"/>
      <c r="DY440" s="401"/>
      <c r="DZ440" s="401"/>
      <c r="EA440" s="401"/>
      <c r="EB440" s="401"/>
      <c r="EC440" s="401"/>
      <c r="ED440" s="401"/>
      <c r="EE440" s="401"/>
      <c r="EF440" s="401"/>
      <c r="EG440" s="401"/>
      <c r="EH440" s="401"/>
      <c r="EI440" s="401"/>
      <c r="EJ440" s="401"/>
      <c r="EK440" s="401"/>
      <c r="EL440" s="401"/>
      <c r="EM440" s="401"/>
      <c r="EN440" s="401"/>
      <c r="EO440" s="401"/>
      <c r="EP440" s="401"/>
      <c r="EQ440" s="401"/>
      <c r="ER440" s="401"/>
      <c r="ES440" s="401"/>
      <c r="ET440" s="401"/>
      <c r="EU440" s="401"/>
      <c r="EV440" s="401"/>
      <c r="EW440" s="401"/>
      <c r="EX440" s="401"/>
      <c r="EY440" s="401"/>
      <c r="EZ440" s="401"/>
      <c r="FA440" s="401"/>
      <c r="FB440" s="401"/>
      <c r="FC440" s="401"/>
      <c r="FD440" s="401"/>
      <c r="FE440" s="401"/>
      <c r="FF440" s="401"/>
      <c r="FG440" s="401"/>
      <c r="FH440" s="401"/>
      <c r="FI440" s="401"/>
      <c r="FJ440" s="401"/>
      <c r="FK440" s="401"/>
      <c r="FL440" s="401"/>
      <c r="FM440" s="401"/>
      <c r="FN440" s="401"/>
      <c r="FO440" s="401"/>
      <c r="FP440" s="401"/>
      <c r="FQ440" s="401"/>
      <c r="FR440" s="401"/>
      <c r="FS440" s="401"/>
      <c r="FT440" s="401"/>
      <c r="FU440" s="401"/>
      <c r="FV440" s="401"/>
      <c r="FW440" s="401"/>
      <c r="FX440" s="401"/>
      <c r="FY440" s="401"/>
      <c r="FZ440" s="401"/>
      <c r="GA440" s="401"/>
      <c r="GB440" s="401"/>
      <c r="GC440" s="401"/>
      <c r="GD440" s="401"/>
      <c r="GE440" s="401"/>
      <c r="GF440" s="401"/>
      <c r="GG440" s="401"/>
      <c r="GH440" s="401"/>
      <c r="GI440" s="401"/>
      <c r="GJ440" s="401"/>
      <c r="GK440" s="401"/>
      <c r="GL440" s="401"/>
      <c r="GM440" s="401"/>
      <c r="GN440" s="401"/>
      <c r="GO440" s="401"/>
      <c r="GP440" s="401"/>
      <c r="GQ440" s="401"/>
      <c r="GR440" s="401"/>
      <c r="GS440" s="401"/>
      <c r="GT440" s="401"/>
      <c r="GU440" s="401"/>
      <c r="GV440" s="401"/>
      <c r="GW440" s="401"/>
      <c r="GX440" s="401"/>
      <c r="GY440" s="401"/>
      <c r="GZ440" s="401"/>
      <c r="HA440" s="401"/>
      <c r="HB440" s="401"/>
      <c r="HC440" s="401"/>
      <c r="HD440" s="401"/>
      <c r="HE440" s="401"/>
      <c r="HF440" s="401"/>
      <c r="HG440" s="401"/>
      <c r="HH440" s="401"/>
      <c r="HI440" s="401"/>
      <c r="HJ440" s="401"/>
      <c r="HK440" s="401"/>
      <c r="HL440" s="401"/>
      <c r="HM440" s="401"/>
      <c r="HN440" s="401"/>
      <c r="HO440" s="401"/>
      <c r="HP440" s="401"/>
      <c r="HQ440" s="401"/>
      <c r="HR440" s="401"/>
      <c r="HS440" s="401"/>
      <c r="HT440" s="401"/>
      <c r="HU440" s="401"/>
      <c r="HV440" s="401"/>
      <c r="HW440" s="401"/>
      <c r="HX440" s="401"/>
      <c r="HY440" s="401"/>
      <c r="HZ440" s="401"/>
      <c r="IA440" s="401"/>
      <c r="IB440" s="401"/>
      <c r="IC440" s="401"/>
      <c r="ID440" s="401"/>
      <c r="IE440" s="401"/>
      <c r="IF440" s="401"/>
      <c r="IG440" s="401"/>
      <c r="IH440" s="401"/>
      <c r="II440" s="401"/>
      <c r="IJ440" s="401"/>
      <c r="IK440" s="401"/>
      <c r="IL440" s="401"/>
      <c r="IM440" s="401"/>
      <c r="IN440" s="401"/>
      <c r="IO440" s="401"/>
      <c r="IP440" s="401"/>
      <c r="IQ440" s="401"/>
      <c r="IR440" s="401"/>
      <c r="IS440" s="401"/>
      <c r="IT440" s="401"/>
      <c r="IU440" s="401"/>
      <c r="IV440" s="401"/>
      <c r="IW440" s="401"/>
      <c r="IX440" s="401"/>
      <c r="IY440" s="401"/>
      <c r="IZ440" s="401"/>
      <c r="JA440" s="401"/>
      <c r="JB440" s="401"/>
      <c r="JC440" s="401"/>
      <c r="JD440" s="401"/>
      <c r="JE440" s="401"/>
      <c r="JF440" s="401"/>
      <c r="JG440" s="401"/>
      <c r="JH440" s="401"/>
      <c r="JI440" s="401"/>
      <c r="JJ440" s="401"/>
      <c r="JK440" s="401"/>
      <c r="JL440" s="401"/>
      <c r="JM440" s="401"/>
      <c r="JN440" s="401"/>
      <c r="JO440" s="401"/>
      <c r="JP440" s="401"/>
      <c r="JQ440" s="401"/>
      <c r="JR440" s="401"/>
      <c r="JS440" s="401"/>
      <c r="JT440" s="401"/>
      <c r="JU440" s="401"/>
      <c r="JV440" s="401"/>
      <c r="JW440" s="401"/>
      <c r="JX440" s="401"/>
      <c r="JY440" s="401"/>
      <c r="JZ440" s="401"/>
      <c r="KA440" s="401"/>
      <c r="KB440" s="401"/>
      <c r="KC440" s="401"/>
      <c r="KD440" s="401"/>
      <c r="KE440" s="401"/>
      <c r="KF440" s="401"/>
      <c r="KG440" s="401"/>
      <c r="KH440" s="401"/>
      <c r="KI440" s="401"/>
      <c r="KJ440" s="401"/>
      <c r="KK440" s="401"/>
      <c r="KL440" s="401"/>
      <c r="KM440" s="401"/>
      <c r="KN440" s="401"/>
      <c r="KO440" s="401"/>
      <c r="KP440" s="401"/>
      <c r="KQ440" s="401"/>
      <c r="KR440" s="401"/>
      <c r="KS440" s="401"/>
      <c r="KT440" s="401"/>
      <c r="KU440" s="401"/>
      <c r="KV440" s="401"/>
      <c r="KW440" s="401"/>
      <c r="KX440" s="401"/>
      <c r="KY440" s="401"/>
      <c r="KZ440" s="401"/>
      <c r="LA440" s="401"/>
      <c r="LB440" s="401"/>
      <c r="LC440" s="401"/>
      <c r="LD440" s="401"/>
      <c r="LE440" s="401"/>
      <c r="LF440" s="401"/>
      <c r="LG440" s="401"/>
      <c r="LH440" s="401"/>
      <c r="LI440" s="401"/>
      <c r="LJ440" s="401"/>
      <c r="LK440" s="401"/>
      <c r="LL440" s="401"/>
      <c r="LM440" s="401"/>
      <c r="LN440" s="401"/>
      <c r="LO440" s="401"/>
      <c r="LP440" s="401"/>
      <c r="LQ440" s="401"/>
      <c r="LR440" s="401"/>
      <c r="LS440" s="401"/>
      <c r="LT440" s="401"/>
      <c r="LU440" s="401"/>
      <c r="LV440" s="401"/>
      <c r="LW440" s="401"/>
      <c r="LX440" s="401"/>
      <c r="LY440" s="401"/>
      <c r="LZ440" s="401"/>
      <c r="MA440" s="401"/>
      <c r="MB440" s="401"/>
      <c r="MC440" s="401"/>
      <c r="MD440" s="401"/>
      <c r="ME440" s="401"/>
      <c r="MF440" s="401"/>
      <c r="MG440" s="401"/>
      <c r="MH440" s="401"/>
      <c r="MI440" s="401"/>
      <c r="MJ440" s="401"/>
      <c r="MK440" s="401"/>
      <c r="ML440" s="401"/>
      <c r="MM440" s="401"/>
      <c r="MN440" s="401"/>
      <c r="MO440" s="401"/>
      <c r="MP440" s="401"/>
      <c r="MQ440" s="401"/>
      <c r="MR440" s="401"/>
      <c r="MS440" s="401"/>
      <c r="MT440" s="401"/>
      <c r="MU440" s="401"/>
      <c r="MV440" s="401"/>
      <c r="MW440" s="401"/>
      <c r="MX440" s="401"/>
      <c r="MY440" s="401"/>
      <c r="MZ440" s="401"/>
      <c r="NA440" s="401"/>
      <c r="NB440" s="401"/>
      <c r="NC440" s="401"/>
      <c r="ND440" s="401"/>
      <c r="NE440" s="401"/>
      <c r="NF440" s="401"/>
      <c r="NG440" s="401"/>
      <c r="NH440" s="401"/>
      <c r="NI440" s="401"/>
      <c r="NJ440" s="401"/>
      <c r="NK440" s="401"/>
      <c r="NL440" s="401"/>
      <c r="NM440" s="401"/>
      <c r="NN440" s="401"/>
      <c r="NO440" s="401"/>
      <c r="NP440" s="401"/>
      <c r="NQ440" s="401"/>
      <c r="NR440" s="401"/>
      <c r="NS440" s="401"/>
      <c r="NT440" s="401"/>
      <c r="NU440" s="401"/>
      <c r="NV440" s="401"/>
      <c r="NW440" s="401"/>
      <c r="NX440" s="401"/>
      <c r="NY440" s="401"/>
      <c r="NZ440" s="401"/>
      <c r="OA440" s="401"/>
      <c r="OB440" s="401"/>
      <c r="OC440" s="401"/>
      <c r="OD440" s="401"/>
      <c r="OE440" s="401"/>
      <c r="OF440" s="401"/>
      <c r="OG440" s="401"/>
      <c r="OH440" s="401"/>
      <c r="OI440" s="401"/>
      <c r="OJ440" s="401"/>
      <c r="OK440" s="401"/>
      <c r="OL440" s="401"/>
      <c r="OM440" s="401"/>
      <c r="ON440" s="401"/>
      <c r="OO440" s="401"/>
      <c r="OP440" s="401"/>
      <c r="OQ440" s="401"/>
      <c r="OR440" s="401"/>
      <c r="OS440" s="401"/>
      <c r="OT440" s="401"/>
      <c r="OU440" s="401"/>
      <c r="OV440" s="401"/>
      <c r="OW440" s="401"/>
      <c r="OX440" s="401"/>
      <c r="OY440" s="401"/>
      <c r="OZ440" s="401"/>
      <c r="PA440" s="401"/>
      <c r="PB440" s="401"/>
      <c r="PC440" s="401"/>
      <c r="PD440" s="401"/>
      <c r="PE440" s="401"/>
      <c r="PF440" s="401"/>
      <c r="PG440" s="401"/>
      <c r="PH440" s="401"/>
      <c r="PI440" s="401"/>
      <c r="PJ440" s="401"/>
      <c r="PK440" s="401"/>
      <c r="PL440" s="401"/>
      <c r="PM440" s="401"/>
      <c r="PN440" s="401"/>
      <c r="PO440" s="401"/>
      <c r="PP440" s="401"/>
      <c r="PQ440" s="401"/>
      <c r="PR440" s="401"/>
      <c r="PS440" s="401"/>
      <c r="PT440" s="401"/>
      <c r="PU440" s="401"/>
      <c r="PV440" s="401"/>
      <c r="PW440" s="401"/>
      <c r="PX440" s="401"/>
      <c r="PY440" s="401"/>
      <c r="PZ440" s="401"/>
      <c r="QA440" s="401"/>
      <c r="QB440" s="401"/>
      <c r="QC440" s="401"/>
      <c r="QD440" s="401"/>
      <c r="QE440" s="401"/>
      <c r="QF440" s="401"/>
      <c r="QG440" s="401"/>
      <c r="QH440" s="401"/>
      <c r="QI440" s="401"/>
      <c r="QJ440" s="401"/>
      <c r="QK440" s="401"/>
      <c r="QL440" s="401"/>
      <c r="QM440" s="401"/>
      <c r="QN440" s="401"/>
      <c r="QO440" s="401"/>
      <c r="QP440" s="401"/>
      <c r="QQ440" s="401"/>
      <c r="QR440" s="401"/>
      <c r="QS440" s="401"/>
      <c r="QT440" s="401"/>
      <c r="QU440" s="401"/>
      <c r="QV440" s="401"/>
      <c r="QW440" s="401"/>
      <c r="QX440" s="401"/>
      <c r="QY440" s="401"/>
      <c r="QZ440" s="401"/>
      <c r="RA440" s="401"/>
      <c r="RB440" s="401"/>
      <c r="RC440" s="401"/>
      <c r="RD440" s="401"/>
      <c r="RE440" s="401"/>
      <c r="RF440" s="401"/>
      <c r="RG440" s="401"/>
      <c r="RH440" s="401"/>
      <c r="RI440" s="401"/>
      <c r="RJ440" s="401"/>
      <c r="RK440" s="401"/>
      <c r="RL440" s="401"/>
      <c r="RM440" s="401"/>
      <c r="RN440" s="401"/>
      <c r="RO440" s="401"/>
      <c r="RP440" s="401"/>
      <c r="RQ440" s="401"/>
      <c r="RR440" s="401"/>
      <c r="RS440" s="401"/>
      <c r="RT440" s="401"/>
      <c r="RU440" s="401"/>
      <c r="RV440" s="401"/>
      <c r="RW440" s="401"/>
      <c r="RX440" s="401"/>
      <c r="RY440" s="401"/>
      <c r="RZ440" s="401"/>
      <c r="SA440" s="401"/>
      <c r="SB440" s="401"/>
      <c r="SC440" s="401"/>
      <c r="SD440" s="401"/>
      <c r="SE440" s="401"/>
      <c r="SF440" s="401"/>
      <c r="SG440" s="401"/>
      <c r="SH440" s="401"/>
      <c r="SI440" s="401"/>
      <c r="SJ440" s="401"/>
      <c r="SK440" s="401"/>
      <c r="SL440" s="401"/>
      <c r="SM440" s="401"/>
      <c r="SN440" s="401"/>
      <c r="SO440" s="401"/>
      <c r="SP440" s="401"/>
      <c r="SQ440" s="401"/>
      <c r="SR440" s="401"/>
      <c r="SS440" s="401"/>
      <c r="ST440" s="401"/>
      <c r="SU440" s="401"/>
      <c r="SV440" s="401"/>
      <c r="SW440" s="401"/>
      <c r="SX440" s="401"/>
      <c r="SY440" s="401"/>
      <c r="SZ440" s="401"/>
      <c r="TA440" s="401"/>
      <c r="TB440" s="401"/>
      <c r="TC440" s="401"/>
      <c r="TD440" s="401"/>
      <c r="TE440" s="401"/>
      <c r="TF440" s="401"/>
      <c r="TG440" s="401"/>
      <c r="TH440" s="401"/>
      <c r="TI440" s="401"/>
      <c r="TJ440" s="401"/>
      <c r="TK440" s="401"/>
      <c r="TL440" s="401"/>
      <c r="TM440" s="401"/>
      <c r="TN440" s="401"/>
      <c r="TO440" s="401"/>
      <c r="TP440" s="401"/>
      <c r="TQ440" s="401"/>
      <c r="TR440" s="401"/>
      <c r="TS440" s="401"/>
      <c r="TT440" s="401"/>
      <c r="TU440" s="401"/>
      <c r="TV440" s="401"/>
      <c r="TW440" s="401"/>
      <c r="TX440" s="401"/>
      <c r="TY440" s="401"/>
      <c r="TZ440" s="401"/>
      <c r="UA440" s="401"/>
      <c r="UB440" s="401"/>
      <c r="UC440" s="401"/>
      <c r="UD440" s="401"/>
      <c r="UE440" s="401"/>
      <c r="UF440" s="401"/>
      <c r="UG440" s="401"/>
      <c r="UH440" s="401"/>
      <c r="UI440" s="401"/>
      <c r="UJ440" s="401"/>
      <c r="UK440" s="401"/>
      <c r="UL440" s="401"/>
      <c r="UM440" s="401"/>
    </row>
    <row r="441" spans="1:559" s="401" customFormat="1" ht="13.95" customHeight="1">
      <c r="A441" s="953"/>
      <c r="B441" s="468" t="s">
        <v>1515</v>
      </c>
      <c r="C441" s="469" t="s">
        <v>914</v>
      </c>
      <c r="D441" s="469" t="s">
        <v>1719</v>
      </c>
      <c r="E441" s="469" t="s">
        <v>1720</v>
      </c>
      <c r="F441" s="470">
        <v>28.95</v>
      </c>
      <c r="G441" s="470">
        <v>0.55000000000000004</v>
      </c>
      <c r="H441" s="470">
        <v>2.5499999999999998</v>
      </c>
      <c r="I441" s="471">
        <f t="shared" ref="I441:L447" si="240">I440</f>
        <v>8</v>
      </c>
      <c r="J441" s="472">
        <f t="shared" si="240"/>
        <v>29.046249999999997</v>
      </c>
      <c r="K441" s="472">
        <f t="shared" si="240"/>
        <v>22.277978195967421</v>
      </c>
      <c r="L441" s="473">
        <f t="shared" si="240"/>
        <v>0.76698293913904281</v>
      </c>
      <c r="M441" s="474">
        <f t="shared" si="213"/>
        <v>4.3204100099810726E-3</v>
      </c>
      <c r="N441" s="475">
        <f t="shared" si="214"/>
        <v>0.4982764111404191</v>
      </c>
      <c r="O441" s="475">
        <f t="shared" si="215"/>
        <v>3.4471777191618092E-3</v>
      </c>
      <c r="P441" s="475">
        <f t="shared" si="216"/>
        <v>0.99655282228083819</v>
      </c>
      <c r="Q441" s="476">
        <f t="shared" si="217"/>
        <v>7.9724225782467055</v>
      </c>
      <c r="R441" s="477"/>
      <c r="S441" s="472"/>
      <c r="T441" s="472"/>
      <c r="U441" s="473"/>
      <c r="V441" s="478">
        <f t="shared" si="218"/>
        <v>9.6249999999997726E-2</v>
      </c>
      <c r="W441" s="478">
        <f t="shared" si="219"/>
        <v>1.7629999999999999</v>
      </c>
      <c r="X441" s="479">
        <f t="shared" si="220"/>
        <v>39.276075559490558</v>
      </c>
      <c r="Y441" s="480" t="str">
        <f t="shared" si="221"/>
        <v>Accept</v>
      </c>
      <c r="Z441" s="479">
        <v>1.4530000000000001</v>
      </c>
      <c r="AA441" s="479">
        <f t="shared" si="238"/>
        <v>32.369902318740664</v>
      </c>
      <c r="AB441" s="481" t="str">
        <f t="shared" si="239"/>
        <v>Accept</v>
      </c>
      <c r="AC441" s="481"/>
      <c r="AD441" s="479"/>
      <c r="AE441" s="481"/>
      <c r="AF441" s="464"/>
      <c r="AG441" s="482"/>
      <c r="AH441" s="482"/>
      <c r="AI441" s="483"/>
      <c r="AJ441" s="552"/>
      <c r="AK441" s="552"/>
      <c r="AL441" s="552"/>
    </row>
    <row r="442" spans="1:559" s="401" customFormat="1" ht="13.95" customHeight="1">
      <c r="A442" s="953"/>
      <c r="B442" s="468" t="s">
        <v>1515</v>
      </c>
      <c r="C442" s="469" t="s">
        <v>914</v>
      </c>
      <c r="D442" s="469" t="s">
        <v>1721</v>
      </c>
      <c r="E442" s="469" t="s">
        <v>1722</v>
      </c>
      <c r="F442" s="470">
        <v>17.75</v>
      </c>
      <c r="G442" s="470">
        <v>0.31</v>
      </c>
      <c r="H442" s="470">
        <v>1.55</v>
      </c>
      <c r="I442" s="471">
        <f t="shared" si="240"/>
        <v>8</v>
      </c>
      <c r="J442" s="472">
        <f t="shared" si="240"/>
        <v>29.046249999999997</v>
      </c>
      <c r="K442" s="472">
        <f t="shared" si="240"/>
        <v>22.277978195967421</v>
      </c>
      <c r="L442" s="473">
        <f t="shared" si="240"/>
        <v>0.76698293913904281</v>
      </c>
      <c r="M442" s="474">
        <f t="shared" si="213"/>
        <v>0.50705902935324498</v>
      </c>
      <c r="N442" s="475">
        <f t="shared" si="214"/>
        <v>0.3060567005244399</v>
      </c>
      <c r="O442" s="475">
        <f t="shared" si="215"/>
        <v>0.38788659895112021</v>
      </c>
      <c r="P442" s="475">
        <f t="shared" si="216"/>
        <v>0.61211340104887979</v>
      </c>
      <c r="Q442" s="476">
        <f t="shared" si="217"/>
        <v>4.8969072083910383</v>
      </c>
      <c r="R442" s="477"/>
      <c r="S442" s="472"/>
      <c r="T442" s="472"/>
      <c r="U442" s="473"/>
      <c r="V442" s="478">
        <f t="shared" si="218"/>
        <v>11.296249999999997</v>
      </c>
      <c r="W442" s="478">
        <f t="shared" si="219"/>
        <v>1.7629999999999999</v>
      </c>
      <c r="X442" s="479">
        <f t="shared" si="220"/>
        <v>39.276075559490558</v>
      </c>
      <c r="Y442" s="480" t="str">
        <f t="shared" si="221"/>
        <v>Accept</v>
      </c>
      <c r="Z442" s="479">
        <v>1.4530000000000001</v>
      </c>
      <c r="AA442" s="479">
        <f t="shared" si="238"/>
        <v>32.369902318740664</v>
      </c>
      <c r="AB442" s="481" t="str">
        <f t="shared" si="239"/>
        <v>Accept</v>
      </c>
      <c r="AC442" s="481"/>
      <c r="AD442" s="479"/>
      <c r="AE442" s="481"/>
      <c r="AF442" s="464"/>
      <c r="AG442" s="482"/>
      <c r="AH442" s="482"/>
      <c r="AI442" s="483"/>
      <c r="AJ442" s="552"/>
      <c r="AK442" s="552"/>
      <c r="AL442" s="552"/>
    </row>
    <row r="443" spans="1:559" s="401" customFormat="1" ht="13.95" customHeight="1">
      <c r="A443" s="953"/>
      <c r="B443" s="468" t="s">
        <v>1515</v>
      </c>
      <c r="C443" s="469" t="s">
        <v>914</v>
      </c>
      <c r="D443" s="469" t="s">
        <v>1723</v>
      </c>
      <c r="E443" s="469" t="s">
        <v>1724</v>
      </c>
      <c r="F443" s="470">
        <v>16.48</v>
      </c>
      <c r="G443" s="470">
        <v>0.38</v>
      </c>
      <c r="H443" s="470">
        <v>1.46</v>
      </c>
      <c r="I443" s="471">
        <f t="shared" si="240"/>
        <v>8</v>
      </c>
      <c r="J443" s="472">
        <f t="shared" si="240"/>
        <v>29.046249999999997</v>
      </c>
      <c r="K443" s="472">
        <f t="shared" si="240"/>
        <v>22.277978195967421</v>
      </c>
      <c r="L443" s="473">
        <f t="shared" si="240"/>
        <v>0.76698293913904281</v>
      </c>
      <c r="M443" s="474">
        <f t="shared" si="213"/>
        <v>0.56406599779663291</v>
      </c>
      <c r="N443" s="475">
        <f t="shared" si="214"/>
        <v>0.28635460876030527</v>
      </c>
      <c r="O443" s="475">
        <f t="shared" si="215"/>
        <v>0.42729078247938945</v>
      </c>
      <c r="P443" s="475">
        <f t="shared" si="216"/>
        <v>0.57270921752061055</v>
      </c>
      <c r="Q443" s="476">
        <f t="shared" si="217"/>
        <v>4.5816737401648844</v>
      </c>
      <c r="R443" s="477"/>
      <c r="S443" s="472"/>
      <c r="T443" s="472"/>
      <c r="U443" s="473"/>
      <c r="V443" s="478">
        <f t="shared" si="218"/>
        <v>12.566249999999997</v>
      </c>
      <c r="W443" s="478">
        <f t="shared" si="219"/>
        <v>1.7629999999999999</v>
      </c>
      <c r="X443" s="479">
        <f t="shared" si="220"/>
        <v>39.276075559490558</v>
      </c>
      <c r="Y443" s="480" t="str">
        <f t="shared" si="221"/>
        <v>Accept</v>
      </c>
      <c r="Z443" s="479">
        <v>1.4530000000000001</v>
      </c>
      <c r="AA443" s="479">
        <f t="shared" si="238"/>
        <v>32.369902318740664</v>
      </c>
      <c r="AB443" s="481" t="str">
        <f t="shared" si="239"/>
        <v>Accept</v>
      </c>
      <c r="AC443" s="481"/>
      <c r="AD443" s="479"/>
      <c r="AE443" s="481"/>
      <c r="AF443" s="464"/>
      <c r="AG443" s="482"/>
      <c r="AH443" s="482"/>
      <c r="AI443" s="483"/>
      <c r="AJ443" s="552"/>
      <c r="AK443" s="552"/>
      <c r="AL443" s="552"/>
    </row>
    <row r="444" spans="1:559" s="401" customFormat="1" ht="13.95" customHeight="1">
      <c r="A444" s="953"/>
      <c r="B444" s="468" t="s">
        <v>1515</v>
      </c>
      <c r="C444" s="469" t="s">
        <v>914</v>
      </c>
      <c r="D444" s="469" t="s">
        <v>1725</v>
      </c>
      <c r="E444" s="469" t="s">
        <v>1726</v>
      </c>
      <c r="F444" s="470">
        <v>37.159999999999997</v>
      </c>
      <c r="G444" s="470">
        <v>0.42</v>
      </c>
      <c r="H444" s="470">
        <v>3.23</v>
      </c>
      <c r="I444" s="471">
        <f t="shared" si="240"/>
        <v>8</v>
      </c>
      <c r="J444" s="472">
        <f t="shared" si="240"/>
        <v>29.046249999999997</v>
      </c>
      <c r="K444" s="472">
        <f t="shared" si="240"/>
        <v>22.277978195967421</v>
      </c>
      <c r="L444" s="473">
        <f t="shared" si="240"/>
        <v>0.76698293913904281</v>
      </c>
      <c r="M444" s="474">
        <f t="shared" si="213"/>
        <v>0.36420495291932214</v>
      </c>
      <c r="N444" s="475">
        <f t="shared" si="214"/>
        <v>0.64214751563899786</v>
      </c>
      <c r="O444" s="475">
        <f t="shared" si="215"/>
        <v>0.28429503127799571</v>
      </c>
      <c r="P444" s="475">
        <f t="shared" si="216"/>
        <v>0.71570496872200429</v>
      </c>
      <c r="Q444" s="476">
        <f t="shared" si="217"/>
        <v>5.7256397497760343</v>
      </c>
      <c r="R444" s="477"/>
      <c r="S444" s="472"/>
      <c r="T444" s="472"/>
      <c r="U444" s="473"/>
      <c r="V444" s="478">
        <f t="shared" si="218"/>
        <v>8.1137499999999996</v>
      </c>
      <c r="W444" s="478">
        <f t="shared" si="219"/>
        <v>1.7629999999999999</v>
      </c>
      <c r="X444" s="479">
        <f t="shared" si="220"/>
        <v>39.276075559490558</v>
      </c>
      <c r="Y444" s="480" t="str">
        <f t="shared" si="221"/>
        <v>Accept</v>
      </c>
      <c r="Z444" s="479">
        <v>1.4530000000000001</v>
      </c>
      <c r="AA444" s="479">
        <f t="shared" si="238"/>
        <v>32.369902318740664</v>
      </c>
      <c r="AB444" s="481" t="str">
        <f t="shared" si="239"/>
        <v>Accept</v>
      </c>
      <c r="AC444" s="481"/>
      <c r="AD444" s="479"/>
      <c r="AE444" s="481"/>
      <c r="AF444" s="464"/>
      <c r="AG444" s="482"/>
      <c r="AH444" s="482"/>
      <c r="AI444" s="483"/>
      <c r="AJ444" s="552"/>
      <c r="AK444" s="552"/>
      <c r="AL444" s="552"/>
    </row>
    <row r="445" spans="1:559" s="401" customFormat="1" ht="13.95" customHeight="1">
      <c r="A445" s="953"/>
      <c r="B445" s="468" t="s">
        <v>1515</v>
      </c>
      <c r="C445" s="469" t="s">
        <v>914</v>
      </c>
      <c r="D445" s="469" t="s">
        <v>1727</v>
      </c>
      <c r="E445" s="469" t="s">
        <v>1728</v>
      </c>
      <c r="F445" s="470">
        <v>16.329999999999998</v>
      </c>
      <c r="G445" s="470">
        <v>0.51</v>
      </c>
      <c r="H445" s="470">
        <v>1.49</v>
      </c>
      <c r="I445" s="471">
        <f t="shared" si="240"/>
        <v>8</v>
      </c>
      <c r="J445" s="472">
        <f t="shared" si="240"/>
        <v>29.046249999999997</v>
      </c>
      <c r="K445" s="472">
        <f t="shared" si="240"/>
        <v>22.277978195967421</v>
      </c>
      <c r="L445" s="473">
        <f t="shared" si="240"/>
        <v>0.76698293913904281</v>
      </c>
      <c r="M445" s="474">
        <f t="shared" si="213"/>
        <v>0.57079910430569458</v>
      </c>
      <c r="N445" s="475">
        <f t="shared" si="214"/>
        <v>0.28406791508478058</v>
      </c>
      <c r="O445" s="475">
        <f t="shared" si="215"/>
        <v>0.43186416983043885</v>
      </c>
      <c r="P445" s="475">
        <f t="shared" si="216"/>
        <v>0.56813583016956115</v>
      </c>
      <c r="Q445" s="476">
        <f t="shared" si="217"/>
        <v>4.5450866413564892</v>
      </c>
      <c r="R445" s="477"/>
      <c r="S445" s="472"/>
      <c r="T445" s="472"/>
      <c r="U445" s="473"/>
      <c r="V445" s="478">
        <f t="shared" si="218"/>
        <v>12.716249999999999</v>
      </c>
      <c r="W445" s="478">
        <f t="shared" si="219"/>
        <v>1.7629999999999999</v>
      </c>
      <c r="X445" s="479">
        <f t="shared" si="220"/>
        <v>39.276075559490558</v>
      </c>
      <c r="Y445" s="480" t="str">
        <f t="shared" si="221"/>
        <v>Accept</v>
      </c>
      <c r="Z445" s="479">
        <v>1.4530000000000001</v>
      </c>
      <c r="AA445" s="479">
        <f t="shared" si="238"/>
        <v>32.369902318740664</v>
      </c>
      <c r="AB445" s="481" t="str">
        <f t="shared" si="239"/>
        <v>Accept</v>
      </c>
      <c r="AC445" s="481"/>
      <c r="AD445" s="479"/>
      <c r="AE445" s="481"/>
      <c r="AF445" s="464"/>
      <c r="AG445" s="482"/>
      <c r="AH445" s="482"/>
      <c r="AI445" s="483"/>
      <c r="AJ445" s="552"/>
      <c r="AK445" s="552"/>
      <c r="AL445" s="552"/>
    </row>
    <row r="446" spans="1:559" s="401" customFormat="1" ht="13.95" customHeight="1">
      <c r="A446" s="953"/>
      <c r="B446" s="468" t="s">
        <v>1515</v>
      </c>
      <c r="C446" s="469" t="s">
        <v>914</v>
      </c>
      <c r="D446" s="469" t="s">
        <v>1729</v>
      </c>
      <c r="E446" s="469" t="s">
        <v>1730</v>
      </c>
      <c r="F446" s="470">
        <v>21.73</v>
      </c>
      <c r="G446" s="470">
        <v>0.32</v>
      </c>
      <c r="H446" s="470">
        <v>1.89</v>
      </c>
      <c r="I446" s="471">
        <f t="shared" si="240"/>
        <v>8</v>
      </c>
      <c r="J446" s="472">
        <f t="shared" si="240"/>
        <v>29.046249999999997</v>
      </c>
      <c r="K446" s="472">
        <f t="shared" si="240"/>
        <v>22.277978195967421</v>
      </c>
      <c r="L446" s="473">
        <f t="shared" si="240"/>
        <v>0.76698293913904281</v>
      </c>
      <c r="M446" s="474">
        <f t="shared" si="213"/>
        <v>0.328407269979478</v>
      </c>
      <c r="N446" s="475">
        <f t="shared" si="214"/>
        <v>0.37130187344792137</v>
      </c>
      <c r="O446" s="475">
        <f t="shared" si="215"/>
        <v>0.25739625310415726</v>
      </c>
      <c r="P446" s="475">
        <f t="shared" si="216"/>
        <v>0.74260374689584274</v>
      </c>
      <c r="Q446" s="476">
        <f t="shared" si="217"/>
        <v>5.9408299751667419</v>
      </c>
      <c r="R446" s="477"/>
      <c r="S446" s="472"/>
      <c r="T446" s="472"/>
      <c r="U446" s="473"/>
      <c r="V446" s="478">
        <f t="shared" si="218"/>
        <v>7.3162499999999966</v>
      </c>
      <c r="W446" s="478">
        <f t="shared" si="219"/>
        <v>1.7629999999999999</v>
      </c>
      <c r="X446" s="479">
        <f t="shared" si="220"/>
        <v>39.276075559490558</v>
      </c>
      <c r="Y446" s="480" t="str">
        <f t="shared" si="221"/>
        <v>Accept</v>
      </c>
      <c r="Z446" s="479">
        <v>1.4530000000000001</v>
      </c>
      <c r="AA446" s="479">
        <f t="shared" si="238"/>
        <v>32.369902318740664</v>
      </c>
      <c r="AB446" s="481" t="str">
        <f t="shared" si="239"/>
        <v>Accept</v>
      </c>
      <c r="AC446" s="481"/>
      <c r="AD446" s="479"/>
      <c r="AE446" s="481"/>
      <c r="AF446" s="464"/>
      <c r="AG446" s="482"/>
      <c r="AH446" s="482"/>
      <c r="AI446" s="483"/>
      <c r="AJ446" s="552"/>
      <c r="AK446" s="552"/>
      <c r="AL446" s="552"/>
    </row>
    <row r="447" spans="1:559" s="501" customFormat="1" ht="13.95" customHeight="1">
      <c r="A447" s="954"/>
      <c r="B447" s="484" t="s">
        <v>1515</v>
      </c>
      <c r="C447" s="485" t="s">
        <v>914</v>
      </c>
      <c r="D447" s="485" t="s">
        <v>1731</v>
      </c>
      <c r="E447" s="485" t="s">
        <v>1732</v>
      </c>
      <c r="F447" s="486">
        <v>80.63</v>
      </c>
      <c r="G447" s="486">
        <v>0.9</v>
      </c>
      <c r="H447" s="486">
        <v>7.08</v>
      </c>
      <c r="I447" s="487">
        <f t="shared" si="240"/>
        <v>8</v>
      </c>
      <c r="J447" s="488">
        <f t="shared" si="240"/>
        <v>29.046249999999997</v>
      </c>
      <c r="K447" s="488">
        <f t="shared" si="240"/>
        <v>22.277978195967421</v>
      </c>
      <c r="L447" s="489">
        <f t="shared" si="240"/>
        <v>0.76698293913904281</v>
      </c>
      <c r="M447" s="490">
        <f t="shared" si="213"/>
        <v>2.3154592192453651</v>
      </c>
      <c r="N447" s="491">
        <f t="shared" si="214"/>
        <v>0.98970609306131618</v>
      </c>
      <c r="O447" s="491">
        <f t="shared" si="215"/>
        <v>0.97941218612263237</v>
      </c>
      <c r="P447" s="491">
        <f t="shared" si="216"/>
        <v>2.0587813877367633E-2</v>
      </c>
      <c r="Q447" s="492">
        <f t="shared" si="217"/>
        <v>0.16470251101894107</v>
      </c>
      <c r="R447" s="493"/>
      <c r="S447" s="488"/>
      <c r="T447" s="488"/>
      <c r="U447" s="489"/>
      <c r="V447" s="494">
        <f t="shared" si="218"/>
        <v>51.583749999999995</v>
      </c>
      <c r="W447" s="494">
        <f t="shared" si="219"/>
        <v>1.7629999999999999</v>
      </c>
      <c r="X447" s="495">
        <f t="shared" si="220"/>
        <v>39.276075559490558</v>
      </c>
      <c r="Y447" s="496" t="str">
        <f t="shared" si="221"/>
        <v>Reject</v>
      </c>
      <c r="Z447" s="495"/>
      <c r="AA447" s="495"/>
      <c r="AB447" s="497"/>
      <c r="AC447" s="497"/>
      <c r="AD447" s="495"/>
      <c r="AE447" s="497"/>
      <c r="AF447" s="498"/>
      <c r="AG447" s="499"/>
      <c r="AH447" s="499"/>
      <c r="AI447" s="500"/>
      <c r="AJ447" s="552"/>
      <c r="AK447" s="552"/>
      <c r="AL447" s="552"/>
      <c r="AM447" s="401"/>
      <c r="AN447" s="401"/>
      <c r="AO447" s="401"/>
      <c r="AP447" s="401"/>
      <c r="AQ447" s="401"/>
      <c r="AR447" s="401"/>
      <c r="AS447" s="401"/>
      <c r="AT447" s="401"/>
      <c r="AU447" s="401"/>
      <c r="AV447" s="401"/>
      <c r="AW447" s="401"/>
      <c r="AX447" s="401"/>
      <c r="AY447" s="401"/>
      <c r="AZ447" s="401"/>
      <c r="BA447" s="401"/>
      <c r="BB447" s="401"/>
      <c r="BC447" s="401"/>
      <c r="BD447" s="401"/>
      <c r="BE447" s="401"/>
      <c r="BF447" s="401"/>
      <c r="BG447" s="401"/>
      <c r="BH447" s="401"/>
      <c r="BI447" s="401"/>
      <c r="BJ447" s="401"/>
      <c r="BK447" s="401"/>
      <c r="BL447" s="401"/>
      <c r="BM447" s="401"/>
      <c r="BN447" s="401"/>
      <c r="BO447" s="401"/>
      <c r="BP447" s="401"/>
      <c r="BQ447" s="401"/>
      <c r="BR447" s="401"/>
      <c r="BS447" s="401"/>
      <c r="BT447" s="401"/>
      <c r="BU447" s="401"/>
      <c r="BV447" s="401"/>
      <c r="BW447" s="401"/>
      <c r="BX447" s="401"/>
      <c r="BY447" s="401"/>
      <c r="BZ447" s="401"/>
      <c r="CA447" s="401"/>
      <c r="CB447" s="401"/>
      <c r="CC447" s="401"/>
      <c r="CD447" s="401"/>
      <c r="CE447" s="401"/>
      <c r="CF447" s="401"/>
      <c r="CG447" s="401"/>
      <c r="CH447" s="401"/>
      <c r="CI447" s="401"/>
      <c r="CJ447" s="401"/>
      <c r="CK447" s="401"/>
      <c r="CL447" s="401"/>
      <c r="CM447" s="401"/>
      <c r="CN447" s="401"/>
      <c r="CO447" s="401"/>
      <c r="CP447" s="401"/>
      <c r="CQ447" s="401"/>
      <c r="CR447" s="401"/>
      <c r="CS447" s="401"/>
      <c r="CT447" s="401"/>
      <c r="CU447" s="401"/>
      <c r="CV447" s="401"/>
      <c r="CW447" s="401"/>
      <c r="CX447" s="401"/>
      <c r="CY447" s="401"/>
      <c r="CZ447" s="401"/>
      <c r="DA447" s="401"/>
      <c r="DB447" s="401"/>
      <c r="DC447" s="401"/>
      <c r="DD447" s="401"/>
      <c r="DE447" s="401"/>
      <c r="DF447" s="401"/>
      <c r="DG447" s="401"/>
      <c r="DH447" s="401"/>
      <c r="DI447" s="401"/>
      <c r="DJ447" s="401"/>
      <c r="DK447" s="401"/>
      <c r="DL447" s="401"/>
      <c r="DM447" s="401"/>
      <c r="DN447" s="401"/>
      <c r="DO447" s="401"/>
      <c r="DP447" s="401"/>
      <c r="DQ447" s="401"/>
      <c r="DR447" s="401"/>
      <c r="DS447" s="401"/>
      <c r="DT447" s="401"/>
      <c r="DU447" s="401"/>
      <c r="DV447" s="401"/>
      <c r="DW447" s="401"/>
      <c r="DX447" s="401"/>
      <c r="DY447" s="401"/>
      <c r="DZ447" s="401"/>
      <c r="EA447" s="401"/>
      <c r="EB447" s="401"/>
      <c r="EC447" s="401"/>
      <c r="ED447" s="401"/>
      <c r="EE447" s="401"/>
      <c r="EF447" s="401"/>
      <c r="EG447" s="401"/>
      <c r="EH447" s="401"/>
      <c r="EI447" s="401"/>
      <c r="EJ447" s="401"/>
      <c r="EK447" s="401"/>
      <c r="EL447" s="401"/>
      <c r="EM447" s="401"/>
      <c r="EN447" s="401"/>
      <c r="EO447" s="401"/>
      <c r="EP447" s="401"/>
      <c r="EQ447" s="401"/>
      <c r="ER447" s="401"/>
      <c r="ES447" s="401"/>
      <c r="ET447" s="401"/>
      <c r="EU447" s="401"/>
      <c r="EV447" s="401"/>
      <c r="EW447" s="401"/>
      <c r="EX447" s="401"/>
      <c r="EY447" s="401"/>
      <c r="EZ447" s="401"/>
      <c r="FA447" s="401"/>
      <c r="FB447" s="401"/>
      <c r="FC447" s="401"/>
      <c r="FD447" s="401"/>
      <c r="FE447" s="401"/>
      <c r="FF447" s="401"/>
      <c r="FG447" s="401"/>
      <c r="FH447" s="401"/>
      <c r="FI447" s="401"/>
      <c r="FJ447" s="401"/>
      <c r="FK447" s="401"/>
      <c r="FL447" s="401"/>
      <c r="FM447" s="401"/>
      <c r="FN447" s="401"/>
      <c r="FO447" s="401"/>
      <c r="FP447" s="401"/>
      <c r="FQ447" s="401"/>
      <c r="FR447" s="401"/>
      <c r="FS447" s="401"/>
      <c r="FT447" s="401"/>
      <c r="FU447" s="401"/>
      <c r="FV447" s="401"/>
      <c r="FW447" s="401"/>
      <c r="FX447" s="401"/>
      <c r="FY447" s="401"/>
      <c r="FZ447" s="401"/>
      <c r="GA447" s="401"/>
      <c r="GB447" s="401"/>
      <c r="GC447" s="401"/>
      <c r="GD447" s="401"/>
      <c r="GE447" s="401"/>
      <c r="GF447" s="401"/>
      <c r="GG447" s="401"/>
      <c r="GH447" s="401"/>
      <c r="GI447" s="401"/>
      <c r="GJ447" s="401"/>
      <c r="GK447" s="401"/>
      <c r="GL447" s="401"/>
      <c r="GM447" s="401"/>
      <c r="GN447" s="401"/>
      <c r="GO447" s="401"/>
      <c r="GP447" s="401"/>
      <c r="GQ447" s="401"/>
      <c r="GR447" s="401"/>
      <c r="GS447" s="401"/>
      <c r="GT447" s="401"/>
      <c r="GU447" s="401"/>
      <c r="GV447" s="401"/>
      <c r="GW447" s="401"/>
      <c r="GX447" s="401"/>
      <c r="GY447" s="401"/>
      <c r="GZ447" s="401"/>
      <c r="HA447" s="401"/>
      <c r="HB447" s="401"/>
      <c r="HC447" s="401"/>
      <c r="HD447" s="401"/>
      <c r="HE447" s="401"/>
      <c r="HF447" s="401"/>
      <c r="HG447" s="401"/>
      <c r="HH447" s="401"/>
      <c r="HI447" s="401"/>
      <c r="HJ447" s="401"/>
      <c r="HK447" s="401"/>
      <c r="HL447" s="401"/>
      <c r="HM447" s="401"/>
      <c r="HN447" s="401"/>
      <c r="HO447" s="401"/>
      <c r="HP447" s="401"/>
      <c r="HQ447" s="401"/>
      <c r="HR447" s="401"/>
      <c r="HS447" s="401"/>
      <c r="HT447" s="401"/>
      <c r="HU447" s="401"/>
      <c r="HV447" s="401"/>
      <c r="HW447" s="401"/>
      <c r="HX447" s="401"/>
      <c r="HY447" s="401"/>
      <c r="HZ447" s="401"/>
      <c r="IA447" s="401"/>
      <c r="IB447" s="401"/>
      <c r="IC447" s="401"/>
      <c r="ID447" s="401"/>
      <c r="IE447" s="401"/>
      <c r="IF447" s="401"/>
      <c r="IG447" s="401"/>
      <c r="IH447" s="401"/>
      <c r="II447" s="401"/>
      <c r="IJ447" s="401"/>
      <c r="IK447" s="401"/>
      <c r="IL447" s="401"/>
      <c r="IM447" s="401"/>
      <c r="IN447" s="401"/>
      <c r="IO447" s="401"/>
      <c r="IP447" s="401"/>
      <c r="IQ447" s="401"/>
      <c r="IR447" s="401"/>
      <c r="IS447" s="401"/>
      <c r="IT447" s="401"/>
      <c r="IU447" s="401"/>
      <c r="IV447" s="401"/>
      <c r="IW447" s="401"/>
      <c r="IX447" s="401"/>
      <c r="IY447" s="401"/>
      <c r="IZ447" s="401"/>
      <c r="JA447" s="401"/>
      <c r="JB447" s="401"/>
      <c r="JC447" s="401"/>
      <c r="JD447" s="401"/>
      <c r="JE447" s="401"/>
      <c r="JF447" s="401"/>
      <c r="JG447" s="401"/>
      <c r="JH447" s="401"/>
      <c r="JI447" s="401"/>
      <c r="JJ447" s="401"/>
      <c r="JK447" s="401"/>
      <c r="JL447" s="401"/>
      <c r="JM447" s="401"/>
      <c r="JN447" s="401"/>
      <c r="JO447" s="401"/>
      <c r="JP447" s="401"/>
      <c r="JQ447" s="401"/>
      <c r="JR447" s="401"/>
      <c r="JS447" s="401"/>
      <c r="JT447" s="401"/>
      <c r="JU447" s="401"/>
      <c r="JV447" s="401"/>
      <c r="JW447" s="401"/>
      <c r="JX447" s="401"/>
      <c r="JY447" s="401"/>
      <c r="JZ447" s="401"/>
      <c r="KA447" s="401"/>
      <c r="KB447" s="401"/>
      <c r="KC447" s="401"/>
      <c r="KD447" s="401"/>
      <c r="KE447" s="401"/>
      <c r="KF447" s="401"/>
      <c r="KG447" s="401"/>
      <c r="KH447" s="401"/>
      <c r="KI447" s="401"/>
      <c r="KJ447" s="401"/>
      <c r="KK447" s="401"/>
      <c r="KL447" s="401"/>
      <c r="KM447" s="401"/>
      <c r="KN447" s="401"/>
      <c r="KO447" s="401"/>
      <c r="KP447" s="401"/>
      <c r="KQ447" s="401"/>
      <c r="KR447" s="401"/>
      <c r="KS447" s="401"/>
      <c r="KT447" s="401"/>
      <c r="KU447" s="401"/>
      <c r="KV447" s="401"/>
      <c r="KW447" s="401"/>
      <c r="KX447" s="401"/>
      <c r="KY447" s="401"/>
      <c r="KZ447" s="401"/>
      <c r="LA447" s="401"/>
      <c r="LB447" s="401"/>
      <c r="LC447" s="401"/>
      <c r="LD447" s="401"/>
      <c r="LE447" s="401"/>
      <c r="LF447" s="401"/>
      <c r="LG447" s="401"/>
      <c r="LH447" s="401"/>
      <c r="LI447" s="401"/>
      <c r="LJ447" s="401"/>
      <c r="LK447" s="401"/>
      <c r="LL447" s="401"/>
      <c r="LM447" s="401"/>
      <c r="LN447" s="401"/>
      <c r="LO447" s="401"/>
      <c r="LP447" s="401"/>
      <c r="LQ447" s="401"/>
      <c r="LR447" s="401"/>
      <c r="LS447" s="401"/>
      <c r="LT447" s="401"/>
      <c r="LU447" s="401"/>
      <c r="LV447" s="401"/>
      <c r="LW447" s="401"/>
      <c r="LX447" s="401"/>
      <c r="LY447" s="401"/>
      <c r="LZ447" s="401"/>
      <c r="MA447" s="401"/>
      <c r="MB447" s="401"/>
      <c r="MC447" s="401"/>
      <c r="MD447" s="401"/>
      <c r="ME447" s="401"/>
      <c r="MF447" s="401"/>
      <c r="MG447" s="401"/>
      <c r="MH447" s="401"/>
      <c r="MI447" s="401"/>
      <c r="MJ447" s="401"/>
      <c r="MK447" s="401"/>
      <c r="ML447" s="401"/>
      <c r="MM447" s="401"/>
      <c r="MN447" s="401"/>
      <c r="MO447" s="401"/>
      <c r="MP447" s="401"/>
      <c r="MQ447" s="401"/>
      <c r="MR447" s="401"/>
      <c r="MS447" s="401"/>
      <c r="MT447" s="401"/>
      <c r="MU447" s="401"/>
      <c r="MV447" s="401"/>
      <c r="MW447" s="401"/>
      <c r="MX447" s="401"/>
      <c r="MY447" s="401"/>
      <c r="MZ447" s="401"/>
      <c r="NA447" s="401"/>
      <c r="NB447" s="401"/>
      <c r="NC447" s="401"/>
      <c r="ND447" s="401"/>
      <c r="NE447" s="401"/>
      <c r="NF447" s="401"/>
      <c r="NG447" s="401"/>
      <c r="NH447" s="401"/>
      <c r="NI447" s="401"/>
      <c r="NJ447" s="401"/>
      <c r="NK447" s="401"/>
      <c r="NL447" s="401"/>
      <c r="NM447" s="401"/>
      <c r="NN447" s="401"/>
      <c r="NO447" s="401"/>
      <c r="NP447" s="401"/>
      <c r="NQ447" s="401"/>
      <c r="NR447" s="401"/>
      <c r="NS447" s="401"/>
      <c r="NT447" s="401"/>
      <c r="NU447" s="401"/>
      <c r="NV447" s="401"/>
      <c r="NW447" s="401"/>
      <c r="NX447" s="401"/>
      <c r="NY447" s="401"/>
      <c r="NZ447" s="401"/>
      <c r="OA447" s="401"/>
      <c r="OB447" s="401"/>
      <c r="OC447" s="401"/>
      <c r="OD447" s="401"/>
      <c r="OE447" s="401"/>
      <c r="OF447" s="401"/>
      <c r="OG447" s="401"/>
      <c r="OH447" s="401"/>
      <c r="OI447" s="401"/>
      <c r="OJ447" s="401"/>
      <c r="OK447" s="401"/>
      <c r="OL447" s="401"/>
      <c r="OM447" s="401"/>
      <c r="ON447" s="401"/>
      <c r="OO447" s="401"/>
      <c r="OP447" s="401"/>
      <c r="OQ447" s="401"/>
      <c r="OR447" s="401"/>
      <c r="OS447" s="401"/>
      <c r="OT447" s="401"/>
      <c r="OU447" s="401"/>
      <c r="OV447" s="401"/>
      <c r="OW447" s="401"/>
      <c r="OX447" s="401"/>
      <c r="OY447" s="401"/>
      <c r="OZ447" s="401"/>
      <c r="PA447" s="401"/>
      <c r="PB447" s="401"/>
      <c r="PC447" s="401"/>
      <c r="PD447" s="401"/>
      <c r="PE447" s="401"/>
      <c r="PF447" s="401"/>
      <c r="PG447" s="401"/>
      <c r="PH447" s="401"/>
      <c r="PI447" s="401"/>
      <c r="PJ447" s="401"/>
      <c r="PK447" s="401"/>
      <c r="PL447" s="401"/>
      <c r="PM447" s="401"/>
      <c r="PN447" s="401"/>
      <c r="PO447" s="401"/>
      <c r="PP447" s="401"/>
      <c r="PQ447" s="401"/>
      <c r="PR447" s="401"/>
      <c r="PS447" s="401"/>
      <c r="PT447" s="401"/>
      <c r="PU447" s="401"/>
      <c r="PV447" s="401"/>
      <c r="PW447" s="401"/>
      <c r="PX447" s="401"/>
      <c r="PY447" s="401"/>
      <c r="PZ447" s="401"/>
      <c r="QA447" s="401"/>
      <c r="QB447" s="401"/>
      <c r="QC447" s="401"/>
      <c r="QD447" s="401"/>
      <c r="QE447" s="401"/>
      <c r="QF447" s="401"/>
      <c r="QG447" s="401"/>
      <c r="QH447" s="401"/>
      <c r="QI447" s="401"/>
      <c r="QJ447" s="401"/>
      <c r="QK447" s="401"/>
      <c r="QL447" s="401"/>
      <c r="QM447" s="401"/>
      <c r="QN447" s="401"/>
      <c r="QO447" s="401"/>
      <c r="QP447" s="401"/>
      <c r="QQ447" s="401"/>
      <c r="QR447" s="401"/>
      <c r="QS447" s="401"/>
      <c r="QT447" s="401"/>
      <c r="QU447" s="401"/>
      <c r="QV447" s="401"/>
      <c r="QW447" s="401"/>
      <c r="QX447" s="401"/>
      <c r="QY447" s="401"/>
      <c r="QZ447" s="401"/>
      <c r="RA447" s="401"/>
      <c r="RB447" s="401"/>
      <c r="RC447" s="401"/>
      <c r="RD447" s="401"/>
      <c r="RE447" s="401"/>
      <c r="RF447" s="401"/>
      <c r="RG447" s="401"/>
      <c r="RH447" s="401"/>
      <c r="RI447" s="401"/>
      <c r="RJ447" s="401"/>
      <c r="RK447" s="401"/>
      <c r="RL447" s="401"/>
      <c r="RM447" s="401"/>
      <c r="RN447" s="401"/>
      <c r="RO447" s="401"/>
      <c r="RP447" s="401"/>
      <c r="RQ447" s="401"/>
      <c r="RR447" s="401"/>
      <c r="RS447" s="401"/>
      <c r="RT447" s="401"/>
      <c r="RU447" s="401"/>
      <c r="RV447" s="401"/>
      <c r="RW447" s="401"/>
      <c r="RX447" s="401"/>
      <c r="RY447" s="401"/>
      <c r="RZ447" s="401"/>
      <c r="SA447" s="401"/>
      <c r="SB447" s="401"/>
      <c r="SC447" s="401"/>
      <c r="SD447" s="401"/>
      <c r="SE447" s="401"/>
      <c r="SF447" s="401"/>
      <c r="SG447" s="401"/>
      <c r="SH447" s="401"/>
      <c r="SI447" s="401"/>
      <c r="SJ447" s="401"/>
      <c r="SK447" s="401"/>
      <c r="SL447" s="401"/>
      <c r="SM447" s="401"/>
      <c r="SN447" s="401"/>
      <c r="SO447" s="401"/>
      <c r="SP447" s="401"/>
      <c r="SQ447" s="401"/>
      <c r="SR447" s="401"/>
      <c r="SS447" s="401"/>
      <c r="ST447" s="401"/>
      <c r="SU447" s="401"/>
      <c r="SV447" s="401"/>
      <c r="SW447" s="401"/>
      <c r="SX447" s="401"/>
      <c r="SY447" s="401"/>
      <c r="SZ447" s="401"/>
      <c r="TA447" s="401"/>
      <c r="TB447" s="401"/>
      <c r="TC447" s="401"/>
      <c r="TD447" s="401"/>
      <c r="TE447" s="401"/>
      <c r="TF447" s="401"/>
      <c r="TG447" s="401"/>
      <c r="TH447" s="401"/>
      <c r="TI447" s="401"/>
      <c r="TJ447" s="401"/>
      <c r="TK447" s="401"/>
      <c r="TL447" s="401"/>
      <c r="TM447" s="401"/>
      <c r="TN447" s="401"/>
      <c r="TO447" s="401"/>
      <c r="TP447" s="401"/>
      <c r="TQ447" s="401"/>
      <c r="TR447" s="401"/>
      <c r="TS447" s="401"/>
      <c r="TT447" s="401"/>
      <c r="TU447" s="401"/>
      <c r="TV447" s="401"/>
      <c r="TW447" s="401"/>
      <c r="TX447" s="401"/>
      <c r="TY447" s="401"/>
      <c r="TZ447" s="401"/>
      <c r="UA447" s="401"/>
      <c r="UB447" s="401"/>
      <c r="UC447" s="401"/>
      <c r="UD447" s="401"/>
      <c r="UE447" s="401"/>
      <c r="UF447" s="401"/>
      <c r="UG447" s="401"/>
      <c r="UH447" s="401"/>
      <c r="UI447" s="401"/>
      <c r="UJ447" s="401"/>
      <c r="UK447" s="401"/>
      <c r="UL447" s="401"/>
      <c r="UM447" s="401"/>
    </row>
    <row r="448" spans="1:559" s="467" customFormat="1" ht="13.95" customHeight="1">
      <c r="A448" s="952" t="s">
        <v>648</v>
      </c>
      <c r="B448" s="450" t="s">
        <v>1515</v>
      </c>
      <c r="C448" s="451" t="s">
        <v>655</v>
      </c>
      <c r="D448" s="451" t="s">
        <v>1733</v>
      </c>
      <c r="E448" s="451" t="s">
        <v>1734</v>
      </c>
      <c r="F448" s="452">
        <v>16.309999999999999</v>
      </c>
      <c r="G448" s="452">
        <v>0.4</v>
      </c>
      <c r="H448" s="452">
        <v>1.45</v>
      </c>
      <c r="I448" s="453">
        <f>COUNT(F448:F450)</f>
        <v>3</v>
      </c>
      <c r="J448" s="458">
        <f>AVERAGE(F448:F450)</f>
        <v>29.096666666666664</v>
      </c>
      <c r="K448" s="458">
        <f>STDEV(F448:F450)</f>
        <v>19.639565507753311</v>
      </c>
      <c r="L448" s="459">
        <f>K448/J448</f>
        <v>0.67497647523496318</v>
      </c>
      <c r="M448" s="454">
        <f t="shared" si="213"/>
        <v>0.65106667770316728</v>
      </c>
      <c r="N448" s="455">
        <f t="shared" si="214"/>
        <v>0.25750172285923933</v>
      </c>
      <c r="O448" s="455">
        <f t="shared" si="215"/>
        <v>0.48499655428152133</v>
      </c>
      <c r="P448" s="455">
        <f t="shared" si="216"/>
        <v>0.51500344571847867</v>
      </c>
      <c r="Q448" s="456">
        <f t="shared" si="217"/>
        <v>1.545010337155436</v>
      </c>
      <c r="R448" s="457">
        <f>COUNT(F448:F450)</f>
        <v>3</v>
      </c>
      <c r="S448" s="458">
        <f>AVERAGE(F448:F450)</f>
        <v>29.096666666666664</v>
      </c>
      <c r="T448" s="458">
        <f>STDEV(F448:F450)</f>
        <v>19.639565507753311</v>
      </c>
      <c r="U448" s="459">
        <f t="shared" si="234"/>
        <v>0.67497647523496318</v>
      </c>
      <c r="V448" s="460">
        <f t="shared" si="218"/>
        <v>12.786666666666665</v>
      </c>
      <c r="W448" s="460">
        <f t="shared" si="219"/>
        <v>1.196</v>
      </c>
      <c r="X448" s="461">
        <f t="shared" si="220"/>
        <v>23.488920347272959</v>
      </c>
      <c r="Y448" s="462" t="str">
        <f t="shared" si="221"/>
        <v>Accept</v>
      </c>
      <c r="Z448" s="461"/>
      <c r="AA448" s="461"/>
      <c r="AB448" s="463"/>
      <c r="AC448" s="463"/>
      <c r="AD448" s="461"/>
      <c r="AE448" s="463"/>
      <c r="AF448" s="464">
        <f>COUNT(F448:F450)</f>
        <v>3</v>
      </c>
      <c r="AG448" s="465">
        <f>AVERAGE(F448:F450)</f>
        <v>29.096666666666664</v>
      </c>
      <c r="AH448" s="465">
        <f>STDEV(F448:F450)</f>
        <v>19.639565507753311</v>
      </c>
      <c r="AI448" s="466">
        <f>AH448/AG448</f>
        <v>0.67497647523496318</v>
      </c>
      <c r="AJ448" s="552"/>
      <c r="AK448" s="552"/>
      <c r="AL448" s="552"/>
      <c r="AM448" s="401"/>
      <c r="AN448" s="401"/>
      <c r="AO448" s="401"/>
      <c r="AP448" s="401"/>
      <c r="AQ448" s="401"/>
      <c r="AR448" s="401"/>
      <c r="AS448" s="401"/>
      <c r="AT448" s="401"/>
      <c r="AU448" s="401"/>
      <c r="AV448" s="401"/>
      <c r="AW448" s="401"/>
      <c r="AX448" s="401"/>
      <c r="AY448" s="401"/>
      <c r="AZ448" s="401"/>
      <c r="BA448" s="401"/>
      <c r="BB448" s="401"/>
      <c r="BC448" s="401"/>
      <c r="BD448" s="401"/>
      <c r="BE448" s="401"/>
      <c r="BF448" s="401"/>
      <c r="BG448" s="401"/>
      <c r="BH448" s="401"/>
      <c r="BI448" s="401"/>
      <c r="BJ448" s="401"/>
      <c r="BK448" s="401"/>
      <c r="BL448" s="401"/>
      <c r="BM448" s="401"/>
      <c r="BN448" s="401"/>
      <c r="BO448" s="401"/>
      <c r="BP448" s="401"/>
      <c r="BQ448" s="401"/>
      <c r="BR448" s="401"/>
      <c r="BS448" s="401"/>
      <c r="BT448" s="401"/>
      <c r="BU448" s="401"/>
      <c r="BV448" s="401"/>
      <c r="BW448" s="401"/>
      <c r="BX448" s="401"/>
      <c r="BY448" s="401"/>
      <c r="BZ448" s="401"/>
      <c r="CA448" s="401"/>
      <c r="CB448" s="401"/>
      <c r="CC448" s="401"/>
      <c r="CD448" s="401"/>
      <c r="CE448" s="401"/>
      <c r="CF448" s="401"/>
      <c r="CG448" s="401"/>
      <c r="CH448" s="401"/>
      <c r="CI448" s="401"/>
      <c r="CJ448" s="401"/>
      <c r="CK448" s="401"/>
      <c r="CL448" s="401"/>
      <c r="CM448" s="401"/>
      <c r="CN448" s="401"/>
      <c r="CO448" s="401"/>
      <c r="CP448" s="401"/>
      <c r="CQ448" s="401"/>
      <c r="CR448" s="401"/>
      <c r="CS448" s="401"/>
      <c r="CT448" s="401"/>
      <c r="CU448" s="401"/>
      <c r="CV448" s="401"/>
      <c r="CW448" s="401"/>
      <c r="CX448" s="401"/>
      <c r="CY448" s="401"/>
      <c r="CZ448" s="401"/>
      <c r="DA448" s="401"/>
      <c r="DB448" s="401"/>
      <c r="DC448" s="401"/>
      <c r="DD448" s="401"/>
      <c r="DE448" s="401"/>
      <c r="DF448" s="401"/>
      <c r="DG448" s="401"/>
      <c r="DH448" s="401"/>
      <c r="DI448" s="401"/>
      <c r="DJ448" s="401"/>
      <c r="DK448" s="401"/>
      <c r="DL448" s="401"/>
      <c r="DM448" s="401"/>
      <c r="DN448" s="401"/>
      <c r="DO448" s="401"/>
      <c r="DP448" s="401"/>
      <c r="DQ448" s="401"/>
      <c r="DR448" s="401"/>
      <c r="DS448" s="401"/>
      <c r="DT448" s="401"/>
      <c r="DU448" s="401"/>
      <c r="DV448" s="401"/>
      <c r="DW448" s="401"/>
      <c r="DX448" s="401"/>
      <c r="DY448" s="401"/>
      <c r="DZ448" s="401"/>
      <c r="EA448" s="401"/>
      <c r="EB448" s="401"/>
      <c r="EC448" s="401"/>
      <c r="ED448" s="401"/>
      <c r="EE448" s="401"/>
      <c r="EF448" s="401"/>
      <c r="EG448" s="401"/>
      <c r="EH448" s="401"/>
      <c r="EI448" s="401"/>
      <c r="EJ448" s="401"/>
      <c r="EK448" s="401"/>
      <c r="EL448" s="401"/>
      <c r="EM448" s="401"/>
      <c r="EN448" s="401"/>
      <c r="EO448" s="401"/>
      <c r="EP448" s="401"/>
      <c r="EQ448" s="401"/>
      <c r="ER448" s="401"/>
      <c r="ES448" s="401"/>
      <c r="ET448" s="401"/>
      <c r="EU448" s="401"/>
      <c r="EV448" s="401"/>
      <c r="EW448" s="401"/>
      <c r="EX448" s="401"/>
      <c r="EY448" s="401"/>
      <c r="EZ448" s="401"/>
      <c r="FA448" s="401"/>
      <c r="FB448" s="401"/>
      <c r="FC448" s="401"/>
      <c r="FD448" s="401"/>
      <c r="FE448" s="401"/>
      <c r="FF448" s="401"/>
      <c r="FG448" s="401"/>
      <c r="FH448" s="401"/>
      <c r="FI448" s="401"/>
      <c r="FJ448" s="401"/>
      <c r="FK448" s="401"/>
      <c r="FL448" s="401"/>
      <c r="FM448" s="401"/>
      <c r="FN448" s="401"/>
      <c r="FO448" s="401"/>
      <c r="FP448" s="401"/>
      <c r="FQ448" s="401"/>
      <c r="FR448" s="401"/>
      <c r="FS448" s="401"/>
      <c r="FT448" s="401"/>
      <c r="FU448" s="401"/>
      <c r="FV448" s="401"/>
      <c r="FW448" s="401"/>
      <c r="FX448" s="401"/>
      <c r="FY448" s="401"/>
      <c r="FZ448" s="401"/>
      <c r="GA448" s="401"/>
      <c r="GB448" s="401"/>
      <c r="GC448" s="401"/>
      <c r="GD448" s="401"/>
      <c r="GE448" s="401"/>
      <c r="GF448" s="401"/>
      <c r="GG448" s="401"/>
      <c r="GH448" s="401"/>
      <c r="GI448" s="401"/>
      <c r="GJ448" s="401"/>
      <c r="GK448" s="401"/>
      <c r="GL448" s="401"/>
      <c r="GM448" s="401"/>
      <c r="GN448" s="401"/>
      <c r="GO448" s="401"/>
      <c r="GP448" s="401"/>
      <c r="GQ448" s="401"/>
      <c r="GR448" s="401"/>
      <c r="GS448" s="401"/>
      <c r="GT448" s="401"/>
      <c r="GU448" s="401"/>
      <c r="GV448" s="401"/>
      <c r="GW448" s="401"/>
      <c r="GX448" s="401"/>
      <c r="GY448" s="401"/>
      <c r="GZ448" s="401"/>
      <c r="HA448" s="401"/>
      <c r="HB448" s="401"/>
      <c r="HC448" s="401"/>
      <c r="HD448" s="401"/>
      <c r="HE448" s="401"/>
      <c r="HF448" s="401"/>
      <c r="HG448" s="401"/>
      <c r="HH448" s="401"/>
      <c r="HI448" s="401"/>
      <c r="HJ448" s="401"/>
      <c r="HK448" s="401"/>
      <c r="HL448" s="401"/>
      <c r="HM448" s="401"/>
      <c r="HN448" s="401"/>
      <c r="HO448" s="401"/>
      <c r="HP448" s="401"/>
      <c r="HQ448" s="401"/>
      <c r="HR448" s="401"/>
      <c r="HS448" s="401"/>
      <c r="HT448" s="401"/>
      <c r="HU448" s="401"/>
      <c r="HV448" s="401"/>
      <c r="HW448" s="401"/>
      <c r="HX448" s="401"/>
      <c r="HY448" s="401"/>
      <c r="HZ448" s="401"/>
      <c r="IA448" s="401"/>
      <c r="IB448" s="401"/>
      <c r="IC448" s="401"/>
      <c r="ID448" s="401"/>
      <c r="IE448" s="401"/>
      <c r="IF448" s="401"/>
      <c r="IG448" s="401"/>
      <c r="IH448" s="401"/>
      <c r="II448" s="401"/>
      <c r="IJ448" s="401"/>
      <c r="IK448" s="401"/>
      <c r="IL448" s="401"/>
      <c r="IM448" s="401"/>
      <c r="IN448" s="401"/>
      <c r="IO448" s="401"/>
      <c r="IP448" s="401"/>
      <c r="IQ448" s="401"/>
      <c r="IR448" s="401"/>
      <c r="IS448" s="401"/>
      <c r="IT448" s="401"/>
      <c r="IU448" s="401"/>
      <c r="IV448" s="401"/>
      <c r="IW448" s="401"/>
      <c r="IX448" s="401"/>
      <c r="IY448" s="401"/>
      <c r="IZ448" s="401"/>
      <c r="JA448" s="401"/>
      <c r="JB448" s="401"/>
      <c r="JC448" s="401"/>
      <c r="JD448" s="401"/>
      <c r="JE448" s="401"/>
      <c r="JF448" s="401"/>
      <c r="JG448" s="401"/>
      <c r="JH448" s="401"/>
      <c r="JI448" s="401"/>
      <c r="JJ448" s="401"/>
      <c r="JK448" s="401"/>
      <c r="JL448" s="401"/>
      <c r="JM448" s="401"/>
      <c r="JN448" s="401"/>
      <c r="JO448" s="401"/>
      <c r="JP448" s="401"/>
      <c r="JQ448" s="401"/>
      <c r="JR448" s="401"/>
      <c r="JS448" s="401"/>
      <c r="JT448" s="401"/>
      <c r="JU448" s="401"/>
      <c r="JV448" s="401"/>
      <c r="JW448" s="401"/>
      <c r="JX448" s="401"/>
      <c r="JY448" s="401"/>
      <c r="JZ448" s="401"/>
      <c r="KA448" s="401"/>
      <c r="KB448" s="401"/>
      <c r="KC448" s="401"/>
      <c r="KD448" s="401"/>
      <c r="KE448" s="401"/>
      <c r="KF448" s="401"/>
      <c r="KG448" s="401"/>
      <c r="KH448" s="401"/>
      <c r="KI448" s="401"/>
      <c r="KJ448" s="401"/>
      <c r="KK448" s="401"/>
      <c r="KL448" s="401"/>
      <c r="KM448" s="401"/>
      <c r="KN448" s="401"/>
      <c r="KO448" s="401"/>
      <c r="KP448" s="401"/>
      <c r="KQ448" s="401"/>
      <c r="KR448" s="401"/>
      <c r="KS448" s="401"/>
      <c r="KT448" s="401"/>
      <c r="KU448" s="401"/>
      <c r="KV448" s="401"/>
      <c r="KW448" s="401"/>
      <c r="KX448" s="401"/>
      <c r="KY448" s="401"/>
      <c r="KZ448" s="401"/>
      <c r="LA448" s="401"/>
      <c r="LB448" s="401"/>
      <c r="LC448" s="401"/>
      <c r="LD448" s="401"/>
      <c r="LE448" s="401"/>
      <c r="LF448" s="401"/>
      <c r="LG448" s="401"/>
      <c r="LH448" s="401"/>
      <c r="LI448" s="401"/>
      <c r="LJ448" s="401"/>
      <c r="LK448" s="401"/>
      <c r="LL448" s="401"/>
      <c r="LM448" s="401"/>
      <c r="LN448" s="401"/>
      <c r="LO448" s="401"/>
      <c r="LP448" s="401"/>
      <c r="LQ448" s="401"/>
      <c r="LR448" s="401"/>
      <c r="LS448" s="401"/>
      <c r="LT448" s="401"/>
      <c r="LU448" s="401"/>
      <c r="LV448" s="401"/>
      <c r="LW448" s="401"/>
      <c r="LX448" s="401"/>
      <c r="LY448" s="401"/>
      <c r="LZ448" s="401"/>
      <c r="MA448" s="401"/>
      <c r="MB448" s="401"/>
      <c r="MC448" s="401"/>
      <c r="MD448" s="401"/>
      <c r="ME448" s="401"/>
      <c r="MF448" s="401"/>
      <c r="MG448" s="401"/>
      <c r="MH448" s="401"/>
      <c r="MI448" s="401"/>
      <c r="MJ448" s="401"/>
      <c r="MK448" s="401"/>
      <c r="ML448" s="401"/>
      <c r="MM448" s="401"/>
      <c r="MN448" s="401"/>
      <c r="MO448" s="401"/>
      <c r="MP448" s="401"/>
      <c r="MQ448" s="401"/>
      <c r="MR448" s="401"/>
      <c r="MS448" s="401"/>
      <c r="MT448" s="401"/>
      <c r="MU448" s="401"/>
      <c r="MV448" s="401"/>
      <c r="MW448" s="401"/>
      <c r="MX448" s="401"/>
      <c r="MY448" s="401"/>
      <c r="MZ448" s="401"/>
      <c r="NA448" s="401"/>
      <c r="NB448" s="401"/>
      <c r="NC448" s="401"/>
      <c r="ND448" s="401"/>
      <c r="NE448" s="401"/>
      <c r="NF448" s="401"/>
      <c r="NG448" s="401"/>
      <c r="NH448" s="401"/>
      <c r="NI448" s="401"/>
      <c r="NJ448" s="401"/>
      <c r="NK448" s="401"/>
      <c r="NL448" s="401"/>
      <c r="NM448" s="401"/>
      <c r="NN448" s="401"/>
      <c r="NO448" s="401"/>
      <c r="NP448" s="401"/>
      <c r="NQ448" s="401"/>
      <c r="NR448" s="401"/>
      <c r="NS448" s="401"/>
      <c r="NT448" s="401"/>
      <c r="NU448" s="401"/>
      <c r="NV448" s="401"/>
      <c r="NW448" s="401"/>
      <c r="NX448" s="401"/>
      <c r="NY448" s="401"/>
      <c r="NZ448" s="401"/>
      <c r="OA448" s="401"/>
      <c r="OB448" s="401"/>
      <c r="OC448" s="401"/>
      <c r="OD448" s="401"/>
      <c r="OE448" s="401"/>
      <c r="OF448" s="401"/>
      <c r="OG448" s="401"/>
      <c r="OH448" s="401"/>
      <c r="OI448" s="401"/>
      <c r="OJ448" s="401"/>
      <c r="OK448" s="401"/>
      <c r="OL448" s="401"/>
      <c r="OM448" s="401"/>
      <c r="ON448" s="401"/>
      <c r="OO448" s="401"/>
      <c r="OP448" s="401"/>
      <c r="OQ448" s="401"/>
      <c r="OR448" s="401"/>
      <c r="OS448" s="401"/>
      <c r="OT448" s="401"/>
      <c r="OU448" s="401"/>
      <c r="OV448" s="401"/>
      <c r="OW448" s="401"/>
      <c r="OX448" s="401"/>
      <c r="OY448" s="401"/>
      <c r="OZ448" s="401"/>
      <c r="PA448" s="401"/>
      <c r="PB448" s="401"/>
      <c r="PC448" s="401"/>
      <c r="PD448" s="401"/>
      <c r="PE448" s="401"/>
      <c r="PF448" s="401"/>
      <c r="PG448" s="401"/>
      <c r="PH448" s="401"/>
      <c r="PI448" s="401"/>
      <c r="PJ448" s="401"/>
      <c r="PK448" s="401"/>
      <c r="PL448" s="401"/>
      <c r="PM448" s="401"/>
      <c r="PN448" s="401"/>
      <c r="PO448" s="401"/>
      <c r="PP448" s="401"/>
      <c r="PQ448" s="401"/>
      <c r="PR448" s="401"/>
      <c r="PS448" s="401"/>
      <c r="PT448" s="401"/>
      <c r="PU448" s="401"/>
      <c r="PV448" s="401"/>
      <c r="PW448" s="401"/>
      <c r="PX448" s="401"/>
      <c r="PY448" s="401"/>
      <c r="PZ448" s="401"/>
      <c r="QA448" s="401"/>
      <c r="QB448" s="401"/>
      <c r="QC448" s="401"/>
      <c r="QD448" s="401"/>
      <c r="QE448" s="401"/>
      <c r="QF448" s="401"/>
      <c r="QG448" s="401"/>
      <c r="QH448" s="401"/>
      <c r="QI448" s="401"/>
      <c r="QJ448" s="401"/>
      <c r="QK448" s="401"/>
      <c r="QL448" s="401"/>
      <c r="QM448" s="401"/>
      <c r="QN448" s="401"/>
      <c r="QO448" s="401"/>
      <c r="QP448" s="401"/>
      <c r="QQ448" s="401"/>
      <c r="QR448" s="401"/>
      <c r="QS448" s="401"/>
      <c r="QT448" s="401"/>
      <c r="QU448" s="401"/>
      <c r="QV448" s="401"/>
      <c r="QW448" s="401"/>
      <c r="QX448" s="401"/>
      <c r="QY448" s="401"/>
      <c r="QZ448" s="401"/>
      <c r="RA448" s="401"/>
      <c r="RB448" s="401"/>
      <c r="RC448" s="401"/>
      <c r="RD448" s="401"/>
      <c r="RE448" s="401"/>
      <c r="RF448" s="401"/>
      <c r="RG448" s="401"/>
      <c r="RH448" s="401"/>
      <c r="RI448" s="401"/>
      <c r="RJ448" s="401"/>
      <c r="RK448" s="401"/>
      <c r="RL448" s="401"/>
      <c r="RM448" s="401"/>
      <c r="RN448" s="401"/>
      <c r="RO448" s="401"/>
      <c r="RP448" s="401"/>
      <c r="RQ448" s="401"/>
      <c r="RR448" s="401"/>
      <c r="RS448" s="401"/>
      <c r="RT448" s="401"/>
      <c r="RU448" s="401"/>
      <c r="RV448" s="401"/>
      <c r="RW448" s="401"/>
      <c r="RX448" s="401"/>
      <c r="RY448" s="401"/>
      <c r="RZ448" s="401"/>
      <c r="SA448" s="401"/>
      <c r="SB448" s="401"/>
      <c r="SC448" s="401"/>
      <c r="SD448" s="401"/>
      <c r="SE448" s="401"/>
      <c r="SF448" s="401"/>
      <c r="SG448" s="401"/>
      <c r="SH448" s="401"/>
      <c r="SI448" s="401"/>
      <c r="SJ448" s="401"/>
      <c r="SK448" s="401"/>
      <c r="SL448" s="401"/>
      <c r="SM448" s="401"/>
      <c r="SN448" s="401"/>
      <c r="SO448" s="401"/>
      <c r="SP448" s="401"/>
      <c r="SQ448" s="401"/>
      <c r="SR448" s="401"/>
      <c r="SS448" s="401"/>
      <c r="ST448" s="401"/>
      <c r="SU448" s="401"/>
      <c r="SV448" s="401"/>
      <c r="SW448" s="401"/>
      <c r="SX448" s="401"/>
      <c r="SY448" s="401"/>
      <c r="SZ448" s="401"/>
      <c r="TA448" s="401"/>
      <c r="TB448" s="401"/>
      <c r="TC448" s="401"/>
      <c r="TD448" s="401"/>
      <c r="TE448" s="401"/>
      <c r="TF448" s="401"/>
      <c r="TG448" s="401"/>
      <c r="TH448" s="401"/>
      <c r="TI448" s="401"/>
      <c r="TJ448" s="401"/>
      <c r="TK448" s="401"/>
      <c r="TL448" s="401"/>
      <c r="TM448" s="401"/>
      <c r="TN448" s="401"/>
      <c r="TO448" s="401"/>
      <c r="TP448" s="401"/>
      <c r="TQ448" s="401"/>
      <c r="TR448" s="401"/>
      <c r="TS448" s="401"/>
      <c r="TT448" s="401"/>
      <c r="TU448" s="401"/>
      <c r="TV448" s="401"/>
      <c r="TW448" s="401"/>
      <c r="TX448" s="401"/>
      <c r="TY448" s="401"/>
      <c r="TZ448" s="401"/>
      <c r="UA448" s="401"/>
      <c r="UB448" s="401"/>
      <c r="UC448" s="401"/>
      <c r="UD448" s="401"/>
      <c r="UE448" s="401"/>
      <c r="UF448" s="401"/>
      <c r="UG448" s="401"/>
      <c r="UH448" s="401"/>
      <c r="UI448" s="401"/>
      <c r="UJ448" s="401"/>
      <c r="UK448" s="401"/>
      <c r="UL448" s="401"/>
      <c r="UM448" s="401"/>
    </row>
    <row r="449" spans="1:559" s="401" customFormat="1" ht="13.95" customHeight="1">
      <c r="A449" s="953"/>
      <c r="B449" s="468" t="s">
        <v>1515</v>
      </c>
      <c r="C449" s="469" t="s">
        <v>655</v>
      </c>
      <c r="D449" s="469" t="s">
        <v>1735</v>
      </c>
      <c r="E449" s="469" t="s">
        <v>1736</v>
      </c>
      <c r="F449" s="470">
        <v>51.71</v>
      </c>
      <c r="G449" s="470">
        <v>1.23</v>
      </c>
      <c r="H449" s="470">
        <v>4.6399999999999997</v>
      </c>
      <c r="I449" s="471">
        <f t="shared" ref="I449:L450" si="241">I448</f>
        <v>3</v>
      </c>
      <c r="J449" s="472">
        <f t="shared" si="241"/>
        <v>29.096666666666664</v>
      </c>
      <c r="K449" s="472">
        <f t="shared" si="241"/>
        <v>19.639565507753311</v>
      </c>
      <c r="L449" s="473">
        <f t="shared" si="241"/>
        <v>0.67497647523496318</v>
      </c>
      <c r="M449" s="474">
        <f t="shared" si="213"/>
        <v>1.1514171901820354</v>
      </c>
      <c r="N449" s="475">
        <f t="shared" si="214"/>
        <v>0.87521967742787943</v>
      </c>
      <c r="O449" s="475">
        <f t="shared" si="215"/>
        <v>0.75043935485575886</v>
      </c>
      <c r="P449" s="475">
        <f t="shared" si="216"/>
        <v>0.24956064514424114</v>
      </c>
      <c r="Q449" s="476">
        <f t="shared" si="217"/>
        <v>0.74868193543272343</v>
      </c>
      <c r="R449" s="477"/>
      <c r="S449" s="472"/>
      <c r="T449" s="472"/>
      <c r="U449" s="473"/>
      <c r="V449" s="478">
        <f t="shared" si="218"/>
        <v>22.613333333333337</v>
      </c>
      <c r="W449" s="478">
        <f t="shared" si="219"/>
        <v>1.196</v>
      </c>
      <c r="X449" s="479">
        <f t="shared" si="220"/>
        <v>23.488920347272959</v>
      </c>
      <c r="Y449" s="480" t="str">
        <f t="shared" si="221"/>
        <v>Accept</v>
      </c>
      <c r="Z449" s="479"/>
      <c r="AA449" s="479"/>
      <c r="AB449" s="481"/>
      <c r="AC449" s="481"/>
      <c r="AD449" s="479"/>
      <c r="AE449" s="481"/>
      <c r="AF449" s="464"/>
      <c r="AG449" s="482"/>
      <c r="AH449" s="482"/>
      <c r="AI449" s="483"/>
      <c r="AJ449" s="552"/>
      <c r="AK449" s="552"/>
      <c r="AL449" s="552"/>
    </row>
    <row r="450" spans="1:559" s="501" customFormat="1" ht="13.95" customHeight="1">
      <c r="A450" s="954"/>
      <c r="B450" s="484" t="s">
        <v>1515</v>
      </c>
      <c r="C450" s="485" t="s">
        <v>655</v>
      </c>
      <c r="D450" s="485" t="s">
        <v>1737</v>
      </c>
      <c r="E450" s="485" t="s">
        <v>1738</v>
      </c>
      <c r="F450" s="486">
        <v>19.27</v>
      </c>
      <c r="G450" s="486">
        <v>0.48</v>
      </c>
      <c r="H450" s="486">
        <v>1.72</v>
      </c>
      <c r="I450" s="487">
        <f t="shared" si="241"/>
        <v>3</v>
      </c>
      <c r="J450" s="488">
        <f t="shared" si="241"/>
        <v>29.096666666666664</v>
      </c>
      <c r="K450" s="488">
        <f t="shared" si="241"/>
        <v>19.639565507753311</v>
      </c>
      <c r="L450" s="489">
        <f t="shared" si="241"/>
        <v>0.67497647523496318</v>
      </c>
      <c r="M450" s="490">
        <f t="shared" si="213"/>
        <v>0.50035051247886775</v>
      </c>
      <c r="N450" s="491">
        <f t="shared" si="214"/>
        <v>0.30841414625107244</v>
      </c>
      <c r="O450" s="491">
        <f t="shared" si="215"/>
        <v>0.38317170749785512</v>
      </c>
      <c r="P450" s="491">
        <f t="shared" si="216"/>
        <v>0.61682829250214488</v>
      </c>
      <c r="Q450" s="492">
        <f t="shared" si="217"/>
        <v>1.8504848775064346</v>
      </c>
      <c r="R450" s="493"/>
      <c r="S450" s="488"/>
      <c r="T450" s="488"/>
      <c r="U450" s="489"/>
      <c r="V450" s="494">
        <f t="shared" si="218"/>
        <v>9.8266666666666644</v>
      </c>
      <c r="W450" s="494">
        <f t="shared" si="219"/>
        <v>1.196</v>
      </c>
      <c r="X450" s="495">
        <f t="shared" si="220"/>
        <v>23.488920347272959</v>
      </c>
      <c r="Y450" s="496" t="str">
        <f t="shared" si="221"/>
        <v>Accept</v>
      </c>
      <c r="Z450" s="495"/>
      <c r="AA450" s="495"/>
      <c r="AB450" s="497"/>
      <c r="AC450" s="497"/>
      <c r="AD450" s="495"/>
      <c r="AE450" s="497"/>
      <c r="AF450" s="498"/>
      <c r="AG450" s="499"/>
      <c r="AH450" s="499"/>
      <c r="AI450" s="500"/>
      <c r="AJ450" s="552"/>
      <c r="AK450" s="552"/>
      <c r="AL450" s="552"/>
      <c r="AM450" s="401"/>
      <c r="AN450" s="401"/>
      <c r="AO450" s="401"/>
      <c r="AP450" s="401"/>
      <c r="AQ450" s="401"/>
      <c r="AR450" s="401"/>
      <c r="AS450" s="401"/>
      <c r="AT450" s="401"/>
      <c r="AU450" s="401"/>
      <c r="AV450" s="401"/>
      <c r="AW450" s="401"/>
      <c r="AX450" s="401"/>
      <c r="AY450" s="401"/>
      <c r="AZ450" s="401"/>
      <c r="BA450" s="401"/>
      <c r="BB450" s="401"/>
      <c r="BC450" s="401"/>
      <c r="BD450" s="401"/>
      <c r="BE450" s="401"/>
      <c r="BF450" s="401"/>
      <c r="BG450" s="401"/>
      <c r="BH450" s="401"/>
      <c r="BI450" s="401"/>
      <c r="BJ450" s="401"/>
      <c r="BK450" s="401"/>
      <c r="BL450" s="401"/>
      <c r="BM450" s="401"/>
      <c r="BN450" s="401"/>
      <c r="BO450" s="401"/>
      <c r="BP450" s="401"/>
      <c r="BQ450" s="401"/>
      <c r="BR450" s="401"/>
      <c r="BS450" s="401"/>
      <c r="BT450" s="401"/>
      <c r="BU450" s="401"/>
      <c r="BV450" s="401"/>
      <c r="BW450" s="401"/>
      <c r="BX450" s="401"/>
      <c r="BY450" s="401"/>
      <c r="BZ450" s="401"/>
      <c r="CA450" s="401"/>
      <c r="CB450" s="401"/>
      <c r="CC450" s="401"/>
      <c r="CD450" s="401"/>
      <c r="CE450" s="401"/>
      <c r="CF450" s="401"/>
      <c r="CG450" s="401"/>
      <c r="CH450" s="401"/>
      <c r="CI450" s="401"/>
      <c r="CJ450" s="401"/>
      <c r="CK450" s="401"/>
      <c r="CL450" s="401"/>
      <c r="CM450" s="401"/>
      <c r="CN450" s="401"/>
      <c r="CO450" s="401"/>
      <c r="CP450" s="401"/>
      <c r="CQ450" s="401"/>
      <c r="CR450" s="401"/>
      <c r="CS450" s="401"/>
      <c r="CT450" s="401"/>
      <c r="CU450" s="401"/>
      <c r="CV450" s="401"/>
      <c r="CW450" s="401"/>
      <c r="CX450" s="401"/>
      <c r="CY450" s="401"/>
      <c r="CZ450" s="401"/>
      <c r="DA450" s="401"/>
      <c r="DB450" s="401"/>
      <c r="DC450" s="401"/>
      <c r="DD450" s="401"/>
      <c r="DE450" s="401"/>
      <c r="DF450" s="401"/>
      <c r="DG450" s="401"/>
      <c r="DH450" s="401"/>
      <c r="DI450" s="401"/>
      <c r="DJ450" s="401"/>
      <c r="DK450" s="401"/>
      <c r="DL450" s="401"/>
      <c r="DM450" s="401"/>
      <c r="DN450" s="401"/>
      <c r="DO450" s="401"/>
      <c r="DP450" s="401"/>
      <c r="DQ450" s="401"/>
      <c r="DR450" s="401"/>
      <c r="DS450" s="401"/>
      <c r="DT450" s="401"/>
      <c r="DU450" s="401"/>
      <c r="DV450" s="401"/>
      <c r="DW450" s="401"/>
      <c r="DX450" s="401"/>
      <c r="DY450" s="401"/>
      <c r="DZ450" s="401"/>
      <c r="EA450" s="401"/>
      <c r="EB450" s="401"/>
      <c r="EC450" s="401"/>
      <c r="ED450" s="401"/>
      <c r="EE450" s="401"/>
      <c r="EF450" s="401"/>
      <c r="EG450" s="401"/>
      <c r="EH450" s="401"/>
      <c r="EI450" s="401"/>
      <c r="EJ450" s="401"/>
      <c r="EK450" s="401"/>
      <c r="EL450" s="401"/>
      <c r="EM450" s="401"/>
      <c r="EN450" s="401"/>
      <c r="EO450" s="401"/>
      <c r="EP450" s="401"/>
      <c r="EQ450" s="401"/>
      <c r="ER450" s="401"/>
      <c r="ES450" s="401"/>
      <c r="ET450" s="401"/>
      <c r="EU450" s="401"/>
      <c r="EV450" s="401"/>
      <c r="EW450" s="401"/>
      <c r="EX450" s="401"/>
      <c r="EY450" s="401"/>
      <c r="EZ450" s="401"/>
      <c r="FA450" s="401"/>
      <c r="FB450" s="401"/>
      <c r="FC450" s="401"/>
      <c r="FD450" s="401"/>
      <c r="FE450" s="401"/>
      <c r="FF450" s="401"/>
      <c r="FG450" s="401"/>
      <c r="FH450" s="401"/>
      <c r="FI450" s="401"/>
      <c r="FJ450" s="401"/>
      <c r="FK450" s="401"/>
      <c r="FL450" s="401"/>
      <c r="FM450" s="401"/>
      <c r="FN450" s="401"/>
      <c r="FO450" s="401"/>
      <c r="FP450" s="401"/>
      <c r="FQ450" s="401"/>
      <c r="FR450" s="401"/>
      <c r="FS450" s="401"/>
      <c r="FT450" s="401"/>
      <c r="FU450" s="401"/>
      <c r="FV450" s="401"/>
      <c r="FW450" s="401"/>
      <c r="FX450" s="401"/>
      <c r="FY450" s="401"/>
      <c r="FZ450" s="401"/>
      <c r="GA450" s="401"/>
      <c r="GB450" s="401"/>
      <c r="GC450" s="401"/>
      <c r="GD450" s="401"/>
      <c r="GE450" s="401"/>
      <c r="GF450" s="401"/>
      <c r="GG450" s="401"/>
      <c r="GH450" s="401"/>
      <c r="GI450" s="401"/>
      <c r="GJ450" s="401"/>
      <c r="GK450" s="401"/>
      <c r="GL450" s="401"/>
      <c r="GM450" s="401"/>
      <c r="GN450" s="401"/>
      <c r="GO450" s="401"/>
      <c r="GP450" s="401"/>
      <c r="GQ450" s="401"/>
      <c r="GR450" s="401"/>
      <c r="GS450" s="401"/>
      <c r="GT450" s="401"/>
      <c r="GU450" s="401"/>
      <c r="GV450" s="401"/>
      <c r="GW450" s="401"/>
      <c r="GX450" s="401"/>
      <c r="GY450" s="401"/>
      <c r="GZ450" s="401"/>
      <c r="HA450" s="401"/>
      <c r="HB450" s="401"/>
      <c r="HC450" s="401"/>
      <c r="HD450" s="401"/>
      <c r="HE450" s="401"/>
      <c r="HF450" s="401"/>
      <c r="HG450" s="401"/>
      <c r="HH450" s="401"/>
      <c r="HI450" s="401"/>
      <c r="HJ450" s="401"/>
      <c r="HK450" s="401"/>
      <c r="HL450" s="401"/>
      <c r="HM450" s="401"/>
      <c r="HN450" s="401"/>
      <c r="HO450" s="401"/>
      <c r="HP450" s="401"/>
      <c r="HQ450" s="401"/>
      <c r="HR450" s="401"/>
      <c r="HS450" s="401"/>
      <c r="HT450" s="401"/>
      <c r="HU450" s="401"/>
      <c r="HV450" s="401"/>
      <c r="HW450" s="401"/>
      <c r="HX450" s="401"/>
      <c r="HY450" s="401"/>
      <c r="HZ450" s="401"/>
      <c r="IA450" s="401"/>
      <c r="IB450" s="401"/>
      <c r="IC450" s="401"/>
      <c r="ID450" s="401"/>
      <c r="IE450" s="401"/>
      <c r="IF450" s="401"/>
      <c r="IG450" s="401"/>
      <c r="IH450" s="401"/>
      <c r="II450" s="401"/>
      <c r="IJ450" s="401"/>
      <c r="IK450" s="401"/>
      <c r="IL450" s="401"/>
      <c r="IM450" s="401"/>
      <c r="IN450" s="401"/>
      <c r="IO450" s="401"/>
      <c r="IP450" s="401"/>
      <c r="IQ450" s="401"/>
      <c r="IR450" s="401"/>
      <c r="IS450" s="401"/>
      <c r="IT450" s="401"/>
      <c r="IU450" s="401"/>
      <c r="IV450" s="401"/>
      <c r="IW450" s="401"/>
      <c r="IX450" s="401"/>
      <c r="IY450" s="401"/>
      <c r="IZ450" s="401"/>
      <c r="JA450" s="401"/>
      <c r="JB450" s="401"/>
      <c r="JC450" s="401"/>
      <c r="JD450" s="401"/>
      <c r="JE450" s="401"/>
      <c r="JF450" s="401"/>
      <c r="JG450" s="401"/>
      <c r="JH450" s="401"/>
      <c r="JI450" s="401"/>
      <c r="JJ450" s="401"/>
      <c r="JK450" s="401"/>
      <c r="JL450" s="401"/>
      <c r="JM450" s="401"/>
      <c r="JN450" s="401"/>
      <c r="JO450" s="401"/>
      <c r="JP450" s="401"/>
      <c r="JQ450" s="401"/>
      <c r="JR450" s="401"/>
      <c r="JS450" s="401"/>
      <c r="JT450" s="401"/>
      <c r="JU450" s="401"/>
      <c r="JV450" s="401"/>
      <c r="JW450" s="401"/>
      <c r="JX450" s="401"/>
      <c r="JY450" s="401"/>
      <c r="JZ450" s="401"/>
      <c r="KA450" s="401"/>
      <c r="KB450" s="401"/>
      <c r="KC450" s="401"/>
      <c r="KD450" s="401"/>
      <c r="KE450" s="401"/>
      <c r="KF450" s="401"/>
      <c r="KG450" s="401"/>
      <c r="KH450" s="401"/>
      <c r="KI450" s="401"/>
      <c r="KJ450" s="401"/>
      <c r="KK450" s="401"/>
      <c r="KL450" s="401"/>
      <c r="KM450" s="401"/>
      <c r="KN450" s="401"/>
      <c r="KO450" s="401"/>
      <c r="KP450" s="401"/>
      <c r="KQ450" s="401"/>
      <c r="KR450" s="401"/>
      <c r="KS450" s="401"/>
      <c r="KT450" s="401"/>
      <c r="KU450" s="401"/>
      <c r="KV450" s="401"/>
      <c r="KW450" s="401"/>
      <c r="KX450" s="401"/>
      <c r="KY450" s="401"/>
      <c r="KZ450" s="401"/>
      <c r="LA450" s="401"/>
      <c r="LB450" s="401"/>
      <c r="LC450" s="401"/>
      <c r="LD450" s="401"/>
      <c r="LE450" s="401"/>
      <c r="LF450" s="401"/>
      <c r="LG450" s="401"/>
      <c r="LH450" s="401"/>
      <c r="LI450" s="401"/>
      <c r="LJ450" s="401"/>
      <c r="LK450" s="401"/>
      <c r="LL450" s="401"/>
      <c r="LM450" s="401"/>
      <c r="LN450" s="401"/>
      <c r="LO450" s="401"/>
      <c r="LP450" s="401"/>
      <c r="LQ450" s="401"/>
      <c r="LR450" s="401"/>
      <c r="LS450" s="401"/>
      <c r="LT450" s="401"/>
      <c r="LU450" s="401"/>
      <c r="LV450" s="401"/>
      <c r="LW450" s="401"/>
      <c r="LX450" s="401"/>
      <c r="LY450" s="401"/>
      <c r="LZ450" s="401"/>
      <c r="MA450" s="401"/>
      <c r="MB450" s="401"/>
      <c r="MC450" s="401"/>
      <c r="MD450" s="401"/>
      <c r="ME450" s="401"/>
      <c r="MF450" s="401"/>
      <c r="MG450" s="401"/>
      <c r="MH450" s="401"/>
      <c r="MI450" s="401"/>
      <c r="MJ450" s="401"/>
      <c r="MK450" s="401"/>
      <c r="ML450" s="401"/>
      <c r="MM450" s="401"/>
      <c r="MN450" s="401"/>
      <c r="MO450" s="401"/>
      <c r="MP450" s="401"/>
      <c r="MQ450" s="401"/>
      <c r="MR450" s="401"/>
      <c r="MS450" s="401"/>
      <c r="MT450" s="401"/>
      <c r="MU450" s="401"/>
      <c r="MV450" s="401"/>
      <c r="MW450" s="401"/>
      <c r="MX450" s="401"/>
      <c r="MY450" s="401"/>
      <c r="MZ450" s="401"/>
      <c r="NA450" s="401"/>
      <c r="NB450" s="401"/>
      <c r="NC450" s="401"/>
      <c r="ND450" s="401"/>
      <c r="NE450" s="401"/>
      <c r="NF450" s="401"/>
      <c r="NG450" s="401"/>
      <c r="NH450" s="401"/>
      <c r="NI450" s="401"/>
      <c r="NJ450" s="401"/>
      <c r="NK450" s="401"/>
      <c r="NL450" s="401"/>
      <c r="NM450" s="401"/>
      <c r="NN450" s="401"/>
      <c r="NO450" s="401"/>
      <c r="NP450" s="401"/>
      <c r="NQ450" s="401"/>
      <c r="NR450" s="401"/>
      <c r="NS450" s="401"/>
      <c r="NT450" s="401"/>
      <c r="NU450" s="401"/>
      <c r="NV450" s="401"/>
      <c r="NW450" s="401"/>
      <c r="NX450" s="401"/>
      <c r="NY450" s="401"/>
      <c r="NZ450" s="401"/>
      <c r="OA450" s="401"/>
      <c r="OB450" s="401"/>
      <c r="OC450" s="401"/>
      <c r="OD450" s="401"/>
      <c r="OE450" s="401"/>
      <c r="OF450" s="401"/>
      <c r="OG450" s="401"/>
      <c r="OH450" s="401"/>
      <c r="OI450" s="401"/>
      <c r="OJ450" s="401"/>
      <c r="OK450" s="401"/>
      <c r="OL450" s="401"/>
      <c r="OM450" s="401"/>
      <c r="ON450" s="401"/>
      <c r="OO450" s="401"/>
      <c r="OP450" s="401"/>
      <c r="OQ450" s="401"/>
      <c r="OR450" s="401"/>
      <c r="OS450" s="401"/>
      <c r="OT450" s="401"/>
      <c r="OU450" s="401"/>
      <c r="OV450" s="401"/>
      <c r="OW450" s="401"/>
      <c r="OX450" s="401"/>
      <c r="OY450" s="401"/>
      <c r="OZ450" s="401"/>
      <c r="PA450" s="401"/>
      <c r="PB450" s="401"/>
      <c r="PC450" s="401"/>
      <c r="PD450" s="401"/>
      <c r="PE450" s="401"/>
      <c r="PF450" s="401"/>
      <c r="PG450" s="401"/>
      <c r="PH450" s="401"/>
      <c r="PI450" s="401"/>
      <c r="PJ450" s="401"/>
      <c r="PK450" s="401"/>
      <c r="PL450" s="401"/>
      <c r="PM450" s="401"/>
      <c r="PN450" s="401"/>
      <c r="PO450" s="401"/>
      <c r="PP450" s="401"/>
      <c r="PQ450" s="401"/>
      <c r="PR450" s="401"/>
      <c r="PS450" s="401"/>
      <c r="PT450" s="401"/>
      <c r="PU450" s="401"/>
      <c r="PV450" s="401"/>
      <c r="PW450" s="401"/>
      <c r="PX450" s="401"/>
      <c r="PY450" s="401"/>
      <c r="PZ450" s="401"/>
      <c r="QA450" s="401"/>
      <c r="QB450" s="401"/>
      <c r="QC450" s="401"/>
      <c r="QD450" s="401"/>
      <c r="QE450" s="401"/>
      <c r="QF450" s="401"/>
      <c r="QG450" s="401"/>
      <c r="QH450" s="401"/>
      <c r="QI450" s="401"/>
      <c r="QJ450" s="401"/>
      <c r="QK450" s="401"/>
      <c r="QL450" s="401"/>
      <c r="QM450" s="401"/>
      <c r="QN450" s="401"/>
      <c r="QO450" s="401"/>
      <c r="QP450" s="401"/>
      <c r="QQ450" s="401"/>
      <c r="QR450" s="401"/>
      <c r="QS450" s="401"/>
      <c r="QT450" s="401"/>
      <c r="QU450" s="401"/>
      <c r="QV450" s="401"/>
      <c r="QW450" s="401"/>
      <c r="QX450" s="401"/>
      <c r="QY450" s="401"/>
      <c r="QZ450" s="401"/>
      <c r="RA450" s="401"/>
      <c r="RB450" s="401"/>
      <c r="RC450" s="401"/>
      <c r="RD450" s="401"/>
      <c r="RE450" s="401"/>
      <c r="RF450" s="401"/>
      <c r="RG450" s="401"/>
      <c r="RH450" s="401"/>
      <c r="RI450" s="401"/>
      <c r="RJ450" s="401"/>
      <c r="RK450" s="401"/>
      <c r="RL450" s="401"/>
      <c r="RM450" s="401"/>
      <c r="RN450" s="401"/>
      <c r="RO450" s="401"/>
      <c r="RP450" s="401"/>
      <c r="RQ450" s="401"/>
      <c r="RR450" s="401"/>
      <c r="RS450" s="401"/>
      <c r="RT450" s="401"/>
      <c r="RU450" s="401"/>
      <c r="RV450" s="401"/>
      <c r="RW450" s="401"/>
      <c r="RX450" s="401"/>
      <c r="RY450" s="401"/>
      <c r="RZ450" s="401"/>
      <c r="SA450" s="401"/>
      <c r="SB450" s="401"/>
      <c r="SC450" s="401"/>
      <c r="SD450" s="401"/>
      <c r="SE450" s="401"/>
      <c r="SF450" s="401"/>
      <c r="SG450" s="401"/>
      <c r="SH450" s="401"/>
      <c r="SI450" s="401"/>
      <c r="SJ450" s="401"/>
      <c r="SK450" s="401"/>
      <c r="SL450" s="401"/>
      <c r="SM450" s="401"/>
      <c r="SN450" s="401"/>
      <c r="SO450" s="401"/>
      <c r="SP450" s="401"/>
      <c r="SQ450" s="401"/>
      <c r="SR450" s="401"/>
      <c r="SS450" s="401"/>
      <c r="ST450" s="401"/>
      <c r="SU450" s="401"/>
      <c r="SV450" s="401"/>
      <c r="SW450" s="401"/>
      <c r="SX450" s="401"/>
      <c r="SY450" s="401"/>
      <c r="SZ450" s="401"/>
      <c r="TA450" s="401"/>
      <c r="TB450" s="401"/>
      <c r="TC450" s="401"/>
      <c r="TD450" s="401"/>
      <c r="TE450" s="401"/>
      <c r="TF450" s="401"/>
      <c r="TG450" s="401"/>
      <c r="TH450" s="401"/>
      <c r="TI450" s="401"/>
      <c r="TJ450" s="401"/>
      <c r="TK450" s="401"/>
      <c r="TL450" s="401"/>
      <c r="TM450" s="401"/>
      <c r="TN450" s="401"/>
      <c r="TO450" s="401"/>
      <c r="TP450" s="401"/>
      <c r="TQ450" s="401"/>
      <c r="TR450" s="401"/>
      <c r="TS450" s="401"/>
      <c r="TT450" s="401"/>
      <c r="TU450" s="401"/>
      <c r="TV450" s="401"/>
      <c r="TW450" s="401"/>
      <c r="TX450" s="401"/>
      <c r="TY450" s="401"/>
      <c r="TZ450" s="401"/>
      <c r="UA450" s="401"/>
      <c r="UB450" s="401"/>
      <c r="UC450" s="401"/>
      <c r="UD450" s="401"/>
      <c r="UE450" s="401"/>
      <c r="UF450" s="401"/>
      <c r="UG450" s="401"/>
      <c r="UH450" s="401"/>
      <c r="UI450" s="401"/>
      <c r="UJ450" s="401"/>
      <c r="UK450" s="401"/>
      <c r="UL450" s="401"/>
      <c r="UM450" s="401"/>
    </row>
    <row r="451" spans="1:559" s="467" customFormat="1" ht="13.95" customHeight="1">
      <c r="A451" s="952" t="s">
        <v>722</v>
      </c>
      <c r="B451" s="450" t="s">
        <v>1515</v>
      </c>
      <c r="C451" s="451" t="s">
        <v>726</v>
      </c>
      <c r="D451" s="451" t="s">
        <v>1739</v>
      </c>
      <c r="E451" s="451" t="s">
        <v>1740</v>
      </c>
      <c r="F451" s="452">
        <v>33.19</v>
      </c>
      <c r="G451" s="452">
        <v>0.85</v>
      </c>
      <c r="H451" s="452">
        <v>2.98</v>
      </c>
      <c r="I451" s="453">
        <f>COUNT(F451:F454)</f>
        <v>4</v>
      </c>
      <c r="J451" s="458">
        <f>AVERAGE(F451:F454)</f>
        <v>34.489999999999995</v>
      </c>
      <c r="K451" s="458">
        <f>STDEV(F451:F454)</f>
        <v>2.5268293703110771</v>
      </c>
      <c r="L451" s="459">
        <f>K451/J451</f>
        <v>7.3262666579039654E-2</v>
      </c>
      <c r="M451" s="454">
        <f t="shared" si="213"/>
        <v>0.51447874370715996</v>
      </c>
      <c r="N451" s="455">
        <f t="shared" si="214"/>
        <v>0.30345865899488667</v>
      </c>
      <c r="O451" s="455">
        <f t="shared" si="215"/>
        <v>0.39308268201022667</v>
      </c>
      <c r="P451" s="455">
        <f t="shared" si="216"/>
        <v>0.60691731798977333</v>
      </c>
      <c r="Q451" s="456">
        <f t="shared" si="217"/>
        <v>2.4276692719590933</v>
      </c>
      <c r="R451" s="457">
        <f>COUNT(F451:F454)</f>
        <v>4</v>
      </c>
      <c r="S451" s="458">
        <f>AVERAGE(F451:F454)</f>
        <v>34.489999999999995</v>
      </c>
      <c r="T451" s="458">
        <f>STDEV(F451:F454)</f>
        <v>2.5268293703110771</v>
      </c>
      <c r="U451" s="459">
        <f t="shared" si="234"/>
        <v>7.3262666579039654E-2</v>
      </c>
      <c r="V451" s="460">
        <f t="shared" si="218"/>
        <v>1.2999999999999972</v>
      </c>
      <c r="W451" s="460">
        <f t="shared" si="219"/>
        <v>1.383</v>
      </c>
      <c r="X451" s="461">
        <f t="shared" si="220"/>
        <v>3.4946050191402196</v>
      </c>
      <c r="Y451" s="462" t="str">
        <f t="shared" si="221"/>
        <v>Accept</v>
      </c>
      <c r="Z451" s="461">
        <v>1.0780000000000001</v>
      </c>
      <c r="AA451" s="461">
        <f>Z451*K451</f>
        <v>2.7239220611953412</v>
      </c>
      <c r="AB451" s="463" t="str">
        <f t="shared" ref="AB451:AB452" si="242">IF(V451&gt;AA451, "Reject", "Accept")</f>
        <v>Accept</v>
      </c>
      <c r="AC451" s="463"/>
      <c r="AD451" s="461"/>
      <c r="AE451" s="463"/>
      <c r="AF451" s="464">
        <f>COUNT(F451:F452,F454)</f>
        <v>3</v>
      </c>
      <c r="AG451" s="465">
        <f>AVERAGE(F451:F452,F454)</f>
        <v>33.226666666666659</v>
      </c>
      <c r="AH451" s="465">
        <f>STDEV(F451:F452,F454)</f>
        <v>3.5118845842842555E-2</v>
      </c>
      <c r="AI451" s="466">
        <f>AH451/AG451</f>
        <v>1.0569476076296919E-3</v>
      </c>
      <c r="AJ451" s="552"/>
      <c r="AK451" s="552"/>
      <c r="AL451" s="552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1"/>
      <c r="AW451" s="401"/>
      <c r="AX451" s="401"/>
      <c r="AY451" s="401"/>
      <c r="AZ451" s="401"/>
      <c r="BA451" s="401"/>
      <c r="BB451" s="401"/>
      <c r="BC451" s="401"/>
      <c r="BD451" s="401"/>
      <c r="BE451" s="401"/>
      <c r="BF451" s="401"/>
      <c r="BG451" s="401"/>
      <c r="BH451" s="401"/>
      <c r="BI451" s="401"/>
      <c r="BJ451" s="401"/>
      <c r="BK451" s="401"/>
      <c r="BL451" s="401"/>
      <c r="BM451" s="401"/>
      <c r="BN451" s="401"/>
      <c r="BO451" s="401"/>
      <c r="BP451" s="401"/>
      <c r="BQ451" s="401"/>
      <c r="BR451" s="401"/>
      <c r="BS451" s="401"/>
      <c r="BT451" s="401"/>
      <c r="BU451" s="401"/>
      <c r="BV451" s="401"/>
      <c r="BW451" s="401"/>
      <c r="BX451" s="401"/>
      <c r="BY451" s="401"/>
      <c r="BZ451" s="401"/>
      <c r="CA451" s="401"/>
      <c r="CB451" s="401"/>
      <c r="CC451" s="401"/>
      <c r="CD451" s="401"/>
      <c r="CE451" s="401"/>
      <c r="CF451" s="401"/>
      <c r="CG451" s="401"/>
      <c r="CH451" s="401"/>
      <c r="CI451" s="401"/>
      <c r="CJ451" s="401"/>
      <c r="CK451" s="401"/>
      <c r="CL451" s="401"/>
      <c r="CM451" s="401"/>
      <c r="CN451" s="401"/>
      <c r="CO451" s="401"/>
      <c r="CP451" s="401"/>
      <c r="CQ451" s="401"/>
      <c r="CR451" s="401"/>
      <c r="CS451" s="401"/>
      <c r="CT451" s="401"/>
      <c r="CU451" s="401"/>
      <c r="CV451" s="401"/>
      <c r="CW451" s="401"/>
      <c r="CX451" s="401"/>
      <c r="CY451" s="401"/>
      <c r="CZ451" s="401"/>
      <c r="DA451" s="401"/>
      <c r="DB451" s="401"/>
      <c r="DC451" s="401"/>
      <c r="DD451" s="401"/>
      <c r="DE451" s="401"/>
      <c r="DF451" s="401"/>
      <c r="DG451" s="401"/>
      <c r="DH451" s="401"/>
      <c r="DI451" s="401"/>
      <c r="DJ451" s="401"/>
      <c r="DK451" s="401"/>
      <c r="DL451" s="401"/>
      <c r="DM451" s="401"/>
      <c r="DN451" s="401"/>
      <c r="DO451" s="401"/>
      <c r="DP451" s="401"/>
      <c r="DQ451" s="401"/>
      <c r="DR451" s="401"/>
      <c r="DS451" s="401"/>
      <c r="DT451" s="401"/>
      <c r="DU451" s="401"/>
      <c r="DV451" s="401"/>
      <c r="DW451" s="401"/>
      <c r="DX451" s="401"/>
      <c r="DY451" s="401"/>
      <c r="DZ451" s="401"/>
      <c r="EA451" s="401"/>
      <c r="EB451" s="401"/>
      <c r="EC451" s="401"/>
      <c r="ED451" s="401"/>
      <c r="EE451" s="401"/>
      <c r="EF451" s="401"/>
      <c r="EG451" s="401"/>
      <c r="EH451" s="401"/>
      <c r="EI451" s="401"/>
      <c r="EJ451" s="401"/>
      <c r="EK451" s="401"/>
      <c r="EL451" s="401"/>
      <c r="EM451" s="401"/>
      <c r="EN451" s="401"/>
      <c r="EO451" s="401"/>
      <c r="EP451" s="401"/>
      <c r="EQ451" s="401"/>
      <c r="ER451" s="401"/>
      <c r="ES451" s="401"/>
      <c r="ET451" s="401"/>
      <c r="EU451" s="401"/>
      <c r="EV451" s="401"/>
      <c r="EW451" s="401"/>
      <c r="EX451" s="401"/>
      <c r="EY451" s="401"/>
      <c r="EZ451" s="401"/>
      <c r="FA451" s="401"/>
      <c r="FB451" s="401"/>
      <c r="FC451" s="401"/>
      <c r="FD451" s="401"/>
      <c r="FE451" s="401"/>
      <c r="FF451" s="401"/>
      <c r="FG451" s="401"/>
      <c r="FH451" s="401"/>
      <c r="FI451" s="401"/>
      <c r="FJ451" s="401"/>
      <c r="FK451" s="401"/>
      <c r="FL451" s="401"/>
      <c r="FM451" s="401"/>
      <c r="FN451" s="401"/>
      <c r="FO451" s="401"/>
      <c r="FP451" s="401"/>
      <c r="FQ451" s="401"/>
      <c r="FR451" s="401"/>
      <c r="FS451" s="401"/>
      <c r="FT451" s="401"/>
      <c r="FU451" s="401"/>
      <c r="FV451" s="401"/>
      <c r="FW451" s="401"/>
      <c r="FX451" s="401"/>
      <c r="FY451" s="401"/>
      <c r="FZ451" s="401"/>
      <c r="GA451" s="401"/>
      <c r="GB451" s="401"/>
      <c r="GC451" s="401"/>
      <c r="GD451" s="401"/>
      <c r="GE451" s="401"/>
      <c r="GF451" s="401"/>
      <c r="GG451" s="401"/>
      <c r="GH451" s="401"/>
      <c r="GI451" s="401"/>
      <c r="GJ451" s="401"/>
      <c r="GK451" s="401"/>
      <c r="GL451" s="401"/>
      <c r="GM451" s="401"/>
      <c r="GN451" s="401"/>
      <c r="GO451" s="401"/>
      <c r="GP451" s="401"/>
      <c r="GQ451" s="401"/>
      <c r="GR451" s="401"/>
      <c r="GS451" s="401"/>
      <c r="GT451" s="401"/>
      <c r="GU451" s="401"/>
      <c r="GV451" s="401"/>
      <c r="GW451" s="401"/>
      <c r="GX451" s="401"/>
      <c r="GY451" s="401"/>
      <c r="GZ451" s="401"/>
      <c r="HA451" s="401"/>
      <c r="HB451" s="401"/>
      <c r="HC451" s="401"/>
      <c r="HD451" s="401"/>
      <c r="HE451" s="401"/>
      <c r="HF451" s="401"/>
      <c r="HG451" s="401"/>
      <c r="HH451" s="401"/>
      <c r="HI451" s="401"/>
      <c r="HJ451" s="401"/>
      <c r="HK451" s="401"/>
      <c r="HL451" s="401"/>
      <c r="HM451" s="401"/>
      <c r="HN451" s="401"/>
      <c r="HO451" s="401"/>
      <c r="HP451" s="401"/>
      <c r="HQ451" s="401"/>
      <c r="HR451" s="401"/>
      <c r="HS451" s="401"/>
      <c r="HT451" s="401"/>
      <c r="HU451" s="401"/>
      <c r="HV451" s="401"/>
      <c r="HW451" s="401"/>
      <c r="HX451" s="401"/>
      <c r="HY451" s="401"/>
      <c r="HZ451" s="401"/>
      <c r="IA451" s="401"/>
      <c r="IB451" s="401"/>
      <c r="IC451" s="401"/>
      <c r="ID451" s="401"/>
      <c r="IE451" s="401"/>
      <c r="IF451" s="401"/>
      <c r="IG451" s="401"/>
      <c r="IH451" s="401"/>
      <c r="II451" s="401"/>
      <c r="IJ451" s="401"/>
      <c r="IK451" s="401"/>
      <c r="IL451" s="401"/>
      <c r="IM451" s="401"/>
      <c r="IN451" s="401"/>
      <c r="IO451" s="401"/>
      <c r="IP451" s="401"/>
      <c r="IQ451" s="401"/>
      <c r="IR451" s="401"/>
      <c r="IS451" s="401"/>
      <c r="IT451" s="401"/>
      <c r="IU451" s="401"/>
      <c r="IV451" s="401"/>
      <c r="IW451" s="401"/>
      <c r="IX451" s="401"/>
      <c r="IY451" s="401"/>
      <c r="IZ451" s="401"/>
      <c r="JA451" s="401"/>
      <c r="JB451" s="401"/>
      <c r="JC451" s="401"/>
      <c r="JD451" s="401"/>
      <c r="JE451" s="401"/>
      <c r="JF451" s="401"/>
      <c r="JG451" s="401"/>
      <c r="JH451" s="401"/>
      <c r="JI451" s="401"/>
      <c r="JJ451" s="401"/>
      <c r="JK451" s="401"/>
      <c r="JL451" s="401"/>
      <c r="JM451" s="401"/>
      <c r="JN451" s="401"/>
      <c r="JO451" s="401"/>
      <c r="JP451" s="401"/>
      <c r="JQ451" s="401"/>
      <c r="JR451" s="401"/>
      <c r="JS451" s="401"/>
      <c r="JT451" s="401"/>
      <c r="JU451" s="401"/>
      <c r="JV451" s="401"/>
      <c r="JW451" s="401"/>
      <c r="JX451" s="401"/>
      <c r="JY451" s="401"/>
      <c r="JZ451" s="401"/>
      <c r="KA451" s="401"/>
      <c r="KB451" s="401"/>
      <c r="KC451" s="401"/>
      <c r="KD451" s="401"/>
      <c r="KE451" s="401"/>
      <c r="KF451" s="401"/>
      <c r="KG451" s="401"/>
      <c r="KH451" s="401"/>
      <c r="KI451" s="401"/>
      <c r="KJ451" s="401"/>
      <c r="KK451" s="401"/>
      <c r="KL451" s="401"/>
      <c r="KM451" s="401"/>
      <c r="KN451" s="401"/>
      <c r="KO451" s="401"/>
      <c r="KP451" s="401"/>
      <c r="KQ451" s="401"/>
      <c r="KR451" s="401"/>
      <c r="KS451" s="401"/>
      <c r="KT451" s="401"/>
      <c r="KU451" s="401"/>
      <c r="KV451" s="401"/>
      <c r="KW451" s="401"/>
      <c r="KX451" s="401"/>
      <c r="KY451" s="401"/>
      <c r="KZ451" s="401"/>
      <c r="LA451" s="401"/>
      <c r="LB451" s="401"/>
      <c r="LC451" s="401"/>
      <c r="LD451" s="401"/>
      <c r="LE451" s="401"/>
      <c r="LF451" s="401"/>
      <c r="LG451" s="401"/>
      <c r="LH451" s="401"/>
      <c r="LI451" s="401"/>
      <c r="LJ451" s="401"/>
      <c r="LK451" s="401"/>
      <c r="LL451" s="401"/>
      <c r="LM451" s="401"/>
      <c r="LN451" s="401"/>
      <c r="LO451" s="401"/>
      <c r="LP451" s="401"/>
      <c r="LQ451" s="401"/>
      <c r="LR451" s="401"/>
      <c r="LS451" s="401"/>
      <c r="LT451" s="401"/>
      <c r="LU451" s="401"/>
      <c r="LV451" s="401"/>
      <c r="LW451" s="401"/>
      <c r="LX451" s="401"/>
      <c r="LY451" s="401"/>
      <c r="LZ451" s="401"/>
      <c r="MA451" s="401"/>
      <c r="MB451" s="401"/>
      <c r="MC451" s="401"/>
      <c r="MD451" s="401"/>
      <c r="ME451" s="401"/>
      <c r="MF451" s="401"/>
      <c r="MG451" s="401"/>
      <c r="MH451" s="401"/>
      <c r="MI451" s="401"/>
      <c r="MJ451" s="401"/>
      <c r="MK451" s="401"/>
      <c r="ML451" s="401"/>
      <c r="MM451" s="401"/>
      <c r="MN451" s="401"/>
      <c r="MO451" s="401"/>
      <c r="MP451" s="401"/>
      <c r="MQ451" s="401"/>
      <c r="MR451" s="401"/>
      <c r="MS451" s="401"/>
      <c r="MT451" s="401"/>
      <c r="MU451" s="401"/>
      <c r="MV451" s="401"/>
      <c r="MW451" s="401"/>
      <c r="MX451" s="401"/>
      <c r="MY451" s="401"/>
      <c r="MZ451" s="401"/>
      <c r="NA451" s="401"/>
      <c r="NB451" s="401"/>
      <c r="NC451" s="401"/>
      <c r="ND451" s="401"/>
      <c r="NE451" s="401"/>
      <c r="NF451" s="401"/>
      <c r="NG451" s="401"/>
      <c r="NH451" s="401"/>
      <c r="NI451" s="401"/>
      <c r="NJ451" s="401"/>
      <c r="NK451" s="401"/>
      <c r="NL451" s="401"/>
      <c r="NM451" s="401"/>
      <c r="NN451" s="401"/>
      <c r="NO451" s="401"/>
      <c r="NP451" s="401"/>
      <c r="NQ451" s="401"/>
      <c r="NR451" s="401"/>
      <c r="NS451" s="401"/>
      <c r="NT451" s="401"/>
      <c r="NU451" s="401"/>
      <c r="NV451" s="401"/>
      <c r="NW451" s="401"/>
      <c r="NX451" s="401"/>
      <c r="NY451" s="401"/>
      <c r="NZ451" s="401"/>
      <c r="OA451" s="401"/>
      <c r="OB451" s="401"/>
      <c r="OC451" s="401"/>
      <c r="OD451" s="401"/>
      <c r="OE451" s="401"/>
      <c r="OF451" s="401"/>
      <c r="OG451" s="401"/>
      <c r="OH451" s="401"/>
      <c r="OI451" s="401"/>
      <c r="OJ451" s="401"/>
      <c r="OK451" s="401"/>
      <c r="OL451" s="401"/>
      <c r="OM451" s="401"/>
      <c r="ON451" s="401"/>
      <c r="OO451" s="401"/>
      <c r="OP451" s="401"/>
      <c r="OQ451" s="401"/>
      <c r="OR451" s="401"/>
      <c r="OS451" s="401"/>
      <c r="OT451" s="401"/>
      <c r="OU451" s="401"/>
      <c r="OV451" s="401"/>
      <c r="OW451" s="401"/>
      <c r="OX451" s="401"/>
      <c r="OY451" s="401"/>
      <c r="OZ451" s="401"/>
      <c r="PA451" s="401"/>
      <c r="PB451" s="401"/>
      <c r="PC451" s="401"/>
      <c r="PD451" s="401"/>
      <c r="PE451" s="401"/>
      <c r="PF451" s="401"/>
      <c r="PG451" s="401"/>
      <c r="PH451" s="401"/>
      <c r="PI451" s="401"/>
      <c r="PJ451" s="401"/>
      <c r="PK451" s="401"/>
      <c r="PL451" s="401"/>
      <c r="PM451" s="401"/>
      <c r="PN451" s="401"/>
      <c r="PO451" s="401"/>
      <c r="PP451" s="401"/>
      <c r="PQ451" s="401"/>
      <c r="PR451" s="401"/>
      <c r="PS451" s="401"/>
      <c r="PT451" s="401"/>
      <c r="PU451" s="401"/>
      <c r="PV451" s="401"/>
      <c r="PW451" s="401"/>
      <c r="PX451" s="401"/>
      <c r="PY451" s="401"/>
      <c r="PZ451" s="401"/>
      <c r="QA451" s="401"/>
      <c r="QB451" s="401"/>
      <c r="QC451" s="401"/>
      <c r="QD451" s="401"/>
      <c r="QE451" s="401"/>
      <c r="QF451" s="401"/>
      <c r="QG451" s="401"/>
      <c r="QH451" s="401"/>
      <c r="QI451" s="401"/>
      <c r="QJ451" s="401"/>
      <c r="QK451" s="401"/>
      <c r="QL451" s="401"/>
      <c r="QM451" s="401"/>
      <c r="QN451" s="401"/>
      <c r="QO451" s="401"/>
      <c r="QP451" s="401"/>
      <c r="QQ451" s="401"/>
      <c r="QR451" s="401"/>
      <c r="QS451" s="401"/>
      <c r="QT451" s="401"/>
      <c r="QU451" s="401"/>
      <c r="QV451" s="401"/>
      <c r="QW451" s="401"/>
      <c r="QX451" s="401"/>
      <c r="QY451" s="401"/>
      <c r="QZ451" s="401"/>
      <c r="RA451" s="401"/>
      <c r="RB451" s="401"/>
      <c r="RC451" s="401"/>
      <c r="RD451" s="401"/>
      <c r="RE451" s="401"/>
      <c r="RF451" s="401"/>
      <c r="RG451" s="401"/>
      <c r="RH451" s="401"/>
      <c r="RI451" s="401"/>
      <c r="RJ451" s="401"/>
      <c r="RK451" s="401"/>
      <c r="RL451" s="401"/>
      <c r="RM451" s="401"/>
      <c r="RN451" s="401"/>
      <c r="RO451" s="401"/>
      <c r="RP451" s="401"/>
      <c r="RQ451" s="401"/>
      <c r="RR451" s="401"/>
      <c r="RS451" s="401"/>
      <c r="RT451" s="401"/>
      <c r="RU451" s="401"/>
      <c r="RV451" s="401"/>
      <c r="RW451" s="401"/>
      <c r="RX451" s="401"/>
      <c r="RY451" s="401"/>
      <c r="RZ451" s="401"/>
      <c r="SA451" s="401"/>
      <c r="SB451" s="401"/>
      <c r="SC451" s="401"/>
      <c r="SD451" s="401"/>
      <c r="SE451" s="401"/>
      <c r="SF451" s="401"/>
      <c r="SG451" s="401"/>
      <c r="SH451" s="401"/>
      <c r="SI451" s="401"/>
      <c r="SJ451" s="401"/>
      <c r="SK451" s="401"/>
      <c r="SL451" s="401"/>
      <c r="SM451" s="401"/>
      <c r="SN451" s="401"/>
      <c r="SO451" s="401"/>
      <c r="SP451" s="401"/>
      <c r="SQ451" s="401"/>
      <c r="SR451" s="401"/>
      <c r="SS451" s="401"/>
      <c r="ST451" s="401"/>
      <c r="SU451" s="401"/>
      <c r="SV451" s="401"/>
      <c r="SW451" s="401"/>
      <c r="SX451" s="401"/>
      <c r="SY451" s="401"/>
      <c r="SZ451" s="401"/>
      <c r="TA451" s="401"/>
      <c r="TB451" s="401"/>
      <c r="TC451" s="401"/>
      <c r="TD451" s="401"/>
      <c r="TE451" s="401"/>
      <c r="TF451" s="401"/>
      <c r="TG451" s="401"/>
      <c r="TH451" s="401"/>
      <c r="TI451" s="401"/>
      <c r="TJ451" s="401"/>
      <c r="TK451" s="401"/>
      <c r="TL451" s="401"/>
      <c r="TM451" s="401"/>
      <c r="TN451" s="401"/>
      <c r="TO451" s="401"/>
      <c r="TP451" s="401"/>
      <c r="TQ451" s="401"/>
      <c r="TR451" s="401"/>
      <c r="TS451" s="401"/>
      <c r="TT451" s="401"/>
      <c r="TU451" s="401"/>
      <c r="TV451" s="401"/>
      <c r="TW451" s="401"/>
      <c r="TX451" s="401"/>
      <c r="TY451" s="401"/>
      <c r="TZ451" s="401"/>
      <c r="UA451" s="401"/>
      <c r="UB451" s="401"/>
      <c r="UC451" s="401"/>
      <c r="UD451" s="401"/>
      <c r="UE451" s="401"/>
      <c r="UF451" s="401"/>
      <c r="UG451" s="401"/>
      <c r="UH451" s="401"/>
      <c r="UI451" s="401"/>
      <c r="UJ451" s="401"/>
      <c r="UK451" s="401"/>
      <c r="UL451" s="401"/>
      <c r="UM451" s="401"/>
    </row>
    <row r="452" spans="1:559" s="401" customFormat="1" ht="13.95" customHeight="1">
      <c r="A452" s="953"/>
      <c r="B452" s="468" t="s">
        <v>1515</v>
      </c>
      <c r="C452" s="469" t="s">
        <v>726</v>
      </c>
      <c r="D452" s="469" t="s">
        <v>1741</v>
      </c>
      <c r="E452" s="469" t="s">
        <v>1742</v>
      </c>
      <c r="F452" s="470">
        <v>33.229999999999997</v>
      </c>
      <c r="G452" s="470">
        <v>0.88</v>
      </c>
      <c r="H452" s="470">
        <v>2.99</v>
      </c>
      <c r="I452" s="471">
        <f t="shared" ref="I452:L454" si="243">I451</f>
        <v>4</v>
      </c>
      <c r="J452" s="472">
        <f t="shared" si="243"/>
        <v>34.489999999999995</v>
      </c>
      <c r="K452" s="472">
        <f t="shared" si="243"/>
        <v>2.5268293703110771</v>
      </c>
      <c r="L452" s="473">
        <f t="shared" si="243"/>
        <v>7.3262666579039654E-2</v>
      </c>
      <c r="M452" s="474">
        <f t="shared" si="213"/>
        <v>0.49864862851617076</v>
      </c>
      <c r="N452" s="475">
        <f t="shared" si="214"/>
        <v>0.30901347039620208</v>
      </c>
      <c r="O452" s="475">
        <f t="shared" si="215"/>
        <v>0.38197305920759583</v>
      </c>
      <c r="P452" s="475">
        <f t="shared" si="216"/>
        <v>0.61802694079240417</v>
      </c>
      <c r="Q452" s="476">
        <f t="shared" si="217"/>
        <v>2.4721077631696167</v>
      </c>
      <c r="R452" s="477"/>
      <c r="S452" s="472"/>
      <c r="T452" s="472"/>
      <c r="U452" s="473"/>
      <c r="V452" s="478">
        <f t="shared" si="218"/>
        <v>1.259999999999998</v>
      </c>
      <c r="W452" s="478">
        <f t="shared" si="219"/>
        <v>1.383</v>
      </c>
      <c r="X452" s="479">
        <f t="shared" si="220"/>
        <v>3.4946050191402196</v>
      </c>
      <c r="Y452" s="480" t="str">
        <f t="shared" si="221"/>
        <v>Accept</v>
      </c>
      <c r="Z452" s="479">
        <v>1.0780000000000001</v>
      </c>
      <c r="AA452" s="479">
        <f>Z452*K452</f>
        <v>2.7239220611953412</v>
      </c>
      <c r="AB452" s="481" t="str">
        <f t="shared" si="242"/>
        <v>Accept</v>
      </c>
      <c r="AC452" s="481"/>
      <c r="AD452" s="479"/>
      <c r="AE452" s="481"/>
      <c r="AF452" s="464"/>
      <c r="AG452" s="482"/>
      <c r="AH452" s="482"/>
      <c r="AI452" s="483"/>
      <c r="AJ452" s="552"/>
      <c r="AK452" s="552"/>
      <c r="AL452" s="552"/>
    </row>
    <row r="453" spans="1:559" s="401" customFormat="1" ht="13.95" customHeight="1">
      <c r="A453" s="953"/>
      <c r="B453" s="468" t="s">
        <v>1515</v>
      </c>
      <c r="C453" s="469" t="s">
        <v>726</v>
      </c>
      <c r="D453" s="469" t="s">
        <v>1743</v>
      </c>
      <c r="E453" s="469" t="s">
        <v>1744</v>
      </c>
      <c r="F453" s="470">
        <v>38.28</v>
      </c>
      <c r="G453" s="470">
        <v>1.03</v>
      </c>
      <c r="H453" s="470">
        <v>3.46</v>
      </c>
      <c r="I453" s="471">
        <f t="shared" si="243"/>
        <v>4</v>
      </c>
      <c r="J453" s="472">
        <f t="shared" si="243"/>
        <v>34.489999999999995</v>
      </c>
      <c r="K453" s="472">
        <f t="shared" si="243"/>
        <v>2.5268293703110771</v>
      </c>
      <c r="L453" s="473">
        <f t="shared" si="243"/>
        <v>7.3262666579039654E-2</v>
      </c>
      <c r="M453" s="474">
        <f t="shared" si="213"/>
        <v>1.4999034143462646</v>
      </c>
      <c r="N453" s="475">
        <f t="shared" si="214"/>
        <v>0.93318028828328836</v>
      </c>
      <c r="O453" s="475">
        <f t="shared" si="215"/>
        <v>0.86636057656657672</v>
      </c>
      <c r="P453" s="475">
        <f t="shared" si="216"/>
        <v>0.13363942343342328</v>
      </c>
      <c r="Q453" s="476">
        <f t="shared" si="217"/>
        <v>0.53455769373369311</v>
      </c>
      <c r="R453" s="477"/>
      <c r="S453" s="472"/>
      <c r="T453" s="472"/>
      <c r="U453" s="473"/>
      <c r="V453" s="478">
        <f t="shared" si="218"/>
        <v>3.7900000000000063</v>
      </c>
      <c r="W453" s="478">
        <f t="shared" si="219"/>
        <v>1.383</v>
      </c>
      <c r="X453" s="479">
        <f t="shared" si="220"/>
        <v>3.4946050191402196</v>
      </c>
      <c r="Y453" s="480" t="str">
        <f t="shared" si="221"/>
        <v>Reject</v>
      </c>
      <c r="Z453" s="479"/>
      <c r="AA453" s="479"/>
      <c r="AB453" s="481"/>
      <c r="AC453" s="481"/>
      <c r="AD453" s="479"/>
      <c r="AE453" s="481"/>
      <c r="AF453" s="464"/>
      <c r="AG453" s="482"/>
      <c r="AH453" s="482"/>
      <c r="AI453" s="483"/>
      <c r="AJ453" s="552"/>
      <c r="AK453" s="552"/>
      <c r="AL453" s="552"/>
    </row>
    <row r="454" spans="1:559" s="501" customFormat="1" ht="13.95" customHeight="1">
      <c r="A454" s="954"/>
      <c r="B454" s="484" t="s">
        <v>1515</v>
      </c>
      <c r="C454" s="485" t="s">
        <v>726</v>
      </c>
      <c r="D454" s="485" t="s">
        <v>1745</v>
      </c>
      <c r="E454" s="485" t="s">
        <v>1746</v>
      </c>
      <c r="F454" s="486">
        <v>33.26</v>
      </c>
      <c r="G454" s="486">
        <v>0.87</v>
      </c>
      <c r="H454" s="486">
        <v>2.99</v>
      </c>
      <c r="I454" s="487">
        <f t="shared" si="243"/>
        <v>4</v>
      </c>
      <c r="J454" s="488">
        <f t="shared" si="243"/>
        <v>34.489999999999995</v>
      </c>
      <c r="K454" s="488">
        <f t="shared" si="243"/>
        <v>2.5268293703110771</v>
      </c>
      <c r="L454" s="489">
        <f t="shared" si="243"/>
        <v>7.3262666579039654E-2</v>
      </c>
      <c r="M454" s="490">
        <f t="shared" si="213"/>
        <v>0.48677604212292813</v>
      </c>
      <c r="N454" s="491">
        <f t="shared" si="214"/>
        <v>0.31320852507806596</v>
      </c>
      <c r="O454" s="491">
        <f t="shared" si="215"/>
        <v>0.37358294984386808</v>
      </c>
      <c r="P454" s="491">
        <f t="shared" si="216"/>
        <v>0.62641705015613192</v>
      </c>
      <c r="Q454" s="492">
        <f t="shared" si="217"/>
        <v>2.5056682006245277</v>
      </c>
      <c r="R454" s="493"/>
      <c r="S454" s="488"/>
      <c r="T454" s="488"/>
      <c r="U454" s="489"/>
      <c r="V454" s="494">
        <f t="shared" si="218"/>
        <v>1.2299999999999969</v>
      </c>
      <c r="W454" s="494">
        <f t="shared" si="219"/>
        <v>1.383</v>
      </c>
      <c r="X454" s="495">
        <f t="shared" si="220"/>
        <v>3.4946050191402196</v>
      </c>
      <c r="Y454" s="496" t="str">
        <f t="shared" si="221"/>
        <v>Accept</v>
      </c>
      <c r="Z454" s="495">
        <v>1.0780000000000001</v>
      </c>
      <c r="AA454" s="495">
        <f>Z454*K454</f>
        <v>2.7239220611953412</v>
      </c>
      <c r="AB454" s="497" t="str">
        <f t="shared" ref="AB454" si="244">IF(V454&gt;AA454, "Reject", "Accept")</f>
        <v>Accept</v>
      </c>
      <c r="AC454" s="497"/>
      <c r="AD454" s="495"/>
      <c r="AE454" s="497"/>
      <c r="AF454" s="498"/>
      <c r="AG454" s="499"/>
      <c r="AH454" s="499"/>
      <c r="AI454" s="500"/>
      <c r="AJ454" s="552"/>
      <c r="AK454" s="552"/>
      <c r="AL454" s="552"/>
      <c r="AM454" s="401"/>
      <c r="AN454" s="401"/>
      <c r="AO454" s="401"/>
      <c r="AP454" s="401"/>
      <c r="AQ454" s="401"/>
      <c r="AR454" s="401"/>
      <c r="AS454" s="401"/>
      <c r="AT454" s="401"/>
      <c r="AU454" s="401"/>
      <c r="AV454" s="401"/>
      <c r="AW454" s="401"/>
      <c r="AX454" s="401"/>
      <c r="AY454" s="401"/>
      <c r="AZ454" s="401"/>
      <c r="BA454" s="401"/>
      <c r="BB454" s="401"/>
      <c r="BC454" s="401"/>
      <c r="BD454" s="401"/>
      <c r="BE454" s="401"/>
      <c r="BF454" s="401"/>
      <c r="BG454" s="401"/>
      <c r="BH454" s="401"/>
      <c r="BI454" s="401"/>
      <c r="BJ454" s="401"/>
      <c r="BK454" s="401"/>
      <c r="BL454" s="401"/>
      <c r="BM454" s="401"/>
      <c r="BN454" s="401"/>
      <c r="BO454" s="401"/>
      <c r="BP454" s="401"/>
      <c r="BQ454" s="401"/>
      <c r="BR454" s="401"/>
      <c r="BS454" s="401"/>
      <c r="BT454" s="401"/>
      <c r="BU454" s="401"/>
      <c r="BV454" s="401"/>
      <c r="BW454" s="401"/>
      <c r="BX454" s="401"/>
      <c r="BY454" s="401"/>
      <c r="BZ454" s="401"/>
      <c r="CA454" s="401"/>
      <c r="CB454" s="401"/>
      <c r="CC454" s="401"/>
      <c r="CD454" s="401"/>
      <c r="CE454" s="401"/>
      <c r="CF454" s="401"/>
      <c r="CG454" s="401"/>
      <c r="CH454" s="401"/>
      <c r="CI454" s="401"/>
      <c r="CJ454" s="401"/>
      <c r="CK454" s="401"/>
      <c r="CL454" s="401"/>
      <c r="CM454" s="401"/>
      <c r="CN454" s="401"/>
      <c r="CO454" s="401"/>
      <c r="CP454" s="401"/>
      <c r="CQ454" s="401"/>
      <c r="CR454" s="401"/>
      <c r="CS454" s="401"/>
      <c r="CT454" s="401"/>
      <c r="CU454" s="401"/>
      <c r="CV454" s="401"/>
      <c r="CW454" s="401"/>
      <c r="CX454" s="401"/>
      <c r="CY454" s="401"/>
      <c r="CZ454" s="401"/>
      <c r="DA454" s="401"/>
      <c r="DB454" s="401"/>
      <c r="DC454" s="401"/>
      <c r="DD454" s="401"/>
      <c r="DE454" s="401"/>
      <c r="DF454" s="401"/>
      <c r="DG454" s="401"/>
      <c r="DH454" s="401"/>
      <c r="DI454" s="401"/>
      <c r="DJ454" s="401"/>
      <c r="DK454" s="401"/>
      <c r="DL454" s="401"/>
      <c r="DM454" s="401"/>
      <c r="DN454" s="401"/>
      <c r="DO454" s="401"/>
      <c r="DP454" s="401"/>
      <c r="DQ454" s="401"/>
      <c r="DR454" s="401"/>
      <c r="DS454" s="401"/>
      <c r="DT454" s="401"/>
      <c r="DU454" s="401"/>
      <c r="DV454" s="401"/>
      <c r="DW454" s="401"/>
      <c r="DX454" s="401"/>
      <c r="DY454" s="401"/>
      <c r="DZ454" s="401"/>
      <c r="EA454" s="401"/>
      <c r="EB454" s="401"/>
      <c r="EC454" s="401"/>
      <c r="ED454" s="401"/>
      <c r="EE454" s="401"/>
      <c r="EF454" s="401"/>
      <c r="EG454" s="401"/>
      <c r="EH454" s="401"/>
      <c r="EI454" s="401"/>
      <c r="EJ454" s="401"/>
      <c r="EK454" s="401"/>
      <c r="EL454" s="401"/>
      <c r="EM454" s="401"/>
      <c r="EN454" s="401"/>
      <c r="EO454" s="401"/>
      <c r="EP454" s="401"/>
      <c r="EQ454" s="401"/>
      <c r="ER454" s="401"/>
      <c r="ES454" s="401"/>
      <c r="ET454" s="401"/>
      <c r="EU454" s="401"/>
      <c r="EV454" s="401"/>
      <c r="EW454" s="401"/>
      <c r="EX454" s="401"/>
      <c r="EY454" s="401"/>
      <c r="EZ454" s="401"/>
      <c r="FA454" s="401"/>
      <c r="FB454" s="401"/>
      <c r="FC454" s="401"/>
      <c r="FD454" s="401"/>
      <c r="FE454" s="401"/>
      <c r="FF454" s="401"/>
      <c r="FG454" s="401"/>
      <c r="FH454" s="401"/>
      <c r="FI454" s="401"/>
      <c r="FJ454" s="401"/>
      <c r="FK454" s="401"/>
      <c r="FL454" s="401"/>
      <c r="FM454" s="401"/>
      <c r="FN454" s="401"/>
      <c r="FO454" s="401"/>
      <c r="FP454" s="401"/>
      <c r="FQ454" s="401"/>
      <c r="FR454" s="401"/>
      <c r="FS454" s="401"/>
      <c r="FT454" s="401"/>
      <c r="FU454" s="401"/>
      <c r="FV454" s="401"/>
      <c r="FW454" s="401"/>
      <c r="FX454" s="401"/>
      <c r="FY454" s="401"/>
      <c r="FZ454" s="401"/>
      <c r="GA454" s="401"/>
      <c r="GB454" s="401"/>
      <c r="GC454" s="401"/>
      <c r="GD454" s="401"/>
      <c r="GE454" s="401"/>
      <c r="GF454" s="401"/>
      <c r="GG454" s="401"/>
      <c r="GH454" s="401"/>
      <c r="GI454" s="401"/>
      <c r="GJ454" s="401"/>
      <c r="GK454" s="401"/>
      <c r="GL454" s="401"/>
      <c r="GM454" s="401"/>
      <c r="GN454" s="401"/>
      <c r="GO454" s="401"/>
      <c r="GP454" s="401"/>
      <c r="GQ454" s="401"/>
      <c r="GR454" s="401"/>
      <c r="GS454" s="401"/>
      <c r="GT454" s="401"/>
      <c r="GU454" s="401"/>
      <c r="GV454" s="401"/>
      <c r="GW454" s="401"/>
      <c r="GX454" s="401"/>
      <c r="GY454" s="401"/>
      <c r="GZ454" s="401"/>
      <c r="HA454" s="401"/>
      <c r="HB454" s="401"/>
      <c r="HC454" s="401"/>
      <c r="HD454" s="401"/>
      <c r="HE454" s="401"/>
      <c r="HF454" s="401"/>
      <c r="HG454" s="401"/>
      <c r="HH454" s="401"/>
      <c r="HI454" s="401"/>
      <c r="HJ454" s="401"/>
      <c r="HK454" s="401"/>
      <c r="HL454" s="401"/>
      <c r="HM454" s="401"/>
      <c r="HN454" s="401"/>
      <c r="HO454" s="401"/>
      <c r="HP454" s="401"/>
      <c r="HQ454" s="401"/>
      <c r="HR454" s="401"/>
      <c r="HS454" s="401"/>
      <c r="HT454" s="401"/>
      <c r="HU454" s="401"/>
      <c r="HV454" s="401"/>
      <c r="HW454" s="401"/>
      <c r="HX454" s="401"/>
      <c r="HY454" s="401"/>
      <c r="HZ454" s="401"/>
      <c r="IA454" s="401"/>
      <c r="IB454" s="401"/>
      <c r="IC454" s="401"/>
      <c r="ID454" s="401"/>
      <c r="IE454" s="401"/>
      <c r="IF454" s="401"/>
      <c r="IG454" s="401"/>
      <c r="IH454" s="401"/>
      <c r="II454" s="401"/>
      <c r="IJ454" s="401"/>
      <c r="IK454" s="401"/>
      <c r="IL454" s="401"/>
      <c r="IM454" s="401"/>
      <c r="IN454" s="401"/>
      <c r="IO454" s="401"/>
      <c r="IP454" s="401"/>
      <c r="IQ454" s="401"/>
      <c r="IR454" s="401"/>
      <c r="IS454" s="401"/>
      <c r="IT454" s="401"/>
      <c r="IU454" s="401"/>
      <c r="IV454" s="401"/>
      <c r="IW454" s="401"/>
      <c r="IX454" s="401"/>
      <c r="IY454" s="401"/>
      <c r="IZ454" s="401"/>
      <c r="JA454" s="401"/>
      <c r="JB454" s="401"/>
      <c r="JC454" s="401"/>
      <c r="JD454" s="401"/>
      <c r="JE454" s="401"/>
      <c r="JF454" s="401"/>
      <c r="JG454" s="401"/>
      <c r="JH454" s="401"/>
      <c r="JI454" s="401"/>
      <c r="JJ454" s="401"/>
      <c r="JK454" s="401"/>
      <c r="JL454" s="401"/>
      <c r="JM454" s="401"/>
      <c r="JN454" s="401"/>
      <c r="JO454" s="401"/>
      <c r="JP454" s="401"/>
      <c r="JQ454" s="401"/>
      <c r="JR454" s="401"/>
      <c r="JS454" s="401"/>
      <c r="JT454" s="401"/>
      <c r="JU454" s="401"/>
      <c r="JV454" s="401"/>
      <c r="JW454" s="401"/>
      <c r="JX454" s="401"/>
      <c r="JY454" s="401"/>
      <c r="JZ454" s="401"/>
      <c r="KA454" s="401"/>
      <c r="KB454" s="401"/>
      <c r="KC454" s="401"/>
      <c r="KD454" s="401"/>
      <c r="KE454" s="401"/>
      <c r="KF454" s="401"/>
      <c r="KG454" s="401"/>
      <c r="KH454" s="401"/>
      <c r="KI454" s="401"/>
      <c r="KJ454" s="401"/>
      <c r="KK454" s="401"/>
      <c r="KL454" s="401"/>
      <c r="KM454" s="401"/>
      <c r="KN454" s="401"/>
      <c r="KO454" s="401"/>
      <c r="KP454" s="401"/>
      <c r="KQ454" s="401"/>
      <c r="KR454" s="401"/>
      <c r="KS454" s="401"/>
      <c r="KT454" s="401"/>
      <c r="KU454" s="401"/>
      <c r="KV454" s="401"/>
      <c r="KW454" s="401"/>
      <c r="KX454" s="401"/>
      <c r="KY454" s="401"/>
      <c r="KZ454" s="401"/>
      <c r="LA454" s="401"/>
      <c r="LB454" s="401"/>
      <c r="LC454" s="401"/>
      <c r="LD454" s="401"/>
      <c r="LE454" s="401"/>
      <c r="LF454" s="401"/>
      <c r="LG454" s="401"/>
      <c r="LH454" s="401"/>
      <c r="LI454" s="401"/>
      <c r="LJ454" s="401"/>
      <c r="LK454" s="401"/>
      <c r="LL454" s="401"/>
      <c r="LM454" s="401"/>
      <c r="LN454" s="401"/>
      <c r="LO454" s="401"/>
      <c r="LP454" s="401"/>
      <c r="LQ454" s="401"/>
      <c r="LR454" s="401"/>
      <c r="LS454" s="401"/>
      <c r="LT454" s="401"/>
      <c r="LU454" s="401"/>
      <c r="LV454" s="401"/>
      <c r="LW454" s="401"/>
      <c r="LX454" s="401"/>
      <c r="LY454" s="401"/>
      <c r="LZ454" s="401"/>
      <c r="MA454" s="401"/>
      <c r="MB454" s="401"/>
      <c r="MC454" s="401"/>
      <c r="MD454" s="401"/>
      <c r="ME454" s="401"/>
      <c r="MF454" s="401"/>
      <c r="MG454" s="401"/>
      <c r="MH454" s="401"/>
      <c r="MI454" s="401"/>
      <c r="MJ454" s="401"/>
      <c r="MK454" s="401"/>
      <c r="ML454" s="401"/>
      <c r="MM454" s="401"/>
      <c r="MN454" s="401"/>
      <c r="MO454" s="401"/>
      <c r="MP454" s="401"/>
      <c r="MQ454" s="401"/>
      <c r="MR454" s="401"/>
      <c r="MS454" s="401"/>
      <c r="MT454" s="401"/>
      <c r="MU454" s="401"/>
      <c r="MV454" s="401"/>
      <c r="MW454" s="401"/>
      <c r="MX454" s="401"/>
      <c r="MY454" s="401"/>
      <c r="MZ454" s="401"/>
      <c r="NA454" s="401"/>
      <c r="NB454" s="401"/>
      <c r="NC454" s="401"/>
      <c r="ND454" s="401"/>
      <c r="NE454" s="401"/>
      <c r="NF454" s="401"/>
      <c r="NG454" s="401"/>
      <c r="NH454" s="401"/>
      <c r="NI454" s="401"/>
      <c r="NJ454" s="401"/>
      <c r="NK454" s="401"/>
      <c r="NL454" s="401"/>
      <c r="NM454" s="401"/>
      <c r="NN454" s="401"/>
      <c r="NO454" s="401"/>
      <c r="NP454" s="401"/>
      <c r="NQ454" s="401"/>
      <c r="NR454" s="401"/>
      <c r="NS454" s="401"/>
      <c r="NT454" s="401"/>
      <c r="NU454" s="401"/>
      <c r="NV454" s="401"/>
      <c r="NW454" s="401"/>
      <c r="NX454" s="401"/>
      <c r="NY454" s="401"/>
      <c r="NZ454" s="401"/>
      <c r="OA454" s="401"/>
      <c r="OB454" s="401"/>
      <c r="OC454" s="401"/>
      <c r="OD454" s="401"/>
      <c r="OE454" s="401"/>
      <c r="OF454" s="401"/>
      <c r="OG454" s="401"/>
      <c r="OH454" s="401"/>
      <c r="OI454" s="401"/>
      <c r="OJ454" s="401"/>
      <c r="OK454" s="401"/>
      <c r="OL454" s="401"/>
      <c r="OM454" s="401"/>
      <c r="ON454" s="401"/>
      <c r="OO454" s="401"/>
      <c r="OP454" s="401"/>
      <c r="OQ454" s="401"/>
      <c r="OR454" s="401"/>
      <c r="OS454" s="401"/>
      <c r="OT454" s="401"/>
      <c r="OU454" s="401"/>
      <c r="OV454" s="401"/>
      <c r="OW454" s="401"/>
      <c r="OX454" s="401"/>
      <c r="OY454" s="401"/>
      <c r="OZ454" s="401"/>
      <c r="PA454" s="401"/>
      <c r="PB454" s="401"/>
      <c r="PC454" s="401"/>
      <c r="PD454" s="401"/>
      <c r="PE454" s="401"/>
      <c r="PF454" s="401"/>
      <c r="PG454" s="401"/>
      <c r="PH454" s="401"/>
      <c r="PI454" s="401"/>
      <c r="PJ454" s="401"/>
      <c r="PK454" s="401"/>
      <c r="PL454" s="401"/>
      <c r="PM454" s="401"/>
      <c r="PN454" s="401"/>
      <c r="PO454" s="401"/>
      <c r="PP454" s="401"/>
      <c r="PQ454" s="401"/>
      <c r="PR454" s="401"/>
      <c r="PS454" s="401"/>
      <c r="PT454" s="401"/>
      <c r="PU454" s="401"/>
      <c r="PV454" s="401"/>
      <c r="PW454" s="401"/>
      <c r="PX454" s="401"/>
      <c r="PY454" s="401"/>
      <c r="PZ454" s="401"/>
      <c r="QA454" s="401"/>
      <c r="QB454" s="401"/>
      <c r="QC454" s="401"/>
      <c r="QD454" s="401"/>
      <c r="QE454" s="401"/>
      <c r="QF454" s="401"/>
      <c r="QG454" s="401"/>
      <c r="QH454" s="401"/>
      <c r="QI454" s="401"/>
      <c r="QJ454" s="401"/>
      <c r="QK454" s="401"/>
      <c r="QL454" s="401"/>
      <c r="QM454" s="401"/>
      <c r="QN454" s="401"/>
      <c r="QO454" s="401"/>
      <c r="QP454" s="401"/>
      <c r="QQ454" s="401"/>
      <c r="QR454" s="401"/>
      <c r="QS454" s="401"/>
      <c r="QT454" s="401"/>
      <c r="QU454" s="401"/>
      <c r="QV454" s="401"/>
      <c r="QW454" s="401"/>
      <c r="QX454" s="401"/>
      <c r="QY454" s="401"/>
      <c r="QZ454" s="401"/>
      <c r="RA454" s="401"/>
      <c r="RB454" s="401"/>
      <c r="RC454" s="401"/>
      <c r="RD454" s="401"/>
      <c r="RE454" s="401"/>
      <c r="RF454" s="401"/>
      <c r="RG454" s="401"/>
      <c r="RH454" s="401"/>
      <c r="RI454" s="401"/>
      <c r="RJ454" s="401"/>
      <c r="RK454" s="401"/>
      <c r="RL454" s="401"/>
      <c r="RM454" s="401"/>
      <c r="RN454" s="401"/>
      <c r="RO454" s="401"/>
      <c r="RP454" s="401"/>
      <c r="RQ454" s="401"/>
      <c r="RR454" s="401"/>
      <c r="RS454" s="401"/>
      <c r="RT454" s="401"/>
      <c r="RU454" s="401"/>
      <c r="RV454" s="401"/>
      <c r="RW454" s="401"/>
      <c r="RX454" s="401"/>
      <c r="RY454" s="401"/>
      <c r="RZ454" s="401"/>
      <c r="SA454" s="401"/>
      <c r="SB454" s="401"/>
      <c r="SC454" s="401"/>
      <c r="SD454" s="401"/>
      <c r="SE454" s="401"/>
      <c r="SF454" s="401"/>
      <c r="SG454" s="401"/>
      <c r="SH454" s="401"/>
      <c r="SI454" s="401"/>
      <c r="SJ454" s="401"/>
      <c r="SK454" s="401"/>
      <c r="SL454" s="401"/>
      <c r="SM454" s="401"/>
      <c r="SN454" s="401"/>
      <c r="SO454" s="401"/>
      <c r="SP454" s="401"/>
      <c r="SQ454" s="401"/>
      <c r="SR454" s="401"/>
      <c r="SS454" s="401"/>
      <c r="ST454" s="401"/>
      <c r="SU454" s="401"/>
      <c r="SV454" s="401"/>
      <c r="SW454" s="401"/>
      <c r="SX454" s="401"/>
      <c r="SY454" s="401"/>
      <c r="SZ454" s="401"/>
      <c r="TA454" s="401"/>
      <c r="TB454" s="401"/>
      <c r="TC454" s="401"/>
      <c r="TD454" s="401"/>
      <c r="TE454" s="401"/>
      <c r="TF454" s="401"/>
      <c r="TG454" s="401"/>
      <c r="TH454" s="401"/>
      <c r="TI454" s="401"/>
      <c r="TJ454" s="401"/>
      <c r="TK454" s="401"/>
      <c r="TL454" s="401"/>
      <c r="TM454" s="401"/>
      <c r="TN454" s="401"/>
      <c r="TO454" s="401"/>
      <c r="TP454" s="401"/>
      <c r="TQ454" s="401"/>
      <c r="TR454" s="401"/>
      <c r="TS454" s="401"/>
      <c r="TT454" s="401"/>
      <c r="TU454" s="401"/>
      <c r="TV454" s="401"/>
      <c r="TW454" s="401"/>
      <c r="TX454" s="401"/>
      <c r="TY454" s="401"/>
      <c r="TZ454" s="401"/>
      <c r="UA454" s="401"/>
      <c r="UB454" s="401"/>
      <c r="UC454" s="401"/>
      <c r="UD454" s="401"/>
      <c r="UE454" s="401"/>
      <c r="UF454" s="401"/>
      <c r="UG454" s="401"/>
      <c r="UH454" s="401"/>
      <c r="UI454" s="401"/>
      <c r="UJ454" s="401"/>
      <c r="UK454" s="401"/>
      <c r="UL454" s="401"/>
      <c r="UM454" s="401"/>
    </row>
    <row r="455" spans="1:559" s="467" customFormat="1" ht="13.95" customHeight="1">
      <c r="A455" s="952" t="s">
        <v>1747</v>
      </c>
      <c r="B455" s="450" t="s">
        <v>1515</v>
      </c>
      <c r="C455" s="451" t="s">
        <v>1748</v>
      </c>
      <c r="D455" s="451" t="s">
        <v>1749</v>
      </c>
      <c r="E455" s="451" t="s">
        <v>1750</v>
      </c>
      <c r="F455" s="452">
        <v>59.14</v>
      </c>
      <c r="G455" s="452">
        <v>1.48</v>
      </c>
      <c r="H455" s="452">
        <v>5.33</v>
      </c>
      <c r="I455" s="453">
        <f>COUNT(F455:F458)</f>
        <v>4</v>
      </c>
      <c r="J455" s="458">
        <f>AVERAGE(F455:F458)</f>
        <v>41.942500000000003</v>
      </c>
      <c r="K455" s="458">
        <f>STDEV(F455:F458)</f>
        <v>16.270538559002894</v>
      </c>
      <c r="L455" s="459">
        <f>K455/J455</f>
        <v>0.38792486282417338</v>
      </c>
      <c r="M455" s="454">
        <f t="shared" si="213"/>
        <v>1.0569717737145334</v>
      </c>
      <c r="N455" s="455">
        <f t="shared" si="214"/>
        <v>0.85473776514362121</v>
      </c>
      <c r="O455" s="455">
        <f t="shared" si="215"/>
        <v>0.70947553028724242</v>
      </c>
      <c r="P455" s="455">
        <f t="shared" si="216"/>
        <v>0.29052446971275758</v>
      </c>
      <c r="Q455" s="456">
        <f t="shared" si="217"/>
        <v>1.1620978788510303</v>
      </c>
      <c r="R455" s="457">
        <f>COUNT(F455:F458)</f>
        <v>4</v>
      </c>
      <c r="S455" s="458">
        <f>AVERAGE(F455:F458)</f>
        <v>41.942500000000003</v>
      </c>
      <c r="T455" s="458">
        <f>STDEV(F455:F458)</f>
        <v>16.270538559002894</v>
      </c>
      <c r="U455" s="459">
        <f>T455/S455</f>
        <v>0.38792486282417338</v>
      </c>
      <c r="V455" s="460">
        <f t="shared" si="218"/>
        <v>17.197499999999998</v>
      </c>
      <c r="W455" s="460">
        <f t="shared" si="219"/>
        <v>1.383</v>
      </c>
      <c r="X455" s="461">
        <f t="shared" si="220"/>
        <v>22.502154827101002</v>
      </c>
      <c r="Y455" s="462" t="str">
        <f t="shared" si="221"/>
        <v>Accept</v>
      </c>
      <c r="Z455" s="461"/>
      <c r="AA455" s="461"/>
      <c r="AB455" s="463"/>
      <c r="AC455" s="463"/>
      <c r="AD455" s="461"/>
      <c r="AE455" s="463"/>
      <c r="AF455" s="464">
        <f>COUNT(F455:F458)</f>
        <v>4</v>
      </c>
      <c r="AG455" s="465">
        <f>AVERAGE(F455:F458)</f>
        <v>41.942500000000003</v>
      </c>
      <c r="AH455" s="465">
        <f>STDEV(F455:F458)</f>
        <v>16.270538559002894</v>
      </c>
      <c r="AI455" s="466">
        <f>AH455/AG455</f>
        <v>0.38792486282417338</v>
      </c>
      <c r="AJ455" s="552"/>
      <c r="AK455" s="552"/>
      <c r="AL455" s="552"/>
      <c r="AM455" s="401"/>
      <c r="AN455" s="401"/>
      <c r="AO455" s="401"/>
      <c r="AP455" s="401"/>
      <c r="AQ455" s="401"/>
      <c r="AR455" s="401"/>
      <c r="AS455" s="401"/>
      <c r="AT455" s="401"/>
      <c r="AU455" s="401"/>
      <c r="AV455" s="401"/>
      <c r="AW455" s="401"/>
      <c r="AX455" s="401"/>
      <c r="AY455" s="401"/>
      <c r="AZ455" s="401"/>
      <c r="BA455" s="401"/>
      <c r="BB455" s="401"/>
      <c r="BC455" s="401"/>
      <c r="BD455" s="401"/>
      <c r="BE455" s="401"/>
      <c r="BF455" s="401"/>
      <c r="BG455" s="401"/>
      <c r="BH455" s="401"/>
      <c r="BI455" s="401"/>
      <c r="BJ455" s="401"/>
      <c r="BK455" s="401"/>
      <c r="BL455" s="401"/>
      <c r="BM455" s="401"/>
      <c r="BN455" s="401"/>
      <c r="BO455" s="401"/>
      <c r="BP455" s="401"/>
      <c r="BQ455" s="401"/>
      <c r="BR455" s="401"/>
      <c r="BS455" s="401"/>
      <c r="BT455" s="401"/>
      <c r="BU455" s="401"/>
      <c r="BV455" s="401"/>
      <c r="BW455" s="401"/>
      <c r="BX455" s="401"/>
      <c r="BY455" s="401"/>
      <c r="BZ455" s="401"/>
      <c r="CA455" s="401"/>
      <c r="CB455" s="401"/>
      <c r="CC455" s="401"/>
      <c r="CD455" s="401"/>
      <c r="CE455" s="401"/>
      <c r="CF455" s="401"/>
      <c r="CG455" s="401"/>
      <c r="CH455" s="401"/>
      <c r="CI455" s="401"/>
      <c r="CJ455" s="401"/>
      <c r="CK455" s="401"/>
      <c r="CL455" s="401"/>
      <c r="CM455" s="401"/>
      <c r="CN455" s="401"/>
      <c r="CO455" s="401"/>
      <c r="CP455" s="401"/>
      <c r="CQ455" s="401"/>
      <c r="CR455" s="401"/>
      <c r="CS455" s="401"/>
      <c r="CT455" s="401"/>
      <c r="CU455" s="401"/>
      <c r="CV455" s="401"/>
      <c r="CW455" s="401"/>
      <c r="CX455" s="401"/>
      <c r="CY455" s="401"/>
      <c r="CZ455" s="401"/>
      <c r="DA455" s="401"/>
      <c r="DB455" s="401"/>
      <c r="DC455" s="401"/>
      <c r="DD455" s="401"/>
      <c r="DE455" s="401"/>
      <c r="DF455" s="401"/>
      <c r="DG455" s="401"/>
      <c r="DH455" s="401"/>
      <c r="DI455" s="401"/>
      <c r="DJ455" s="401"/>
      <c r="DK455" s="401"/>
      <c r="DL455" s="401"/>
      <c r="DM455" s="401"/>
      <c r="DN455" s="401"/>
      <c r="DO455" s="401"/>
      <c r="DP455" s="401"/>
      <c r="DQ455" s="401"/>
      <c r="DR455" s="401"/>
      <c r="DS455" s="401"/>
      <c r="DT455" s="401"/>
      <c r="DU455" s="401"/>
      <c r="DV455" s="401"/>
      <c r="DW455" s="401"/>
      <c r="DX455" s="401"/>
      <c r="DY455" s="401"/>
      <c r="DZ455" s="401"/>
      <c r="EA455" s="401"/>
      <c r="EB455" s="401"/>
      <c r="EC455" s="401"/>
      <c r="ED455" s="401"/>
      <c r="EE455" s="401"/>
      <c r="EF455" s="401"/>
      <c r="EG455" s="401"/>
      <c r="EH455" s="401"/>
      <c r="EI455" s="401"/>
      <c r="EJ455" s="401"/>
      <c r="EK455" s="401"/>
      <c r="EL455" s="401"/>
      <c r="EM455" s="401"/>
      <c r="EN455" s="401"/>
      <c r="EO455" s="401"/>
      <c r="EP455" s="401"/>
      <c r="EQ455" s="401"/>
      <c r="ER455" s="401"/>
      <c r="ES455" s="401"/>
      <c r="ET455" s="401"/>
      <c r="EU455" s="401"/>
      <c r="EV455" s="401"/>
      <c r="EW455" s="401"/>
      <c r="EX455" s="401"/>
      <c r="EY455" s="401"/>
      <c r="EZ455" s="401"/>
      <c r="FA455" s="401"/>
      <c r="FB455" s="401"/>
      <c r="FC455" s="401"/>
      <c r="FD455" s="401"/>
      <c r="FE455" s="401"/>
      <c r="FF455" s="401"/>
      <c r="FG455" s="401"/>
      <c r="FH455" s="401"/>
      <c r="FI455" s="401"/>
      <c r="FJ455" s="401"/>
      <c r="FK455" s="401"/>
      <c r="FL455" s="401"/>
      <c r="FM455" s="401"/>
      <c r="FN455" s="401"/>
      <c r="FO455" s="401"/>
      <c r="FP455" s="401"/>
      <c r="FQ455" s="401"/>
      <c r="FR455" s="401"/>
      <c r="FS455" s="401"/>
      <c r="FT455" s="401"/>
      <c r="FU455" s="401"/>
      <c r="FV455" s="401"/>
      <c r="FW455" s="401"/>
      <c r="FX455" s="401"/>
      <c r="FY455" s="401"/>
      <c r="FZ455" s="401"/>
      <c r="GA455" s="401"/>
      <c r="GB455" s="401"/>
      <c r="GC455" s="401"/>
      <c r="GD455" s="401"/>
      <c r="GE455" s="401"/>
      <c r="GF455" s="401"/>
      <c r="GG455" s="401"/>
      <c r="GH455" s="401"/>
      <c r="GI455" s="401"/>
      <c r="GJ455" s="401"/>
      <c r="GK455" s="401"/>
      <c r="GL455" s="401"/>
      <c r="GM455" s="401"/>
      <c r="GN455" s="401"/>
      <c r="GO455" s="401"/>
      <c r="GP455" s="401"/>
      <c r="GQ455" s="401"/>
      <c r="GR455" s="401"/>
      <c r="GS455" s="401"/>
      <c r="GT455" s="401"/>
      <c r="GU455" s="401"/>
      <c r="GV455" s="401"/>
      <c r="GW455" s="401"/>
      <c r="GX455" s="401"/>
      <c r="GY455" s="401"/>
      <c r="GZ455" s="401"/>
      <c r="HA455" s="401"/>
      <c r="HB455" s="401"/>
      <c r="HC455" s="401"/>
      <c r="HD455" s="401"/>
      <c r="HE455" s="401"/>
      <c r="HF455" s="401"/>
      <c r="HG455" s="401"/>
      <c r="HH455" s="401"/>
      <c r="HI455" s="401"/>
      <c r="HJ455" s="401"/>
      <c r="HK455" s="401"/>
      <c r="HL455" s="401"/>
      <c r="HM455" s="401"/>
      <c r="HN455" s="401"/>
      <c r="HO455" s="401"/>
      <c r="HP455" s="401"/>
      <c r="HQ455" s="401"/>
      <c r="HR455" s="401"/>
      <c r="HS455" s="401"/>
      <c r="HT455" s="401"/>
      <c r="HU455" s="401"/>
      <c r="HV455" s="401"/>
      <c r="HW455" s="401"/>
      <c r="HX455" s="401"/>
      <c r="HY455" s="401"/>
      <c r="HZ455" s="401"/>
      <c r="IA455" s="401"/>
      <c r="IB455" s="401"/>
      <c r="IC455" s="401"/>
      <c r="ID455" s="401"/>
      <c r="IE455" s="401"/>
      <c r="IF455" s="401"/>
      <c r="IG455" s="401"/>
      <c r="IH455" s="401"/>
      <c r="II455" s="401"/>
      <c r="IJ455" s="401"/>
      <c r="IK455" s="401"/>
      <c r="IL455" s="401"/>
      <c r="IM455" s="401"/>
      <c r="IN455" s="401"/>
      <c r="IO455" s="401"/>
      <c r="IP455" s="401"/>
      <c r="IQ455" s="401"/>
      <c r="IR455" s="401"/>
      <c r="IS455" s="401"/>
      <c r="IT455" s="401"/>
      <c r="IU455" s="401"/>
      <c r="IV455" s="401"/>
      <c r="IW455" s="401"/>
      <c r="IX455" s="401"/>
      <c r="IY455" s="401"/>
      <c r="IZ455" s="401"/>
      <c r="JA455" s="401"/>
      <c r="JB455" s="401"/>
      <c r="JC455" s="401"/>
      <c r="JD455" s="401"/>
      <c r="JE455" s="401"/>
      <c r="JF455" s="401"/>
      <c r="JG455" s="401"/>
      <c r="JH455" s="401"/>
      <c r="JI455" s="401"/>
      <c r="JJ455" s="401"/>
      <c r="JK455" s="401"/>
      <c r="JL455" s="401"/>
      <c r="JM455" s="401"/>
      <c r="JN455" s="401"/>
      <c r="JO455" s="401"/>
      <c r="JP455" s="401"/>
      <c r="JQ455" s="401"/>
      <c r="JR455" s="401"/>
      <c r="JS455" s="401"/>
      <c r="JT455" s="401"/>
      <c r="JU455" s="401"/>
      <c r="JV455" s="401"/>
      <c r="JW455" s="401"/>
      <c r="JX455" s="401"/>
      <c r="JY455" s="401"/>
      <c r="JZ455" s="401"/>
      <c r="KA455" s="401"/>
      <c r="KB455" s="401"/>
      <c r="KC455" s="401"/>
      <c r="KD455" s="401"/>
      <c r="KE455" s="401"/>
      <c r="KF455" s="401"/>
      <c r="KG455" s="401"/>
      <c r="KH455" s="401"/>
      <c r="KI455" s="401"/>
      <c r="KJ455" s="401"/>
      <c r="KK455" s="401"/>
      <c r="KL455" s="401"/>
      <c r="KM455" s="401"/>
      <c r="KN455" s="401"/>
      <c r="KO455" s="401"/>
      <c r="KP455" s="401"/>
      <c r="KQ455" s="401"/>
      <c r="KR455" s="401"/>
      <c r="KS455" s="401"/>
      <c r="KT455" s="401"/>
      <c r="KU455" s="401"/>
      <c r="KV455" s="401"/>
      <c r="KW455" s="401"/>
      <c r="KX455" s="401"/>
      <c r="KY455" s="401"/>
      <c r="KZ455" s="401"/>
      <c r="LA455" s="401"/>
      <c r="LB455" s="401"/>
      <c r="LC455" s="401"/>
      <c r="LD455" s="401"/>
      <c r="LE455" s="401"/>
      <c r="LF455" s="401"/>
      <c r="LG455" s="401"/>
      <c r="LH455" s="401"/>
      <c r="LI455" s="401"/>
      <c r="LJ455" s="401"/>
      <c r="LK455" s="401"/>
      <c r="LL455" s="401"/>
      <c r="LM455" s="401"/>
      <c r="LN455" s="401"/>
      <c r="LO455" s="401"/>
      <c r="LP455" s="401"/>
      <c r="LQ455" s="401"/>
      <c r="LR455" s="401"/>
      <c r="LS455" s="401"/>
      <c r="LT455" s="401"/>
      <c r="LU455" s="401"/>
      <c r="LV455" s="401"/>
      <c r="LW455" s="401"/>
      <c r="LX455" s="401"/>
      <c r="LY455" s="401"/>
      <c r="LZ455" s="401"/>
      <c r="MA455" s="401"/>
      <c r="MB455" s="401"/>
      <c r="MC455" s="401"/>
      <c r="MD455" s="401"/>
      <c r="ME455" s="401"/>
      <c r="MF455" s="401"/>
      <c r="MG455" s="401"/>
      <c r="MH455" s="401"/>
      <c r="MI455" s="401"/>
      <c r="MJ455" s="401"/>
      <c r="MK455" s="401"/>
      <c r="ML455" s="401"/>
      <c r="MM455" s="401"/>
      <c r="MN455" s="401"/>
      <c r="MO455" s="401"/>
      <c r="MP455" s="401"/>
      <c r="MQ455" s="401"/>
      <c r="MR455" s="401"/>
      <c r="MS455" s="401"/>
      <c r="MT455" s="401"/>
      <c r="MU455" s="401"/>
      <c r="MV455" s="401"/>
      <c r="MW455" s="401"/>
      <c r="MX455" s="401"/>
      <c r="MY455" s="401"/>
      <c r="MZ455" s="401"/>
      <c r="NA455" s="401"/>
      <c r="NB455" s="401"/>
      <c r="NC455" s="401"/>
      <c r="ND455" s="401"/>
      <c r="NE455" s="401"/>
      <c r="NF455" s="401"/>
      <c r="NG455" s="401"/>
      <c r="NH455" s="401"/>
      <c r="NI455" s="401"/>
      <c r="NJ455" s="401"/>
      <c r="NK455" s="401"/>
      <c r="NL455" s="401"/>
      <c r="NM455" s="401"/>
      <c r="NN455" s="401"/>
      <c r="NO455" s="401"/>
      <c r="NP455" s="401"/>
      <c r="NQ455" s="401"/>
      <c r="NR455" s="401"/>
      <c r="NS455" s="401"/>
      <c r="NT455" s="401"/>
      <c r="NU455" s="401"/>
      <c r="NV455" s="401"/>
      <c r="NW455" s="401"/>
      <c r="NX455" s="401"/>
      <c r="NY455" s="401"/>
      <c r="NZ455" s="401"/>
      <c r="OA455" s="401"/>
      <c r="OB455" s="401"/>
      <c r="OC455" s="401"/>
      <c r="OD455" s="401"/>
      <c r="OE455" s="401"/>
      <c r="OF455" s="401"/>
      <c r="OG455" s="401"/>
      <c r="OH455" s="401"/>
      <c r="OI455" s="401"/>
      <c r="OJ455" s="401"/>
      <c r="OK455" s="401"/>
      <c r="OL455" s="401"/>
      <c r="OM455" s="401"/>
      <c r="ON455" s="401"/>
      <c r="OO455" s="401"/>
      <c r="OP455" s="401"/>
      <c r="OQ455" s="401"/>
      <c r="OR455" s="401"/>
      <c r="OS455" s="401"/>
      <c r="OT455" s="401"/>
      <c r="OU455" s="401"/>
      <c r="OV455" s="401"/>
      <c r="OW455" s="401"/>
      <c r="OX455" s="401"/>
      <c r="OY455" s="401"/>
      <c r="OZ455" s="401"/>
      <c r="PA455" s="401"/>
      <c r="PB455" s="401"/>
      <c r="PC455" s="401"/>
      <c r="PD455" s="401"/>
      <c r="PE455" s="401"/>
      <c r="PF455" s="401"/>
      <c r="PG455" s="401"/>
      <c r="PH455" s="401"/>
      <c r="PI455" s="401"/>
      <c r="PJ455" s="401"/>
      <c r="PK455" s="401"/>
      <c r="PL455" s="401"/>
      <c r="PM455" s="401"/>
      <c r="PN455" s="401"/>
      <c r="PO455" s="401"/>
      <c r="PP455" s="401"/>
      <c r="PQ455" s="401"/>
      <c r="PR455" s="401"/>
      <c r="PS455" s="401"/>
      <c r="PT455" s="401"/>
      <c r="PU455" s="401"/>
      <c r="PV455" s="401"/>
      <c r="PW455" s="401"/>
      <c r="PX455" s="401"/>
      <c r="PY455" s="401"/>
      <c r="PZ455" s="401"/>
      <c r="QA455" s="401"/>
      <c r="QB455" s="401"/>
      <c r="QC455" s="401"/>
      <c r="QD455" s="401"/>
      <c r="QE455" s="401"/>
      <c r="QF455" s="401"/>
      <c r="QG455" s="401"/>
      <c r="QH455" s="401"/>
      <c r="QI455" s="401"/>
      <c r="QJ455" s="401"/>
      <c r="QK455" s="401"/>
      <c r="QL455" s="401"/>
      <c r="QM455" s="401"/>
      <c r="QN455" s="401"/>
      <c r="QO455" s="401"/>
      <c r="QP455" s="401"/>
      <c r="QQ455" s="401"/>
      <c r="QR455" s="401"/>
      <c r="QS455" s="401"/>
      <c r="QT455" s="401"/>
      <c r="QU455" s="401"/>
      <c r="QV455" s="401"/>
      <c r="QW455" s="401"/>
      <c r="QX455" s="401"/>
      <c r="QY455" s="401"/>
      <c r="QZ455" s="401"/>
      <c r="RA455" s="401"/>
      <c r="RB455" s="401"/>
      <c r="RC455" s="401"/>
      <c r="RD455" s="401"/>
      <c r="RE455" s="401"/>
      <c r="RF455" s="401"/>
      <c r="RG455" s="401"/>
      <c r="RH455" s="401"/>
      <c r="RI455" s="401"/>
      <c r="RJ455" s="401"/>
      <c r="RK455" s="401"/>
      <c r="RL455" s="401"/>
      <c r="RM455" s="401"/>
      <c r="RN455" s="401"/>
      <c r="RO455" s="401"/>
      <c r="RP455" s="401"/>
      <c r="RQ455" s="401"/>
      <c r="RR455" s="401"/>
      <c r="RS455" s="401"/>
      <c r="RT455" s="401"/>
      <c r="RU455" s="401"/>
      <c r="RV455" s="401"/>
      <c r="RW455" s="401"/>
      <c r="RX455" s="401"/>
      <c r="RY455" s="401"/>
      <c r="RZ455" s="401"/>
      <c r="SA455" s="401"/>
      <c r="SB455" s="401"/>
      <c r="SC455" s="401"/>
      <c r="SD455" s="401"/>
      <c r="SE455" s="401"/>
      <c r="SF455" s="401"/>
      <c r="SG455" s="401"/>
      <c r="SH455" s="401"/>
      <c r="SI455" s="401"/>
      <c r="SJ455" s="401"/>
      <c r="SK455" s="401"/>
      <c r="SL455" s="401"/>
      <c r="SM455" s="401"/>
      <c r="SN455" s="401"/>
      <c r="SO455" s="401"/>
      <c r="SP455" s="401"/>
      <c r="SQ455" s="401"/>
      <c r="SR455" s="401"/>
      <c r="SS455" s="401"/>
      <c r="ST455" s="401"/>
      <c r="SU455" s="401"/>
      <c r="SV455" s="401"/>
      <c r="SW455" s="401"/>
      <c r="SX455" s="401"/>
      <c r="SY455" s="401"/>
      <c r="SZ455" s="401"/>
      <c r="TA455" s="401"/>
      <c r="TB455" s="401"/>
      <c r="TC455" s="401"/>
      <c r="TD455" s="401"/>
      <c r="TE455" s="401"/>
      <c r="TF455" s="401"/>
      <c r="TG455" s="401"/>
      <c r="TH455" s="401"/>
      <c r="TI455" s="401"/>
      <c r="TJ455" s="401"/>
      <c r="TK455" s="401"/>
      <c r="TL455" s="401"/>
      <c r="TM455" s="401"/>
      <c r="TN455" s="401"/>
      <c r="TO455" s="401"/>
      <c r="TP455" s="401"/>
      <c r="TQ455" s="401"/>
      <c r="TR455" s="401"/>
      <c r="TS455" s="401"/>
      <c r="TT455" s="401"/>
      <c r="TU455" s="401"/>
      <c r="TV455" s="401"/>
      <c r="TW455" s="401"/>
      <c r="TX455" s="401"/>
      <c r="TY455" s="401"/>
      <c r="TZ455" s="401"/>
      <c r="UA455" s="401"/>
      <c r="UB455" s="401"/>
      <c r="UC455" s="401"/>
      <c r="UD455" s="401"/>
      <c r="UE455" s="401"/>
      <c r="UF455" s="401"/>
      <c r="UG455" s="401"/>
      <c r="UH455" s="401"/>
      <c r="UI455" s="401"/>
      <c r="UJ455" s="401"/>
      <c r="UK455" s="401"/>
      <c r="UL455" s="401"/>
      <c r="UM455" s="401"/>
    </row>
    <row r="456" spans="1:559" s="401" customFormat="1" ht="13.95" customHeight="1">
      <c r="A456" s="953"/>
      <c r="B456" s="468" t="s">
        <v>1515</v>
      </c>
      <c r="C456" s="469" t="s">
        <v>1748</v>
      </c>
      <c r="D456" s="469" t="s">
        <v>1751</v>
      </c>
      <c r="E456" s="469" t="s">
        <v>1752</v>
      </c>
      <c r="F456" s="470">
        <v>50.92</v>
      </c>
      <c r="G456" s="470">
        <v>1.9</v>
      </c>
      <c r="H456" s="470">
        <v>4.8</v>
      </c>
      <c r="I456" s="471">
        <f t="shared" ref="I456:L457" si="245">I455</f>
        <v>4</v>
      </c>
      <c r="J456" s="472">
        <f t="shared" si="245"/>
        <v>41.942500000000003</v>
      </c>
      <c r="K456" s="472">
        <f t="shared" si="245"/>
        <v>16.270538559002894</v>
      </c>
      <c r="L456" s="473">
        <f t="shared" si="245"/>
        <v>0.38792486282417338</v>
      </c>
      <c r="M456" s="474">
        <f t="shared" si="213"/>
        <v>0.55176415749511409</v>
      </c>
      <c r="N456" s="475">
        <f t="shared" si="214"/>
        <v>0.70944502645011798</v>
      </c>
      <c r="O456" s="475">
        <f t="shared" si="215"/>
        <v>0.41889005290023595</v>
      </c>
      <c r="P456" s="475">
        <f t="shared" si="216"/>
        <v>0.58110994709976405</v>
      </c>
      <c r="Q456" s="476">
        <f t="shared" si="217"/>
        <v>2.3244397883990562</v>
      </c>
      <c r="R456" s="477"/>
      <c r="S456" s="472"/>
      <c r="T456" s="472"/>
      <c r="U456" s="473"/>
      <c r="V456" s="478">
        <f t="shared" si="218"/>
        <v>8.9774999999999991</v>
      </c>
      <c r="W456" s="478">
        <f t="shared" si="219"/>
        <v>1.383</v>
      </c>
      <c r="X456" s="479">
        <f t="shared" si="220"/>
        <v>22.502154827101002</v>
      </c>
      <c r="Y456" s="480" t="str">
        <f t="shared" si="221"/>
        <v>Accept</v>
      </c>
      <c r="Z456" s="479"/>
      <c r="AA456" s="479"/>
      <c r="AB456" s="481"/>
      <c r="AC456" s="481"/>
      <c r="AD456" s="479"/>
      <c r="AE456" s="481"/>
      <c r="AF456" s="464"/>
      <c r="AG456" s="482"/>
      <c r="AH456" s="482"/>
      <c r="AI456" s="466"/>
      <c r="AJ456" s="552"/>
      <c r="AK456" s="552"/>
      <c r="AL456" s="552"/>
    </row>
    <row r="457" spans="1:559" s="401" customFormat="1" ht="13.95" customHeight="1">
      <c r="A457" s="953"/>
      <c r="B457" s="468" t="s">
        <v>1515</v>
      </c>
      <c r="C457" s="469" t="s">
        <v>1748</v>
      </c>
      <c r="D457" s="469" t="s">
        <v>1753</v>
      </c>
      <c r="E457" s="469" t="s">
        <v>1754</v>
      </c>
      <c r="F457" s="470">
        <v>22.72</v>
      </c>
      <c r="G457" s="470">
        <v>0.57999999999999996</v>
      </c>
      <c r="H457" s="470">
        <v>2.04</v>
      </c>
      <c r="I457" s="471">
        <f t="shared" si="245"/>
        <v>4</v>
      </c>
      <c r="J457" s="472">
        <f t="shared" si="245"/>
        <v>41.942500000000003</v>
      </c>
      <c r="K457" s="472">
        <f t="shared" si="245"/>
        <v>16.270538559002894</v>
      </c>
      <c r="L457" s="473">
        <f t="shared" si="245"/>
        <v>0.38792486282417338</v>
      </c>
      <c r="M457" s="474">
        <f t="shared" si="213"/>
        <v>1.1814298543525295</v>
      </c>
      <c r="N457" s="475">
        <f t="shared" si="214"/>
        <v>0.11871600199799454</v>
      </c>
      <c r="O457" s="475">
        <f t="shared" si="215"/>
        <v>0.76256799600401093</v>
      </c>
      <c r="P457" s="475">
        <f t="shared" si="216"/>
        <v>0.23743200399598907</v>
      </c>
      <c r="Q457" s="476">
        <f t="shared" si="217"/>
        <v>0.94972801598395629</v>
      </c>
      <c r="R457" s="477"/>
      <c r="S457" s="472"/>
      <c r="T457" s="472"/>
      <c r="U457" s="473"/>
      <c r="V457" s="478">
        <f t="shared" si="218"/>
        <v>19.222500000000004</v>
      </c>
      <c r="W457" s="478">
        <f t="shared" si="219"/>
        <v>1.383</v>
      </c>
      <c r="X457" s="479">
        <f t="shared" si="220"/>
        <v>22.502154827101002</v>
      </c>
      <c r="Y457" s="480" t="str">
        <f t="shared" si="221"/>
        <v>Accept</v>
      </c>
      <c r="Z457" s="479"/>
      <c r="AA457" s="479"/>
      <c r="AB457" s="481"/>
      <c r="AC457" s="481"/>
      <c r="AD457" s="479"/>
      <c r="AE457" s="481"/>
      <c r="AF457" s="464"/>
      <c r="AG457" s="482"/>
      <c r="AH457" s="482"/>
      <c r="AI457" s="483"/>
      <c r="AJ457" s="552"/>
      <c r="AK457" s="552"/>
      <c r="AL457" s="552"/>
    </row>
    <row r="458" spans="1:559" s="501" customFormat="1" ht="13.95" customHeight="1">
      <c r="A458" s="954"/>
      <c r="B458" s="484" t="s">
        <v>1515</v>
      </c>
      <c r="C458" s="485" t="s">
        <v>1748</v>
      </c>
      <c r="D458" s="485" t="s">
        <v>1755</v>
      </c>
      <c r="E458" s="485" t="s">
        <v>1756</v>
      </c>
      <c r="F458" s="486">
        <v>34.99</v>
      </c>
      <c r="G458" s="486">
        <v>0.88</v>
      </c>
      <c r="H458" s="486">
        <v>3.14</v>
      </c>
      <c r="I458" s="487" t="e">
        <f>#REF!</f>
        <v>#REF!</v>
      </c>
      <c r="J458" s="488">
        <f>J457</f>
        <v>41.942500000000003</v>
      </c>
      <c r="K458" s="488">
        <f>K457</f>
        <v>16.270538559002894</v>
      </c>
      <c r="L458" s="489" t="e">
        <f>#REF!</f>
        <v>#REF!</v>
      </c>
      <c r="M458" s="490">
        <f t="shared" si="213"/>
        <v>0.42730607685711847</v>
      </c>
      <c r="N458" s="491">
        <f t="shared" si="214"/>
        <v>0.33457820361724078</v>
      </c>
      <c r="O458" s="491">
        <f t="shared" si="215"/>
        <v>0.33084359276551845</v>
      </c>
      <c r="P458" s="491">
        <f t="shared" si="216"/>
        <v>0.66915640723448155</v>
      </c>
      <c r="Q458" s="492" t="e">
        <f t="shared" si="217"/>
        <v>#REF!</v>
      </c>
      <c r="R458" s="493"/>
      <c r="S458" s="488"/>
      <c r="T458" s="488"/>
      <c r="U458" s="489"/>
      <c r="V458" s="494">
        <f t="shared" si="218"/>
        <v>6.9525000000000006</v>
      </c>
      <c r="W458" s="494" t="e">
        <f t="shared" si="219"/>
        <v>#REF!</v>
      </c>
      <c r="X458" s="495" t="e">
        <f t="shared" si="220"/>
        <v>#REF!</v>
      </c>
      <c r="Y458" s="496" t="e">
        <f t="shared" si="221"/>
        <v>#REF!</v>
      </c>
      <c r="Z458" s="495"/>
      <c r="AA458" s="495"/>
      <c r="AB458" s="497"/>
      <c r="AC458" s="497"/>
      <c r="AD458" s="495"/>
      <c r="AE458" s="497"/>
      <c r="AF458" s="498"/>
      <c r="AG458" s="499"/>
      <c r="AH458" s="499"/>
      <c r="AI458" s="500"/>
      <c r="AJ458" s="552"/>
      <c r="AK458" s="552"/>
      <c r="AL458" s="552"/>
      <c r="AM458" s="401"/>
      <c r="AN458" s="401"/>
      <c r="AO458" s="401"/>
      <c r="AP458" s="401"/>
      <c r="AQ458" s="401"/>
      <c r="AR458" s="401"/>
      <c r="AS458" s="401"/>
      <c r="AT458" s="401"/>
      <c r="AU458" s="401"/>
      <c r="AV458" s="401"/>
      <c r="AW458" s="401"/>
      <c r="AX458" s="401"/>
      <c r="AY458" s="401"/>
      <c r="AZ458" s="401"/>
      <c r="BA458" s="401"/>
      <c r="BB458" s="401"/>
      <c r="BC458" s="401"/>
      <c r="BD458" s="401"/>
      <c r="BE458" s="401"/>
      <c r="BF458" s="401"/>
      <c r="BG458" s="401"/>
      <c r="BH458" s="401"/>
      <c r="BI458" s="401"/>
      <c r="BJ458" s="401"/>
      <c r="BK458" s="401"/>
      <c r="BL458" s="401"/>
      <c r="BM458" s="401"/>
      <c r="BN458" s="401"/>
      <c r="BO458" s="401"/>
      <c r="BP458" s="401"/>
      <c r="BQ458" s="401"/>
      <c r="BR458" s="401"/>
      <c r="BS458" s="401"/>
      <c r="BT458" s="401"/>
      <c r="BU458" s="401"/>
      <c r="BV458" s="401"/>
      <c r="BW458" s="401"/>
      <c r="BX458" s="401"/>
      <c r="BY458" s="401"/>
      <c r="BZ458" s="401"/>
      <c r="CA458" s="401"/>
      <c r="CB458" s="401"/>
      <c r="CC458" s="401"/>
      <c r="CD458" s="401"/>
      <c r="CE458" s="401"/>
      <c r="CF458" s="401"/>
      <c r="CG458" s="401"/>
      <c r="CH458" s="401"/>
      <c r="CI458" s="401"/>
      <c r="CJ458" s="401"/>
      <c r="CK458" s="401"/>
      <c r="CL458" s="401"/>
      <c r="CM458" s="401"/>
      <c r="CN458" s="401"/>
      <c r="CO458" s="401"/>
      <c r="CP458" s="401"/>
      <c r="CQ458" s="401"/>
      <c r="CR458" s="401"/>
      <c r="CS458" s="401"/>
      <c r="CT458" s="401"/>
      <c r="CU458" s="401"/>
      <c r="CV458" s="401"/>
      <c r="CW458" s="401"/>
      <c r="CX458" s="401"/>
      <c r="CY458" s="401"/>
      <c r="CZ458" s="401"/>
      <c r="DA458" s="401"/>
      <c r="DB458" s="401"/>
      <c r="DC458" s="401"/>
      <c r="DD458" s="401"/>
      <c r="DE458" s="401"/>
      <c r="DF458" s="401"/>
      <c r="DG458" s="401"/>
      <c r="DH458" s="401"/>
      <c r="DI458" s="401"/>
      <c r="DJ458" s="401"/>
      <c r="DK458" s="401"/>
      <c r="DL458" s="401"/>
      <c r="DM458" s="401"/>
      <c r="DN458" s="401"/>
      <c r="DO458" s="401"/>
      <c r="DP458" s="401"/>
      <c r="DQ458" s="401"/>
      <c r="DR458" s="401"/>
      <c r="DS458" s="401"/>
      <c r="DT458" s="401"/>
      <c r="DU458" s="401"/>
      <c r="DV458" s="401"/>
      <c r="DW458" s="401"/>
      <c r="DX458" s="401"/>
      <c r="DY458" s="401"/>
      <c r="DZ458" s="401"/>
      <c r="EA458" s="401"/>
      <c r="EB458" s="401"/>
      <c r="EC458" s="401"/>
      <c r="ED458" s="401"/>
      <c r="EE458" s="401"/>
      <c r="EF458" s="401"/>
      <c r="EG458" s="401"/>
      <c r="EH458" s="401"/>
      <c r="EI458" s="401"/>
      <c r="EJ458" s="401"/>
      <c r="EK458" s="401"/>
      <c r="EL458" s="401"/>
      <c r="EM458" s="401"/>
      <c r="EN458" s="401"/>
      <c r="EO458" s="401"/>
      <c r="EP458" s="401"/>
      <c r="EQ458" s="401"/>
      <c r="ER458" s="401"/>
      <c r="ES458" s="401"/>
      <c r="ET458" s="401"/>
      <c r="EU458" s="401"/>
      <c r="EV458" s="401"/>
      <c r="EW458" s="401"/>
      <c r="EX458" s="401"/>
      <c r="EY458" s="401"/>
      <c r="EZ458" s="401"/>
      <c r="FA458" s="401"/>
      <c r="FB458" s="401"/>
      <c r="FC458" s="401"/>
      <c r="FD458" s="401"/>
      <c r="FE458" s="401"/>
      <c r="FF458" s="401"/>
      <c r="FG458" s="401"/>
      <c r="FH458" s="401"/>
      <c r="FI458" s="401"/>
      <c r="FJ458" s="401"/>
      <c r="FK458" s="401"/>
      <c r="FL458" s="401"/>
      <c r="FM458" s="401"/>
      <c r="FN458" s="401"/>
      <c r="FO458" s="401"/>
      <c r="FP458" s="401"/>
      <c r="FQ458" s="401"/>
      <c r="FR458" s="401"/>
      <c r="FS458" s="401"/>
      <c r="FT458" s="401"/>
      <c r="FU458" s="401"/>
      <c r="FV458" s="401"/>
      <c r="FW458" s="401"/>
      <c r="FX458" s="401"/>
      <c r="FY458" s="401"/>
      <c r="FZ458" s="401"/>
      <c r="GA458" s="401"/>
      <c r="GB458" s="401"/>
      <c r="GC458" s="401"/>
      <c r="GD458" s="401"/>
      <c r="GE458" s="401"/>
      <c r="GF458" s="401"/>
      <c r="GG458" s="401"/>
      <c r="GH458" s="401"/>
      <c r="GI458" s="401"/>
      <c r="GJ458" s="401"/>
      <c r="GK458" s="401"/>
      <c r="GL458" s="401"/>
      <c r="GM458" s="401"/>
      <c r="GN458" s="401"/>
      <c r="GO458" s="401"/>
      <c r="GP458" s="401"/>
      <c r="GQ458" s="401"/>
      <c r="GR458" s="401"/>
      <c r="GS458" s="401"/>
      <c r="GT458" s="401"/>
      <c r="GU458" s="401"/>
      <c r="GV458" s="401"/>
      <c r="GW458" s="401"/>
      <c r="GX458" s="401"/>
      <c r="GY458" s="401"/>
      <c r="GZ458" s="401"/>
      <c r="HA458" s="401"/>
      <c r="HB458" s="401"/>
      <c r="HC458" s="401"/>
      <c r="HD458" s="401"/>
      <c r="HE458" s="401"/>
      <c r="HF458" s="401"/>
      <c r="HG458" s="401"/>
      <c r="HH458" s="401"/>
      <c r="HI458" s="401"/>
      <c r="HJ458" s="401"/>
      <c r="HK458" s="401"/>
      <c r="HL458" s="401"/>
      <c r="HM458" s="401"/>
      <c r="HN458" s="401"/>
      <c r="HO458" s="401"/>
      <c r="HP458" s="401"/>
      <c r="HQ458" s="401"/>
      <c r="HR458" s="401"/>
      <c r="HS458" s="401"/>
      <c r="HT458" s="401"/>
      <c r="HU458" s="401"/>
      <c r="HV458" s="401"/>
      <c r="HW458" s="401"/>
      <c r="HX458" s="401"/>
      <c r="HY458" s="401"/>
      <c r="HZ458" s="401"/>
      <c r="IA458" s="401"/>
      <c r="IB458" s="401"/>
      <c r="IC458" s="401"/>
      <c r="ID458" s="401"/>
      <c r="IE458" s="401"/>
      <c r="IF458" s="401"/>
      <c r="IG458" s="401"/>
      <c r="IH458" s="401"/>
      <c r="II458" s="401"/>
      <c r="IJ458" s="401"/>
      <c r="IK458" s="401"/>
      <c r="IL458" s="401"/>
      <c r="IM458" s="401"/>
      <c r="IN458" s="401"/>
      <c r="IO458" s="401"/>
      <c r="IP458" s="401"/>
      <c r="IQ458" s="401"/>
      <c r="IR458" s="401"/>
      <c r="IS458" s="401"/>
      <c r="IT458" s="401"/>
      <c r="IU458" s="401"/>
      <c r="IV458" s="401"/>
      <c r="IW458" s="401"/>
      <c r="IX458" s="401"/>
      <c r="IY458" s="401"/>
      <c r="IZ458" s="401"/>
      <c r="JA458" s="401"/>
      <c r="JB458" s="401"/>
      <c r="JC458" s="401"/>
      <c r="JD458" s="401"/>
      <c r="JE458" s="401"/>
      <c r="JF458" s="401"/>
      <c r="JG458" s="401"/>
      <c r="JH458" s="401"/>
      <c r="JI458" s="401"/>
      <c r="JJ458" s="401"/>
      <c r="JK458" s="401"/>
      <c r="JL458" s="401"/>
      <c r="JM458" s="401"/>
      <c r="JN458" s="401"/>
      <c r="JO458" s="401"/>
      <c r="JP458" s="401"/>
      <c r="JQ458" s="401"/>
      <c r="JR458" s="401"/>
      <c r="JS458" s="401"/>
      <c r="JT458" s="401"/>
      <c r="JU458" s="401"/>
      <c r="JV458" s="401"/>
      <c r="JW458" s="401"/>
      <c r="JX458" s="401"/>
      <c r="JY458" s="401"/>
      <c r="JZ458" s="401"/>
      <c r="KA458" s="401"/>
      <c r="KB458" s="401"/>
      <c r="KC458" s="401"/>
      <c r="KD458" s="401"/>
      <c r="KE458" s="401"/>
      <c r="KF458" s="401"/>
      <c r="KG458" s="401"/>
      <c r="KH458" s="401"/>
      <c r="KI458" s="401"/>
      <c r="KJ458" s="401"/>
      <c r="KK458" s="401"/>
      <c r="KL458" s="401"/>
      <c r="KM458" s="401"/>
      <c r="KN458" s="401"/>
      <c r="KO458" s="401"/>
      <c r="KP458" s="401"/>
      <c r="KQ458" s="401"/>
      <c r="KR458" s="401"/>
      <c r="KS458" s="401"/>
      <c r="KT458" s="401"/>
      <c r="KU458" s="401"/>
      <c r="KV458" s="401"/>
      <c r="KW458" s="401"/>
      <c r="KX458" s="401"/>
      <c r="KY458" s="401"/>
      <c r="KZ458" s="401"/>
      <c r="LA458" s="401"/>
      <c r="LB458" s="401"/>
      <c r="LC458" s="401"/>
      <c r="LD458" s="401"/>
      <c r="LE458" s="401"/>
      <c r="LF458" s="401"/>
      <c r="LG458" s="401"/>
      <c r="LH458" s="401"/>
      <c r="LI458" s="401"/>
      <c r="LJ458" s="401"/>
      <c r="LK458" s="401"/>
      <c r="LL458" s="401"/>
      <c r="LM458" s="401"/>
      <c r="LN458" s="401"/>
      <c r="LO458" s="401"/>
      <c r="LP458" s="401"/>
      <c r="LQ458" s="401"/>
      <c r="LR458" s="401"/>
      <c r="LS458" s="401"/>
      <c r="LT458" s="401"/>
      <c r="LU458" s="401"/>
      <c r="LV458" s="401"/>
      <c r="LW458" s="401"/>
      <c r="LX458" s="401"/>
      <c r="LY458" s="401"/>
      <c r="LZ458" s="401"/>
      <c r="MA458" s="401"/>
      <c r="MB458" s="401"/>
      <c r="MC458" s="401"/>
      <c r="MD458" s="401"/>
      <c r="ME458" s="401"/>
      <c r="MF458" s="401"/>
      <c r="MG458" s="401"/>
      <c r="MH458" s="401"/>
      <c r="MI458" s="401"/>
      <c r="MJ458" s="401"/>
      <c r="MK458" s="401"/>
      <c r="ML458" s="401"/>
      <c r="MM458" s="401"/>
      <c r="MN458" s="401"/>
      <c r="MO458" s="401"/>
      <c r="MP458" s="401"/>
      <c r="MQ458" s="401"/>
      <c r="MR458" s="401"/>
      <c r="MS458" s="401"/>
      <c r="MT458" s="401"/>
      <c r="MU458" s="401"/>
      <c r="MV458" s="401"/>
      <c r="MW458" s="401"/>
      <c r="MX458" s="401"/>
      <c r="MY458" s="401"/>
      <c r="MZ458" s="401"/>
      <c r="NA458" s="401"/>
      <c r="NB458" s="401"/>
      <c r="NC458" s="401"/>
      <c r="ND458" s="401"/>
      <c r="NE458" s="401"/>
      <c r="NF458" s="401"/>
      <c r="NG458" s="401"/>
      <c r="NH458" s="401"/>
      <c r="NI458" s="401"/>
      <c r="NJ458" s="401"/>
      <c r="NK458" s="401"/>
      <c r="NL458" s="401"/>
      <c r="NM458" s="401"/>
      <c r="NN458" s="401"/>
      <c r="NO458" s="401"/>
      <c r="NP458" s="401"/>
      <c r="NQ458" s="401"/>
      <c r="NR458" s="401"/>
      <c r="NS458" s="401"/>
      <c r="NT458" s="401"/>
      <c r="NU458" s="401"/>
      <c r="NV458" s="401"/>
      <c r="NW458" s="401"/>
      <c r="NX458" s="401"/>
      <c r="NY458" s="401"/>
      <c r="NZ458" s="401"/>
      <c r="OA458" s="401"/>
      <c r="OB458" s="401"/>
      <c r="OC458" s="401"/>
      <c r="OD458" s="401"/>
      <c r="OE458" s="401"/>
      <c r="OF458" s="401"/>
      <c r="OG458" s="401"/>
      <c r="OH458" s="401"/>
      <c r="OI458" s="401"/>
      <c r="OJ458" s="401"/>
      <c r="OK458" s="401"/>
      <c r="OL458" s="401"/>
      <c r="OM458" s="401"/>
      <c r="ON458" s="401"/>
      <c r="OO458" s="401"/>
      <c r="OP458" s="401"/>
      <c r="OQ458" s="401"/>
      <c r="OR458" s="401"/>
      <c r="OS458" s="401"/>
      <c r="OT458" s="401"/>
      <c r="OU458" s="401"/>
      <c r="OV458" s="401"/>
      <c r="OW458" s="401"/>
      <c r="OX458" s="401"/>
      <c r="OY458" s="401"/>
      <c r="OZ458" s="401"/>
      <c r="PA458" s="401"/>
      <c r="PB458" s="401"/>
      <c r="PC458" s="401"/>
      <c r="PD458" s="401"/>
      <c r="PE458" s="401"/>
      <c r="PF458" s="401"/>
      <c r="PG458" s="401"/>
      <c r="PH458" s="401"/>
      <c r="PI458" s="401"/>
      <c r="PJ458" s="401"/>
      <c r="PK458" s="401"/>
      <c r="PL458" s="401"/>
      <c r="PM458" s="401"/>
      <c r="PN458" s="401"/>
      <c r="PO458" s="401"/>
      <c r="PP458" s="401"/>
      <c r="PQ458" s="401"/>
      <c r="PR458" s="401"/>
      <c r="PS458" s="401"/>
      <c r="PT458" s="401"/>
      <c r="PU458" s="401"/>
      <c r="PV458" s="401"/>
      <c r="PW458" s="401"/>
      <c r="PX458" s="401"/>
      <c r="PY458" s="401"/>
      <c r="PZ458" s="401"/>
      <c r="QA458" s="401"/>
      <c r="QB458" s="401"/>
      <c r="QC458" s="401"/>
      <c r="QD458" s="401"/>
      <c r="QE458" s="401"/>
      <c r="QF458" s="401"/>
      <c r="QG458" s="401"/>
      <c r="QH458" s="401"/>
      <c r="QI458" s="401"/>
      <c r="QJ458" s="401"/>
      <c r="QK458" s="401"/>
      <c r="QL458" s="401"/>
      <c r="QM458" s="401"/>
      <c r="QN458" s="401"/>
      <c r="QO458" s="401"/>
      <c r="QP458" s="401"/>
      <c r="QQ458" s="401"/>
      <c r="QR458" s="401"/>
      <c r="QS458" s="401"/>
      <c r="QT458" s="401"/>
      <c r="QU458" s="401"/>
      <c r="QV458" s="401"/>
      <c r="QW458" s="401"/>
      <c r="QX458" s="401"/>
      <c r="QY458" s="401"/>
      <c r="QZ458" s="401"/>
      <c r="RA458" s="401"/>
      <c r="RB458" s="401"/>
      <c r="RC458" s="401"/>
      <c r="RD458" s="401"/>
      <c r="RE458" s="401"/>
      <c r="RF458" s="401"/>
      <c r="RG458" s="401"/>
      <c r="RH458" s="401"/>
      <c r="RI458" s="401"/>
      <c r="RJ458" s="401"/>
      <c r="RK458" s="401"/>
      <c r="RL458" s="401"/>
      <c r="RM458" s="401"/>
      <c r="RN458" s="401"/>
      <c r="RO458" s="401"/>
      <c r="RP458" s="401"/>
      <c r="RQ458" s="401"/>
      <c r="RR458" s="401"/>
      <c r="RS458" s="401"/>
      <c r="RT458" s="401"/>
      <c r="RU458" s="401"/>
      <c r="RV458" s="401"/>
      <c r="RW458" s="401"/>
      <c r="RX458" s="401"/>
      <c r="RY458" s="401"/>
      <c r="RZ458" s="401"/>
      <c r="SA458" s="401"/>
      <c r="SB458" s="401"/>
      <c r="SC458" s="401"/>
      <c r="SD458" s="401"/>
      <c r="SE458" s="401"/>
      <c r="SF458" s="401"/>
      <c r="SG458" s="401"/>
      <c r="SH458" s="401"/>
      <c r="SI458" s="401"/>
      <c r="SJ458" s="401"/>
      <c r="SK458" s="401"/>
      <c r="SL458" s="401"/>
      <c r="SM458" s="401"/>
      <c r="SN458" s="401"/>
      <c r="SO458" s="401"/>
      <c r="SP458" s="401"/>
      <c r="SQ458" s="401"/>
      <c r="SR458" s="401"/>
      <c r="SS458" s="401"/>
      <c r="ST458" s="401"/>
      <c r="SU458" s="401"/>
      <c r="SV458" s="401"/>
      <c r="SW458" s="401"/>
      <c r="SX458" s="401"/>
      <c r="SY458" s="401"/>
      <c r="SZ458" s="401"/>
      <c r="TA458" s="401"/>
      <c r="TB458" s="401"/>
      <c r="TC458" s="401"/>
      <c r="TD458" s="401"/>
      <c r="TE458" s="401"/>
      <c r="TF458" s="401"/>
      <c r="TG458" s="401"/>
      <c r="TH458" s="401"/>
      <c r="TI458" s="401"/>
      <c r="TJ458" s="401"/>
      <c r="TK458" s="401"/>
      <c r="TL458" s="401"/>
      <c r="TM458" s="401"/>
      <c r="TN458" s="401"/>
      <c r="TO458" s="401"/>
      <c r="TP458" s="401"/>
      <c r="TQ458" s="401"/>
      <c r="TR458" s="401"/>
      <c r="TS458" s="401"/>
      <c r="TT458" s="401"/>
      <c r="TU458" s="401"/>
      <c r="TV458" s="401"/>
      <c r="TW458" s="401"/>
      <c r="TX458" s="401"/>
      <c r="TY458" s="401"/>
      <c r="TZ458" s="401"/>
      <c r="UA458" s="401"/>
      <c r="UB458" s="401"/>
      <c r="UC458" s="401"/>
      <c r="UD458" s="401"/>
      <c r="UE458" s="401"/>
      <c r="UF458" s="401"/>
      <c r="UG458" s="401"/>
      <c r="UH458" s="401"/>
      <c r="UI458" s="401"/>
      <c r="UJ458" s="401"/>
      <c r="UK458" s="401"/>
      <c r="UL458" s="401"/>
      <c r="UM458" s="401"/>
    </row>
    <row r="459" spans="1:559" s="467" customFormat="1" ht="13.95" customHeight="1">
      <c r="A459" s="971" t="s">
        <v>772</v>
      </c>
      <c r="B459" s="450" t="s">
        <v>1515</v>
      </c>
      <c r="C459" s="451" t="s">
        <v>776</v>
      </c>
      <c r="D459" s="451" t="s">
        <v>1757</v>
      </c>
      <c r="E459" s="451" t="s">
        <v>1758</v>
      </c>
      <c r="F459" s="452">
        <v>14.81</v>
      </c>
      <c r="G459" s="452">
        <v>0.66</v>
      </c>
      <c r="H459" s="452">
        <v>1.43</v>
      </c>
      <c r="I459" s="453">
        <f>COUNT(F459:F466)</f>
        <v>8</v>
      </c>
      <c r="J459" s="458">
        <f>AVERAGE(F459:F466)</f>
        <v>17.442499999999999</v>
      </c>
      <c r="K459" s="458">
        <f>STDEV(F459:F466)</f>
        <v>1.8517694240914551</v>
      </c>
      <c r="L459" s="459">
        <f>K459/J459</f>
        <v>0.10616422095980824</v>
      </c>
      <c r="M459" s="454">
        <f t="shared" si="213"/>
        <v>1.4216132774152472</v>
      </c>
      <c r="N459" s="455">
        <f t="shared" si="214"/>
        <v>7.7569274086204648E-2</v>
      </c>
      <c r="O459" s="455">
        <f t="shared" si="215"/>
        <v>0.84486145182759076</v>
      </c>
      <c r="P459" s="455">
        <f t="shared" si="216"/>
        <v>0.1551385481724093</v>
      </c>
      <c r="Q459" s="456">
        <f t="shared" si="217"/>
        <v>1.2411083853792744</v>
      </c>
      <c r="R459" s="457">
        <f>COUNT(F459:F466)</f>
        <v>8</v>
      </c>
      <c r="S459" s="458">
        <f>AVERAGE(F459:F466)</f>
        <v>17.442499999999999</v>
      </c>
      <c r="T459" s="458">
        <f>STDEV(F459:F466)</f>
        <v>1.8517694240914551</v>
      </c>
      <c r="U459" s="459">
        <f>T459/S459</f>
        <v>0.10616422095980824</v>
      </c>
      <c r="V459" s="460">
        <f t="shared" si="218"/>
        <v>2.6324999999999985</v>
      </c>
      <c r="W459" s="460">
        <f t="shared" si="219"/>
        <v>1.7629999999999999</v>
      </c>
      <c r="X459" s="461">
        <f t="shared" si="220"/>
        <v>3.2646694946732353</v>
      </c>
      <c r="Y459" s="462" t="str">
        <f t="shared" si="221"/>
        <v>Accept</v>
      </c>
      <c r="Z459" s="461"/>
      <c r="AA459" s="461"/>
      <c r="AB459" s="463"/>
      <c r="AC459" s="463"/>
      <c r="AD459" s="461"/>
      <c r="AE459" s="463"/>
      <c r="AF459" s="464">
        <f>COUNT(F459:F466)</f>
        <v>8</v>
      </c>
      <c r="AG459" s="465">
        <f>AVERAGE(F459:F466)</f>
        <v>17.442499999999999</v>
      </c>
      <c r="AH459" s="465">
        <f>STDEV(F459:F466)</f>
        <v>1.8517694240914551</v>
      </c>
      <c r="AI459" s="466">
        <f>AH459/AG459</f>
        <v>0.10616422095980824</v>
      </c>
      <c r="AJ459" s="552"/>
      <c r="AK459" s="552"/>
      <c r="AL459" s="552"/>
      <c r="AM459" s="401"/>
      <c r="AN459" s="401"/>
      <c r="AO459" s="401"/>
      <c r="AP459" s="401"/>
      <c r="AQ459" s="401"/>
      <c r="AR459" s="401"/>
      <c r="AS459" s="401"/>
      <c r="AT459" s="401"/>
      <c r="AU459" s="401"/>
      <c r="AV459" s="401"/>
      <c r="AW459" s="401"/>
      <c r="AX459" s="401"/>
      <c r="AY459" s="401"/>
      <c r="AZ459" s="401"/>
      <c r="BA459" s="401"/>
      <c r="BB459" s="401"/>
      <c r="BC459" s="401"/>
      <c r="BD459" s="401"/>
      <c r="BE459" s="401"/>
      <c r="BF459" s="401"/>
      <c r="BG459" s="401"/>
      <c r="BH459" s="401"/>
      <c r="BI459" s="401"/>
      <c r="BJ459" s="401"/>
      <c r="BK459" s="401"/>
      <c r="BL459" s="401"/>
      <c r="BM459" s="401"/>
      <c r="BN459" s="401"/>
      <c r="BO459" s="401"/>
      <c r="BP459" s="401"/>
      <c r="BQ459" s="401"/>
      <c r="BR459" s="401"/>
      <c r="BS459" s="401"/>
      <c r="BT459" s="401"/>
      <c r="BU459" s="401"/>
      <c r="BV459" s="401"/>
      <c r="BW459" s="401"/>
      <c r="BX459" s="401"/>
      <c r="BY459" s="401"/>
      <c r="BZ459" s="401"/>
      <c r="CA459" s="401"/>
      <c r="CB459" s="401"/>
      <c r="CC459" s="401"/>
      <c r="CD459" s="401"/>
      <c r="CE459" s="401"/>
      <c r="CF459" s="401"/>
      <c r="CG459" s="401"/>
      <c r="CH459" s="401"/>
      <c r="CI459" s="401"/>
      <c r="CJ459" s="401"/>
      <c r="CK459" s="401"/>
      <c r="CL459" s="401"/>
      <c r="CM459" s="401"/>
      <c r="CN459" s="401"/>
      <c r="CO459" s="401"/>
      <c r="CP459" s="401"/>
      <c r="CQ459" s="401"/>
      <c r="CR459" s="401"/>
      <c r="CS459" s="401"/>
      <c r="CT459" s="401"/>
      <c r="CU459" s="401"/>
      <c r="CV459" s="401"/>
      <c r="CW459" s="401"/>
      <c r="CX459" s="401"/>
      <c r="CY459" s="401"/>
      <c r="CZ459" s="401"/>
      <c r="DA459" s="401"/>
      <c r="DB459" s="401"/>
      <c r="DC459" s="401"/>
      <c r="DD459" s="401"/>
      <c r="DE459" s="401"/>
      <c r="DF459" s="401"/>
      <c r="DG459" s="401"/>
      <c r="DH459" s="401"/>
      <c r="DI459" s="401"/>
      <c r="DJ459" s="401"/>
      <c r="DK459" s="401"/>
      <c r="DL459" s="401"/>
      <c r="DM459" s="401"/>
      <c r="DN459" s="401"/>
      <c r="DO459" s="401"/>
      <c r="DP459" s="401"/>
      <c r="DQ459" s="401"/>
      <c r="DR459" s="401"/>
      <c r="DS459" s="401"/>
      <c r="DT459" s="401"/>
      <c r="DU459" s="401"/>
      <c r="DV459" s="401"/>
      <c r="DW459" s="401"/>
      <c r="DX459" s="401"/>
      <c r="DY459" s="401"/>
      <c r="DZ459" s="401"/>
      <c r="EA459" s="401"/>
      <c r="EB459" s="401"/>
      <c r="EC459" s="401"/>
      <c r="ED459" s="401"/>
      <c r="EE459" s="401"/>
      <c r="EF459" s="401"/>
      <c r="EG459" s="401"/>
      <c r="EH459" s="401"/>
      <c r="EI459" s="401"/>
      <c r="EJ459" s="401"/>
      <c r="EK459" s="401"/>
      <c r="EL459" s="401"/>
      <c r="EM459" s="401"/>
      <c r="EN459" s="401"/>
      <c r="EO459" s="401"/>
      <c r="EP459" s="401"/>
      <c r="EQ459" s="401"/>
      <c r="ER459" s="401"/>
      <c r="ES459" s="401"/>
      <c r="ET459" s="401"/>
      <c r="EU459" s="401"/>
      <c r="EV459" s="401"/>
      <c r="EW459" s="401"/>
      <c r="EX459" s="401"/>
      <c r="EY459" s="401"/>
      <c r="EZ459" s="401"/>
      <c r="FA459" s="401"/>
      <c r="FB459" s="401"/>
      <c r="FC459" s="401"/>
      <c r="FD459" s="401"/>
      <c r="FE459" s="401"/>
      <c r="FF459" s="401"/>
      <c r="FG459" s="401"/>
      <c r="FH459" s="401"/>
      <c r="FI459" s="401"/>
      <c r="FJ459" s="401"/>
      <c r="FK459" s="401"/>
      <c r="FL459" s="401"/>
      <c r="FM459" s="401"/>
      <c r="FN459" s="401"/>
      <c r="FO459" s="401"/>
      <c r="FP459" s="401"/>
      <c r="FQ459" s="401"/>
      <c r="FR459" s="401"/>
      <c r="FS459" s="401"/>
      <c r="FT459" s="401"/>
      <c r="FU459" s="401"/>
      <c r="FV459" s="401"/>
      <c r="FW459" s="401"/>
      <c r="FX459" s="401"/>
      <c r="FY459" s="401"/>
      <c r="FZ459" s="401"/>
      <c r="GA459" s="401"/>
      <c r="GB459" s="401"/>
      <c r="GC459" s="401"/>
      <c r="GD459" s="401"/>
      <c r="GE459" s="401"/>
      <c r="GF459" s="401"/>
      <c r="GG459" s="401"/>
      <c r="GH459" s="401"/>
      <c r="GI459" s="401"/>
      <c r="GJ459" s="401"/>
      <c r="GK459" s="401"/>
      <c r="GL459" s="401"/>
      <c r="GM459" s="401"/>
      <c r="GN459" s="401"/>
      <c r="GO459" s="401"/>
      <c r="GP459" s="401"/>
      <c r="GQ459" s="401"/>
      <c r="GR459" s="401"/>
      <c r="GS459" s="401"/>
      <c r="GT459" s="401"/>
      <c r="GU459" s="401"/>
      <c r="GV459" s="401"/>
      <c r="GW459" s="401"/>
      <c r="GX459" s="401"/>
      <c r="GY459" s="401"/>
      <c r="GZ459" s="401"/>
      <c r="HA459" s="401"/>
      <c r="HB459" s="401"/>
      <c r="HC459" s="401"/>
      <c r="HD459" s="401"/>
      <c r="HE459" s="401"/>
      <c r="HF459" s="401"/>
      <c r="HG459" s="401"/>
      <c r="HH459" s="401"/>
      <c r="HI459" s="401"/>
      <c r="HJ459" s="401"/>
      <c r="HK459" s="401"/>
      <c r="HL459" s="401"/>
      <c r="HM459" s="401"/>
      <c r="HN459" s="401"/>
      <c r="HO459" s="401"/>
      <c r="HP459" s="401"/>
      <c r="HQ459" s="401"/>
      <c r="HR459" s="401"/>
      <c r="HS459" s="401"/>
      <c r="HT459" s="401"/>
      <c r="HU459" s="401"/>
      <c r="HV459" s="401"/>
      <c r="HW459" s="401"/>
      <c r="HX459" s="401"/>
      <c r="HY459" s="401"/>
      <c r="HZ459" s="401"/>
      <c r="IA459" s="401"/>
      <c r="IB459" s="401"/>
      <c r="IC459" s="401"/>
      <c r="ID459" s="401"/>
      <c r="IE459" s="401"/>
      <c r="IF459" s="401"/>
      <c r="IG459" s="401"/>
      <c r="IH459" s="401"/>
      <c r="II459" s="401"/>
      <c r="IJ459" s="401"/>
      <c r="IK459" s="401"/>
      <c r="IL459" s="401"/>
      <c r="IM459" s="401"/>
      <c r="IN459" s="401"/>
      <c r="IO459" s="401"/>
      <c r="IP459" s="401"/>
      <c r="IQ459" s="401"/>
      <c r="IR459" s="401"/>
      <c r="IS459" s="401"/>
      <c r="IT459" s="401"/>
      <c r="IU459" s="401"/>
      <c r="IV459" s="401"/>
      <c r="IW459" s="401"/>
      <c r="IX459" s="401"/>
      <c r="IY459" s="401"/>
      <c r="IZ459" s="401"/>
      <c r="JA459" s="401"/>
      <c r="JB459" s="401"/>
      <c r="JC459" s="401"/>
      <c r="JD459" s="401"/>
      <c r="JE459" s="401"/>
      <c r="JF459" s="401"/>
      <c r="JG459" s="401"/>
      <c r="JH459" s="401"/>
      <c r="JI459" s="401"/>
      <c r="JJ459" s="401"/>
      <c r="JK459" s="401"/>
      <c r="JL459" s="401"/>
      <c r="JM459" s="401"/>
      <c r="JN459" s="401"/>
      <c r="JO459" s="401"/>
      <c r="JP459" s="401"/>
      <c r="JQ459" s="401"/>
      <c r="JR459" s="401"/>
      <c r="JS459" s="401"/>
      <c r="JT459" s="401"/>
      <c r="JU459" s="401"/>
      <c r="JV459" s="401"/>
      <c r="JW459" s="401"/>
      <c r="JX459" s="401"/>
      <c r="JY459" s="401"/>
      <c r="JZ459" s="401"/>
      <c r="KA459" s="401"/>
      <c r="KB459" s="401"/>
      <c r="KC459" s="401"/>
      <c r="KD459" s="401"/>
      <c r="KE459" s="401"/>
      <c r="KF459" s="401"/>
      <c r="KG459" s="401"/>
      <c r="KH459" s="401"/>
      <c r="KI459" s="401"/>
      <c r="KJ459" s="401"/>
      <c r="KK459" s="401"/>
      <c r="KL459" s="401"/>
      <c r="KM459" s="401"/>
      <c r="KN459" s="401"/>
      <c r="KO459" s="401"/>
      <c r="KP459" s="401"/>
      <c r="KQ459" s="401"/>
      <c r="KR459" s="401"/>
      <c r="KS459" s="401"/>
      <c r="KT459" s="401"/>
      <c r="KU459" s="401"/>
      <c r="KV459" s="401"/>
      <c r="KW459" s="401"/>
      <c r="KX459" s="401"/>
      <c r="KY459" s="401"/>
      <c r="KZ459" s="401"/>
      <c r="LA459" s="401"/>
      <c r="LB459" s="401"/>
      <c r="LC459" s="401"/>
      <c r="LD459" s="401"/>
      <c r="LE459" s="401"/>
      <c r="LF459" s="401"/>
      <c r="LG459" s="401"/>
      <c r="LH459" s="401"/>
      <c r="LI459" s="401"/>
      <c r="LJ459" s="401"/>
      <c r="LK459" s="401"/>
      <c r="LL459" s="401"/>
      <c r="LM459" s="401"/>
      <c r="LN459" s="401"/>
      <c r="LO459" s="401"/>
      <c r="LP459" s="401"/>
      <c r="LQ459" s="401"/>
      <c r="LR459" s="401"/>
      <c r="LS459" s="401"/>
      <c r="LT459" s="401"/>
      <c r="LU459" s="401"/>
      <c r="LV459" s="401"/>
      <c r="LW459" s="401"/>
      <c r="LX459" s="401"/>
      <c r="LY459" s="401"/>
      <c r="LZ459" s="401"/>
      <c r="MA459" s="401"/>
      <c r="MB459" s="401"/>
      <c r="MC459" s="401"/>
      <c r="MD459" s="401"/>
      <c r="ME459" s="401"/>
      <c r="MF459" s="401"/>
      <c r="MG459" s="401"/>
      <c r="MH459" s="401"/>
      <c r="MI459" s="401"/>
      <c r="MJ459" s="401"/>
      <c r="MK459" s="401"/>
      <c r="ML459" s="401"/>
      <c r="MM459" s="401"/>
      <c r="MN459" s="401"/>
      <c r="MO459" s="401"/>
      <c r="MP459" s="401"/>
      <c r="MQ459" s="401"/>
      <c r="MR459" s="401"/>
      <c r="MS459" s="401"/>
      <c r="MT459" s="401"/>
      <c r="MU459" s="401"/>
      <c r="MV459" s="401"/>
      <c r="MW459" s="401"/>
      <c r="MX459" s="401"/>
      <c r="MY459" s="401"/>
      <c r="MZ459" s="401"/>
      <c r="NA459" s="401"/>
      <c r="NB459" s="401"/>
      <c r="NC459" s="401"/>
      <c r="ND459" s="401"/>
      <c r="NE459" s="401"/>
      <c r="NF459" s="401"/>
      <c r="NG459" s="401"/>
      <c r="NH459" s="401"/>
      <c r="NI459" s="401"/>
      <c r="NJ459" s="401"/>
      <c r="NK459" s="401"/>
      <c r="NL459" s="401"/>
      <c r="NM459" s="401"/>
      <c r="NN459" s="401"/>
      <c r="NO459" s="401"/>
      <c r="NP459" s="401"/>
      <c r="NQ459" s="401"/>
      <c r="NR459" s="401"/>
      <c r="NS459" s="401"/>
      <c r="NT459" s="401"/>
      <c r="NU459" s="401"/>
      <c r="NV459" s="401"/>
      <c r="NW459" s="401"/>
      <c r="NX459" s="401"/>
      <c r="NY459" s="401"/>
      <c r="NZ459" s="401"/>
      <c r="OA459" s="401"/>
      <c r="OB459" s="401"/>
      <c r="OC459" s="401"/>
      <c r="OD459" s="401"/>
      <c r="OE459" s="401"/>
      <c r="OF459" s="401"/>
      <c r="OG459" s="401"/>
      <c r="OH459" s="401"/>
      <c r="OI459" s="401"/>
      <c r="OJ459" s="401"/>
      <c r="OK459" s="401"/>
      <c r="OL459" s="401"/>
      <c r="OM459" s="401"/>
      <c r="ON459" s="401"/>
      <c r="OO459" s="401"/>
      <c r="OP459" s="401"/>
      <c r="OQ459" s="401"/>
      <c r="OR459" s="401"/>
      <c r="OS459" s="401"/>
      <c r="OT459" s="401"/>
      <c r="OU459" s="401"/>
      <c r="OV459" s="401"/>
      <c r="OW459" s="401"/>
      <c r="OX459" s="401"/>
      <c r="OY459" s="401"/>
      <c r="OZ459" s="401"/>
      <c r="PA459" s="401"/>
      <c r="PB459" s="401"/>
      <c r="PC459" s="401"/>
      <c r="PD459" s="401"/>
      <c r="PE459" s="401"/>
      <c r="PF459" s="401"/>
      <c r="PG459" s="401"/>
      <c r="PH459" s="401"/>
      <c r="PI459" s="401"/>
      <c r="PJ459" s="401"/>
      <c r="PK459" s="401"/>
      <c r="PL459" s="401"/>
      <c r="PM459" s="401"/>
      <c r="PN459" s="401"/>
      <c r="PO459" s="401"/>
      <c r="PP459" s="401"/>
      <c r="PQ459" s="401"/>
      <c r="PR459" s="401"/>
      <c r="PS459" s="401"/>
      <c r="PT459" s="401"/>
      <c r="PU459" s="401"/>
      <c r="PV459" s="401"/>
      <c r="PW459" s="401"/>
      <c r="PX459" s="401"/>
      <c r="PY459" s="401"/>
      <c r="PZ459" s="401"/>
      <c r="QA459" s="401"/>
      <c r="QB459" s="401"/>
      <c r="QC459" s="401"/>
      <c r="QD459" s="401"/>
      <c r="QE459" s="401"/>
      <c r="QF459" s="401"/>
      <c r="QG459" s="401"/>
      <c r="QH459" s="401"/>
      <c r="QI459" s="401"/>
      <c r="QJ459" s="401"/>
      <c r="QK459" s="401"/>
      <c r="QL459" s="401"/>
      <c r="QM459" s="401"/>
      <c r="QN459" s="401"/>
      <c r="QO459" s="401"/>
      <c r="QP459" s="401"/>
      <c r="QQ459" s="401"/>
      <c r="QR459" s="401"/>
      <c r="QS459" s="401"/>
      <c r="QT459" s="401"/>
      <c r="QU459" s="401"/>
      <c r="QV459" s="401"/>
      <c r="QW459" s="401"/>
      <c r="QX459" s="401"/>
      <c r="QY459" s="401"/>
      <c r="QZ459" s="401"/>
      <c r="RA459" s="401"/>
      <c r="RB459" s="401"/>
      <c r="RC459" s="401"/>
      <c r="RD459" s="401"/>
      <c r="RE459" s="401"/>
      <c r="RF459" s="401"/>
      <c r="RG459" s="401"/>
      <c r="RH459" s="401"/>
      <c r="RI459" s="401"/>
      <c r="RJ459" s="401"/>
      <c r="RK459" s="401"/>
      <c r="RL459" s="401"/>
      <c r="RM459" s="401"/>
      <c r="RN459" s="401"/>
      <c r="RO459" s="401"/>
      <c r="RP459" s="401"/>
      <c r="RQ459" s="401"/>
      <c r="RR459" s="401"/>
      <c r="RS459" s="401"/>
      <c r="RT459" s="401"/>
      <c r="RU459" s="401"/>
      <c r="RV459" s="401"/>
      <c r="RW459" s="401"/>
      <c r="RX459" s="401"/>
      <c r="RY459" s="401"/>
      <c r="RZ459" s="401"/>
      <c r="SA459" s="401"/>
      <c r="SB459" s="401"/>
      <c r="SC459" s="401"/>
      <c r="SD459" s="401"/>
      <c r="SE459" s="401"/>
      <c r="SF459" s="401"/>
      <c r="SG459" s="401"/>
      <c r="SH459" s="401"/>
      <c r="SI459" s="401"/>
      <c r="SJ459" s="401"/>
      <c r="SK459" s="401"/>
      <c r="SL459" s="401"/>
      <c r="SM459" s="401"/>
      <c r="SN459" s="401"/>
      <c r="SO459" s="401"/>
      <c r="SP459" s="401"/>
      <c r="SQ459" s="401"/>
      <c r="SR459" s="401"/>
      <c r="SS459" s="401"/>
      <c r="ST459" s="401"/>
      <c r="SU459" s="401"/>
      <c r="SV459" s="401"/>
      <c r="SW459" s="401"/>
      <c r="SX459" s="401"/>
      <c r="SY459" s="401"/>
      <c r="SZ459" s="401"/>
      <c r="TA459" s="401"/>
      <c r="TB459" s="401"/>
      <c r="TC459" s="401"/>
      <c r="TD459" s="401"/>
      <c r="TE459" s="401"/>
      <c r="TF459" s="401"/>
      <c r="TG459" s="401"/>
      <c r="TH459" s="401"/>
      <c r="TI459" s="401"/>
      <c r="TJ459" s="401"/>
      <c r="TK459" s="401"/>
      <c r="TL459" s="401"/>
      <c r="TM459" s="401"/>
      <c r="TN459" s="401"/>
      <c r="TO459" s="401"/>
      <c r="TP459" s="401"/>
      <c r="TQ459" s="401"/>
      <c r="TR459" s="401"/>
      <c r="TS459" s="401"/>
      <c r="TT459" s="401"/>
      <c r="TU459" s="401"/>
      <c r="TV459" s="401"/>
      <c r="TW459" s="401"/>
      <c r="TX459" s="401"/>
      <c r="TY459" s="401"/>
      <c r="TZ459" s="401"/>
      <c r="UA459" s="401"/>
      <c r="UB459" s="401"/>
      <c r="UC459" s="401"/>
      <c r="UD459" s="401"/>
      <c r="UE459" s="401"/>
      <c r="UF459" s="401"/>
      <c r="UG459" s="401"/>
      <c r="UH459" s="401"/>
      <c r="UI459" s="401"/>
      <c r="UJ459" s="401"/>
      <c r="UK459" s="401"/>
      <c r="UL459" s="401"/>
      <c r="UM459" s="401"/>
    </row>
    <row r="460" spans="1:559" s="401" customFormat="1" ht="13.95" customHeight="1">
      <c r="A460" s="971"/>
      <c r="B460" s="468" t="s">
        <v>1515</v>
      </c>
      <c r="C460" s="469" t="s">
        <v>776</v>
      </c>
      <c r="D460" s="469" t="s">
        <v>1759</v>
      </c>
      <c r="E460" s="469" t="s">
        <v>1760</v>
      </c>
      <c r="F460" s="470">
        <v>19.32</v>
      </c>
      <c r="G460" s="470">
        <v>0.8</v>
      </c>
      <c r="H460" s="470">
        <v>1.84</v>
      </c>
      <c r="I460" s="471">
        <f t="shared" ref="I460:L466" si="246">I459</f>
        <v>8</v>
      </c>
      <c r="J460" s="472">
        <f t="shared" si="246"/>
        <v>17.442499999999999</v>
      </c>
      <c r="K460" s="472">
        <f t="shared" si="246"/>
        <v>1.8517694240914551</v>
      </c>
      <c r="L460" s="473">
        <f t="shared" si="246"/>
        <v>0.10616422095980824</v>
      </c>
      <c r="M460" s="474">
        <f t="shared" si="213"/>
        <v>1.0138951294765928</v>
      </c>
      <c r="N460" s="475">
        <f t="shared" si="214"/>
        <v>0.84468360216162874</v>
      </c>
      <c r="O460" s="475">
        <f t="shared" si="215"/>
        <v>0.68936720432325749</v>
      </c>
      <c r="P460" s="475">
        <f t="shared" si="216"/>
        <v>0.31063279567674251</v>
      </c>
      <c r="Q460" s="476">
        <f t="shared" si="217"/>
        <v>2.4850623654139401</v>
      </c>
      <c r="R460" s="477"/>
      <c r="S460" s="472"/>
      <c r="T460" s="472"/>
      <c r="U460" s="473"/>
      <c r="V460" s="478">
        <f t="shared" si="218"/>
        <v>1.8775000000000013</v>
      </c>
      <c r="W460" s="478">
        <f t="shared" si="219"/>
        <v>1.7629999999999999</v>
      </c>
      <c r="X460" s="479">
        <f t="shared" si="220"/>
        <v>3.2646694946732353</v>
      </c>
      <c r="Y460" s="480" t="str">
        <f t="shared" si="221"/>
        <v>Accept</v>
      </c>
      <c r="Z460" s="479"/>
      <c r="AA460" s="479"/>
      <c r="AB460" s="481"/>
      <c r="AC460" s="481"/>
      <c r="AD460" s="479"/>
      <c r="AE460" s="481"/>
      <c r="AF460" s="464"/>
      <c r="AG460" s="482"/>
      <c r="AH460" s="482"/>
      <c r="AI460" s="483"/>
      <c r="AJ460" s="552"/>
      <c r="AK460" s="552"/>
      <c r="AL460" s="552"/>
    </row>
    <row r="461" spans="1:559" s="401" customFormat="1" ht="13.95" customHeight="1">
      <c r="A461" s="971"/>
      <c r="B461" s="468" t="s">
        <v>1515</v>
      </c>
      <c r="C461" s="469" t="s">
        <v>776</v>
      </c>
      <c r="D461" s="469" t="s">
        <v>1761</v>
      </c>
      <c r="E461" s="469" t="s">
        <v>1762</v>
      </c>
      <c r="F461" s="470">
        <v>19.149999999999999</v>
      </c>
      <c r="G461" s="470">
        <v>0.55000000000000004</v>
      </c>
      <c r="H461" s="470">
        <v>1.73</v>
      </c>
      <c r="I461" s="471">
        <f t="shared" si="246"/>
        <v>8</v>
      </c>
      <c r="J461" s="472">
        <f t="shared" si="246"/>
        <v>17.442499999999999</v>
      </c>
      <c r="K461" s="472">
        <f t="shared" si="246"/>
        <v>1.8517694240914551</v>
      </c>
      <c r="L461" s="473">
        <f t="shared" si="246"/>
        <v>0.10616422095980824</v>
      </c>
      <c r="M461" s="474">
        <f t="shared" si="213"/>
        <v>0.92209104318576851</v>
      </c>
      <c r="N461" s="475">
        <f t="shared" si="214"/>
        <v>0.82175945573105891</v>
      </c>
      <c r="O461" s="475">
        <f t="shared" si="215"/>
        <v>0.64351891146211782</v>
      </c>
      <c r="P461" s="475">
        <f t="shared" si="216"/>
        <v>0.35648108853788218</v>
      </c>
      <c r="Q461" s="476">
        <f t="shared" si="217"/>
        <v>2.8518487083030575</v>
      </c>
      <c r="R461" s="477"/>
      <c r="S461" s="472"/>
      <c r="T461" s="472"/>
      <c r="U461" s="473"/>
      <c r="V461" s="478">
        <f t="shared" si="218"/>
        <v>1.7074999999999996</v>
      </c>
      <c r="W461" s="478">
        <f t="shared" si="219"/>
        <v>1.7629999999999999</v>
      </c>
      <c r="X461" s="479">
        <f t="shared" si="220"/>
        <v>3.2646694946732353</v>
      </c>
      <c r="Y461" s="480" t="str">
        <f t="shared" si="221"/>
        <v>Accept</v>
      </c>
      <c r="Z461" s="479"/>
      <c r="AA461" s="479"/>
      <c r="AB461" s="481"/>
      <c r="AC461" s="481"/>
      <c r="AD461" s="479"/>
      <c r="AE461" s="481"/>
      <c r="AF461" s="464"/>
      <c r="AG461" s="482"/>
      <c r="AH461" s="482"/>
      <c r="AI461" s="483"/>
      <c r="AJ461" s="552"/>
      <c r="AK461" s="552"/>
      <c r="AL461" s="552"/>
    </row>
    <row r="462" spans="1:559" s="401" customFormat="1" ht="13.95" customHeight="1">
      <c r="A462" s="971"/>
      <c r="B462" s="468" t="s">
        <v>1515</v>
      </c>
      <c r="C462" s="469" t="s">
        <v>776</v>
      </c>
      <c r="D462" s="469" t="s">
        <v>1763</v>
      </c>
      <c r="E462" s="469" t="s">
        <v>1764</v>
      </c>
      <c r="F462" s="470">
        <v>16.07</v>
      </c>
      <c r="G462" s="470">
        <v>0.41</v>
      </c>
      <c r="H462" s="470">
        <v>1.44</v>
      </c>
      <c r="I462" s="471">
        <f t="shared" si="246"/>
        <v>8</v>
      </c>
      <c r="J462" s="472">
        <f t="shared" si="246"/>
        <v>17.442499999999999</v>
      </c>
      <c r="K462" s="472">
        <f t="shared" si="246"/>
        <v>1.8517694240914551</v>
      </c>
      <c r="L462" s="473">
        <f t="shared" si="246"/>
        <v>0.10616422095980824</v>
      </c>
      <c r="M462" s="474">
        <f t="shared" si="213"/>
        <v>0.74118299078914573</v>
      </c>
      <c r="N462" s="475">
        <f t="shared" si="214"/>
        <v>0.22929124757024907</v>
      </c>
      <c r="O462" s="475">
        <f t="shared" si="215"/>
        <v>0.5414175048595018</v>
      </c>
      <c r="P462" s="475">
        <f t="shared" si="216"/>
        <v>0.45858249514049815</v>
      </c>
      <c r="Q462" s="476">
        <f t="shared" si="217"/>
        <v>3.6686599611239852</v>
      </c>
      <c r="R462" s="477"/>
      <c r="S462" s="472"/>
      <c r="T462" s="472"/>
      <c r="U462" s="473"/>
      <c r="V462" s="478">
        <f t="shared" si="218"/>
        <v>1.3724999999999987</v>
      </c>
      <c r="W462" s="478">
        <f t="shared" si="219"/>
        <v>1.7629999999999999</v>
      </c>
      <c r="X462" s="479">
        <f t="shared" si="220"/>
        <v>3.2646694946732353</v>
      </c>
      <c r="Y462" s="480" t="str">
        <f t="shared" si="221"/>
        <v>Accept</v>
      </c>
      <c r="Z462" s="479"/>
      <c r="AA462" s="479"/>
      <c r="AB462" s="481"/>
      <c r="AC462" s="481"/>
      <c r="AD462" s="479"/>
      <c r="AE462" s="481"/>
      <c r="AF462" s="464"/>
      <c r="AG462" s="482"/>
      <c r="AH462" s="482"/>
      <c r="AI462" s="483"/>
      <c r="AJ462" s="552"/>
      <c r="AK462" s="552"/>
      <c r="AL462" s="552"/>
    </row>
    <row r="463" spans="1:559" s="401" customFormat="1" ht="13.95" customHeight="1">
      <c r="A463" s="971"/>
      <c r="B463" s="468" t="s">
        <v>1515</v>
      </c>
      <c r="C463" s="469" t="s">
        <v>776</v>
      </c>
      <c r="D463" s="469" t="s">
        <v>1765</v>
      </c>
      <c r="E463" s="469" t="s">
        <v>1766</v>
      </c>
      <c r="F463" s="470">
        <v>15.33</v>
      </c>
      <c r="G463" s="470">
        <v>0.43</v>
      </c>
      <c r="H463" s="470">
        <v>1.38</v>
      </c>
      <c r="I463" s="471">
        <f t="shared" si="246"/>
        <v>8</v>
      </c>
      <c r="J463" s="472">
        <f t="shared" si="246"/>
        <v>17.442499999999999</v>
      </c>
      <c r="K463" s="472">
        <f t="shared" si="246"/>
        <v>1.8517694240914551</v>
      </c>
      <c r="L463" s="473">
        <f t="shared" si="246"/>
        <v>0.10616422095980824</v>
      </c>
      <c r="M463" s="474">
        <f t="shared" si="213"/>
        <v>1.1408007781727294</v>
      </c>
      <c r="N463" s="475">
        <f t="shared" si="214"/>
        <v>0.12697641836455939</v>
      </c>
      <c r="O463" s="475">
        <f t="shared" si="215"/>
        <v>0.74604716327088116</v>
      </c>
      <c r="P463" s="475">
        <f t="shared" si="216"/>
        <v>0.25395283672911878</v>
      </c>
      <c r="Q463" s="476">
        <f t="shared" si="217"/>
        <v>2.0316226938329502</v>
      </c>
      <c r="R463" s="477"/>
      <c r="S463" s="472"/>
      <c r="T463" s="472"/>
      <c r="U463" s="473"/>
      <c r="V463" s="478">
        <f t="shared" si="218"/>
        <v>2.1124999999999989</v>
      </c>
      <c r="W463" s="478">
        <f t="shared" si="219"/>
        <v>1.7629999999999999</v>
      </c>
      <c r="X463" s="479">
        <f t="shared" si="220"/>
        <v>3.2646694946732353</v>
      </c>
      <c r="Y463" s="480" t="str">
        <f t="shared" si="221"/>
        <v>Accept</v>
      </c>
      <c r="Z463" s="479"/>
      <c r="AA463" s="479"/>
      <c r="AB463" s="481"/>
      <c r="AC463" s="481"/>
      <c r="AD463" s="479"/>
      <c r="AE463" s="481"/>
      <c r="AF463" s="464"/>
      <c r="AG463" s="482"/>
      <c r="AH463" s="482"/>
      <c r="AI463" s="483"/>
      <c r="AJ463" s="552"/>
      <c r="AK463" s="552"/>
      <c r="AL463" s="552"/>
    </row>
    <row r="464" spans="1:559" s="401" customFormat="1" ht="13.95" customHeight="1">
      <c r="A464" s="971"/>
      <c r="B464" s="468" t="s">
        <v>1515</v>
      </c>
      <c r="C464" s="469" t="s">
        <v>776</v>
      </c>
      <c r="D464" s="469" t="s">
        <v>1767</v>
      </c>
      <c r="E464" s="469" t="s">
        <v>1768</v>
      </c>
      <c r="F464" s="470">
        <v>18.87</v>
      </c>
      <c r="G464" s="470">
        <v>0.56000000000000005</v>
      </c>
      <c r="H464" s="470">
        <v>1.71</v>
      </c>
      <c r="I464" s="471">
        <f t="shared" si="246"/>
        <v>8</v>
      </c>
      <c r="J464" s="472">
        <f t="shared" si="246"/>
        <v>17.442499999999999</v>
      </c>
      <c r="K464" s="472">
        <f t="shared" si="246"/>
        <v>1.8517694240914551</v>
      </c>
      <c r="L464" s="473">
        <f t="shared" si="246"/>
        <v>0.10616422095980824</v>
      </c>
      <c r="M464" s="474">
        <f t="shared" ref="M464:M527" si="247">ABS(F464-J464)/K464</f>
        <v>0.77088431282441394</v>
      </c>
      <c r="N464" s="475">
        <f t="shared" ref="N464:N527" si="248">NORMDIST(F464,J464,K464,TRUE)</f>
        <v>0.77961224689211261</v>
      </c>
      <c r="O464" s="475">
        <f t="shared" ref="O464:O527" si="249">IF(N464&gt;0.5,2*(N464-0.5),2*(0.5-N464))</f>
        <v>0.55922449378422523</v>
      </c>
      <c r="P464" s="475">
        <f t="shared" ref="P464:P527" si="250">IF(N464&gt;0.5,2*(1-N464),2*N464)</f>
        <v>0.44077550621577477</v>
      </c>
      <c r="Q464" s="476">
        <f t="shared" ref="Q464:Q527" si="251">I464*P464</f>
        <v>3.5262040497261982</v>
      </c>
      <c r="R464" s="477"/>
      <c r="S464" s="472"/>
      <c r="T464" s="472"/>
      <c r="U464" s="473"/>
      <c r="V464" s="478">
        <f t="shared" ref="V464:V527" si="252">ABS(F464-J464)</f>
        <v>1.427500000000002</v>
      </c>
      <c r="W464" s="478">
        <f t="shared" ref="W464:W527" si="253">IF(I464=3,1.196,IF(I464=4,1.383,IF(I464=5,1.509,IF(I464=6,1.61,IF(I464=7,1.693,IF(I464=8,1.763,IF(I464=9,1.824,IF(I464=10,1.878,IF(I464=11,1.925,IF(I464=12,1.969,IF(I464=13,2.007,IF(I464=14,2.043,IF(I464=15,2.076,IF(I464=16,2.106,IF(I464=17,2.134,IF(I464=18,2.161,IF(I464=19,2.185,IF(I464=20,2.209,))))))))))))))))))</f>
        <v>1.7629999999999999</v>
      </c>
      <c r="X464" s="479">
        <f t="shared" ref="X464:X527" si="254">W464*K464</f>
        <v>3.2646694946732353</v>
      </c>
      <c r="Y464" s="480" t="str">
        <f t="shared" ref="Y464:Y527" si="255">IF(V464&gt;X464, "Reject", "Accept")</f>
        <v>Accept</v>
      </c>
      <c r="Z464" s="479"/>
      <c r="AA464" s="479"/>
      <c r="AB464" s="481"/>
      <c r="AC464" s="481"/>
      <c r="AD464" s="479"/>
      <c r="AE464" s="481"/>
      <c r="AF464" s="464"/>
      <c r="AG464" s="482"/>
      <c r="AH464" s="482"/>
      <c r="AI464" s="483"/>
      <c r="AJ464" s="552"/>
      <c r="AK464" s="552"/>
      <c r="AL464" s="552"/>
    </row>
    <row r="465" spans="1:559" s="401" customFormat="1" ht="13.95" customHeight="1">
      <c r="A465" s="971"/>
      <c r="B465" s="468" t="s">
        <v>1515</v>
      </c>
      <c r="C465" s="469" t="s">
        <v>776</v>
      </c>
      <c r="D465" s="469" t="s">
        <v>1769</v>
      </c>
      <c r="E465" s="469" t="s">
        <v>1770</v>
      </c>
      <c r="F465" s="470">
        <v>18.899999999999999</v>
      </c>
      <c r="G465" s="470">
        <v>0.4</v>
      </c>
      <c r="H465" s="470">
        <v>1.67</v>
      </c>
      <c r="I465" s="471">
        <f t="shared" si="246"/>
        <v>8</v>
      </c>
      <c r="J465" s="472">
        <f t="shared" si="246"/>
        <v>17.442499999999999</v>
      </c>
      <c r="K465" s="472">
        <f t="shared" si="246"/>
        <v>1.8517694240914551</v>
      </c>
      <c r="L465" s="473">
        <f t="shared" si="246"/>
        <v>0.10616422095980824</v>
      </c>
      <c r="M465" s="474">
        <f t="shared" si="247"/>
        <v>0.78708503393455787</v>
      </c>
      <c r="N465" s="475">
        <f t="shared" si="248"/>
        <v>0.78438395512302206</v>
      </c>
      <c r="O465" s="475">
        <f t="shared" si="249"/>
        <v>0.56876791024604412</v>
      </c>
      <c r="P465" s="475">
        <f t="shared" si="250"/>
        <v>0.43123208975395588</v>
      </c>
      <c r="Q465" s="476">
        <f t="shared" si="251"/>
        <v>3.4498567180316471</v>
      </c>
      <c r="R465" s="477"/>
      <c r="S465" s="472"/>
      <c r="T465" s="472"/>
      <c r="U465" s="473"/>
      <c r="V465" s="478">
        <f t="shared" si="252"/>
        <v>1.4574999999999996</v>
      </c>
      <c r="W465" s="478">
        <f t="shared" si="253"/>
        <v>1.7629999999999999</v>
      </c>
      <c r="X465" s="479">
        <f t="shared" si="254"/>
        <v>3.2646694946732353</v>
      </c>
      <c r="Y465" s="480" t="str">
        <f t="shared" si="255"/>
        <v>Accept</v>
      </c>
      <c r="Z465" s="479"/>
      <c r="AA465" s="479"/>
      <c r="AB465" s="481"/>
      <c r="AC465" s="481"/>
      <c r="AD465" s="479"/>
      <c r="AE465" s="481"/>
      <c r="AF465" s="464"/>
      <c r="AG465" s="482"/>
      <c r="AH465" s="482"/>
      <c r="AI465" s="483"/>
      <c r="AJ465" s="552"/>
      <c r="AK465" s="552"/>
      <c r="AL465" s="552"/>
    </row>
    <row r="466" spans="1:559" s="501" customFormat="1" ht="13.95" customHeight="1">
      <c r="A466" s="971"/>
      <c r="B466" s="484" t="s">
        <v>1515</v>
      </c>
      <c r="C466" s="485" t="s">
        <v>776</v>
      </c>
      <c r="D466" s="485" t="s">
        <v>1771</v>
      </c>
      <c r="E466" s="485" t="s">
        <v>1772</v>
      </c>
      <c r="F466" s="486">
        <v>17.09</v>
      </c>
      <c r="G466" s="486">
        <v>0.53</v>
      </c>
      <c r="H466" s="486">
        <v>1.56</v>
      </c>
      <c r="I466" s="487">
        <f t="shared" si="246"/>
        <v>8</v>
      </c>
      <c r="J466" s="488">
        <f t="shared" si="246"/>
        <v>17.442499999999999</v>
      </c>
      <c r="K466" s="488">
        <f t="shared" si="246"/>
        <v>1.8517694240914551</v>
      </c>
      <c r="L466" s="489">
        <f t="shared" si="246"/>
        <v>0.10616422095980824</v>
      </c>
      <c r="M466" s="490">
        <f t="shared" si="247"/>
        <v>0.19035847304420656</v>
      </c>
      <c r="N466" s="491">
        <f t="shared" si="248"/>
        <v>0.42451411817195611</v>
      </c>
      <c r="O466" s="491">
        <f t="shared" si="249"/>
        <v>0.15097176365608778</v>
      </c>
      <c r="P466" s="491">
        <f t="shared" si="250"/>
        <v>0.84902823634391222</v>
      </c>
      <c r="Q466" s="492">
        <f t="shared" si="251"/>
        <v>6.7922258907512978</v>
      </c>
      <c r="R466" s="493"/>
      <c r="S466" s="488"/>
      <c r="T466" s="488"/>
      <c r="U466" s="489"/>
      <c r="V466" s="494">
        <f t="shared" si="252"/>
        <v>0.35249999999999915</v>
      </c>
      <c r="W466" s="494">
        <f t="shared" si="253"/>
        <v>1.7629999999999999</v>
      </c>
      <c r="X466" s="495">
        <f t="shared" si="254"/>
        <v>3.2646694946732353</v>
      </c>
      <c r="Y466" s="496" t="str">
        <f t="shared" si="255"/>
        <v>Accept</v>
      </c>
      <c r="Z466" s="495"/>
      <c r="AA466" s="495"/>
      <c r="AB466" s="497"/>
      <c r="AC466" s="497"/>
      <c r="AD466" s="495"/>
      <c r="AE466" s="497"/>
      <c r="AF466" s="498"/>
      <c r="AG466" s="499"/>
      <c r="AH466" s="499"/>
      <c r="AI466" s="500"/>
      <c r="AJ466" s="552"/>
      <c r="AK466" s="552"/>
      <c r="AL466" s="552"/>
      <c r="AM466" s="401"/>
      <c r="AN466" s="401"/>
      <c r="AO466" s="401"/>
      <c r="AP466" s="401"/>
      <c r="AQ466" s="401"/>
      <c r="AR466" s="401"/>
      <c r="AS466" s="401"/>
      <c r="AT466" s="401"/>
      <c r="AU466" s="401"/>
      <c r="AV466" s="401"/>
      <c r="AW466" s="401"/>
      <c r="AX466" s="401"/>
      <c r="AY466" s="401"/>
      <c r="AZ466" s="401"/>
      <c r="BA466" s="401"/>
      <c r="BB466" s="401"/>
      <c r="BC466" s="401"/>
      <c r="BD466" s="401"/>
      <c r="BE466" s="401"/>
      <c r="BF466" s="401"/>
      <c r="BG466" s="401"/>
      <c r="BH466" s="401"/>
      <c r="BI466" s="401"/>
      <c r="BJ466" s="401"/>
      <c r="BK466" s="401"/>
      <c r="BL466" s="401"/>
      <c r="BM466" s="401"/>
      <c r="BN466" s="401"/>
      <c r="BO466" s="401"/>
      <c r="BP466" s="401"/>
      <c r="BQ466" s="401"/>
      <c r="BR466" s="401"/>
      <c r="BS466" s="401"/>
      <c r="BT466" s="401"/>
      <c r="BU466" s="401"/>
      <c r="BV466" s="401"/>
      <c r="BW466" s="401"/>
      <c r="BX466" s="401"/>
      <c r="BY466" s="401"/>
      <c r="BZ466" s="401"/>
      <c r="CA466" s="401"/>
      <c r="CB466" s="401"/>
      <c r="CC466" s="401"/>
      <c r="CD466" s="401"/>
      <c r="CE466" s="401"/>
      <c r="CF466" s="401"/>
      <c r="CG466" s="401"/>
      <c r="CH466" s="401"/>
      <c r="CI466" s="401"/>
      <c r="CJ466" s="401"/>
      <c r="CK466" s="401"/>
      <c r="CL466" s="401"/>
      <c r="CM466" s="401"/>
      <c r="CN466" s="401"/>
      <c r="CO466" s="401"/>
      <c r="CP466" s="401"/>
      <c r="CQ466" s="401"/>
      <c r="CR466" s="401"/>
      <c r="CS466" s="401"/>
      <c r="CT466" s="401"/>
      <c r="CU466" s="401"/>
      <c r="CV466" s="401"/>
      <c r="CW466" s="401"/>
      <c r="CX466" s="401"/>
      <c r="CY466" s="401"/>
      <c r="CZ466" s="401"/>
      <c r="DA466" s="401"/>
      <c r="DB466" s="401"/>
      <c r="DC466" s="401"/>
      <c r="DD466" s="401"/>
      <c r="DE466" s="401"/>
      <c r="DF466" s="401"/>
      <c r="DG466" s="401"/>
      <c r="DH466" s="401"/>
      <c r="DI466" s="401"/>
      <c r="DJ466" s="401"/>
      <c r="DK466" s="401"/>
      <c r="DL466" s="401"/>
      <c r="DM466" s="401"/>
      <c r="DN466" s="401"/>
      <c r="DO466" s="401"/>
      <c r="DP466" s="401"/>
      <c r="DQ466" s="401"/>
      <c r="DR466" s="401"/>
      <c r="DS466" s="401"/>
      <c r="DT466" s="401"/>
      <c r="DU466" s="401"/>
      <c r="DV466" s="401"/>
      <c r="DW466" s="401"/>
      <c r="DX466" s="401"/>
      <c r="DY466" s="401"/>
      <c r="DZ466" s="401"/>
      <c r="EA466" s="401"/>
      <c r="EB466" s="401"/>
      <c r="EC466" s="401"/>
      <c r="ED466" s="401"/>
      <c r="EE466" s="401"/>
      <c r="EF466" s="401"/>
      <c r="EG466" s="401"/>
      <c r="EH466" s="401"/>
      <c r="EI466" s="401"/>
      <c r="EJ466" s="401"/>
      <c r="EK466" s="401"/>
      <c r="EL466" s="401"/>
      <c r="EM466" s="401"/>
      <c r="EN466" s="401"/>
      <c r="EO466" s="401"/>
      <c r="EP466" s="401"/>
      <c r="EQ466" s="401"/>
      <c r="ER466" s="401"/>
      <c r="ES466" s="401"/>
      <c r="ET466" s="401"/>
      <c r="EU466" s="401"/>
      <c r="EV466" s="401"/>
      <c r="EW466" s="401"/>
      <c r="EX466" s="401"/>
      <c r="EY466" s="401"/>
      <c r="EZ466" s="401"/>
      <c r="FA466" s="401"/>
      <c r="FB466" s="401"/>
      <c r="FC466" s="401"/>
      <c r="FD466" s="401"/>
      <c r="FE466" s="401"/>
      <c r="FF466" s="401"/>
      <c r="FG466" s="401"/>
      <c r="FH466" s="401"/>
      <c r="FI466" s="401"/>
      <c r="FJ466" s="401"/>
      <c r="FK466" s="401"/>
      <c r="FL466" s="401"/>
      <c r="FM466" s="401"/>
      <c r="FN466" s="401"/>
      <c r="FO466" s="401"/>
      <c r="FP466" s="401"/>
      <c r="FQ466" s="401"/>
      <c r="FR466" s="401"/>
      <c r="FS466" s="401"/>
      <c r="FT466" s="401"/>
      <c r="FU466" s="401"/>
      <c r="FV466" s="401"/>
      <c r="FW466" s="401"/>
      <c r="FX466" s="401"/>
      <c r="FY466" s="401"/>
      <c r="FZ466" s="401"/>
      <c r="GA466" s="401"/>
      <c r="GB466" s="401"/>
      <c r="GC466" s="401"/>
      <c r="GD466" s="401"/>
      <c r="GE466" s="401"/>
      <c r="GF466" s="401"/>
      <c r="GG466" s="401"/>
      <c r="GH466" s="401"/>
      <c r="GI466" s="401"/>
      <c r="GJ466" s="401"/>
      <c r="GK466" s="401"/>
      <c r="GL466" s="401"/>
      <c r="GM466" s="401"/>
      <c r="GN466" s="401"/>
      <c r="GO466" s="401"/>
      <c r="GP466" s="401"/>
      <c r="GQ466" s="401"/>
      <c r="GR466" s="401"/>
      <c r="GS466" s="401"/>
      <c r="GT466" s="401"/>
      <c r="GU466" s="401"/>
      <c r="GV466" s="401"/>
      <c r="GW466" s="401"/>
      <c r="GX466" s="401"/>
      <c r="GY466" s="401"/>
      <c r="GZ466" s="401"/>
      <c r="HA466" s="401"/>
      <c r="HB466" s="401"/>
      <c r="HC466" s="401"/>
      <c r="HD466" s="401"/>
      <c r="HE466" s="401"/>
      <c r="HF466" s="401"/>
      <c r="HG466" s="401"/>
      <c r="HH466" s="401"/>
      <c r="HI466" s="401"/>
      <c r="HJ466" s="401"/>
      <c r="HK466" s="401"/>
      <c r="HL466" s="401"/>
      <c r="HM466" s="401"/>
      <c r="HN466" s="401"/>
      <c r="HO466" s="401"/>
      <c r="HP466" s="401"/>
      <c r="HQ466" s="401"/>
      <c r="HR466" s="401"/>
      <c r="HS466" s="401"/>
      <c r="HT466" s="401"/>
      <c r="HU466" s="401"/>
      <c r="HV466" s="401"/>
      <c r="HW466" s="401"/>
      <c r="HX466" s="401"/>
      <c r="HY466" s="401"/>
      <c r="HZ466" s="401"/>
      <c r="IA466" s="401"/>
      <c r="IB466" s="401"/>
      <c r="IC466" s="401"/>
      <c r="ID466" s="401"/>
      <c r="IE466" s="401"/>
      <c r="IF466" s="401"/>
      <c r="IG466" s="401"/>
      <c r="IH466" s="401"/>
      <c r="II466" s="401"/>
      <c r="IJ466" s="401"/>
      <c r="IK466" s="401"/>
      <c r="IL466" s="401"/>
      <c r="IM466" s="401"/>
      <c r="IN466" s="401"/>
      <c r="IO466" s="401"/>
      <c r="IP466" s="401"/>
      <c r="IQ466" s="401"/>
      <c r="IR466" s="401"/>
      <c r="IS466" s="401"/>
      <c r="IT466" s="401"/>
      <c r="IU466" s="401"/>
      <c r="IV466" s="401"/>
      <c r="IW466" s="401"/>
      <c r="IX466" s="401"/>
      <c r="IY466" s="401"/>
      <c r="IZ466" s="401"/>
      <c r="JA466" s="401"/>
      <c r="JB466" s="401"/>
      <c r="JC466" s="401"/>
      <c r="JD466" s="401"/>
      <c r="JE466" s="401"/>
      <c r="JF466" s="401"/>
      <c r="JG466" s="401"/>
      <c r="JH466" s="401"/>
      <c r="JI466" s="401"/>
      <c r="JJ466" s="401"/>
      <c r="JK466" s="401"/>
      <c r="JL466" s="401"/>
      <c r="JM466" s="401"/>
      <c r="JN466" s="401"/>
      <c r="JO466" s="401"/>
      <c r="JP466" s="401"/>
      <c r="JQ466" s="401"/>
      <c r="JR466" s="401"/>
      <c r="JS466" s="401"/>
      <c r="JT466" s="401"/>
      <c r="JU466" s="401"/>
      <c r="JV466" s="401"/>
      <c r="JW466" s="401"/>
      <c r="JX466" s="401"/>
      <c r="JY466" s="401"/>
      <c r="JZ466" s="401"/>
      <c r="KA466" s="401"/>
      <c r="KB466" s="401"/>
      <c r="KC466" s="401"/>
      <c r="KD466" s="401"/>
      <c r="KE466" s="401"/>
      <c r="KF466" s="401"/>
      <c r="KG466" s="401"/>
      <c r="KH466" s="401"/>
      <c r="KI466" s="401"/>
      <c r="KJ466" s="401"/>
      <c r="KK466" s="401"/>
      <c r="KL466" s="401"/>
      <c r="KM466" s="401"/>
      <c r="KN466" s="401"/>
      <c r="KO466" s="401"/>
      <c r="KP466" s="401"/>
      <c r="KQ466" s="401"/>
      <c r="KR466" s="401"/>
      <c r="KS466" s="401"/>
      <c r="KT466" s="401"/>
      <c r="KU466" s="401"/>
      <c r="KV466" s="401"/>
      <c r="KW466" s="401"/>
      <c r="KX466" s="401"/>
      <c r="KY466" s="401"/>
      <c r="KZ466" s="401"/>
      <c r="LA466" s="401"/>
      <c r="LB466" s="401"/>
      <c r="LC466" s="401"/>
      <c r="LD466" s="401"/>
      <c r="LE466" s="401"/>
      <c r="LF466" s="401"/>
      <c r="LG466" s="401"/>
      <c r="LH466" s="401"/>
      <c r="LI466" s="401"/>
      <c r="LJ466" s="401"/>
      <c r="LK466" s="401"/>
      <c r="LL466" s="401"/>
      <c r="LM466" s="401"/>
      <c r="LN466" s="401"/>
      <c r="LO466" s="401"/>
      <c r="LP466" s="401"/>
      <c r="LQ466" s="401"/>
      <c r="LR466" s="401"/>
      <c r="LS466" s="401"/>
      <c r="LT466" s="401"/>
      <c r="LU466" s="401"/>
      <c r="LV466" s="401"/>
      <c r="LW466" s="401"/>
      <c r="LX466" s="401"/>
      <c r="LY466" s="401"/>
      <c r="LZ466" s="401"/>
      <c r="MA466" s="401"/>
      <c r="MB466" s="401"/>
      <c r="MC466" s="401"/>
      <c r="MD466" s="401"/>
      <c r="ME466" s="401"/>
      <c r="MF466" s="401"/>
      <c r="MG466" s="401"/>
      <c r="MH466" s="401"/>
      <c r="MI466" s="401"/>
      <c r="MJ466" s="401"/>
      <c r="MK466" s="401"/>
      <c r="ML466" s="401"/>
      <c r="MM466" s="401"/>
      <c r="MN466" s="401"/>
      <c r="MO466" s="401"/>
      <c r="MP466" s="401"/>
      <c r="MQ466" s="401"/>
      <c r="MR466" s="401"/>
      <c r="MS466" s="401"/>
      <c r="MT466" s="401"/>
      <c r="MU466" s="401"/>
      <c r="MV466" s="401"/>
      <c r="MW466" s="401"/>
      <c r="MX466" s="401"/>
      <c r="MY466" s="401"/>
      <c r="MZ466" s="401"/>
      <c r="NA466" s="401"/>
      <c r="NB466" s="401"/>
      <c r="NC466" s="401"/>
      <c r="ND466" s="401"/>
      <c r="NE466" s="401"/>
      <c r="NF466" s="401"/>
      <c r="NG466" s="401"/>
      <c r="NH466" s="401"/>
      <c r="NI466" s="401"/>
      <c r="NJ466" s="401"/>
      <c r="NK466" s="401"/>
      <c r="NL466" s="401"/>
      <c r="NM466" s="401"/>
      <c r="NN466" s="401"/>
      <c r="NO466" s="401"/>
      <c r="NP466" s="401"/>
      <c r="NQ466" s="401"/>
      <c r="NR466" s="401"/>
      <c r="NS466" s="401"/>
      <c r="NT466" s="401"/>
      <c r="NU466" s="401"/>
      <c r="NV466" s="401"/>
      <c r="NW466" s="401"/>
      <c r="NX466" s="401"/>
      <c r="NY466" s="401"/>
      <c r="NZ466" s="401"/>
      <c r="OA466" s="401"/>
      <c r="OB466" s="401"/>
      <c r="OC466" s="401"/>
      <c r="OD466" s="401"/>
      <c r="OE466" s="401"/>
      <c r="OF466" s="401"/>
      <c r="OG466" s="401"/>
      <c r="OH466" s="401"/>
      <c r="OI466" s="401"/>
      <c r="OJ466" s="401"/>
      <c r="OK466" s="401"/>
      <c r="OL466" s="401"/>
      <c r="OM466" s="401"/>
      <c r="ON466" s="401"/>
      <c r="OO466" s="401"/>
      <c r="OP466" s="401"/>
      <c r="OQ466" s="401"/>
      <c r="OR466" s="401"/>
      <c r="OS466" s="401"/>
      <c r="OT466" s="401"/>
      <c r="OU466" s="401"/>
      <c r="OV466" s="401"/>
      <c r="OW466" s="401"/>
      <c r="OX466" s="401"/>
      <c r="OY466" s="401"/>
      <c r="OZ466" s="401"/>
      <c r="PA466" s="401"/>
      <c r="PB466" s="401"/>
      <c r="PC466" s="401"/>
      <c r="PD466" s="401"/>
      <c r="PE466" s="401"/>
      <c r="PF466" s="401"/>
      <c r="PG466" s="401"/>
      <c r="PH466" s="401"/>
      <c r="PI466" s="401"/>
      <c r="PJ466" s="401"/>
      <c r="PK466" s="401"/>
      <c r="PL466" s="401"/>
      <c r="PM466" s="401"/>
      <c r="PN466" s="401"/>
      <c r="PO466" s="401"/>
      <c r="PP466" s="401"/>
      <c r="PQ466" s="401"/>
      <c r="PR466" s="401"/>
      <c r="PS466" s="401"/>
      <c r="PT466" s="401"/>
      <c r="PU466" s="401"/>
      <c r="PV466" s="401"/>
      <c r="PW466" s="401"/>
      <c r="PX466" s="401"/>
      <c r="PY466" s="401"/>
      <c r="PZ466" s="401"/>
      <c r="QA466" s="401"/>
      <c r="QB466" s="401"/>
      <c r="QC466" s="401"/>
      <c r="QD466" s="401"/>
      <c r="QE466" s="401"/>
      <c r="QF466" s="401"/>
      <c r="QG466" s="401"/>
      <c r="QH466" s="401"/>
      <c r="QI466" s="401"/>
      <c r="QJ466" s="401"/>
      <c r="QK466" s="401"/>
      <c r="QL466" s="401"/>
      <c r="QM466" s="401"/>
      <c r="QN466" s="401"/>
      <c r="QO466" s="401"/>
      <c r="QP466" s="401"/>
      <c r="QQ466" s="401"/>
      <c r="QR466" s="401"/>
      <c r="QS466" s="401"/>
      <c r="QT466" s="401"/>
      <c r="QU466" s="401"/>
      <c r="QV466" s="401"/>
      <c r="QW466" s="401"/>
      <c r="QX466" s="401"/>
      <c r="QY466" s="401"/>
      <c r="QZ466" s="401"/>
      <c r="RA466" s="401"/>
      <c r="RB466" s="401"/>
      <c r="RC466" s="401"/>
      <c r="RD466" s="401"/>
      <c r="RE466" s="401"/>
      <c r="RF466" s="401"/>
      <c r="RG466" s="401"/>
      <c r="RH466" s="401"/>
      <c r="RI466" s="401"/>
      <c r="RJ466" s="401"/>
      <c r="RK466" s="401"/>
      <c r="RL466" s="401"/>
      <c r="RM466" s="401"/>
      <c r="RN466" s="401"/>
      <c r="RO466" s="401"/>
      <c r="RP466" s="401"/>
      <c r="RQ466" s="401"/>
      <c r="RR466" s="401"/>
      <c r="RS466" s="401"/>
      <c r="RT466" s="401"/>
      <c r="RU466" s="401"/>
      <c r="RV466" s="401"/>
      <c r="RW466" s="401"/>
      <c r="RX466" s="401"/>
      <c r="RY466" s="401"/>
      <c r="RZ466" s="401"/>
      <c r="SA466" s="401"/>
      <c r="SB466" s="401"/>
      <c r="SC466" s="401"/>
      <c r="SD466" s="401"/>
      <c r="SE466" s="401"/>
      <c r="SF466" s="401"/>
      <c r="SG466" s="401"/>
      <c r="SH466" s="401"/>
      <c r="SI466" s="401"/>
      <c r="SJ466" s="401"/>
      <c r="SK466" s="401"/>
      <c r="SL466" s="401"/>
      <c r="SM466" s="401"/>
      <c r="SN466" s="401"/>
      <c r="SO466" s="401"/>
      <c r="SP466" s="401"/>
      <c r="SQ466" s="401"/>
      <c r="SR466" s="401"/>
      <c r="SS466" s="401"/>
      <c r="ST466" s="401"/>
      <c r="SU466" s="401"/>
      <c r="SV466" s="401"/>
      <c r="SW466" s="401"/>
      <c r="SX466" s="401"/>
      <c r="SY466" s="401"/>
      <c r="SZ466" s="401"/>
      <c r="TA466" s="401"/>
      <c r="TB466" s="401"/>
      <c r="TC466" s="401"/>
      <c r="TD466" s="401"/>
      <c r="TE466" s="401"/>
      <c r="TF466" s="401"/>
      <c r="TG466" s="401"/>
      <c r="TH466" s="401"/>
      <c r="TI466" s="401"/>
      <c r="TJ466" s="401"/>
      <c r="TK466" s="401"/>
      <c r="TL466" s="401"/>
      <c r="TM466" s="401"/>
      <c r="TN466" s="401"/>
      <c r="TO466" s="401"/>
      <c r="TP466" s="401"/>
      <c r="TQ466" s="401"/>
      <c r="TR466" s="401"/>
      <c r="TS466" s="401"/>
      <c r="TT466" s="401"/>
      <c r="TU466" s="401"/>
      <c r="TV466" s="401"/>
      <c r="TW466" s="401"/>
      <c r="TX466" s="401"/>
      <c r="TY466" s="401"/>
      <c r="TZ466" s="401"/>
      <c r="UA466" s="401"/>
      <c r="UB466" s="401"/>
      <c r="UC466" s="401"/>
      <c r="UD466" s="401"/>
      <c r="UE466" s="401"/>
      <c r="UF466" s="401"/>
      <c r="UG466" s="401"/>
      <c r="UH466" s="401"/>
      <c r="UI466" s="401"/>
      <c r="UJ466" s="401"/>
      <c r="UK466" s="401"/>
      <c r="UL466" s="401"/>
      <c r="UM466" s="401"/>
    </row>
    <row r="467" spans="1:559" s="467" customFormat="1" ht="13.95" customHeight="1">
      <c r="A467" s="971"/>
      <c r="B467" s="450" t="s">
        <v>1515</v>
      </c>
      <c r="C467" s="451" t="s">
        <v>774</v>
      </c>
      <c r="D467" s="451" t="s">
        <v>1773</v>
      </c>
      <c r="E467" s="451" t="s">
        <v>1774</v>
      </c>
      <c r="F467" s="452">
        <v>49.69</v>
      </c>
      <c r="G467" s="452">
        <v>0.86</v>
      </c>
      <c r="H467" s="452">
        <v>4.38</v>
      </c>
      <c r="I467" s="453">
        <f>COUNT(F467:F480)</f>
        <v>14</v>
      </c>
      <c r="J467" s="458">
        <f>AVERAGE(F467:F480)</f>
        <v>44.599285714285713</v>
      </c>
      <c r="K467" s="458">
        <f>STDEV(F467:F480)</f>
        <v>12.921941068934286</v>
      </c>
      <c r="L467" s="459">
        <f>K467/J467</f>
        <v>0.28973426058245649</v>
      </c>
      <c r="M467" s="454">
        <f t="shared" si="247"/>
        <v>0.39395894614880272</v>
      </c>
      <c r="N467" s="455">
        <f t="shared" si="248"/>
        <v>0.65319432529625709</v>
      </c>
      <c r="O467" s="455">
        <f t="shared" si="249"/>
        <v>0.30638865059251419</v>
      </c>
      <c r="P467" s="455">
        <f t="shared" si="250"/>
        <v>0.69361134940748581</v>
      </c>
      <c r="Q467" s="456">
        <f t="shared" si="251"/>
        <v>9.7105588917048014</v>
      </c>
      <c r="R467" s="457">
        <f>COUNT(F467:F480)</f>
        <v>14</v>
      </c>
      <c r="S467" s="458">
        <f>AVERAGE(F467:F480)</f>
        <v>44.599285714285713</v>
      </c>
      <c r="T467" s="458">
        <f>STDEV(F467:F480)</f>
        <v>12.921941068934286</v>
      </c>
      <c r="U467" s="459">
        <f>T467/S467</f>
        <v>0.28973426058245649</v>
      </c>
      <c r="V467" s="460">
        <f t="shared" si="252"/>
        <v>5.0907142857142844</v>
      </c>
      <c r="W467" s="460">
        <f t="shared" si="253"/>
        <v>2.0430000000000001</v>
      </c>
      <c r="X467" s="461">
        <f t="shared" si="254"/>
        <v>26.39952560383275</v>
      </c>
      <c r="Y467" s="462" t="str">
        <f t="shared" si="255"/>
        <v>Accept</v>
      </c>
      <c r="Z467" s="461"/>
      <c r="AA467" s="461"/>
      <c r="AB467" s="463"/>
      <c r="AC467" s="463"/>
      <c r="AD467" s="461"/>
      <c r="AE467" s="463"/>
      <c r="AF467" s="464">
        <f>COUNT(F467:F480)</f>
        <v>14</v>
      </c>
      <c r="AG467" s="465">
        <f>AVERAGE(F467:F480)</f>
        <v>44.599285714285713</v>
      </c>
      <c r="AH467" s="465">
        <f>STDEV(F467:F480)</f>
        <v>12.921941068934286</v>
      </c>
      <c r="AI467" s="466">
        <f>AH467/AG467</f>
        <v>0.28973426058245649</v>
      </c>
      <c r="AJ467" s="552"/>
      <c r="AK467" s="552"/>
      <c r="AL467" s="552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1"/>
      <c r="AW467" s="401"/>
      <c r="AX467" s="401"/>
      <c r="AY467" s="401"/>
      <c r="AZ467" s="401"/>
      <c r="BA467" s="401"/>
      <c r="BB467" s="401"/>
      <c r="BC467" s="401"/>
      <c r="BD467" s="401"/>
      <c r="BE467" s="401"/>
      <c r="BF467" s="401"/>
      <c r="BG467" s="401"/>
      <c r="BH467" s="401"/>
      <c r="BI467" s="401"/>
      <c r="BJ467" s="401"/>
      <c r="BK467" s="401"/>
      <c r="BL467" s="401"/>
      <c r="BM467" s="401"/>
      <c r="BN467" s="401"/>
      <c r="BO467" s="401"/>
      <c r="BP467" s="401"/>
      <c r="BQ467" s="401"/>
      <c r="BR467" s="401"/>
      <c r="BS467" s="401"/>
      <c r="BT467" s="401"/>
      <c r="BU467" s="401"/>
      <c r="BV467" s="401"/>
      <c r="BW467" s="401"/>
      <c r="BX467" s="401"/>
      <c r="BY467" s="401"/>
      <c r="BZ467" s="401"/>
      <c r="CA467" s="401"/>
      <c r="CB467" s="401"/>
      <c r="CC467" s="401"/>
      <c r="CD467" s="401"/>
      <c r="CE467" s="401"/>
      <c r="CF467" s="401"/>
      <c r="CG467" s="401"/>
      <c r="CH467" s="401"/>
      <c r="CI467" s="401"/>
      <c r="CJ467" s="401"/>
      <c r="CK467" s="401"/>
      <c r="CL467" s="401"/>
      <c r="CM467" s="401"/>
      <c r="CN467" s="401"/>
      <c r="CO467" s="401"/>
      <c r="CP467" s="401"/>
      <c r="CQ467" s="401"/>
      <c r="CR467" s="401"/>
      <c r="CS467" s="401"/>
      <c r="CT467" s="401"/>
      <c r="CU467" s="401"/>
      <c r="CV467" s="401"/>
      <c r="CW467" s="401"/>
      <c r="CX467" s="401"/>
      <c r="CY467" s="401"/>
      <c r="CZ467" s="401"/>
      <c r="DA467" s="401"/>
      <c r="DB467" s="401"/>
      <c r="DC467" s="401"/>
      <c r="DD467" s="401"/>
      <c r="DE467" s="401"/>
      <c r="DF467" s="401"/>
      <c r="DG467" s="401"/>
      <c r="DH467" s="401"/>
      <c r="DI467" s="401"/>
      <c r="DJ467" s="401"/>
      <c r="DK467" s="401"/>
      <c r="DL467" s="401"/>
      <c r="DM467" s="401"/>
      <c r="DN467" s="401"/>
      <c r="DO467" s="401"/>
      <c r="DP467" s="401"/>
      <c r="DQ467" s="401"/>
      <c r="DR467" s="401"/>
      <c r="DS467" s="401"/>
      <c r="DT467" s="401"/>
      <c r="DU467" s="401"/>
      <c r="DV467" s="401"/>
      <c r="DW467" s="401"/>
      <c r="DX467" s="401"/>
      <c r="DY467" s="401"/>
      <c r="DZ467" s="401"/>
      <c r="EA467" s="401"/>
      <c r="EB467" s="401"/>
      <c r="EC467" s="401"/>
      <c r="ED467" s="401"/>
      <c r="EE467" s="401"/>
      <c r="EF467" s="401"/>
      <c r="EG467" s="401"/>
      <c r="EH467" s="401"/>
      <c r="EI467" s="401"/>
      <c r="EJ467" s="401"/>
      <c r="EK467" s="401"/>
      <c r="EL467" s="401"/>
      <c r="EM467" s="401"/>
      <c r="EN467" s="401"/>
      <c r="EO467" s="401"/>
      <c r="EP467" s="401"/>
      <c r="EQ467" s="401"/>
      <c r="ER467" s="401"/>
      <c r="ES467" s="401"/>
      <c r="ET467" s="401"/>
      <c r="EU467" s="401"/>
      <c r="EV467" s="401"/>
      <c r="EW467" s="401"/>
      <c r="EX467" s="401"/>
      <c r="EY467" s="401"/>
      <c r="EZ467" s="401"/>
      <c r="FA467" s="401"/>
      <c r="FB467" s="401"/>
      <c r="FC467" s="401"/>
      <c r="FD467" s="401"/>
      <c r="FE467" s="401"/>
      <c r="FF467" s="401"/>
      <c r="FG467" s="401"/>
      <c r="FH467" s="401"/>
      <c r="FI467" s="401"/>
      <c r="FJ467" s="401"/>
      <c r="FK467" s="401"/>
      <c r="FL467" s="401"/>
      <c r="FM467" s="401"/>
      <c r="FN467" s="401"/>
      <c r="FO467" s="401"/>
      <c r="FP467" s="401"/>
      <c r="FQ467" s="401"/>
      <c r="FR467" s="401"/>
      <c r="FS467" s="401"/>
      <c r="FT467" s="401"/>
      <c r="FU467" s="401"/>
      <c r="FV467" s="401"/>
      <c r="FW467" s="401"/>
      <c r="FX467" s="401"/>
      <c r="FY467" s="401"/>
      <c r="FZ467" s="401"/>
      <c r="GA467" s="401"/>
      <c r="GB467" s="401"/>
      <c r="GC467" s="401"/>
      <c r="GD467" s="401"/>
      <c r="GE467" s="401"/>
      <c r="GF467" s="401"/>
      <c r="GG467" s="401"/>
      <c r="GH467" s="401"/>
      <c r="GI467" s="401"/>
      <c r="GJ467" s="401"/>
      <c r="GK467" s="401"/>
      <c r="GL467" s="401"/>
      <c r="GM467" s="401"/>
      <c r="GN467" s="401"/>
      <c r="GO467" s="401"/>
      <c r="GP467" s="401"/>
      <c r="GQ467" s="401"/>
      <c r="GR467" s="401"/>
      <c r="GS467" s="401"/>
      <c r="GT467" s="401"/>
      <c r="GU467" s="401"/>
      <c r="GV467" s="401"/>
      <c r="GW467" s="401"/>
      <c r="GX467" s="401"/>
      <c r="GY467" s="401"/>
      <c r="GZ467" s="401"/>
      <c r="HA467" s="401"/>
      <c r="HB467" s="401"/>
      <c r="HC467" s="401"/>
      <c r="HD467" s="401"/>
      <c r="HE467" s="401"/>
      <c r="HF467" s="401"/>
      <c r="HG467" s="401"/>
      <c r="HH467" s="401"/>
      <c r="HI467" s="401"/>
      <c r="HJ467" s="401"/>
      <c r="HK467" s="401"/>
      <c r="HL467" s="401"/>
      <c r="HM467" s="401"/>
      <c r="HN467" s="401"/>
      <c r="HO467" s="401"/>
      <c r="HP467" s="401"/>
      <c r="HQ467" s="401"/>
      <c r="HR467" s="401"/>
      <c r="HS467" s="401"/>
      <c r="HT467" s="401"/>
      <c r="HU467" s="401"/>
      <c r="HV467" s="401"/>
      <c r="HW467" s="401"/>
      <c r="HX467" s="401"/>
      <c r="HY467" s="401"/>
      <c r="HZ467" s="401"/>
      <c r="IA467" s="401"/>
      <c r="IB467" s="401"/>
      <c r="IC467" s="401"/>
      <c r="ID467" s="401"/>
      <c r="IE467" s="401"/>
      <c r="IF467" s="401"/>
      <c r="IG467" s="401"/>
      <c r="IH467" s="401"/>
      <c r="II467" s="401"/>
      <c r="IJ467" s="401"/>
      <c r="IK467" s="401"/>
      <c r="IL467" s="401"/>
      <c r="IM467" s="401"/>
      <c r="IN467" s="401"/>
      <c r="IO467" s="401"/>
      <c r="IP467" s="401"/>
      <c r="IQ467" s="401"/>
      <c r="IR467" s="401"/>
      <c r="IS467" s="401"/>
      <c r="IT467" s="401"/>
      <c r="IU467" s="401"/>
      <c r="IV467" s="401"/>
      <c r="IW467" s="401"/>
      <c r="IX467" s="401"/>
      <c r="IY467" s="401"/>
      <c r="IZ467" s="401"/>
      <c r="JA467" s="401"/>
      <c r="JB467" s="401"/>
      <c r="JC467" s="401"/>
      <c r="JD467" s="401"/>
      <c r="JE467" s="401"/>
      <c r="JF467" s="401"/>
      <c r="JG467" s="401"/>
      <c r="JH467" s="401"/>
      <c r="JI467" s="401"/>
      <c r="JJ467" s="401"/>
      <c r="JK467" s="401"/>
      <c r="JL467" s="401"/>
      <c r="JM467" s="401"/>
      <c r="JN467" s="401"/>
      <c r="JO467" s="401"/>
      <c r="JP467" s="401"/>
      <c r="JQ467" s="401"/>
      <c r="JR467" s="401"/>
      <c r="JS467" s="401"/>
      <c r="JT467" s="401"/>
      <c r="JU467" s="401"/>
      <c r="JV467" s="401"/>
      <c r="JW467" s="401"/>
      <c r="JX467" s="401"/>
      <c r="JY467" s="401"/>
      <c r="JZ467" s="401"/>
      <c r="KA467" s="401"/>
      <c r="KB467" s="401"/>
      <c r="KC467" s="401"/>
      <c r="KD467" s="401"/>
      <c r="KE467" s="401"/>
      <c r="KF467" s="401"/>
      <c r="KG467" s="401"/>
      <c r="KH467" s="401"/>
      <c r="KI467" s="401"/>
      <c r="KJ467" s="401"/>
      <c r="KK467" s="401"/>
      <c r="KL467" s="401"/>
      <c r="KM467" s="401"/>
      <c r="KN467" s="401"/>
      <c r="KO467" s="401"/>
      <c r="KP467" s="401"/>
      <c r="KQ467" s="401"/>
      <c r="KR467" s="401"/>
      <c r="KS467" s="401"/>
      <c r="KT467" s="401"/>
      <c r="KU467" s="401"/>
      <c r="KV467" s="401"/>
      <c r="KW467" s="401"/>
      <c r="KX467" s="401"/>
      <c r="KY467" s="401"/>
      <c r="KZ467" s="401"/>
      <c r="LA467" s="401"/>
      <c r="LB467" s="401"/>
      <c r="LC467" s="401"/>
      <c r="LD467" s="401"/>
      <c r="LE467" s="401"/>
      <c r="LF467" s="401"/>
      <c r="LG467" s="401"/>
      <c r="LH467" s="401"/>
      <c r="LI467" s="401"/>
      <c r="LJ467" s="401"/>
      <c r="LK467" s="401"/>
      <c r="LL467" s="401"/>
      <c r="LM467" s="401"/>
      <c r="LN467" s="401"/>
      <c r="LO467" s="401"/>
      <c r="LP467" s="401"/>
      <c r="LQ467" s="401"/>
      <c r="LR467" s="401"/>
      <c r="LS467" s="401"/>
      <c r="LT467" s="401"/>
      <c r="LU467" s="401"/>
      <c r="LV467" s="401"/>
      <c r="LW467" s="401"/>
      <c r="LX467" s="401"/>
      <c r="LY467" s="401"/>
      <c r="LZ467" s="401"/>
      <c r="MA467" s="401"/>
      <c r="MB467" s="401"/>
      <c r="MC467" s="401"/>
      <c r="MD467" s="401"/>
      <c r="ME467" s="401"/>
      <c r="MF467" s="401"/>
      <c r="MG467" s="401"/>
      <c r="MH467" s="401"/>
      <c r="MI467" s="401"/>
      <c r="MJ467" s="401"/>
      <c r="MK467" s="401"/>
      <c r="ML467" s="401"/>
      <c r="MM467" s="401"/>
      <c r="MN467" s="401"/>
      <c r="MO467" s="401"/>
      <c r="MP467" s="401"/>
      <c r="MQ467" s="401"/>
      <c r="MR467" s="401"/>
      <c r="MS467" s="401"/>
      <c r="MT467" s="401"/>
      <c r="MU467" s="401"/>
      <c r="MV467" s="401"/>
      <c r="MW467" s="401"/>
      <c r="MX467" s="401"/>
      <c r="MY467" s="401"/>
      <c r="MZ467" s="401"/>
      <c r="NA467" s="401"/>
      <c r="NB467" s="401"/>
      <c r="NC467" s="401"/>
      <c r="ND467" s="401"/>
      <c r="NE467" s="401"/>
      <c r="NF467" s="401"/>
      <c r="NG467" s="401"/>
      <c r="NH467" s="401"/>
      <c r="NI467" s="401"/>
      <c r="NJ467" s="401"/>
      <c r="NK467" s="401"/>
      <c r="NL467" s="401"/>
      <c r="NM467" s="401"/>
      <c r="NN467" s="401"/>
      <c r="NO467" s="401"/>
      <c r="NP467" s="401"/>
      <c r="NQ467" s="401"/>
      <c r="NR467" s="401"/>
      <c r="NS467" s="401"/>
      <c r="NT467" s="401"/>
      <c r="NU467" s="401"/>
      <c r="NV467" s="401"/>
      <c r="NW467" s="401"/>
      <c r="NX467" s="401"/>
      <c r="NY467" s="401"/>
      <c r="NZ467" s="401"/>
      <c r="OA467" s="401"/>
      <c r="OB467" s="401"/>
      <c r="OC467" s="401"/>
      <c r="OD467" s="401"/>
      <c r="OE467" s="401"/>
      <c r="OF467" s="401"/>
      <c r="OG467" s="401"/>
      <c r="OH467" s="401"/>
      <c r="OI467" s="401"/>
      <c r="OJ467" s="401"/>
      <c r="OK467" s="401"/>
      <c r="OL467" s="401"/>
      <c r="OM467" s="401"/>
      <c r="ON467" s="401"/>
      <c r="OO467" s="401"/>
      <c r="OP467" s="401"/>
      <c r="OQ467" s="401"/>
      <c r="OR467" s="401"/>
      <c r="OS467" s="401"/>
      <c r="OT467" s="401"/>
      <c r="OU467" s="401"/>
      <c r="OV467" s="401"/>
      <c r="OW467" s="401"/>
      <c r="OX467" s="401"/>
      <c r="OY467" s="401"/>
      <c r="OZ467" s="401"/>
      <c r="PA467" s="401"/>
      <c r="PB467" s="401"/>
      <c r="PC467" s="401"/>
      <c r="PD467" s="401"/>
      <c r="PE467" s="401"/>
      <c r="PF467" s="401"/>
      <c r="PG467" s="401"/>
      <c r="PH467" s="401"/>
      <c r="PI467" s="401"/>
      <c r="PJ467" s="401"/>
      <c r="PK467" s="401"/>
      <c r="PL467" s="401"/>
      <c r="PM467" s="401"/>
      <c r="PN467" s="401"/>
      <c r="PO467" s="401"/>
      <c r="PP467" s="401"/>
      <c r="PQ467" s="401"/>
      <c r="PR467" s="401"/>
      <c r="PS467" s="401"/>
      <c r="PT467" s="401"/>
      <c r="PU467" s="401"/>
      <c r="PV467" s="401"/>
      <c r="PW467" s="401"/>
      <c r="PX467" s="401"/>
      <c r="PY467" s="401"/>
      <c r="PZ467" s="401"/>
      <c r="QA467" s="401"/>
      <c r="QB467" s="401"/>
      <c r="QC467" s="401"/>
      <c r="QD467" s="401"/>
      <c r="QE467" s="401"/>
      <c r="QF467" s="401"/>
      <c r="QG467" s="401"/>
      <c r="QH467" s="401"/>
      <c r="QI467" s="401"/>
      <c r="QJ467" s="401"/>
      <c r="QK467" s="401"/>
      <c r="QL467" s="401"/>
      <c r="QM467" s="401"/>
      <c r="QN467" s="401"/>
      <c r="QO467" s="401"/>
      <c r="QP467" s="401"/>
      <c r="QQ467" s="401"/>
      <c r="QR467" s="401"/>
      <c r="QS467" s="401"/>
      <c r="QT467" s="401"/>
      <c r="QU467" s="401"/>
      <c r="QV467" s="401"/>
      <c r="QW467" s="401"/>
      <c r="QX467" s="401"/>
      <c r="QY467" s="401"/>
      <c r="QZ467" s="401"/>
      <c r="RA467" s="401"/>
      <c r="RB467" s="401"/>
      <c r="RC467" s="401"/>
      <c r="RD467" s="401"/>
      <c r="RE467" s="401"/>
      <c r="RF467" s="401"/>
      <c r="RG467" s="401"/>
      <c r="RH467" s="401"/>
      <c r="RI467" s="401"/>
      <c r="RJ467" s="401"/>
      <c r="RK467" s="401"/>
      <c r="RL467" s="401"/>
      <c r="RM467" s="401"/>
      <c r="RN467" s="401"/>
      <c r="RO467" s="401"/>
      <c r="RP467" s="401"/>
      <c r="RQ467" s="401"/>
      <c r="RR467" s="401"/>
      <c r="RS467" s="401"/>
      <c r="RT467" s="401"/>
      <c r="RU467" s="401"/>
      <c r="RV467" s="401"/>
      <c r="RW467" s="401"/>
      <c r="RX467" s="401"/>
      <c r="RY467" s="401"/>
      <c r="RZ467" s="401"/>
      <c r="SA467" s="401"/>
      <c r="SB467" s="401"/>
      <c r="SC467" s="401"/>
      <c r="SD467" s="401"/>
      <c r="SE467" s="401"/>
      <c r="SF467" s="401"/>
      <c r="SG467" s="401"/>
      <c r="SH467" s="401"/>
      <c r="SI467" s="401"/>
      <c r="SJ467" s="401"/>
      <c r="SK467" s="401"/>
      <c r="SL467" s="401"/>
      <c r="SM467" s="401"/>
      <c r="SN467" s="401"/>
      <c r="SO467" s="401"/>
      <c r="SP467" s="401"/>
      <c r="SQ467" s="401"/>
      <c r="SR467" s="401"/>
      <c r="SS467" s="401"/>
      <c r="ST467" s="401"/>
      <c r="SU467" s="401"/>
      <c r="SV467" s="401"/>
      <c r="SW467" s="401"/>
      <c r="SX467" s="401"/>
      <c r="SY467" s="401"/>
      <c r="SZ467" s="401"/>
      <c r="TA467" s="401"/>
      <c r="TB467" s="401"/>
      <c r="TC467" s="401"/>
      <c r="TD467" s="401"/>
      <c r="TE467" s="401"/>
      <c r="TF467" s="401"/>
      <c r="TG467" s="401"/>
      <c r="TH467" s="401"/>
      <c r="TI467" s="401"/>
      <c r="TJ467" s="401"/>
      <c r="TK467" s="401"/>
      <c r="TL467" s="401"/>
      <c r="TM467" s="401"/>
      <c r="TN467" s="401"/>
      <c r="TO467" s="401"/>
      <c r="TP467" s="401"/>
      <c r="TQ467" s="401"/>
      <c r="TR467" s="401"/>
      <c r="TS467" s="401"/>
      <c r="TT467" s="401"/>
      <c r="TU467" s="401"/>
      <c r="TV467" s="401"/>
      <c r="TW467" s="401"/>
      <c r="TX467" s="401"/>
      <c r="TY467" s="401"/>
      <c r="TZ467" s="401"/>
      <c r="UA467" s="401"/>
      <c r="UB467" s="401"/>
      <c r="UC467" s="401"/>
      <c r="UD467" s="401"/>
      <c r="UE467" s="401"/>
      <c r="UF467" s="401"/>
      <c r="UG467" s="401"/>
      <c r="UH467" s="401"/>
      <c r="UI467" s="401"/>
      <c r="UJ467" s="401"/>
      <c r="UK467" s="401"/>
      <c r="UL467" s="401"/>
      <c r="UM467" s="401"/>
    </row>
    <row r="468" spans="1:559" s="401" customFormat="1" ht="13.95" customHeight="1">
      <c r="A468" s="971"/>
      <c r="B468" s="468" t="s">
        <v>1515</v>
      </c>
      <c r="C468" s="469" t="s">
        <v>774</v>
      </c>
      <c r="D468" s="469" t="s">
        <v>1775</v>
      </c>
      <c r="E468" s="469" t="s">
        <v>1776</v>
      </c>
      <c r="F468" s="470">
        <v>47.15</v>
      </c>
      <c r="G468" s="470">
        <v>0.82</v>
      </c>
      <c r="H468" s="470">
        <v>4.16</v>
      </c>
      <c r="I468" s="471">
        <f t="shared" ref="I468:L480" si="256">I467</f>
        <v>14</v>
      </c>
      <c r="J468" s="472">
        <f t="shared" si="256"/>
        <v>44.599285714285713</v>
      </c>
      <c r="K468" s="472">
        <f t="shared" si="256"/>
        <v>12.921941068934286</v>
      </c>
      <c r="L468" s="473">
        <f t="shared" si="256"/>
        <v>0.28973426058245649</v>
      </c>
      <c r="M468" s="474">
        <f t="shared" si="247"/>
        <v>0.19739405032936364</v>
      </c>
      <c r="N468" s="475">
        <f t="shared" si="248"/>
        <v>0.57824040741115335</v>
      </c>
      <c r="O468" s="475">
        <f t="shared" si="249"/>
        <v>0.15648081482230669</v>
      </c>
      <c r="P468" s="475">
        <f t="shared" si="250"/>
        <v>0.84351918517769331</v>
      </c>
      <c r="Q468" s="476">
        <f t="shared" si="251"/>
        <v>11.809268592487706</v>
      </c>
      <c r="R468" s="477"/>
      <c r="S468" s="472"/>
      <c r="T468" s="472"/>
      <c r="U468" s="473"/>
      <c r="V468" s="478">
        <f t="shared" si="252"/>
        <v>2.5507142857142853</v>
      </c>
      <c r="W468" s="478">
        <f t="shared" si="253"/>
        <v>2.0430000000000001</v>
      </c>
      <c r="X468" s="479">
        <f t="shared" si="254"/>
        <v>26.39952560383275</v>
      </c>
      <c r="Y468" s="480" t="str">
        <f t="shared" si="255"/>
        <v>Accept</v>
      </c>
      <c r="Z468" s="479"/>
      <c r="AA468" s="479"/>
      <c r="AB468" s="481"/>
      <c r="AC468" s="481"/>
      <c r="AD468" s="479"/>
      <c r="AE468" s="481"/>
      <c r="AF468" s="464"/>
      <c r="AG468" s="482"/>
      <c r="AH468" s="482"/>
      <c r="AI468" s="483"/>
      <c r="AJ468" s="552"/>
      <c r="AK468" s="552"/>
      <c r="AL468" s="552"/>
    </row>
    <row r="469" spans="1:559" s="401" customFormat="1" ht="13.95" customHeight="1">
      <c r="A469" s="971"/>
      <c r="B469" s="468" t="s">
        <v>1515</v>
      </c>
      <c r="C469" s="469" t="s">
        <v>774</v>
      </c>
      <c r="D469" s="469" t="s">
        <v>1777</v>
      </c>
      <c r="E469" s="469" t="s">
        <v>1778</v>
      </c>
      <c r="F469" s="470">
        <v>43.13</v>
      </c>
      <c r="G469" s="470">
        <v>1.37</v>
      </c>
      <c r="H469" s="470">
        <v>3.97</v>
      </c>
      <c r="I469" s="471">
        <f t="shared" si="256"/>
        <v>14</v>
      </c>
      <c r="J469" s="472">
        <f t="shared" si="256"/>
        <v>44.599285714285713</v>
      </c>
      <c r="K469" s="472">
        <f t="shared" si="256"/>
        <v>12.921941068934286</v>
      </c>
      <c r="L469" s="473">
        <f t="shared" si="256"/>
        <v>0.28973426058245649</v>
      </c>
      <c r="M469" s="474">
        <f t="shared" si="247"/>
        <v>0.11370472179431533</v>
      </c>
      <c r="N469" s="475">
        <f t="shared" si="248"/>
        <v>0.45473593467510098</v>
      </c>
      <c r="O469" s="475">
        <f t="shared" si="249"/>
        <v>9.0528130649798033E-2</v>
      </c>
      <c r="P469" s="475">
        <f t="shared" si="250"/>
        <v>0.90947186935020197</v>
      </c>
      <c r="Q469" s="476">
        <f t="shared" si="251"/>
        <v>12.732606170902827</v>
      </c>
      <c r="R469" s="477"/>
      <c r="S469" s="472"/>
      <c r="T469" s="472"/>
      <c r="U469" s="473"/>
      <c r="V469" s="478">
        <f t="shared" si="252"/>
        <v>1.4692857142857108</v>
      </c>
      <c r="W469" s="478">
        <f t="shared" si="253"/>
        <v>2.0430000000000001</v>
      </c>
      <c r="X469" s="479">
        <f t="shared" si="254"/>
        <v>26.39952560383275</v>
      </c>
      <c r="Y469" s="480" t="str">
        <f t="shared" si="255"/>
        <v>Accept</v>
      </c>
      <c r="Z469" s="479"/>
      <c r="AA469" s="479"/>
      <c r="AB469" s="481"/>
      <c r="AC469" s="481"/>
      <c r="AD469" s="479"/>
      <c r="AE469" s="481"/>
      <c r="AF469" s="464"/>
      <c r="AG469" s="482"/>
      <c r="AH469" s="482"/>
      <c r="AI469" s="483"/>
      <c r="AJ469" s="552"/>
      <c r="AK469" s="552"/>
      <c r="AL469" s="552"/>
    </row>
    <row r="470" spans="1:559" s="401" customFormat="1" ht="13.95" customHeight="1">
      <c r="A470" s="971"/>
      <c r="B470" s="468" t="s">
        <v>1515</v>
      </c>
      <c r="C470" s="469" t="s">
        <v>774</v>
      </c>
      <c r="D470" s="469" t="s">
        <v>1779</v>
      </c>
      <c r="E470" s="469" t="s">
        <v>1780</v>
      </c>
      <c r="F470" s="470">
        <v>63.06</v>
      </c>
      <c r="G470" s="470">
        <v>1.1000000000000001</v>
      </c>
      <c r="H470" s="470">
        <v>5.58</v>
      </c>
      <c r="I470" s="471">
        <f t="shared" si="256"/>
        <v>14</v>
      </c>
      <c r="J470" s="472">
        <f t="shared" si="256"/>
        <v>44.599285714285713</v>
      </c>
      <c r="K470" s="472">
        <f t="shared" si="256"/>
        <v>12.921941068934286</v>
      </c>
      <c r="L470" s="473">
        <f t="shared" si="256"/>
        <v>0.28973426058245649</v>
      </c>
      <c r="M470" s="474">
        <f t="shared" si="247"/>
        <v>1.4286332205999452</v>
      </c>
      <c r="N470" s="475">
        <f t="shared" si="248"/>
        <v>0.92344515965962326</v>
      </c>
      <c r="O470" s="475">
        <f t="shared" si="249"/>
        <v>0.84689031931924652</v>
      </c>
      <c r="P470" s="475">
        <f t="shared" si="250"/>
        <v>0.15310968068075348</v>
      </c>
      <c r="Q470" s="476">
        <f t="shared" si="251"/>
        <v>2.1435355295305487</v>
      </c>
      <c r="R470" s="477"/>
      <c r="S470" s="472"/>
      <c r="T470" s="472"/>
      <c r="U470" s="473"/>
      <c r="V470" s="478">
        <f t="shared" si="252"/>
        <v>18.460714285714289</v>
      </c>
      <c r="W470" s="478">
        <f t="shared" si="253"/>
        <v>2.0430000000000001</v>
      </c>
      <c r="X470" s="479">
        <f t="shared" si="254"/>
        <v>26.39952560383275</v>
      </c>
      <c r="Y470" s="480" t="str">
        <f t="shared" si="255"/>
        <v>Accept</v>
      </c>
      <c r="Z470" s="479"/>
      <c r="AA470" s="479"/>
      <c r="AB470" s="481"/>
      <c r="AC470" s="481"/>
      <c r="AD470" s="479"/>
      <c r="AE470" s="481"/>
      <c r="AF470" s="464"/>
      <c r="AG470" s="482"/>
      <c r="AH470" s="482"/>
      <c r="AI470" s="483"/>
      <c r="AJ470" s="552"/>
      <c r="AK470" s="552"/>
      <c r="AL470" s="552"/>
    </row>
    <row r="471" spans="1:559" s="401" customFormat="1" ht="13.95" customHeight="1">
      <c r="A471" s="971"/>
      <c r="B471" s="468" t="s">
        <v>1515</v>
      </c>
      <c r="C471" s="469" t="s">
        <v>774</v>
      </c>
      <c r="D471" s="469" t="s">
        <v>1781</v>
      </c>
      <c r="E471" s="469" t="s">
        <v>1782</v>
      </c>
      <c r="F471" s="470">
        <v>48.8</v>
      </c>
      <c r="G471" s="470">
        <v>1.04</v>
      </c>
      <c r="H471" s="470">
        <v>4.34</v>
      </c>
      <c r="I471" s="471">
        <f t="shared" si="256"/>
        <v>14</v>
      </c>
      <c r="J471" s="472">
        <f t="shared" si="256"/>
        <v>44.599285714285713</v>
      </c>
      <c r="K471" s="472">
        <f t="shared" si="256"/>
        <v>12.921941068934286</v>
      </c>
      <c r="L471" s="473">
        <f t="shared" si="256"/>
        <v>0.28973426058245649</v>
      </c>
      <c r="M471" s="474">
        <f t="shared" si="247"/>
        <v>0.32508384485773933</v>
      </c>
      <c r="N471" s="475">
        <f t="shared" si="248"/>
        <v>0.62744119227793016</v>
      </c>
      <c r="O471" s="475">
        <f t="shared" si="249"/>
        <v>0.25488238455586032</v>
      </c>
      <c r="P471" s="475">
        <f t="shared" si="250"/>
        <v>0.74511761544413968</v>
      </c>
      <c r="Q471" s="476">
        <f t="shared" si="251"/>
        <v>10.431646616217956</v>
      </c>
      <c r="R471" s="477"/>
      <c r="S471" s="472"/>
      <c r="T471" s="472"/>
      <c r="U471" s="473"/>
      <c r="V471" s="478">
        <f t="shared" si="252"/>
        <v>4.2007142857142838</v>
      </c>
      <c r="W471" s="478">
        <f t="shared" si="253"/>
        <v>2.0430000000000001</v>
      </c>
      <c r="X471" s="479">
        <f t="shared" si="254"/>
        <v>26.39952560383275</v>
      </c>
      <c r="Y471" s="480" t="str">
        <f t="shared" si="255"/>
        <v>Accept</v>
      </c>
      <c r="Z471" s="479"/>
      <c r="AA471" s="479"/>
      <c r="AB471" s="481"/>
      <c r="AC471" s="481"/>
      <c r="AD471" s="479"/>
      <c r="AE471" s="481"/>
      <c r="AF471" s="464"/>
      <c r="AG471" s="482"/>
      <c r="AH471" s="482"/>
      <c r="AI471" s="483"/>
      <c r="AJ471" s="552"/>
      <c r="AK471" s="552"/>
      <c r="AL471" s="552"/>
    </row>
    <row r="472" spans="1:559" s="401" customFormat="1" ht="13.95" customHeight="1">
      <c r="A472" s="971"/>
      <c r="B472" s="468" t="s">
        <v>1515</v>
      </c>
      <c r="C472" s="469" t="s">
        <v>774</v>
      </c>
      <c r="D472" s="469" t="s">
        <v>1783</v>
      </c>
      <c r="E472" s="469" t="s">
        <v>1784</v>
      </c>
      <c r="F472" s="470">
        <v>41.57</v>
      </c>
      <c r="G472" s="470">
        <v>1.44</v>
      </c>
      <c r="H472" s="470">
        <v>3.86</v>
      </c>
      <c r="I472" s="471">
        <f t="shared" si="256"/>
        <v>14</v>
      </c>
      <c r="J472" s="472">
        <f t="shared" si="256"/>
        <v>44.599285714285713</v>
      </c>
      <c r="K472" s="472">
        <f t="shared" si="256"/>
        <v>12.921941068934286</v>
      </c>
      <c r="L472" s="473">
        <f t="shared" si="256"/>
        <v>0.28973426058245649</v>
      </c>
      <c r="M472" s="474">
        <f t="shared" si="247"/>
        <v>0.23442961843932539</v>
      </c>
      <c r="N472" s="475">
        <f t="shared" si="248"/>
        <v>0.4073257335034573</v>
      </c>
      <c r="O472" s="475">
        <f t="shared" si="249"/>
        <v>0.1853485329930854</v>
      </c>
      <c r="P472" s="475">
        <f t="shared" si="250"/>
        <v>0.8146514670069146</v>
      </c>
      <c r="Q472" s="476">
        <f t="shared" si="251"/>
        <v>11.405120538096805</v>
      </c>
      <c r="R472" s="477"/>
      <c r="S472" s="472"/>
      <c r="T472" s="472"/>
      <c r="U472" s="473"/>
      <c r="V472" s="478">
        <f t="shared" si="252"/>
        <v>3.029285714285713</v>
      </c>
      <c r="W472" s="478">
        <f t="shared" si="253"/>
        <v>2.0430000000000001</v>
      </c>
      <c r="X472" s="479">
        <f t="shared" si="254"/>
        <v>26.39952560383275</v>
      </c>
      <c r="Y472" s="480" t="str">
        <f t="shared" si="255"/>
        <v>Accept</v>
      </c>
      <c r="Z472" s="479"/>
      <c r="AA472" s="479"/>
      <c r="AB472" s="481"/>
      <c r="AC472" s="481"/>
      <c r="AD472" s="479"/>
      <c r="AE472" s="481"/>
      <c r="AF472" s="464"/>
      <c r="AG472" s="482"/>
      <c r="AH472" s="482"/>
      <c r="AI472" s="483"/>
      <c r="AJ472" s="552"/>
      <c r="AK472" s="552"/>
      <c r="AL472" s="552"/>
    </row>
    <row r="473" spans="1:559" s="401" customFormat="1" ht="13.95" customHeight="1">
      <c r="A473" s="971"/>
      <c r="B473" s="468" t="s">
        <v>1515</v>
      </c>
      <c r="C473" s="469" t="s">
        <v>774</v>
      </c>
      <c r="D473" s="469" t="s">
        <v>1785</v>
      </c>
      <c r="E473" s="469" t="s">
        <v>1786</v>
      </c>
      <c r="F473" s="470">
        <v>47.9</v>
      </c>
      <c r="G473" s="470">
        <v>1.05</v>
      </c>
      <c r="H473" s="470">
        <v>4.2699999999999996</v>
      </c>
      <c r="I473" s="471">
        <f t="shared" si="256"/>
        <v>14</v>
      </c>
      <c r="J473" s="472">
        <f t="shared" si="256"/>
        <v>44.599285714285713</v>
      </c>
      <c r="K473" s="472">
        <f t="shared" si="256"/>
        <v>12.921941068934286</v>
      </c>
      <c r="L473" s="473">
        <f t="shared" si="256"/>
        <v>0.28973426058245649</v>
      </c>
      <c r="M473" s="474">
        <f t="shared" si="247"/>
        <v>0.25543486602407989</v>
      </c>
      <c r="N473" s="475">
        <f t="shared" si="248"/>
        <v>0.6008063777407644</v>
      </c>
      <c r="O473" s="475">
        <f t="shared" si="249"/>
        <v>0.20161275548152879</v>
      </c>
      <c r="P473" s="475">
        <f t="shared" si="250"/>
        <v>0.79838724451847121</v>
      </c>
      <c r="Q473" s="476">
        <f t="shared" si="251"/>
        <v>11.177421423258597</v>
      </c>
      <c r="R473" s="477"/>
      <c r="S473" s="472"/>
      <c r="T473" s="472"/>
      <c r="U473" s="473"/>
      <c r="V473" s="478">
        <f t="shared" si="252"/>
        <v>3.3007142857142853</v>
      </c>
      <c r="W473" s="478">
        <f t="shared" si="253"/>
        <v>2.0430000000000001</v>
      </c>
      <c r="X473" s="479">
        <f t="shared" si="254"/>
        <v>26.39952560383275</v>
      </c>
      <c r="Y473" s="480" t="str">
        <f t="shared" si="255"/>
        <v>Accept</v>
      </c>
      <c r="Z473" s="479"/>
      <c r="AA473" s="479"/>
      <c r="AB473" s="481"/>
      <c r="AC473" s="481"/>
      <c r="AD473" s="479"/>
      <c r="AE473" s="481"/>
      <c r="AF473" s="464"/>
      <c r="AG473" s="482"/>
      <c r="AH473" s="482"/>
      <c r="AI473" s="483"/>
      <c r="AJ473" s="552"/>
      <c r="AK473" s="552"/>
      <c r="AL473" s="552"/>
    </row>
    <row r="474" spans="1:559" s="401" customFormat="1" ht="13.95" customHeight="1">
      <c r="A474" s="971"/>
      <c r="B474" s="468" t="s">
        <v>1515</v>
      </c>
      <c r="C474" s="469" t="s">
        <v>774</v>
      </c>
      <c r="D474" s="469" t="s">
        <v>1787</v>
      </c>
      <c r="E474" s="469" t="s">
        <v>1788</v>
      </c>
      <c r="F474" s="470">
        <v>44.7</v>
      </c>
      <c r="G474" s="470">
        <v>1.94</v>
      </c>
      <c r="H474" s="470">
        <v>4.32</v>
      </c>
      <c r="I474" s="471">
        <f t="shared" si="256"/>
        <v>14</v>
      </c>
      <c r="J474" s="472">
        <f t="shared" si="256"/>
        <v>44.599285714285713</v>
      </c>
      <c r="K474" s="472">
        <f t="shared" si="256"/>
        <v>12.921941068934286</v>
      </c>
      <c r="L474" s="473">
        <f t="shared" si="256"/>
        <v>0.28973426058245649</v>
      </c>
      <c r="M474" s="474">
        <f t="shared" si="247"/>
        <v>7.7940523932907672E-3</v>
      </c>
      <c r="N474" s="475">
        <f t="shared" si="248"/>
        <v>0.50310934555461584</v>
      </c>
      <c r="O474" s="475">
        <f t="shared" si="249"/>
        <v>6.2186911092316777E-3</v>
      </c>
      <c r="P474" s="475">
        <f t="shared" si="250"/>
        <v>0.99378130889076832</v>
      </c>
      <c r="Q474" s="476">
        <f t="shared" si="251"/>
        <v>13.912938324470757</v>
      </c>
      <c r="R474" s="477"/>
      <c r="S474" s="472"/>
      <c r="T474" s="472"/>
      <c r="U474" s="473"/>
      <c r="V474" s="478">
        <f t="shared" si="252"/>
        <v>0.10071428571428953</v>
      </c>
      <c r="W474" s="478">
        <f t="shared" si="253"/>
        <v>2.0430000000000001</v>
      </c>
      <c r="X474" s="479">
        <f t="shared" si="254"/>
        <v>26.39952560383275</v>
      </c>
      <c r="Y474" s="480" t="str">
        <f t="shared" si="255"/>
        <v>Accept</v>
      </c>
      <c r="Z474" s="479"/>
      <c r="AA474" s="479"/>
      <c r="AB474" s="481"/>
      <c r="AC474" s="481"/>
      <c r="AD474" s="479"/>
      <c r="AE474" s="481"/>
      <c r="AF474" s="464"/>
      <c r="AG474" s="482"/>
      <c r="AH474" s="482"/>
      <c r="AI474" s="483"/>
      <c r="AJ474" s="552"/>
      <c r="AK474" s="552"/>
      <c r="AL474" s="552"/>
    </row>
    <row r="475" spans="1:559" s="401" customFormat="1" ht="13.95" customHeight="1">
      <c r="A475" s="971"/>
      <c r="B475" s="468" t="s">
        <v>1515</v>
      </c>
      <c r="C475" s="469" t="s">
        <v>774</v>
      </c>
      <c r="D475" s="469" t="s">
        <v>1789</v>
      </c>
      <c r="E475" s="469" t="s">
        <v>1790</v>
      </c>
      <c r="F475" s="470">
        <v>24.88</v>
      </c>
      <c r="G475" s="470">
        <v>0.52</v>
      </c>
      <c r="H475" s="470">
        <v>2.2000000000000002</v>
      </c>
      <c r="I475" s="471">
        <f t="shared" si="256"/>
        <v>14</v>
      </c>
      <c r="J475" s="472">
        <f t="shared" si="256"/>
        <v>44.599285714285713</v>
      </c>
      <c r="K475" s="472">
        <f t="shared" si="256"/>
        <v>12.921941068934286</v>
      </c>
      <c r="L475" s="473">
        <f t="shared" si="256"/>
        <v>0.28973426058245649</v>
      </c>
      <c r="M475" s="474">
        <f t="shared" si="247"/>
        <v>1.5260312370324118</v>
      </c>
      <c r="N475" s="475">
        <f t="shared" si="248"/>
        <v>6.3501042656638876E-2</v>
      </c>
      <c r="O475" s="475">
        <f t="shared" si="249"/>
        <v>0.87299791468672228</v>
      </c>
      <c r="P475" s="475">
        <f t="shared" si="250"/>
        <v>0.12700208531327775</v>
      </c>
      <c r="Q475" s="476">
        <f t="shared" si="251"/>
        <v>1.7780291943858886</v>
      </c>
      <c r="R475" s="477"/>
      <c r="S475" s="472"/>
      <c r="T475" s="472"/>
      <c r="U475" s="473"/>
      <c r="V475" s="478">
        <f t="shared" si="252"/>
        <v>19.719285714285714</v>
      </c>
      <c r="W475" s="478">
        <f t="shared" si="253"/>
        <v>2.0430000000000001</v>
      </c>
      <c r="X475" s="479">
        <f t="shared" si="254"/>
        <v>26.39952560383275</v>
      </c>
      <c r="Y475" s="480" t="str">
        <f t="shared" si="255"/>
        <v>Accept</v>
      </c>
      <c r="Z475" s="479"/>
      <c r="AA475" s="479"/>
      <c r="AB475" s="481"/>
      <c r="AC475" s="481"/>
      <c r="AD475" s="479"/>
      <c r="AE475" s="481"/>
      <c r="AF475" s="464"/>
      <c r="AG475" s="482"/>
      <c r="AH475" s="482"/>
      <c r="AI475" s="483"/>
      <c r="AJ475" s="552"/>
      <c r="AK475" s="552"/>
      <c r="AL475" s="552"/>
    </row>
    <row r="476" spans="1:559" s="401" customFormat="1" ht="13.95" customHeight="1">
      <c r="A476" s="971"/>
      <c r="B476" s="468" t="s">
        <v>1515</v>
      </c>
      <c r="C476" s="469" t="s">
        <v>774</v>
      </c>
      <c r="D476" s="469" t="s">
        <v>1791</v>
      </c>
      <c r="E476" s="469" t="s">
        <v>1792</v>
      </c>
      <c r="F476" s="470">
        <v>52.62</v>
      </c>
      <c r="G476" s="470">
        <v>2.62</v>
      </c>
      <c r="H476" s="470">
        <v>5.25</v>
      </c>
      <c r="I476" s="471">
        <f t="shared" si="256"/>
        <v>14</v>
      </c>
      <c r="J476" s="472">
        <f t="shared" si="256"/>
        <v>44.599285714285713</v>
      </c>
      <c r="K476" s="472">
        <f t="shared" si="256"/>
        <v>12.921941068934286</v>
      </c>
      <c r="L476" s="473">
        <f t="shared" si="256"/>
        <v>0.28973426058245649</v>
      </c>
      <c r="M476" s="474">
        <f t="shared" si="247"/>
        <v>0.62070506612949428</v>
      </c>
      <c r="N476" s="475">
        <f t="shared" si="248"/>
        <v>0.73260315225085715</v>
      </c>
      <c r="O476" s="475">
        <f t="shared" si="249"/>
        <v>0.4652063045017143</v>
      </c>
      <c r="P476" s="475">
        <f t="shared" si="250"/>
        <v>0.5347936954982857</v>
      </c>
      <c r="Q476" s="476">
        <f t="shared" si="251"/>
        <v>7.4871117369759999</v>
      </c>
      <c r="R476" s="477"/>
      <c r="S476" s="472"/>
      <c r="T476" s="472"/>
      <c r="U476" s="473"/>
      <c r="V476" s="478">
        <f t="shared" si="252"/>
        <v>8.0207142857142841</v>
      </c>
      <c r="W476" s="478">
        <f t="shared" si="253"/>
        <v>2.0430000000000001</v>
      </c>
      <c r="X476" s="479">
        <f t="shared" si="254"/>
        <v>26.39952560383275</v>
      </c>
      <c r="Y476" s="480" t="str">
        <f t="shared" si="255"/>
        <v>Accept</v>
      </c>
      <c r="Z476" s="479"/>
      <c r="AA476" s="479"/>
      <c r="AB476" s="481"/>
      <c r="AC476" s="481"/>
      <c r="AD476" s="479"/>
      <c r="AE476" s="481"/>
      <c r="AF476" s="464"/>
      <c r="AG476" s="482"/>
      <c r="AH476" s="482"/>
      <c r="AI476" s="483"/>
      <c r="AJ476" s="552"/>
      <c r="AK476" s="552"/>
      <c r="AL476" s="552"/>
    </row>
    <row r="477" spans="1:559" s="401" customFormat="1" ht="13.95" customHeight="1">
      <c r="A477" s="971"/>
      <c r="B477" s="468" t="s">
        <v>1515</v>
      </c>
      <c r="C477" s="469" t="s">
        <v>774</v>
      </c>
      <c r="D477" s="469" t="s">
        <v>1793</v>
      </c>
      <c r="E477" s="469" t="s">
        <v>1794</v>
      </c>
      <c r="F477" s="470">
        <v>59.26</v>
      </c>
      <c r="G477" s="470">
        <v>1.0900000000000001</v>
      </c>
      <c r="H477" s="470">
        <v>5.25</v>
      </c>
      <c r="I477" s="471">
        <f t="shared" si="256"/>
        <v>14</v>
      </c>
      <c r="J477" s="472">
        <f t="shared" si="256"/>
        <v>44.599285714285713</v>
      </c>
      <c r="K477" s="472">
        <f t="shared" si="256"/>
        <v>12.921941068934286</v>
      </c>
      <c r="L477" s="473">
        <f t="shared" si="256"/>
        <v>0.28973426058245649</v>
      </c>
      <c r="M477" s="474">
        <f t="shared" si="247"/>
        <v>1.1345597544133825</v>
      </c>
      <c r="N477" s="475">
        <f t="shared" si="248"/>
        <v>0.87172008811535395</v>
      </c>
      <c r="O477" s="475">
        <f t="shared" si="249"/>
        <v>0.74344017623070791</v>
      </c>
      <c r="P477" s="475">
        <f t="shared" si="250"/>
        <v>0.25655982376929209</v>
      </c>
      <c r="Q477" s="476">
        <f t="shared" si="251"/>
        <v>3.5918375327700893</v>
      </c>
      <c r="R477" s="477"/>
      <c r="S477" s="472"/>
      <c r="T477" s="472"/>
      <c r="U477" s="473"/>
      <c r="V477" s="478">
        <f t="shared" si="252"/>
        <v>14.660714285714285</v>
      </c>
      <c r="W477" s="478">
        <f t="shared" si="253"/>
        <v>2.0430000000000001</v>
      </c>
      <c r="X477" s="479">
        <f t="shared" si="254"/>
        <v>26.39952560383275</v>
      </c>
      <c r="Y477" s="480" t="str">
        <f t="shared" si="255"/>
        <v>Accept</v>
      </c>
      <c r="Z477" s="479"/>
      <c r="AA477" s="479"/>
      <c r="AB477" s="481"/>
      <c r="AC477" s="481"/>
      <c r="AD477" s="479"/>
      <c r="AE477" s="481"/>
      <c r="AF477" s="464"/>
      <c r="AG477" s="482"/>
      <c r="AH477" s="482"/>
      <c r="AI477" s="483"/>
      <c r="AJ477" s="552"/>
      <c r="AK477" s="552"/>
      <c r="AL477" s="552"/>
    </row>
    <row r="478" spans="1:559" s="401" customFormat="1" ht="13.95" customHeight="1">
      <c r="A478" s="971"/>
      <c r="B478" s="468" t="s">
        <v>1515</v>
      </c>
      <c r="C478" s="469" t="s">
        <v>774</v>
      </c>
      <c r="D478" s="469" t="s">
        <v>1795</v>
      </c>
      <c r="E478" s="469" t="s">
        <v>1796</v>
      </c>
      <c r="F478" s="470">
        <v>55.8</v>
      </c>
      <c r="G478" s="470">
        <v>2.86</v>
      </c>
      <c r="H478" s="470">
        <v>5.61</v>
      </c>
      <c r="I478" s="471">
        <f t="shared" si="256"/>
        <v>14</v>
      </c>
      <c r="J478" s="472">
        <f t="shared" si="256"/>
        <v>44.599285714285713</v>
      </c>
      <c r="K478" s="472">
        <f t="shared" si="256"/>
        <v>12.921941068934286</v>
      </c>
      <c r="L478" s="473">
        <f t="shared" si="256"/>
        <v>0.28973426058245649</v>
      </c>
      <c r="M478" s="474">
        <f t="shared" si="247"/>
        <v>0.86679812467509132</v>
      </c>
      <c r="N478" s="475">
        <f t="shared" si="248"/>
        <v>0.80697368509417855</v>
      </c>
      <c r="O478" s="475">
        <f t="shared" si="249"/>
        <v>0.6139473701883571</v>
      </c>
      <c r="P478" s="475">
        <f t="shared" si="250"/>
        <v>0.3860526298116429</v>
      </c>
      <c r="Q478" s="476">
        <f t="shared" si="251"/>
        <v>5.4047368173630002</v>
      </c>
      <c r="R478" s="477"/>
      <c r="S478" s="472"/>
      <c r="T478" s="472"/>
      <c r="U478" s="473"/>
      <c r="V478" s="478">
        <f t="shared" si="252"/>
        <v>11.200714285714284</v>
      </c>
      <c r="W478" s="478">
        <f t="shared" si="253"/>
        <v>2.0430000000000001</v>
      </c>
      <c r="X478" s="479">
        <f t="shared" si="254"/>
        <v>26.39952560383275</v>
      </c>
      <c r="Y478" s="480" t="str">
        <f t="shared" si="255"/>
        <v>Accept</v>
      </c>
      <c r="Z478" s="479"/>
      <c r="AA478" s="479"/>
      <c r="AB478" s="481"/>
      <c r="AC478" s="481"/>
      <c r="AD478" s="479"/>
      <c r="AE478" s="481"/>
      <c r="AF478" s="464"/>
      <c r="AG478" s="482"/>
      <c r="AH478" s="482"/>
      <c r="AI478" s="483"/>
      <c r="AJ478" s="552"/>
      <c r="AK478" s="552"/>
      <c r="AL478" s="552"/>
    </row>
    <row r="479" spans="1:559" s="401" customFormat="1" ht="13.95" customHeight="1">
      <c r="A479" s="971"/>
      <c r="B479" s="468" t="s">
        <v>1515</v>
      </c>
      <c r="C479" s="469" t="s">
        <v>774</v>
      </c>
      <c r="D479" s="469" t="s">
        <v>1797</v>
      </c>
      <c r="E479" s="469" t="s">
        <v>1798</v>
      </c>
      <c r="F479" s="470">
        <v>26.35</v>
      </c>
      <c r="G479" s="470">
        <v>1.27</v>
      </c>
      <c r="H479" s="470">
        <v>2.6</v>
      </c>
      <c r="I479" s="471">
        <f t="shared" si="256"/>
        <v>14</v>
      </c>
      <c r="J479" s="472">
        <f t="shared" si="256"/>
        <v>44.599285714285713</v>
      </c>
      <c r="K479" s="472">
        <f t="shared" si="256"/>
        <v>12.921941068934286</v>
      </c>
      <c r="L479" s="473">
        <f t="shared" si="256"/>
        <v>0.28973426058245649</v>
      </c>
      <c r="M479" s="474">
        <f t="shared" si="247"/>
        <v>1.4122712382707676</v>
      </c>
      <c r="N479" s="475">
        <f t="shared" si="248"/>
        <v>7.8935055873275747E-2</v>
      </c>
      <c r="O479" s="475">
        <f t="shared" si="249"/>
        <v>0.84212988825344848</v>
      </c>
      <c r="P479" s="475">
        <f t="shared" si="250"/>
        <v>0.15787011174655149</v>
      </c>
      <c r="Q479" s="476">
        <f t="shared" si="251"/>
        <v>2.2101815644517209</v>
      </c>
      <c r="R479" s="477"/>
      <c r="S479" s="472"/>
      <c r="T479" s="472"/>
      <c r="U479" s="473"/>
      <c r="V479" s="478">
        <f t="shared" si="252"/>
        <v>18.249285714285712</v>
      </c>
      <c r="W479" s="478">
        <f t="shared" si="253"/>
        <v>2.0430000000000001</v>
      </c>
      <c r="X479" s="479">
        <f t="shared" si="254"/>
        <v>26.39952560383275</v>
      </c>
      <c r="Y479" s="480" t="str">
        <f t="shared" si="255"/>
        <v>Accept</v>
      </c>
      <c r="Z479" s="479"/>
      <c r="AA479" s="479"/>
      <c r="AB479" s="481"/>
      <c r="AC479" s="481"/>
      <c r="AD479" s="479"/>
      <c r="AE479" s="481"/>
      <c r="AF479" s="464"/>
      <c r="AG479" s="482"/>
      <c r="AH479" s="482"/>
      <c r="AI479" s="483"/>
      <c r="AJ479" s="552"/>
      <c r="AK479" s="552"/>
      <c r="AL479" s="552"/>
    </row>
    <row r="480" spans="1:559" s="501" customFormat="1" ht="13.95" customHeight="1">
      <c r="A480" s="971"/>
      <c r="B480" s="484" t="s">
        <v>1515</v>
      </c>
      <c r="C480" s="485" t="s">
        <v>774</v>
      </c>
      <c r="D480" s="485" t="s">
        <v>1799</v>
      </c>
      <c r="E480" s="485" t="s">
        <v>1800</v>
      </c>
      <c r="F480" s="486">
        <v>19.48</v>
      </c>
      <c r="G480" s="486">
        <v>0.45</v>
      </c>
      <c r="H480" s="486">
        <v>1.73</v>
      </c>
      <c r="I480" s="487">
        <f t="shared" si="256"/>
        <v>14</v>
      </c>
      <c r="J480" s="488">
        <f t="shared" si="256"/>
        <v>44.599285714285713</v>
      </c>
      <c r="K480" s="488">
        <f t="shared" si="256"/>
        <v>12.921941068934286</v>
      </c>
      <c r="L480" s="489">
        <f t="shared" si="256"/>
        <v>0.28973426058245649</v>
      </c>
      <c r="M480" s="490">
        <f t="shared" si="247"/>
        <v>1.9439251100343689</v>
      </c>
      <c r="N480" s="491">
        <f t="shared" si="248"/>
        <v>2.5952241366977505E-2</v>
      </c>
      <c r="O480" s="491">
        <f t="shared" si="249"/>
        <v>0.94809551726604502</v>
      </c>
      <c r="P480" s="491">
        <f t="shared" si="250"/>
        <v>5.190448273395501E-2</v>
      </c>
      <c r="Q480" s="492">
        <f t="shared" si="251"/>
        <v>0.72666275827537019</v>
      </c>
      <c r="R480" s="493"/>
      <c r="S480" s="488"/>
      <c r="T480" s="488"/>
      <c r="U480" s="489"/>
      <c r="V480" s="494">
        <f t="shared" si="252"/>
        <v>25.119285714285713</v>
      </c>
      <c r="W480" s="494">
        <f t="shared" si="253"/>
        <v>2.0430000000000001</v>
      </c>
      <c r="X480" s="495">
        <f t="shared" si="254"/>
        <v>26.39952560383275</v>
      </c>
      <c r="Y480" s="496" t="str">
        <f t="shared" si="255"/>
        <v>Accept</v>
      </c>
      <c r="Z480" s="495"/>
      <c r="AA480" s="495"/>
      <c r="AB480" s="497"/>
      <c r="AC480" s="497"/>
      <c r="AD480" s="495"/>
      <c r="AE480" s="497"/>
      <c r="AF480" s="498"/>
      <c r="AG480" s="499"/>
      <c r="AH480" s="499"/>
      <c r="AI480" s="500"/>
      <c r="AJ480" s="552"/>
      <c r="AK480" s="552"/>
      <c r="AL480" s="552"/>
      <c r="AM480" s="401"/>
      <c r="AN480" s="401"/>
      <c r="AO480" s="401"/>
      <c r="AP480" s="401"/>
      <c r="AQ480" s="401"/>
      <c r="AR480" s="401"/>
      <c r="AS480" s="401"/>
      <c r="AT480" s="401"/>
      <c r="AU480" s="401"/>
      <c r="AV480" s="401"/>
      <c r="AW480" s="401"/>
      <c r="AX480" s="401"/>
      <c r="AY480" s="401"/>
      <c r="AZ480" s="401"/>
      <c r="BA480" s="401"/>
      <c r="BB480" s="401"/>
      <c r="BC480" s="401"/>
      <c r="BD480" s="401"/>
      <c r="BE480" s="401"/>
      <c r="BF480" s="401"/>
      <c r="BG480" s="401"/>
      <c r="BH480" s="401"/>
      <c r="BI480" s="401"/>
      <c r="BJ480" s="401"/>
      <c r="BK480" s="401"/>
      <c r="BL480" s="401"/>
      <c r="BM480" s="401"/>
      <c r="BN480" s="401"/>
      <c r="BO480" s="401"/>
      <c r="BP480" s="401"/>
      <c r="BQ480" s="401"/>
      <c r="BR480" s="401"/>
      <c r="BS480" s="401"/>
      <c r="BT480" s="401"/>
      <c r="BU480" s="401"/>
      <c r="BV480" s="401"/>
      <c r="BW480" s="401"/>
      <c r="BX480" s="401"/>
      <c r="BY480" s="401"/>
      <c r="BZ480" s="401"/>
      <c r="CA480" s="401"/>
      <c r="CB480" s="401"/>
      <c r="CC480" s="401"/>
      <c r="CD480" s="401"/>
      <c r="CE480" s="401"/>
      <c r="CF480" s="401"/>
      <c r="CG480" s="401"/>
      <c r="CH480" s="401"/>
      <c r="CI480" s="401"/>
      <c r="CJ480" s="401"/>
      <c r="CK480" s="401"/>
      <c r="CL480" s="401"/>
      <c r="CM480" s="401"/>
      <c r="CN480" s="401"/>
      <c r="CO480" s="401"/>
      <c r="CP480" s="401"/>
      <c r="CQ480" s="401"/>
      <c r="CR480" s="401"/>
      <c r="CS480" s="401"/>
      <c r="CT480" s="401"/>
      <c r="CU480" s="401"/>
      <c r="CV480" s="401"/>
      <c r="CW480" s="401"/>
      <c r="CX480" s="401"/>
      <c r="CY480" s="401"/>
      <c r="CZ480" s="401"/>
      <c r="DA480" s="401"/>
      <c r="DB480" s="401"/>
      <c r="DC480" s="401"/>
      <c r="DD480" s="401"/>
      <c r="DE480" s="401"/>
      <c r="DF480" s="401"/>
      <c r="DG480" s="401"/>
      <c r="DH480" s="401"/>
      <c r="DI480" s="401"/>
      <c r="DJ480" s="401"/>
      <c r="DK480" s="401"/>
      <c r="DL480" s="401"/>
      <c r="DM480" s="401"/>
      <c r="DN480" s="401"/>
      <c r="DO480" s="401"/>
      <c r="DP480" s="401"/>
      <c r="DQ480" s="401"/>
      <c r="DR480" s="401"/>
      <c r="DS480" s="401"/>
      <c r="DT480" s="401"/>
      <c r="DU480" s="401"/>
      <c r="DV480" s="401"/>
      <c r="DW480" s="401"/>
      <c r="DX480" s="401"/>
      <c r="DY480" s="401"/>
      <c r="DZ480" s="401"/>
      <c r="EA480" s="401"/>
      <c r="EB480" s="401"/>
      <c r="EC480" s="401"/>
      <c r="ED480" s="401"/>
      <c r="EE480" s="401"/>
      <c r="EF480" s="401"/>
      <c r="EG480" s="401"/>
      <c r="EH480" s="401"/>
      <c r="EI480" s="401"/>
      <c r="EJ480" s="401"/>
      <c r="EK480" s="401"/>
      <c r="EL480" s="401"/>
      <c r="EM480" s="401"/>
      <c r="EN480" s="401"/>
      <c r="EO480" s="401"/>
      <c r="EP480" s="401"/>
      <c r="EQ480" s="401"/>
      <c r="ER480" s="401"/>
      <c r="ES480" s="401"/>
      <c r="ET480" s="401"/>
      <c r="EU480" s="401"/>
      <c r="EV480" s="401"/>
      <c r="EW480" s="401"/>
      <c r="EX480" s="401"/>
      <c r="EY480" s="401"/>
      <c r="EZ480" s="401"/>
      <c r="FA480" s="401"/>
      <c r="FB480" s="401"/>
      <c r="FC480" s="401"/>
      <c r="FD480" s="401"/>
      <c r="FE480" s="401"/>
      <c r="FF480" s="401"/>
      <c r="FG480" s="401"/>
      <c r="FH480" s="401"/>
      <c r="FI480" s="401"/>
      <c r="FJ480" s="401"/>
      <c r="FK480" s="401"/>
      <c r="FL480" s="401"/>
      <c r="FM480" s="401"/>
      <c r="FN480" s="401"/>
      <c r="FO480" s="401"/>
      <c r="FP480" s="401"/>
      <c r="FQ480" s="401"/>
      <c r="FR480" s="401"/>
      <c r="FS480" s="401"/>
      <c r="FT480" s="401"/>
      <c r="FU480" s="401"/>
      <c r="FV480" s="401"/>
      <c r="FW480" s="401"/>
      <c r="FX480" s="401"/>
      <c r="FY480" s="401"/>
      <c r="FZ480" s="401"/>
      <c r="GA480" s="401"/>
      <c r="GB480" s="401"/>
      <c r="GC480" s="401"/>
      <c r="GD480" s="401"/>
      <c r="GE480" s="401"/>
      <c r="GF480" s="401"/>
      <c r="GG480" s="401"/>
      <c r="GH480" s="401"/>
      <c r="GI480" s="401"/>
      <c r="GJ480" s="401"/>
      <c r="GK480" s="401"/>
      <c r="GL480" s="401"/>
      <c r="GM480" s="401"/>
      <c r="GN480" s="401"/>
      <c r="GO480" s="401"/>
      <c r="GP480" s="401"/>
      <c r="GQ480" s="401"/>
      <c r="GR480" s="401"/>
      <c r="GS480" s="401"/>
      <c r="GT480" s="401"/>
      <c r="GU480" s="401"/>
      <c r="GV480" s="401"/>
      <c r="GW480" s="401"/>
      <c r="GX480" s="401"/>
      <c r="GY480" s="401"/>
      <c r="GZ480" s="401"/>
      <c r="HA480" s="401"/>
      <c r="HB480" s="401"/>
      <c r="HC480" s="401"/>
      <c r="HD480" s="401"/>
      <c r="HE480" s="401"/>
      <c r="HF480" s="401"/>
      <c r="HG480" s="401"/>
      <c r="HH480" s="401"/>
      <c r="HI480" s="401"/>
      <c r="HJ480" s="401"/>
      <c r="HK480" s="401"/>
      <c r="HL480" s="401"/>
      <c r="HM480" s="401"/>
      <c r="HN480" s="401"/>
      <c r="HO480" s="401"/>
      <c r="HP480" s="401"/>
      <c r="HQ480" s="401"/>
      <c r="HR480" s="401"/>
      <c r="HS480" s="401"/>
      <c r="HT480" s="401"/>
      <c r="HU480" s="401"/>
      <c r="HV480" s="401"/>
      <c r="HW480" s="401"/>
      <c r="HX480" s="401"/>
      <c r="HY480" s="401"/>
      <c r="HZ480" s="401"/>
      <c r="IA480" s="401"/>
      <c r="IB480" s="401"/>
      <c r="IC480" s="401"/>
      <c r="ID480" s="401"/>
      <c r="IE480" s="401"/>
      <c r="IF480" s="401"/>
      <c r="IG480" s="401"/>
      <c r="IH480" s="401"/>
      <c r="II480" s="401"/>
      <c r="IJ480" s="401"/>
      <c r="IK480" s="401"/>
      <c r="IL480" s="401"/>
      <c r="IM480" s="401"/>
      <c r="IN480" s="401"/>
      <c r="IO480" s="401"/>
      <c r="IP480" s="401"/>
      <c r="IQ480" s="401"/>
      <c r="IR480" s="401"/>
      <c r="IS480" s="401"/>
      <c r="IT480" s="401"/>
      <c r="IU480" s="401"/>
      <c r="IV480" s="401"/>
      <c r="IW480" s="401"/>
      <c r="IX480" s="401"/>
      <c r="IY480" s="401"/>
      <c r="IZ480" s="401"/>
      <c r="JA480" s="401"/>
      <c r="JB480" s="401"/>
      <c r="JC480" s="401"/>
      <c r="JD480" s="401"/>
      <c r="JE480" s="401"/>
      <c r="JF480" s="401"/>
      <c r="JG480" s="401"/>
      <c r="JH480" s="401"/>
      <c r="JI480" s="401"/>
      <c r="JJ480" s="401"/>
      <c r="JK480" s="401"/>
      <c r="JL480" s="401"/>
      <c r="JM480" s="401"/>
      <c r="JN480" s="401"/>
      <c r="JO480" s="401"/>
      <c r="JP480" s="401"/>
      <c r="JQ480" s="401"/>
      <c r="JR480" s="401"/>
      <c r="JS480" s="401"/>
      <c r="JT480" s="401"/>
      <c r="JU480" s="401"/>
      <c r="JV480" s="401"/>
      <c r="JW480" s="401"/>
      <c r="JX480" s="401"/>
      <c r="JY480" s="401"/>
      <c r="JZ480" s="401"/>
      <c r="KA480" s="401"/>
      <c r="KB480" s="401"/>
      <c r="KC480" s="401"/>
      <c r="KD480" s="401"/>
      <c r="KE480" s="401"/>
      <c r="KF480" s="401"/>
      <c r="KG480" s="401"/>
      <c r="KH480" s="401"/>
      <c r="KI480" s="401"/>
      <c r="KJ480" s="401"/>
      <c r="KK480" s="401"/>
      <c r="KL480" s="401"/>
      <c r="KM480" s="401"/>
      <c r="KN480" s="401"/>
      <c r="KO480" s="401"/>
      <c r="KP480" s="401"/>
      <c r="KQ480" s="401"/>
      <c r="KR480" s="401"/>
      <c r="KS480" s="401"/>
      <c r="KT480" s="401"/>
      <c r="KU480" s="401"/>
      <c r="KV480" s="401"/>
      <c r="KW480" s="401"/>
      <c r="KX480" s="401"/>
      <c r="KY480" s="401"/>
      <c r="KZ480" s="401"/>
      <c r="LA480" s="401"/>
      <c r="LB480" s="401"/>
      <c r="LC480" s="401"/>
      <c r="LD480" s="401"/>
      <c r="LE480" s="401"/>
      <c r="LF480" s="401"/>
      <c r="LG480" s="401"/>
      <c r="LH480" s="401"/>
      <c r="LI480" s="401"/>
      <c r="LJ480" s="401"/>
      <c r="LK480" s="401"/>
      <c r="LL480" s="401"/>
      <c r="LM480" s="401"/>
      <c r="LN480" s="401"/>
      <c r="LO480" s="401"/>
      <c r="LP480" s="401"/>
      <c r="LQ480" s="401"/>
      <c r="LR480" s="401"/>
      <c r="LS480" s="401"/>
      <c r="LT480" s="401"/>
      <c r="LU480" s="401"/>
      <c r="LV480" s="401"/>
      <c r="LW480" s="401"/>
      <c r="LX480" s="401"/>
      <c r="LY480" s="401"/>
      <c r="LZ480" s="401"/>
      <c r="MA480" s="401"/>
      <c r="MB480" s="401"/>
      <c r="MC480" s="401"/>
      <c r="MD480" s="401"/>
      <c r="ME480" s="401"/>
      <c r="MF480" s="401"/>
      <c r="MG480" s="401"/>
      <c r="MH480" s="401"/>
      <c r="MI480" s="401"/>
      <c r="MJ480" s="401"/>
      <c r="MK480" s="401"/>
      <c r="ML480" s="401"/>
      <c r="MM480" s="401"/>
      <c r="MN480" s="401"/>
      <c r="MO480" s="401"/>
      <c r="MP480" s="401"/>
      <c r="MQ480" s="401"/>
      <c r="MR480" s="401"/>
      <c r="MS480" s="401"/>
      <c r="MT480" s="401"/>
      <c r="MU480" s="401"/>
      <c r="MV480" s="401"/>
      <c r="MW480" s="401"/>
      <c r="MX480" s="401"/>
      <c r="MY480" s="401"/>
      <c r="MZ480" s="401"/>
      <c r="NA480" s="401"/>
      <c r="NB480" s="401"/>
      <c r="NC480" s="401"/>
      <c r="ND480" s="401"/>
      <c r="NE480" s="401"/>
      <c r="NF480" s="401"/>
      <c r="NG480" s="401"/>
      <c r="NH480" s="401"/>
      <c r="NI480" s="401"/>
      <c r="NJ480" s="401"/>
      <c r="NK480" s="401"/>
      <c r="NL480" s="401"/>
      <c r="NM480" s="401"/>
      <c r="NN480" s="401"/>
      <c r="NO480" s="401"/>
      <c r="NP480" s="401"/>
      <c r="NQ480" s="401"/>
      <c r="NR480" s="401"/>
      <c r="NS480" s="401"/>
      <c r="NT480" s="401"/>
      <c r="NU480" s="401"/>
      <c r="NV480" s="401"/>
      <c r="NW480" s="401"/>
      <c r="NX480" s="401"/>
      <c r="NY480" s="401"/>
      <c r="NZ480" s="401"/>
      <c r="OA480" s="401"/>
      <c r="OB480" s="401"/>
      <c r="OC480" s="401"/>
      <c r="OD480" s="401"/>
      <c r="OE480" s="401"/>
      <c r="OF480" s="401"/>
      <c r="OG480" s="401"/>
      <c r="OH480" s="401"/>
      <c r="OI480" s="401"/>
      <c r="OJ480" s="401"/>
      <c r="OK480" s="401"/>
      <c r="OL480" s="401"/>
      <c r="OM480" s="401"/>
      <c r="ON480" s="401"/>
      <c r="OO480" s="401"/>
      <c r="OP480" s="401"/>
      <c r="OQ480" s="401"/>
      <c r="OR480" s="401"/>
      <c r="OS480" s="401"/>
      <c r="OT480" s="401"/>
      <c r="OU480" s="401"/>
      <c r="OV480" s="401"/>
      <c r="OW480" s="401"/>
      <c r="OX480" s="401"/>
      <c r="OY480" s="401"/>
      <c r="OZ480" s="401"/>
      <c r="PA480" s="401"/>
      <c r="PB480" s="401"/>
      <c r="PC480" s="401"/>
      <c r="PD480" s="401"/>
      <c r="PE480" s="401"/>
      <c r="PF480" s="401"/>
      <c r="PG480" s="401"/>
      <c r="PH480" s="401"/>
      <c r="PI480" s="401"/>
      <c r="PJ480" s="401"/>
      <c r="PK480" s="401"/>
      <c r="PL480" s="401"/>
      <c r="PM480" s="401"/>
      <c r="PN480" s="401"/>
      <c r="PO480" s="401"/>
      <c r="PP480" s="401"/>
      <c r="PQ480" s="401"/>
      <c r="PR480" s="401"/>
      <c r="PS480" s="401"/>
      <c r="PT480" s="401"/>
      <c r="PU480" s="401"/>
      <c r="PV480" s="401"/>
      <c r="PW480" s="401"/>
      <c r="PX480" s="401"/>
      <c r="PY480" s="401"/>
      <c r="PZ480" s="401"/>
      <c r="QA480" s="401"/>
      <c r="QB480" s="401"/>
      <c r="QC480" s="401"/>
      <c r="QD480" s="401"/>
      <c r="QE480" s="401"/>
      <c r="QF480" s="401"/>
      <c r="QG480" s="401"/>
      <c r="QH480" s="401"/>
      <c r="QI480" s="401"/>
      <c r="QJ480" s="401"/>
      <c r="QK480" s="401"/>
      <c r="QL480" s="401"/>
      <c r="QM480" s="401"/>
      <c r="QN480" s="401"/>
      <c r="QO480" s="401"/>
      <c r="QP480" s="401"/>
      <c r="QQ480" s="401"/>
      <c r="QR480" s="401"/>
      <c r="QS480" s="401"/>
      <c r="QT480" s="401"/>
      <c r="QU480" s="401"/>
      <c r="QV480" s="401"/>
      <c r="QW480" s="401"/>
      <c r="QX480" s="401"/>
      <c r="QY480" s="401"/>
      <c r="QZ480" s="401"/>
      <c r="RA480" s="401"/>
      <c r="RB480" s="401"/>
      <c r="RC480" s="401"/>
      <c r="RD480" s="401"/>
      <c r="RE480" s="401"/>
      <c r="RF480" s="401"/>
      <c r="RG480" s="401"/>
      <c r="RH480" s="401"/>
      <c r="RI480" s="401"/>
      <c r="RJ480" s="401"/>
      <c r="RK480" s="401"/>
      <c r="RL480" s="401"/>
      <c r="RM480" s="401"/>
      <c r="RN480" s="401"/>
      <c r="RO480" s="401"/>
      <c r="RP480" s="401"/>
      <c r="RQ480" s="401"/>
      <c r="RR480" s="401"/>
      <c r="RS480" s="401"/>
      <c r="RT480" s="401"/>
      <c r="RU480" s="401"/>
      <c r="RV480" s="401"/>
      <c r="RW480" s="401"/>
      <c r="RX480" s="401"/>
      <c r="RY480" s="401"/>
      <c r="RZ480" s="401"/>
      <c r="SA480" s="401"/>
      <c r="SB480" s="401"/>
      <c r="SC480" s="401"/>
      <c r="SD480" s="401"/>
      <c r="SE480" s="401"/>
      <c r="SF480" s="401"/>
      <c r="SG480" s="401"/>
      <c r="SH480" s="401"/>
      <c r="SI480" s="401"/>
      <c r="SJ480" s="401"/>
      <c r="SK480" s="401"/>
      <c r="SL480" s="401"/>
      <c r="SM480" s="401"/>
      <c r="SN480" s="401"/>
      <c r="SO480" s="401"/>
      <c r="SP480" s="401"/>
      <c r="SQ480" s="401"/>
      <c r="SR480" s="401"/>
      <c r="SS480" s="401"/>
      <c r="ST480" s="401"/>
      <c r="SU480" s="401"/>
      <c r="SV480" s="401"/>
      <c r="SW480" s="401"/>
      <c r="SX480" s="401"/>
      <c r="SY480" s="401"/>
      <c r="SZ480" s="401"/>
      <c r="TA480" s="401"/>
      <c r="TB480" s="401"/>
      <c r="TC480" s="401"/>
      <c r="TD480" s="401"/>
      <c r="TE480" s="401"/>
      <c r="TF480" s="401"/>
      <c r="TG480" s="401"/>
      <c r="TH480" s="401"/>
      <c r="TI480" s="401"/>
      <c r="TJ480" s="401"/>
      <c r="TK480" s="401"/>
      <c r="TL480" s="401"/>
      <c r="TM480" s="401"/>
      <c r="TN480" s="401"/>
      <c r="TO480" s="401"/>
      <c r="TP480" s="401"/>
      <c r="TQ480" s="401"/>
      <c r="TR480" s="401"/>
      <c r="TS480" s="401"/>
      <c r="TT480" s="401"/>
      <c r="TU480" s="401"/>
      <c r="TV480" s="401"/>
      <c r="TW480" s="401"/>
      <c r="TX480" s="401"/>
      <c r="TY480" s="401"/>
      <c r="TZ480" s="401"/>
      <c r="UA480" s="401"/>
      <c r="UB480" s="401"/>
      <c r="UC480" s="401"/>
      <c r="UD480" s="401"/>
      <c r="UE480" s="401"/>
      <c r="UF480" s="401"/>
      <c r="UG480" s="401"/>
      <c r="UH480" s="401"/>
      <c r="UI480" s="401"/>
      <c r="UJ480" s="401"/>
      <c r="UK480" s="401"/>
      <c r="UL480" s="401"/>
      <c r="UM480" s="401"/>
    </row>
    <row r="481" spans="1:559" s="467" customFormat="1" ht="13.95" customHeight="1">
      <c r="A481" s="971"/>
      <c r="B481" s="450" t="s">
        <v>1515</v>
      </c>
      <c r="C481" s="451" t="s">
        <v>1801</v>
      </c>
      <c r="D481" s="451" t="s">
        <v>1802</v>
      </c>
      <c r="E481" s="451" t="s">
        <v>1803</v>
      </c>
      <c r="F481" s="452">
        <v>37.950000000000003</v>
      </c>
      <c r="G481" s="452">
        <v>0.85</v>
      </c>
      <c r="H481" s="452">
        <v>3.38</v>
      </c>
      <c r="I481" s="453">
        <f>COUNT(F481:F487)</f>
        <v>7</v>
      </c>
      <c r="J481" s="458">
        <f>AVERAGE(F481:F487)</f>
        <v>68.388571428571424</v>
      </c>
      <c r="K481" s="458">
        <f>STDEV(F481:F487)</f>
        <v>91.156406691753588</v>
      </c>
      <c r="L481" s="459">
        <f>K481/J481</f>
        <v>1.3329187141591643</v>
      </c>
      <c r="M481" s="454">
        <f t="shared" si="247"/>
        <v>0.33391587638485787</v>
      </c>
      <c r="N481" s="455">
        <f t="shared" si="248"/>
        <v>0.36922151956032934</v>
      </c>
      <c r="O481" s="455">
        <f t="shared" si="249"/>
        <v>0.26155696087934133</v>
      </c>
      <c r="P481" s="455">
        <f t="shared" si="250"/>
        <v>0.73844303912065867</v>
      </c>
      <c r="Q481" s="456">
        <f t="shared" si="251"/>
        <v>5.1691012738446105</v>
      </c>
      <c r="R481" s="457">
        <f>COUNT(F481:F483,F485:F487)</f>
        <v>6</v>
      </c>
      <c r="S481" s="458">
        <f>AVERAGE(F481:F483,F485:F487)</f>
        <v>34.053333333333335</v>
      </c>
      <c r="T481" s="458">
        <f>STDEV(F481:F483,F485:F487)</f>
        <v>8.2798880829795127</v>
      </c>
      <c r="U481" s="459">
        <f>T481/S481</f>
        <v>0.2431447166105965</v>
      </c>
      <c r="V481" s="460">
        <f t="shared" si="252"/>
        <v>30.438571428571422</v>
      </c>
      <c r="W481" s="460">
        <f t="shared" si="253"/>
        <v>1.6930000000000001</v>
      </c>
      <c r="X481" s="461">
        <f t="shared" si="254"/>
        <v>154.32779652913882</v>
      </c>
      <c r="Y481" s="462" t="str">
        <f t="shared" si="255"/>
        <v>Accept</v>
      </c>
      <c r="Z481" s="461">
        <v>1.3819999999999999</v>
      </c>
      <c r="AA481" s="461">
        <f>Z481*K481</f>
        <v>125.97815404800345</v>
      </c>
      <c r="AB481" s="463" t="str">
        <f t="shared" ref="AB481:AB483" si="257">IF(V481&gt;AA481, "Reject", "Accept")</f>
        <v>Accept</v>
      </c>
      <c r="AC481" s="463"/>
      <c r="AD481" s="461"/>
      <c r="AE481" s="463"/>
      <c r="AF481" s="464">
        <f>COUNT(F481:F483,F485:F487)</f>
        <v>6</v>
      </c>
      <c r="AG481" s="465">
        <f>AVERAGE(F481:F483,F485:F487)</f>
        <v>34.053333333333335</v>
      </c>
      <c r="AH481" s="465">
        <f>STDEV(F481:F483,F485:F487)</f>
        <v>8.2798880829795127</v>
      </c>
      <c r="AI481" s="466">
        <f>AH481/AG481</f>
        <v>0.2431447166105965</v>
      </c>
      <c r="AJ481" s="552"/>
      <c r="AK481" s="552"/>
      <c r="AL481" s="552"/>
      <c r="AM481" s="401"/>
      <c r="AN481" s="401"/>
      <c r="AO481" s="401"/>
      <c r="AP481" s="401"/>
      <c r="AQ481" s="401"/>
      <c r="AR481" s="401"/>
      <c r="AS481" s="401"/>
      <c r="AT481" s="401"/>
      <c r="AU481" s="401"/>
      <c r="AV481" s="401"/>
      <c r="AW481" s="401"/>
      <c r="AX481" s="401"/>
      <c r="AY481" s="401"/>
      <c r="AZ481" s="401"/>
      <c r="BA481" s="401"/>
      <c r="BB481" s="401"/>
      <c r="BC481" s="401"/>
      <c r="BD481" s="401"/>
      <c r="BE481" s="401"/>
      <c r="BF481" s="401"/>
      <c r="BG481" s="401"/>
      <c r="BH481" s="401"/>
      <c r="BI481" s="401"/>
      <c r="BJ481" s="401"/>
      <c r="BK481" s="401"/>
      <c r="BL481" s="401"/>
      <c r="BM481" s="401"/>
      <c r="BN481" s="401"/>
      <c r="BO481" s="401"/>
      <c r="BP481" s="401"/>
      <c r="BQ481" s="401"/>
      <c r="BR481" s="401"/>
      <c r="BS481" s="401"/>
      <c r="BT481" s="401"/>
      <c r="BU481" s="401"/>
      <c r="BV481" s="401"/>
      <c r="BW481" s="401"/>
      <c r="BX481" s="401"/>
      <c r="BY481" s="401"/>
      <c r="BZ481" s="401"/>
      <c r="CA481" s="401"/>
      <c r="CB481" s="401"/>
      <c r="CC481" s="401"/>
      <c r="CD481" s="401"/>
      <c r="CE481" s="401"/>
      <c r="CF481" s="401"/>
      <c r="CG481" s="401"/>
      <c r="CH481" s="401"/>
      <c r="CI481" s="401"/>
      <c r="CJ481" s="401"/>
      <c r="CK481" s="401"/>
      <c r="CL481" s="401"/>
      <c r="CM481" s="401"/>
      <c r="CN481" s="401"/>
      <c r="CO481" s="401"/>
      <c r="CP481" s="401"/>
      <c r="CQ481" s="401"/>
      <c r="CR481" s="401"/>
      <c r="CS481" s="401"/>
      <c r="CT481" s="401"/>
      <c r="CU481" s="401"/>
      <c r="CV481" s="401"/>
      <c r="CW481" s="401"/>
      <c r="CX481" s="401"/>
      <c r="CY481" s="401"/>
      <c r="CZ481" s="401"/>
      <c r="DA481" s="401"/>
      <c r="DB481" s="401"/>
      <c r="DC481" s="401"/>
      <c r="DD481" s="401"/>
      <c r="DE481" s="401"/>
      <c r="DF481" s="401"/>
      <c r="DG481" s="401"/>
      <c r="DH481" s="401"/>
      <c r="DI481" s="401"/>
      <c r="DJ481" s="401"/>
      <c r="DK481" s="401"/>
      <c r="DL481" s="401"/>
      <c r="DM481" s="401"/>
      <c r="DN481" s="401"/>
      <c r="DO481" s="401"/>
      <c r="DP481" s="401"/>
      <c r="DQ481" s="401"/>
      <c r="DR481" s="401"/>
      <c r="DS481" s="401"/>
      <c r="DT481" s="401"/>
      <c r="DU481" s="401"/>
      <c r="DV481" s="401"/>
      <c r="DW481" s="401"/>
      <c r="DX481" s="401"/>
      <c r="DY481" s="401"/>
      <c r="DZ481" s="401"/>
      <c r="EA481" s="401"/>
      <c r="EB481" s="401"/>
      <c r="EC481" s="401"/>
      <c r="ED481" s="401"/>
      <c r="EE481" s="401"/>
      <c r="EF481" s="401"/>
      <c r="EG481" s="401"/>
      <c r="EH481" s="401"/>
      <c r="EI481" s="401"/>
      <c r="EJ481" s="401"/>
      <c r="EK481" s="401"/>
      <c r="EL481" s="401"/>
      <c r="EM481" s="401"/>
      <c r="EN481" s="401"/>
      <c r="EO481" s="401"/>
      <c r="EP481" s="401"/>
      <c r="EQ481" s="401"/>
      <c r="ER481" s="401"/>
      <c r="ES481" s="401"/>
      <c r="ET481" s="401"/>
      <c r="EU481" s="401"/>
      <c r="EV481" s="401"/>
      <c r="EW481" s="401"/>
      <c r="EX481" s="401"/>
      <c r="EY481" s="401"/>
      <c r="EZ481" s="401"/>
      <c r="FA481" s="401"/>
      <c r="FB481" s="401"/>
      <c r="FC481" s="401"/>
      <c r="FD481" s="401"/>
      <c r="FE481" s="401"/>
      <c r="FF481" s="401"/>
      <c r="FG481" s="401"/>
      <c r="FH481" s="401"/>
      <c r="FI481" s="401"/>
      <c r="FJ481" s="401"/>
      <c r="FK481" s="401"/>
      <c r="FL481" s="401"/>
      <c r="FM481" s="401"/>
      <c r="FN481" s="401"/>
      <c r="FO481" s="401"/>
      <c r="FP481" s="401"/>
      <c r="FQ481" s="401"/>
      <c r="FR481" s="401"/>
      <c r="FS481" s="401"/>
      <c r="FT481" s="401"/>
      <c r="FU481" s="401"/>
      <c r="FV481" s="401"/>
      <c r="FW481" s="401"/>
      <c r="FX481" s="401"/>
      <c r="FY481" s="401"/>
      <c r="FZ481" s="401"/>
      <c r="GA481" s="401"/>
      <c r="GB481" s="401"/>
      <c r="GC481" s="401"/>
      <c r="GD481" s="401"/>
      <c r="GE481" s="401"/>
      <c r="GF481" s="401"/>
      <c r="GG481" s="401"/>
      <c r="GH481" s="401"/>
      <c r="GI481" s="401"/>
      <c r="GJ481" s="401"/>
      <c r="GK481" s="401"/>
      <c r="GL481" s="401"/>
      <c r="GM481" s="401"/>
      <c r="GN481" s="401"/>
      <c r="GO481" s="401"/>
      <c r="GP481" s="401"/>
      <c r="GQ481" s="401"/>
      <c r="GR481" s="401"/>
      <c r="GS481" s="401"/>
      <c r="GT481" s="401"/>
      <c r="GU481" s="401"/>
      <c r="GV481" s="401"/>
      <c r="GW481" s="401"/>
      <c r="GX481" s="401"/>
      <c r="GY481" s="401"/>
      <c r="GZ481" s="401"/>
      <c r="HA481" s="401"/>
      <c r="HB481" s="401"/>
      <c r="HC481" s="401"/>
      <c r="HD481" s="401"/>
      <c r="HE481" s="401"/>
      <c r="HF481" s="401"/>
      <c r="HG481" s="401"/>
      <c r="HH481" s="401"/>
      <c r="HI481" s="401"/>
      <c r="HJ481" s="401"/>
      <c r="HK481" s="401"/>
      <c r="HL481" s="401"/>
      <c r="HM481" s="401"/>
      <c r="HN481" s="401"/>
      <c r="HO481" s="401"/>
      <c r="HP481" s="401"/>
      <c r="HQ481" s="401"/>
      <c r="HR481" s="401"/>
      <c r="HS481" s="401"/>
      <c r="HT481" s="401"/>
      <c r="HU481" s="401"/>
      <c r="HV481" s="401"/>
      <c r="HW481" s="401"/>
      <c r="HX481" s="401"/>
      <c r="HY481" s="401"/>
      <c r="HZ481" s="401"/>
      <c r="IA481" s="401"/>
      <c r="IB481" s="401"/>
      <c r="IC481" s="401"/>
      <c r="ID481" s="401"/>
      <c r="IE481" s="401"/>
      <c r="IF481" s="401"/>
      <c r="IG481" s="401"/>
      <c r="IH481" s="401"/>
      <c r="II481" s="401"/>
      <c r="IJ481" s="401"/>
      <c r="IK481" s="401"/>
      <c r="IL481" s="401"/>
      <c r="IM481" s="401"/>
      <c r="IN481" s="401"/>
      <c r="IO481" s="401"/>
      <c r="IP481" s="401"/>
      <c r="IQ481" s="401"/>
      <c r="IR481" s="401"/>
      <c r="IS481" s="401"/>
      <c r="IT481" s="401"/>
      <c r="IU481" s="401"/>
      <c r="IV481" s="401"/>
      <c r="IW481" s="401"/>
      <c r="IX481" s="401"/>
      <c r="IY481" s="401"/>
      <c r="IZ481" s="401"/>
      <c r="JA481" s="401"/>
      <c r="JB481" s="401"/>
      <c r="JC481" s="401"/>
      <c r="JD481" s="401"/>
      <c r="JE481" s="401"/>
      <c r="JF481" s="401"/>
      <c r="JG481" s="401"/>
      <c r="JH481" s="401"/>
      <c r="JI481" s="401"/>
      <c r="JJ481" s="401"/>
      <c r="JK481" s="401"/>
      <c r="JL481" s="401"/>
      <c r="JM481" s="401"/>
      <c r="JN481" s="401"/>
      <c r="JO481" s="401"/>
      <c r="JP481" s="401"/>
      <c r="JQ481" s="401"/>
      <c r="JR481" s="401"/>
      <c r="JS481" s="401"/>
      <c r="JT481" s="401"/>
      <c r="JU481" s="401"/>
      <c r="JV481" s="401"/>
      <c r="JW481" s="401"/>
      <c r="JX481" s="401"/>
      <c r="JY481" s="401"/>
      <c r="JZ481" s="401"/>
      <c r="KA481" s="401"/>
      <c r="KB481" s="401"/>
      <c r="KC481" s="401"/>
      <c r="KD481" s="401"/>
      <c r="KE481" s="401"/>
      <c r="KF481" s="401"/>
      <c r="KG481" s="401"/>
      <c r="KH481" s="401"/>
      <c r="KI481" s="401"/>
      <c r="KJ481" s="401"/>
      <c r="KK481" s="401"/>
      <c r="KL481" s="401"/>
      <c r="KM481" s="401"/>
      <c r="KN481" s="401"/>
      <c r="KO481" s="401"/>
      <c r="KP481" s="401"/>
      <c r="KQ481" s="401"/>
      <c r="KR481" s="401"/>
      <c r="KS481" s="401"/>
      <c r="KT481" s="401"/>
      <c r="KU481" s="401"/>
      <c r="KV481" s="401"/>
      <c r="KW481" s="401"/>
      <c r="KX481" s="401"/>
      <c r="KY481" s="401"/>
      <c r="KZ481" s="401"/>
      <c r="LA481" s="401"/>
      <c r="LB481" s="401"/>
      <c r="LC481" s="401"/>
      <c r="LD481" s="401"/>
      <c r="LE481" s="401"/>
      <c r="LF481" s="401"/>
      <c r="LG481" s="401"/>
      <c r="LH481" s="401"/>
      <c r="LI481" s="401"/>
      <c r="LJ481" s="401"/>
      <c r="LK481" s="401"/>
      <c r="LL481" s="401"/>
      <c r="LM481" s="401"/>
      <c r="LN481" s="401"/>
      <c r="LO481" s="401"/>
      <c r="LP481" s="401"/>
      <c r="LQ481" s="401"/>
      <c r="LR481" s="401"/>
      <c r="LS481" s="401"/>
      <c r="LT481" s="401"/>
      <c r="LU481" s="401"/>
      <c r="LV481" s="401"/>
      <c r="LW481" s="401"/>
      <c r="LX481" s="401"/>
      <c r="LY481" s="401"/>
      <c r="LZ481" s="401"/>
      <c r="MA481" s="401"/>
      <c r="MB481" s="401"/>
      <c r="MC481" s="401"/>
      <c r="MD481" s="401"/>
      <c r="ME481" s="401"/>
      <c r="MF481" s="401"/>
      <c r="MG481" s="401"/>
      <c r="MH481" s="401"/>
      <c r="MI481" s="401"/>
      <c r="MJ481" s="401"/>
      <c r="MK481" s="401"/>
      <c r="ML481" s="401"/>
      <c r="MM481" s="401"/>
      <c r="MN481" s="401"/>
      <c r="MO481" s="401"/>
      <c r="MP481" s="401"/>
      <c r="MQ481" s="401"/>
      <c r="MR481" s="401"/>
      <c r="MS481" s="401"/>
      <c r="MT481" s="401"/>
      <c r="MU481" s="401"/>
      <c r="MV481" s="401"/>
      <c r="MW481" s="401"/>
      <c r="MX481" s="401"/>
      <c r="MY481" s="401"/>
      <c r="MZ481" s="401"/>
      <c r="NA481" s="401"/>
      <c r="NB481" s="401"/>
      <c r="NC481" s="401"/>
      <c r="ND481" s="401"/>
      <c r="NE481" s="401"/>
      <c r="NF481" s="401"/>
      <c r="NG481" s="401"/>
      <c r="NH481" s="401"/>
      <c r="NI481" s="401"/>
      <c r="NJ481" s="401"/>
      <c r="NK481" s="401"/>
      <c r="NL481" s="401"/>
      <c r="NM481" s="401"/>
      <c r="NN481" s="401"/>
      <c r="NO481" s="401"/>
      <c r="NP481" s="401"/>
      <c r="NQ481" s="401"/>
      <c r="NR481" s="401"/>
      <c r="NS481" s="401"/>
      <c r="NT481" s="401"/>
      <c r="NU481" s="401"/>
      <c r="NV481" s="401"/>
      <c r="NW481" s="401"/>
      <c r="NX481" s="401"/>
      <c r="NY481" s="401"/>
      <c r="NZ481" s="401"/>
      <c r="OA481" s="401"/>
      <c r="OB481" s="401"/>
      <c r="OC481" s="401"/>
      <c r="OD481" s="401"/>
      <c r="OE481" s="401"/>
      <c r="OF481" s="401"/>
      <c r="OG481" s="401"/>
      <c r="OH481" s="401"/>
      <c r="OI481" s="401"/>
      <c r="OJ481" s="401"/>
      <c r="OK481" s="401"/>
      <c r="OL481" s="401"/>
      <c r="OM481" s="401"/>
      <c r="ON481" s="401"/>
      <c r="OO481" s="401"/>
      <c r="OP481" s="401"/>
      <c r="OQ481" s="401"/>
      <c r="OR481" s="401"/>
      <c r="OS481" s="401"/>
      <c r="OT481" s="401"/>
      <c r="OU481" s="401"/>
      <c r="OV481" s="401"/>
      <c r="OW481" s="401"/>
      <c r="OX481" s="401"/>
      <c r="OY481" s="401"/>
      <c r="OZ481" s="401"/>
      <c r="PA481" s="401"/>
      <c r="PB481" s="401"/>
      <c r="PC481" s="401"/>
      <c r="PD481" s="401"/>
      <c r="PE481" s="401"/>
      <c r="PF481" s="401"/>
      <c r="PG481" s="401"/>
      <c r="PH481" s="401"/>
      <c r="PI481" s="401"/>
      <c r="PJ481" s="401"/>
      <c r="PK481" s="401"/>
      <c r="PL481" s="401"/>
      <c r="PM481" s="401"/>
      <c r="PN481" s="401"/>
      <c r="PO481" s="401"/>
      <c r="PP481" s="401"/>
      <c r="PQ481" s="401"/>
      <c r="PR481" s="401"/>
      <c r="PS481" s="401"/>
      <c r="PT481" s="401"/>
      <c r="PU481" s="401"/>
      <c r="PV481" s="401"/>
      <c r="PW481" s="401"/>
      <c r="PX481" s="401"/>
      <c r="PY481" s="401"/>
      <c r="PZ481" s="401"/>
      <c r="QA481" s="401"/>
      <c r="QB481" s="401"/>
      <c r="QC481" s="401"/>
      <c r="QD481" s="401"/>
      <c r="QE481" s="401"/>
      <c r="QF481" s="401"/>
      <c r="QG481" s="401"/>
      <c r="QH481" s="401"/>
      <c r="QI481" s="401"/>
      <c r="QJ481" s="401"/>
      <c r="QK481" s="401"/>
      <c r="QL481" s="401"/>
      <c r="QM481" s="401"/>
      <c r="QN481" s="401"/>
      <c r="QO481" s="401"/>
      <c r="QP481" s="401"/>
      <c r="QQ481" s="401"/>
      <c r="QR481" s="401"/>
      <c r="QS481" s="401"/>
      <c r="QT481" s="401"/>
      <c r="QU481" s="401"/>
      <c r="QV481" s="401"/>
      <c r="QW481" s="401"/>
      <c r="QX481" s="401"/>
      <c r="QY481" s="401"/>
      <c r="QZ481" s="401"/>
      <c r="RA481" s="401"/>
      <c r="RB481" s="401"/>
      <c r="RC481" s="401"/>
      <c r="RD481" s="401"/>
      <c r="RE481" s="401"/>
      <c r="RF481" s="401"/>
      <c r="RG481" s="401"/>
      <c r="RH481" s="401"/>
      <c r="RI481" s="401"/>
      <c r="RJ481" s="401"/>
      <c r="RK481" s="401"/>
      <c r="RL481" s="401"/>
      <c r="RM481" s="401"/>
      <c r="RN481" s="401"/>
      <c r="RO481" s="401"/>
      <c r="RP481" s="401"/>
      <c r="RQ481" s="401"/>
      <c r="RR481" s="401"/>
      <c r="RS481" s="401"/>
      <c r="RT481" s="401"/>
      <c r="RU481" s="401"/>
      <c r="RV481" s="401"/>
      <c r="RW481" s="401"/>
      <c r="RX481" s="401"/>
      <c r="RY481" s="401"/>
      <c r="RZ481" s="401"/>
      <c r="SA481" s="401"/>
      <c r="SB481" s="401"/>
      <c r="SC481" s="401"/>
      <c r="SD481" s="401"/>
      <c r="SE481" s="401"/>
      <c r="SF481" s="401"/>
      <c r="SG481" s="401"/>
      <c r="SH481" s="401"/>
      <c r="SI481" s="401"/>
      <c r="SJ481" s="401"/>
      <c r="SK481" s="401"/>
      <c r="SL481" s="401"/>
      <c r="SM481" s="401"/>
      <c r="SN481" s="401"/>
      <c r="SO481" s="401"/>
      <c r="SP481" s="401"/>
      <c r="SQ481" s="401"/>
      <c r="SR481" s="401"/>
      <c r="SS481" s="401"/>
      <c r="ST481" s="401"/>
      <c r="SU481" s="401"/>
      <c r="SV481" s="401"/>
      <c r="SW481" s="401"/>
      <c r="SX481" s="401"/>
      <c r="SY481" s="401"/>
      <c r="SZ481" s="401"/>
      <c r="TA481" s="401"/>
      <c r="TB481" s="401"/>
      <c r="TC481" s="401"/>
      <c r="TD481" s="401"/>
      <c r="TE481" s="401"/>
      <c r="TF481" s="401"/>
      <c r="TG481" s="401"/>
      <c r="TH481" s="401"/>
      <c r="TI481" s="401"/>
      <c r="TJ481" s="401"/>
      <c r="TK481" s="401"/>
      <c r="TL481" s="401"/>
      <c r="TM481" s="401"/>
      <c r="TN481" s="401"/>
      <c r="TO481" s="401"/>
      <c r="TP481" s="401"/>
      <c r="TQ481" s="401"/>
      <c r="TR481" s="401"/>
      <c r="TS481" s="401"/>
      <c r="TT481" s="401"/>
      <c r="TU481" s="401"/>
      <c r="TV481" s="401"/>
      <c r="TW481" s="401"/>
      <c r="TX481" s="401"/>
      <c r="TY481" s="401"/>
      <c r="TZ481" s="401"/>
      <c r="UA481" s="401"/>
      <c r="UB481" s="401"/>
      <c r="UC481" s="401"/>
      <c r="UD481" s="401"/>
      <c r="UE481" s="401"/>
      <c r="UF481" s="401"/>
      <c r="UG481" s="401"/>
      <c r="UH481" s="401"/>
      <c r="UI481" s="401"/>
      <c r="UJ481" s="401"/>
      <c r="UK481" s="401"/>
      <c r="UL481" s="401"/>
      <c r="UM481" s="401"/>
    </row>
    <row r="482" spans="1:559" s="401" customFormat="1" ht="13.95" customHeight="1">
      <c r="A482" s="971"/>
      <c r="B482" s="468" t="s">
        <v>1515</v>
      </c>
      <c r="C482" s="469" t="s">
        <v>1801</v>
      </c>
      <c r="D482" s="469" t="s">
        <v>1804</v>
      </c>
      <c r="E482" s="469" t="s">
        <v>1805</v>
      </c>
      <c r="F482" s="470">
        <v>46.07</v>
      </c>
      <c r="G482" s="470">
        <v>0.81</v>
      </c>
      <c r="H482" s="470">
        <v>4.0599999999999996</v>
      </c>
      <c r="I482" s="471">
        <f t="shared" ref="I482:L487" si="258">I481</f>
        <v>7</v>
      </c>
      <c r="J482" s="472">
        <f t="shared" si="258"/>
        <v>68.388571428571424</v>
      </c>
      <c r="K482" s="472">
        <f t="shared" si="258"/>
        <v>91.156406691753588</v>
      </c>
      <c r="L482" s="473">
        <f t="shared" si="258"/>
        <v>1.3329187141591643</v>
      </c>
      <c r="M482" s="474">
        <f t="shared" si="247"/>
        <v>0.24483820982590859</v>
      </c>
      <c r="N482" s="475">
        <f t="shared" si="248"/>
        <v>0.40329085348737465</v>
      </c>
      <c r="O482" s="475">
        <f t="shared" si="249"/>
        <v>0.19341829302525071</v>
      </c>
      <c r="P482" s="475">
        <f t="shared" si="250"/>
        <v>0.80658170697474929</v>
      </c>
      <c r="Q482" s="476">
        <f t="shared" si="251"/>
        <v>5.6460719488232449</v>
      </c>
      <c r="R482" s="477"/>
      <c r="S482" s="472"/>
      <c r="T482" s="472"/>
      <c r="U482" s="473"/>
      <c r="V482" s="478">
        <f t="shared" si="252"/>
        <v>22.318571428571424</v>
      </c>
      <c r="W482" s="478">
        <f t="shared" si="253"/>
        <v>1.6930000000000001</v>
      </c>
      <c r="X482" s="479">
        <f t="shared" si="254"/>
        <v>154.32779652913882</v>
      </c>
      <c r="Y482" s="480" t="str">
        <f t="shared" si="255"/>
        <v>Accept</v>
      </c>
      <c r="Z482" s="479">
        <v>1.3819999999999999</v>
      </c>
      <c r="AA482" s="479">
        <f>Z482*K482</f>
        <v>125.97815404800345</v>
      </c>
      <c r="AB482" s="481" t="str">
        <f t="shared" si="257"/>
        <v>Accept</v>
      </c>
      <c r="AC482" s="481"/>
      <c r="AD482" s="479"/>
      <c r="AE482" s="481"/>
      <c r="AF482" s="464"/>
      <c r="AG482" s="482"/>
      <c r="AH482" s="482"/>
      <c r="AI482" s="483"/>
      <c r="AJ482" s="552"/>
      <c r="AK482" s="552"/>
      <c r="AL482" s="552"/>
    </row>
    <row r="483" spans="1:559" s="401" customFormat="1" ht="13.95" customHeight="1">
      <c r="A483" s="971"/>
      <c r="B483" s="468" t="s">
        <v>1515</v>
      </c>
      <c r="C483" s="469" t="s">
        <v>1801</v>
      </c>
      <c r="D483" s="469" t="s">
        <v>1806</v>
      </c>
      <c r="E483" s="469" t="s">
        <v>1807</v>
      </c>
      <c r="F483" s="470">
        <v>26.15</v>
      </c>
      <c r="G483" s="470">
        <v>0.74</v>
      </c>
      <c r="H483" s="470">
        <v>2.37</v>
      </c>
      <c r="I483" s="471">
        <f t="shared" si="258"/>
        <v>7</v>
      </c>
      <c r="J483" s="472">
        <f t="shared" si="258"/>
        <v>68.388571428571424</v>
      </c>
      <c r="K483" s="472">
        <f t="shared" si="258"/>
        <v>91.156406691753588</v>
      </c>
      <c r="L483" s="473">
        <f t="shared" si="258"/>
        <v>1.3329187141591643</v>
      </c>
      <c r="M483" s="474">
        <f t="shared" si="247"/>
        <v>0.46336371695081868</v>
      </c>
      <c r="N483" s="475">
        <f t="shared" si="248"/>
        <v>0.32155184064759035</v>
      </c>
      <c r="O483" s="475">
        <f t="shared" si="249"/>
        <v>0.3568963187048193</v>
      </c>
      <c r="P483" s="475">
        <f t="shared" si="250"/>
        <v>0.6431036812951807</v>
      </c>
      <c r="Q483" s="476">
        <f t="shared" si="251"/>
        <v>4.5017257690662653</v>
      </c>
      <c r="R483" s="477"/>
      <c r="S483" s="472"/>
      <c r="T483" s="472"/>
      <c r="U483" s="473"/>
      <c r="V483" s="478">
        <f t="shared" si="252"/>
        <v>42.238571428571426</v>
      </c>
      <c r="W483" s="478">
        <f t="shared" si="253"/>
        <v>1.6930000000000001</v>
      </c>
      <c r="X483" s="479">
        <f t="shared" si="254"/>
        <v>154.32779652913882</v>
      </c>
      <c r="Y483" s="480" t="str">
        <f t="shared" si="255"/>
        <v>Accept</v>
      </c>
      <c r="Z483" s="479">
        <v>1.3819999999999999</v>
      </c>
      <c r="AA483" s="479">
        <f>Z483*K483</f>
        <v>125.97815404800345</v>
      </c>
      <c r="AB483" s="481" t="str">
        <f t="shared" si="257"/>
        <v>Accept</v>
      </c>
      <c r="AC483" s="481"/>
      <c r="AD483" s="479"/>
      <c r="AE483" s="481"/>
      <c r="AF483" s="464"/>
      <c r="AG483" s="482"/>
      <c r="AH483" s="482"/>
      <c r="AI483" s="483"/>
      <c r="AJ483" s="552"/>
      <c r="AK483" s="552"/>
      <c r="AL483" s="552"/>
    </row>
    <row r="484" spans="1:559" s="401" customFormat="1" ht="13.95" customHeight="1">
      <c r="A484" s="971"/>
      <c r="B484" s="468" t="s">
        <v>1515</v>
      </c>
      <c r="C484" s="469" t="s">
        <v>1801</v>
      </c>
      <c r="D484" s="469" t="s">
        <v>1808</v>
      </c>
      <c r="E484" s="469" t="s">
        <v>1809</v>
      </c>
      <c r="F484" s="470">
        <v>274.39999999999998</v>
      </c>
      <c r="G484" s="470">
        <v>3.43</v>
      </c>
      <c r="H484" s="470">
        <v>25.34</v>
      </c>
      <c r="I484" s="471">
        <f t="shared" si="258"/>
        <v>7</v>
      </c>
      <c r="J484" s="472">
        <f t="shared" si="258"/>
        <v>68.388571428571424</v>
      </c>
      <c r="K484" s="472">
        <f t="shared" si="258"/>
        <v>91.156406691753588</v>
      </c>
      <c r="L484" s="473">
        <f t="shared" si="258"/>
        <v>1.3329187141591643</v>
      </c>
      <c r="M484" s="474">
        <f t="shared" si="247"/>
        <v>2.2599775051254323</v>
      </c>
      <c r="N484" s="475">
        <f t="shared" si="248"/>
        <v>0.98808867650428578</v>
      </c>
      <c r="O484" s="475">
        <f t="shared" si="249"/>
        <v>0.97617735300857156</v>
      </c>
      <c r="P484" s="475">
        <f t="shared" si="250"/>
        <v>2.3822646991428442E-2</v>
      </c>
      <c r="Q484" s="476">
        <f t="shared" si="251"/>
        <v>0.1667585289399991</v>
      </c>
      <c r="R484" s="477"/>
      <c r="S484" s="472"/>
      <c r="T484" s="472"/>
      <c r="U484" s="473"/>
      <c r="V484" s="478">
        <f t="shared" si="252"/>
        <v>206.01142857142855</v>
      </c>
      <c r="W484" s="478">
        <f t="shared" si="253"/>
        <v>1.6930000000000001</v>
      </c>
      <c r="X484" s="479">
        <f t="shared" si="254"/>
        <v>154.32779652913882</v>
      </c>
      <c r="Y484" s="480" t="str">
        <f t="shared" si="255"/>
        <v>Reject</v>
      </c>
      <c r="Z484" s="479"/>
      <c r="AA484" s="479"/>
      <c r="AB484" s="481"/>
      <c r="AC484" s="481"/>
      <c r="AD484" s="479"/>
      <c r="AE484" s="481"/>
      <c r="AF484" s="464"/>
      <c r="AG484" s="482"/>
      <c r="AH484" s="482"/>
      <c r="AI484" s="483"/>
      <c r="AJ484" s="552"/>
      <c r="AK484" s="552"/>
      <c r="AL484" s="552"/>
    </row>
    <row r="485" spans="1:559" s="401" customFormat="1" ht="13.95" customHeight="1">
      <c r="A485" s="971"/>
      <c r="B485" s="468" t="s">
        <v>1515</v>
      </c>
      <c r="C485" s="469" t="s">
        <v>1801</v>
      </c>
      <c r="D485" s="469" t="s">
        <v>1810</v>
      </c>
      <c r="E485" s="469" t="s">
        <v>1811</v>
      </c>
      <c r="F485" s="470">
        <v>39.229999999999997</v>
      </c>
      <c r="G485" s="470">
        <v>0.7</v>
      </c>
      <c r="H485" s="470">
        <v>3.45</v>
      </c>
      <c r="I485" s="471">
        <f t="shared" si="258"/>
        <v>7</v>
      </c>
      <c r="J485" s="472">
        <f t="shared" si="258"/>
        <v>68.388571428571424</v>
      </c>
      <c r="K485" s="472">
        <f t="shared" si="258"/>
        <v>91.156406691753588</v>
      </c>
      <c r="L485" s="473">
        <f t="shared" si="258"/>
        <v>1.3329187141591643</v>
      </c>
      <c r="M485" s="474">
        <f t="shared" si="247"/>
        <v>0.31987407673024526</v>
      </c>
      <c r="N485" s="475">
        <f t="shared" si="248"/>
        <v>0.37453189500138262</v>
      </c>
      <c r="O485" s="475">
        <f t="shared" si="249"/>
        <v>0.25093620999723476</v>
      </c>
      <c r="P485" s="475">
        <f t="shared" si="250"/>
        <v>0.74906379000276524</v>
      </c>
      <c r="Q485" s="476">
        <f t="shared" si="251"/>
        <v>5.2434465300193569</v>
      </c>
      <c r="R485" s="477"/>
      <c r="S485" s="472"/>
      <c r="T485" s="472"/>
      <c r="U485" s="473"/>
      <c r="V485" s="478">
        <f t="shared" si="252"/>
        <v>29.158571428571427</v>
      </c>
      <c r="W485" s="478">
        <f t="shared" si="253"/>
        <v>1.6930000000000001</v>
      </c>
      <c r="X485" s="479">
        <f t="shared" si="254"/>
        <v>154.32779652913882</v>
      </c>
      <c r="Y485" s="480" t="str">
        <f t="shared" si="255"/>
        <v>Accept</v>
      </c>
      <c r="Z485" s="479">
        <v>1.3819999999999999</v>
      </c>
      <c r="AA485" s="479">
        <f>Z485*K485</f>
        <v>125.97815404800345</v>
      </c>
      <c r="AB485" s="481" t="str">
        <f t="shared" ref="AB485:AB488" si="259">IF(V485&gt;AA485, "Reject", "Accept")</f>
        <v>Accept</v>
      </c>
      <c r="AC485" s="481"/>
      <c r="AD485" s="479"/>
      <c r="AE485" s="481"/>
      <c r="AF485" s="464"/>
      <c r="AG485" s="482"/>
      <c r="AH485" s="482"/>
      <c r="AI485" s="483"/>
      <c r="AJ485" s="552"/>
      <c r="AK485" s="552"/>
      <c r="AL485" s="552"/>
    </row>
    <row r="486" spans="1:559" s="401" customFormat="1" ht="13.95" customHeight="1">
      <c r="A486" s="971"/>
      <c r="B486" s="468" t="s">
        <v>1515</v>
      </c>
      <c r="C486" s="469" t="s">
        <v>1801</v>
      </c>
      <c r="D486" s="469" t="s">
        <v>1812</v>
      </c>
      <c r="E486" s="469" t="s">
        <v>1813</v>
      </c>
      <c r="F486" s="470">
        <v>29.33</v>
      </c>
      <c r="G486" s="470">
        <v>0.72</v>
      </c>
      <c r="H486" s="470">
        <v>2.62</v>
      </c>
      <c r="I486" s="471">
        <f t="shared" si="258"/>
        <v>7</v>
      </c>
      <c r="J486" s="472">
        <f t="shared" si="258"/>
        <v>68.388571428571424</v>
      </c>
      <c r="K486" s="472">
        <f t="shared" si="258"/>
        <v>91.156406691753588</v>
      </c>
      <c r="L486" s="473">
        <f t="shared" si="258"/>
        <v>1.3329187141591643</v>
      </c>
      <c r="M486" s="474">
        <f t="shared" si="247"/>
        <v>0.42847862093389028</v>
      </c>
      <c r="N486" s="475">
        <f t="shared" si="248"/>
        <v>0.33415134767665822</v>
      </c>
      <c r="O486" s="475">
        <f t="shared" si="249"/>
        <v>0.33169730464668357</v>
      </c>
      <c r="P486" s="475">
        <f t="shared" si="250"/>
        <v>0.66830269535331643</v>
      </c>
      <c r="Q486" s="476">
        <f t="shared" si="251"/>
        <v>4.6781188674732146</v>
      </c>
      <c r="R486" s="477"/>
      <c r="S486" s="472"/>
      <c r="T486" s="472"/>
      <c r="U486" s="473"/>
      <c r="V486" s="478">
        <f t="shared" si="252"/>
        <v>39.058571428571426</v>
      </c>
      <c r="W486" s="478">
        <f t="shared" si="253"/>
        <v>1.6930000000000001</v>
      </c>
      <c r="X486" s="479">
        <f t="shared" si="254"/>
        <v>154.32779652913882</v>
      </c>
      <c r="Y486" s="480" t="str">
        <f t="shared" si="255"/>
        <v>Accept</v>
      </c>
      <c r="Z486" s="479">
        <v>1.3819999999999999</v>
      </c>
      <c r="AA486" s="479">
        <f>Z486*K486</f>
        <v>125.97815404800345</v>
      </c>
      <c r="AB486" s="481" t="str">
        <f t="shared" si="259"/>
        <v>Accept</v>
      </c>
      <c r="AC486" s="481"/>
      <c r="AD486" s="479"/>
      <c r="AE486" s="481"/>
      <c r="AF486" s="464"/>
      <c r="AG486" s="482"/>
      <c r="AH486" s="482"/>
      <c r="AI486" s="483"/>
      <c r="AJ486" s="552"/>
      <c r="AK486" s="552"/>
      <c r="AL486" s="552"/>
    </row>
    <row r="487" spans="1:559" s="501" customFormat="1" ht="13.95" customHeight="1">
      <c r="A487" s="971"/>
      <c r="B487" s="484" t="s">
        <v>1515</v>
      </c>
      <c r="C487" s="485" t="s">
        <v>1801</v>
      </c>
      <c r="D487" s="485" t="s">
        <v>1814</v>
      </c>
      <c r="E487" s="485" t="s">
        <v>1815</v>
      </c>
      <c r="F487" s="486">
        <v>25.59</v>
      </c>
      <c r="G487" s="486">
        <v>0.92</v>
      </c>
      <c r="H487" s="486">
        <v>2.38</v>
      </c>
      <c r="I487" s="487">
        <f t="shared" si="258"/>
        <v>7</v>
      </c>
      <c r="J487" s="488">
        <f t="shared" si="258"/>
        <v>68.388571428571424</v>
      </c>
      <c r="K487" s="488">
        <f t="shared" si="258"/>
        <v>91.156406691753588</v>
      </c>
      <c r="L487" s="489">
        <f t="shared" si="258"/>
        <v>1.3329187141591643</v>
      </c>
      <c r="M487" s="490">
        <f t="shared" si="247"/>
        <v>0.46950700429971171</v>
      </c>
      <c r="N487" s="491">
        <f t="shared" si="248"/>
        <v>0.31935363972947683</v>
      </c>
      <c r="O487" s="491">
        <f t="shared" si="249"/>
        <v>0.36129272054104633</v>
      </c>
      <c r="P487" s="491">
        <f t="shared" si="250"/>
        <v>0.63870727945895367</v>
      </c>
      <c r="Q487" s="492">
        <f t="shared" si="251"/>
        <v>4.4709509562126755</v>
      </c>
      <c r="R487" s="493"/>
      <c r="S487" s="488"/>
      <c r="T487" s="488"/>
      <c r="U487" s="489"/>
      <c r="V487" s="494">
        <f t="shared" si="252"/>
        <v>42.798571428571421</v>
      </c>
      <c r="W487" s="494">
        <f t="shared" si="253"/>
        <v>1.6930000000000001</v>
      </c>
      <c r="X487" s="495">
        <f t="shared" si="254"/>
        <v>154.32779652913882</v>
      </c>
      <c r="Y487" s="496" t="str">
        <f t="shared" si="255"/>
        <v>Accept</v>
      </c>
      <c r="Z487" s="495">
        <v>1.3819999999999999</v>
      </c>
      <c r="AA487" s="495">
        <f>Z487*K487</f>
        <v>125.97815404800345</v>
      </c>
      <c r="AB487" s="497" t="str">
        <f t="shared" si="259"/>
        <v>Accept</v>
      </c>
      <c r="AC487" s="497"/>
      <c r="AD487" s="495"/>
      <c r="AE487" s="497"/>
      <c r="AF487" s="498"/>
      <c r="AG487" s="499"/>
      <c r="AH487" s="499"/>
      <c r="AI487" s="500"/>
      <c r="AJ487" s="552"/>
      <c r="AK487" s="552"/>
      <c r="AL487" s="552"/>
      <c r="AM487" s="401"/>
      <c r="AN487" s="401"/>
      <c r="AO487" s="401"/>
      <c r="AP487" s="401"/>
      <c r="AQ487" s="401"/>
      <c r="AR487" s="401"/>
      <c r="AS487" s="401"/>
      <c r="AT487" s="401"/>
      <c r="AU487" s="401"/>
      <c r="AV487" s="401"/>
      <c r="AW487" s="401"/>
      <c r="AX487" s="401"/>
      <c r="AY487" s="401"/>
      <c r="AZ487" s="401"/>
      <c r="BA487" s="401"/>
      <c r="BB487" s="401"/>
      <c r="BC487" s="401"/>
      <c r="BD487" s="401"/>
      <c r="BE487" s="401"/>
      <c r="BF487" s="401"/>
      <c r="BG487" s="401"/>
      <c r="BH487" s="401"/>
      <c r="BI487" s="401"/>
      <c r="BJ487" s="401"/>
      <c r="BK487" s="401"/>
      <c r="BL487" s="401"/>
      <c r="BM487" s="401"/>
      <c r="BN487" s="401"/>
      <c r="BO487" s="401"/>
      <c r="BP487" s="401"/>
      <c r="BQ487" s="401"/>
      <c r="BR487" s="401"/>
      <c r="BS487" s="401"/>
      <c r="BT487" s="401"/>
      <c r="BU487" s="401"/>
      <c r="BV487" s="401"/>
      <c r="BW487" s="401"/>
      <c r="BX487" s="401"/>
      <c r="BY487" s="401"/>
      <c r="BZ487" s="401"/>
      <c r="CA487" s="401"/>
      <c r="CB487" s="401"/>
      <c r="CC487" s="401"/>
      <c r="CD487" s="401"/>
      <c r="CE487" s="401"/>
      <c r="CF487" s="401"/>
      <c r="CG487" s="401"/>
      <c r="CH487" s="401"/>
      <c r="CI487" s="401"/>
      <c r="CJ487" s="401"/>
      <c r="CK487" s="401"/>
      <c r="CL487" s="401"/>
      <c r="CM487" s="401"/>
      <c r="CN487" s="401"/>
      <c r="CO487" s="401"/>
      <c r="CP487" s="401"/>
      <c r="CQ487" s="401"/>
      <c r="CR487" s="401"/>
      <c r="CS487" s="401"/>
      <c r="CT487" s="401"/>
      <c r="CU487" s="401"/>
      <c r="CV487" s="401"/>
      <c r="CW487" s="401"/>
      <c r="CX487" s="401"/>
      <c r="CY487" s="401"/>
      <c r="CZ487" s="401"/>
      <c r="DA487" s="401"/>
      <c r="DB487" s="401"/>
      <c r="DC487" s="401"/>
      <c r="DD487" s="401"/>
      <c r="DE487" s="401"/>
      <c r="DF487" s="401"/>
      <c r="DG487" s="401"/>
      <c r="DH487" s="401"/>
      <c r="DI487" s="401"/>
      <c r="DJ487" s="401"/>
      <c r="DK487" s="401"/>
      <c r="DL487" s="401"/>
      <c r="DM487" s="401"/>
      <c r="DN487" s="401"/>
      <c r="DO487" s="401"/>
      <c r="DP487" s="401"/>
      <c r="DQ487" s="401"/>
      <c r="DR487" s="401"/>
      <c r="DS487" s="401"/>
      <c r="DT487" s="401"/>
      <c r="DU487" s="401"/>
      <c r="DV487" s="401"/>
      <c r="DW487" s="401"/>
      <c r="DX487" s="401"/>
      <c r="DY487" s="401"/>
      <c r="DZ487" s="401"/>
      <c r="EA487" s="401"/>
      <c r="EB487" s="401"/>
      <c r="EC487" s="401"/>
      <c r="ED487" s="401"/>
      <c r="EE487" s="401"/>
      <c r="EF487" s="401"/>
      <c r="EG487" s="401"/>
      <c r="EH487" s="401"/>
      <c r="EI487" s="401"/>
      <c r="EJ487" s="401"/>
      <c r="EK487" s="401"/>
      <c r="EL487" s="401"/>
      <c r="EM487" s="401"/>
      <c r="EN487" s="401"/>
      <c r="EO487" s="401"/>
      <c r="EP487" s="401"/>
      <c r="EQ487" s="401"/>
      <c r="ER487" s="401"/>
      <c r="ES487" s="401"/>
      <c r="ET487" s="401"/>
      <c r="EU487" s="401"/>
      <c r="EV487" s="401"/>
      <c r="EW487" s="401"/>
      <c r="EX487" s="401"/>
      <c r="EY487" s="401"/>
      <c r="EZ487" s="401"/>
      <c r="FA487" s="401"/>
      <c r="FB487" s="401"/>
      <c r="FC487" s="401"/>
      <c r="FD487" s="401"/>
      <c r="FE487" s="401"/>
      <c r="FF487" s="401"/>
      <c r="FG487" s="401"/>
      <c r="FH487" s="401"/>
      <c r="FI487" s="401"/>
      <c r="FJ487" s="401"/>
      <c r="FK487" s="401"/>
      <c r="FL487" s="401"/>
      <c r="FM487" s="401"/>
      <c r="FN487" s="401"/>
      <c r="FO487" s="401"/>
      <c r="FP487" s="401"/>
      <c r="FQ487" s="401"/>
      <c r="FR487" s="401"/>
      <c r="FS487" s="401"/>
      <c r="FT487" s="401"/>
      <c r="FU487" s="401"/>
      <c r="FV487" s="401"/>
      <c r="FW487" s="401"/>
      <c r="FX487" s="401"/>
      <c r="FY487" s="401"/>
      <c r="FZ487" s="401"/>
      <c r="GA487" s="401"/>
      <c r="GB487" s="401"/>
      <c r="GC487" s="401"/>
      <c r="GD487" s="401"/>
      <c r="GE487" s="401"/>
      <c r="GF487" s="401"/>
      <c r="GG487" s="401"/>
      <c r="GH487" s="401"/>
      <c r="GI487" s="401"/>
      <c r="GJ487" s="401"/>
      <c r="GK487" s="401"/>
      <c r="GL487" s="401"/>
      <c r="GM487" s="401"/>
      <c r="GN487" s="401"/>
      <c r="GO487" s="401"/>
      <c r="GP487" s="401"/>
      <c r="GQ487" s="401"/>
      <c r="GR487" s="401"/>
      <c r="GS487" s="401"/>
      <c r="GT487" s="401"/>
      <c r="GU487" s="401"/>
      <c r="GV487" s="401"/>
      <c r="GW487" s="401"/>
      <c r="GX487" s="401"/>
      <c r="GY487" s="401"/>
      <c r="GZ487" s="401"/>
      <c r="HA487" s="401"/>
      <c r="HB487" s="401"/>
      <c r="HC487" s="401"/>
      <c r="HD487" s="401"/>
      <c r="HE487" s="401"/>
      <c r="HF487" s="401"/>
      <c r="HG487" s="401"/>
      <c r="HH487" s="401"/>
      <c r="HI487" s="401"/>
      <c r="HJ487" s="401"/>
      <c r="HK487" s="401"/>
      <c r="HL487" s="401"/>
      <c r="HM487" s="401"/>
      <c r="HN487" s="401"/>
      <c r="HO487" s="401"/>
      <c r="HP487" s="401"/>
      <c r="HQ487" s="401"/>
      <c r="HR487" s="401"/>
      <c r="HS487" s="401"/>
      <c r="HT487" s="401"/>
      <c r="HU487" s="401"/>
      <c r="HV487" s="401"/>
      <c r="HW487" s="401"/>
      <c r="HX487" s="401"/>
      <c r="HY487" s="401"/>
      <c r="HZ487" s="401"/>
      <c r="IA487" s="401"/>
      <c r="IB487" s="401"/>
      <c r="IC487" s="401"/>
      <c r="ID487" s="401"/>
      <c r="IE487" s="401"/>
      <c r="IF487" s="401"/>
      <c r="IG487" s="401"/>
      <c r="IH487" s="401"/>
      <c r="II487" s="401"/>
      <c r="IJ487" s="401"/>
      <c r="IK487" s="401"/>
      <c r="IL487" s="401"/>
      <c r="IM487" s="401"/>
      <c r="IN487" s="401"/>
      <c r="IO487" s="401"/>
      <c r="IP487" s="401"/>
      <c r="IQ487" s="401"/>
      <c r="IR487" s="401"/>
      <c r="IS487" s="401"/>
      <c r="IT487" s="401"/>
      <c r="IU487" s="401"/>
      <c r="IV487" s="401"/>
      <c r="IW487" s="401"/>
      <c r="IX487" s="401"/>
      <c r="IY487" s="401"/>
      <c r="IZ487" s="401"/>
      <c r="JA487" s="401"/>
      <c r="JB487" s="401"/>
      <c r="JC487" s="401"/>
      <c r="JD487" s="401"/>
      <c r="JE487" s="401"/>
      <c r="JF487" s="401"/>
      <c r="JG487" s="401"/>
      <c r="JH487" s="401"/>
      <c r="JI487" s="401"/>
      <c r="JJ487" s="401"/>
      <c r="JK487" s="401"/>
      <c r="JL487" s="401"/>
      <c r="JM487" s="401"/>
      <c r="JN487" s="401"/>
      <c r="JO487" s="401"/>
      <c r="JP487" s="401"/>
      <c r="JQ487" s="401"/>
      <c r="JR487" s="401"/>
      <c r="JS487" s="401"/>
      <c r="JT487" s="401"/>
      <c r="JU487" s="401"/>
      <c r="JV487" s="401"/>
      <c r="JW487" s="401"/>
      <c r="JX487" s="401"/>
      <c r="JY487" s="401"/>
      <c r="JZ487" s="401"/>
      <c r="KA487" s="401"/>
      <c r="KB487" s="401"/>
      <c r="KC487" s="401"/>
      <c r="KD487" s="401"/>
      <c r="KE487" s="401"/>
      <c r="KF487" s="401"/>
      <c r="KG487" s="401"/>
      <c r="KH487" s="401"/>
      <c r="KI487" s="401"/>
      <c r="KJ487" s="401"/>
      <c r="KK487" s="401"/>
      <c r="KL487" s="401"/>
      <c r="KM487" s="401"/>
      <c r="KN487" s="401"/>
      <c r="KO487" s="401"/>
      <c r="KP487" s="401"/>
      <c r="KQ487" s="401"/>
      <c r="KR487" s="401"/>
      <c r="KS487" s="401"/>
      <c r="KT487" s="401"/>
      <c r="KU487" s="401"/>
      <c r="KV487" s="401"/>
      <c r="KW487" s="401"/>
      <c r="KX487" s="401"/>
      <c r="KY487" s="401"/>
      <c r="KZ487" s="401"/>
      <c r="LA487" s="401"/>
      <c r="LB487" s="401"/>
      <c r="LC487" s="401"/>
      <c r="LD487" s="401"/>
      <c r="LE487" s="401"/>
      <c r="LF487" s="401"/>
      <c r="LG487" s="401"/>
      <c r="LH487" s="401"/>
      <c r="LI487" s="401"/>
      <c r="LJ487" s="401"/>
      <c r="LK487" s="401"/>
      <c r="LL487" s="401"/>
      <c r="LM487" s="401"/>
      <c r="LN487" s="401"/>
      <c r="LO487" s="401"/>
      <c r="LP487" s="401"/>
      <c r="LQ487" s="401"/>
      <c r="LR487" s="401"/>
      <c r="LS487" s="401"/>
      <c r="LT487" s="401"/>
      <c r="LU487" s="401"/>
      <c r="LV487" s="401"/>
      <c r="LW487" s="401"/>
      <c r="LX487" s="401"/>
      <c r="LY487" s="401"/>
      <c r="LZ487" s="401"/>
      <c r="MA487" s="401"/>
      <c r="MB487" s="401"/>
      <c r="MC487" s="401"/>
      <c r="MD487" s="401"/>
      <c r="ME487" s="401"/>
      <c r="MF487" s="401"/>
      <c r="MG487" s="401"/>
      <c r="MH487" s="401"/>
      <c r="MI487" s="401"/>
      <c r="MJ487" s="401"/>
      <c r="MK487" s="401"/>
      <c r="ML487" s="401"/>
      <c r="MM487" s="401"/>
      <c r="MN487" s="401"/>
      <c r="MO487" s="401"/>
      <c r="MP487" s="401"/>
      <c r="MQ487" s="401"/>
      <c r="MR487" s="401"/>
      <c r="MS487" s="401"/>
      <c r="MT487" s="401"/>
      <c r="MU487" s="401"/>
      <c r="MV487" s="401"/>
      <c r="MW487" s="401"/>
      <c r="MX487" s="401"/>
      <c r="MY487" s="401"/>
      <c r="MZ487" s="401"/>
      <c r="NA487" s="401"/>
      <c r="NB487" s="401"/>
      <c r="NC487" s="401"/>
      <c r="ND487" s="401"/>
      <c r="NE487" s="401"/>
      <c r="NF487" s="401"/>
      <c r="NG487" s="401"/>
      <c r="NH487" s="401"/>
      <c r="NI487" s="401"/>
      <c r="NJ487" s="401"/>
      <c r="NK487" s="401"/>
      <c r="NL487" s="401"/>
      <c r="NM487" s="401"/>
      <c r="NN487" s="401"/>
      <c r="NO487" s="401"/>
      <c r="NP487" s="401"/>
      <c r="NQ487" s="401"/>
      <c r="NR487" s="401"/>
      <c r="NS487" s="401"/>
      <c r="NT487" s="401"/>
      <c r="NU487" s="401"/>
      <c r="NV487" s="401"/>
      <c r="NW487" s="401"/>
      <c r="NX487" s="401"/>
      <c r="NY487" s="401"/>
      <c r="NZ487" s="401"/>
      <c r="OA487" s="401"/>
      <c r="OB487" s="401"/>
      <c r="OC487" s="401"/>
      <c r="OD487" s="401"/>
      <c r="OE487" s="401"/>
      <c r="OF487" s="401"/>
      <c r="OG487" s="401"/>
      <c r="OH487" s="401"/>
      <c r="OI487" s="401"/>
      <c r="OJ487" s="401"/>
      <c r="OK487" s="401"/>
      <c r="OL487" s="401"/>
      <c r="OM487" s="401"/>
      <c r="ON487" s="401"/>
      <c r="OO487" s="401"/>
      <c r="OP487" s="401"/>
      <c r="OQ487" s="401"/>
      <c r="OR487" s="401"/>
      <c r="OS487" s="401"/>
      <c r="OT487" s="401"/>
      <c r="OU487" s="401"/>
      <c r="OV487" s="401"/>
      <c r="OW487" s="401"/>
      <c r="OX487" s="401"/>
      <c r="OY487" s="401"/>
      <c r="OZ487" s="401"/>
      <c r="PA487" s="401"/>
      <c r="PB487" s="401"/>
      <c r="PC487" s="401"/>
      <c r="PD487" s="401"/>
      <c r="PE487" s="401"/>
      <c r="PF487" s="401"/>
      <c r="PG487" s="401"/>
      <c r="PH487" s="401"/>
      <c r="PI487" s="401"/>
      <c r="PJ487" s="401"/>
      <c r="PK487" s="401"/>
      <c r="PL487" s="401"/>
      <c r="PM487" s="401"/>
      <c r="PN487" s="401"/>
      <c r="PO487" s="401"/>
      <c r="PP487" s="401"/>
      <c r="PQ487" s="401"/>
      <c r="PR487" s="401"/>
      <c r="PS487" s="401"/>
      <c r="PT487" s="401"/>
      <c r="PU487" s="401"/>
      <c r="PV487" s="401"/>
      <c r="PW487" s="401"/>
      <c r="PX487" s="401"/>
      <c r="PY487" s="401"/>
      <c r="PZ487" s="401"/>
      <c r="QA487" s="401"/>
      <c r="QB487" s="401"/>
      <c r="QC487" s="401"/>
      <c r="QD487" s="401"/>
      <c r="QE487" s="401"/>
      <c r="QF487" s="401"/>
      <c r="QG487" s="401"/>
      <c r="QH487" s="401"/>
      <c r="QI487" s="401"/>
      <c r="QJ487" s="401"/>
      <c r="QK487" s="401"/>
      <c r="QL487" s="401"/>
      <c r="QM487" s="401"/>
      <c r="QN487" s="401"/>
      <c r="QO487" s="401"/>
      <c r="QP487" s="401"/>
      <c r="QQ487" s="401"/>
      <c r="QR487" s="401"/>
      <c r="QS487" s="401"/>
      <c r="QT487" s="401"/>
      <c r="QU487" s="401"/>
      <c r="QV487" s="401"/>
      <c r="QW487" s="401"/>
      <c r="QX487" s="401"/>
      <c r="QY487" s="401"/>
      <c r="QZ487" s="401"/>
      <c r="RA487" s="401"/>
      <c r="RB487" s="401"/>
      <c r="RC487" s="401"/>
      <c r="RD487" s="401"/>
      <c r="RE487" s="401"/>
      <c r="RF487" s="401"/>
      <c r="RG487" s="401"/>
      <c r="RH487" s="401"/>
      <c r="RI487" s="401"/>
      <c r="RJ487" s="401"/>
      <c r="RK487" s="401"/>
      <c r="RL487" s="401"/>
      <c r="RM487" s="401"/>
      <c r="RN487" s="401"/>
      <c r="RO487" s="401"/>
      <c r="RP487" s="401"/>
      <c r="RQ487" s="401"/>
      <c r="RR487" s="401"/>
      <c r="RS487" s="401"/>
      <c r="RT487" s="401"/>
      <c r="RU487" s="401"/>
      <c r="RV487" s="401"/>
      <c r="RW487" s="401"/>
      <c r="RX487" s="401"/>
      <c r="RY487" s="401"/>
      <c r="RZ487" s="401"/>
      <c r="SA487" s="401"/>
      <c r="SB487" s="401"/>
      <c r="SC487" s="401"/>
      <c r="SD487" s="401"/>
      <c r="SE487" s="401"/>
      <c r="SF487" s="401"/>
      <c r="SG487" s="401"/>
      <c r="SH487" s="401"/>
      <c r="SI487" s="401"/>
      <c r="SJ487" s="401"/>
      <c r="SK487" s="401"/>
      <c r="SL487" s="401"/>
      <c r="SM487" s="401"/>
      <c r="SN487" s="401"/>
      <c r="SO487" s="401"/>
      <c r="SP487" s="401"/>
      <c r="SQ487" s="401"/>
      <c r="SR487" s="401"/>
      <c r="SS487" s="401"/>
      <c r="ST487" s="401"/>
      <c r="SU487" s="401"/>
      <c r="SV487" s="401"/>
      <c r="SW487" s="401"/>
      <c r="SX487" s="401"/>
      <c r="SY487" s="401"/>
      <c r="SZ487" s="401"/>
      <c r="TA487" s="401"/>
      <c r="TB487" s="401"/>
      <c r="TC487" s="401"/>
      <c r="TD487" s="401"/>
      <c r="TE487" s="401"/>
      <c r="TF487" s="401"/>
      <c r="TG487" s="401"/>
      <c r="TH487" s="401"/>
      <c r="TI487" s="401"/>
      <c r="TJ487" s="401"/>
      <c r="TK487" s="401"/>
      <c r="TL487" s="401"/>
      <c r="TM487" s="401"/>
      <c r="TN487" s="401"/>
      <c r="TO487" s="401"/>
      <c r="TP487" s="401"/>
      <c r="TQ487" s="401"/>
      <c r="TR487" s="401"/>
      <c r="TS487" s="401"/>
      <c r="TT487" s="401"/>
      <c r="TU487" s="401"/>
      <c r="TV487" s="401"/>
      <c r="TW487" s="401"/>
      <c r="TX487" s="401"/>
      <c r="TY487" s="401"/>
      <c r="TZ487" s="401"/>
      <c r="UA487" s="401"/>
      <c r="UB487" s="401"/>
      <c r="UC487" s="401"/>
      <c r="UD487" s="401"/>
      <c r="UE487" s="401"/>
      <c r="UF487" s="401"/>
      <c r="UG487" s="401"/>
      <c r="UH487" s="401"/>
      <c r="UI487" s="401"/>
      <c r="UJ487" s="401"/>
      <c r="UK487" s="401"/>
      <c r="UL487" s="401"/>
      <c r="UM487" s="401"/>
    </row>
    <row r="488" spans="1:559" s="467" customFormat="1" ht="13.95" customHeight="1">
      <c r="A488" s="952" t="s">
        <v>815</v>
      </c>
      <c r="B488" s="450" t="s">
        <v>1816</v>
      </c>
      <c r="C488" s="451" t="s">
        <v>819</v>
      </c>
      <c r="D488" s="451" t="s">
        <v>1817</v>
      </c>
      <c r="E488" s="451" t="s">
        <v>1818</v>
      </c>
      <c r="F488" s="452">
        <v>20.95</v>
      </c>
      <c r="G488" s="452">
        <v>1.39</v>
      </c>
      <c r="H488" s="452">
        <v>2.27</v>
      </c>
      <c r="I488" s="453">
        <f>COUNT(F488:F492)</f>
        <v>5</v>
      </c>
      <c r="J488" s="458">
        <f>AVERAGE(F488:F492)</f>
        <v>16.077999999999999</v>
      </c>
      <c r="K488" s="458">
        <f>STDEV(F488:F492)</f>
        <v>8.0091491433235262</v>
      </c>
      <c r="L488" s="459">
        <f>K488/J488</f>
        <v>0.49814337251670149</v>
      </c>
      <c r="M488" s="454">
        <f t="shared" si="247"/>
        <v>0.60830431707734245</v>
      </c>
      <c r="N488" s="455">
        <f t="shared" si="248"/>
        <v>0.72850717084096439</v>
      </c>
      <c r="O488" s="455">
        <f t="shared" si="249"/>
        <v>0.45701434168192878</v>
      </c>
      <c r="P488" s="455">
        <f t="shared" si="250"/>
        <v>0.54298565831807122</v>
      </c>
      <c r="Q488" s="456">
        <f t="shared" si="251"/>
        <v>2.7149282915903559</v>
      </c>
      <c r="R488" s="457">
        <f>COUNT(F488,F490:F492)</f>
        <v>4</v>
      </c>
      <c r="S488" s="458">
        <f>AVERAGE(F488,F490:F492)</f>
        <v>19.63</v>
      </c>
      <c r="T488" s="458">
        <f>STDEV(F488,F490:F492)</f>
        <v>1.1904900951568917</v>
      </c>
      <c r="U488" s="459">
        <f>T488/S488</f>
        <v>6.0646464348287916E-2</v>
      </c>
      <c r="V488" s="460">
        <f t="shared" si="252"/>
        <v>4.8719999999999999</v>
      </c>
      <c r="W488" s="460">
        <f t="shared" si="253"/>
        <v>1.5089999999999999</v>
      </c>
      <c r="X488" s="461">
        <f t="shared" si="254"/>
        <v>12.0858060572752</v>
      </c>
      <c r="Y488" s="462" t="str">
        <f t="shared" si="255"/>
        <v>Accept</v>
      </c>
      <c r="Z488" s="461">
        <v>1.2</v>
      </c>
      <c r="AA488" s="461">
        <f>Z488*K488</f>
        <v>9.6109789719882315</v>
      </c>
      <c r="AB488" s="463" t="str">
        <f t="shared" si="259"/>
        <v>Accept</v>
      </c>
      <c r="AC488" s="463"/>
      <c r="AD488" s="461"/>
      <c r="AE488" s="463"/>
      <c r="AF488" s="464">
        <f>COUNT(F488,F490:F492)</f>
        <v>4</v>
      </c>
      <c r="AG488" s="465">
        <f>AVERAGE(F488,F490:F492)</f>
        <v>19.63</v>
      </c>
      <c r="AH488" s="465">
        <f>STDEV(F488,F490:F492)</f>
        <v>1.1904900951568917</v>
      </c>
      <c r="AI488" s="466">
        <f>AH488/AG488</f>
        <v>6.0646464348287916E-2</v>
      </c>
      <c r="AJ488" s="552"/>
      <c r="AK488" s="552"/>
      <c r="AL488" s="552"/>
      <c r="AM488" s="401"/>
      <c r="AN488" s="401"/>
      <c r="AO488" s="401"/>
      <c r="AP488" s="401"/>
      <c r="AQ488" s="401"/>
      <c r="AR488" s="401"/>
      <c r="AS488" s="401"/>
      <c r="AT488" s="401"/>
      <c r="AU488" s="401"/>
      <c r="AV488" s="401"/>
      <c r="AW488" s="401"/>
      <c r="AX488" s="401"/>
      <c r="AY488" s="401"/>
      <c r="AZ488" s="401"/>
      <c r="BA488" s="401"/>
      <c r="BB488" s="401"/>
      <c r="BC488" s="401"/>
      <c r="BD488" s="401"/>
      <c r="BE488" s="401"/>
      <c r="BF488" s="401"/>
      <c r="BG488" s="401"/>
      <c r="BH488" s="401"/>
      <c r="BI488" s="401"/>
      <c r="BJ488" s="401"/>
      <c r="BK488" s="401"/>
      <c r="BL488" s="401"/>
      <c r="BM488" s="401"/>
      <c r="BN488" s="401"/>
      <c r="BO488" s="401"/>
      <c r="BP488" s="401"/>
      <c r="BQ488" s="401"/>
      <c r="BR488" s="401"/>
      <c r="BS488" s="401"/>
      <c r="BT488" s="401"/>
      <c r="BU488" s="401"/>
      <c r="BV488" s="401"/>
      <c r="BW488" s="401"/>
      <c r="BX488" s="401"/>
      <c r="BY488" s="401"/>
      <c r="BZ488" s="401"/>
      <c r="CA488" s="401"/>
      <c r="CB488" s="401"/>
      <c r="CC488" s="401"/>
      <c r="CD488" s="401"/>
      <c r="CE488" s="401"/>
      <c r="CF488" s="401"/>
      <c r="CG488" s="401"/>
      <c r="CH488" s="401"/>
      <c r="CI488" s="401"/>
      <c r="CJ488" s="401"/>
      <c r="CK488" s="401"/>
      <c r="CL488" s="401"/>
      <c r="CM488" s="401"/>
      <c r="CN488" s="401"/>
      <c r="CO488" s="401"/>
      <c r="CP488" s="401"/>
      <c r="CQ488" s="401"/>
      <c r="CR488" s="401"/>
      <c r="CS488" s="401"/>
      <c r="CT488" s="401"/>
      <c r="CU488" s="401"/>
      <c r="CV488" s="401"/>
      <c r="CW488" s="401"/>
      <c r="CX488" s="401"/>
      <c r="CY488" s="401"/>
      <c r="CZ488" s="401"/>
      <c r="DA488" s="401"/>
      <c r="DB488" s="401"/>
      <c r="DC488" s="401"/>
      <c r="DD488" s="401"/>
      <c r="DE488" s="401"/>
      <c r="DF488" s="401"/>
      <c r="DG488" s="401"/>
      <c r="DH488" s="401"/>
      <c r="DI488" s="401"/>
      <c r="DJ488" s="401"/>
      <c r="DK488" s="401"/>
      <c r="DL488" s="401"/>
      <c r="DM488" s="401"/>
      <c r="DN488" s="401"/>
      <c r="DO488" s="401"/>
      <c r="DP488" s="401"/>
      <c r="DQ488" s="401"/>
      <c r="DR488" s="401"/>
      <c r="DS488" s="401"/>
      <c r="DT488" s="401"/>
      <c r="DU488" s="401"/>
      <c r="DV488" s="401"/>
      <c r="DW488" s="401"/>
      <c r="DX488" s="401"/>
      <c r="DY488" s="401"/>
      <c r="DZ488" s="401"/>
      <c r="EA488" s="401"/>
      <c r="EB488" s="401"/>
      <c r="EC488" s="401"/>
      <c r="ED488" s="401"/>
      <c r="EE488" s="401"/>
      <c r="EF488" s="401"/>
      <c r="EG488" s="401"/>
      <c r="EH488" s="401"/>
      <c r="EI488" s="401"/>
      <c r="EJ488" s="401"/>
      <c r="EK488" s="401"/>
      <c r="EL488" s="401"/>
      <c r="EM488" s="401"/>
      <c r="EN488" s="401"/>
      <c r="EO488" s="401"/>
      <c r="EP488" s="401"/>
      <c r="EQ488" s="401"/>
      <c r="ER488" s="401"/>
      <c r="ES488" s="401"/>
      <c r="ET488" s="401"/>
      <c r="EU488" s="401"/>
      <c r="EV488" s="401"/>
      <c r="EW488" s="401"/>
      <c r="EX488" s="401"/>
      <c r="EY488" s="401"/>
      <c r="EZ488" s="401"/>
      <c r="FA488" s="401"/>
      <c r="FB488" s="401"/>
      <c r="FC488" s="401"/>
      <c r="FD488" s="401"/>
      <c r="FE488" s="401"/>
      <c r="FF488" s="401"/>
      <c r="FG488" s="401"/>
      <c r="FH488" s="401"/>
      <c r="FI488" s="401"/>
      <c r="FJ488" s="401"/>
      <c r="FK488" s="401"/>
      <c r="FL488" s="401"/>
      <c r="FM488" s="401"/>
      <c r="FN488" s="401"/>
      <c r="FO488" s="401"/>
      <c r="FP488" s="401"/>
      <c r="FQ488" s="401"/>
      <c r="FR488" s="401"/>
      <c r="FS488" s="401"/>
      <c r="FT488" s="401"/>
      <c r="FU488" s="401"/>
      <c r="FV488" s="401"/>
      <c r="FW488" s="401"/>
      <c r="FX488" s="401"/>
      <c r="FY488" s="401"/>
      <c r="FZ488" s="401"/>
      <c r="GA488" s="401"/>
      <c r="GB488" s="401"/>
      <c r="GC488" s="401"/>
      <c r="GD488" s="401"/>
      <c r="GE488" s="401"/>
      <c r="GF488" s="401"/>
      <c r="GG488" s="401"/>
      <c r="GH488" s="401"/>
      <c r="GI488" s="401"/>
      <c r="GJ488" s="401"/>
      <c r="GK488" s="401"/>
      <c r="GL488" s="401"/>
      <c r="GM488" s="401"/>
      <c r="GN488" s="401"/>
      <c r="GO488" s="401"/>
      <c r="GP488" s="401"/>
      <c r="GQ488" s="401"/>
      <c r="GR488" s="401"/>
      <c r="GS488" s="401"/>
      <c r="GT488" s="401"/>
      <c r="GU488" s="401"/>
      <c r="GV488" s="401"/>
      <c r="GW488" s="401"/>
      <c r="GX488" s="401"/>
      <c r="GY488" s="401"/>
      <c r="GZ488" s="401"/>
      <c r="HA488" s="401"/>
      <c r="HB488" s="401"/>
      <c r="HC488" s="401"/>
      <c r="HD488" s="401"/>
      <c r="HE488" s="401"/>
      <c r="HF488" s="401"/>
      <c r="HG488" s="401"/>
      <c r="HH488" s="401"/>
      <c r="HI488" s="401"/>
      <c r="HJ488" s="401"/>
      <c r="HK488" s="401"/>
      <c r="HL488" s="401"/>
      <c r="HM488" s="401"/>
      <c r="HN488" s="401"/>
      <c r="HO488" s="401"/>
      <c r="HP488" s="401"/>
      <c r="HQ488" s="401"/>
      <c r="HR488" s="401"/>
      <c r="HS488" s="401"/>
      <c r="HT488" s="401"/>
      <c r="HU488" s="401"/>
      <c r="HV488" s="401"/>
      <c r="HW488" s="401"/>
      <c r="HX488" s="401"/>
      <c r="HY488" s="401"/>
      <c r="HZ488" s="401"/>
      <c r="IA488" s="401"/>
      <c r="IB488" s="401"/>
      <c r="IC488" s="401"/>
      <c r="ID488" s="401"/>
      <c r="IE488" s="401"/>
      <c r="IF488" s="401"/>
      <c r="IG488" s="401"/>
      <c r="IH488" s="401"/>
      <c r="II488" s="401"/>
      <c r="IJ488" s="401"/>
      <c r="IK488" s="401"/>
      <c r="IL488" s="401"/>
      <c r="IM488" s="401"/>
      <c r="IN488" s="401"/>
      <c r="IO488" s="401"/>
      <c r="IP488" s="401"/>
      <c r="IQ488" s="401"/>
      <c r="IR488" s="401"/>
      <c r="IS488" s="401"/>
      <c r="IT488" s="401"/>
      <c r="IU488" s="401"/>
      <c r="IV488" s="401"/>
      <c r="IW488" s="401"/>
      <c r="IX488" s="401"/>
      <c r="IY488" s="401"/>
      <c r="IZ488" s="401"/>
      <c r="JA488" s="401"/>
      <c r="JB488" s="401"/>
      <c r="JC488" s="401"/>
      <c r="JD488" s="401"/>
      <c r="JE488" s="401"/>
      <c r="JF488" s="401"/>
      <c r="JG488" s="401"/>
      <c r="JH488" s="401"/>
      <c r="JI488" s="401"/>
      <c r="JJ488" s="401"/>
      <c r="JK488" s="401"/>
      <c r="JL488" s="401"/>
      <c r="JM488" s="401"/>
      <c r="JN488" s="401"/>
      <c r="JO488" s="401"/>
      <c r="JP488" s="401"/>
      <c r="JQ488" s="401"/>
      <c r="JR488" s="401"/>
      <c r="JS488" s="401"/>
      <c r="JT488" s="401"/>
      <c r="JU488" s="401"/>
      <c r="JV488" s="401"/>
      <c r="JW488" s="401"/>
      <c r="JX488" s="401"/>
      <c r="JY488" s="401"/>
      <c r="JZ488" s="401"/>
      <c r="KA488" s="401"/>
      <c r="KB488" s="401"/>
      <c r="KC488" s="401"/>
      <c r="KD488" s="401"/>
      <c r="KE488" s="401"/>
      <c r="KF488" s="401"/>
      <c r="KG488" s="401"/>
      <c r="KH488" s="401"/>
      <c r="KI488" s="401"/>
      <c r="KJ488" s="401"/>
      <c r="KK488" s="401"/>
      <c r="KL488" s="401"/>
      <c r="KM488" s="401"/>
      <c r="KN488" s="401"/>
      <c r="KO488" s="401"/>
      <c r="KP488" s="401"/>
      <c r="KQ488" s="401"/>
      <c r="KR488" s="401"/>
      <c r="KS488" s="401"/>
      <c r="KT488" s="401"/>
      <c r="KU488" s="401"/>
      <c r="KV488" s="401"/>
      <c r="KW488" s="401"/>
      <c r="KX488" s="401"/>
      <c r="KY488" s="401"/>
      <c r="KZ488" s="401"/>
      <c r="LA488" s="401"/>
      <c r="LB488" s="401"/>
      <c r="LC488" s="401"/>
      <c r="LD488" s="401"/>
      <c r="LE488" s="401"/>
      <c r="LF488" s="401"/>
      <c r="LG488" s="401"/>
      <c r="LH488" s="401"/>
      <c r="LI488" s="401"/>
      <c r="LJ488" s="401"/>
      <c r="LK488" s="401"/>
      <c r="LL488" s="401"/>
      <c r="LM488" s="401"/>
      <c r="LN488" s="401"/>
      <c r="LO488" s="401"/>
      <c r="LP488" s="401"/>
      <c r="LQ488" s="401"/>
      <c r="LR488" s="401"/>
      <c r="LS488" s="401"/>
      <c r="LT488" s="401"/>
      <c r="LU488" s="401"/>
      <c r="LV488" s="401"/>
      <c r="LW488" s="401"/>
      <c r="LX488" s="401"/>
      <c r="LY488" s="401"/>
      <c r="LZ488" s="401"/>
      <c r="MA488" s="401"/>
      <c r="MB488" s="401"/>
      <c r="MC488" s="401"/>
      <c r="MD488" s="401"/>
      <c r="ME488" s="401"/>
      <c r="MF488" s="401"/>
      <c r="MG488" s="401"/>
      <c r="MH488" s="401"/>
      <c r="MI488" s="401"/>
      <c r="MJ488" s="401"/>
      <c r="MK488" s="401"/>
      <c r="ML488" s="401"/>
      <c r="MM488" s="401"/>
      <c r="MN488" s="401"/>
      <c r="MO488" s="401"/>
      <c r="MP488" s="401"/>
      <c r="MQ488" s="401"/>
      <c r="MR488" s="401"/>
      <c r="MS488" s="401"/>
      <c r="MT488" s="401"/>
      <c r="MU488" s="401"/>
      <c r="MV488" s="401"/>
      <c r="MW488" s="401"/>
      <c r="MX488" s="401"/>
      <c r="MY488" s="401"/>
      <c r="MZ488" s="401"/>
      <c r="NA488" s="401"/>
      <c r="NB488" s="401"/>
      <c r="NC488" s="401"/>
      <c r="ND488" s="401"/>
      <c r="NE488" s="401"/>
      <c r="NF488" s="401"/>
      <c r="NG488" s="401"/>
      <c r="NH488" s="401"/>
      <c r="NI488" s="401"/>
      <c r="NJ488" s="401"/>
      <c r="NK488" s="401"/>
      <c r="NL488" s="401"/>
      <c r="NM488" s="401"/>
      <c r="NN488" s="401"/>
      <c r="NO488" s="401"/>
      <c r="NP488" s="401"/>
      <c r="NQ488" s="401"/>
      <c r="NR488" s="401"/>
      <c r="NS488" s="401"/>
      <c r="NT488" s="401"/>
      <c r="NU488" s="401"/>
      <c r="NV488" s="401"/>
      <c r="NW488" s="401"/>
      <c r="NX488" s="401"/>
      <c r="NY488" s="401"/>
      <c r="NZ488" s="401"/>
      <c r="OA488" s="401"/>
      <c r="OB488" s="401"/>
      <c r="OC488" s="401"/>
      <c r="OD488" s="401"/>
      <c r="OE488" s="401"/>
      <c r="OF488" s="401"/>
      <c r="OG488" s="401"/>
      <c r="OH488" s="401"/>
      <c r="OI488" s="401"/>
      <c r="OJ488" s="401"/>
      <c r="OK488" s="401"/>
      <c r="OL488" s="401"/>
      <c r="OM488" s="401"/>
      <c r="ON488" s="401"/>
      <c r="OO488" s="401"/>
      <c r="OP488" s="401"/>
      <c r="OQ488" s="401"/>
      <c r="OR488" s="401"/>
      <c r="OS488" s="401"/>
      <c r="OT488" s="401"/>
      <c r="OU488" s="401"/>
      <c r="OV488" s="401"/>
      <c r="OW488" s="401"/>
      <c r="OX488" s="401"/>
      <c r="OY488" s="401"/>
      <c r="OZ488" s="401"/>
      <c r="PA488" s="401"/>
      <c r="PB488" s="401"/>
      <c r="PC488" s="401"/>
      <c r="PD488" s="401"/>
      <c r="PE488" s="401"/>
      <c r="PF488" s="401"/>
      <c r="PG488" s="401"/>
      <c r="PH488" s="401"/>
      <c r="PI488" s="401"/>
      <c r="PJ488" s="401"/>
      <c r="PK488" s="401"/>
      <c r="PL488" s="401"/>
      <c r="PM488" s="401"/>
      <c r="PN488" s="401"/>
      <c r="PO488" s="401"/>
      <c r="PP488" s="401"/>
      <c r="PQ488" s="401"/>
      <c r="PR488" s="401"/>
      <c r="PS488" s="401"/>
      <c r="PT488" s="401"/>
      <c r="PU488" s="401"/>
      <c r="PV488" s="401"/>
      <c r="PW488" s="401"/>
      <c r="PX488" s="401"/>
      <c r="PY488" s="401"/>
      <c r="PZ488" s="401"/>
      <c r="QA488" s="401"/>
      <c r="QB488" s="401"/>
      <c r="QC488" s="401"/>
      <c r="QD488" s="401"/>
      <c r="QE488" s="401"/>
      <c r="QF488" s="401"/>
      <c r="QG488" s="401"/>
      <c r="QH488" s="401"/>
      <c r="QI488" s="401"/>
      <c r="QJ488" s="401"/>
      <c r="QK488" s="401"/>
      <c r="QL488" s="401"/>
      <c r="QM488" s="401"/>
      <c r="QN488" s="401"/>
      <c r="QO488" s="401"/>
      <c r="QP488" s="401"/>
      <c r="QQ488" s="401"/>
      <c r="QR488" s="401"/>
      <c r="QS488" s="401"/>
      <c r="QT488" s="401"/>
      <c r="QU488" s="401"/>
      <c r="QV488" s="401"/>
      <c r="QW488" s="401"/>
      <c r="QX488" s="401"/>
      <c r="QY488" s="401"/>
      <c r="QZ488" s="401"/>
      <c r="RA488" s="401"/>
      <c r="RB488" s="401"/>
      <c r="RC488" s="401"/>
      <c r="RD488" s="401"/>
      <c r="RE488" s="401"/>
      <c r="RF488" s="401"/>
      <c r="RG488" s="401"/>
      <c r="RH488" s="401"/>
      <c r="RI488" s="401"/>
      <c r="RJ488" s="401"/>
      <c r="RK488" s="401"/>
      <c r="RL488" s="401"/>
      <c r="RM488" s="401"/>
      <c r="RN488" s="401"/>
      <c r="RO488" s="401"/>
      <c r="RP488" s="401"/>
      <c r="RQ488" s="401"/>
      <c r="RR488" s="401"/>
      <c r="RS488" s="401"/>
      <c r="RT488" s="401"/>
      <c r="RU488" s="401"/>
      <c r="RV488" s="401"/>
      <c r="RW488" s="401"/>
      <c r="RX488" s="401"/>
      <c r="RY488" s="401"/>
      <c r="RZ488" s="401"/>
      <c r="SA488" s="401"/>
      <c r="SB488" s="401"/>
      <c r="SC488" s="401"/>
      <c r="SD488" s="401"/>
      <c r="SE488" s="401"/>
      <c r="SF488" s="401"/>
      <c r="SG488" s="401"/>
      <c r="SH488" s="401"/>
      <c r="SI488" s="401"/>
      <c r="SJ488" s="401"/>
      <c r="SK488" s="401"/>
      <c r="SL488" s="401"/>
      <c r="SM488" s="401"/>
      <c r="SN488" s="401"/>
      <c r="SO488" s="401"/>
      <c r="SP488" s="401"/>
      <c r="SQ488" s="401"/>
      <c r="SR488" s="401"/>
      <c r="SS488" s="401"/>
      <c r="ST488" s="401"/>
      <c r="SU488" s="401"/>
      <c r="SV488" s="401"/>
      <c r="SW488" s="401"/>
      <c r="SX488" s="401"/>
      <c r="SY488" s="401"/>
      <c r="SZ488" s="401"/>
      <c r="TA488" s="401"/>
      <c r="TB488" s="401"/>
      <c r="TC488" s="401"/>
      <c r="TD488" s="401"/>
      <c r="TE488" s="401"/>
      <c r="TF488" s="401"/>
      <c r="TG488" s="401"/>
      <c r="TH488" s="401"/>
      <c r="TI488" s="401"/>
      <c r="TJ488" s="401"/>
      <c r="TK488" s="401"/>
      <c r="TL488" s="401"/>
      <c r="TM488" s="401"/>
      <c r="TN488" s="401"/>
      <c r="TO488" s="401"/>
      <c r="TP488" s="401"/>
      <c r="TQ488" s="401"/>
      <c r="TR488" s="401"/>
      <c r="TS488" s="401"/>
      <c r="TT488" s="401"/>
      <c r="TU488" s="401"/>
      <c r="TV488" s="401"/>
      <c r="TW488" s="401"/>
      <c r="TX488" s="401"/>
      <c r="TY488" s="401"/>
      <c r="TZ488" s="401"/>
      <c r="UA488" s="401"/>
      <c r="UB488" s="401"/>
      <c r="UC488" s="401"/>
      <c r="UD488" s="401"/>
      <c r="UE488" s="401"/>
      <c r="UF488" s="401"/>
      <c r="UG488" s="401"/>
      <c r="UH488" s="401"/>
      <c r="UI488" s="401"/>
      <c r="UJ488" s="401"/>
      <c r="UK488" s="401"/>
      <c r="UL488" s="401"/>
      <c r="UM488" s="401"/>
    </row>
    <row r="489" spans="1:559" s="401" customFormat="1" ht="13.95" customHeight="1">
      <c r="A489" s="953"/>
      <c r="B489" s="468" t="s">
        <v>1816</v>
      </c>
      <c r="C489" s="469" t="s">
        <v>819</v>
      </c>
      <c r="D489" s="469" t="s">
        <v>1819</v>
      </c>
      <c r="E489" s="469" t="s">
        <v>1820</v>
      </c>
      <c r="F489" s="470">
        <v>1.87</v>
      </c>
      <c r="G489" s="470">
        <v>0.2</v>
      </c>
      <c r="H489" s="470">
        <v>0.26</v>
      </c>
      <c r="I489" s="471">
        <f t="shared" ref="I489:L492" si="260">I488</f>
        <v>5</v>
      </c>
      <c r="J489" s="472">
        <f t="shared" si="260"/>
        <v>16.077999999999999</v>
      </c>
      <c r="K489" s="472">
        <f t="shared" si="260"/>
        <v>8.0091491433235262</v>
      </c>
      <c r="L489" s="473">
        <f t="shared" si="260"/>
        <v>0.49814337251670149</v>
      </c>
      <c r="M489" s="474">
        <f t="shared" si="247"/>
        <v>1.7739712103930378</v>
      </c>
      <c r="N489" s="475">
        <f t="shared" si="248"/>
        <v>3.8033956257497004E-2</v>
      </c>
      <c r="O489" s="475">
        <f t="shared" si="249"/>
        <v>0.92393208748500599</v>
      </c>
      <c r="P489" s="475">
        <f t="shared" si="250"/>
        <v>7.6067912514994007E-2</v>
      </c>
      <c r="Q489" s="476">
        <f t="shared" si="251"/>
        <v>0.38033956257497004</v>
      </c>
      <c r="R489" s="477"/>
      <c r="S489" s="472"/>
      <c r="T489" s="472"/>
      <c r="U489" s="473"/>
      <c r="V489" s="478">
        <f t="shared" si="252"/>
        <v>14.207999999999998</v>
      </c>
      <c r="W489" s="478">
        <f t="shared" si="253"/>
        <v>1.5089999999999999</v>
      </c>
      <c r="X489" s="479">
        <f t="shared" si="254"/>
        <v>12.0858060572752</v>
      </c>
      <c r="Y489" s="480" t="str">
        <f t="shared" si="255"/>
        <v>Reject</v>
      </c>
      <c r="Z489" s="479"/>
      <c r="AA489" s="479"/>
      <c r="AB489" s="481"/>
      <c r="AC489" s="481"/>
      <c r="AD489" s="479"/>
      <c r="AE489" s="481"/>
      <c r="AF489" s="464"/>
      <c r="AG489" s="482"/>
      <c r="AH489" s="482"/>
      <c r="AI489" s="483"/>
      <c r="AJ489" s="552"/>
      <c r="AK489" s="552"/>
      <c r="AL489" s="552"/>
    </row>
    <row r="490" spans="1:559" s="401" customFormat="1" ht="13.95" customHeight="1">
      <c r="A490" s="953"/>
      <c r="B490" s="468" t="s">
        <v>1816</v>
      </c>
      <c r="C490" s="469" t="s">
        <v>819</v>
      </c>
      <c r="D490" s="469" t="s">
        <v>1821</v>
      </c>
      <c r="E490" s="469" t="s">
        <v>1822</v>
      </c>
      <c r="F490" s="470">
        <v>19.399999999999999</v>
      </c>
      <c r="G490" s="470">
        <v>1.35</v>
      </c>
      <c r="H490" s="470">
        <v>2.14</v>
      </c>
      <c r="I490" s="471">
        <f t="shared" si="260"/>
        <v>5</v>
      </c>
      <c r="J490" s="472">
        <f t="shared" si="260"/>
        <v>16.077999999999999</v>
      </c>
      <c r="K490" s="472">
        <f t="shared" si="260"/>
        <v>8.0091491433235262</v>
      </c>
      <c r="L490" s="473">
        <f t="shared" si="260"/>
        <v>0.49814337251670149</v>
      </c>
      <c r="M490" s="474">
        <f t="shared" si="247"/>
        <v>0.41477564477235862</v>
      </c>
      <c r="N490" s="475">
        <f t="shared" si="248"/>
        <v>0.66084692477933316</v>
      </c>
      <c r="O490" s="475">
        <f t="shared" si="249"/>
        <v>0.32169384955866631</v>
      </c>
      <c r="P490" s="475">
        <f t="shared" si="250"/>
        <v>0.67830615044133369</v>
      </c>
      <c r="Q490" s="476">
        <f t="shared" si="251"/>
        <v>3.3915307522066684</v>
      </c>
      <c r="R490" s="477"/>
      <c r="S490" s="472"/>
      <c r="T490" s="472"/>
      <c r="U490" s="473"/>
      <c r="V490" s="478">
        <f t="shared" si="252"/>
        <v>3.3219999999999992</v>
      </c>
      <c r="W490" s="478">
        <f t="shared" si="253"/>
        <v>1.5089999999999999</v>
      </c>
      <c r="X490" s="479">
        <f t="shared" si="254"/>
        <v>12.0858060572752</v>
      </c>
      <c r="Y490" s="480" t="str">
        <f t="shared" si="255"/>
        <v>Accept</v>
      </c>
      <c r="Z490" s="479">
        <v>1.2</v>
      </c>
      <c r="AA490" s="479">
        <f>Z490*K490</f>
        <v>9.6109789719882315</v>
      </c>
      <c r="AB490" s="481" t="str">
        <f t="shared" ref="AB490:AB492" si="261">IF(V490&gt;AA490, "Reject", "Accept")</f>
        <v>Accept</v>
      </c>
      <c r="AC490" s="481"/>
      <c r="AD490" s="479"/>
      <c r="AE490" s="481"/>
      <c r="AF490" s="464"/>
      <c r="AG490" s="482"/>
      <c r="AH490" s="482"/>
      <c r="AI490" s="483"/>
      <c r="AJ490" s="552"/>
      <c r="AK490" s="552"/>
      <c r="AL490" s="552"/>
    </row>
    <row r="491" spans="1:559" s="401" customFormat="1" ht="13.95" customHeight="1">
      <c r="A491" s="953"/>
      <c r="B491" s="468" t="s">
        <v>1816</v>
      </c>
      <c r="C491" s="469" t="s">
        <v>819</v>
      </c>
      <c r="D491" s="469" t="s">
        <v>1823</v>
      </c>
      <c r="E491" s="469" t="s">
        <v>1824</v>
      </c>
      <c r="F491" s="470">
        <v>18.12</v>
      </c>
      <c r="G491" s="470">
        <v>0.98</v>
      </c>
      <c r="H491" s="470">
        <v>1.84</v>
      </c>
      <c r="I491" s="471">
        <f t="shared" si="260"/>
        <v>5</v>
      </c>
      <c r="J491" s="472">
        <f t="shared" si="260"/>
        <v>16.077999999999999</v>
      </c>
      <c r="K491" s="472">
        <f t="shared" si="260"/>
        <v>8.0091491433235262</v>
      </c>
      <c r="L491" s="473">
        <f t="shared" si="260"/>
        <v>0.49814337251670149</v>
      </c>
      <c r="M491" s="474">
        <f t="shared" si="247"/>
        <v>0.25495841861082397</v>
      </c>
      <c r="N491" s="475">
        <f t="shared" si="248"/>
        <v>0.60062239238772319</v>
      </c>
      <c r="O491" s="475">
        <f t="shared" si="249"/>
        <v>0.20124478477544638</v>
      </c>
      <c r="P491" s="475">
        <f t="shared" si="250"/>
        <v>0.79875521522455362</v>
      </c>
      <c r="Q491" s="476">
        <f t="shared" si="251"/>
        <v>3.9937760761227681</v>
      </c>
      <c r="R491" s="477"/>
      <c r="S491" s="472"/>
      <c r="T491" s="472"/>
      <c r="U491" s="473"/>
      <c r="V491" s="478">
        <f t="shared" si="252"/>
        <v>2.0420000000000016</v>
      </c>
      <c r="W491" s="478">
        <f t="shared" si="253"/>
        <v>1.5089999999999999</v>
      </c>
      <c r="X491" s="479">
        <f t="shared" si="254"/>
        <v>12.0858060572752</v>
      </c>
      <c r="Y491" s="480" t="str">
        <f t="shared" si="255"/>
        <v>Accept</v>
      </c>
      <c r="Z491" s="479">
        <v>1.2</v>
      </c>
      <c r="AA491" s="479">
        <f>Z491*K491</f>
        <v>9.6109789719882315</v>
      </c>
      <c r="AB491" s="481" t="str">
        <f t="shared" si="261"/>
        <v>Accept</v>
      </c>
      <c r="AC491" s="481"/>
      <c r="AD491" s="479"/>
      <c r="AE491" s="481"/>
      <c r="AF491" s="464"/>
      <c r="AG491" s="482"/>
      <c r="AH491" s="482"/>
      <c r="AI491" s="483"/>
      <c r="AJ491" s="552"/>
      <c r="AK491" s="552"/>
      <c r="AL491" s="552"/>
    </row>
    <row r="492" spans="1:559" s="501" customFormat="1" ht="13.95" customHeight="1">
      <c r="A492" s="953"/>
      <c r="B492" s="484" t="s">
        <v>1816</v>
      </c>
      <c r="C492" s="485" t="s">
        <v>819</v>
      </c>
      <c r="D492" s="485" t="s">
        <v>1825</v>
      </c>
      <c r="E492" s="485" t="s">
        <v>1826</v>
      </c>
      <c r="F492" s="486">
        <v>20.05</v>
      </c>
      <c r="G492" s="486">
        <v>1.4</v>
      </c>
      <c r="H492" s="486">
        <v>2.2200000000000002</v>
      </c>
      <c r="I492" s="487">
        <f t="shared" si="260"/>
        <v>5</v>
      </c>
      <c r="J492" s="488">
        <f t="shared" si="260"/>
        <v>16.077999999999999</v>
      </c>
      <c r="K492" s="488">
        <f t="shared" si="260"/>
        <v>8.0091491433235262</v>
      </c>
      <c r="L492" s="489">
        <f t="shared" si="260"/>
        <v>0.49814337251670149</v>
      </c>
      <c r="M492" s="490">
        <f t="shared" si="247"/>
        <v>0.49593282993251336</v>
      </c>
      <c r="N492" s="491">
        <f t="shared" si="248"/>
        <v>0.69002909872659557</v>
      </c>
      <c r="O492" s="491">
        <f t="shared" si="249"/>
        <v>0.38005819745319114</v>
      </c>
      <c r="P492" s="491">
        <f t="shared" si="250"/>
        <v>0.61994180254680886</v>
      </c>
      <c r="Q492" s="492">
        <f t="shared" si="251"/>
        <v>3.0997090127340443</v>
      </c>
      <c r="R492" s="493"/>
      <c r="S492" s="488"/>
      <c r="T492" s="488"/>
      <c r="U492" s="489"/>
      <c r="V492" s="494">
        <f t="shared" si="252"/>
        <v>3.9720000000000013</v>
      </c>
      <c r="W492" s="494">
        <f t="shared" si="253"/>
        <v>1.5089999999999999</v>
      </c>
      <c r="X492" s="495">
        <f t="shared" si="254"/>
        <v>12.0858060572752</v>
      </c>
      <c r="Y492" s="496" t="str">
        <f t="shared" si="255"/>
        <v>Accept</v>
      </c>
      <c r="Z492" s="495">
        <v>1.2</v>
      </c>
      <c r="AA492" s="495">
        <f>Z492*K492</f>
        <v>9.6109789719882315</v>
      </c>
      <c r="AB492" s="497" t="str">
        <f t="shared" si="261"/>
        <v>Accept</v>
      </c>
      <c r="AC492" s="497"/>
      <c r="AD492" s="495"/>
      <c r="AE492" s="497"/>
      <c r="AF492" s="498"/>
      <c r="AG492" s="499"/>
      <c r="AH492" s="499"/>
      <c r="AI492" s="500"/>
      <c r="AJ492" s="552"/>
      <c r="AK492" s="552"/>
      <c r="AL492" s="552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1"/>
      <c r="AW492" s="401"/>
      <c r="AX492" s="401"/>
      <c r="AY492" s="401"/>
      <c r="AZ492" s="401"/>
      <c r="BA492" s="401"/>
      <c r="BB492" s="401"/>
      <c r="BC492" s="401"/>
      <c r="BD492" s="401"/>
      <c r="BE492" s="401"/>
      <c r="BF492" s="401"/>
      <c r="BG492" s="401"/>
      <c r="BH492" s="401"/>
      <c r="BI492" s="401"/>
      <c r="BJ492" s="401"/>
      <c r="BK492" s="401"/>
      <c r="BL492" s="401"/>
      <c r="BM492" s="401"/>
      <c r="BN492" s="401"/>
      <c r="BO492" s="401"/>
      <c r="BP492" s="401"/>
      <c r="BQ492" s="401"/>
      <c r="BR492" s="401"/>
      <c r="BS492" s="401"/>
      <c r="BT492" s="401"/>
      <c r="BU492" s="401"/>
      <c r="BV492" s="401"/>
      <c r="BW492" s="401"/>
      <c r="BX492" s="401"/>
      <c r="BY492" s="401"/>
      <c r="BZ492" s="401"/>
      <c r="CA492" s="401"/>
      <c r="CB492" s="401"/>
      <c r="CC492" s="401"/>
      <c r="CD492" s="401"/>
      <c r="CE492" s="401"/>
      <c r="CF492" s="401"/>
      <c r="CG492" s="401"/>
      <c r="CH492" s="401"/>
      <c r="CI492" s="401"/>
      <c r="CJ492" s="401"/>
      <c r="CK492" s="401"/>
      <c r="CL492" s="401"/>
      <c r="CM492" s="401"/>
      <c r="CN492" s="401"/>
      <c r="CO492" s="401"/>
      <c r="CP492" s="401"/>
      <c r="CQ492" s="401"/>
      <c r="CR492" s="401"/>
      <c r="CS492" s="401"/>
      <c r="CT492" s="401"/>
      <c r="CU492" s="401"/>
      <c r="CV492" s="401"/>
      <c r="CW492" s="401"/>
      <c r="CX492" s="401"/>
      <c r="CY492" s="401"/>
      <c r="CZ492" s="401"/>
      <c r="DA492" s="401"/>
      <c r="DB492" s="401"/>
      <c r="DC492" s="401"/>
      <c r="DD492" s="401"/>
      <c r="DE492" s="401"/>
      <c r="DF492" s="401"/>
      <c r="DG492" s="401"/>
      <c r="DH492" s="401"/>
      <c r="DI492" s="401"/>
      <c r="DJ492" s="401"/>
      <c r="DK492" s="401"/>
      <c r="DL492" s="401"/>
      <c r="DM492" s="401"/>
      <c r="DN492" s="401"/>
      <c r="DO492" s="401"/>
      <c r="DP492" s="401"/>
      <c r="DQ492" s="401"/>
      <c r="DR492" s="401"/>
      <c r="DS492" s="401"/>
      <c r="DT492" s="401"/>
      <c r="DU492" s="401"/>
      <c r="DV492" s="401"/>
      <c r="DW492" s="401"/>
      <c r="DX492" s="401"/>
      <c r="DY492" s="401"/>
      <c r="DZ492" s="401"/>
      <c r="EA492" s="401"/>
      <c r="EB492" s="401"/>
      <c r="EC492" s="401"/>
      <c r="ED492" s="401"/>
      <c r="EE492" s="401"/>
      <c r="EF492" s="401"/>
      <c r="EG492" s="401"/>
      <c r="EH492" s="401"/>
      <c r="EI492" s="401"/>
      <c r="EJ492" s="401"/>
      <c r="EK492" s="401"/>
      <c r="EL492" s="401"/>
      <c r="EM492" s="401"/>
      <c r="EN492" s="401"/>
      <c r="EO492" s="401"/>
      <c r="EP492" s="401"/>
      <c r="EQ492" s="401"/>
      <c r="ER492" s="401"/>
      <c r="ES492" s="401"/>
      <c r="ET492" s="401"/>
      <c r="EU492" s="401"/>
      <c r="EV492" s="401"/>
      <c r="EW492" s="401"/>
      <c r="EX492" s="401"/>
      <c r="EY492" s="401"/>
      <c r="EZ492" s="401"/>
      <c r="FA492" s="401"/>
      <c r="FB492" s="401"/>
      <c r="FC492" s="401"/>
      <c r="FD492" s="401"/>
      <c r="FE492" s="401"/>
      <c r="FF492" s="401"/>
      <c r="FG492" s="401"/>
      <c r="FH492" s="401"/>
      <c r="FI492" s="401"/>
      <c r="FJ492" s="401"/>
      <c r="FK492" s="401"/>
      <c r="FL492" s="401"/>
      <c r="FM492" s="401"/>
      <c r="FN492" s="401"/>
      <c r="FO492" s="401"/>
      <c r="FP492" s="401"/>
      <c r="FQ492" s="401"/>
      <c r="FR492" s="401"/>
      <c r="FS492" s="401"/>
      <c r="FT492" s="401"/>
      <c r="FU492" s="401"/>
      <c r="FV492" s="401"/>
      <c r="FW492" s="401"/>
      <c r="FX492" s="401"/>
      <c r="FY492" s="401"/>
      <c r="FZ492" s="401"/>
      <c r="GA492" s="401"/>
      <c r="GB492" s="401"/>
      <c r="GC492" s="401"/>
      <c r="GD492" s="401"/>
      <c r="GE492" s="401"/>
      <c r="GF492" s="401"/>
      <c r="GG492" s="401"/>
      <c r="GH492" s="401"/>
      <c r="GI492" s="401"/>
      <c r="GJ492" s="401"/>
      <c r="GK492" s="401"/>
      <c r="GL492" s="401"/>
      <c r="GM492" s="401"/>
      <c r="GN492" s="401"/>
      <c r="GO492" s="401"/>
      <c r="GP492" s="401"/>
      <c r="GQ492" s="401"/>
      <c r="GR492" s="401"/>
      <c r="GS492" s="401"/>
      <c r="GT492" s="401"/>
      <c r="GU492" s="401"/>
      <c r="GV492" s="401"/>
      <c r="GW492" s="401"/>
      <c r="GX492" s="401"/>
      <c r="GY492" s="401"/>
      <c r="GZ492" s="401"/>
      <c r="HA492" s="401"/>
      <c r="HB492" s="401"/>
      <c r="HC492" s="401"/>
      <c r="HD492" s="401"/>
      <c r="HE492" s="401"/>
      <c r="HF492" s="401"/>
      <c r="HG492" s="401"/>
      <c r="HH492" s="401"/>
      <c r="HI492" s="401"/>
      <c r="HJ492" s="401"/>
      <c r="HK492" s="401"/>
      <c r="HL492" s="401"/>
      <c r="HM492" s="401"/>
      <c r="HN492" s="401"/>
      <c r="HO492" s="401"/>
      <c r="HP492" s="401"/>
      <c r="HQ492" s="401"/>
      <c r="HR492" s="401"/>
      <c r="HS492" s="401"/>
      <c r="HT492" s="401"/>
      <c r="HU492" s="401"/>
      <c r="HV492" s="401"/>
      <c r="HW492" s="401"/>
      <c r="HX492" s="401"/>
      <c r="HY492" s="401"/>
      <c r="HZ492" s="401"/>
      <c r="IA492" s="401"/>
      <c r="IB492" s="401"/>
      <c r="IC492" s="401"/>
      <c r="ID492" s="401"/>
      <c r="IE492" s="401"/>
      <c r="IF492" s="401"/>
      <c r="IG492" s="401"/>
      <c r="IH492" s="401"/>
      <c r="II492" s="401"/>
      <c r="IJ492" s="401"/>
      <c r="IK492" s="401"/>
      <c r="IL492" s="401"/>
      <c r="IM492" s="401"/>
      <c r="IN492" s="401"/>
      <c r="IO492" s="401"/>
      <c r="IP492" s="401"/>
      <c r="IQ492" s="401"/>
      <c r="IR492" s="401"/>
      <c r="IS492" s="401"/>
      <c r="IT492" s="401"/>
      <c r="IU492" s="401"/>
      <c r="IV492" s="401"/>
      <c r="IW492" s="401"/>
      <c r="IX492" s="401"/>
      <c r="IY492" s="401"/>
      <c r="IZ492" s="401"/>
      <c r="JA492" s="401"/>
      <c r="JB492" s="401"/>
      <c r="JC492" s="401"/>
      <c r="JD492" s="401"/>
      <c r="JE492" s="401"/>
      <c r="JF492" s="401"/>
      <c r="JG492" s="401"/>
      <c r="JH492" s="401"/>
      <c r="JI492" s="401"/>
      <c r="JJ492" s="401"/>
      <c r="JK492" s="401"/>
      <c r="JL492" s="401"/>
      <c r="JM492" s="401"/>
      <c r="JN492" s="401"/>
      <c r="JO492" s="401"/>
      <c r="JP492" s="401"/>
      <c r="JQ492" s="401"/>
      <c r="JR492" s="401"/>
      <c r="JS492" s="401"/>
      <c r="JT492" s="401"/>
      <c r="JU492" s="401"/>
      <c r="JV492" s="401"/>
      <c r="JW492" s="401"/>
      <c r="JX492" s="401"/>
      <c r="JY492" s="401"/>
      <c r="JZ492" s="401"/>
      <c r="KA492" s="401"/>
      <c r="KB492" s="401"/>
      <c r="KC492" s="401"/>
      <c r="KD492" s="401"/>
      <c r="KE492" s="401"/>
      <c r="KF492" s="401"/>
      <c r="KG492" s="401"/>
      <c r="KH492" s="401"/>
      <c r="KI492" s="401"/>
      <c r="KJ492" s="401"/>
      <c r="KK492" s="401"/>
      <c r="KL492" s="401"/>
      <c r="KM492" s="401"/>
      <c r="KN492" s="401"/>
      <c r="KO492" s="401"/>
      <c r="KP492" s="401"/>
      <c r="KQ492" s="401"/>
      <c r="KR492" s="401"/>
      <c r="KS492" s="401"/>
      <c r="KT492" s="401"/>
      <c r="KU492" s="401"/>
      <c r="KV492" s="401"/>
      <c r="KW492" s="401"/>
      <c r="KX492" s="401"/>
      <c r="KY492" s="401"/>
      <c r="KZ492" s="401"/>
      <c r="LA492" s="401"/>
      <c r="LB492" s="401"/>
      <c r="LC492" s="401"/>
      <c r="LD492" s="401"/>
      <c r="LE492" s="401"/>
      <c r="LF492" s="401"/>
      <c r="LG492" s="401"/>
      <c r="LH492" s="401"/>
      <c r="LI492" s="401"/>
      <c r="LJ492" s="401"/>
      <c r="LK492" s="401"/>
      <c r="LL492" s="401"/>
      <c r="LM492" s="401"/>
      <c r="LN492" s="401"/>
      <c r="LO492" s="401"/>
      <c r="LP492" s="401"/>
      <c r="LQ492" s="401"/>
      <c r="LR492" s="401"/>
      <c r="LS492" s="401"/>
      <c r="LT492" s="401"/>
      <c r="LU492" s="401"/>
      <c r="LV492" s="401"/>
      <c r="LW492" s="401"/>
      <c r="LX492" s="401"/>
      <c r="LY492" s="401"/>
      <c r="LZ492" s="401"/>
      <c r="MA492" s="401"/>
      <c r="MB492" s="401"/>
      <c r="MC492" s="401"/>
      <c r="MD492" s="401"/>
      <c r="ME492" s="401"/>
      <c r="MF492" s="401"/>
      <c r="MG492" s="401"/>
      <c r="MH492" s="401"/>
      <c r="MI492" s="401"/>
      <c r="MJ492" s="401"/>
      <c r="MK492" s="401"/>
      <c r="ML492" s="401"/>
      <c r="MM492" s="401"/>
      <c r="MN492" s="401"/>
      <c r="MO492" s="401"/>
      <c r="MP492" s="401"/>
      <c r="MQ492" s="401"/>
      <c r="MR492" s="401"/>
      <c r="MS492" s="401"/>
      <c r="MT492" s="401"/>
      <c r="MU492" s="401"/>
      <c r="MV492" s="401"/>
      <c r="MW492" s="401"/>
      <c r="MX492" s="401"/>
      <c r="MY492" s="401"/>
      <c r="MZ492" s="401"/>
      <c r="NA492" s="401"/>
      <c r="NB492" s="401"/>
      <c r="NC492" s="401"/>
      <c r="ND492" s="401"/>
      <c r="NE492" s="401"/>
      <c r="NF492" s="401"/>
      <c r="NG492" s="401"/>
      <c r="NH492" s="401"/>
      <c r="NI492" s="401"/>
      <c r="NJ492" s="401"/>
      <c r="NK492" s="401"/>
      <c r="NL492" s="401"/>
      <c r="NM492" s="401"/>
      <c r="NN492" s="401"/>
      <c r="NO492" s="401"/>
      <c r="NP492" s="401"/>
      <c r="NQ492" s="401"/>
      <c r="NR492" s="401"/>
      <c r="NS492" s="401"/>
      <c r="NT492" s="401"/>
      <c r="NU492" s="401"/>
      <c r="NV492" s="401"/>
      <c r="NW492" s="401"/>
      <c r="NX492" s="401"/>
      <c r="NY492" s="401"/>
      <c r="NZ492" s="401"/>
      <c r="OA492" s="401"/>
      <c r="OB492" s="401"/>
      <c r="OC492" s="401"/>
      <c r="OD492" s="401"/>
      <c r="OE492" s="401"/>
      <c r="OF492" s="401"/>
      <c r="OG492" s="401"/>
      <c r="OH492" s="401"/>
      <c r="OI492" s="401"/>
      <c r="OJ492" s="401"/>
      <c r="OK492" s="401"/>
      <c r="OL492" s="401"/>
      <c r="OM492" s="401"/>
      <c r="ON492" s="401"/>
      <c r="OO492" s="401"/>
      <c r="OP492" s="401"/>
      <c r="OQ492" s="401"/>
      <c r="OR492" s="401"/>
      <c r="OS492" s="401"/>
      <c r="OT492" s="401"/>
      <c r="OU492" s="401"/>
      <c r="OV492" s="401"/>
      <c r="OW492" s="401"/>
      <c r="OX492" s="401"/>
      <c r="OY492" s="401"/>
      <c r="OZ492" s="401"/>
      <c r="PA492" s="401"/>
      <c r="PB492" s="401"/>
      <c r="PC492" s="401"/>
      <c r="PD492" s="401"/>
      <c r="PE492" s="401"/>
      <c r="PF492" s="401"/>
      <c r="PG492" s="401"/>
      <c r="PH492" s="401"/>
      <c r="PI492" s="401"/>
      <c r="PJ492" s="401"/>
      <c r="PK492" s="401"/>
      <c r="PL492" s="401"/>
      <c r="PM492" s="401"/>
      <c r="PN492" s="401"/>
      <c r="PO492" s="401"/>
      <c r="PP492" s="401"/>
      <c r="PQ492" s="401"/>
      <c r="PR492" s="401"/>
      <c r="PS492" s="401"/>
      <c r="PT492" s="401"/>
      <c r="PU492" s="401"/>
      <c r="PV492" s="401"/>
      <c r="PW492" s="401"/>
      <c r="PX492" s="401"/>
      <c r="PY492" s="401"/>
      <c r="PZ492" s="401"/>
      <c r="QA492" s="401"/>
      <c r="QB492" s="401"/>
      <c r="QC492" s="401"/>
      <c r="QD492" s="401"/>
      <c r="QE492" s="401"/>
      <c r="QF492" s="401"/>
      <c r="QG492" s="401"/>
      <c r="QH492" s="401"/>
      <c r="QI492" s="401"/>
      <c r="QJ492" s="401"/>
      <c r="QK492" s="401"/>
      <c r="QL492" s="401"/>
      <c r="QM492" s="401"/>
      <c r="QN492" s="401"/>
      <c r="QO492" s="401"/>
      <c r="QP492" s="401"/>
      <c r="QQ492" s="401"/>
      <c r="QR492" s="401"/>
      <c r="QS492" s="401"/>
      <c r="QT492" s="401"/>
      <c r="QU492" s="401"/>
      <c r="QV492" s="401"/>
      <c r="QW492" s="401"/>
      <c r="QX492" s="401"/>
      <c r="QY492" s="401"/>
      <c r="QZ492" s="401"/>
      <c r="RA492" s="401"/>
      <c r="RB492" s="401"/>
      <c r="RC492" s="401"/>
      <c r="RD492" s="401"/>
      <c r="RE492" s="401"/>
      <c r="RF492" s="401"/>
      <c r="RG492" s="401"/>
      <c r="RH492" s="401"/>
      <c r="RI492" s="401"/>
      <c r="RJ492" s="401"/>
      <c r="RK492" s="401"/>
      <c r="RL492" s="401"/>
      <c r="RM492" s="401"/>
      <c r="RN492" s="401"/>
      <c r="RO492" s="401"/>
      <c r="RP492" s="401"/>
      <c r="RQ492" s="401"/>
      <c r="RR492" s="401"/>
      <c r="RS492" s="401"/>
      <c r="RT492" s="401"/>
      <c r="RU492" s="401"/>
      <c r="RV492" s="401"/>
      <c r="RW492" s="401"/>
      <c r="RX492" s="401"/>
      <c r="RY492" s="401"/>
      <c r="RZ492" s="401"/>
      <c r="SA492" s="401"/>
      <c r="SB492" s="401"/>
      <c r="SC492" s="401"/>
      <c r="SD492" s="401"/>
      <c r="SE492" s="401"/>
      <c r="SF492" s="401"/>
      <c r="SG492" s="401"/>
      <c r="SH492" s="401"/>
      <c r="SI492" s="401"/>
      <c r="SJ492" s="401"/>
      <c r="SK492" s="401"/>
      <c r="SL492" s="401"/>
      <c r="SM492" s="401"/>
      <c r="SN492" s="401"/>
      <c r="SO492" s="401"/>
      <c r="SP492" s="401"/>
      <c r="SQ492" s="401"/>
      <c r="SR492" s="401"/>
      <c r="SS492" s="401"/>
      <c r="ST492" s="401"/>
      <c r="SU492" s="401"/>
      <c r="SV492" s="401"/>
      <c r="SW492" s="401"/>
      <c r="SX492" s="401"/>
      <c r="SY492" s="401"/>
      <c r="SZ492" s="401"/>
      <c r="TA492" s="401"/>
      <c r="TB492" s="401"/>
      <c r="TC492" s="401"/>
      <c r="TD492" s="401"/>
      <c r="TE492" s="401"/>
      <c r="TF492" s="401"/>
      <c r="TG492" s="401"/>
      <c r="TH492" s="401"/>
      <c r="TI492" s="401"/>
      <c r="TJ492" s="401"/>
      <c r="TK492" s="401"/>
      <c r="TL492" s="401"/>
      <c r="TM492" s="401"/>
      <c r="TN492" s="401"/>
      <c r="TO492" s="401"/>
      <c r="TP492" s="401"/>
      <c r="TQ492" s="401"/>
      <c r="TR492" s="401"/>
      <c r="TS492" s="401"/>
      <c r="TT492" s="401"/>
      <c r="TU492" s="401"/>
      <c r="TV492" s="401"/>
      <c r="TW492" s="401"/>
      <c r="TX492" s="401"/>
      <c r="TY492" s="401"/>
      <c r="TZ492" s="401"/>
      <c r="UA492" s="401"/>
      <c r="UB492" s="401"/>
      <c r="UC492" s="401"/>
      <c r="UD492" s="401"/>
      <c r="UE492" s="401"/>
      <c r="UF492" s="401"/>
      <c r="UG492" s="401"/>
      <c r="UH492" s="401"/>
      <c r="UI492" s="401"/>
      <c r="UJ492" s="401"/>
      <c r="UK492" s="401"/>
      <c r="UL492" s="401"/>
      <c r="UM492" s="401"/>
    </row>
    <row r="493" spans="1:559" s="467" customFormat="1" ht="13.95" customHeight="1">
      <c r="A493" s="953"/>
      <c r="B493" s="450" t="s">
        <v>1816</v>
      </c>
      <c r="C493" s="451" t="s">
        <v>821</v>
      </c>
      <c r="D493" s="451" t="s">
        <v>1827</v>
      </c>
      <c r="E493" s="451" t="s">
        <v>1828</v>
      </c>
      <c r="F493" s="452">
        <v>19.07</v>
      </c>
      <c r="G493" s="452">
        <v>0.86</v>
      </c>
      <c r="H493" s="452">
        <v>1.85</v>
      </c>
      <c r="I493" s="453">
        <f>COUNT(F493:F497)</f>
        <v>5</v>
      </c>
      <c r="J493" s="458">
        <f>AVERAGE(F493:F497)</f>
        <v>20.308</v>
      </c>
      <c r="K493" s="458">
        <f>STDEV(F493:F497)</f>
        <v>0.8497176001472484</v>
      </c>
      <c r="L493" s="459">
        <f>K493/J493</f>
        <v>4.1841520590272227E-2</v>
      </c>
      <c r="M493" s="454">
        <f t="shared" si="247"/>
        <v>1.4569546397361492</v>
      </c>
      <c r="N493" s="455">
        <f t="shared" si="248"/>
        <v>7.2564450900271499E-2</v>
      </c>
      <c r="O493" s="455">
        <f t="shared" si="249"/>
        <v>0.85487109819945695</v>
      </c>
      <c r="P493" s="455">
        <f t="shared" si="250"/>
        <v>0.145128901800543</v>
      </c>
      <c r="Q493" s="456">
        <f t="shared" si="251"/>
        <v>0.72564450900271504</v>
      </c>
      <c r="R493" s="457">
        <f>COUNT(F493:F497)</f>
        <v>5</v>
      </c>
      <c r="S493" s="458">
        <f>AVERAGE(F493:F497)</f>
        <v>20.308</v>
      </c>
      <c r="T493" s="458">
        <f>STDEV(F493:F497)</f>
        <v>0.8497176001472484</v>
      </c>
      <c r="U493" s="459">
        <f>T493/S493</f>
        <v>4.1841520590272227E-2</v>
      </c>
      <c r="V493" s="460">
        <f t="shared" si="252"/>
        <v>1.2379999999999995</v>
      </c>
      <c r="W493" s="460">
        <f t="shared" si="253"/>
        <v>1.5089999999999999</v>
      </c>
      <c r="X493" s="461">
        <f t="shared" si="254"/>
        <v>1.2822238586221977</v>
      </c>
      <c r="Y493" s="462" t="str">
        <f t="shared" si="255"/>
        <v>Accept</v>
      </c>
      <c r="Z493" s="461"/>
      <c r="AA493" s="461"/>
      <c r="AB493" s="463"/>
      <c r="AC493" s="463"/>
      <c r="AD493" s="461"/>
      <c r="AE493" s="463"/>
      <c r="AF493" s="464">
        <f>COUNT(F493:F497)</f>
        <v>5</v>
      </c>
      <c r="AG493" s="465">
        <f>AVERAGE(F493:F497)</f>
        <v>20.308</v>
      </c>
      <c r="AH493" s="465">
        <f>STDEV(F493:F497)</f>
        <v>0.8497176001472484</v>
      </c>
      <c r="AI493" s="466">
        <f>AH493/AG493</f>
        <v>4.1841520590272227E-2</v>
      </c>
      <c r="AJ493" s="552"/>
      <c r="AK493" s="552"/>
      <c r="AL493" s="552"/>
      <c r="AM493" s="401"/>
      <c r="AN493" s="401"/>
      <c r="AO493" s="401"/>
      <c r="AP493" s="401"/>
      <c r="AQ493" s="401"/>
      <c r="AR493" s="401"/>
      <c r="AS493" s="401"/>
      <c r="AT493" s="401"/>
      <c r="AU493" s="401"/>
      <c r="AV493" s="401"/>
      <c r="AW493" s="401"/>
      <c r="AX493" s="401"/>
      <c r="AY493" s="401"/>
      <c r="AZ493" s="401"/>
      <c r="BA493" s="401"/>
      <c r="BB493" s="401"/>
      <c r="BC493" s="401"/>
      <c r="BD493" s="401"/>
      <c r="BE493" s="401"/>
      <c r="BF493" s="401"/>
      <c r="BG493" s="401"/>
      <c r="BH493" s="401"/>
      <c r="BI493" s="401"/>
      <c r="BJ493" s="401"/>
      <c r="BK493" s="401"/>
      <c r="BL493" s="401"/>
      <c r="BM493" s="401"/>
      <c r="BN493" s="401"/>
      <c r="BO493" s="401"/>
      <c r="BP493" s="401"/>
      <c r="BQ493" s="401"/>
      <c r="BR493" s="401"/>
      <c r="BS493" s="401"/>
      <c r="BT493" s="401"/>
      <c r="BU493" s="401"/>
      <c r="BV493" s="401"/>
      <c r="BW493" s="401"/>
      <c r="BX493" s="401"/>
      <c r="BY493" s="401"/>
      <c r="BZ493" s="401"/>
      <c r="CA493" s="401"/>
      <c r="CB493" s="401"/>
      <c r="CC493" s="401"/>
      <c r="CD493" s="401"/>
      <c r="CE493" s="401"/>
      <c r="CF493" s="401"/>
      <c r="CG493" s="401"/>
      <c r="CH493" s="401"/>
      <c r="CI493" s="401"/>
      <c r="CJ493" s="401"/>
      <c r="CK493" s="401"/>
      <c r="CL493" s="401"/>
      <c r="CM493" s="401"/>
      <c r="CN493" s="401"/>
      <c r="CO493" s="401"/>
      <c r="CP493" s="401"/>
      <c r="CQ493" s="401"/>
      <c r="CR493" s="401"/>
      <c r="CS493" s="401"/>
      <c r="CT493" s="401"/>
      <c r="CU493" s="401"/>
      <c r="CV493" s="401"/>
      <c r="CW493" s="401"/>
      <c r="CX493" s="401"/>
      <c r="CY493" s="401"/>
      <c r="CZ493" s="401"/>
      <c r="DA493" s="401"/>
      <c r="DB493" s="401"/>
      <c r="DC493" s="401"/>
      <c r="DD493" s="401"/>
      <c r="DE493" s="401"/>
      <c r="DF493" s="401"/>
      <c r="DG493" s="401"/>
      <c r="DH493" s="401"/>
      <c r="DI493" s="401"/>
      <c r="DJ493" s="401"/>
      <c r="DK493" s="401"/>
      <c r="DL493" s="401"/>
      <c r="DM493" s="401"/>
      <c r="DN493" s="401"/>
      <c r="DO493" s="401"/>
      <c r="DP493" s="401"/>
      <c r="DQ493" s="401"/>
      <c r="DR493" s="401"/>
      <c r="DS493" s="401"/>
      <c r="DT493" s="401"/>
      <c r="DU493" s="401"/>
      <c r="DV493" s="401"/>
      <c r="DW493" s="401"/>
      <c r="DX493" s="401"/>
      <c r="DY493" s="401"/>
      <c r="DZ493" s="401"/>
      <c r="EA493" s="401"/>
      <c r="EB493" s="401"/>
      <c r="EC493" s="401"/>
      <c r="ED493" s="401"/>
      <c r="EE493" s="401"/>
      <c r="EF493" s="401"/>
      <c r="EG493" s="401"/>
      <c r="EH493" s="401"/>
      <c r="EI493" s="401"/>
      <c r="EJ493" s="401"/>
      <c r="EK493" s="401"/>
      <c r="EL493" s="401"/>
      <c r="EM493" s="401"/>
      <c r="EN493" s="401"/>
      <c r="EO493" s="401"/>
      <c r="EP493" s="401"/>
      <c r="EQ493" s="401"/>
      <c r="ER493" s="401"/>
      <c r="ES493" s="401"/>
      <c r="ET493" s="401"/>
      <c r="EU493" s="401"/>
      <c r="EV493" s="401"/>
      <c r="EW493" s="401"/>
      <c r="EX493" s="401"/>
      <c r="EY493" s="401"/>
      <c r="EZ493" s="401"/>
      <c r="FA493" s="401"/>
      <c r="FB493" s="401"/>
      <c r="FC493" s="401"/>
      <c r="FD493" s="401"/>
      <c r="FE493" s="401"/>
      <c r="FF493" s="401"/>
      <c r="FG493" s="401"/>
      <c r="FH493" s="401"/>
      <c r="FI493" s="401"/>
      <c r="FJ493" s="401"/>
      <c r="FK493" s="401"/>
      <c r="FL493" s="401"/>
      <c r="FM493" s="401"/>
      <c r="FN493" s="401"/>
      <c r="FO493" s="401"/>
      <c r="FP493" s="401"/>
      <c r="FQ493" s="401"/>
      <c r="FR493" s="401"/>
      <c r="FS493" s="401"/>
      <c r="FT493" s="401"/>
      <c r="FU493" s="401"/>
      <c r="FV493" s="401"/>
      <c r="FW493" s="401"/>
      <c r="FX493" s="401"/>
      <c r="FY493" s="401"/>
      <c r="FZ493" s="401"/>
      <c r="GA493" s="401"/>
      <c r="GB493" s="401"/>
      <c r="GC493" s="401"/>
      <c r="GD493" s="401"/>
      <c r="GE493" s="401"/>
      <c r="GF493" s="401"/>
      <c r="GG493" s="401"/>
      <c r="GH493" s="401"/>
      <c r="GI493" s="401"/>
      <c r="GJ493" s="401"/>
      <c r="GK493" s="401"/>
      <c r="GL493" s="401"/>
      <c r="GM493" s="401"/>
      <c r="GN493" s="401"/>
      <c r="GO493" s="401"/>
      <c r="GP493" s="401"/>
      <c r="GQ493" s="401"/>
      <c r="GR493" s="401"/>
      <c r="GS493" s="401"/>
      <c r="GT493" s="401"/>
      <c r="GU493" s="401"/>
      <c r="GV493" s="401"/>
      <c r="GW493" s="401"/>
      <c r="GX493" s="401"/>
      <c r="GY493" s="401"/>
      <c r="GZ493" s="401"/>
      <c r="HA493" s="401"/>
      <c r="HB493" s="401"/>
      <c r="HC493" s="401"/>
      <c r="HD493" s="401"/>
      <c r="HE493" s="401"/>
      <c r="HF493" s="401"/>
      <c r="HG493" s="401"/>
      <c r="HH493" s="401"/>
      <c r="HI493" s="401"/>
      <c r="HJ493" s="401"/>
      <c r="HK493" s="401"/>
      <c r="HL493" s="401"/>
      <c r="HM493" s="401"/>
      <c r="HN493" s="401"/>
      <c r="HO493" s="401"/>
      <c r="HP493" s="401"/>
      <c r="HQ493" s="401"/>
      <c r="HR493" s="401"/>
      <c r="HS493" s="401"/>
      <c r="HT493" s="401"/>
      <c r="HU493" s="401"/>
      <c r="HV493" s="401"/>
      <c r="HW493" s="401"/>
      <c r="HX493" s="401"/>
      <c r="HY493" s="401"/>
      <c r="HZ493" s="401"/>
      <c r="IA493" s="401"/>
      <c r="IB493" s="401"/>
      <c r="IC493" s="401"/>
      <c r="ID493" s="401"/>
      <c r="IE493" s="401"/>
      <c r="IF493" s="401"/>
      <c r="IG493" s="401"/>
      <c r="IH493" s="401"/>
      <c r="II493" s="401"/>
      <c r="IJ493" s="401"/>
      <c r="IK493" s="401"/>
      <c r="IL493" s="401"/>
      <c r="IM493" s="401"/>
      <c r="IN493" s="401"/>
      <c r="IO493" s="401"/>
      <c r="IP493" s="401"/>
      <c r="IQ493" s="401"/>
      <c r="IR493" s="401"/>
      <c r="IS493" s="401"/>
      <c r="IT493" s="401"/>
      <c r="IU493" s="401"/>
      <c r="IV493" s="401"/>
      <c r="IW493" s="401"/>
      <c r="IX493" s="401"/>
      <c r="IY493" s="401"/>
      <c r="IZ493" s="401"/>
      <c r="JA493" s="401"/>
      <c r="JB493" s="401"/>
      <c r="JC493" s="401"/>
      <c r="JD493" s="401"/>
      <c r="JE493" s="401"/>
      <c r="JF493" s="401"/>
      <c r="JG493" s="401"/>
      <c r="JH493" s="401"/>
      <c r="JI493" s="401"/>
      <c r="JJ493" s="401"/>
      <c r="JK493" s="401"/>
      <c r="JL493" s="401"/>
      <c r="JM493" s="401"/>
      <c r="JN493" s="401"/>
      <c r="JO493" s="401"/>
      <c r="JP493" s="401"/>
      <c r="JQ493" s="401"/>
      <c r="JR493" s="401"/>
      <c r="JS493" s="401"/>
      <c r="JT493" s="401"/>
      <c r="JU493" s="401"/>
      <c r="JV493" s="401"/>
      <c r="JW493" s="401"/>
      <c r="JX493" s="401"/>
      <c r="JY493" s="401"/>
      <c r="JZ493" s="401"/>
      <c r="KA493" s="401"/>
      <c r="KB493" s="401"/>
      <c r="KC493" s="401"/>
      <c r="KD493" s="401"/>
      <c r="KE493" s="401"/>
      <c r="KF493" s="401"/>
      <c r="KG493" s="401"/>
      <c r="KH493" s="401"/>
      <c r="KI493" s="401"/>
      <c r="KJ493" s="401"/>
      <c r="KK493" s="401"/>
      <c r="KL493" s="401"/>
      <c r="KM493" s="401"/>
      <c r="KN493" s="401"/>
      <c r="KO493" s="401"/>
      <c r="KP493" s="401"/>
      <c r="KQ493" s="401"/>
      <c r="KR493" s="401"/>
      <c r="KS493" s="401"/>
      <c r="KT493" s="401"/>
      <c r="KU493" s="401"/>
      <c r="KV493" s="401"/>
      <c r="KW493" s="401"/>
      <c r="KX493" s="401"/>
      <c r="KY493" s="401"/>
      <c r="KZ493" s="401"/>
      <c r="LA493" s="401"/>
      <c r="LB493" s="401"/>
      <c r="LC493" s="401"/>
      <c r="LD493" s="401"/>
      <c r="LE493" s="401"/>
      <c r="LF493" s="401"/>
      <c r="LG493" s="401"/>
      <c r="LH493" s="401"/>
      <c r="LI493" s="401"/>
      <c r="LJ493" s="401"/>
      <c r="LK493" s="401"/>
      <c r="LL493" s="401"/>
      <c r="LM493" s="401"/>
      <c r="LN493" s="401"/>
      <c r="LO493" s="401"/>
      <c r="LP493" s="401"/>
      <c r="LQ493" s="401"/>
      <c r="LR493" s="401"/>
      <c r="LS493" s="401"/>
      <c r="LT493" s="401"/>
      <c r="LU493" s="401"/>
      <c r="LV493" s="401"/>
      <c r="LW493" s="401"/>
      <c r="LX493" s="401"/>
      <c r="LY493" s="401"/>
      <c r="LZ493" s="401"/>
      <c r="MA493" s="401"/>
      <c r="MB493" s="401"/>
      <c r="MC493" s="401"/>
      <c r="MD493" s="401"/>
      <c r="ME493" s="401"/>
      <c r="MF493" s="401"/>
      <c r="MG493" s="401"/>
      <c r="MH493" s="401"/>
      <c r="MI493" s="401"/>
      <c r="MJ493" s="401"/>
      <c r="MK493" s="401"/>
      <c r="ML493" s="401"/>
      <c r="MM493" s="401"/>
      <c r="MN493" s="401"/>
      <c r="MO493" s="401"/>
      <c r="MP493" s="401"/>
      <c r="MQ493" s="401"/>
      <c r="MR493" s="401"/>
      <c r="MS493" s="401"/>
      <c r="MT493" s="401"/>
      <c r="MU493" s="401"/>
      <c r="MV493" s="401"/>
      <c r="MW493" s="401"/>
      <c r="MX493" s="401"/>
      <c r="MY493" s="401"/>
      <c r="MZ493" s="401"/>
      <c r="NA493" s="401"/>
      <c r="NB493" s="401"/>
      <c r="NC493" s="401"/>
      <c r="ND493" s="401"/>
      <c r="NE493" s="401"/>
      <c r="NF493" s="401"/>
      <c r="NG493" s="401"/>
      <c r="NH493" s="401"/>
      <c r="NI493" s="401"/>
      <c r="NJ493" s="401"/>
      <c r="NK493" s="401"/>
      <c r="NL493" s="401"/>
      <c r="NM493" s="401"/>
      <c r="NN493" s="401"/>
      <c r="NO493" s="401"/>
      <c r="NP493" s="401"/>
      <c r="NQ493" s="401"/>
      <c r="NR493" s="401"/>
      <c r="NS493" s="401"/>
      <c r="NT493" s="401"/>
      <c r="NU493" s="401"/>
      <c r="NV493" s="401"/>
      <c r="NW493" s="401"/>
      <c r="NX493" s="401"/>
      <c r="NY493" s="401"/>
      <c r="NZ493" s="401"/>
      <c r="OA493" s="401"/>
      <c r="OB493" s="401"/>
      <c r="OC493" s="401"/>
      <c r="OD493" s="401"/>
      <c r="OE493" s="401"/>
      <c r="OF493" s="401"/>
      <c r="OG493" s="401"/>
      <c r="OH493" s="401"/>
      <c r="OI493" s="401"/>
      <c r="OJ493" s="401"/>
      <c r="OK493" s="401"/>
      <c r="OL493" s="401"/>
      <c r="OM493" s="401"/>
      <c r="ON493" s="401"/>
      <c r="OO493" s="401"/>
      <c r="OP493" s="401"/>
      <c r="OQ493" s="401"/>
      <c r="OR493" s="401"/>
      <c r="OS493" s="401"/>
      <c r="OT493" s="401"/>
      <c r="OU493" s="401"/>
      <c r="OV493" s="401"/>
      <c r="OW493" s="401"/>
      <c r="OX493" s="401"/>
      <c r="OY493" s="401"/>
      <c r="OZ493" s="401"/>
      <c r="PA493" s="401"/>
      <c r="PB493" s="401"/>
      <c r="PC493" s="401"/>
      <c r="PD493" s="401"/>
      <c r="PE493" s="401"/>
      <c r="PF493" s="401"/>
      <c r="PG493" s="401"/>
      <c r="PH493" s="401"/>
      <c r="PI493" s="401"/>
      <c r="PJ493" s="401"/>
      <c r="PK493" s="401"/>
      <c r="PL493" s="401"/>
      <c r="PM493" s="401"/>
      <c r="PN493" s="401"/>
      <c r="PO493" s="401"/>
      <c r="PP493" s="401"/>
      <c r="PQ493" s="401"/>
      <c r="PR493" s="401"/>
      <c r="PS493" s="401"/>
      <c r="PT493" s="401"/>
      <c r="PU493" s="401"/>
      <c r="PV493" s="401"/>
      <c r="PW493" s="401"/>
      <c r="PX493" s="401"/>
      <c r="PY493" s="401"/>
      <c r="PZ493" s="401"/>
      <c r="QA493" s="401"/>
      <c r="QB493" s="401"/>
      <c r="QC493" s="401"/>
      <c r="QD493" s="401"/>
      <c r="QE493" s="401"/>
      <c r="QF493" s="401"/>
      <c r="QG493" s="401"/>
      <c r="QH493" s="401"/>
      <c r="QI493" s="401"/>
      <c r="QJ493" s="401"/>
      <c r="QK493" s="401"/>
      <c r="QL493" s="401"/>
      <c r="QM493" s="401"/>
      <c r="QN493" s="401"/>
      <c r="QO493" s="401"/>
      <c r="QP493" s="401"/>
      <c r="QQ493" s="401"/>
      <c r="QR493" s="401"/>
      <c r="QS493" s="401"/>
      <c r="QT493" s="401"/>
      <c r="QU493" s="401"/>
      <c r="QV493" s="401"/>
      <c r="QW493" s="401"/>
      <c r="QX493" s="401"/>
      <c r="QY493" s="401"/>
      <c r="QZ493" s="401"/>
      <c r="RA493" s="401"/>
      <c r="RB493" s="401"/>
      <c r="RC493" s="401"/>
      <c r="RD493" s="401"/>
      <c r="RE493" s="401"/>
      <c r="RF493" s="401"/>
      <c r="RG493" s="401"/>
      <c r="RH493" s="401"/>
      <c r="RI493" s="401"/>
      <c r="RJ493" s="401"/>
      <c r="RK493" s="401"/>
      <c r="RL493" s="401"/>
      <c r="RM493" s="401"/>
      <c r="RN493" s="401"/>
      <c r="RO493" s="401"/>
      <c r="RP493" s="401"/>
      <c r="RQ493" s="401"/>
      <c r="RR493" s="401"/>
      <c r="RS493" s="401"/>
      <c r="RT493" s="401"/>
      <c r="RU493" s="401"/>
      <c r="RV493" s="401"/>
      <c r="RW493" s="401"/>
      <c r="RX493" s="401"/>
      <c r="RY493" s="401"/>
      <c r="RZ493" s="401"/>
      <c r="SA493" s="401"/>
      <c r="SB493" s="401"/>
      <c r="SC493" s="401"/>
      <c r="SD493" s="401"/>
      <c r="SE493" s="401"/>
      <c r="SF493" s="401"/>
      <c r="SG493" s="401"/>
      <c r="SH493" s="401"/>
      <c r="SI493" s="401"/>
      <c r="SJ493" s="401"/>
      <c r="SK493" s="401"/>
      <c r="SL493" s="401"/>
      <c r="SM493" s="401"/>
      <c r="SN493" s="401"/>
      <c r="SO493" s="401"/>
      <c r="SP493" s="401"/>
      <c r="SQ493" s="401"/>
      <c r="SR493" s="401"/>
      <c r="SS493" s="401"/>
      <c r="ST493" s="401"/>
      <c r="SU493" s="401"/>
      <c r="SV493" s="401"/>
      <c r="SW493" s="401"/>
      <c r="SX493" s="401"/>
      <c r="SY493" s="401"/>
      <c r="SZ493" s="401"/>
      <c r="TA493" s="401"/>
      <c r="TB493" s="401"/>
      <c r="TC493" s="401"/>
      <c r="TD493" s="401"/>
      <c r="TE493" s="401"/>
      <c r="TF493" s="401"/>
      <c r="TG493" s="401"/>
      <c r="TH493" s="401"/>
      <c r="TI493" s="401"/>
      <c r="TJ493" s="401"/>
      <c r="TK493" s="401"/>
      <c r="TL493" s="401"/>
      <c r="TM493" s="401"/>
      <c r="TN493" s="401"/>
      <c r="TO493" s="401"/>
      <c r="TP493" s="401"/>
      <c r="TQ493" s="401"/>
      <c r="TR493" s="401"/>
      <c r="TS493" s="401"/>
      <c r="TT493" s="401"/>
      <c r="TU493" s="401"/>
      <c r="TV493" s="401"/>
      <c r="TW493" s="401"/>
      <c r="TX493" s="401"/>
      <c r="TY493" s="401"/>
      <c r="TZ493" s="401"/>
      <c r="UA493" s="401"/>
      <c r="UB493" s="401"/>
      <c r="UC493" s="401"/>
      <c r="UD493" s="401"/>
      <c r="UE493" s="401"/>
      <c r="UF493" s="401"/>
      <c r="UG493" s="401"/>
      <c r="UH493" s="401"/>
      <c r="UI493" s="401"/>
      <c r="UJ493" s="401"/>
      <c r="UK493" s="401"/>
      <c r="UL493" s="401"/>
      <c r="UM493" s="401"/>
    </row>
    <row r="494" spans="1:559" s="401" customFormat="1" ht="13.95" customHeight="1">
      <c r="A494" s="953"/>
      <c r="B494" s="468" t="s">
        <v>1816</v>
      </c>
      <c r="C494" s="469" t="s">
        <v>821</v>
      </c>
      <c r="D494" s="469" t="s">
        <v>1829</v>
      </c>
      <c r="E494" s="469" t="s">
        <v>1830</v>
      </c>
      <c r="F494" s="470">
        <v>19.93</v>
      </c>
      <c r="G494" s="470">
        <v>1.07</v>
      </c>
      <c r="H494" s="470">
        <v>2.02</v>
      </c>
      <c r="I494" s="471">
        <f t="shared" ref="I494:L497" si="262">I493</f>
        <v>5</v>
      </c>
      <c r="J494" s="472">
        <f t="shared" si="262"/>
        <v>20.308</v>
      </c>
      <c r="K494" s="472">
        <f t="shared" si="262"/>
        <v>0.8497176001472484</v>
      </c>
      <c r="L494" s="473">
        <f t="shared" si="262"/>
        <v>4.1841520590272227E-2</v>
      </c>
      <c r="M494" s="474">
        <f t="shared" si="247"/>
        <v>0.44485367836854989</v>
      </c>
      <c r="N494" s="475">
        <f t="shared" si="248"/>
        <v>0.32821274984381121</v>
      </c>
      <c r="O494" s="475">
        <f t="shared" si="249"/>
        <v>0.34357450031237757</v>
      </c>
      <c r="P494" s="475">
        <f t="shared" si="250"/>
        <v>0.65642549968762243</v>
      </c>
      <c r="Q494" s="476">
        <f t="shared" si="251"/>
        <v>3.2821274984381121</v>
      </c>
      <c r="R494" s="477"/>
      <c r="S494" s="472"/>
      <c r="T494" s="472"/>
      <c r="U494" s="473"/>
      <c r="V494" s="478">
        <f t="shared" si="252"/>
        <v>0.37800000000000011</v>
      </c>
      <c r="W494" s="478">
        <f t="shared" si="253"/>
        <v>1.5089999999999999</v>
      </c>
      <c r="X494" s="479">
        <f t="shared" si="254"/>
        <v>1.2822238586221977</v>
      </c>
      <c r="Y494" s="480" t="str">
        <f t="shared" si="255"/>
        <v>Accept</v>
      </c>
      <c r="Z494" s="479"/>
      <c r="AA494" s="479"/>
      <c r="AB494" s="481"/>
      <c r="AC494" s="481"/>
      <c r="AD494" s="479"/>
      <c r="AE494" s="481"/>
      <c r="AF494" s="464"/>
      <c r="AG494" s="482"/>
      <c r="AH494" s="482"/>
      <c r="AI494" s="483"/>
      <c r="AJ494" s="552"/>
      <c r="AK494" s="552"/>
      <c r="AL494" s="552"/>
    </row>
    <row r="495" spans="1:559" s="401" customFormat="1" ht="13.95" customHeight="1">
      <c r="A495" s="953"/>
      <c r="B495" s="468" t="s">
        <v>1816</v>
      </c>
      <c r="C495" s="469" t="s">
        <v>821</v>
      </c>
      <c r="D495" s="469" t="s">
        <v>1831</v>
      </c>
      <c r="E495" s="469" t="s">
        <v>1832</v>
      </c>
      <c r="F495" s="470">
        <v>21.11</v>
      </c>
      <c r="G495" s="470">
        <v>0.75</v>
      </c>
      <c r="H495" s="470">
        <v>1.96</v>
      </c>
      <c r="I495" s="471">
        <f t="shared" si="262"/>
        <v>5</v>
      </c>
      <c r="J495" s="472">
        <f t="shared" si="262"/>
        <v>20.308</v>
      </c>
      <c r="K495" s="472">
        <f t="shared" si="262"/>
        <v>0.8497176001472484</v>
      </c>
      <c r="L495" s="473">
        <f t="shared" si="262"/>
        <v>4.1841520590272227E-2</v>
      </c>
      <c r="M495" s="474">
        <f t="shared" si="247"/>
        <v>0.9438429895544358</v>
      </c>
      <c r="N495" s="475">
        <f t="shared" si="248"/>
        <v>0.82737505566356118</v>
      </c>
      <c r="O495" s="475">
        <f t="shared" si="249"/>
        <v>0.65475011132712235</v>
      </c>
      <c r="P495" s="475">
        <f t="shared" si="250"/>
        <v>0.34524988867287765</v>
      </c>
      <c r="Q495" s="476">
        <f t="shared" si="251"/>
        <v>1.7262494433643882</v>
      </c>
      <c r="R495" s="477"/>
      <c r="S495" s="472"/>
      <c r="T495" s="472"/>
      <c r="U495" s="473"/>
      <c r="V495" s="478">
        <f t="shared" si="252"/>
        <v>0.8019999999999996</v>
      </c>
      <c r="W495" s="478">
        <f t="shared" si="253"/>
        <v>1.5089999999999999</v>
      </c>
      <c r="X495" s="479">
        <f t="shared" si="254"/>
        <v>1.2822238586221977</v>
      </c>
      <c r="Y495" s="480" t="str">
        <f t="shared" si="255"/>
        <v>Accept</v>
      </c>
      <c r="Z495" s="479"/>
      <c r="AA495" s="479"/>
      <c r="AB495" s="481"/>
      <c r="AC495" s="481"/>
      <c r="AD495" s="479"/>
      <c r="AE495" s="481"/>
      <c r="AF495" s="464"/>
      <c r="AG495" s="482"/>
      <c r="AH495" s="482"/>
      <c r="AI495" s="483"/>
      <c r="AJ495" s="552"/>
      <c r="AK495" s="552"/>
      <c r="AL495" s="552"/>
    </row>
    <row r="496" spans="1:559" s="401" customFormat="1" ht="13.95" customHeight="1">
      <c r="A496" s="953"/>
      <c r="B496" s="468" t="s">
        <v>1816</v>
      </c>
      <c r="C496" s="469" t="s">
        <v>821</v>
      </c>
      <c r="D496" s="469" t="s">
        <v>1833</v>
      </c>
      <c r="E496" s="469" t="s">
        <v>1834</v>
      </c>
      <c r="F496" s="470">
        <v>21.06</v>
      </c>
      <c r="G496" s="470">
        <v>0.95</v>
      </c>
      <c r="H496" s="470">
        <v>2.04</v>
      </c>
      <c r="I496" s="471">
        <f t="shared" si="262"/>
        <v>5</v>
      </c>
      <c r="J496" s="472">
        <f t="shared" si="262"/>
        <v>20.308</v>
      </c>
      <c r="K496" s="472">
        <f t="shared" si="262"/>
        <v>0.8497176001472484</v>
      </c>
      <c r="L496" s="473">
        <f t="shared" si="262"/>
        <v>4.1841520590272227E-2</v>
      </c>
      <c r="M496" s="474">
        <f t="shared" si="247"/>
        <v>0.88499991040515591</v>
      </c>
      <c r="N496" s="475">
        <f t="shared" si="248"/>
        <v>0.81192166015816714</v>
      </c>
      <c r="O496" s="475">
        <f t="shared" si="249"/>
        <v>0.62384332031633427</v>
      </c>
      <c r="P496" s="475">
        <f t="shared" si="250"/>
        <v>0.37615667968366573</v>
      </c>
      <c r="Q496" s="476">
        <f t="shared" si="251"/>
        <v>1.8807833984183286</v>
      </c>
      <c r="R496" s="477"/>
      <c r="S496" s="472"/>
      <c r="T496" s="472"/>
      <c r="U496" s="473"/>
      <c r="V496" s="478">
        <f t="shared" si="252"/>
        <v>0.75199999999999889</v>
      </c>
      <c r="W496" s="478">
        <f t="shared" si="253"/>
        <v>1.5089999999999999</v>
      </c>
      <c r="X496" s="479">
        <f t="shared" si="254"/>
        <v>1.2822238586221977</v>
      </c>
      <c r="Y496" s="480" t="str">
        <f t="shared" si="255"/>
        <v>Accept</v>
      </c>
      <c r="Z496" s="479"/>
      <c r="AA496" s="479"/>
      <c r="AB496" s="481"/>
      <c r="AC496" s="481"/>
      <c r="AD496" s="479"/>
      <c r="AE496" s="481"/>
      <c r="AF496" s="464"/>
      <c r="AG496" s="482"/>
      <c r="AH496" s="482"/>
      <c r="AI496" s="483"/>
      <c r="AJ496" s="552"/>
      <c r="AK496" s="552"/>
      <c r="AL496" s="552"/>
    </row>
    <row r="497" spans="1:559" s="501" customFormat="1" ht="13.95" customHeight="1">
      <c r="A497" s="954"/>
      <c r="B497" s="484" t="s">
        <v>1816</v>
      </c>
      <c r="C497" s="485" t="s">
        <v>821</v>
      </c>
      <c r="D497" s="485" t="s">
        <v>1835</v>
      </c>
      <c r="E497" s="485" t="s">
        <v>1836</v>
      </c>
      <c r="F497" s="486">
        <v>20.37</v>
      </c>
      <c r="G497" s="486">
        <v>0.84</v>
      </c>
      <c r="H497" s="486">
        <v>1.94</v>
      </c>
      <c r="I497" s="487">
        <f t="shared" si="262"/>
        <v>5</v>
      </c>
      <c r="J497" s="488">
        <f t="shared" si="262"/>
        <v>20.308</v>
      </c>
      <c r="K497" s="488">
        <f t="shared" si="262"/>
        <v>0.8497176001472484</v>
      </c>
      <c r="L497" s="489">
        <f t="shared" si="262"/>
        <v>4.1841520590272227E-2</v>
      </c>
      <c r="M497" s="490">
        <f t="shared" si="247"/>
        <v>7.2965418145107416E-2</v>
      </c>
      <c r="N497" s="491">
        <f t="shared" si="248"/>
        <v>0.5290831817734426</v>
      </c>
      <c r="O497" s="491">
        <f t="shared" si="249"/>
        <v>5.8166363546885202E-2</v>
      </c>
      <c r="P497" s="491">
        <f t="shared" si="250"/>
        <v>0.9418336364531148</v>
      </c>
      <c r="Q497" s="492">
        <f t="shared" si="251"/>
        <v>4.7091681822655742</v>
      </c>
      <c r="R497" s="493"/>
      <c r="S497" s="488"/>
      <c r="T497" s="488"/>
      <c r="U497" s="489"/>
      <c r="V497" s="494">
        <f t="shared" si="252"/>
        <v>6.2000000000001165E-2</v>
      </c>
      <c r="W497" s="494">
        <f t="shared" si="253"/>
        <v>1.5089999999999999</v>
      </c>
      <c r="X497" s="495">
        <f t="shared" si="254"/>
        <v>1.2822238586221977</v>
      </c>
      <c r="Y497" s="496" t="str">
        <f t="shared" si="255"/>
        <v>Accept</v>
      </c>
      <c r="Z497" s="495"/>
      <c r="AA497" s="495"/>
      <c r="AB497" s="497"/>
      <c r="AC497" s="497"/>
      <c r="AD497" s="495"/>
      <c r="AE497" s="497"/>
      <c r="AF497" s="498"/>
      <c r="AG497" s="499"/>
      <c r="AH497" s="499"/>
      <c r="AI497" s="500"/>
      <c r="AJ497" s="552"/>
      <c r="AK497" s="552"/>
      <c r="AL497" s="552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1"/>
      <c r="AW497" s="401"/>
      <c r="AX497" s="401"/>
      <c r="AY497" s="401"/>
      <c r="AZ497" s="401"/>
      <c r="BA497" s="401"/>
      <c r="BB497" s="401"/>
      <c r="BC497" s="401"/>
      <c r="BD497" s="401"/>
      <c r="BE497" s="401"/>
      <c r="BF497" s="401"/>
      <c r="BG497" s="401"/>
      <c r="BH497" s="401"/>
      <c r="BI497" s="401"/>
      <c r="BJ497" s="401"/>
      <c r="BK497" s="401"/>
      <c r="BL497" s="401"/>
      <c r="BM497" s="401"/>
      <c r="BN497" s="401"/>
      <c r="BO497" s="401"/>
      <c r="BP497" s="401"/>
      <c r="BQ497" s="401"/>
      <c r="BR497" s="401"/>
      <c r="BS497" s="401"/>
      <c r="BT497" s="401"/>
      <c r="BU497" s="401"/>
      <c r="BV497" s="401"/>
      <c r="BW497" s="401"/>
      <c r="BX497" s="401"/>
      <c r="BY497" s="401"/>
      <c r="BZ497" s="401"/>
      <c r="CA497" s="401"/>
      <c r="CB497" s="401"/>
      <c r="CC497" s="401"/>
      <c r="CD497" s="401"/>
      <c r="CE497" s="401"/>
      <c r="CF497" s="401"/>
      <c r="CG497" s="401"/>
      <c r="CH497" s="401"/>
      <c r="CI497" s="401"/>
      <c r="CJ497" s="401"/>
      <c r="CK497" s="401"/>
      <c r="CL497" s="401"/>
      <c r="CM497" s="401"/>
      <c r="CN497" s="401"/>
      <c r="CO497" s="401"/>
      <c r="CP497" s="401"/>
      <c r="CQ497" s="401"/>
      <c r="CR497" s="401"/>
      <c r="CS497" s="401"/>
      <c r="CT497" s="401"/>
      <c r="CU497" s="401"/>
      <c r="CV497" s="401"/>
      <c r="CW497" s="401"/>
      <c r="CX497" s="401"/>
      <c r="CY497" s="401"/>
      <c r="CZ497" s="401"/>
      <c r="DA497" s="401"/>
      <c r="DB497" s="401"/>
      <c r="DC497" s="401"/>
      <c r="DD497" s="401"/>
      <c r="DE497" s="401"/>
      <c r="DF497" s="401"/>
      <c r="DG497" s="401"/>
      <c r="DH497" s="401"/>
      <c r="DI497" s="401"/>
      <c r="DJ497" s="401"/>
      <c r="DK497" s="401"/>
      <c r="DL497" s="401"/>
      <c r="DM497" s="401"/>
      <c r="DN497" s="401"/>
      <c r="DO497" s="401"/>
      <c r="DP497" s="401"/>
      <c r="DQ497" s="401"/>
      <c r="DR497" s="401"/>
      <c r="DS497" s="401"/>
      <c r="DT497" s="401"/>
      <c r="DU497" s="401"/>
      <c r="DV497" s="401"/>
      <c r="DW497" s="401"/>
      <c r="DX497" s="401"/>
      <c r="DY497" s="401"/>
      <c r="DZ497" s="401"/>
      <c r="EA497" s="401"/>
      <c r="EB497" s="401"/>
      <c r="EC497" s="401"/>
      <c r="ED497" s="401"/>
      <c r="EE497" s="401"/>
      <c r="EF497" s="401"/>
      <c r="EG497" s="401"/>
      <c r="EH497" s="401"/>
      <c r="EI497" s="401"/>
      <c r="EJ497" s="401"/>
      <c r="EK497" s="401"/>
      <c r="EL497" s="401"/>
      <c r="EM497" s="401"/>
      <c r="EN497" s="401"/>
      <c r="EO497" s="401"/>
      <c r="EP497" s="401"/>
      <c r="EQ497" s="401"/>
      <c r="ER497" s="401"/>
      <c r="ES497" s="401"/>
      <c r="ET497" s="401"/>
      <c r="EU497" s="401"/>
      <c r="EV497" s="401"/>
      <c r="EW497" s="401"/>
      <c r="EX497" s="401"/>
      <c r="EY497" s="401"/>
      <c r="EZ497" s="401"/>
      <c r="FA497" s="401"/>
      <c r="FB497" s="401"/>
      <c r="FC497" s="401"/>
      <c r="FD497" s="401"/>
      <c r="FE497" s="401"/>
      <c r="FF497" s="401"/>
      <c r="FG497" s="401"/>
      <c r="FH497" s="401"/>
      <c r="FI497" s="401"/>
      <c r="FJ497" s="401"/>
      <c r="FK497" s="401"/>
      <c r="FL497" s="401"/>
      <c r="FM497" s="401"/>
      <c r="FN497" s="401"/>
      <c r="FO497" s="401"/>
      <c r="FP497" s="401"/>
      <c r="FQ497" s="401"/>
      <c r="FR497" s="401"/>
      <c r="FS497" s="401"/>
      <c r="FT497" s="401"/>
      <c r="FU497" s="401"/>
      <c r="FV497" s="401"/>
      <c r="FW497" s="401"/>
      <c r="FX497" s="401"/>
      <c r="FY497" s="401"/>
      <c r="FZ497" s="401"/>
      <c r="GA497" s="401"/>
      <c r="GB497" s="401"/>
      <c r="GC497" s="401"/>
      <c r="GD497" s="401"/>
      <c r="GE497" s="401"/>
      <c r="GF497" s="401"/>
      <c r="GG497" s="401"/>
      <c r="GH497" s="401"/>
      <c r="GI497" s="401"/>
      <c r="GJ497" s="401"/>
      <c r="GK497" s="401"/>
      <c r="GL497" s="401"/>
      <c r="GM497" s="401"/>
      <c r="GN497" s="401"/>
      <c r="GO497" s="401"/>
      <c r="GP497" s="401"/>
      <c r="GQ497" s="401"/>
      <c r="GR497" s="401"/>
      <c r="GS497" s="401"/>
      <c r="GT497" s="401"/>
      <c r="GU497" s="401"/>
      <c r="GV497" s="401"/>
      <c r="GW497" s="401"/>
      <c r="GX497" s="401"/>
      <c r="GY497" s="401"/>
      <c r="GZ497" s="401"/>
      <c r="HA497" s="401"/>
      <c r="HB497" s="401"/>
      <c r="HC497" s="401"/>
      <c r="HD497" s="401"/>
      <c r="HE497" s="401"/>
      <c r="HF497" s="401"/>
      <c r="HG497" s="401"/>
      <c r="HH497" s="401"/>
      <c r="HI497" s="401"/>
      <c r="HJ497" s="401"/>
      <c r="HK497" s="401"/>
      <c r="HL497" s="401"/>
      <c r="HM497" s="401"/>
      <c r="HN497" s="401"/>
      <c r="HO497" s="401"/>
      <c r="HP497" s="401"/>
      <c r="HQ497" s="401"/>
      <c r="HR497" s="401"/>
      <c r="HS497" s="401"/>
      <c r="HT497" s="401"/>
      <c r="HU497" s="401"/>
      <c r="HV497" s="401"/>
      <c r="HW497" s="401"/>
      <c r="HX497" s="401"/>
      <c r="HY497" s="401"/>
      <c r="HZ497" s="401"/>
      <c r="IA497" s="401"/>
      <c r="IB497" s="401"/>
      <c r="IC497" s="401"/>
      <c r="ID497" s="401"/>
      <c r="IE497" s="401"/>
      <c r="IF497" s="401"/>
      <c r="IG497" s="401"/>
      <c r="IH497" s="401"/>
      <c r="II497" s="401"/>
      <c r="IJ497" s="401"/>
      <c r="IK497" s="401"/>
      <c r="IL497" s="401"/>
      <c r="IM497" s="401"/>
      <c r="IN497" s="401"/>
      <c r="IO497" s="401"/>
      <c r="IP497" s="401"/>
      <c r="IQ497" s="401"/>
      <c r="IR497" s="401"/>
      <c r="IS497" s="401"/>
      <c r="IT497" s="401"/>
      <c r="IU497" s="401"/>
      <c r="IV497" s="401"/>
      <c r="IW497" s="401"/>
      <c r="IX497" s="401"/>
      <c r="IY497" s="401"/>
      <c r="IZ497" s="401"/>
      <c r="JA497" s="401"/>
      <c r="JB497" s="401"/>
      <c r="JC497" s="401"/>
      <c r="JD497" s="401"/>
      <c r="JE497" s="401"/>
      <c r="JF497" s="401"/>
      <c r="JG497" s="401"/>
      <c r="JH497" s="401"/>
      <c r="JI497" s="401"/>
      <c r="JJ497" s="401"/>
      <c r="JK497" s="401"/>
      <c r="JL497" s="401"/>
      <c r="JM497" s="401"/>
      <c r="JN497" s="401"/>
      <c r="JO497" s="401"/>
      <c r="JP497" s="401"/>
      <c r="JQ497" s="401"/>
      <c r="JR497" s="401"/>
      <c r="JS497" s="401"/>
      <c r="JT497" s="401"/>
      <c r="JU497" s="401"/>
      <c r="JV497" s="401"/>
      <c r="JW497" s="401"/>
      <c r="JX497" s="401"/>
      <c r="JY497" s="401"/>
      <c r="JZ497" s="401"/>
      <c r="KA497" s="401"/>
      <c r="KB497" s="401"/>
      <c r="KC497" s="401"/>
      <c r="KD497" s="401"/>
      <c r="KE497" s="401"/>
      <c r="KF497" s="401"/>
      <c r="KG497" s="401"/>
      <c r="KH497" s="401"/>
      <c r="KI497" s="401"/>
      <c r="KJ497" s="401"/>
      <c r="KK497" s="401"/>
      <c r="KL497" s="401"/>
      <c r="KM497" s="401"/>
      <c r="KN497" s="401"/>
      <c r="KO497" s="401"/>
      <c r="KP497" s="401"/>
      <c r="KQ497" s="401"/>
      <c r="KR497" s="401"/>
      <c r="KS497" s="401"/>
      <c r="KT497" s="401"/>
      <c r="KU497" s="401"/>
      <c r="KV497" s="401"/>
      <c r="KW497" s="401"/>
      <c r="KX497" s="401"/>
      <c r="KY497" s="401"/>
      <c r="KZ497" s="401"/>
      <c r="LA497" s="401"/>
      <c r="LB497" s="401"/>
      <c r="LC497" s="401"/>
      <c r="LD497" s="401"/>
      <c r="LE497" s="401"/>
      <c r="LF497" s="401"/>
      <c r="LG497" s="401"/>
      <c r="LH497" s="401"/>
      <c r="LI497" s="401"/>
      <c r="LJ497" s="401"/>
      <c r="LK497" s="401"/>
      <c r="LL497" s="401"/>
      <c r="LM497" s="401"/>
      <c r="LN497" s="401"/>
      <c r="LO497" s="401"/>
      <c r="LP497" s="401"/>
      <c r="LQ497" s="401"/>
      <c r="LR497" s="401"/>
      <c r="LS497" s="401"/>
      <c r="LT497" s="401"/>
      <c r="LU497" s="401"/>
      <c r="LV497" s="401"/>
      <c r="LW497" s="401"/>
      <c r="LX497" s="401"/>
      <c r="LY497" s="401"/>
      <c r="LZ497" s="401"/>
      <c r="MA497" s="401"/>
      <c r="MB497" s="401"/>
      <c r="MC497" s="401"/>
      <c r="MD497" s="401"/>
      <c r="ME497" s="401"/>
      <c r="MF497" s="401"/>
      <c r="MG497" s="401"/>
      <c r="MH497" s="401"/>
      <c r="MI497" s="401"/>
      <c r="MJ497" s="401"/>
      <c r="MK497" s="401"/>
      <c r="ML497" s="401"/>
      <c r="MM497" s="401"/>
      <c r="MN497" s="401"/>
      <c r="MO497" s="401"/>
      <c r="MP497" s="401"/>
      <c r="MQ497" s="401"/>
      <c r="MR497" s="401"/>
      <c r="MS497" s="401"/>
      <c r="MT497" s="401"/>
      <c r="MU497" s="401"/>
      <c r="MV497" s="401"/>
      <c r="MW497" s="401"/>
      <c r="MX497" s="401"/>
      <c r="MY497" s="401"/>
      <c r="MZ497" s="401"/>
      <c r="NA497" s="401"/>
      <c r="NB497" s="401"/>
      <c r="NC497" s="401"/>
      <c r="ND497" s="401"/>
      <c r="NE497" s="401"/>
      <c r="NF497" s="401"/>
      <c r="NG497" s="401"/>
      <c r="NH497" s="401"/>
      <c r="NI497" s="401"/>
      <c r="NJ497" s="401"/>
      <c r="NK497" s="401"/>
      <c r="NL497" s="401"/>
      <c r="NM497" s="401"/>
      <c r="NN497" s="401"/>
      <c r="NO497" s="401"/>
      <c r="NP497" s="401"/>
      <c r="NQ497" s="401"/>
      <c r="NR497" s="401"/>
      <c r="NS497" s="401"/>
      <c r="NT497" s="401"/>
      <c r="NU497" s="401"/>
      <c r="NV497" s="401"/>
      <c r="NW497" s="401"/>
      <c r="NX497" s="401"/>
      <c r="NY497" s="401"/>
      <c r="NZ497" s="401"/>
      <c r="OA497" s="401"/>
      <c r="OB497" s="401"/>
      <c r="OC497" s="401"/>
      <c r="OD497" s="401"/>
      <c r="OE497" s="401"/>
      <c r="OF497" s="401"/>
      <c r="OG497" s="401"/>
      <c r="OH497" s="401"/>
      <c r="OI497" s="401"/>
      <c r="OJ497" s="401"/>
      <c r="OK497" s="401"/>
      <c r="OL497" s="401"/>
      <c r="OM497" s="401"/>
      <c r="ON497" s="401"/>
      <c r="OO497" s="401"/>
      <c r="OP497" s="401"/>
      <c r="OQ497" s="401"/>
      <c r="OR497" s="401"/>
      <c r="OS497" s="401"/>
      <c r="OT497" s="401"/>
      <c r="OU497" s="401"/>
      <c r="OV497" s="401"/>
      <c r="OW497" s="401"/>
      <c r="OX497" s="401"/>
      <c r="OY497" s="401"/>
      <c r="OZ497" s="401"/>
      <c r="PA497" s="401"/>
      <c r="PB497" s="401"/>
      <c r="PC497" s="401"/>
      <c r="PD497" s="401"/>
      <c r="PE497" s="401"/>
      <c r="PF497" s="401"/>
      <c r="PG497" s="401"/>
      <c r="PH497" s="401"/>
      <c r="PI497" s="401"/>
      <c r="PJ497" s="401"/>
      <c r="PK497" s="401"/>
      <c r="PL497" s="401"/>
      <c r="PM497" s="401"/>
      <c r="PN497" s="401"/>
      <c r="PO497" s="401"/>
      <c r="PP497" s="401"/>
      <c r="PQ497" s="401"/>
      <c r="PR497" s="401"/>
      <c r="PS497" s="401"/>
      <c r="PT497" s="401"/>
      <c r="PU497" s="401"/>
      <c r="PV497" s="401"/>
      <c r="PW497" s="401"/>
      <c r="PX497" s="401"/>
      <c r="PY497" s="401"/>
      <c r="PZ497" s="401"/>
      <c r="QA497" s="401"/>
      <c r="QB497" s="401"/>
      <c r="QC497" s="401"/>
      <c r="QD497" s="401"/>
      <c r="QE497" s="401"/>
      <c r="QF497" s="401"/>
      <c r="QG497" s="401"/>
      <c r="QH497" s="401"/>
      <c r="QI497" s="401"/>
      <c r="QJ497" s="401"/>
      <c r="QK497" s="401"/>
      <c r="QL497" s="401"/>
      <c r="QM497" s="401"/>
      <c r="QN497" s="401"/>
      <c r="QO497" s="401"/>
      <c r="QP497" s="401"/>
      <c r="QQ497" s="401"/>
      <c r="QR497" s="401"/>
      <c r="QS497" s="401"/>
      <c r="QT497" s="401"/>
      <c r="QU497" s="401"/>
      <c r="QV497" s="401"/>
      <c r="QW497" s="401"/>
      <c r="QX497" s="401"/>
      <c r="QY497" s="401"/>
      <c r="QZ497" s="401"/>
      <c r="RA497" s="401"/>
      <c r="RB497" s="401"/>
      <c r="RC497" s="401"/>
      <c r="RD497" s="401"/>
      <c r="RE497" s="401"/>
      <c r="RF497" s="401"/>
      <c r="RG497" s="401"/>
      <c r="RH497" s="401"/>
      <c r="RI497" s="401"/>
      <c r="RJ497" s="401"/>
      <c r="RK497" s="401"/>
      <c r="RL497" s="401"/>
      <c r="RM497" s="401"/>
      <c r="RN497" s="401"/>
      <c r="RO497" s="401"/>
      <c r="RP497" s="401"/>
      <c r="RQ497" s="401"/>
      <c r="RR497" s="401"/>
      <c r="RS497" s="401"/>
      <c r="RT497" s="401"/>
      <c r="RU497" s="401"/>
      <c r="RV497" s="401"/>
      <c r="RW497" s="401"/>
      <c r="RX497" s="401"/>
      <c r="RY497" s="401"/>
      <c r="RZ497" s="401"/>
      <c r="SA497" s="401"/>
      <c r="SB497" s="401"/>
      <c r="SC497" s="401"/>
      <c r="SD497" s="401"/>
      <c r="SE497" s="401"/>
      <c r="SF497" s="401"/>
      <c r="SG497" s="401"/>
      <c r="SH497" s="401"/>
      <c r="SI497" s="401"/>
      <c r="SJ497" s="401"/>
      <c r="SK497" s="401"/>
      <c r="SL497" s="401"/>
      <c r="SM497" s="401"/>
      <c r="SN497" s="401"/>
      <c r="SO497" s="401"/>
      <c r="SP497" s="401"/>
      <c r="SQ497" s="401"/>
      <c r="SR497" s="401"/>
      <c r="SS497" s="401"/>
      <c r="ST497" s="401"/>
      <c r="SU497" s="401"/>
      <c r="SV497" s="401"/>
      <c r="SW497" s="401"/>
      <c r="SX497" s="401"/>
      <c r="SY497" s="401"/>
      <c r="SZ497" s="401"/>
      <c r="TA497" s="401"/>
      <c r="TB497" s="401"/>
      <c r="TC497" s="401"/>
      <c r="TD497" s="401"/>
      <c r="TE497" s="401"/>
      <c r="TF497" s="401"/>
      <c r="TG497" s="401"/>
      <c r="TH497" s="401"/>
      <c r="TI497" s="401"/>
      <c r="TJ497" s="401"/>
      <c r="TK497" s="401"/>
      <c r="TL497" s="401"/>
      <c r="TM497" s="401"/>
      <c r="TN497" s="401"/>
      <c r="TO497" s="401"/>
      <c r="TP497" s="401"/>
      <c r="TQ497" s="401"/>
      <c r="TR497" s="401"/>
      <c r="TS497" s="401"/>
      <c r="TT497" s="401"/>
      <c r="TU497" s="401"/>
      <c r="TV497" s="401"/>
      <c r="TW497" s="401"/>
      <c r="TX497" s="401"/>
      <c r="TY497" s="401"/>
      <c r="TZ497" s="401"/>
      <c r="UA497" s="401"/>
      <c r="UB497" s="401"/>
      <c r="UC497" s="401"/>
      <c r="UD497" s="401"/>
      <c r="UE497" s="401"/>
      <c r="UF497" s="401"/>
      <c r="UG497" s="401"/>
      <c r="UH497" s="401"/>
      <c r="UI497" s="401"/>
      <c r="UJ497" s="401"/>
      <c r="UK497" s="401"/>
      <c r="UL497" s="401"/>
      <c r="UM497" s="401"/>
    </row>
    <row r="498" spans="1:559" s="467" customFormat="1" ht="13.95" customHeight="1">
      <c r="A498" s="952" t="s">
        <v>1637</v>
      </c>
      <c r="B498" s="450" t="s">
        <v>1837</v>
      </c>
      <c r="C498" s="451" t="s">
        <v>1838</v>
      </c>
      <c r="D498" s="451" t="s">
        <v>1839</v>
      </c>
      <c r="E498" s="451" t="s">
        <v>1840</v>
      </c>
      <c r="F498" s="452">
        <v>0.53</v>
      </c>
      <c r="G498" s="452">
        <v>0.12</v>
      </c>
      <c r="H498" s="452">
        <v>0.13</v>
      </c>
      <c r="I498" s="453">
        <f>COUNT(F498:F501)</f>
        <v>4</v>
      </c>
      <c r="J498" s="458">
        <f>AVERAGE(F498:F501)</f>
        <v>0.32250000000000001</v>
      </c>
      <c r="K498" s="458">
        <f>STDEV(F498:F501)</f>
        <v>0.1422146265332789</v>
      </c>
      <c r="L498" s="459">
        <f>K498/J498</f>
        <v>0.440975586149702</v>
      </c>
      <c r="M498" s="454">
        <f t="shared" si="247"/>
        <v>1.4590622994143576</v>
      </c>
      <c r="N498" s="455">
        <f t="shared" si="248"/>
        <v>0.92772601923898312</v>
      </c>
      <c r="O498" s="455">
        <f t="shared" si="249"/>
        <v>0.85545203847796625</v>
      </c>
      <c r="P498" s="455">
        <f t="shared" si="250"/>
        <v>0.14454796152203375</v>
      </c>
      <c r="Q498" s="456">
        <f t="shared" si="251"/>
        <v>0.57819184608813501</v>
      </c>
      <c r="R498" s="457">
        <f>COUNT(F498:F501)</f>
        <v>4</v>
      </c>
      <c r="S498" s="458">
        <f>AVERAGE(F498:F501)</f>
        <v>0.32250000000000001</v>
      </c>
      <c r="T498" s="458">
        <f>STDEV(F498:F501)</f>
        <v>0.1422146265332789</v>
      </c>
      <c r="U498" s="459">
        <f>T498/S498</f>
        <v>0.440975586149702</v>
      </c>
      <c r="V498" s="460">
        <f t="shared" si="252"/>
        <v>0.20750000000000002</v>
      </c>
      <c r="W498" s="460">
        <f t="shared" si="253"/>
        <v>1.383</v>
      </c>
      <c r="X498" s="461">
        <f t="shared" si="254"/>
        <v>0.19668282849552474</v>
      </c>
      <c r="Y498" s="462" t="str">
        <f t="shared" si="255"/>
        <v>Reject</v>
      </c>
      <c r="Z498" s="461"/>
      <c r="AA498" s="461"/>
      <c r="AB498" s="463"/>
      <c r="AC498" s="463"/>
      <c r="AD498" s="461"/>
      <c r="AE498" s="463"/>
      <c r="AF498" s="464">
        <f>COUNT(F499:F501)</f>
        <v>3</v>
      </c>
      <c r="AG498" s="465">
        <f>AVERAGE(F499:F501)</f>
        <v>0.25333333333333335</v>
      </c>
      <c r="AH498" s="465">
        <f>STDEV(F499:F501)</f>
        <v>4.0414518843273635E-2</v>
      </c>
      <c r="AI498" s="466">
        <f>AH498/AG498</f>
        <v>0.15953099543397486</v>
      </c>
      <c r="AJ498" s="552"/>
      <c r="AK498" s="552"/>
      <c r="AL498" s="552"/>
      <c r="AM498" s="401"/>
      <c r="AN498" s="401"/>
      <c r="AO498" s="401"/>
      <c r="AP498" s="401"/>
      <c r="AQ498" s="401"/>
      <c r="AR498" s="401"/>
      <c r="AS498" s="401"/>
      <c r="AT498" s="401"/>
      <c r="AU498" s="401"/>
      <c r="AV498" s="401"/>
      <c r="AW498" s="401"/>
      <c r="AX498" s="401"/>
      <c r="AY498" s="401"/>
      <c r="AZ498" s="401"/>
      <c r="BA498" s="401"/>
      <c r="BB498" s="401"/>
      <c r="BC498" s="401"/>
      <c r="BD498" s="401"/>
      <c r="BE498" s="401"/>
      <c r="BF498" s="401"/>
      <c r="BG498" s="401"/>
      <c r="BH498" s="401"/>
      <c r="BI498" s="401"/>
      <c r="BJ498" s="401"/>
      <c r="BK498" s="401"/>
      <c r="BL498" s="401"/>
      <c r="BM498" s="401"/>
      <c r="BN498" s="401"/>
      <c r="BO498" s="401"/>
      <c r="BP498" s="401"/>
      <c r="BQ498" s="401"/>
      <c r="BR498" s="401"/>
      <c r="BS498" s="401"/>
      <c r="BT498" s="401"/>
      <c r="BU498" s="401"/>
      <c r="BV498" s="401"/>
      <c r="BW498" s="401"/>
      <c r="BX498" s="401"/>
      <c r="BY498" s="401"/>
      <c r="BZ498" s="401"/>
      <c r="CA498" s="401"/>
      <c r="CB498" s="401"/>
      <c r="CC498" s="401"/>
      <c r="CD498" s="401"/>
      <c r="CE498" s="401"/>
      <c r="CF498" s="401"/>
      <c r="CG498" s="401"/>
      <c r="CH498" s="401"/>
      <c r="CI498" s="401"/>
      <c r="CJ498" s="401"/>
      <c r="CK498" s="401"/>
      <c r="CL498" s="401"/>
      <c r="CM498" s="401"/>
      <c r="CN498" s="401"/>
      <c r="CO498" s="401"/>
      <c r="CP498" s="401"/>
      <c r="CQ498" s="401"/>
      <c r="CR498" s="401"/>
      <c r="CS498" s="401"/>
      <c r="CT498" s="401"/>
      <c r="CU498" s="401"/>
      <c r="CV498" s="401"/>
      <c r="CW498" s="401"/>
      <c r="CX498" s="401"/>
      <c r="CY498" s="401"/>
      <c r="CZ498" s="401"/>
      <c r="DA498" s="401"/>
      <c r="DB498" s="401"/>
      <c r="DC498" s="401"/>
      <c r="DD498" s="401"/>
      <c r="DE498" s="401"/>
      <c r="DF498" s="401"/>
      <c r="DG498" s="401"/>
      <c r="DH498" s="401"/>
      <c r="DI498" s="401"/>
      <c r="DJ498" s="401"/>
      <c r="DK498" s="401"/>
      <c r="DL498" s="401"/>
      <c r="DM498" s="401"/>
      <c r="DN498" s="401"/>
      <c r="DO498" s="401"/>
      <c r="DP498" s="401"/>
      <c r="DQ498" s="401"/>
      <c r="DR498" s="401"/>
      <c r="DS498" s="401"/>
      <c r="DT498" s="401"/>
      <c r="DU498" s="401"/>
      <c r="DV498" s="401"/>
      <c r="DW498" s="401"/>
      <c r="DX498" s="401"/>
      <c r="DY498" s="401"/>
      <c r="DZ498" s="401"/>
      <c r="EA498" s="401"/>
      <c r="EB498" s="401"/>
      <c r="EC498" s="401"/>
      <c r="ED498" s="401"/>
      <c r="EE498" s="401"/>
      <c r="EF498" s="401"/>
      <c r="EG498" s="401"/>
      <c r="EH498" s="401"/>
      <c r="EI498" s="401"/>
      <c r="EJ498" s="401"/>
      <c r="EK498" s="401"/>
      <c r="EL498" s="401"/>
      <c r="EM498" s="401"/>
      <c r="EN498" s="401"/>
      <c r="EO498" s="401"/>
      <c r="EP498" s="401"/>
      <c r="EQ498" s="401"/>
      <c r="ER498" s="401"/>
      <c r="ES498" s="401"/>
      <c r="ET498" s="401"/>
      <c r="EU498" s="401"/>
      <c r="EV498" s="401"/>
      <c r="EW498" s="401"/>
      <c r="EX498" s="401"/>
      <c r="EY498" s="401"/>
      <c r="EZ498" s="401"/>
      <c r="FA498" s="401"/>
      <c r="FB498" s="401"/>
      <c r="FC498" s="401"/>
      <c r="FD498" s="401"/>
      <c r="FE498" s="401"/>
      <c r="FF498" s="401"/>
      <c r="FG498" s="401"/>
      <c r="FH498" s="401"/>
      <c r="FI498" s="401"/>
      <c r="FJ498" s="401"/>
      <c r="FK498" s="401"/>
      <c r="FL498" s="401"/>
      <c r="FM498" s="401"/>
      <c r="FN498" s="401"/>
      <c r="FO498" s="401"/>
      <c r="FP498" s="401"/>
      <c r="FQ498" s="401"/>
      <c r="FR498" s="401"/>
      <c r="FS498" s="401"/>
      <c r="FT498" s="401"/>
      <c r="FU498" s="401"/>
      <c r="FV498" s="401"/>
      <c r="FW498" s="401"/>
      <c r="FX498" s="401"/>
      <c r="FY498" s="401"/>
      <c r="FZ498" s="401"/>
      <c r="GA498" s="401"/>
      <c r="GB498" s="401"/>
      <c r="GC498" s="401"/>
      <c r="GD498" s="401"/>
      <c r="GE498" s="401"/>
      <c r="GF498" s="401"/>
      <c r="GG498" s="401"/>
      <c r="GH498" s="401"/>
      <c r="GI498" s="401"/>
      <c r="GJ498" s="401"/>
      <c r="GK498" s="401"/>
      <c r="GL498" s="401"/>
      <c r="GM498" s="401"/>
      <c r="GN498" s="401"/>
      <c r="GO498" s="401"/>
      <c r="GP498" s="401"/>
      <c r="GQ498" s="401"/>
      <c r="GR498" s="401"/>
      <c r="GS498" s="401"/>
      <c r="GT498" s="401"/>
      <c r="GU498" s="401"/>
      <c r="GV498" s="401"/>
      <c r="GW498" s="401"/>
      <c r="GX498" s="401"/>
      <c r="GY498" s="401"/>
      <c r="GZ498" s="401"/>
      <c r="HA498" s="401"/>
      <c r="HB498" s="401"/>
      <c r="HC498" s="401"/>
      <c r="HD498" s="401"/>
      <c r="HE498" s="401"/>
      <c r="HF498" s="401"/>
      <c r="HG498" s="401"/>
      <c r="HH498" s="401"/>
      <c r="HI498" s="401"/>
      <c r="HJ498" s="401"/>
      <c r="HK498" s="401"/>
      <c r="HL498" s="401"/>
      <c r="HM498" s="401"/>
      <c r="HN498" s="401"/>
      <c r="HO498" s="401"/>
      <c r="HP498" s="401"/>
      <c r="HQ498" s="401"/>
      <c r="HR498" s="401"/>
      <c r="HS498" s="401"/>
      <c r="HT498" s="401"/>
      <c r="HU498" s="401"/>
      <c r="HV498" s="401"/>
      <c r="HW498" s="401"/>
      <c r="HX498" s="401"/>
      <c r="HY498" s="401"/>
      <c r="HZ498" s="401"/>
      <c r="IA498" s="401"/>
      <c r="IB498" s="401"/>
      <c r="IC498" s="401"/>
      <c r="ID498" s="401"/>
      <c r="IE498" s="401"/>
      <c r="IF498" s="401"/>
      <c r="IG498" s="401"/>
      <c r="IH498" s="401"/>
      <c r="II498" s="401"/>
      <c r="IJ498" s="401"/>
      <c r="IK498" s="401"/>
      <c r="IL498" s="401"/>
      <c r="IM498" s="401"/>
      <c r="IN498" s="401"/>
      <c r="IO498" s="401"/>
      <c r="IP498" s="401"/>
      <c r="IQ498" s="401"/>
      <c r="IR498" s="401"/>
      <c r="IS498" s="401"/>
      <c r="IT498" s="401"/>
      <c r="IU498" s="401"/>
      <c r="IV498" s="401"/>
      <c r="IW498" s="401"/>
      <c r="IX498" s="401"/>
      <c r="IY498" s="401"/>
      <c r="IZ498" s="401"/>
      <c r="JA498" s="401"/>
      <c r="JB498" s="401"/>
      <c r="JC498" s="401"/>
      <c r="JD498" s="401"/>
      <c r="JE498" s="401"/>
      <c r="JF498" s="401"/>
      <c r="JG498" s="401"/>
      <c r="JH498" s="401"/>
      <c r="JI498" s="401"/>
      <c r="JJ498" s="401"/>
      <c r="JK498" s="401"/>
      <c r="JL498" s="401"/>
      <c r="JM498" s="401"/>
      <c r="JN498" s="401"/>
      <c r="JO498" s="401"/>
      <c r="JP498" s="401"/>
      <c r="JQ498" s="401"/>
      <c r="JR498" s="401"/>
      <c r="JS498" s="401"/>
      <c r="JT498" s="401"/>
      <c r="JU498" s="401"/>
      <c r="JV498" s="401"/>
      <c r="JW498" s="401"/>
      <c r="JX498" s="401"/>
      <c r="JY498" s="401"/>
      <c r="JZ498" s="401"/>
      <c r="KA498" s="401"/>
      <c r="KB498" s="401"/>
      <c r="KC498" s="401"/>
      <c r="KD498" s="401"/>
      <c r="KE498" s="401"/>
      <c r="KF498" s="401"/>
      <c r="KG498" s="401"/>
      <c r="KH498" s="401"/>
      <c r="KI498" s="401"/>
      <c r="KJ498" s="401"/>
      <c r="KK498" s="401"/>
      <c r="KL498" s="401"/>
      <c r="KM498" s="401"/>
      <c r="KN498" s="401"/>
      <c r="KO498" s="401"/>
      <c r="KP498" s="401"/>
      <c r="KQ498" s="401"/>
      <c r="KR498" s="401"/>
      <c r="KS498" s="401"/>
      <c r="KT498" s="401"/>
      <c r="KU498" s="401"/>
      <c r="KV498" s="401"/>
      <c r="KW498" s="401"/>
      <c r="KX498" s="401"/>
      <c r="KY498" s="401"/>
      <c r="KZ498" s="401"/>
      <c r="LA498" s="401"/>
      <c r="LB498" s="401"/>
      <c r="LC498" s="401"/>
      <c r="LD498" s="401"/>
      <c r="LE498" s="401"/>
      <c r="LF498" s="401"/>
      <c r="LG498" s="401"/>
      <c r="LH498" s="401"/>
      <c r="LI498" s="401"/>
      <c r="LJ498" s="401"/>
      <c r="LK498" s="401"/>
      <c r="LL498" s="401"/>
      <c r="LM498" s="401"/>
      <c r="LN498" s="401"/>
      <c r="LO498" s="401"/>
      <c r="LP498" s="401"/>
      <c r="LQ498" s="401"/>
      <c r="LR498" s="401"/>
      <c r="LS498" s="401"/>
      <c r="LT498" s="401"/>
      <c r="LU498" s="401"/>
      <c r="LV498" s="401"/>
      <c r="LW498" s="401"/>
      <c r="LX498" s="401"/>
      <c r="LY498" s="401"/>
      <c r="LZ498" s="401"/>
      <c r="MA498" s="401"/>
      <c r="MB498" s="401"/>
      <c r="MC498" s="401"/>
      <c r="MD498" s="401"/>
      <c r="ME498" s="401"/>
      <c r="MF498" s="401"/>
      <c r="MG498" s="401"/>
      <c r="MH498" s="401"/>
      <c r="MI498" s="401"/>
      <c r="MJ498" s="401"/>
      <c r="MK498" s="401"/>
      <c r="ML498" s="401"/>
      <c r="MM498" s="401"/>
      <c r="MN498" s="401"/>
      <c r="MO498" s="401"/>
      <c r="MP498" s="401"/>
      <c r="MQ498" s="401"/>
      <c r="MR498" s="401"/>
      <c r="MS498" s="401"/>
      <c r="MT498" s="401"/>
      <c r="MU498" s="401"/>
      <c r="MV498" s="401"/>
      <c r="MW498" s="401"/>
      <c r="MX498" s="401"/>
      <c r="MY498" s="401"/>
      <c r="MZ498" s="401"/>
      <c r="NA498" s="401"/>
      <c r="NB498" s="401"/>
      <c r="NC498" s="401"/>
      <c r="ND498" s="401"/>
      <c r="NE498" s="401"/>
      <c r="NF498" s="401"/>
      <c r="NG498" s="401"/>
      <c r="NH498" s="401"/>
      <c r="NI498" s="401"/>
      <c r="NJ498" s="401"/>
      <c r="NK498" s="401"/>
      <c r="NL498" s="401"/>
      <c r="NM498" s="401"/>
      <c r="NN498" s="401"/>
      <c r="NO498" s="401"/>
      <c r="NP498" s="401"/>
      <c r="NQ498" s="401"/>
      <c r="NR498" s="401"/>
      <c r="NS498" s="401"/>
      <c r="NT498" s="401"/>
      <c r="NU498" s="401"/>
      <c r="NV498" s="401"/>
      <c r="NW498" s="401"/>
      <c r="NX498" s="401"/>
      <c r="NY498" s="401"/>
      <c r="NZ498" s="401"/>
      <c r="OA498" s="401"/>
      <c r="OB498" s="401"/>
      <c r="OC498" s="401"/>
      <c r="OD498" s="401"/>
      <c r="OE498" s="401"/>
      <c r="OF498" s="401"/>
      <c r="OG498" s="401"/>
      <c r="OH498" s="401"/>
      <c r="OI498" s="401"/>
      <c r="OJ498" s="401"/>
      <c r="OK498" s="401"/>
      <c r="OL498" s="401"/>
      <c r="OM498" s="401"/>
      <c r="ON498" s="401"/>
      <c r="OO498" s="401"/>
      <c r="OP498" s="401"/>
      <c r="OQ498" s="401"/>
      <c r="OR498" s="401"/>
      <c r="OS498" s="401"/>
      <c r="OT498" s="401"/>
      <c r="OU498" s="401"/>
      <c r="OV498" s="401"/>
      <c r="OW498" s="401"/>
      <c r="OX498" s="401"/>
      <c r="OY498" s="401"/>
      <c r="OZ498" s="401"/>
      <c r="PA498" s="401"/>
      <c r="PB498" s="401"/>
      <c r="PC498" s="401"/>
      <c r="PD498" s="401"/>
      <c r="PE498" s="401"/>
      <c r="PF498" s="401"/>
      <c r="PG498" s="401"/>
      <c r="PH498" s="401"/>
      <c r="PI498" s="401"/>
      <c r="PJ498" s="401"/>
      <c r="PK498" s="401"/>
      <c r="PL498" s="401"/>
      <c r="PM498" s="401"/>
      <c r="PN498" s="401"/>
      <c r="PO498" s="401"/>
      <c r="PP498" s="401"/>
      <c r="PQ498" s="401"/>
      <c r="PR498" s="401"/>
      <c r="PS498" s="401"/>
      <c r="PT498" s="401"/>
      <c r="PU498" s="401"/>
      <c r="PV498" s="401"/>
      <c r="PW498" s="401"/>
      <c r="PX498" s="401"/>
      <c r="PY498" s="401"/>
      <c r="PZ498" s="401"/>
      <c r="QA498" s="401"/>
      <c r="QB498" s="401"/>
      <c r="QC498" s="401"/>
      <c r="QD498" s="401"/>
      <c r="QE498" s="401"/>
      <c r="QF498" s="401"/>
      <c r="QG498" s="401"/>
      <c r="QH498" s="401"/>
      <c r="QI498" s="401"/>
      <c r="QJ498" s="401"/>
      <c r="QK498" s="401"/>
      <c r="QL498" s="401"/>
      <c r="QM498" s="401"/>
      <c r="QN498" s="401"/>
      <c r="QO498" s="401"/>
      <c r="QP498" s="401"/>
      <c r="QQ498" s="401"/>
      <c r="QR498" s="401"/>
      <c r="QS498" s="401"/>
      <c r="QT498" s="401"/>
      <c r="QU498" s="401"/>
      <c r="QV498" s="401"/>
      <c r="QW498" s="401"/>
      <c r="QX498" s="401"/>
      <c r="QY498" s="401"/>
      <c r="QZ498" s="401"/>
      <c r="RA498" s="401"/>
      <c r="RB498" s="401"/>
      <c r="RC498" s="401"/>
      <c r="RD498" s="401"/>
      <c r="RE498" s="401"/>
      <c r="RF498" s="401"/>
      <c r="RG498" s="401"/>
      <c r="RH498" s="401"/>
      <c r="RI498" s="401"/>
      <c r="RJ498" s="401"/>
      <c r="RK498" s="401"/>
      <c r="RL498" s="401"/>
      <c r="RM498" s="401"/>
      <c r="RN498" s="401"/>
      <c r="RO498" s="401"/>
      <c r="RP498" s="401"/>
      <c r="RQ498" s="401"/>
      <c r="RR498" s="401"/>
      <c r="RS498" s="401"/>
      <c r="RT498" s="401"/>
      <c r="RU498" s="401"/>
      <c r="RV498" s="401"/>
      <c r="RW498" s="401"/>
      <c r="RX498" s="401"/>
      <c r="RY498" s="401"/>
      <c r="RZ498" s="401"/>
      <c r="SA498" s="401"/>
      <c r="SB498" s="401"/>
      <c r="SC498" s="401"/>
      <c r="SD498" s="401"/>
      <c r="SE498" s="401"/>
      <c r="SF498" s="401"/>
      <c r="SG498" s="401"/>
      <c r="SH498" s="401"/>
      <c r="SI498" s="401"/>
      <c r="SJ498" s="401"/>
      <c r="SK498" s="401"/>
      <c r="SL498" s="401"/>
      <c r="SM498" s="401"/>
      <c r="SN498" s="401"/>
      <c r="SO498" s="401"/>
      <c r="SP498" s="401"/>
      <c r="SQ498" s="401"/>
      <c r="SR498" s="401"/>
      <c r="SS498" s="401"/>
      <c r="ST498" s="401"/>
      <c r="SU498" s="401"/>
      <c r="SV498" s="401"/>
      <c r="SW498" s="401"/>
      <c r="SX498" s="401"/>
      <c r="SY498" s="401"/>
      <c r="SZ498" s="401"/>
      <c r="TA498" s="401"/>
      <c r="TB498" s="401"/>
      <c r="TC498" s="401"/>
      <c r="TD498" s="401"/>
      <c r="TE498" s="401"/>
      <c r="TF498" s="401"/>
      <c r="TG498" s="401"/>
      <c r="TH498" s="401"/>
      <c r="TI498" s="401"/>
      <c r="TJ498" s="401"/>
      <c r="TK498" s="401"/>
      <c r="TL498" s="401"/>
      <c r="TM498" s="401"/>
      <c r="TN498" s="401"/>
      <c r="TO498" s="401"/>
      <c r="TP498" s="401"/>
      <c r="TQ498" s="401"/>
      <c r="TR498" s="401"/>
      <c r="TS498" s="401"/>
      <c r="TT498" s="401"/>
      <c r="TU498" s="401"/>
      <c r="TV498" s="401"/>
      <c r="TW498" s="401"/>
      <c r="TX498" s="401"/>
      <c r="TY498" s="401"/>
      <c r="TZ498" s="401"/>
      <c r="UA498" s="401"/>
      <c r="UB498" s="401"/>
      <c r="UC498" s="401"/>
      <c r="UD498" s="401"/>
      <c r="UE498" s="401"/>
      <c r="UF498" s="401"/>
      <c r="UG498" s="401"/>
      <c r="UH498" s="401"/>
      <c r="UI498" s="401"/>
      <c r="UJ498" s="401"/>
      <c r="UK498" s="401"/>
      <c r="UL498" s="401"/>
      <c r="UM498" s="401"/>
    </row>
    <row r="499" spans="1:559" s="401" customFormat="1" ht="13.95" customHeight="1">
      <c r="A499" s="953"/>
      <c r="B499" s="468" t="s">
        <v>1837</v>
      </c>
      <c r="C499" s="469" t="s">
        <v>1838</v>
      </c>
      <c r="D499" s="469" t="s">
        <v>1841</v>
      </c>
      <c r="E499" s="469" t="s">
        <v>1842</v>
      </c>
      <c r="F499" s="470">
        <v>0.26</v>
      </c>
      <c r="G499" s="470">
        <v>7.0000000000000007E-2</v>
      </c>
      <c r="H499" s="470">
        <v>7.0000000000000007E-2</v>
      </c>
      <c r="I499" s="471">
        <f t="shared" ref="I499:L501" si="263">I498</f>
        <v>4</v>
      </c>
      <c r="J499" s="472">
        <f t="shared" si="263"/>
        <v>0.32250000000000001</v>
      </c>
      <c r="K499" s="472">
        <f t="shared" si="263"/>
        <v>0.1422146265332789</v>
      </c>
      <c r="L499" s="473">
        <f t="shared" si="263"/>
        <v>0.440975586149702</v>
      </c>
      <c r="M499" s="474">
        <f t="shared" si="247"/>
        <v>0.43947659620914381</v>
      </c>
      <c r="N499" s="475">
        <f t="shared" si="248"/>
        <v>0.3301581182494987</v>
      </c>
      <c r="O499" s="475">
        <f t="shared" si="249"/>
        <v>0.3396837635010026</v>
      </c>
      <c r="P499" s="475">
        <f t="shared" si="250"/>
        <v>0.6603162364989974</v>
      </c>
      <c r="Q499" s="476">
        <f t="shared" si="251"/>
        <v>2.6412649459959896</v>
      </c>
      <c r="R499" s="477"/>
      <c r="S499" s="472"/>
      <c r="T499" s="472"/>
      <c r="U499" s="473"/>
      <c r="V499" s="478">
        <f t="shared" si="252"/>
        <v>6.25E-2</v>
      </c>
      <c r="W499" s="478">
        <f t="shared" si="253"/>
        <v>1.383</v>
      </c>
      <c r="X499" s="479">
        <f t="shared" si="254"/>
        <v>0.19668282849552474</v>
      </c>
      <c r="Y499" s="480" t="str">
        <f t="shared" si="255"/>
        <v>Accept</v>
      </c>
      <c r="Z499" s="479">
        <v>1.0780000000000001</v>
      </c>
      <c r="AA499" s="479">
        <f>Z499*K499</f>
        <v>0.15330736740287468</v>
      </c>
      <c r="AB499" s="481" t="str">
        <f t="shared" ref="AB499:AB501" si="264">IF(V499&gt;AA499, "Reject", "Accept")</f>
        <v>Accept</v>
      </c>
      <c r="AC499" s="481"/>
      <c r="AD499" s="479"/>
      <c r="AE499" s="481"/>
      <c r="AF499" s="464"/>
      <c r="AG499" s="482"/>
      <c r="AH499" s="482"/>
      <c r="AI499" s="483"/>
      <c r="AJ499" s="552"/>
      <c r="AK499" s="552"/>
      <c r="AL499" s="552"/>
    </row>
    <row r="500" spans="1:559" s="401" customFormat="1" ht="13.95" customHeight="1">
      <c r="A500" s="953"/>
      <c r="B500" s="468" t="s">
        <v>1837</v>
      </c>
      <c r="C500" s="469" t="s">
        <v>1838</v>
      </c>
      <c r="D500" s="469" t="s">
        <v>1843</v>
      </c>
      <c r="E500" s="469" t="s">
        <v>1844</v>
      </c>
      <c r="F500" s="470">
        <v>0.21</v>
      </c>
      <c r="G500" s="470">
        <v>0.05</v>
      </c>
      <c r="H500" s="470">
        <v>0.06</v>
      </c>
      <c r="I500" s="471">
        <f t="shared" si="263"/>
        <v>4</v>
      </c>
      <c r="J500" s="472">
        <f t="shared" si="263"/>
        <v>0.32250000000000001</v>
      </c>
      <c r="K500" s="472">
        <f t="shared" si="263"/>
        <v>0.1422146265332789</v>
      </c>
      <c r="L500" s="473">
        <f t="shared" si="263"/>
        <v>0.440975586149702</v>
      </c>
      <c r="M500" s="474">
        <f t="shared" si="247"/>
        <v>0.79105787317645893</v>
      </c>
      <c r="N500" s="475">
        <f t="shared" si="248"/>
        <v>0.21445511029764139</v>
      </c>
      <c r="O500" s="475">
        <f t="shared" si="249"/>
        <v>0.57108977940471717</v>
      </c>
      <c r="P500" s="475">
        <f t="shared" si="250"/>
        <v>0.42891022059528278</v>
      </c>
      <c r="Q500" s="476">
        <f t="shared" si="251"/>
        <v>1.7156408823811311</v>
      </c>
      <c r="R500" s="477"/>
      <c r="S500" s="472"/>
      <c r="T500" s="472"/>
      <c r="U500" s="473"/>
      <c r="V500" s="478">
        <f t="shared" si="252"/>
        <v>0.11250000000000002</v>
      </c>
      <c r="W500" s="478">
        <f t="shared" si="253"/>
        <v>1.383</v>
      </c>
      <c r="X500" s="479">
        <f t="shared" si="254"/>
        <v>0.19668282849552474</v>
      </c>
      <c r="Y500" s="480" t="str">
        <f t="shared" si="255"/>
        <v>Accept</v>
      </c>
      <c r="Z500" s="479">
        <v>1.0780000000000001</v>
      </c>
      <c r="AA500" s="479">
        <f>Z500*K500</f>
        <v>0.15330736740287468</v>
      </c>
      <c r="AB500" s="481" t="str">
        <f t="shared" si="264"/>
        <v>Accept</v>
      </c>
      <c r="AC500" s="481"/>
      <c r="AD500" s="479"/>
      <c r="AE500" s="481"/>
      <c r="AF500" s="464"/>
      <c r="AG500" s="482"/>
      <c r="AH500" s="482"/>
      <c r="AI500" s="483"/>
      <c r="AJ500" s="552"/>
      <c r="AK500" s="552"/>
      <c r="AL500" s="552"/>
    </row>
    <row r="501" spans="1:559" s="501" customFormat="1" ht="13.95" customHeight="1">
      <c r="A501" s="954"/>
      <c r="B501" s="484" t="s">
        <v>1837</v>
      </c>
      <c r="C501" s="485" t="s">
        <v>1838</v>
      </c>
      <c r="D501" s="485" t="s">
        <v>1845</v>
      </c>
      <c r="E501" s="485" t="s">
        <v>1846</v>
      </c>
      <c r="F501" s="486">
        <v>0.28999999999999998</v>
      </c>
      <c r="G501" s="486">
        <v>7.0000000000000007E-2</v>
      </c>
      <c r="H501" s="486">
        <v>7.0000000000000007E-2</v>
      </c>
      <c r="I501" s="487">
        <f t="shared" si="263"/>
        <v>4</v>
      </c>
      <c r="J501" s="488">
        <f t="shared" si="263"/>
        <v>0.32250000000000001</v>
      </c>
      <c r="K501" s="488">
        <f t="shared" si="263"/>
        <v>0.1422146265332789</v>
      </c>
      <c r="L501" s="489">
        <f t="shared" si="263"/>
        <v>0.440975586149702</v>
      </c>
      <c r="M501" s="490">
        <f t="shared" si="247"/>
        <v>0.22852783002875499</v>
      </c>
      <c r="N501" s="491">
        <f t="shared" si="248"/>
        <v>0.40961796161451158</v>
      </c>
      <c r="O501" s="491">
        <f t="shared" si="249"/>
        <v>0.18076407677097683</v>
      </c>
      <c r="P501" s="491">
        <f t="shared" si="250"/>
        <v>0.81923592322902317</v>
      </c>
      <c r="Q501" s="492">
        <f t="shared" si="251"/>
        <v>3.2769436929160927</v>
      </c>
      <c r="R501" s="493"/>
      <c r="S501" s="488"/>
      <c r="T501" s="488"/>
      <c r="U501" s="489"/>
      <c r="V501" s="494">
        <f t="shared" si="252"/>
        <v>3.2500000000000029E-2</v>
      </c>
      <c r="W501" s="494">
        <f t="shared" si="253"/>
        <v>1.383</v>
      </c>
      <c r="X501" s="495">
        <f t="shared" si="254"/>
        <v>0.19668282849552474</v>
      </c>
      <c r="Y501" s="496" t="str">
        <f t="shared" si="255"/>
        <v>Accept</v>
      </c>
      <c r="Z501" s="495">
        <v>1.0780000000000001</v>
      </c>
      <c r="AA501" s="495">
        <f>Z501*K501</f>
        <v>0.15330736740287468</v>
      </c>
      <c r="AB501" s="497" t="str">
        <f t="shared" si="264"/>
        <v>Accept</v>
      </c>
      <c r="AC501" s="497"/>
      <c r="AD501" s="495"/>
      <c r="AE501" s="497"/>
      <c r="AF501" s="498"/>
      <c r="AG501" s="499"/>
      <c r="AH501" s="499"/>
      <c r="AI501" s="500"/>
      <c r="AJ501" s="552"/>
      <c r="AK501" s="552"/>
      <c r="AL501" s="552"/>
      <c r="AM501" s="401"/>
      <c r="AN501" s="401"/>
      <c r="AO501" s="401"/>
      <c r="AP501" s="401"/>
      <c r="AQ501" s="401"/>
      <c r="AR501" s="401"/>
      <c r="AS501" s="401"/>
      <c r="AT501" s="401"/>
      <c r="AU501" s="401"/>
      <c r="AV501" s="401"/>
      <c r="AW501" s="401"/>
      <c r="AX501" s="401"/>
      <c r="AY501" s="401"/>
      <c r="AZ501" s="401"/>
      <c r="BA501" s="401"/>
      <c r="BB501" s="401"/>
      <c r="BC501" s="401"/>
      <c r="BD501" s="401"/>
      <c r="BE501" s="401"/>
      <c r="BF501" s="401"/>
      <c r="BG501" s="401"/>
      <c r="BH501" s="401"/>
      <c r="BI501" s="401"/>
      <c r="BJ501" s="401"/>
      <c r="BK501" s="401"/>
      <c r="BL501" s="401"/>
      <c r="BM501" s="401"/>
      <c r="BN501" s="401"/>
      <c r="BO501" s="401"/>
      <c r="BP501" s="401"/>
      <c r="BQ501" s="401"/>
      <c r="BR501" s="401"/>
      <c r="BS501" s="401"/>
      <c r="BT501" s="401"/>
      <c r="BU501" s="401"/>
      <c r="BV501" s="401"/>
      <c r="BW501" s="401"/>
      <c r="BX501" s="401"/>
      <c r="BY501" s="401"/>
      <c r="BZ501" s="401"/>
      <c r="CA501" s="401"/>
      <c r="CB501" s="401"/>
      <c r="CC501" s="401"/>
      <c r="CD501" s="401"/>
      <c r="CE501" s="401"/>
      <c r="CF501" s="401"/>
      <c r="CG501" s="401"/>
      <c r="CH501" s="401"/>
      <c r="CI501" s="401"/>
      <c r="CJ501" s="401"/>
      <c r="CK501" s="401"/>
      <c r="CL501" s="401"/>
      <c r="CM501" s="401"/>
      <c r="CN501" s="401"/>
      <c r="CO501" s="401"/>
      <c r="CP501" s="401"/>
      <c r="CQ501" s="401"/>
      <c r="CR501" s="401"/>
      <c r="CS501" s="401"/>
      <c r="CT501" s="401"/>
      <c r="CU501" s="401"/>
      <c r="CV501" s="401"/>
      <c r="CW501" s="401"/>
      <c r="CX501" s="401"/>
      <c r="CY501" s="401"/>
      <c r="CZ501" s="401"/>
      <c r="DA501" s="401"/>
      <c r="DB501" s="401"/>
      <c r="DC501" s="401"/>
      <c r="DD501" s="401"/>
      <c r="DE501" s="401"/>
      <c r="DF501" s="401"/>
      <c r="DG501" s="401"/>
      <c r="DH501" s="401"/>
      <c r="DI501" s="401"/>
      <c r="DJ501" s="401"/>
      <c r="DK501" s="401"/>
      <c r="DL501" s="401"/>
      <c r="DM501" s="401"/>
      <c r="DN501" s="401"/>
      <c r="DO501" s="401"/>
      <c r="DP501" s="401"/>
      <c r="DQ501" s="401"/>
      <c r="DR501" s="401"/>
      <c r="DS501" s="401"/>
      <c r="DT501" s="401"/>
      <c r="DU501" s="401"/>
      <c r="DV501" s="401"/>
      <c r="DW501" s="401"/>
      <c r="DX501" s="401"/>
      <c r="DY501" s="401"/>
      <c r="DZ501" s="401"/>
      <c r="EA501" s="401"/>
      <c r="EB501" s="401"/>
      <c r="EC501" s="401"/>
      <c r="ED501" s="401"/>
      <c r="EE501" s="401"/>
      <c r="EF501" s="401"/>
      <c r="EG501" s="401"/>
      <c r="EH501" s="401"/>
      <c r="EI501" s="401"/>
      <c r="EJ501" s="401"/>
      <c r="EK501" s="401"/>
      <c r="EL501" s="401"/>
      <c r="EM501" s="401"/>
      <c r="EN501" s="401"/>
      <c r="EO501" s="401"/>
      <c r="EP501" s="401"/>
      <c r="EQ501" s="401"/>
      <c r="ER501" s="401"/>
      <c r="ES501" s="401"/>
      <c r="ET501" s="401"/>
      <c r="EU501" s="401"/>
      <c r="EV501" s="401"/>
      <c r="EW501" s="401"/>
      <c r="EX501" s="401"/>
      <c r="EY501" s="401"/>
      <c r="EZ501" s="401"/>
      <c r="FA501" s="401"/>
      <c r="FB501" s="401"/>
      <c r="FC501" s="401"/>
      <c r="FD501" s="401"/>
      <c r="FE501" s="401"/>
      <c r="FF501" s="401"/>
      <c r="FG501" s="401"/>
      <c r="FH501" s="401"/>
      <c r="FI501" s="401"/>
      <c r="FJ501" s="401"/>
      <c r="FK501" s="401"/>
      <c r="FL501" s="401"/>
      <c r="FM501" s="401"/>
      <c r="FN501" s="401"/>
      <c r="FO501" s="401"/>
      <c r="FP501" s="401"/>
      <c r="FQ501" s="401"/>
      <c r="FR501" s="401"/>
      <c r="FS501" s="401"/>
      <c r="FT501" s="401"/>
      <c r="FU501" s="401"/>
      <c r="FV501" s="401"/>
      <c r="FW501" s="401"/>
      <c r="FX501" s="401"/>
      <c r="FY501" s="401"/>
      <c r="FZ501" s="401"/>
      <c r="GA501" s="401"/>
      <c r="GB501" s="401"/>
      <c r="GC501" s="401"/>
      <c r="GD501" s="401"/>
      <c r="GE501" s="401"/>
      <c r="GF501" s="401"/>
      <c r="GG501" s="401"/>
      <c r="GH501" s="401"/>
      <c r="GI501" s="401"/>
      <c r="GJ501" s="401"/>
      <c r="GK501" s="401"/>
      <c r="GL501" s="401"/>
      <c r="GM501" s="401"/>
      <c r="GN501" s="401"/>
      <c r="GO501" s="401"/>
      <c r="GP501" s="401"/>
      <c r="GQ501" s="401"/>
      <c r="GR501" s="401"/>
      <c r="GS501" s="401"/>
      <c r="GT501" s="401"/>
      <c r="GU501" s="401"/>
      <c r="GV501" s="401"/>
      <c r="GW501" s="401"/>
      <c r="GX501" s="401"/>
      <c r="GY501" s="401"/>
      <c r="GZ501" s="401"/>
      <c r="HA501" s="401"/>
      <c r="HB501" s="401"/>
      <c r="HC501" s="401"/>
      <c r="HD501" s="401"/>
      <c r="HE501" s="401"/>
      <c r="HF501" s="401"/>
      <c r="HG501" s="401"/>
      <c r="HH501" s="401"/>
      <c r="HI501" s="401"/>
      <c r="HJ501" s="401"/>
      <c r="HK501" s="401"/>
      <c r="HL501" s="401"/>
      <c r="HM501" s="401"/>
      <c r="HN501" s="401"/>
      <c r="HO501" s="401"/>
      <c r="HP501" s="401"/>
      <c r="HQ501" s="401"/>
      <c r="HR501" s="401"/>
      <c r="HS501" s="401"/>
      <c r="HT501" s="401"/>
      <c r="HU501" s="401"/>
      <c r="HV501" s="401"/>
      <c r="HW501" s="401"/>
      <c r="HX501" s="401"/>
      <c r="HY501" s="401"/>
      <c r="HZ501" s="401"/>
      <c r="IA501" s="401"/>
      <c r="IB501" s="401"/>
      <c r="IC501" s="401"/>
      <c r="ID501" s="401"/>
      <c r="IE501" s="401"/>
      <c r="IF501" s="401"/>
      <c r="IG501" s="401"/>
      <c r="IH501" s="401"/>
      <c r="II501" s="401"/>
      <c r="IJ501" s="401"/>
      <c r="IK501" s="401"/>
      <c r="IL501" s="401"/>
      <c r="IM501" s="401"/>
      <c r="IN501" s="401"/>
      <c r="IO501" s="401"/>
      <c r="IP501" s="401"/>
      <c r="IQ501" s="401"/>
      <c r="IR501" s="401"/>
      <c r="IS501" s="401"/>
      <c r="IT501" s="401"/>
      <c r="IU501" s="401"/>
      <c r="IV501" s="401"/>
      <c r="IW501" s="401"/>
      <c r="IX501" s="401"/>
      <c r="IY501" s="401"/>
      <c r="IZ501" s="401"/>
      <c r="JA501" s="401"/>
      <c r="JB501" s="401"/>
      <c r="JC501" s="401"/>
      <c r="JD501" s="401"/>
      <c r="JE501" s="401"/>
      <c r="JF501" s="401"/>
      <c r="JG501" s="401"/>
      <c r="JH501" s="401"/>
      <c r="JI501" s="401"/>
      <c r="JJ501" s="401"/>
      <c r="JK501" s="401"/>
      <c r="JL501" s="401"/>
      <c r="JM501" s="401"/>
      <c r="JN501" s="401"/>
      <c r="JO501" s="401"/>
      <c r="JP501" s="401"/>
      <c r="JQ501" s="401"/>
      <c r="JR501" s="401"/>
      <c r="JS501" s="401"/>
      <c r="JT501" s="401"/>
      <c r="JU501" s="401"/>
      <c r="JV501" s="401"/>
      <c r="JW501" s="401"/>
      <c r="JX501" s="401"/>
      <c r="JY501" s="401"/>
      <c r="JZ501" s="401"/>
      <c r="KA501" s="401"/>
      <c r="KB501" s="401"/>
      <c r="KC501" s="401"/>
      <c r="KD501" s="401"/>
      <c r="KE501" s="401"/>
      <c r="KF501" s="401"/>
      <c r="KG501" s="401"/>
      <c r="KH501" s="401"/>
      <c r="KI501" s="401"/>
      <c r="KJ501" s="401"/>
      <c r="KK501" s="401"/>
      <c r="KL501" s="401"/>
      <c r="KM501" s="401"/>
      <c r="KN501" s="401"/>
      <c r="KO501" s="401"/>
      <c r="KP501" s="401"/>
      <c r="KQ501" s="401"/>
      <c r="KR501" s="401"/>
      <c r="KS501" s="401"/>
      <c r="KT501" s="401"/>
      <c r="KU501" s="401"/>
      <c r="KV501" s="401"/>
      <c r="KW501" s="401"/>
      <c r="KX501" s="401"/>
      <c r="KY501" s="401"/>
      <c r="KZ501" s="401"/>
      <c r="LA501" s="401"/>
      <c r="LB501" s="401"/>
      <c r="LC501" s="401"/>
      <c r="LD501" s="401"/>
      <c r="LE501" s="401"/>
      <c r="LF501" s="401"/>
      <c r="LG501" s="401"/>
      <c r="LH501" s="401"/>
      <c r="LI501" s="401"/>
      <c r="LJ501" s="401"/>
      <c r="LK501" s="401"/>
      <c r="LL501" s="401"/>
      <c r="LM501" s="401"/>
      <c r="LN501" s="401"/>
      <c r="LO501" s="401"/>
      <c r="LP501" s="401"/>
      <c r="LQ501" s="401"/>
      <c r="LR501" s="401"/>
      <c r="LS501" s="401"/>
      <c r="LT501" s="401"/>
      <c r="LU501" s="401"/>
      <c r="LV501" s="401"/>
      <c r="LW501" s="401"/>
      <c r="LX501" s="401"/>
      <c r="LY501" s="401"/>
      <c r="LZ501" s="401"/>
      <c r="MA501" s="401"/>
      <c r="MB501" s="401"/>
      <c r="MC501" s="401"/>
      <c r="MD501" s="401"/>
      <c r="ME501" s="401"/>
      <c r="MF501" s="401"/>
      <c r="MG501" s="401"/>
      <c r="MH501" s="401"/>
      <c r="MI501" s="401"/>
      <c r="MJ501" s="401"/>
      <c r="MK501" s="401"/>
      <c r="ML501" s="401"/>
      <c r="MM501" s="401"/>
      <c r="MN501" s="401"/>
      <c r="MO501" s="401"/>
      <c r="MP501" s="401"/>
      <c r="MQ501" s="401"/>
      <c r="MR501" s="401"/>
      <c r="MS501" s="401"/>
      <c r="MT501" s="401"/>
      <c r="MU501" s="401"/>
      <c r="MV501" s="401"/>
      <c r="MW501" s="401"/>
      <c r="MX501" s="401"/>
      <c r="MY501" s="401"/>
      <c r="MZ501" s="401"/>
      <c r="NA501" s="401"/>
      <c r="NB501" s="401"/>
      <c r="NC501" s="401"/>
      <c r="ND501" s="401"/>
      <c r="NE501" s="401"/>
      <c r="NF501" s="401"/>
      <c r="NG501" s="401"/>
      <c r="NH501" s="401"/>
      <c r="NI501" s="401"/>
      <c r="NJ501" s="401"/>
      <c r="NK501" s="401"/>
      <c r="NL501" s="401"/>
      <c r="NM501" s="401"/>
      <c r="NN501" s="401"/>
      <c r="NO501" s="401"/>
      <c r="NP501" s="401"/>
      <c r="NQ501" s="401"/>
      <c r="NR501" s="401"/>
      <c r="NS501" s="401"/>
      <c r="NT501" s="401"/>
      <c r="NU501" s="401"/>
      <c r="NV501" s="401"/>
      <c r="NW501" s="401"/>
      <c r="NX501" s="401"/>
      <c r="NY501" s="401"/>
      <c r="NZ501" s="401"/>
      <c r="OA501" s="401"/>
      <c r="OB501" s="401"/>
      <c r="OC501" s="401"/>
      <c r="OD501" s="401"/>
      <c r="OE501" s="401"/>
      <c r="OF501" s="401"/>
      <c r="OG501" s="401"/>
      <c r="OH501" s="401"/>
      <c r="OI501" s="401"/>
      <c r="OJ501" s="401"/>
      <c r="OK501" s="401"/>
      <c r="OL501" s="401"/>
      <c r="OM501" s="401"/>
      <c r="ON501" s="401"/>
      <c r="OO501" s="401"/>
      <c r="OP501" s="401"/>
      <c r="OQ501" s="401"/>
      <c r="OR501" s="401"/>
      <c r="OS501" s="401"/>
      <c r="OT501" s="401"/>
      <c r="OU501" s="401"/>
      <c r="OV501" s="401"/>
      <c r="OW501" s="401"/>
      <c r="OX501" s="401"/>
      <c r="OY501" s="401"/>
      <c r="OZ501" s="401"/>
      <c r="PA501" s="401"/>
      <c r="PB501" s="401"/>
      <c r="PC501" s="401"/>
      <c r="PD501" s="401"/>
      <c r="PE501" s="401"/>
      <c r="PF501" s="401"/>
      <c r="PG501" s="401"/>
      <c r="PH501" s="401"/>
      <c r="PI501" s="401"/>
      <c r="PJ501" s="401"/>
      <c r="PK501" s="401"/>
      <c r="PL501" s="401"/>
      <c r="PM501" s="401"/>
      <c r="PN501" s="401"/>
      <c r="PO501" s="401"/>
      <c r="PP501" s="401"/>
      <c r="PQ501" s="401"/>
      <c r="PR501" s="401"/>
      <c r="PS501" s="401"/>
      <c r="PT501" s="401"/>
      <c r="PU501" s="401"/>
      <c r="PV501" s="401"/>
      <c r="PW501" s="401"/>
      <c r="PX501" s="401"/>
      <c r="PY501" s="401"/>
      <c r="PZ501" s="401"/>
      <c r="QA501" s="401"/>
      <c r="QB501" s="401"/>
      <c r="QC501" s="401"/>
      <c r="QD501" s="401"/>
      <c r="QE501" s="401"/>
      <c r="QF501" s="401"/>
      <c r="QG501" s="401"/>
      <c r="QH501" s="401"/>
      <c r="QI501" s="401"/>
      <c r="QJ501" s="401"/>
      <c r="QK501" s="401"/>
      <c r="QL501" s="401"/>
      <c r="QM501" s="401"/>
      <c r="QN501" s="401"/>
      <c r="QO501" s="401"/>
      <c r="QP501" s="401"/>
      <c r="QQ501" s="401"/>
      <c r="QR501" s="401"/>
      <c r="QS501" s="401"/>
      <c r="QT501" s="401"/>
      <c r="QU501" s="401"/>
      <c r="QV501" s="401"/>
      <c r="QW501" s="401"/>
      <c r="QX501" s="401"/>
      <c r="QY501" s="401"/>
      <c r="QZ501" s="401"/>
      <c r="RA501" s="401"/>
      <c r="RB501" s="401"/>
      <c r="RC501" s="401"/>
      <c r="RD501" s="401"/>
      <c r="RE501" s="401"/>
      <c r="RF501" s="401"/>
      <c r="RG501" s="401"/>
      <c r="RH501" s="401"/>
      <c r="RI501" s="401"/>
      <c r="RJ501" s="401"/>
      <c r="RK501" s="401"/>
      <c r="RL501" s="401"/>
      <c r="RM501" s="401"/>
      <c r="RN501" s="401"/>
      <c r="RO501" s="401"/>
      <c r="RP501" s="401"/>
      <c r="RQ501" s="401"/>
      <c r="RR501" s="401"/>
      <c r="RS501" s="401"/>
      <c r="RT501" s="401"/>
      <c r="RU501" s="401"/>
      <c r="RV501" s="401"/>
      <c r="RW501" s="401"/>
      <c r="RX501" s="401"/>
      <c r="RY501" s="401"/>
      <c r="RZ501" s="401"/>
      <c r="SA501" s="401"/>
      <c r="SB501" s="401"/>
      <c r="SC501" s="401"/>
      <c r="SD501" s="401"/>
      <c r="SE501" s="401"/>
      <c r="SF501" s="401"/>
      <c r="SG501" s="401"/>
      <c r="SH501" s="401"/>
      <c r="SI501" s="401"/>
      <c r="SJ501" s="401"/>
      <c r="SK501" s="401"/>
      <c r="SL501" s="401"/>
      <c r="SM501" s="401"/>
      <c r="SN501" s="401"/>
      <c r="SO501" s="401"/>
      <c r="SP501" s="401"/>
      <c r="SQ501" s="401"/>
      <c r="SR501" s="401"/>
      <c r="SS501" s="401"/>
      <c r="ST501" s="401"/>
      <c r="SU501" s="401"/>
      <c r="SV501" s="401"/>
      <c r="SW501" s="401"/>
      <c r="SX501" s="401"/>
      <c r="SY501" s="401"/>
      <c r="SZ501" s="401"/>
      <c r="TA501" s="401"/>
      <c r="TB501" s="401"/>
      <c r="TC501" s="401"/>
      <c r="TD501" s="401"/>
      <c r="TE501" s="401"/>
      <c r="TF501" s="401"/>
      <c r="TG501" s="401"/>
      <c r="TH501" s="401"/>
      <c r="TI501" s="401"/>
      <c r="TJ501" s="401"/>
      <c r="TK501" s="401"/>
      <c r="TL501" s="401"/>
      <c r="TM501" s="401"/>
      <c r="TN501" s="401"/>
      <c r="TO501" s="401"/>
      <c r="TP501" s="401"/>
      <c r="TQ501" s="401"/>
      <c r="TR501" s="401"/>
      <c r="TS501" s="401"/>
      <c r="TT501" s="401"/>
      <c r="TU501" s="401"/>
      <c r="TV501" s="401"/>
      <c r="TW501" s="401"/>
      <c r="TX501" s="401"/>
      <c r="TY501" s="401"/>
      <c r="TZ501" s="401"/>
      <c r="UA501" s="401"/>
      <c r="UB501" s="401"/>
      <c r="UC501" s="401"/>
      <c r="UD501" s="401"/>
      <c r="UE501" s="401"/>
      <c r="UF501" s="401"/>
      <c r="UG501" s="401"/>
      <c r="UH501" s="401"/>
      <c r="UI501" s="401"/>
      <c r="UJ501" s="401"/>
      <c r="UK501" s="401"/>
      <c r="UL501" s="401"/>
      <c r="UM501" s="401"/>
    </row>
    <row r="502" spans="1:559" s="467" customFormat="1" ht="13.95" customHeight="1">
      <c r="A502" s="952" t="s">
        <v>755</v>
      </c>
      <c r="B502" s="450" t="s">
        <v>1847</v>
      </c>
      <c r="C502" s="451" t="s">
        <v>757</v>
      </c>
      <c r="D502" s="451" t="s">
        <v>1848</v>
      </c>
      <c r="E502" s="451" t="s">
        <v>1849</v>
      </c>
      <c r="F502" s="452">
        <v>23.37</v>
      </c>
      <c r="G502" s="452">
        <v>0.56000000000000005</v>
      </c>
      <c r="H502" s="452">
        <v>2.08</v>
      </c>
      <c r="I502" s="453">
        <f>COUNT(F502:F508)</f>
        <v>7</v>
      </c>
      <c r="J502" s="458">
        <f>AVERAGE(F502:F508)</f>
        <v>27.964285714285715</v>
      </c>
      <c r="K502" s="458">
        <f>STDEV(F502:F508)</f>
        <v>11.318271153527029</v>
      </c>
      <c r="L502" s="459">
        <f>K502/J502</f>
        <v>0.40474022004949783</v>
      </c>
      <c r="M502" s="454">
        <f t="shared" si="247"/>
        <v>0.40591762222042466</v>
      </c>
      <c r="N502" s="455">
        <f t="shared" si="248"/>
        <v>0.34240156472230487</v>
      </c>
      <c r="O502" s="455">
        <f t="shared" si="249"/>
        <v>0.31519687055539025</v>
      </c>
      <c r="P502" s="455">
        <f t="shared" si="250"/>
        <v>0.68480312944460975</v>
      </c>
      <c r="Q502" s="456">
        <f t="shared" si="251"/>
        <v>4.7936219061122678</v>
      </c>
      <c r="R502" s="457">
        <f>COUNT(F502:F508)</f>
        <v>7</v>
      </c>
      <c r="S502" s="458">
        <f>AVERAGE(F502:F508)</f>
        <v>27.964285714285715</v>
      </c>
      <c r="T502" s="458">
        <f>STDEV(F502:F508)</f>
        <v>11.318271153527029</v>
      </c>
      <c r="U502" s="459">
        <f>T502/S502</f>
        <v>0.40474022004949783</v>
      </c>
      <c r="V502" s="460">
        <f t="shared" si="252"/>
        <v>4.5942857142857143</v>
      </c>
      <c r="W502" s="460">
        <f t="shared" si="253"/>
        <v>1.6930000000000001</v>
      </c>
      <c r="X502" s="461">
        <f t="shared" si="254"/>
        <v>19.161833062921261</v>
      </c>
      <c r="Y502" s="462" t="str">
        <f t="shared" si="255"/>
        <v>Accept</v>
      </c>
      <c r="Z502" s="461"/>
      <c r="AA502" s="461"/>
      <c r="AB502" s="463"/>
      <c r="AC502" s="463"/>
      <c r="AD502" s="461"/>
      <c r="AE502" s="463"/>
      <c r="AF502" s="464">
        <f>COUNT(F502:F508)</f>
        <v>7</v>
      </c>
      <c r="AG502" s="465">
        <f>AVERAGE(F502:F508)</f>
        <v>27.964285714285715</v>
      </c>
      <c r="AH502" s="465">
        <f>STDEV(F502:F508)</f>
        <v>11.318271153527029</v>
      </c>
      <c r="AI502" s="466">
        <f>AH502/AG502</f>
        <v>0.40474022004949783</v>
      </c>
      <c r="AJ502" s="552"/>
      <c r="AK502" s="552"/>
      <c r="AL502" s="552"/>
      <c r="AM502" s="401"/>
      <c r="AN502" s="401"/>
      <c r="AO502" s="401"/>
      <c r="AP502" s="401"/>
      <c r="AQ502" s="401"/>
      <c r="AR502" s="401"/>
      <c r="AS502" s="401"/>
      <c r="AT502" s="401"/>
      <c r="AU502" s="401"/>
      <c r="AV502" s="401"/>
      <c r="AW502" s="401"/>
      <c r="AX502" s="401"/>
      <c r="AY502" s="401"/>
      <c r="AZ502" s="401"/>
      <c r="BA502" s="401"/>
      <c r="BB502" s="401"/>
      <c r="BC502" s="401"/>
      <c r="BD502" s="401"/>
      <c r="BE502" s="401"/>
      <c r="BF502" s="401"/>
      <c r="BG502" s="401"/>
      <c r="BH502" s="401"/>
      <c r="BI502" s="401"/>
      <c r="BJ502" s="401"/>
      <c r="BK502" s="401"/>
      <c r="BL502" s="401"/>
      <c r="BM502" s="401"/>
      <c r="BN502" s="401"/>
      <c r="BO502" s="401"/>
      <c r="BP502" s="401"/>
      <c r="BQ502" s="401"/>
      <c r="BR502" s="401"/>
      <c r="BS502" s="401"/>
      <c r="BT502" s="401"/>
      <c r="BU502" s="401"/>
      <c r="BV502" s="401"/>
      <c r="BW502" s="401"/>
      <c r="BX502" s="401"/>
      <c r="BY502" s="401"/>
      <c r="BZ502" s="401"/>
      <c r="CA502" s="401"/>
      <c r="CB502" s="401"/>
      <c r="CC502" s="401"/>
      <c r="CD502" s="401"/>
      <c r="CE502" s="401"/>
      <c r="CF502" s="401"/>
      <c r="CG502" s="401"/>
      <c r="CH502" s="401"/>
      <c r="CI502" s="401"/>
      <c r="CJ502" s="401"/>
      <c r="CK502" s="401"/>
      <c r="CL502" s="401"/>
      <c r="CM502" s="401"/>
      <c r="CN502" s="401"/>
      <c r="CO502" s="401"/>
      <c r="CP502" s="401"/>
      <c r="CQ502" s="401"/>
      <c r="CR502" s="401"/>
      <c r="CS502" s="401"/>
      <c r="CT502" s="401"/>
      <c r="CU502" s="401"/>
      <c r="CV502" s="401"/>
      <c r="CW502" s="401"/>
      <c r="CX502" s="401"/>
      <c r="CY502" s="401"/>
      <c r="CZ502" s="401"/>
      <c r="DA502" s="401"/>
      <c r="DB502" s="401"/>
      <c r="DC502" s="401"/>
      <c r="DD502" s="401"/>
      <c r="DE502" s="401"/>
      <c r="DF502" s="401"/>
      <c r="DG502" s="401"/>
      <c r="DH502" s="401"/>
      <c r="DI502" s="401"/>
      <c r="DJ502" s="401"/>
      <c r="DK502" s="401"/>
      <c r="DL502" s="401"/>
      <c r="DM502" s="401"/>
      <c r="DN502" s="401"/>
      <c r="DO502" s="401"/>
      <c r="DP502" s="401"/>
      <c r="DQ502" s="401"/>
      <c r="DR502" s="401"/>
      <c r="DS502" s="401"/>
      <c r="DT502" s="401"/>
      <c r="DU502" s="401"/>
      <c r="DV502" s="401"/>
      <c r="DW502" s="401"/>
      <c r="DX502" s="401"/>
      <c r="DY502" s="401"/>
      <c r="DZ502" s="401"/>
      <c r="EA502" s="401"/>
      <c r="EB502" s="401"/>
      <c r="EC502" s="401"/>
      <c r="ED502" s="401"/>
      <c r="EE502" s="401"/>
      <c r="EF502" s="401"/>
      <c r="EG502" s="401"/>
      <c r="EH502" s="401"/>
      <c r="EI502" s="401"/>
      <c r="EJ502" s="401"/>
      <c r="EK502" s="401"/>
      <c r="EL502" s="401"/>
      <c r="EM502" s="401"/>
      <c r="EN502" s="401"/>
      <c r="EO502" s="401"/>
      <c r="EP502" s="401"/>
      <c r="EQ502" s="401"/>
      <c r="ER502" s="401"/>
      <c r="ES502" s="401"/>
      <c r="ET502" s="401"/>
      <c r="EU502" s="401"/>
      <c r="EV502" s="401"/>
      <c r="EW502" s="401"/>
      <c r="EX502" s="401"/>
      <c r="EY502" s="401"/>
      <c r="EZ502" s="401"/>
      <c r="FA502" s="401"/>
      <c r="FB502" s="401"/>
      <c r="FC502" s="401"/>
      <c r="FD502" s="401"/>
      <c r="FE502" s="401"/>
      <c r="FF502" s="401"/>
      <c r="FG502" s="401"/>
      <c r="FH502" s="401"/>
      <c r="FI502" s="401"/>
      <c r="FJ502" s="401"/>
      <c r="FK502" s="401"/>
      <c r="FL502" s="401"/>
      <c r="FM502" s="401"/>
      <c r="FN502" s="401"/>
      <c r="FO502" s="401"/>
      <c r="FP502" s="401"/>
      <c r="FQ502" s="401"/>
      <c r="FR502" s="401"/>
      <c r="FS502" s="401"/>
      <c r="FT502" s="401"/>
      <c r="FU502" s="401"/>
      <c r="FV502" s="401"/>
      <c r="FW502" s="401"/>
      <c r="FX502" s="401"/>
      <c r="FY502" s="401"/>
      <c r="FZ502" s="401"/>
      <c r="GA502" s="401"/>
      <c r="GB502" s="401"/>
      <c r="GC502" s="401"/>
      <c r="GD502" s="401"/>
      <c r="GE502" s="401"/>
      <c r="GF502" s="401"/>
      <c r="GG502" s="401"/>
      <c r="GH502" s="401"/>
      <c r="GI502" s="401"/>
      <c r="GJ502" s="401"/>
      <c r="GK502" s="401"/>
      <c r="GL502" s="401"/>
      <c r="GM502" s="401"/>
      <c r="GN502" s="401"/>
      <c r="GO502" s="401"/>
      <c r="GP502" s="401"/>
      <c r="GQ502" s="401"/>
      <c r="GR502" s="401"/>
      <c r="GS502" s="401"/>
      <c r="GT502" s="401"/>
      <c r="GU502" s="401"/>
      <c r="GV502" s="401"/>
      <c r="GW502" s="401"/>
      <c r="GX502" s="401"/>
      <c r="GY502" s="401"/>
      <c r="GZ502" s="401"/>
      <c r="HA502" s="401"/>
      <c r="HB502" s="401"/>
      <c r="HC502" s="401"/>
      <c r="HD502" s="401"/>
      <c r="HE502" s="401"/>
      <c r="HF502" s="401"/>
      <c r="HG502" s="401"/>
      <c r="HH502" s="401"/>
      <c r="HI502" s="401"/>
      <c r="HJ502" s="401"/>
      <c r="HK502" s="401"/>
      <c r="HL502" s="401"/>
      <c r="HM502" s="401"/>
      <c r="HN502" s="401"/>
      <c r="HO502" s="401"/>
      <c r="HP502" s="401"/>
      <c r="HQ502" s="401"/>
      <c r="HR502" s="401"/>
      <c r="HS502" s="401"/>
      <c r="HT502" s="401"/>
      <c r="HU502" s="401"/>
      <c r="HV502" s="401"/>
      <c r="HW502" s="401"/>
      <c r="HX502" s="401"/>
      <c r="HY502" s="401"/>
      <c r="HZ502" s="401"/>
      <c r="IA502" s="401"/>
      <c r="IB502" s="401"/>
      <c r="IC502" s="401"/>
      <c r="ID502" s="401"/>
      <c r="IE502" s="401"/>
      <c r="IF502" s="401"/>
      <c r="IG502" s="401"/>
      <c r="IH502" s="401"/>
      <c r="II502" s="401"/>
      <c r="IJ502" s="401"/>
      <c r="IK502" s="401"/>
      <c r="IL502" s="401"/>
      <c r="IM502" s="401"/>
      <c r="IN502" s="401"/>
      <c r="IO502" s="401"/>
      <c r="IP502" s="401"/>
      <c r="IQ502" s="401"/>
      <c r="IR502" s="401"/>
      <c r="IS502" s="401"/>
      <c r="IT502" s="401"/>
      <c r="IU502" s="401"/>
      <c r="IV502" s="401"/>
      <c r="IW502" s="401"/>
      <c r="IX502" s="401"/>
      <c r="IY502" s="401"/>
      <c r="IZ502" s="401"/>
      <c r="JA502" s="401"/>
      <c r="JB502" s="401"/>
      <c r="JC502" s="401"/>
      <c r="JD502" s="401"/>
      <c r="JE502" s="401"/>
      <c r="JF502" s="401"/>
      <c r="JG502" s="401"/>
      <c r="JH502" s="401"/>
      <c r="JI502" s="401"/>
      <c r="JJ502" s="401"/>
      <c r="JK502" s="401"/>
      <c r="JL502" s="401"/>
      <c r="JM502" s="401"/>
      <c r="JN502" s="401"/>
      <c r="JO502" s="401"/>
      <c r="JP502" s="401"/>
      <c r="JQ502" s="401"/>
      <c r="JR502" s="401"/>
      <c r="JS502" s="401"/>
      <c r="JT502" s="401"/>
      <c r="JU502" s="401"/>
      <c r="JV502" s="401"/>
      <c r="JW502" s="401"/>
      <c r="JX502" s="401"/>
      <c r="JY502" s="401"/>
      <c r="JZ502" s="401"/>
      <c r="KA502" s="401"/>
      <c r="KB502" s="401"/>
      <c r="KC502" s="401"/>
      <c r="KD502" s="401"/>
      <c r="KE502" s="401"/>
      <c r="KF502" s="401"/>
      <c r="KG502" s="401"/>
      <c r="KH502" s="401"/>
      <c r="KI502" s="401"/>
      <c r="KJ502" s="401"/>
      <c r="KK502" s="401"/>
      <c r="KL502" s="401"/>
      <c r="KM502" s="401"/>
      <c r="KN502" s="401"/>
      <c r="KO502" s="401"/>
      <c r="KP502" s="401"/>
      <c r="KQ502" s="401"/>
      <c r="KR502" s="401"/>
      <c r="KS502" s="401"/>
      <c r="KT502" s="401"/>
      <c r="KU502" s="401"/>
      <c r="KV502" s="401"/>
      <c r="KW502" s="401"/>
      <c r="KX502" s="401"/>
      <c r="KY502" s="401"/>
      <c r="KZ502" s="401"/>
      <c r="LA502" s="401"/>
      <c r="LB502" s="401"/>
      <c r="LC502" s="401"/>
      <c r="LD502" s="401"/>
      <c r="LE502" s="401"/>
      <c r="LF502" s="401"/>
      <c r="LG502" s="401"/>
      <c r="LH502" s="401"/>
      <c r="LI502" s="401"/>
      <c r="LJ502" s="401"/>
      <c r="LK502" s="401"/>
      <c r="LL502" s="401"/>
      <c r="LM502" s="401"/>
      <c r="LN502" s="401"/>
      <c r="LO502" s="401"/>
      <c r="LP502" s="401"/>
      <c r="LQ502" s="401"/>
      <c r="LR502" s="401"/>
      <c r="LS502" s="401"/>
      <c r="LT502" s="401"/>
      <c r="LU502" s="401"/>
      <c r="LV502" s="401"/>
      <c r="LW502" s="401"/>
      <c r="LX502" s="401"/>
      <c r="LY502" s="401"/>
      <c r="LZ502" s="401"/>
      <c r="MA502" s="401"/>
      <c r="MB502" s="401"/>
      <c r="MC502" s="401"/>
      <c r="MD502" s="401"/>
      <c r="ME502" s="401"/>
      <c r="MF502" s="401"/>
      <c r="MG502" s="401"/>
      <c r="MH502" s="401"/>
      <c r="MI502" s="401"/>
      <c r="MJ502" s="401"/>
      <c r="MK502" s="401"/>
      <c r="ML502" s="401"/>
      <c r="MM502" s="401"/>
      <c r="MN502" s="401"/>
      <c r="MO502" s="401"/>
      <c r="MP502" s="401"/>
      <c r="MQ502" s="401"/>
      <c r="MR502" s="401"/>
      <c r="MS502" s="401"/>
      <c r="MT502" s="401"/>
      <c r="MU502" s="401"/>
      <c r="MV502" s="401"/>
      <c r="MW502" s="401"/>
      <c r="MX502" s="401"/>
      <c r="MY502" s="401"/>
      <c r="MZ502" s="401"/>
      <c r="NA502" s="401"/>
      <c r="NB502" s="401"/>
      <c r="NC502" s="401"/>
      <c r="ND502" s="401"/>
      <c r="NE502" s="401"/>
      <c r="NF502" s="401"/>
      <c r="NG502" s="401"/>
      <c r="NH502" s="401"/>
      <c r="NI502" s="401"/>
      <c r="NJ502" s="401"/>
      <c r="NK502" s="401"/>
      <c r="NL502" s="401"/>
      <c r="NM502" s="401"/>
      <c r="NN502" s="401"/>
      <c r="NO502" s="401"/>
      <c r="NP502" s="401"/>
      <c r="NQ502" s="401"/>
      <c r="NR502" s="401"/>
      <c r="NS502" s="401"/>
      <c r="NT502" s="401"/>
      <c r="NU502" s="401"/>
      <c r="NV502" s="401"/>
      <c r="NW502" s="401"/>
      <c r="NX502" s="401"/>
      <c r="NY502" s="401"/>
      <c r="NZ502" s="401"/>
      <c r="OA502" s="401"/>
      <c r="OB502" s="401"/>
      <c r="OC502" s="401"/>
      <c r="OD502" s="401"/>
      <c r="OE502" s="401"/>
      <c r="OF502" s="401"/>
      <c r="OG502" s="401"/>
      <c r="OH502" s="401"/>
      <c r="OI502" s="401"/>
      <c r="OJ502" s="401"/>
      <c r="OK502" s="401"/>
      <c r="OL502" s="401"/>
      <c r="OM502" s="401"/>
      <c r="ON502" s="401"/>
      <c r="OO502" s="401"/>
      <c r="OP502" s="401"/>
      <c r="OQ502" s="401"/>
      <c r="OR502" s="401"/>
      <c r="OS502" s="401"/>
      <c r="OT502" s="401"/>
      <c r="OU502" s="401"/>
      <c r="OV502" s="401"/>
      <c r="OW502" s="401"/>
      <c r="OX502" s="401"/>
      <c r="OY502" s="401"/>
      <c r="OZ502" s="401"/>
      <c r="PA502" s="401"/>
      <c r="PB502" s="401"/>
      <c r="PC502" s="401"/>
      <c r="PD502" s="401"/>
      <c r="PE502" s="401"/>
      <c r="PF502" s="401"/>
      <c r="PG502" s="401"/>
      <c r="PH502" s="401"/>
      <c r="PI502" s="401"/>
      <c r="PJ502" s="401"/>
      <c r="PK502" s="401"/>
      <c r="PL502" s="401"/>
      <c r="PM502" s="401"/>
      <c r="PN502" s="401"/>
      <c r="PO502" s="401"/>
      <c r="PP502" s="401"/>
      <c r="PQ502" s="401"/>
      <c r="PR502" s="401"/>
      <c r="PS502" s="401"/>
      <c r="PT502" s="401"/>
      <c r="PU502" s="401"/>
      <c r="PV502" s="401"/>
      <c r="PW502" s="401"/>
      <c r="PX502" s="401"/>
      <c r="PY502" s="401"/>
      <c r="PZ502" s="401"/>
      <c r="QA502" s="401"/>
      <c r="QB502" s="401"/>
      <c r="QC502" s="401"/>
      <c r="QD502" s="401"/>
      <c r="QE502" s="401"/>
      <c r="QF502" s="401"/>
      <c r="QG502" s="401"/>
      <c r="QH502" s="401"/>
      <c r="QI502" s="401"/>
      <c r="QJ502" s="401"/>
      <c r="QK502" s="401"/>
      <c r="QL502" s="401"/>
      <c r="QM502" s="401"/>
      <c r="QN502" s="401"/>
      <c r="QO502" s="401"/>
      <c r="QP502" s="401"/>
      <c r="QQ502" s="401"/>
      <c r="QR502" s="401"/>
      <c r="QS502" s="401"/>
      <c r="QT502" s="401"/>
      <c r="QU502" s="401"/>
      <c r="QV502" s="401"/>
      <c r="QW502" s="401"/>
      <c r="QX502" s="401"/>
      <c r="QY502" s="401"/>
      <c r="QZ502" s="401"/>
      <c r="RA502" s="401"/>
      <c r="RB502" s="401"/>
      <c r="RC502" s="401"/>
      <c r="RD502" s="401"/>
      <c r="RE502" s="401"/>
      <c r="RF502" s="401"/>
      <c r="RG502" s="401"/>
      <c r="RH502" s="401"/>
      <c r="RI502" s="401"/>
      <c r="RJ502" s="401"/>
      <c r="RK502" s="401"/>
      <c r="RL502" s="401"/>
      <c r="RM502" s="401"/>
      <c r="RN502" s="401"/>
      <c r="RO502" s="401"/>
      <c r="RP502" s="401"/>
      <c r="RQ502" s="401"/>
      <c r="RR502" s="401"/>
      <c r="RS502" s="401"/>
      <c r="RT502" s="401"/>
      <c r="RU502" s="401"/>
      <c r="RV502" s="401"/>
      <c r="RW502" s="401"/>
      <c r="RX502" s="401"/>
      <c r="RY502" s="401"/>
      <c r="RZ502" s="401"/>
      <c r="SA502" s="401"/>
      <c r="SB502" s="401"/>
      <c r="SC502" s="401"/>
      <c r="SD502" s="401"/>
      <c r="SE502" s="401"/>
      <c r="SF502" s="401"/>
      <c r="SG502" s="401"/>
      <c r="SH502" s="401"/>
      <c r="SI502" s="401"/>
      <c r="SJ502" s="401"/>
      <c r="SK502" s="401"/>
      <c r="SL502" s="401"/>
      <c r="SM502" s="401"/>
      <c r="SN502" s="401"/>
      <c r="SO502" s="401"/>
      <c r="SP502" s="401"/>
      <c r="SQ502" s="401"/>
      <c r="SR502" s="401"/>
      <c r="SS502" s="401"/>
      <c r="ST502" s="401"/>
      <c r="SU502" s="401"/>
      <c r="SV502" s="401"/>
      <c r="SW502" s="401"/>
      <c r="SX502" s="401"/>
      <c r="SY502" s="401"/>
      <c r="SZ502" s="401"/>
      <c r="TA502" s="401"/>
      <c r="TB502" s="401"/>
      <c r="TC502" s="401"/>
      <c r="TD502" s="401"/>
      <c r="TE502" s="401"/>
      <c r="TF502" s="401"/>
      <c r="TG502" s="401"/>
      <c r="TH502" s="401"/>
      <c r="TI502" s="401"/>
      <c r="TJ502" s="401"/>
      <c r="TK502" s="401"/>
      <c r="TL502" s="401"/>
      <c r="TM502" s="401"/>
      <c r="TN502" s="401"/>
      <c r="TO502" s="401"/>
      <c r="TP502" s="401"/>
      <c r="TQ502" s="401"/>
      <c r="TR502" s="401"/>
      <c r="TS502" s="401"/>
      <c r="TT502" s="401"/>
      <c r="TU502" s="401"/>
      <c r="TV502" s="401"/>
      <c r="TW502" s="401"/>
      <c r="TX502" s="401"/>
      <c r="TY502" s="401"/>
      <c r="TZ502" s="401"/>
      <c r="UA502" s="401"/>
      <c r="UB502" s="401"/>
      <c r="UC502" s="401"/>
      <c r="UD502" s="401"/>
      <c r="UE502" s="401"/>
      <c r="UF502" s="401"/>
      <c r="UG502" s="401"/>
      <c r="UH502" s="401"/>
      <c r="UI502" s="401"/>
      <c r="UJ502" s="401"/>
      <c r="UK502" s="401"/>
      <c r="UL502" s="401"/>
      <c r="UM502" s="401"/>
    </row>
    <row r="503" spans="1:559" s="401" customFormat="1" ht="13.95" customHeight="1">
      <c r="A503" s="953"/>
      <c r="B503" s="468" t="s">
        <v>1847</v>
      </c>
      <c r="C503" s="469" t="s">
        <v>757</v>
      </c>
      <c r="D503" s="469" t="s">
        <v>1850</v>
      </c>
      <c r="E503" s="469" t="s">
        <v>1851</v>
      </c>
      <c r="F503" s="470">
        <v>20.8</v>
      </c>
      <c r="G503" s="470">
        <v>0.51</v>
      </c>
      <c r="H503" s="470">
        <v>1.86</v>
      </c>
      <c r="I503" s="471">
        <f t="shared" ref="I503:L508" si="265">I502</f>
        <v>7</v>
      </c>
      <c r="J503" s="472">
        <f t="shared" si="265"/>
        <v>27.964285714285715</v>
      </c>
      <c r="K503" s="472">
        <f t="shared" si="265"/>
        <v>11.318271153527029</v>
      </c>
      <c r="L503" s="473">
        <f t="shared" si="265"/>
        <v>0.40474022004949783</v>
      </c>
      <c r="M503" s="474">
        <f t="shared" si="247"/>
        <v>0.63298410305828035</v>
      </c>
      <c r="N503" s="475">
        <f t="shared" si="248"/>
        <v>0.26337201208975747</v>
      </c>
      <c r="O503" s="475">
        <f t="shared" si="249"/>
        <v>0.47325597582048506</v>
      </c>
      <c r="P503" s="475">
        <f t="shared" si="250"/>
        <v>0.52674402417951494</v>
      </c>
      <c r="Q503" s="476">
        <f t="shared" si="251"/>
        <v>3.6872081692566043</v>
      </c>
      <c r="R503" s="477"/>
      <c r="S503" s="472"/>
      <c r="T503" s="472"/>
      <c r="U503" s="473"/>
      <c r="V503" s="478">
        <f t="shared" si="252"/>
        <v>7.1642857142857146</v>
      </c>
      <c r="W503" s="478">
        <f t="shared" si="253"/>
        <v>1.6930000000000001</v>
      </c>
      <c r="X503" s="479">
        <f t="shared" si="254"/>
        <v>19.161833062921261</v>
      </c>
      <c r="Y503" s="480" t="str">
        <f t="shared" si="255"/>
        <v>Accept</v>
      </c>
      <c r="Z503" s="479"/>
      <c r="AA503" s="479"/>
      <c r="AB503" s="481"/>
      <c r="AC503" s="481"/>
      <c r="AD503" s="479"/>
      <c r="AE503" s="481"/>
      <c r="AF503" s="464"/>
      <c r="AG503" s="482"/>
      <c r="AH503" s="482"/>
      <c r="AI503" s="483"/>
      <c r="AJ503" s="552"/>
      <c r="AK503" s="552"/>
      <c r="AL503" s="552"/>
    </row>
    <row r="504" spans="1:559" s="401" customFormat="1" ht="13.95" customHeight="1">
      <c r="A504" s="953"/>
      <c r="B504" s="468" t="s">
        <v>1847</v>
      </c>
      <c r="C504" s="469" t="s">
        <v>757</v>
      </c>
      <c r="D504" s="469" t="s">
        <v>1852</v>
      </c>
      <c r="E504" s="469" t="s">
        <v>1853</v>
      </c>
      <c r="F504" s="470">
        <v>23.72</v>
      </c>
      <c r="G504" s="470">
        <v>0.45</v>
      </c>
      <c r="H504" s="470">
        <v>2.09</v>
      </c>
      <c r="I504" s="471">
        <f t="shared" si="265"/>
        <v>7</v>
      </c>
      <c r="J504" s="472">
        <f t="shared" si="265"/>
        <v>27.964285714285715</v>
      </c>
      <c r="K504" s="472">
        <f t="shared" si="265"/>
        <v>11.318271153527029</v>
      </c>
      <c r="L504" s="473">
        <f t="shared" si="265"/>
        <v>0.40474022004949783</v>
      </c>
      <c r="M504" s="474">
        <f t="shared" si="247"/>
        <v>0.3749941715226624</v>
      </c>
      <c r="N504" s="475">
        <f t="shared" si="248"/>
        <v>0.3538324006786322</v>
      </c>
      <c r="O504" s="475">
        <f t="shared" si="249"/>
        <v>0.29233519864273561</v>
      </c>
      <c r="P504" s="475">
        <f t="shared" si="250"/>
        <v>0.70766480135726439</v>
      </c>
      <c r="Q504" s="476">
        <f t="shared" si="251"/>
        <v>4.9536536095008508</v>
      </c>
      <c r="R504" s="477"/>
      <c r="S504" s="472"/>
      <c r="T504" s="472"/>
      <c r="U504" s="473"/>
      <c r="V504" s="478">
        <f t="shared" si="252"/>
        <v>4.2442857142857164</v>
      </c>
      <c r="W504" s="478">
        <f t="shared" si="253"/>
        <v>1.6930000000000001</v>
      </c>
      <c r="X504" s="479">
        <f t="shared" si="254"/>
        <v>19.161833062921261</v>
      </c>
      <c r="Y504" s="480" t="str">
        <f t="shared" si="255"/>
        <v>Accept</v>
      </c>
      <c r="Z504" s="479"/>
      <c r="AA504" s="479"/>
      <c r="AB504" s="481"/>
      <c r="AC504" s="481"/>
      <c r="AD504" s="479"/>
      <c r="AE504" s="481"/>
      <c r="AF504" s="464"/>
      <c r="AG504" s="482"/>
      <c r="AH504" s="482"/>
      <c r="AI504" s="483"/>
      <c r="AJ504" s="552"/>
      <c r="AK504" s="552"/>
      <c r="AL504" s="552"/>
    </row>
    <row r="505" spans="1:559" s="401" customFormat="1" ht="13.95" customHeight="1">
      <c r="A505" s="953"/>
      <c r="B505" s="468" t="s">
        <v>1847</v>
      </c>
      <c r="C505" s="469" t="s">
        <v>757</v>
      </c>
      <c r="D505" s="469" t="s">
        <v>1854</v>
      </c>
      <c r="E505" s="469" t="s">
        <v>1855</v>
      </c>
      <c r="F505" s="470">
        <v>44.71</v>
      </c>
      <c r="G505" s="470">
        <v>0.79</v>
      </c>
      <c r="H505" s="470">
        <v>3.94</v>
      </c>
      <c r="I505" s="471">
        <f t="shared" si="265"/>
        <v>7</v>
      </c>
      <c r="J505" s="472">
        <f t="shared" si="265"/>
        <v>27.964285714285715</v>
      </c>
      <c r="K505" s="472">
        <f t="shared" si="265"/>
        <v>11.318271153527029</v>
      </c>
      <c r="L505" s="473">
        <f t="shared" si="265"/>
        <v>0.40474022004949783</v>
      </c>
      <c r="M505" s="474">
        <f t="shared" si="247"/>
        <v>1.4795293431802916</v>
      </c>
      <c r="N505" s="475">
        <f t="shared" si="248"/>
        <v>0.93050055255497166</v>
      </c>
      <c r="O505" s="475">
        <f t="shared" si="249"/>
        <v>0.86100110510994332</v>
      </c>
      <c r="P505" s="475">
        <f t="shared" si="250"/>
        <v>0.13899889489005668</v>
      </c>
      <c r="Q505" s="476">
        <f t="shared" si="251"/>
        <v>0.97299226423039675</v>
      </c>
      <c r="R505" s="477"/>
      <c r="S505" s="472"/>
      <c r="T505" s="472"/>
      <c r="U505" s="473"/>
      <c r="V505" s="478">
        <f t="shared" si="252"/>
        <v>16.745714285714286</v>
      </c>
      <c r="W505" s="478">
        <f t="shared" si="253"/>
        <v>1.6930000000000001</v>
      </c>
      <c r="X505" s="479">
        <f t="shared" si="254"/>
        <v>19.161833062921261</v>
      </c>
      <c r="Y505" s="480" t="str">
        <f t="shared" si="255"/>
        <v>Accept</v>
      </c>
      <c r="Z505" s="479"/>
      <c r="AA505" s="479"/>
      <c r="AB505" s="481"/>
      <c r="AC505" s="481"/>
      <c r="AD505" s="479"/>
      <c r="AE505" s="481"/>
      <c r="AF505" s="464"/>
      <c r="AG505" s="482"/>
      <c r="AH505" s="482"/>
      <c r="AI505" s="483"/>
      <c r="AJ505" s="552"/>
      <c r="AK505" s="552"/>
      <c r="AL505" s="552"/>
    </row>
    <row r="506" spans="1:559" s="401" customFormat="1" ht="13.95" customHeight="1">
      <c r="A506" s="953"/>
      <c r="B506" s="468" t="s">
        <v>1847</v>
      </c>
      <c r="C506" s="469" t="s">
        <v>757</v>
      </c>
      <c r="D506" s="469" t="s">
        <v>1856</v>
      </c>
      <c r="E506" s="469" t="s">
        <v>1857</v>
      </c>
      <c r="F506" s="470">
        <v>43.99</v>
      </c>
      <c r="G506" s="470">
        <v>2.92</v>
      </c>
      <c r="H506" s="470">
        <v>4.79</v>
      </c>
      <c r="I506" s="471">
        <f t="shared" si="265"/>
        <v>7</v>
      </c>
      <c r="J506" s="472">
        <f t="shared" si="265"/>
        <v>27.964285714285715</v>
      </c>
      <c r="K506" s="472">
        <f t="shared" si="265"/>
        <v>11.318271153527029</v>
      </c>
      <c r="L506" s="473">
        <f t="shared" si="265"/>
        <v>0.40474022004949783</v>
      </c>
      <c r="M506" s="474">
        <f t="shared" si="247"/>
        <v>1.4159153874591803</v>
      </c>
      <c r="N506" s="475">
        <f t="shared" si="248"/>
        <v>0.92159986041790287</v>
      </c>
      <c r="O506" s="475">
        <f t="shared" si="249"/>
        <v>0.84319972083580574</v>
      </c>
      <c r="P506" s="475">
        <f t="shared" si="250"/>
        <v>0.15680027916419426</v>
      </c>
      <c r="Q506" s="476">
        <f t="shared" si="251"/>
        <v>1.0976019541493598</v>
      </c>
      <c r="R506" s="477"/>
      <c r="S506" s="472"/>
      <c r="T506" s="472"/>
      <c r="U506" s="473"/>
      <c r="V506" s="478">
        <f t="shared" si="252"/>
        <v>16.025714285714287</v>
      </c>
      <c r="W506" s="478">
        <f t="shared" si="253"/>
        <v>1.6930000000000001</v>
      </c>
      <c r="X506" s="479">
        <f t="shared" si="254"/>
        <v>19.161833062921261</v>
      </c>
      <c r="Y506" s="480" t="str">
        <f t="shared" si="255"/>
        <v>Accept</v>
      </c>
      <c r="Z506" s="479"/>
      <c r="AA506" s="479"/>
      <c r="AB506" s="481"/>
      <c r="AC506" s="481"/>
      <c r="AD506" s="479"/>
      <c r="AE506" s="481"/>
      <c r="AF506" s="464"/>
      <c r="AG506" s="482"/>
      <c r="AH506" s="482"/>
      <c r="AI506" s="483"/>
      <c r="AJ506" s="552"/>
      <c r="AK506" s="552"/>
      <c r="AL506" s="552"/>
    </row>
    <row r="507" spans="1:559" s="401" customFormat="1" ht="13.95" customHeight="1">
      <c r="A507" s="953"/>
      <c r="B507" s="468" t="s">
        <v>1847</v>
      </c>
      <c r="C507" s="469" t="s">
        <v>757</v>
      </c>
      <c r="D507" s="469" t="s">
        <v>1858</v>
      </c>
      <c r="E507" s="469" t="s">
        <v>1859</v>
      </c>
      <c r="F507" s="470">
        <v>19.170000000000002</v>
      </c>
      <c r="G507" s="470">
        <v>0.39</v>
      </c>
      <c r="H507" s="470">
        <v>1.69</v>
      </c>
      <c r="I507" s="471">
        <f t="shared" si="265"/>
        <v>7</v>
      </c>
      <c r="J507" s="472">
        <f t="shared" si="265"/>
        <v>27.964285714285715</v>
      </c>
      <c r="K507" s="472">
        <f t="shared" si="265"/>
        <v>11.318271153527029</v>
      </c>
      <c r="L507" s="473">
        <f t="shared" si="265"/>
        <v>0.40474022004949783</v>
      </c>
      <c r="M507" s="474">
        <f t="shared" si="247"/>
        <v>0.776999030593574</v>
      </c>
      <c r="N507" s="475">
        <f t="shared" si="248"/>
        <v>0.21857967113366969</v>
      </c>
      <c r="O507" s="475">
        <f t="shared" si="249"/>
        <v>0.56284065773266057</v>
      </c>
      <c r="P507" s="475">
        <f t="shared" si="250"/>
        <v>0.43715934226733938</v>
      </c>
      <c r="Q507" s="476">
        <f t="shared" si="251"/>
        <v>3.0601153958713758</v>
      </c>
      <c r="R507" s="477"/>
      <c r="S507" s="472"/>
      <c r="T507" s="472"/>
      <c r="U507" s="473"/>
      <c r="V507" s="478">
        <f t="shared" si="252"/>
        <v>8.7942857142857136</v>
      </c>
      <c r="W507" s="478">
        <f t="shared" si="253"/>
        <v>1.6930000000000001</v>
      </c>
      <c r="X507" s="479">
        <f t="shared" si="254"/>
        <v>19.161833062921261</v>
      </c>
      <c r="Y507" s="480" t="str">
        <f t="shared" si="255"/>
        <v>Accept</v>
      </c>
      <c r="Z507" s="479"/>
      <c r="AA507" s="479"/>
      <c r="AB507" s="481"/>
      <c r="AC507" s="481"/>
      <c r="AD507" s="479"/>
      <c r="AE507" s="481"/>
      <c r="AF507" s="464"/>
      <c r="AG507" s="482"/>
      <c r="AH507" s="482"/>
      <c r="AI507" s="483"/>
      <c r="AJ507" s="552"/>
      <c r="AK507" s="552"/>
      <c r="AL507" s="552"/>
    </row>
    <row r="508" spans="1:559" s="501" customFormat="1" ht="13.95" customHeight="1">
      <c r="A508" s="953"/>
      <c r="B508" s="484" t="s">
        <v>1847</v>
      </c>
      <c r="C508" s="485" t="s">
        <v>757</v>
      </c>
      <c r="D508" s="485" t="s">
        <v>1860</v>
      </c>
      <c r="E508" s="485" t="s">
        <v>1861</v>
      </c>
      <c r="F508" s="486">
        <v>19.989999999999998</v>
      </c>
      <c r="G508" s="486">
        <v>0.51</v>
      </c>
      <c r="H508" s="486">
        <v>1.79</v>
      </c>
      <c r="I508" s="487">
        <f t="shared" si="265"/>
        <v>7</v>
      </c>
      <c r="J508" s="488">
        <f t="shared" si="265"/>
        <v>27.964285714285715</v>
      </c>
      <c r="K508" s="488">
        <f t="shared" si="265"/>
        <v>11.318271153527029</v>
      </c>
      <c r="L508" s="489">
        <f t="shared" si="265"/>
        <v>0.40474022004949783</v>
      </c>
      <c r="M508" s="490">
        <f t="shared" si="247"/>
        <v>0.70454980324453087</v>
      </c>
      <c r="N508" s="491">
        <f t="shared" si="248"/>
        <v>0.24054522311121751</v>
      </c>
      <c r="O508" s="491">
        <f t="shared" si="249"/>
        <v>0.51890955377756498</v>
      </c>
      <c r="P508" s="491">
        <f t="shared" si="250"/>
        <v>0.48109044622243502</v>
      </c>
      <c r="Q508" s="492">
        <f t="shared" si="251"/>
        <v>3.3676331235570451</v>
      </c>
      <c r="R508" s="493"/>
      <c r="S508" s="488"/>
      <c r="T508" s="488"/>
      <c r="U508" s="489"/>
      <c r="V508" s="494">
        <f t="shared" si="252"/>
        <v>7.9742857142857169</v>
      </c>
      <c r="W508" s="494">
        <f t="shared" si="253"/>
        <v>1.6930000000000001</v>
      </c>
      <c r="X508" s="495">
        <f t="shared" si="254"/>
        <v>19.161833062921261</v>
      </c>
      <c r="Y508" s="496" t="str">
        <f t="shared" si="255"/>
        <v>Accept</v>
      </c>
      <c r="Z508" s="495"/>
      <c r="AA508" s="495"/>
      <c r="AB508" s="497"/>
      <c r="AC508" s="497"/>
      <c r="AD508" s="495"/>
      <c r="AE508" s="497"/>
      <c r="AF508" s="498"/>
      <c r="AG508" s="499"/>
      <c r="AH508" s="499"/>
      <c r="AI508" s="500"/>
      <c r="AJ508" s="552"/>
      <c r="AK508" s="552"/>
      <c r="AL508" s="552"/>
      <c r="AM508" s="401"/>
      <c r="AN508" s="401"/>
      <c r="AO508" s="401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01"/>
      <c r="AZ508" s="401"/>
      <c r="BA508" s="401"/>
      <c r="BB508" s="401"/>
      <c r="BC508" s="401"/>
      <c r="BD508" s="401"/>
      <c r="BE508" s="401"/>
      <c r="BF508" s="401"/>
      <c r="BG508" s="401"/>
      <c r="BH508" s="401"/>
      <c r="BI508" s="401"/>
      <c r="BJ508" s="401"/>
      <c r="BK508" s="401"/>
      <c r="BL508" s="401"/>
      <c r="BM508" s="401"/>
      <c r="BN508" s="401"/>
      <c r="BO508" s="401"/>
      <c r="BP508" s="401"/>
      <c r="BQ508" s="401"/>
      <c r="BR508" s="401"/>
      <c r="BS508" s="401"/>
      <c r="BT508" s="401"/>
      <c r="BU508" s="401"/>
      <c r="BV508" s="401"/>
      <c r="BW508" s="401"/>
      <c r="BX508" s="401"/>
      <c r="BY508" s="401"/>
      <c r="BZ508" s="401"/>
      <c r="CA508" s="401"/>
      <c r="CB508" s="401"/>
      <c r="CC508" s="401"/>
      <c r="CD508" s="401"/>
      <c r="CE508" s="401"/>
      <c r="CF508" s="401"/>
      <c r="CG508" s="401"/>
      <c r="CH508" s="401"/>
      <c r="CI508" s="401"/>
      <c r="CJ508" s="401"/>
      <c r="CK508" s="401"/>
      <c r="CL508" s="401"/>
      <c r="CM508" s="401"/>
      <c r="CN508" s="401"/>
      <c r="CO508" s="401"/>
      <c r="CP508" s="401"/>
      <c r="CQ508" s="401"/>
      <c r="CR508" s="401"/>
      <c r="CS508" s="401"/>
      <c r="CT508" s="401"/>
      <c r="CU508" s="401"/>
      <c r="CV508" s="401"/>
      <c r="CW508" s="401"/>
      <c r="CX508" s="401"/>
      <c r="CY508" s="401"/>
      <c r="CZ508" s="401"/>
      <c r="DA508" s="401"/>
      <c r="DB508" s="401"/>
      <c r="DC508" s="401"/>
      <c r="DD508" s="401"/>
      <c r="DE508" s="401"/>
      <c r="DF508" s="401"/>
      <c r="DG508" s="401"/>
      <c r="DH508" s="401"/>
      <c r="DI508" s="401"/>
      <c r="DJ508" s="401"/>
      <c r="DK508" s="401"/>
      <c r="DL508" s="401"/>
      <c r="DM508" s="401"/>
      <c r="DN508" s="401"/>
      <c r="DO508" s="401"/>
      <c r="DP508" s="401"/>
      <c r="DQ508" s="401"/>
      <c r="DR508" s="401"/>
      <c r="DS508" s="401"/>
      <c r="DT508" s="401"/>
      <c r="DU508" s="401"/>
      <c r="DV508" s="401"/>
      <c r="DW508" s="401"/>
      <c r="DX508" s="401"/>
      <c r="DY508" s="401"/>
      <c r="DZ508" s="401"/>
      <c r="EA508" s="401"/>
      <c r="EB508" s="401"/>
      <c r="EC508" s="401"/>
      <c r="ED508" s="401"/>
      <c r="EE508" s="401"/>
      <c r="EF508" s="401"/>
      <c r="EG508" s="401"/>
      <c r="EH508" s="401"/>
      <c r="EI508" s="401"/>
      <c r="EJ508" s="401"/>
      <c r="EK508" s="401"/>
      <c r="EL508" s="401"/>
      <c r="EM508" s="401"/>
      <c r="EN508" s="401"/>
      <c r="EO508" s="401"/>
      <c r="EP508" s="401"/>
      <c r="EQ508" s="401"/>
      <c r="ER508" s="401"/>
      <c r="ES508" s="401"/>
      <c r="ET508" s="401"/>
      <c r="EU508" s="401"/>
      <c r="EV508" s="401"/>
      <c r="EW508" s="401"/>
      <c r="EX508" s="401"/>
      <c r="EY508" s="401"/>
      <c r="EZ508" s="401"/>
      <c r="FA508" s="401"/>
      <c r="FB508" s="401"/>
      <c r="FC508" s="401"/>
      <c r="FD508" s="401"/>
      <c r="FE508" s="401"/>
      <c r="FF508" s="401"/>
      <c r="FG508" s="401"/>
      <c r="FH508" s="401"/>
      <c r="FI508" s="401"/>
      <c r="FJ508" s="401"/>
      <c r="FK508" s="401"/>
      <c r="FL508" s="401"/>
      <c r="FM508" s="401"/>
      <c r="FN508" s="401"/>
      <c r="FO508" s="401"/>
      <c r="FP508" s="401"/>
      <c r="FQ508" s="401"/>
      <c r="FR508" s="401"/>
      <c r="FS508" s="401"/>
      <c r="FT508" s="401"/>
      <c r="FU508" s="401"/>
      <c r="FV508" s="401"/>
      <c r="FW508" s="401"/>
      <c r="FX508" s="401"/>
      <c r="FY508" s="401"/>
      <c r="FZ508" s="401"/>
      <c r="GA508" s="401"/>
      <c r="GB508" s="401"/>
      <c r="GC508" s="401"/>
      <c r="GD508" s="401"/>
      <c r="GE508" s="401"/>
      <c r="GF508" s="401"/>
      <c r="GG508" s="401"/>
      <c r="GH508" s="401"/>
      <c r="GI508" s="401"/>
      <c r="GJ508" s="401"/>
      <c r="GK508" s="401"/>
      <c r="GL508" s="401"/>
      <c r="GM508" s="401"/>
      <c r="GN508" s="401"/>
      <c r="GO508" s="401"/>
      <c r="GP508" s="401"/>
      <c r="GQ508" s="401"/>
      <c r="GR508" s="401"/>
      <c r="GS508" s="401"/>
      <c r="GT508" s="401"/>
      <c r="GU508" s="401"/>
      <c r="GV508" s="401"/>
      <c r="GW508" s="401"/>
      <c r="GX508" s="401"/>
      <c r="GY508" s="401"/>
      <c r="GZ508" s="401"/>
      <c r="HA508" s="401"/>
      <c r="HB508" s="401"/>
      <c r="HC508" s="401"/>
      <c r="HD508" s="401"/>
      <c r="HE508" s="401"/>
      <c r="HF508" s="401"/>
      <c r="HG508" s="401"/>
      <c r="HH508" s="401"/>
      <c r="HI508" s="401"/>
      <c r="HJ508" s="401"/>
      <c r="HK508" s="401"/>
      <c r="HL508" s="401"/>
      <c r="HM508" s="401"/>
      <c r="HN508" s="401"/>
      <c r="HO508" s="401"/>
      <c r="HP508" s="401"/>
      <c r="HQ508" s="401"/>
      <c r="HR508" s="401"/>
      <c r="HS508" s="401"/>
      <c r="HT508" s="401"/>
      <c r="HU508" s="401"/>
      <c r="HV508" s="401"/>
      <c r="HW508" s="401"/>
      <c r="HX508" s="401"/>
      <c r="HY508" s="401"/>
      <c r="HZ508" s="401"/>
      <c r="IA508" s="401"/>
      <c r="IB508" s="401"/>
      <c r="IC508" s="401"/>
      <c r="ID508" s="401"/>
      <c r="IE508" s="401"/>
      <c r="IF508" s="401"/>
      <c r="IG508" s="401"/>
      <c r="IH508" s="401"/>
      <c r="II508" s="401"/>
      <c r="IJ508" s="401"/>
      <c r="IK508" s="401"/>
      <c r="IL508" s="401"/>
      <c r="IM508" s="401"/>
      <c r="IN508" s="401"/>
      <c r="IO508" s="401"/>
      <c r="IP508" s="401"/>
      <c r="IQ508" s="401"/>
      <c r="IR508" s="401"/>
      <c r="IS508" s="401"/>
      <c r="IT508" s="401"/>
      <c r="IU508" s="401"/>
      <c r="IV508" s="401"/>
      <c r="IW508" s="401"/>
      <c r="IX508" s="401"/>
      <c r="IY508" s="401"/>
      <c r="IZ508" s="401"/>
      <c r="JA508" s="401"/>
      <c r="JB508" s="401"/>
      <c r="JC508" s="401"/>
      <c r="JD508" s="401"/>
      <c r="JE508" s="401"/>
      <c r="JF508" s="401"/>
      <c r="JG508" s="401"/>
      <c r="JH508" s="401"/>
      <c r="JI508" s="401"/>
      <c r="JJ508" s="401"/>
      <c r="JK508" s="401"/>
      <c r="JL508" s="401"/>
      <c r="JM508" s="401"/>
      <c r="JN508" s="401"/>
      <c r="JO508" s="401"/>
      <c r="JP508" s="401"/>
      <c r="JQ508" s="401"/>
      <c r="JR508" s="401"/>
      <c r="JS508" s="401"/>
      <c r="JT508" s="401"/>
      <c r="JU508" s="401"/>
      <c r="JV508" s="401"/>
      <c r="JW508" s="401"/>
      <c r="JX508" s="401"/>
      <c r="JY508" s="401"/>
      <c r="JZ508" s="401"/>
      <c r="KA508" s="401"/>
      <c r="KB508" s="401"/>
      <c r="KC508" s="401"/>
      <c r="KD508" s="401"/>
      <c r="KE508" s="401"/>
      <c r="KF508" s="401"/>
      <c r="KG508" s="401"/>
      <c r="KH508" s="401"/>
      <c r="KI508" s="401"/>
      <c r="KJ508" s="401"/>
      <c r="KK508" s="401"/>
      <c r="KL508" s="401"/>
      <c r="KM508" s="401"/>
      <c r="KN508" s="401"/>
      <c r="KO508" s="401"/>
      <c r="KP508" s="401"/>
      <c r="KQ508" s="401"/>
      <c r="KR508" s="401"/>
      <c r="KS508" s="401"/>
      <c r="KT508" s="401"/>
      <c r="KU508" s="401"/>
      <c r="KV508" s="401"/>
      <c r="KW508" s="401"/>
      <c r="KX508" s="401"/>
      <c r="KY508" s="401"/>
      <c r="KZ508" s="401"/>
      <c r="LA508" s="401"/>
      <c r="LB508" s="401"/>
      <c r="LC508" s="401"/>
      <c r="LD508" s="401"/>
      <c r="LE508" s="401"/>
      <c r="LF508" s="401"/>
      <c r="LG508" s="401"/>
      <c r="LH508" s="401"/>
      <c r="LI508" s="401"/>
      <c r="LJ508" s="401"/>
      <c r="LK508" s="401"/>
      <c r="LL508" s="401"/>
      <c r="LM508" s="401"/>
      <c r="LN508" s="401"/>
      <c r="LO508" s="401"/>
      <c r="LP508" s="401"/>
      <c r="LQ508" s="401"/>
      <c r="LR508" s="401"/>
      <c r="LS508" s="401"/>
      <c r="LT508" s="401"/>
      <c r="LU508" s="401"/>
      <c r="LV508" s="401"/>
      <c r="LW508" s="401"/>
      <c r="LX508" s="401"/>
      <c r="LY508" s="401"/>
      <c r="LZ508" s="401"/>
      <c r="MA508" s="401"/>
      <c r="MB508" s="401"/>
      <c r="MC508" s="401"/>
      <c r="MD508" s="401"/>
      <c r="ME508" s="401"/>
      <c r="MF508" s="401"/>
      <c r="MG508" s="401"/>
      <c r="MH508" s="401"/>
      <c r="MI508" s="401"/>
      <c r="MJ508" s="401"/>
      <c r="MK508" s="401"/>
      <c r="ML508" s="401"/>
      <c r="MM508" s="401"/>
      <c r="MN508" s="401"/>
      <c r="MO508" s="401"/>
      <c r="MP508" s="401"/>
      <c r="MQ508" s="401"/>
      <c r="MR508" s="401"/>
      <c r="MS508" s="401"/>
      <c r="MT508" s="401"/>
      <c r="MU508" s="401"/>
      <c r="MV508" s="401"/>
      <c r="MW508" s="401"/>
      <c r="MX508" s="401"/>
      <c r="MY508" s="401"/>
      <c r="MZ508" s="401"/>
      <c r="NA508" s="401"/>
      <c r="NB508" s="401"/>
      <c r="NC508" s="401"/>
      <c r="ND508" s="401"/>
      <c r="NE508" s="401"/>
      <c r="NF508" s="401"/>
      <c r="NG508" s="401"/>
      <c r="NH508" s="401"/>
      <c r="NI508" s="401"/>
      <c r="NJ508" s="401"/>
      <c r="NK508" s="401"/>
      <c r="NL508" s="401"/>
      <c r="NM508" s="401"/>
      <c r="NN508" s="401"/>
      <c r="NO508" s="401"/>
      <c r="NP508" s="401"/>
      <c r="NQ508" s="401"/>
      <c r="NR508" s="401"/>
      <c r="NS508" s="401"/>
      <c r="NT508" s="401"/>
      <c r="NU508" s="401"/>
      <c r="NV508" s="401"/>
      <c r="NW508" s="401"/>
      <c r="NX508" s="401"/>
      <c r="NY508" s="401"/>
      <c r="NZ508" s="401"/>
      <c r="OA508" s="401"/>
      <c r="OB508" s="401"/>
      <c r="OC508" s="401"/>
      <c r="OD508" s="401"/>
      <c r="OE508" s="401"/>
      <c r="OF508" s="401"/>
      <c r="OG508" s="401"/>
      <c r="OH508" s="401"/>
      <c r="OI508" s="401"/>
      <c r="OJ508" s="401"/>
      <c r="OK508" s="401"/>
      <c r="OL508" s="401"/>
      <c r="OM508" s="401"/>
      <c r="ON508" s="401"/>
      <c r="OO508" s="401"/>
      <c r="OP508" s="401"/>
      <c r="OQ508" s="401"/>
      <c r="OR508" s="401"/>
      <c r="OS508" s="401"/>
      <c r="OT508" s="401"/>
      <c r="OU508" s="401"/>
      <c r="OV508" s="401"/>
      <c r="OW508" s="401"/>
      <c r="OX508" s="401"/>
      <c r="OY508" s="401"/>
      <c r="OZ508" s="401"/>
      <c r="PA508" s="401"/>
      <c r="PB508" s="401"/>
      <c r="PC508" s="401"/>
      <c r="PD508" s="401"/>
      <c r="PE508" s="401"/>
      <c r="PF508" s="401"/>
      <c r="PG508" s="401"/>
      <c r="PH508" s="401"/>
      <c r="PI508" s="401"/>
      <c r="PJ508" s="401"/>
      <c r="PK508" s="401"/>
      <c r="PL508" s="401"/>
      <c r="PM508" s="401"/>
      <c r="PN508" s="401"/>
      <c r="PO508" s="401"/>
      <c r="PP508" s="401"/>
      <c r="PQ508" s="401"/>
      <c r="PR508" s="401"/>
      <c r="PS508" s="401"/>
      <c r="PT508" s="401"/>
      <c r="PU508" s="401"/>
      <c r="PV508" s="401"/>
      <c r="PW508" s="401"/>
      <c r="PX508" s="401"/>
      <c r="PY508" s="401"/>
      <c r="PZ508" s="401"/>
      <c r="QA508" s="401"/>
      <c r="QB508" s="401"/>
      <c r="QC508" s="401"/>
      <c r="QD508" s="401"/>
      <c r="QE508" s="401"/>
      <c r="QF508" s="401"/>
      <c r="QG508" s="401"/>
      <c r="QH508" s="401"/>
      <c r="QI508" s="401"/>
      <c r="QJ508" s="401"/>
      <c r="QK508" s="401"/>
      <c r="QL508" s="401"/>
      <c r="QM508" s="401"/>
      <c r="QN508" s="401"/>
      <c r="QO508" s="401"/>
      <c r="QP508" s="401"/>
      <c r="QQ508" s="401"/>
      <c r="QR508" s="401"/>
      <c r="QS508" s="401"/>
      <c r="QT508" s="401"/>
      <c r="QU508" s="401"/>
      <c r="QV508" s="401"/>
      <c r="QW508" s="401"/>
      <c r="QX508" s="401"/>
      <c r="QY508" s="401"/>
      <c r="QZ508" s="401"/>
      <c r="RA508" s="401"/>
      <c r="RB508" s="401"/>
      <c r="RC508" s="401"/>
      <c r="RD508" s="401"/>
      <c r="RE508" s="401"/>
      <c r="RF508" s="401"/>
      <c r="RG508" s="401"/>
      <c r="RH508" s="401"/>
      <c r="RI508" s="401"/>
      <c r="RJ508" s="401"/>
      <c r="RK508" s="401"/>
      <c r="RL508" s="401"/>
      <c r="RM508" s="401"/>
      <c r="RN508" s="401"/>
      <c r="RO508" s="401"/>
      <c r="RP508" s="401"/>
      <c r="RQ508" s="401"/>
      <c r="RR508" s="401"/>
      <c r="RS508" s="401"/>
      <c r="RT508" s="401"/>
      <c r="RU508" s="401"/>
      <c r="RV508" s="401"/>
      <c r="RW508" s="401"/>
      <c r="RX508" s="401"/>
      <c r="RY508" s="401"/>
      <c r="RZ508" s="401"/>
      <c r="SA508" s="401"/>
      <c r="SB508" s="401"/>
      <c r="SC508" s="401"/>
      <c r="SD508" s="401"/>
      <c r="SE508" s="401"/>
      <c r="SF508" s="401"/>
      <c r="SG508" s="401"/>
      <c r="SH508" s="401"/>
      <c r="SI508" s="401"/>
      <c r="SJ508" s="401"/>
      <c r="SK508" s="401"/>
      <c r="SL508" s="401"/>
      <c r="SM508" s="401"/>
      <c r="SN508" s="401"/>
      <c r="SO508" s="401"/>
      <c r="SP508" s="401"/>
      <c r="SQ508" s="401"/>
      <c r="SR508" s="401"/>
      <c r="SS508" s="401"/>
      <c r="ST508" s="401"/>
      <c r="SU508" s="401"/>
      <c r="SV508" s="401"/>
      <c r="SW508" s="401"/>
      <c r="SX508" s="401"/>
      <c r="SY508" s="401"/>
      <c r="SZ508" s="401"/>
      <c r="TA508" s="401"/>
      <c r="TB508" s="401"/>
      <c r="TC508" s="401"/>
      <c r="TD508" s="401"/>
      <c r="TE508" s="401"/>
      <c r="TF508" s="401"/>
      <c r="TG508" s="401"/>
      <c r="TH508" s="401"/>
      <c r="TI508" s="401"/>
      <c r="TJ508" s="401"/>
      <c r="TK508" s="401"/>
      <c r="TL508" s="401"/>
      <c r="TM508" s="401"/>
      <c r="TN508" s="401"/>
      <c r="TO508" s="401"/>
      <c r="TP508" s="401"/>
      <c r="TQ508" s="401"/>
      <c r="TR508" s="401"/>
      <c r="TS508" s="401"/>
      <c r="TT508" s="401"/>
      <c r="TU508" s="401"/>
      <c r="TV508" s="401"/>
      <c r="TW508" s="401"/>
      <c r="TX508" s="401"/>
      <c r="TY508" s="401"/>
      <c r="TZ508" s="401"/>
      <c r="UA508" s="401"/>
      <c r="UB508" s="401"/>
      <c r="UC508" s="401"/>
      <c r="UD508" s="401"/>
      <c r="UE508" s="401"/>
      <c r="UF508" s="401"/>
      <c r="UG508" s="401"/>
      <c r="UH508" s="401"/>
      <c r="UI508" s="401"/>
      <c r="UJ508" s="401"/>
      <c r="UK508" s="401"/>
      <c r="UL508" s="401"/>
      <c r="UM508" s="401"/>
    </row>
    <row r="509" spans="1:559" s="467" customFormat="1" ht="13.95" customHeight="1">
      <c r="A509" s="953"/>
      <c r="B509" s="450" t="s">
        <v>1847</v>
      </c>
      <c r="C509" s="451" t="s">
        <v>759</v>
      </c>
      <c r="D509" s="451" t="s">
        <v>1862</v>
      </c>
      <c r="E509" s="451" t="s">
        <v>1863</v>
      </c>
      <c r="F509" s="452">
        <v>29.93</v>
      </c>
      <c r="G509" s="452">
        <v>0.75</v>
      </c>
      <c r="H509" s="452">
        <v>2.68</v>
      </c>
      <c r="I509" s="453">
        <f>COUNT(F509:F511)</f>
        <v>3</v>
      </c>
      <c r="J509" s="458">
        <f>AVERAGE(F509:F511)</f>
        <v>23.09</v>
      </c>
      <c r="K509" s="458">
        <f>STDEV(F509:F511)</f>
        <v>6.0845131276051987</v>
      </c>
      <c r="L509" s="459">
        <f>K509/J509</f>
        <v>0.26351291154634904</v>
      </c>
      <c r="M509" s="454">
        <f t="shared" si="247"/>
        <v>1.1241655423450705</v>
      </c>
      <c r="N509" s="455">
        <f t="shared" si="248"/>
        <v>0.86952859778098668</v>
      </c>
      <c r="O509" s="455">
        <f t="shared" si="249"/>
        <v>0.73905719556197336</v>
      </c>
      <c r="P509" s="455">
        <f t="shared" si="250"/>
        <v>0.26094280443802664</v>
      </c>
      <c r="Q509" s="456">
        <f t="shared" si="251"/>
        <v>0.78282841331407993</v>
      </c>
      <c r="R509" s="457">
        <f>COUNT(F509:F511)</f>
        <v>3</v>
      </c>
      <c r="S509" s="458">
        <f>AVERAGE(F509:F511)</f>
        <v>23.09</v>
      </c>
      <c r="T509" s="458">
        <f>STDEV(F509:F511)</f>
        <v>6.0845131276051987</v>
      </c>
      <c r="U509" s="459">
        <f>T509/S509</f>
        <v>0.26351291154634904</v>
      </c>
      <c r="V509" s="460">
        <f t="shared" si="252"/>
        <v>6.84</v>
      </c>
      <c r="W509" s="460">
        <f t="shared" si="253"/>
        <v>1.196</v>
      </c>
      <c r="X509" s="461">
        <f t="shared" si="254"/>
        <v>7.2770777006158172</v>
      </c>
      <c r="Y509" s="462" t="str">
        <f t="shared" si="255"/>
        <v>Accept</v>
      </c>
      <c r="Z509" s="461"/>
      <c r="AA509" s="461"/>
      <c r="AB509" s="463"/>
      <c r="AC509" s="463"/>
      <c r="AD509" s="461"/>
      <c r="AE509" s="463"/>
      <c r="AF509" s="464">
        <f>COUNT(F509:F511)</f>
        <v>3</v>
      </c>
      <c r="AG509" s="465">
        <f>AVERAGE(F509:F511)</f>
        <v>23.09</v>
      </c>
      <c r="AH509" s="465">
        <f>STDEV(F509:F511)</f>
        <v>6.0845131276051987</v>
      </c>
      <c r="AI509" s="466">
        <f>AH509/AG509</f>
        <v>0.26351291154634904</v>
      </c>
      <c r="AJ509" s="552"/>
      <c r="AK509" s="552"/>
      <c r="AL509" s="552"/>
      <c r="AM509" s="401"/>
      <c r="AN509" s="401"/>
      <c r="AO509" s="401"/>
      <c r="AP509" s="401"/>
      <c r="AQ509" s="401"/>
      <c r="AR509" s="401"/>
      <c r="AS509" s="401"/>
      <c r="AT509" s="401"/>
      <c r="AU509" s="401"/>
      <c r="AV509" s="401"/>
      <c r="AW509" s="401"/>
      <c r="AX509" s="401"/>
      <c r="AY509" s="401"/>
      <c r="AZ509" s="401"/>
      <c r="BA509" s="401"/>
      <c r="BB509" s="401"/>
      <c r="BC509" s="401"/>
      <c r="BD509" s="401"/>
      <c r="BE509" s="401"/>
      <c r="BF509" s="401"/>
      <c r="BG509" s="401"/>
      <c r="BH509" s="401"/>
      <c r="BI509" s="401"/>
      <c r="BJ509" s="401"/>
      <c r="BK509" s="401"/>
      <c r="BL509" s="401"/>
      <c r="BM509" s="401"/>
      <c r="BN509" s="401"/>
      <c r="BO509" s="401"/>
      <c r="BP509" s="401"/>
      <c r="BQ509" s="401"/>
      <c r="BR509" s="401"/>
      <c r="BS509" s="401"/>
      <c r="BT509" s="401"/>
      <c r="BU509" s="401"/>
      <c r="BV509" s="401"/>
      <c r="BW509" s="401"/>
      <c r="BX509" s="401"/>
      <c r="BY509" s="401"/>
      <c r="BZ509" s="401"/>
      <c r="CA509" s="401"/>
      <c r="CB509" s="401"/>
      <c r="CC509" s="401"/>
      <c r="CD509" s="401"/>
      <c r="CE509" s="401"/>
      <c r="CF509" s="401"/>
      <c r="CG509" s="401"/>
      <c r="CH509" s="401"/>
      <c r="CI509" s="401"/>
      <c r="CJ509" s="401"/>
      <c r="CK509" s="401"/>
      <c r="CL509" s="401"/>
      <c r="CM509" s="401"/>
      <c r="CN509" s="401"/>
      <c r="CO509" s="401"/>
      <c r="CP509" s="401"/>
      <c r="CQ509" s="401"/>
      <c r="CR509" s="401"/>
      <c r="CS509" s="401"/>
      <c r="CT509" s="401"/>
      <c r="CU509" s="401"/>
      <c r="CV509" s="401"/>
      <c r="CW509" s="401"/>
      <c r="CX509" s="401"/>
      <c r="CY509" s="401"/>
      <c r="CZ509" s="401"/>
      <c r="DA509" s="401"/>
      <c r="DB509" s="401"/>
      <c r="DC509" s="401"/>
      <c r="DD509" s="401"/>
      <c r="DE509" s="401"/>
      <c r="DF509" s="401"/>
      <c r="DG509" s="401"/>
      <c r="DH509" s="401"/>
      <c r="DI509" s="401"/>
      <c r="DJ509" s="401"/>
      <c r="DK509" s="401"/>
      <c r="DL509" s="401"/>
      <c r="DM509" s="401"/>
      <c r="DN509" s="401"/>
      <c r="DO509" s="401"/>
      <c r="DP509" s="401"/>
      <c r="DQ509" s="401"/>
      <c r="DR509" s="401"/>
      <c r="DS509" s="401"/>
      <c r="DT509" s="401"/>
      <c r="DU509" s="401"/>
      <c r="DV509" s="401"/>
      <c r="DW509" s="401"/>
      <c r="DX509" s="401"/>
      <c r="DY509" s="401"/>
      <c r="DZ509" s="401"/>
      <c r="EA509" s="401"/>
      <c r="EB509" s="401"/>
      <c r="EC509" s="401"/>
      <c r="ED509" s="401"/>
      <c r="EE509" s="401"/>
      <c r="EF509" s="401"/>
      <c r="EG509" s="401"/>
      <c r="EH509" s="401"/>
      <c r="EI509" s="401"/>
      <c r="EJ509" s="401"/>
      <c r="EK509" s="401"/>
      <c r="EL509" s="401"/>
      <c r="EM509" s="401"/>
      <c r="EN509" s="401"/>
      <c r="EO509" s="401"/>
      <c r="EP509" s="401"/>
      <c r="EQ509" s="401"/>
      <c r="ER509" s="401"/>
      <c r="ES509" s="401"/>
      <c r="ET509" s="401"/>
      <c r="EU509" s="401"/>
      <c r="EV509" s="401"/>
      <c r="EW509" s="401"/>
      <c r="EX509" s="401"/>
      <c r="EY509" s="401"/>
      <c r="EZ509" s="401"/>
      <c r="FA509" s="401"/>
      <c r="FB509" s="401"/>
      <c r="FC509" s="401"/>
      <c r="FD509" s="401"/>
      <c r="FE509" s="401"/>
      <c r="FF509" s="401"/>
      <c r="FG509" s="401"/>
      <c r="FH509" s="401"/>
      <c r="FI509" s="401"/>
      <c r="FJ509" s="401"/>
      <c r="FK509" s="401"/>
      <c r="FL509" s="401"/>
      <c r="FM509" s="401"/>
      <c r="FN509" s="401"/>
      <c r="FO509" s="401"/>
      <c r="FP509" s="401"/>
      <c r="FQ509" s="401"/>
      <c r="FR509" s="401"/>
      <c r="FS509" s="401"/>
      <c r="FT509" s="401"/>
      <c r="FU509" s="401"/>
      <c r="FV509" s="401"/>
      <c r="FW509" s="401"/>
      <c r="FX509" s="401"/>
      <c r="FY509" s="401"/>
      <c r="FZ509" s="401"/>
      <c r="GA509" s="401"/>
      <c r="GB509" s="401"/>
      <c r="GC509" s="401"/>
      <c r="GD509" s="401"/>
      <c r="GE509" s="401"/>
      <c r="GF509" s="401"/>
      <c r="GG509" s="401"/>
      <c r="GH509" s="401"/>
      <c r="GI509" s="401"/>
      <c r="GJ509" s="401"/>
      <c r="GK509" s="401"/>
      <c r="GL509" s="401"/>
      <c r="GM509" s="401"/>
      <c r="GN509" s="401"/>
      <c r="GO509" s="401"/>
      <c r="GP509" s="401"/>
      <c r="GQ509" s="401"/>
      <c r="GR509" s="401"/>
      <c r="GS509" s="401"/>
      <c r="GT509" s="401"/>
      <c r="GU509" s="401"/>
      <c r="GV509" s="401"/>
      <c r="GW509" s="401"/>
      <c r="GX509" s="401"/>
      <c r="GY509" s="401"/>
      <c r="GZ509" s="401"/>
      <c r="HA509" s="401"/>
      <c r="HB509" s="401"/>
      <c r="HC509" s="401"/>
      <c r="HD509" s="401"/>
      <c r="HE509" s="401"/>
      <c r="HF509" s="401"/>
      <c r="HG509" s="401"/>
      <c r="HH509" s="401"/>
      <c r="HI509" s="401"/>
      <c r="HJ509" s="401"/>
      <c r="HK509" s="401"/>
      <c r="HL509" s="401"/>
      <c r="HM509" s="401"/>
      <c r="HN509" s="401"/>
      <c r="HO509" s="401"/>
      <c r="HP509" s="401"/>
      <c r="HQ509" s="401"/>
      <c r="HR509" s="401"/>
      <c r="HS509" s="401"/>
      <c r="HT509" s="401"/>
      <c r="HU509" s="401"/>
      <c r="HV509" s="401"/>
      <c r="HW509" s="401"/>
      <c r="HX509" s="401"/>
      <c r="HY509" s="401"/>
      <c r="HZ509" s="401"/>
      <c r="IA509" s="401"/>
      <c r="IB509" s="401"/>
      <c r="IC509" s="401"/>
      <c r="ID509" s="401"/>
      <c r="IE509" s="401"/>
      <c r="IF509" s="401"/>
      <c r="IG509" s="401"/>
      <c r="IH509" s="401"/>
      <c r="II509" s="401"/>
      <c r="IJ509" s="401"/>
      <c r="IK509" s="401"/>
      <c r="IL509" s="401"/>
      <c r="IM509" s="401"/>
      <c r="IN509" s="401"/>
      <c r="IO509" s="401"/>
      <c r="IP509" s="401"/>
      <c r="IQ509" s="401"/>
      <c r="IR509" s="401"/>
      <c r="IS509" s="401"/>
      <c r="IT509" s="401"/>
      <c r="IU509" s="401"/>
      <c r="IV509" s="401"/>
      <c r="IW509" s="401"/>
      <c r="IX509" s="401"/>
      <c r="IY509" s="401"/>
      <c r="IZ509" s="401"/>
      <c r="JA509" s="401"/>
      <c r="JB509" s="401"/>
      <c r="JC509" s="401"/>
      <c r="JD509" s="401"/>
      <c r="JE509" s="401"/>
      <c r="JF509" s="401"/>
      <c r="JG509" s="401"/>
      <c r="JH509" s="401"/>
      <c r="JI509" s="401"/>
      <c r="JJ509" s="401"/>
      <c r="JK509" s="401"/>
      <c r="JL509" s="401"/>
      <c r="JM509" s="401"/>
      <c r="JN509" s="401"/>
      <c r="JO509" s="401"/>
      <c r="JP509" s="401"/>
      <c r="JQ509" s="401"/>
      <c r="JR509" s="401"/>
      <c r="JS509" s="401"/>
      <c r="JT509" s="401"/>
      <c r="JU509" s="401"/>
      <c r="JV509" s="401"/>
      <c r="JW509" s="401"/>
      <c r="JX509" s="401"/>
      <c r="JY509" s="401"/>
      <c r="JZ509" s="401"/>
      <c r="KA509" s="401"/>
      <c r="KB509" s="401"/>
      <c r="KC509" s="401"/>
      <c r="KD509" s="401"/>
      <c r="KE509" s="401"/>
      <c r="KF509" s="401"/>
      <c r="KG509" s="401"/>
      <c r="KH509" s="401"/>
      <c r="KI509" s="401"/>
      <c r="KJ509" s="401"/>
      <c r="KK509" s="401"/>
      <c r="KL509" s="401"/>
      <c r="KM509" s="401"/>
      <c r="KN509" s="401"/>
      <c r="KO509" s="401"/>
      <c r="KP509" s="401"/>
      <c r="KQ509" s="401"/>
      <c r="KR509" s="401"/>
      <c r="KS509" s="401"/>
      <c r="KT509" s="401"/>
      <c r="KU509" s="401"/>
      <c r="KV509" s="401"/>
      <c r="KW509" s="401"/>
      <c r="KX509" s="401"/>
      <c r="KY509" s="401"/>
      <c r="KZ509" s="401"/>
      <c r="LA509" s="401"/>
      <c r="LB509" s="401"/>
      <c r="LC509" s="401"/>
      <c r="LD509" s="401"/>
      <c r="LE509" s="401"/>
      <c r="LF509" s="401"/>
      <c r="LG509" s="401"/>
      <c r="LH509" s="401"/>
      <c r="LI509" s="401"/>
      <c r="LJ509" s="401"/>
      <c r="LK509" s="401"/>
      <c r="LL509" s="401"/>
      <c r="LM509" s="401"/>
      <c r="LN509" s="401"/>
      <c r="LO509" s="401"/>
      <c r="LP509" s="401"/>
      <c r="LQ509" s="401"/>
      <c r="LR509" s="401"/>
      <c r="LS509" s="401"/>
      <c r="LT509" s="401"/>
      <c r="LU509" s="401"/>
      <c r="LV509" s="401"/>
      <c r="LW509" s="401"/>
      <c r="LX509" s="401"/>
      <c r="LY509" s="401"/>
      <c r="LZ509" s="401"/>
      <c r="MA509" s="401"/>
      <c r="MB509" s="401"/>
      <c r="MC509" s="401"/>
      <c r="MD509" s="401"/>
      <c r="ME509" s="401"/>
      <c r="MF509" s="401"/>
      <c r="MG509" s="401"/>
      <c r="MH509" s="401"/>
      <c r="MI509" s="401"/>
      <c r="MJ509" s="401"/>
      <c r="MK509" s="401"/>
      <c r="ML509" s="401"/>
      <c r="MM509" s="401"/>
      <c r="MN509" s="401"/>
      <c r="MO509" s="401"/>
      <c r="MP509" s="401"/>
      <c r="MQ509" s="401"/>
      <c r="MR509" s="401"/>
      <c r="MS509" s="401"/>
      <c r="MT509" s="401"/>
      <c r="MU509" s="401"/>
      <c r="MV509" s="401"/>
      <c r="MW509" s="401"/>
      <c r="MX509" s="401"/>
      <c r="MY509" s="401"/>
      <c r="MZ509" s="401"/>
      <c r="NA509" s="401"/>
      <c r="NB509" s="401"/>
      <c r="NC509" s="401"/>
      <c r="ND509" s="401"/>
      <c r="NE509" s="401"/>
      <c r="NF509" s="401"/>
      <c r="NG509" s="401"/>
      <c r="NH509" s="401"/>
      <c r="NI509" s="401"/>
      <c r="NJ509" s="401"/>
      <c r="NK509" s="401"/>
      <c r="NL509" s="401"/>
      <c r="NM509" s="401"/>
      <c r="NN509" s="401"/>
      <c r="NO509" s="401"/>
      <c r="NP509" s="401"/>
      <c r="NQ509" s="401"/>
      <c r="NR509" s="401"/>
      <c r="NS509" s="401"/>
      <c r="NT509" s="401"/>
      <c r="NU509" s="401"/>
      <c r="NV509" s="401"/>
      <c r="NW509" s="401"/>
      <c r="NX509" s="401"/>
      <c r="NY509" s="401"/>
      <c r="NZ509" s="401"/>
      <c r="OA509" s="401"/>
      <c r="OB509" s="401"/>
      <c r="OC509" s="401"/>
      <c r="OD509" s="401"/>
      <c r="OE509" s="401"/>
      <c r="OF509" s="401"/>
      <c r="OG509" s="401"/>
      <c r="OH509" s="401"/>
      <c r="OI509" s="401"/>
      <c r="OJ509" s="401"/>
      <c r="OK509" s="401"/>
      <c r="OL509" s="401"/>
      <c r="OM509" s="401"/>
      <c r="ON509" s="401"/>
      <c r="OO509" s="401"/>
      <c r="OP509" s="401"/>
      <c r="OQ509" s="401"/>
      <c r="OR509" s="401"/>
      <c r="OS509" s="401"/>
      <c r="OT509" s="401"/>
      <c r="OU509" s="401"/>
      <c r="OV509" s="401"/>
      <c r="OW509" s="401"/>
      <c r="OX509" s="401"/>
      <c r="OY509" s="401"/>
      <c r="OZ509" s="401"/>
      <c r="PA509" s="401"/>
      <c r="PB509" s="401"/>
      <c r="PC509" s="401"/>
      <c r="PD509" s="401"/>
      <c r="PE509" s="401"/>
      <c r="PF509" s="401"/>
      <c r="PG509" s="401"/>
      <c r="PH509" s="401"/>
      <c r="PI509" s="401"/>
      <c r="PJ509" s="401"/>
      <c r="PK509" s="401"/>
      <c r="PL509" s="401"/>
      <c r="PM509" s="401"/>
      <c r="PN509" s="401"/>
      <c r="PO509" s="401"/>
      <c r="PP509" s="401"/>
      <c r="PQ509" s="401"/>
      <c r="PR509" s="401"/>
      <c r="PS509" s="401"/>
      <c r="PT509" s="401"/>
      <c r="PU509" s="401"/>
      <c r="PV509" s="401"/>
      <c r="PW509" s="401"/>
      <c r="PX509" s="401"/>
      <c r="PY509" s="401"/>
      <c r="PZ509" s="401"/>
      <c r="QA509" s="401"/>
      <c r="QB509" s="401"/>
      <c r="QC509" s="401"/>
      <c r="QD509" s="401"/>
      <c r="QE509" s="401"/>
      <c r="QF509" s="401"/>
      <c r="QG509" s="401"/>
      <c r="QH509" s="401"/>
      <c r="QI509" s="401"/>
      <c r="QJ509" s="401"/>
      <c r="QK509" s="401"/>
      <c r="QL509" s="401"/>
      <c r="QM509" s="401"/>
      <c r="QN509" s="401"/>
      <c r="QO509" s="401"/>
      <c r="QP509" s="401"/>
      <c r="QQ509" s="401"/>
      <c r="QR509" s="401"/>
      <c r="QS509" s="401"/>
      <c r="QT509" s="401"/>
      <c r="QU509" s="401"/>
      <c r="QV509" s="401"/>
      <c r="QW509" s="401"/>
      <c r="QX509" s="401"/>
      <c r="QY509" s="401"/>
      <c r="QZ509" s="401"/>
      <c r="RA509" s="401"/>
      <c r="RB509" s="401"/>
      <c r="RC509" s="401"/>
      <c r="RD509" s="401"/>
      <c r="RE509" s="401"/>
      <c r="RF509" s="401"/>
      <c r="RG509" s="401"/>
      <c r="RH509" s="401"/>
      <c r="RI509" s="401"/>
      <c r="RJ509" s="401"/>
      <c r="RK509" s="401"/>
      <c r="RL509" s="401"/>
      <c r="RM509" s="401"/>
      <c r="RN509" s="401"/>
      <c r="RO509" s="401"/>
      <c r="RP509" s="401"/>
      <c r="RQ509" s="401"/>
      <c r="RR509" s="401"/>
      <c r="RS509" s="401"/>
      <c r="RT509" s="401"/>
      <c r="RU509" s="401"/>
      <c r="RV509" s="401"/>
      <c r="RW509" s="401"/>
      <c r="RX509" s="401"/>
      <c r="RY509" s="401"/>
      <c r="RZ509" s="401"/>
      <c r="SA509" s="401"/>
      <c r="SB509" s="401"/>
      <c r="SC509" s="401"/>
      <c r="SD509" s="401"/>
      <c r="SE509" s="401"/>
      <c r="SF509" s="401"/>
      <c r="SG509" s="401"/>
      <c r="SH509" s="401"/>
      <c r="SI509" s="401"/>
      <c r="SJ509" s="401"/>
      <c r="SK509" s="401"/>
      <c r="SL509" s="401"/>
      <c r="SM509" s="401"/>
      <c r="SN509" s="401"/>
      <c r="SO509" s="401"/>
      <c r="SP509" s="401"/>
      <c r="SQ509" s="401"/>
      <c r="SR509" s="401"/>
      <c r="SS509" s="401"/>
      <c r="ST509" s="401"/>
      <c r="SU509" s="401"/>
      <c r="SV509" s="401"/>
      <c r="SW509" s="401"/>
      <c r="SX509" s="401"/>
      <c r="SY509" s="401"/>
      <c r="SZ509" s="401"/>
      <c r="TA509" s="401"/>
      <c r="TB509" s="401"/>
      <c r="TC509" s="401"/>
      <c r="TD509" s="401"/>
      <c r="TE509" s="401"/>
      <c r="TF509" s="401"/>
      <c r="TG509" s="401"/>
      <c r="TH509" s="401"/>
      <c r="TI509" s="401"/>
      <c r="TJ509" s="401"/>
      <c r="TK509" s="401"/>
      <c r="TL509" s="401"/>
      <c r="TM509" s="401"/>
      <c r="TN509" s="401"/>
      <c r="TO509" s="401"/>
      <c r="TP509" s="401"/>
      <c r="TQ509" s="401"/>
      <c r="TR509" s="401"/>
      <c r="TS509" s="401"/>
      <c r="TT509" s="401"/>
      <c r="TU509" s="401"/>
      <c r="TV509" s="401"/>
      <c r="TW509" s="401"/>
      <c r="TX509" s="401"/>
      <c r="TY509" s="401"/>
      <c r="TZ509" s="401"/>
      <c r="UA509" s="401"/>
      <c r="UB509" s="401"/>
      <c r="UC509" s="401"/>
      <c r="UD509" s="401"/>
      <c r="UE509" s="401"/>
      <c r="UF509" s="401"/>
      <c r="UG509" s="401"/>
      <c r="UH509" s="401"/>
      <c r="UI509" s="401"/>
      <c r="UJ509" s="401"/>
      <c r="UK509" s="401"/>
      <c r="UL509" s="401"/>
      <c r="UM509" s="401"/>
    </row>
    <row r="510" spans="1:559" s="401" customFormat="1" ht="13.95" customHeight="1">
      <c r="A510" s="953"/>
      <c r="B510" s="468" t="s">
        <v>1847</v>
      </c>
      <c r="C510" s="469" t="s">
        <v>759</v>
      </c>
      <c r="D510" s="469" t="s">
        <v>1864</v>
      </c>
      <c r="E510" s="469" t="s">
        <v>1865</v>
      </c>
      <c r="F510" s="470">
        <v>18.28</v>
      </c>
      <c r="G510" s="470">
        <v>0.44</v>
      </c>
      <c r="H510" s="470">
        <v>1.63</v>
      </c>
      <c r="I510" s="471">
        <f t="shared" ref="I510:L511" si="266">I509</f>
        <v>3</v>
      </c>
      <c r="J510" s="472">
        <f t="shared" si="266"/>
        <v>23.09</v>
      </c>
      <c r="K510" s="472">
        <f t="shared" si="266"/>
        <v>6.0845131276051987</v>
      </c>
      <c r="L510" s="473">
        <f t="shared" si="266"/>
        <v>0.26351291154634904</v>
      </c>
      <c r="M510" s="474">
        <f t="shared" si="247"/>
        <v>0.79053161676605088</v>
      </c>
      <c r="N510" s="475">
        <f t="shared" si="248"/>
        <v>0.21460868265883173</v>
      </c>
      <c r="O510" s="475">
        <f t="shared" si="249"/>
        <v>0.57078263468233659</v>
      </c>
      <c r="P510" s="475">
        <f t="shared" si="250"/>
        <v>0.42921736531766347</v>
      </c>
      <c r="Q510" s="476">
        <f t="shared" si="251"/>
        <v>1.2876520959529905</v>
      </c>
      <c r="R510" s="477"/>
      <c r="S510" s="472"/>
      <c r="T510" s="472"/>
      <c r="U510" s="473"/>
      <c r="V510" s="478">
        <f t="shared" si="252"/>
        <v>4.8099999999999987</v>
      </c>
      <c r="W510" s="478">
        <f t="shared" si="253"/>
        <v>1.196</v>
      </c>
      <c r="X510" s="479">
        <f t="shared" si="254"/>
        <v>7.2770777006158172</v>
      </c>
      <c r="Y510" s="480" t="str">
        <f t="shared" si="255"/>
        <v>Accept</v>
      </c>
      <c r="Z510" s="479"/>
      <c r="AA510" s="479"/>
      <c r="AB510" s="481"/>
      <c r="AC510" s="481"/>
      <c r="AD510" s="479"/>
      <c r="AE510" s="481"/>
      <c r="AF510" s="464"/>
      <c r="AG510" s="482"/>
      <c r="AH510" s="482"/>
      <c r="AI510" s="483"/>
      <c r="AJ510" s="552"/>
      <c r="AK510" s="552"/>
      <c r="AL510" s="552"/>
    </row>
    <row r="511" spans="1:559" s="501" customFormat="1" ht="13.95" customHeight="1">
      <c r="A511" s="954"/>
      <c r="B511" s="484" t="s">
        <v>1847</v>
      </c>
      <c r="C511" s="485" t="s">
        <v>759</v>
      </c>
      <c r="D511" s="485" t="s">
        <v>1866</v>
      </c>
      <c r="E511" s="485" t="s">
        <v>1867</v>
      </c>
      <c r="F511" s="486">
        <v>21.06</v>
      </c>
      <c r="G511" s="486">
        <v>0.38</v>
      </c>
      <c r="H511" s="486">
        <v>1.85</v>
      </c>
      <c r="I511" s="487">
        <f t="shared" si="266"/>
        <v>3</v>
      </c>
      <c r="J511" s="488">
        <f t="shared" si="266"/>
        <v>23.09</v>
      </c>
      <c r="K511" s="488">
        <f t="shared" si="266"/>
        <v>6.0845131276051987</v>
      </c>
      <c r="L511" s="489">
        <f t="shared" si="266"/>
        <v>0.26351291154634904</v>
      </c>
      <c r="M511" s="490">
        <f t="shared" si="247"/>
        <v>0.33363392557901966</v>
      </c>
      <c r="N511" s="491">
        <f t="shared" si="248"/>
        <v>0.36932790739450627</v>
      </c>
      <c r="O511" s="491">
        <f t="shared" si="249"/>
        <v>0.26134418521098746</v>
      </c>
      <c r="P511" s="491">
        <f t="shared" si="250"/>
        <v>0.73865581478901254</v>
      </c>
      <c r="Q511" s="492">
        <f t="shared" si="251"/>
        <v>2.2159674443670374</v>
      </c>
      <c r="R511" s="493"/>
      <c r="S511" s="488"/>
      <c r="T511" s="488"/>
      <c r="U511" s="489"/>
      <c r="V511" s="494">
        <f t="shared" si="252"/>
        <v>2.0300000000000011</v>
      </c>
      <c r="W511" s="494">
        <f t="shared" si="253"/>
        <v>1.196</v>
      </c>
      <c r="X511" s="495">
        <f t="shared" si="254"/>
        <v>7.2770777006158172</v>
      </c>
      <c r="Y511" s="496" t="str">
        <f t="shared" si="255"/>
        <v>Accept</v>
      </c>
      <c r="Z511" s="495"/>
      <c r="AA511" s="495"/>
      <c r="AB511" s="497"/>
      <c r="AC511" s="497"/>
      <c r="AD511" s="495"/>
      <c r="AE511" s="497"/>
      <c r="AF511" s="498"/>
      <c r="AG511" s="499"/>
      <c r="AH511" s="499"/>
      <c r="AI511" s="500"/>
      <c r="AJ511" s="552"/>
      <c r="AK511" s="552"/>
      <c r="AL511" s="552"/>
      <c r="AM511" s="401"/>
      <c r="AN511" s="401"/>
      <c r="AO511" s="401"/>
      <c r="AP511" s="401"/>
      <c r="AQ511" s="401"/>
      <c r="AR511" s="401"/>
      <c r="AS511" s="401"/>
      <c r="AT511" s="401"/>
      <c r="AU511" s="401"/>
      <c r="AV511" s="401"/>
      <c r="AW511" s="401"/>
      <c r="AX511" s="401"/>
      <c r="AY511" s="401"/>
      <c r="AZ511" s="401"/>
      <c r="BA511" s="401"/>
      <c r="BB511" s="401"/>
      <c r="BC511" s="401"/>
      <c r="BD511" s="401"/>
      <c r="BE511" s="401"/>
      <c r="BF511" s="401"/>
      <c r="BG511" s="401"/>
      <c r="BH511" s="401"/>
      <c r="BI511" s="401"/>
      <c r="BJ511" s="401"/>
      <c r="BK511" s="401"/>
      <c r="BL511" s="401"/>
      <c r="BM511" s="401"/>
      <c r="BN511" s="401"/>
      <c r="BO511" s="401"/>
      <c r="BP511" s="401"/>
      <c r="BQ511" s="401"/>
      <c r="BR511" s="401"/>
      <c r="BS511" s="401"/>
      <c r="BT511" s="401"/>
      <c r="BU511" s="401"/>
      <c r="BV511" s="401"/>
      <c r="BW511" s="401"/>
      <c r="BX511" s="401"/>
      <c r="BY511" s="401"/>
      <c r="BZ511" s="401"/>
      <c r="CA511" s="401"/>
      <c r="CB511" s="401"/>
      <c r="CC511" s="401"/>
      <c r="CD511" s="401"/>
      <c r="CE511" s="401"/>
      <c r="CF511" s="401"/>
      <c r="CG511" s="401"/>
      <c r="CH511" s="401"/>
      <c r="CI511" s="401"/>
      <c r="CJ511" s="401"/>
      <c r="CK511" s="401"/>
      <c r="CL511" s="401"/>
      <c r="CM511" s="401"/>
      <c r="CN511" s="401"/>
      <c r="CO511" s="401"/>
      <c r="CP511" s="401"/>
      <c r="CQ511" s="401"/>
      <c r="CR511" s="401"/>
      <c r="CS511" s="401"/>
      <c r="CT511" s="401"/>
      <c r="CU511" s="401"/>
      <c r="CV511" s="401"/>
      <c r="CW511" s="401"/>
      <c r="CX511" s="401"/>
      <c r="CY511" s="401"/>
      <c r="CZ511" s="401"/>
      <c r="DA511" s="401"/>
      <c r="DB511" s="401"/>
      <c r="DC511" s="401"/>
      <c r="DD511" s="401"/>
      <c r="DE511" s="401"/>
      <c r="DF511" s="401"/>
      <c r="DG511" s="401"/>
      <c r="DH511" s="401"/>
      <c r="DI511" s="401"/>
      <c r="DJ511" s="401"/>
      <c r="DK511" s="401"/>
      <c r="DL511" s="401"/>
      <c r="DM511" s="401"/>
      <c r="DN511" s="401"/>
      <c r="DO511" s="401"/>
      <c r="DP511" s="401"/>
      <c r="DQ511" s="401"/>
      <c r="DR511" s="401"/>
      <c r="DS511" s="401"/>
      <c r="DT511" s="401"/>
      <c r="DU511" s="401"/>
      <c r="DV511" s="401"/>
      <c r="DW511" s="401"/>
      <c r="DX511" s="401"/>
      <c r="DY511" s="401"/>
      <c r="DZ511" s="401"/>
      <c r="EA511" s="401"/>
      <c r="EB511" s="401"/>
      <c r="EC511" s="401"/>
      <c r="ED511" s="401"/>
      <c r="EE511" s="401"/>
      <c r="EF511" s="401"/>
      <c r="EG511" s="401"/>
      <c r="EH511" s="401"/>
      <c r="EI511" s="401"/>
      <c r="EJ511" s="401"/>
      <c r="EK511" s="401"/>
      <c r="EL511" s="401"/>
      <c r="EM511" s="401"/>
      <c r="EN511" s="401"/>
      <c r="EO511" s="401"/>
      <c r="EP511" s="401"/>
      <c r="EQ511" s="401"/>
      <c r="ER511" s="401"/>
      <c r="ES511" s="401"/>
      <c r="ET511" s="401"/>
      <c r="EU511" s="401"/>
      <c r="EV511" s="401"/>
      <c r="EW511" s="401"/>
      <c r="EX511" s="401"/>
      <c r="EY511" s="401"/>
      <c r="EZ511" s="401"/>
      <c r="FA511" s="401"/>
      <c r="FB511" s="401"/>
      <c r="FC511" s="401"/>
      <c r="FD511" s="401"/>
      <c r="FE511" s="401"/>
      <c r="FF511" s="401"/>
      <c r="FG511" s="401"/>
      <c r="FH511" s="401"/>
      <c r="FI511" s="401"/>
      <c r="FJ511" s="401"/>
      <c r="FK511" s="401"/>
      <c r="FL511" s="401"/>
      <c r="FM511" s="401"/>
      <c r="FN511" s="401"/>
      <c r="FO511" s="401"/>
      <c r="FP511" s="401"/>
      <c r="FQ511" s="401"/>
      <c r="FR511" s="401"/>
      <c r="FS511" s="401"/>
      <c r="FT511" s="401"/>
      <c r="FU511" s="401"/>
      <c r="FV511" s="401"/>
      <c r="FW511" s="401"/>
      <c r="FX511" s="401"/>
      <c r="FY511" s="401"/>
      <c r="FZ511" s="401"/>
      <c r="GA511" s="401"/>
      <c r="GB511" s="401"/>
      <c r="GC511" s="401"/>
      <c r="GD511" s="401"/>
      <c r="GE511" s="401"/>
      <c r="GF511" s="401"/>
      <c r="GG511" s="401"/>
      <c r="GH511" s="401"/>
      <c r="GI511" s="401"/>
      <c r="GJ511" s="401"/>
      <c r="GK511" s="401"/>
      <c r="GL511" s="401"/>
      <c r="GM511" s="401"/>
      <c r="GN511" s="401"/>
      <c r="GO511" s="401"/>
      <c r="GP511" s="401"/>
      <c r="GQ511" s="401"/>
      <c r="GR511" s="401"/>
      <c r="GS511" s="401"/>
      <c r="GT511" s="401"/>
      <c r="GU511" s="401"/>
      <c r="GV511" s="401"/>
      <c r="GW511" s="401"/>
      <c r="GX511" s="401"/>
      <c r="GY511" s="401"/>
      <c r="GZ511" s="401"/>
      <c r="HA511" s="401"/>
      <c r="HB511" s="401"/>
      <c r="HC511" s="401"/>
      <c r="HD511" s="401"/>
      <c r="HE511" s="401"/>
      <c r="HF511" s="401"/>
      <c r="HG511" s="401"/>
      <c r="HH511" s="401"/>
      <c r="HI511" s="401"/>
      <c r="HJ511" s="401"/>
      <c r="HK511" s="401"/>
      <c r="HL511" s="401"/>
      <c r="HM511" s="401"/>
      <c r="HN511" s="401"/>
      <c r="HO511" s="401"/>
      <c r="HP511" s="401"/>
      <c r="HQ511" s="401"/>
      <c r="HR511" s="401"/>
      <c r="HS511" s="401"/>
      <c r="HT511" s="401"/>
      <c r="HU511" s="401"/>
      <c r="HV511" s="401"/>
      <c r="HW511" s="401"/>
      <c r="HX511" s="401"/>
      <c r="HY511" s="401"/>
      <c r="HZ511" s="401"/>
      <c r="IA511" s="401"/>
      <c r="IB511" s="401"/>
      <c r="IC511" s="401"/>
      <c r="ID511" s="401"/>
      <c r="IE511" s="401"/>
      <c r="IF511" s="401"/>
      <c r="IG511" s="401"/>
      <c r="IH511" s="401"/>
      <c r="II511" s="401"/>
      <c r="IJ511" s="401"/>
      <c r="IK511" s="401"/>
      <c r="IL511" s="401"/>
      <c r="IM511" s="401"/>
      <c r="IN511" s="401"/>
      <c r="IO511" s="401"/>
      <c r="IP511" s="401"/>
      <c r="IQ511" s="401"/>
      <c r="IR511" s="401"/>
      <c r="IS511" s="401"/>
      <c r="IT511" s="401"/>
      <c r="IU511" s="401"/>
      <c r="IV511" s="401"/>
      <c r="IW511" s="401"/>
      <c r="IX511" s="401"/>
      <c r="IY511" s="401"/>
      <c r="IZ511" s="401"/>
      <c r="JA511" s="401"/>
      <c r="JB511" s="401"/>
      <c r="JC511" s="401"/>
      <c r="JD511" s="401"/>
      <c r="JE511" s="401"/>
      <c r="JF511" s="401"/>
      <c r="JG511" s="401"/>
      <c r="JH511" s="401"/>
      <c r="JI511" s="401"/>
      <c r="JJ511" s="401"/>
      <c r="JK511" s="401"/>
      <c r="JL511" s="401"/>
      <c r="JM511" s="401"/>
      <c r="JN511" s="401"/>
      <c r="JO511" s="401"/>
      <c r="JP511" s="401"/>
      <c r="JQ511" s="401"/>
      <c r="JR511" s="401"/>
      <c r="JS511" s="401"/>
      <c r="JT511" s="401"/>
      <c r="JU511" s="401"/>
      <c r="JV511" s="401"/>
      <c r="JW511" s="401"/>
      <c r="JX511" s="401"/>
      <c r="JY511" s="401"/>
      <c r="JZ511" s="401"/>
      <c r="KA511" s="401"/>
      <c r="KB511" s="401"/>
      <c r="KC511" s="401"/>
      <c r="KD511" s="401"/>
      <c r="KE511" s="401"/>
      <c r="KF511" s="401"/>
      <c r="KG511" s="401"/>
      <c r="KH511" s="401"/>
      <c r="KI511" s="401"/>
      <c r="KJ511" s="401"/>
      <c r="KK511" s="401"/>
      <c r="KL511" s="401"/>
      <c r="KM511" s="401"/>
      <c r="KN511" s="401"/>
      <c r="KO511" s="401"/>
      <c r="KP511" s="401"/>
      <c r="KQ511" s="401"/>
      <c r="KR511" s="401"/>
      <c r="KS511" s="401"/>
      <c r="KT511" s="401"/>
      <c r="KU511" s="401"/>
      <c r="KV511" s="401"/>
      <c r="KW511" s="401"/>
      <c r="KX511" s="401"/>
      <c r="KY511" s="401"/>
      <c r="KZ511" s="401"/>
      <c r="LA511" s="401"/>
      <c r="LB511" s="401"/>
      <c r="LC511" s="401"/>
      <c r="LD511" s="401"/>
      <c r="LE511" s="401"/>
      <c r="LF511" s="401"/>
      <c r="LG511" s="401"/>
      <c r="LH511" s="401"/>
      <c r="LI511" s="401"/>
      <c r="LJ511" s="401"/>
      <c r="LK511" s="401"/>
      <c r="LL511" s="401"/>
      <c r="LM511" s="401"/>
      <c r="LN511" s="401"/>
      <c r="LO511" s="401"/>
      <c r="LP511" s="401"/>
      <c r="LQ511" s="401"/>
      <c r="LR511" s="401"/>
      <c r="LS511" s="401"/>
      <c r="LT511" s="401"/>
      <c r="LU511" s="401"/>
      <c r="LV511" s="401"/>
      <c r="LW511" s="401"/>
      <c r="LX511" s="401"/>
      <c r="LY511" s="401"/>
      <c r="LZ511" s="401"/>
      <c r="MA511" s="401"/>
      <c r="MB511" s="401"/>
      <c r="MC511" s="401"/>
      <c r="MD511" s="401"/>
      <c r="ME511" s="401"/>
      <c r="MF511" s="401"/>
      <c r="MG511" s="401"/>
      <c r="MH511" s="401"/>
      <c r="MI511" s="401"/>
      <c r="MJ511" s="401"/>
      <c r="MK511" s="401"/>
      <c r="ML511" s="401"/>
      <c r="MM511" s="401"/>
      <c r="MN511" s="401"/>
      <c r="MO511" s="401"/>
      <c r="MP511" s="401"/>
      <c r="MQ511" s="401"/>
      <c r="MR511" s="401"/>
      <c r="MS511" s="401"/>
      <c r="MT511" s="401"/>
      <c r="MU511" s="401"/>
      <c r="MV511" s="401"/>
      <c r="MW511" s="401"/>
      <c r="MX511" s="401"/>
      <c r="MY511" s="401"/>
      <c r="MZ511" s="401"/>
      <c r="NA511" s="401"/>
      <c r="NB511" s="401"/>
      <c r="NC511" s="401"/>
      <c r="ND511" s="401"/>
      <c r="NE511" s="401"/>
      <c r="NF511" s="401"/>
      <c r="NG511" s="401"/>
      <c r="NH511" s="401"/>
      <c r="NI511" s="401"/>
      <c r="NJ511" s="401"/>
      <c r="NK511" s="401"/>
      <c r="NL511" s="401"/>
      <c r="NM511" s="401"/>
      <c r="NN511" s="401"/>
      <c r="NO511" s="401"/>
      <c r="NP511" s="401"/>
      <c r="NQ511" s="401"/>
      <c r="NR511" s="401"/>
      <c r="NS511" s="401"/>
      <c r="NT511" s="401"/>
      <c r="NU511" s="401"/>
      <c r="NV511" s="401"/>
      <c r="NW511" s="401"/>
      <c r="NX511" s="401"/>
      <c r="NY511" s="401"/>
      <c r="NZ511" s="401"/>
      <c r="OA511" s="401"/>
      <c r="OB511" s="401"/>
      <c r="OC511" s="401"/>
      <c r="OD511" s="401"/>
      <c r="OE511" s="401"/>
      <c r="OF511" s="401"/>
      <c r="OG511" s="401"/>
      <c r="OH511" s="401"/>
      <c r="OI511" s="401"/>
      <c r="OJ511" s="401"/>
      <c r="OK511" s="401"/>
      <c r="OL511" s="401"/>
      <c r="OM511" s="401"/>
      <c r="ON511" s="401"/>
      <c r="OO511" s="401"/>
      <c r="OP511" s="401"/>
      <c r="OQ511" s="401"/>
      <c r="OR511" s="401"/>
      <c r="OS511" s="401"/>
      <c r="OT511" s="401"/>
      <c r="OU511" s="401"/>
      <c r="OV511" s="401"/>
      <c r="OW511" s="401"/>
      <c r="OX511" s="401"/>
      <c r="OY511" s="401"/>
      <c r="OZ511" s="401"/>
      <c r="PA511" s="401"/>
      <c r="PB511" s="401"/>
      <c r="PC511" s="401"/>
      <c r="PD511" s="401"/>
      <c r="PE511" s="401"/>
      <c r="PF511" s="401"/>
      <c r="PG511" s="401"/>
      <c r="PH511" s="401"/>
      <c r="PI511" s="401"/>
      <c r="PJ511" s="401"/>
      <c r="PK511" s="401"/>
      <c r="PL511" s="401"/>
      <c r="PM511" s="401"/>
      <c r="PN511" s="401"/>
      <c r="PO511" s="401"/>
      <c r="PP511" s="401"/>
      <c r="PQ511" s="401"/>
      <c r="PR511" s="401"/>
      <c r="PS511" s="401"/>
      <c r="PT511" s="401"/>
      <c r="PU511" s="401"/>
      <c r="PV511" s="401"/>
      <c r="PW511" s="401"/>
      <c r="PX511" s="401"/>
      <c r="PY511" s="401"/>
      <c r="PZ511" s="401"/>
      <c r="QA511" s="401"/>
      <c r="QB511" s="401"/>
      <c r="QC511" s="401"/>
      <c r="QD511" s="401"/>
      <c r="QE511" s="401"/>
      <c r="QF511" s="401"/>
      <c r="QG511" s="401"/>
      <c r="QH511" s="401"/>
      <c r="QI511" s="401"/>
      <c r="QJ511" s="401"/>
      <c r="QK511" s="401"/>
      <c r="QL511" s="401"/>
      <c r="QM511" s="401"/>
      <c r="QN511" s="401"/>
      <c r="QO511" s="401"/>
      <c r="QP511" s="401"/>
      <c r="QQ511" s="401"/>
      <c r="QR511" s="401"/>
      <c r="QS511" s="401"/>
      <c r="QT511" s="401"/>
      <c r="QU511" s="401"/>
      <c r="QV511" s="401"/>
      <c r="QW511" s="401"/>
      <c r="QX511" s="401"/>
      <c r="QY511" s="401"/>
      <c r="QZ511" s="401"/>
      <c r="RA511" s="401"/>
      <c r="RB511" s="401"/>
      <c r="RC511" s="401"/>
      <c r="RD511" s="401"/>
      <c r="RE511" s="401"/>
      <c r="RF511" s="401"/>
      <c r="RG511" s="401"/>
      <c r="RH511" s="401"/>
      <c r="RI511" s="401"/>
      <c r="RJ511" s="401"/>
      <c r="RK511" s="401"/>
      <c r="RL511" s="401"/>
      <c r="RM511" s="401"/>
      <c r="RN511" s="401"/>
      <c r="RO511" s="401"/>
      <c r="RP511" s="401"/>
      <c r="RQ511" s="401"/>
      <c r="RR511" s="401"/>
      <c r="RS511" s="401"/>
      <c r="RT511" s="401"/>
      <c r="RU511" s="401"/>
      <c r="RV511" s="401"/>
      <c r="RW511" s="401"/>
      <c r="RX511" s="401"/>
      <c r="RY511" s="401"/>
      <c r="RZ511" s="401"/>
      <c r="SA511" s="401"/>
      <c r="SB511" s="401"/>
      <c r="SC511" s="401"/>
      <c r="SD511" s="401"/>
      <c r="SE511" s="401"/>
      <c r="SF511" s="401"/>
      <c r="SG511" s="401"/>
      <c r="SH511" s="401"/>
      <c r="SI511" s="401"/>
      <c r="SJ511" s="401"/>
      <c r="SK511" s="401"/>
      <c r="SL511" s="401"/>
      <c r="SM511" s="401"/>
      <c r="SN511" s="401"/>
      <c r="SO511" s="401"/>
      <c r="SP511" s="401"/>
      <c r="SQ511" s="401"/>
      <c r="SR511" s="401"/>
      <c r="SS511" s="401"/>
      <c r="ST511" s="401"/>
      <c r="SU511" s="401"/>
      <c r="SV511" s="401"/>
      <c r="SW511" s="401"/>
      <c r="SX511" s="401"/>
      <c r="SY511" s="401"/>
      <c r="SZ511" s="401"/>
      <c r="TA511" s="401"/>
      <c r="TB511" s="401"/>
      <c r="TC511" s="401"/>
      <c r="TD511" s="401"/>
      <c r="TE511" s="401"/>
      <c r="TF511" s="401"/>
      <c r="TG511" s="401"/>
      <c r="TH511" s="401"/>
      <c r="TI511" s="401"/>
      <c r="TJ511" s="401"/>
      <c r="TK511" s="401"/>
      <c r="TL511" s="401"/>
      <c r="TM511" s="401"/>
      <c r="TN511" s="401"/>
      <c r="TO511" s="401"/>
      <c r="TP511" s="401"/>
      <c r="TQ511" s="401"/>
      <c r="TR511" s="401"/>
      <c r="TS511" s="401"/>
      <c r="TT511" s="401"/>
      <c r="TU511" s="401"/>
      <c r="TV511" s="401"/>
      <c r="TW511" s="401"/>
      <c r="TX511" s="401"/>
      <c r="TY511" s="401"/>
      <c r="TZ511" s="401"/>
      <c r="UA511" s="401"/>
      <c r="UB511" s="401"/>
      <c r="UC511" s="401"/>
      <c r="UD511" s="401"/>
      <c r="UE511" s="401"/>
      <c r="UF511" s="401"/>
      <c r="UG511" s="401"/>
      <c r="UH511" s="401"/>
      <c r="UI511" s="401"/>
      <c r="UJ511" s="401"/>
      <c r="UK511" s="401"/>
      <c r="UL511" s="401"/>
      <c r="UM511" s="401"/>
    </row>
    <row r="512" spans="1:559" s="467" customFormat="1" ht="13.95" customHeight="1">
      <c r="A512" s="952" t="s">
        <v>739</v>
      </c>
      <c r="B512" s="450" t="s">
        <v>1847</v>
      </c>
      <c r="C512" s="451" t="s">
        <v>741</v>
      </c>
      <c r="D512" s="451" t="s">
        <v>1868</v>
      </c>
      <c r="E512" s="451" t="s">
        <v>1869</v>
      </c>
      <c r="F512" s="452">
        <v>242.77</v>
      </c>
      <c r="G512" s="452">
        <v>11.19</v>
      </c>
      <c r="H512" s="452">
        <v>24.71</v>
      </c>
      <c r="I512" s="453">
        <f>COUNT(F512:F514)</f>
        <v>3</v>
      </c>
      <c r="J512" s="458">
        <f>AVERAGE(F512:F514)</f>
        <v>164.41666666666666</v>
      </c>
      <c r="K512" s="458">
        <f>STDEV(F512:F514)</f>
        <v>69.52883742256401</v>
      </c>
      <c r="L512" s="459">
        <f>K512/J512</f>
        <v>0.42288193059846335</v>
      </c>
      <c r="M512" s="454">
        <f t="shared" si="247"/>
        <v>1.1269185022775248</v>
      </c>
      <c r="N512" s="455">
        <f t="shared" si="248"/>
        <v>0.87011153009489239</v>
      </c>
      <c r="O512" s="455">
        <f t="shared" si="249"/>
        <v>0.74022306018978479</v>
      </c>
      <c r="P512" s="455">
        <f t="shared" si="250"/>
        <v>0.25977693981021521</v>
      </c>
      <c r="Q512" s="456">
        <f t="shared" si="251"/>
        <v>0.77933081943064564</v>
      </c>
      <c r="R512" s="457">
        <f>COUNT(F512:F514)</f>
        <v>3</v>
      </c>
      <c r="S512" s="458">
        <f>AVERAGE(F512:F514)</f>
        <v>164.41666666666666</v>
      </c>
      <c r="T512" s="458">
        <f>STDEV(F512:F514)</f>
        <v>69.52883742256401</v>
      </c>
      <c r="U512" s="459">
        <f>T512/S512</f>
        <v>0.42288193059846335</v>
      </c>
      <c r="V512" s="460">
        <f t="shared" si="252"/>
        <v>78.353333333333353</v>
      </c>
      <c r="W512" s="460">
        <f t="shared" si="253"/>
        <v>1.196</v>
      </c>
      <c r="X512" s="461">
        <f t="shared" si="254"/>
        <v>83.15648955738655</v>
      </c>
      <c r="Y512" s="462" t="str">
        <f t="shared" si="255"/>
        <v>Accept</v>
      </c>
      <c r="Z512" s="461"/>
      <c r="AA512" s="461"/>
      <c r="AB512" s="463"/>
      <c r="AC512" s="463"/>
      <c r="AD512" s="461"/>
      <c r="AE512" s="463"/>
      <c r="AF512" s="464">
        <f>COUNT(F512:F514)</f>
        <v>3</v>
      </c>
      <c r="AG512" s="465">
        <f>AVERAGE(F512:F514)</f>
        <v>164.41666666666666</v>
      </c>
      <c r="AH512" s="465">
        <f>STDEV(F512:F514)</f>
        <v>69.52883742256401</v>
      </c>
      <c r="AI512" s="466">
        <f>AH512/AG512</f>
        <v>0.42288193059846335</v>
      </c>
      <c r="AJ512" s="552"/>
      <c r="AK512" s="552"/>
      <c r="AL512" s="552"/>
      <c r="AM512" s="401"/>
      <c r="AN512" s="401"/>
      <c r="AO512" s="401"/>
      <c r="AP512" s="401"/>
      <c r="AQ512" s="401"/>
      <c r="AR512" s="401"/>
      <c r="AS512" s="401"/>
      <c r="AT512" s="401"/>
      <c r="AU512" s="401"/>
      <c r="AV512" s="401"/>
      <c r="AW512" s="401"/>
      <c r="AX512" s="401"/>
      <c r="AY512" s="401"/>
      <c r="AZ512" s="401"/>
      <c r="BA512" s="401"/>
      <c r="BB512" s="401"/>
      <c r="BC512" s="401"/>
      <c r="BD512" s="401"/>
      <c r="BE512" s="401"/>
      <c r="BF512" s="401"/>
      <c r="BG512" s="401"/>
      <c r="BH512" s="401"/>
      <c r="BI512" s="401"/>
      <c r="BJ512" s="401"/>
      <c r="BK512" s="401"/>
      <c r="BL512" s="401"/>
      <c r="BM512" s="401"/>
      <c r="BN512" s="401"/>
      <c r="BO512" s="401"/>
      <c r="BP512" s="401"/>
      <c r="BQ512" s="401"/>
      <c r="BR512" s="401"/>
      <c r="BS512" s="401"/>
      <c r="BT512" s="401"/>
      <c r="BU512" s="401"/>
      <c r="BV512" s="401"/>
      <c r="BW512" s="401"/>
      <c r="BX512" s="401"/>
      <c r="BY512" s="401"/>
      <c r="BZ512" s="401"/>
      <c r="CA512" s="401"/>
      <c r="CB512" s="401"/>
      <c r="CC512" s="401"/>
      <c r="CD512" s="401"/>
      <c r="CE512" s="401"/>
      <c r="CF512" s="401"/>
      <c r="CG512" s="401"/>
      <c r="CH512" s="401"/>
      <c r="CI512" s="401"/>
      <c r="CJ512" s="401"/>
      <c r="CK512" s="401"/>
      <c r="CL512" s="401"/>
      <c r="CM512" s="401"/>
      <c r="CN512" s="401"/>
      <c r="CO512" s="401"/>
      <c r="CP512" s="401"/>
      <c r="CQ512" s="401"/>
      <c r="CR512" s="401"/>
      <c r="CS512" s="401"/>
      <c r="CT512" s="401"/>
      <c r="CU512" s="401"/>
      <c r="CV512" s="401"/>
      <c r="CW512" s="401"/>
      <c r="CX512" s="401"/>
      <c r="CY512" s="401"/>
      <c r="CZ512" s="401"/>
      <c r="DA512" s="401"/>
      <c r="DB512" s="401"/>
      <c r="DC512" s="401"/>
      <c r="DD512" s="401"/>
      <c r="DE512" s="401"/>
      <c r="DF512" s="401"/>
      <c r="DG512" s="401"/>
      <c r="DH512" s="401"/>
      <c r="DI512" s="401"/>
      <c r="DJ512" s="401"/>
      <c r="DK512" s="401"/>
      <c r="DL512" s="401"/>
      <c r="DM512" s="401"/>
      <c r="DN512" s="401"/>
      <c r="DO512" s="401"/>
      <c r="DP512" s="401"/>
      <c r="DQ512" s="401"/>
      <c r="DR512" s="401"/>
      <c r="DS512" s="401"/>
      <c r="DT512" s="401"/>
      <c r="DU512" s="401"/>
      <c r="DV512" s="401"/>
      <c r="DW512" s="401"/>
      <c r="DX512" s="401"/>
      <c r="DY512" s="401"/>
      <c r="DZ512" s="401"/>
      <c r="EA512" s="401"/>
      <c r="EB512" s="401"/>
      <c r="EC512" s="401"/>
      <c r="ED512" s="401"/>
      <c r="EE512" s="401"/>
      <c r="EF512" s="401"/>
      <c r="EG512" s="401"/>
      <c r="EH512" s="401"/>
      <c r="EI512" s="401"/>
      <c r="EJ512" s="401"/>
      <c r="EK512" s="401"/>
      <c r="EL512" s="401"/>
      <c r="EM512" s="401"/>
      <c r="EN512" s="401"/>
      <c r="EO512" s="401"/>
      <c r="EP512" s="401"/>
      <c r="EQ512" s="401"/>
      <c r="ER512" s="401"/>
      <c r="ES512" s="401"/>
      <c r="ET512" s="401"/>
      <c r="EU512" s="401"/>
      <c r="EV512" s="401"/>
      <c r="EW512" s="401"/>
      <c r="EX512" s="401"/>
      <c r="EY512" s="401"/>
      <c r="EZ512" s="401"/>
      <c r="FA512" s="401"/>
      <c r="FB512" s="401"/>
      <c r="FC512" s="401"/>
      <c r="FD512" s="401"/>
      <c r="FE512" s="401"/>
      <c r="FF512" s="401"/>
      <c r="FG512" s="401"/>
      <c r="FH512" s="401"/>
      <c r="FI512" s="401"/>
      <c r="FJ512" s="401"/>
      <c r="FK512" s="401"/>
      <c r="FL512" s="401"/>
      <c r="FM512" s="401"/>
      <c r="FN512" s="401"/>
      <c r="FO512" s="401"/>
      <c r="FP512" s="401"/>
      <c r="FQ512" s="401"/>
      <c r="FR512" s="401"/>
      <c r="FS512" s="401"/>
      <c r="FT512" s="401"/>
      <c r="FU512" s="401"/>
      <c r="FV512" s="401"/>
      <c r="FW512" s="401"/>
      <c r="FX512" s="401"/>
      <c r="FY512" s="401"/>
      <c r="FZ512" s="401"/>
      <c r="GA512" s="401"/>
      <c r="GB512" s="401"/>
      <c r="GC512" s="401"/>
      <c r="GD512" s="401"/>
      <c r="GE512" s="401"/>
      <c r="GF512" s="401"/>
      <c r="GG512" s="401"/>
      <c r="GH512" s="401"/>
      <c r="GI512" s="401"/>
      <c r="GJ512" s="401"/>
      <c r="GK512" s="401"/>
      <c r="GL512" s="401"/>
      <c r="GM512" s="401"/>
      <c r="GN512" s="401"/>
      <c r="GO512" s="401"/>
      <c r="GP512" s="401"/>
      <c r="GQ512" s="401"/>
      <c r="GR512" s="401"/>
      <c r="GS512" s="401"/>
      <c r="GT512" s="401"/>
      <c r="GU512" s="401"/>
      <c r="GV512" s="401"/>
      <c r="GW512" s="401"/>
      <c r="GX512" s="401"/>
      <c r="GY512" s="401"/>
      <c r="GZ512" s="401"/>
      <c r="HA512" s="401"/>
      <c r="HB512" s="401"/>
      <c r="HC512" s="401"/>
      <c r="HD512" s="401"/>
      <c r="HE512" s="401"/>
      <c r="HF512" s="401"/>
      <c r="HG512" s="401"/>
      <c r="HH512" s="401"/>
      <c r="HI512" s="401"/>
      <c r="HJ512" s="401"/>
      <c r="HK512" s="401"/>
      <c r="HL512" s="401"/>
      <c r="HM512" s="401"/>
      <c r="HN512" s="401"/>
      <c r="HO512" s="401"/>
      <c r="HP512" s="401"/>
      <c r="HQ512" s="401"/>
      <c r="HR512" s="401"/>
      <c r="HS512" s="401"/>
      <c r="HT512" s="401"/>
      <c r="HU512" s="401"/>
      <c r="HV512" s="401"/>
      <c r="HW512" s="401"/>
      <c r="HX512" s="401"/>
      <c r="HY512" s="401"/>
      <c r="HZ512" s="401"/>
      <c r="IA512" s="401"/>
      <c r="IB512" s="401"/>
      <c r="IC512" s="401"/>
      <c r="ID512" s="401"/>
      <c r="IE512" s="401"/>
      <c r="IF512" s="401"/>
      <c r="IG512" s="401"/>
      <c r="IH512" s="401"/>
      <c r="II512" s="401"/>
      <c r="IJ512" s="401"/>
      <c r="IK512" s="401"/>
      <c r="IL512" s="401"/>
      <c r="IM512" s="401"/>
      <c r="IN512" s="401"/>
      <c r="IO512" s="401"/>
      <c r="IP512" s="401"/>
      <c r="IQ512" s="401"/>
      <c r="IR512" s="401"/>
      <c r="IS512" s="401"/>
      <c r="IT512" s="401"/>
      <c r="IU512" s="401"/>
      <c r="IV512" s="401"/>
      <c r="IW512" s="401"/>
      <c r="IX512" s="401"/>
      <c r="IY512" s="401"/>
      <c r="IZ512" s="401"/>
      <c r="JA512" s="401"/>
      <c r="JB512" s="401"/>
      <c r="JC512" s="401"/>
      <c r="JD512" s="401"/>
      <c r="JE512" s="401"/>
      <c r="JF512" s="401"/>
      <c r="JG512" s="401"/>
      <c r="JH512" s="401"/>
      <c r="JI512" s="401"/>
      <c r="JJ512" s="401"/>
      <c r="JK512" s="401"/>
      <c r="JL512" s="401"/>
      <c r="JM512" s="401"/>
      <c r="JN512" s="401"/>
      <c r="JO512" s="401"/>
      <c r="JP512" s="401"/>
      <c r="JQ512" s="401"/>
      <c r="JR512" s="401"/>
      <c r="JS512" s="401"/>
      <c r="JT512" s="401"/>
      <c r="JU512" s="401"/>
      <c r="JV512" s="401"/>
      <c r="JW512" s="401"/>
      <c r="JX512" s="401"/>
      <c r="JY512" s="401"/>
      <c r="JZ512" s="401"/>
      <c r="KA512" s="401"/>
      <c r="KB512" s="401"/>
      <c r="KC512" s="401"/>
      <c r="KD512" s="401"/>
      <c r="KE512" s="401"/>
      <c r="KF512" s="401"/>
      <c r="KG512" s="401"/>
      <c r="KH512" s="401"/>
      <c r="KI512" s="401"/>
      <c r="KJ512" s="401"/>
      <c r="KK512" s="401"/>
      <c r="KL512" s="401"/>
      <c r="KM512" s="401"/>
      <c r="KN512" s="401"/>
      <c r="KO512" s="401"/>
      <c r="KP512" s="401"/>
      <c r="KQ512" s="401"/>
      <c r="KR512" s="401"/>
      <c r="KS512" s="401"/>
      <c r="KT512" s="401"/>
      <c r="KU512" s="401"/>
      <c r="KV512" s="401"/>
      <c r="KW512" s="401"/>
      <c r="KX512" s="401"/>
      <c r="KY512" s="401"/>
      <c r="KZ512" s="401"/>
      <c r="LA512" s="401"/>
      <c r="LB512" s="401"/>
      <c r="LC512" s="401"/>
      <c r="LD512" s="401"/>
      <c r="LE512" s="401"/>
      <c r="LF512" s="401"/>
      <c r="LG512" s="401"/>
      <c r="LH512" s="401"/>
      <c r="LI512" s="401"/>
      <c r="LJ512" s="401"/>
      <c r="LK512" s="401"/>
      <c r="LL512" s="401"/>
      <c r="LM512" s="401"/>
      <c r="LN512" s="401"/>
      <c r="LO512" s="401"/>
      <c r="LP512" s="401"/>
      <c r="LQ512" s="401"/>
      <c r="LR512" s="401"/>
      <c r="LS512" s="401"/>
      <c r="LT512" s="401"/>
      <c r="LU512" s="401"/>
      <c r="LV512" s="401"/>
      <c r="LW512" s="401"/>
      <c r="LX512" s="401"/>
      <c r="LY512" s="401"/>
      <c r="LZ512" s="401"/>
      <c r="MA512" s="401"/>
      <c r="MB512" s="401"/>
      <c r="MC512" s="401"/>
      <c r="MD512" s="401"/>
      <c r="ME512" s="401"/>
      <c r="MF512" s="401"/>
      <c r="MG512" s="401"/>
      <c r="MH512" s="401"/>
      <c r="MI512" s="401"/>
      <c r="MJ512" s="401"/>
      <c r="MK512" s="401"/>
      <c r="ML512" s="401"/>
      <c r="MM512" s="401"/>
      <c r="MN512" s="401"/>
      <c r="MO512" s="401"/>
      <c r="MP512" s="401"/>
      <c r="MQ512" s="401"/>
      <c r="MR512" s="401"/>
      <c r="MS512" s="401"/>
      <c r="MT512" s="401"/>
      <c r="MU512" s="401"/>
      <c r="MV512" s="401"/>
      <c r="MW512" s="401"/>
      <c r="MX512" s="401"/>
      <c r="MY512" s="401"/>
      <c r="MZ512" s="401"/>
      <c r="NA512" s="401"/>
      <c r="NB512" s="401"/>
      <c r="NC512" s="401"/>
      <c r="ND512" s="401"/>
      <c r="NE512" s="401"/>
      <c r="NF512" s="401"/>
      <c r="NG512" s="401"/>
      <c r="NH512" s="401"/>
      <c r="NI512" s="401"/>
      <c r="NJ512" s="401"/>
      <c r="NK512" s="401"/>
      <c r="NL512" s="401"/>
      <c r="NM512" s="401"/>
      <c r="NN512" s="401"/>
      <c r="NO512" s="401"/>
      <c r="NP512" s="401"/>
      <c r="NQ512" s="401"/>
      <c r="NR512" s="401"/>
      <c r="NS512" s="401"/>
      <c r="NT512" s="401"/>
      <c r="NU512" s="401"/>
      <c r="NV512" s="401"/>
      <c r="NW512" s="401"/>
      <c r="NX512" s="401"/>
      <c r="NY512" s="401"/>
      <c r="NZ512" s="401"/>
      <c r="OA512" s="401"/>
      <c r="OB512" s="401"/>
      <c r="OC512" s="401"/>
      <c r="OD512" s="401"/>
      <c r="OE512" s="401"/>
      <c r="OF512" s="401"/>
      <c r="OG512" s="401"/>
      <c r="OH512" s="401"/>
      <c r="OI512" s="401"/>
      <c r="OJ512" s="401"/>
      <c r="OK512" s="401"/>
      <c r="OL512" s="401"/>
      <c r="OM512" s="401"/>
      <c r="ON512" s="401"/>
      <c r="OO512" s="401"/>
      <c r="OP512" s="401"/>
      <c r="OQ512" s="401"/>
      <c r="OR512" s="401"/>
      <c r="OS512" s="401"/>
      <c r="OT512" s="401"/>
      <c r="OU512" s="401"/>
      <c r="OV512" s="401"/>
      <c r="OW512" s="401"/>
      <c r="OX512" s="401"/>
      <c r="OY512" s="401"/>
      <c r="OZ512" s="401"/>
      <c r="PA512" s="401"/>
      <c r="PB512" s="401"/>
      <c r="PC512" s="401"/>
      <c r="PD512" s="401"/>
      <c r="PE512" s="401"/>
      <c r="PF512" s="401"/>
      <c r="PG512" s="401"/>
      <c r="PH512" s="401"/>
      <c r="PI512" s="401"/>
      <c r="PJ512" s="401"/>
      <c r="PK512" s="401"/>
      <c r="PL512" s="401"/>
      <c r="PM512" s="401"/>
      <c r="PN512" s="401"/>
      <c r="PO512" s="401"/>
      <c r="PP512" s="401"/>
      <c r="PQ512" s="401"/>
      <c r="PR512" s="401"/>
      <c r="PS512" s="401"/>
      <c r="PT512" s="401"/>
      <c r="PU512" s="401"/>
      <c r="PV512" s="401"/>
      <c r="PW512" s="401"/>
      <c r="PX512" s="401"/>
      <c r="PY512" s="401"/>
      <c r="PZ512" s="401"/>
      <c r="QA512" s="401"/>
      <c r="QB512" s="401"/>
      <c r="QC512" s="401"/>
      <c r="QD512" s="401"/>
      <c r="QE512" s="401"/>
      <c r="QF512" s="401"/>
      <c r="QG512" s="401"/>
      <c r="QH512" s="401"/>
      <c r="QI512" s="401"/>
      <c r="QJ512" s="401"/>
      <c r="QK512" s="401"/>
      <c r="QL512" s="401"/>
      <c r="QM512" s="401"/>
      <c r="QN512" s="401"/>
      <c r="QO512" s="401"/>
      <c r="QP512" s="401"/>
      <c r="QQ512" s="401"/>
      <c r="QR512" s="401"/>
      <c r="QS512" s="401"/>
      <c r="QT512" s="401"/>
      <c r="QU512" s="401"/>
      <c r="QV512" s="401"/>
      <c r="QW512" s="401"/>
      <c r="QX512" s="401"/>
      <c r="QY512" s="401"/>
      <c r="QZ512" s="401"/>
      <c r="RA512" s="401"/>
      <c r="RB512" s="401"/>
      <c r="RC512" s="401"/>
      <c r="RD512" s="401"/>
      <c r="RE512" s="401"/>
      <c r="RF512" s="401"/>
      <c r="RG512" s="401"/>
      <c r="RH512" s="401"/>
      <c r="RI512" s="401"/>
      <c r="RJ512" s="401"/>
      <c r="RK512" s="401"/>
      <c r="RL512" s="401"/>
      <c r="RM512" s="401"/>
      <c r="RN512" s="401"/>
      <c r="RO512" s="401"/>
      <c r="RP512" s="401"/>
      <c r="RQ512" s="401"/>
      <c r="RR512" s="401"/>
      <c r="RS512" s="401"/>
      <c r="RT512" s="401"/>
      <c r="RU512" s="401"/>
      <c r="RV512" s="401"/>
      <c r="RW512" s="401"/>
      <c r="RX512" s="401"/>
      <c r="RY512" s="401"/>
      <c r="RZ512" s="401"/>
      <c r="SA512" s="401"/>
      <c r="SB512" s="401"/>
      <c r="SC512" s="401"/>
      <c r="SD512" s="401"/>
      <c r="SE512" s="401"/>
      <c r="SF512" s="401"/>
      <c r="SG512" s="401"/>
      <c r="SH512" s="401"/>
      <c r="SI512" s="401"/>
      <c r="SJ512" s="401"/>
      <c r="SK512" s="401"/>
      <c r="SL512" s="401"/>
      <c r="SM512" s="401"/>
      <c r="SN512" s="401"/>
      <c r="SO512" s="401"/>
      <c r="SP512" s="401"/>
      <c r="SQ512" s="401"/>
      <c r="SR512" s="401"/>
      <c r="SS512" s="401"/>
      <c r="ST512" s="401"/>
      <c r="SU512" s="401"/>
      <c r="SV512" s="401"/>
      <c r="SW512" s="401"/>
      <c r="SX512" s="401"/>
      <c r="SY512" s="401"/>
      <c r="SZ512" s="401"/>
      <c r="TA512" s="401"/>
      <c r="TB512" s="401"/>
      <c r="TC512" s="401"/>
      <c r="TD512" s="401"/>
      <c r="TE512" s="401"/>
      <c r="TF512" s="401"/>
      <c r="TG512" s="401"/>
      <c r="TH512" s="401"/>
      <c r="TI512" s="401"/>
      <c r="TJ512" s="401"/>
      <c r="TK512" s="401"/>
      <c r="TL512" s="401"/>
      <c r="TM512" s="401"/>
      <c r="TN512" s="401"/>
      <c r="TO512" s="401"/>
      <c r="TP512" s="401"/>
      <c r="TQ512" s="401"/>
      <c r="TR512" s="401"/>
      <c r="TS512" s="401"/>
      <c r="TT512" s="401"/>
      <c r="TU512" s="401"/>
      <c r="TV512" s="401"/>
      <c r="TW512" s="401"/>
      <c r="TX512" s="401"/>
      <c r="TY512" s="401"/>
      <c r="TZ512" s="401"/>
      <c r="UA512" s="401"/>
      <c r="UB512" s="401"/>
      <c r="UC512" s="401"/>
      <c r="UD512" s="401"/>
      <c r="UE512" s="401"/>
      <c r="UF512" s="401"/>
      <c r="UG512" s="401"/>
      <c r="UH512" s="401"/>
      <c r="UI512" s="401"/>
      <c r="UJ512" s="401"/>
      <c r="UK512" s="401"/>
      <c r="UL512" s="401"/>
      <c r="UM512" s="401"/>
    </row>
    <row r="513" spans="1:559" s="401" customFormat="1" ht="13.95" customHeight="1">
      <c r="A513" s="953"/>
      <c r="B513" s="468" t="s">
        <v>1847</v>
      </c>
      <c r="C513" s="469" t="s">
        <v>741</v>
      </c>
      <c r="D513" s="469" t="s">
        <v>1870</v>
      </c>
      <c r="E513" s="469" t="s">
        <v>1871</v>
      </c>
      <c r="F513" s="470">
        <v>110.08</v>
      </c>
      <c r="G513" s="470">
        <v>1.98</v>
      </c>
      <c r="H513" s="470">
        <v>9.86</v>
      </c>
      <c r="I513" s="471">
        <f t="shared" ref="I513:L514" si="267">I512</f>
        <v>3</v>
      </c>
      <c r="J513" s="472">
        <f t="shared" si="267"/>
        <v>164.41666666666666</v>
      </c>
      <c r="K513" s="472">
        <f t="shared" si="267"/>
        <v>69.52883742256401</v>
      </c>
      <c r="L513" s="473">
        <f t="shared" si="267"/>
        <v>0.42288193059846335</v>
      </c>
      <c r="M513" s="474">
        <f t="shared" si="247"/>
        <v>0.78149827727499044</v>
      </c>
      <c r="N513" s="475">
        <f t="shared" si="248"/>
        <v>0.21725474477198209</v>
      </c>
      <c r="O513" s="475">
        <f t="shared" si="249"/>
        <v>0.56549051045603582</v>
      </c>
      <c r="P513" s="475">
        <f t="shared" si="250"/>
        <v>0.43450948954396418</v>
      </c>
      <c r="Q513" s="476">
        <f t="shared" si="251"/>
        <v>1.3035284686318924</v>
      </c>
      <c r="R513" s="477"/>
      <c r="S513" s="472"/>
      <c r="T513" s="472"/>
      <c r="U513" s="473"/>
      <c r="V513" s="478">
        <f t="shared" si="252"/>
        <v>54.336666666666659</v>
      </c>
      <c r="W513" s="478">
        <f t="shared" si="253"/>
        <v>1.196</v>
      </c>
      <c r="X513" s="479">
        <f t="shared" si="254"/>
        <v>83.15648955738655</v>
      </c>
      <c r="Y513" s="480" t="str">
        <f t="shared" si="255"/>
        <v>Accept</v>
      </c>
      <c r="Z513" s="479"/>
      <c r="AA513" s="479"/>
      <c r="AB513" s="481"/>
      <c r="AC513" s="481"/>
      <c r="AD513" s="479"/>
      <c r="AE513" s="481"/>
      <c r="AF513" s="464"/>
      <c r="AG513" s="482"/>
      <c r="AH513" s="482"/>
      <c r="AI513" s="483"/>
      <c r="AJ513" s="552"/>
      <c r="AK513" s="552"/>
      <c r="AL513" s="552"/>
    </row>
    <row r="514" spans="1:559" s="501" customFormat="1" ht="13.95" customHeight="1">
      <c r="A514" s="953"/>
      <c r="B514" s="484" t="s">
        <v>1847</v>
      </c>
      <c r="C514" s="485" t="s">
        <v>741</v>
      </c>
      <c r="D514" s="485" t="s">
        <v>1872</v>
      </c>
      <c r="E514" s="485" t="s">
        <v>1873</v>
      </c>
      <c r="F514" s="486">
        <v>140.4</v>
      </c>
      <c r="G514" s="486">
        <v>2.5299999999999998</v>
      </c>
      <c r="H514" s="486">
        <v>12.67</v>
      </c>
      <c r="I514" s="487">
        <f t="shared" si="267"/>
        <v>3</v>
      </c>
      <c r="J514" s="488">
        <f t="shared" si="267"/>
        <v>164.41666666666666</v>
      </c>
      <c r="K514" s="488">
        <f t="shared" si="267"/>
        <v>69.52883742256401</v>
      </c>
      <c r="L514" s="489">
        <f t="shared" si="267"/>
        <v>0.42288193059846335</v>
      </c>
      <c r="M514" s="490">
        <f t="shared" si="247"/>
        <v>0.34542022500253378</v>
      </c>
      <c r="N514" s="491">
        <f t="shared" si="248"/>
        <v>0.36488923722796918</v>
      </c>
      <c r="O514" s="491">
        <f t="shared" si="249"/>
        <v>0.27022152554406165</v>
      </c>
      <c r="P514" s="491">
        <f t="shared" si="250"/>
        <v>0.72977847445593835</v>
      </c>
      <c r="Q514" s="492">
        <f t="shared" si="251"/>
        <v>2.1893354233678153</v>
      </c>
      <c r="R514" s="493"/>
      <c r="S514" s="488"/>
      <c r="T514" s="488"/>
      <c r="U514" s="489"/>
      <c r="V514" s="494">
        <f t="shared" si="252"/>
        <v>24.016666666666652</v>
      </c>
      <c r="W514" s="494">
        <f t="shared" si="253"/>
        <v>1.196</v>
      </c>
      <c r="X514" s="495">
        <f t="shared" si="254"/>
        <v>83.15648955738655</v>
      </c>
      <c r="Y514" s="496" t="str">
        <f t="shared" si="255"/>
        <v>Accept</v>
      </c>
      <c r="Z514" s="495"/>
      <c r="AA514" s="495"/>
      <c r="AB514" s="497"/>
      <c r="AC514" s="497"/>
      <c r="AD514" s="495"/>
      <c r="AE514" s="497"/>
      <c r="AF514" s="498"/>
      <c r="AG514" s="499"/>
      <c r="AH514" s="499"/>
      <c r="AI514" s="500"/>
      <c r="AJ514" s="552"/>
      <c r="AK514" s="552"/>
      <c r="AL514" s="552"/>
      <c r="AM514" s="401"/>
      <c r="AN514" s="401"/>
      <c r="AO514" s="401"/>
      <c r="AP514" s="401"/>
      <c r="AQ514" s="401"/>
      <c r="AR514" s="401"/>
      <c r="AS514" s="401"/>
      <c r="AT514" s="401"/>
      <c r="AU514" s="401"/>
      <c r="AV514" s="401"/>
      <c r="AW514" s="401"/>
      <c r="AX514" s="401"/>
      <c r="AY514" s="401"/>
      <c r="AZ514" s="401"/>
      <c r="BA514" s="401"/>
      <c r="BB514" s="401"/>
      <c r="BC514" s="401"/>
      <c r="BD514" s="401"/>
      <c r="BE514" s="401"/>
      <c r="BF514" s="401"/>
      <c r="BG514" s="401"/>
      <c r="BH514" s="401"/>
      <c r="BI514" s="401"/>
      <c r="BJ514" s="401"/>
      <c r="BK514" s="401"/>
      <c r="BL514" s="401"/>
      <c r="BM514" s="401"/>
      <c r="BN514" s="401"/>
      <c r="BO514" s="401"/>
      <c r="BP514" s="401"/>
      <c r="BQ514" s="401"/>
      <c r="BR514" s="401"/>
      <c r="BS514" s="401"/>
      <c r="BT514" s="401"/>
      <c r="BU514" s="401"/>
      <c r="BV514" s="401"/>
      <c r="BW514" s="401"/>
      <c r="BX514" s="401"/>
      <c r="BY514" s="401"/>
      <c r="BZ514" s="401"/>
      <c r="CA514" s="401"/>
      <c r="CB514" s="401"/>
      <c r="CC514" s="401"/>
      <c r="CD514" s="401"/>
      <c r="CE514" s="401"/>
      <c r="CF514" s="401"/>
      <c r="CG514" s="401"/>
      <c r="CH514" s="401"/>
      <c r="CI514" s="401"/>
      <c r="CJ514" s="401"/>
      <c r="CK514" s="401"/>
      <c r="CL514" s="401"/>
      <c r="CM514" s="401"/>
      <c r="CN514" s="401"/>
      <c r="CO514" s="401"/>
      <c r="CP514" s="401"/>
      <c r="CQ514" s="401"/>
      <c r="CR514" s="401"/>
      <c r="CS514" s="401"/>
      <c r="CT514" s="401"/>
      <c r="CU514" s="401"/>
      <c r="CV514" s="401"/>
      <c r="CW514" s="401"/>
      <c r="CX514" s="401"/>
      <c r="CY514" s="401"/>
      <c r="CZ514" s="401"/>
      <c r="DA514" s="401"/>
      <c r="DB514" s="401"/>
      <c r="DC514" s="401"/>
      <c r="DD514" s="401"/>
      <c r="DE514" s="401"/>
      <c r="DF514" s="401"/>
      <c r="DG514" s="401"/>
      <c r="DH514" s="401"/>
      <c r="DI514" s="401"/>
      <c r="DJ514" s="401"/>
      <c r="DK514" s="401"/>
      <c r="DL514" s="401"/>
      <c r="DM514" s="401"/>
      <c r="DN514" s="401"/>
      <c r="DO514" s="401"/>
      <c r="DP514" s="401"/>
      <c r="DQ514" s="401"/>
      <c r="DR514" s="401"/>
      <c r="DS514" s="401"/>
      <c r="DT514" s="401"/>
      <c r="DU514" s="401"/>
      <c r="DV514" s="401"/>
      <c r="DW514" s="401"/>
      <c r="DX514" s="401"/>
      <c r="DY514" s="401"/>
      <c r="DZ514" s="401"/>
      <c r="EA514" s="401"/>
      <c r="EB514" s="401"/>
      <c r="EC514" s="401"/>
      <c r="ED514" s="401"/>
      <c r="EE514" s="401"/>
      <c r="EF514" s="401"/>
      <c r="EG514" s="401"/>
      <c r="EH514" s="401"/>
      <c r="EI514" s="401"/>
      <c r="EJ514" s="401"/>
      <c r="EK514" s="401"/>
      <c r="EL514" s="401"/>
      <c r="EM514" s="401"/>
      <c r="EN514" s="401"/>
      <c r="EO514" s="401"/>
      <c r="EP514" s="401"/>
      <c r="EQ514" s="401"/>
      <c r="ER514" s="401"/>
      <c r="ES514" s="401"/>
      <c r="ET514" s="401"/>
      <c r="EU514" s="401"/>
      <c r="EV514" s="401"/>
      <c r="EW514" s="401"/>
      <c r="EX514" s="401"/>
      <c r="EY514" s="401"/>
      <c r="EZ514" s="401"/>
      <c r="FA514" s="401"/>
      <c r="FB514" s="401"/>
      <c r="FC514" s="401"/>
      <c r="FD514" s="401"/>
      <c r="FE514" s="401"/>
      <c r="FF514" s="401"/>
      <c r="FG514" s="401"/>
      <c r="FH514" s="401"/>
      <c r="FI514" s="401"/>
      <c r="FJ514" s="401"/>
      <c r="FK514" s="401"/>
      <c r="FL514" s="401"/>
      <c r="FM514" s="401"/>
      <c r="FN514" s="401"/>
      <c r="FO514" s="401"/>
      <c r="FP514" s="401"/>
      <c r="FQ514" s="401"/>
      <c r="FR514" s="401"/>
      <c r="FS514" s="401"/>
      <c r="FT514" s="401"/>
      <c r="FU514" s="401"/>
      <c r="FV514" s="401"/>
      <c r="FW514" s="401"/>
      <c r="FX514" s="401"/>
      <c r="FY514" s="401"/>
      <c r="FZ514" s="401"/>
      <c r="GA514" s="401"/>
      <c r="GB514" s="401"/>
      <c r="GC514" s="401"/>
      <c r="GD514" s="401"/>
      <c r="GE514" s="401"/>
      <c r="GF514" s="401"/>
      <c r="GG514" s="401"/>
      <c r="GH514" s="401"/>
      <c r="GI514" s="401"/>
      <c r="GJ514" s="401"/>
      <c r="GK514" s="401"/>
      <c r="GL514" s="401"/>
      <c r="GM514" s="401"/>
      <c r="GN514" s="401"/>
      <c r="GO514" s="401"/>
      <c r="GP514" s="401"/>
      <c r="GQ514" s="401"/>
      <c r="GR514" s="401"/>
      <c r="GS514" s="401"/>
      <c r="GT514" s="401"/>
      <c r="GU514" s="401"/>
      <c r="GV514" s="401"/>
      <c r="GW514" s="401"/>
      <c r="GX514" s="401"/>
      <c r="GY514" s="401"/>
      <c r="GZ514" s="401"/>
      <c r="HA514" s="401"/>
      <c r="HB514" s="401"/>
      <c r="HC514" s="401"/>
      <c r="HD514" s="401"/>
      <c r="HE514" s="401"/>
      <c r="HF514" s="401"/>
      <c r="HG514" s="401"/>
      <c r="HH514" s="401"/>
      <c r="HI514" s="401"/>
      <c r="HJ514" s="401"/>
      <c r="HK514" s="401"/>
      <c r="HL514" s="401"/>
      <c r="HM514" s="401"/>
      <c r="HN514" s="401"/>
      <c r="HO514" s="401"/>
      <c r="HP514" s="401"/>
      <c r="HQ514" s="401"/>
      <c r="HR514" s="401"/>
      <c r="HS514" s="401"/>
      <c r="HT514" s="401"/>
      <c r="HU514" s="401"/>
      <c r="HV514" s="401"/>
      <c r="HW514" s="401"/>
      <c r="HX514" s="401"/>
      <c r="HY514" s="401"/>
      <c r="HZ514" s="401"/>
      <c r="IA514" s="401"/>
      <c r="IB514" s="401"/>
      <c r="IC514" s="401"/>
      <c r="ID514" s="401"/>
      <c r="IE514" s="401"/>
      <c r="IF514" s="401"/>
      <c r="IG514" s="401"/>
      <c r="IH514" s="401"/>
      <c r="II514" s="401"/>
      <c r="IJ514" s="401"/>
      <c r="IK514" s="401"/>
      <c r="IL514" s="401"/>
      <c r="IM514" s="401"/>
      <c r="IN514" s="401"/>
      <c r="IO514" s="401"/>
      <c r="IP514" s="401"/>
      <c r="IQ514" s="401"/>
      <c r="IR514" s="401"/>
      <c r="IS514" s="401"/>
      <c r="IT514" s="401"/>
      <c r="IU514" s="401"/>
      <c r="IV514" s="401"/>
      <c r="IW514" s="401"/>
      <c r="IX514" s="401"/>
      <c r="IY514" s="401"/>
      <c r="IZ514" s="401"/>
      <c r="JA514" s="401"/>
      <c r="JB514" s="401"/>
      <c r="JC514" s="401"/>
      <c r="JD514" s="401"/>
      <c r="JE514" s="401"/>
      <c r="JF514" s="401"/>
      <c r="JG514" s="401"/>
      <c r="JH514" s="401"/>
      <c r="JI514" s="401"/>
      <c r="JJ514" s="401"/>
      <c r="JK514" s="401"/>
      <c r="JL514" s="401"/>
      <c r="JM514" s="401"/>
      <c r="JN514" s="401"/>
      <c r="JO514" s="401"/>
      <c r="JP514" s="401"/>
      <c r="JQ514" s="401"/>
      <c r="JR514" s="401"/>
      <c r="JS514" s="401"/>
      <c r="JT514" s="401"/>
      <c r="JU514" s="401"/>
      <c r="JV514" s="401"/>
      <c r="JW514" s="401"/>
      <c r="JX514" s="401"/>
      <c r="JY514" s="401"/>
      <c r="JZ514" s="401"/>
      <c r="KA514" s="401"/>
      <c r="KB514" s="401"/>
      <c r="KC514" s="401"/>
      <c r="KD514" s="401"/>
      <c r="KE514" s="401"/>
      <c r="KF514" s="401"/>
      <c r="KG514" s="401"/>
      <c r="KH514" s="401"/>
      <c r="KI514" s="401"/>
      <c r="KJ514" s="401"/>
      <c r="KK514" s="401"/>
      <c r="KL514" s="401"/>
      <c r="KM514" s="401"/>
      <c r="KN514" s="401"/>
      <c r="KO514" s="401"/>
      <c r="KP514" s="401"/>
      <c r="KQ514" s="401"/>
      <c r="KR514" s="401"/>
      <c r="KS514" s="401"/>
      <c r="KT514" s="401"/>
      <c r="KU514" s="401"/>
      <c r="KV514" s="401"/>
      <c r="KW514" s="401"/>
      <c r="KX514" s="401"/>
      <c r="KY514" s="401"/>
      <c r="KZ514" s="401"/>
      <c r="LA514" s="401"/>
      <c r="LB514" s="401"/>
      <c r="LC514" s="401"/>
      <c r="LD514" s="401"/>
      <c r="LE514" s="401"/>
      <c r="LF514" s="401"/>
      <c r="LG514" s="401"/>
      <c r="LH514" s="401"/>
      <c r="LI514" s="401"/>
      <c r="LJ514" s="401"/>
      <c r="LK514" s="401"/>
      <c r="LL514" s="401"/>
      <c r="LM514" s="401"/>
      <c r="LN514" s="401"/>
      <c r="LO514" s="401"/>
      <c r="LP514" s="401"/>
      <c r="LQ514" s="401"/>
      <c r="LR514" s="401"/>
      <c r="LS514" s="401"/>
      <c r="LT514" s="401"/>
      <c r="LU514" s="401"/>
      <c r="LV514" s="401"/>
      <c r="LW514" s="401"/>
      <c r="LX514" s="401"/>
      <c r="LY514" s="401"/>
      <c r="LZ514" s="401"/>
      <c r="MA514" s="401"/>
      <c r="MB514" s="401"/>
      <c r="MC514" s="401"/>
      <c r="MD514" s="401"/>
      <c r="ME514" s="401"/>
      <c r="MF514" s="401"/>
      <c r="MG514" s="401"/>
      <c r="MH514" s="401"/>
      <c r="MI514" s="401"/>
      <c r="MJ514" s="401"/>
      <c r="MK514" s="401"/>
      <c r="ML514" s="401"/>
      <c r="MM514" s="401"/>
      <c r="MN514" s="401"/>
      <c r="MO514" s="401"/>
      <c r="MP514" s="401"/>
      <c r="MQ514" s="401"/>
      <c r="MR514" s="401"/>
      <c r="MS514" s="401"/>
      <c r="MT514" s="401"/>
      <c r="MU514" s="401"/>
      <c r="MV514" s="401"/>
      <c r="MW514" s="401"/>
      <c r="MX514" s="401"/>
      <c r="MY514" s="401"/>
      <c r="MZ514" s="401"/>
      <c r="NA514" s="401"/>
      <c r="NB514" s="401"/>
      <c r="NC514" s="401"/>
      <c r="ND514" s="401"/>
      <c r="NE514" s="401"/>
      <c r="NF514" s="401"/>
      <c r="NG514" s="401"/>
      <c r="NH514" s="401"/>
      <c r="NI514" s="401"/>
      <c r="NJ514" s="401"/>
      <c r="NK514" s="401"/>
      <c r="NL514" s="401"/>
      <c r="NM514" s="401"/>
      <c r="NN514" s="401"/>
      <c r="NO514" s="401"/>
      <c r="NP514" s="401"/>
      <c r="NQ514" s="401"/>
      <c r="NR514" s="401"/>
      <c r="NS514" s="401"/>
      <c r="NT514" s="401"/>
      <c r="NU514" s="401"/>
      <c r="NV514" s="401"/>
      <c r="NW514" s="401"/>
      <c r="NX514" s="401"/>
      <c r="NY514" s="401"/>
      <c r="NZ514" s="401"/>
      <c r="OA514" s="401"/>
      <c r="OB514" s="401"/>
      <c r="OC514" s="401"/>
      <c r="OD514" s="401"/>
      <c r="OE514" s="401"/>
      <c r="OF514" s="401"/>
      <c r="OG514" s="401"/>
      <c r="OH514" s="401"/>
      <c r="OI514" s="401"/>
      <c r="OJ514" s="401"/>
      <c r="OK514" s="401"/>
      <c r="OL514" s="401"/>
      <c r="OM514" s="401"/>
      <c r="ON514" s="401"/>
      <c r="OO514" s="401"/>
      <c r="OP514" s="401"/>
      <c r="OQ514" s="401"/>
      <c r="OR514" s="401"/>
      <c r="OS514" s="401"/>
      <c r="OT514" s="401"/>
      <c r="OU514" s="401"/>
      <c r="OV514" s="401"/>
      <c r="OW514" s="401"/>
      <c r="OX514" s="401"/>
      <c r="OY514" s="401"/>
      <c r="OZ514" s="401"/>
      <c r="PA514" s="401"/>
      <c r="PB514" s="401"/>
      <c r="PC514" s="401"/>
      <c r="PD514" s="401"/>
      <c r="PE514" s="401"/>
      <c r="PF514" s="401"/>
      <c r="PG514" s="401"/>
      <c r="PH514" s="401"/>
      <c r="PI514" s="401"/>
      <c r="PJ514" s="401"/>
      <c r="PK514" s="401"/>
      <c r="PL514" s="401"/>
      <c r="PM514" s="401"/>
      <c r="PN514" s="401"/>
      <c r="PO514" s="401"/>
      <c r="PP514" s="401"/>
      <c r="PQ514" s="401"/>
      <c r="PR514" s="401"/>
      <c r="PS514" s="401"/>
      <c r="PT514" s="401"/>
      <c r="PU514" s="401"/>
      <c r="PV514" s="401"/>
      <c r="PW514" s="401"/>
      <c r="PX514" s="401"/>
      <c r="PY514" s="401"/>
      <c r="PZ514" s="401"/>
      <c r="QA514" s="401"/>
      <c r="QB514" s="401"/>
      <c r="QC514" s="401"/>
      <c r="QD514" s="401"/>
      <c r="QE514" s="401"/>
      <c r="QF514" s="401"/>
      <c r="QG514" s="401"/>
      <c r="QH514" s="401"/>
      <c r="QI514" s="401"/>
      <c r="QJ514" s="401"/>
      <c r="QK514" s="401"/>
      <c r="QL514" s="401"/>
      <c r="QM514" s="401"/>
      <c r="QN514" s="401"/>
      <c r="QO514" s="401"/>
      <c r="QP514" s="401"/>
      <c r="QQ514" s="401"/>
      <c r="QR514" s="401"/>
      <c r="QS514" s="401"/>
      <c r="QT514" s="401"/>
      <c r="QU514" s="401"/>
      <c r="QV514" s="401"/>
      <c r="QW514" s="401"/>
      <c r="QX514" s="401"/>
      <c r="QY514" s="401"/>
      <c r="QZ514" s="401"/>
      <c r="RA514" s="401"/>
      <c r="RB514" s="401"/>
      <c r="RC514" s="401"/>
      <c r="RD514" s="401"/>
      <c r="RE514" s="401"/>
      <c r="RF514" s="401"/>
      <c r="RG514" s="401"/>
      <c r="RH514" s="401"/>
      <c r="RI514" s="401"/>
      <c r="RJ514" s="401"/>
      <c r="RK514" s="401"/>
      <c r="RL514" s="401"/>
      <c r="RM514" s="401"/>
      <c r="RN514" s="401"/>
      <c r="RO514" s="401"/>
      <c r="RP514" s="401"/>
      <c r="RQ514" s="401"/>
      <c r="RR514" s="401"/>
      <c r="RS514" s="401"/>
      <c r="RT514" s="401"/>
      <c r="RU514" s="401"/>
      <c r="RV514" s="401"/>
      <c r="RW514" s="401"/>
      <c r="RX514" s="401"/>
      <c r="RY514" s="401"/>
      <c r="RZ514" s="401"/>
      <c r="SA514" s="401"/>
      <c r="SB514" s="401"/>
      <c r="SC514" s="401"/>
      <c r="SD514" s="401"/>
      <c r="SE514" s="401"/>
      <c r="SF514" s="401"/>
      <c r="SG514" s="401"/>
      <c r="SH514" s="401"/>
      <c r="SI514" s="401"/>
      <c r="SJ514" s="401"/>
      <c r="SK514" s="401"/>
      <c r="SL514" s="401"/>
      <c r="SM514" s="401"/>
      <c r="SN514" s="401"/>
      <c r="SO514" s="401"/>
      <c r="SP514" s="401"/>
      <c r="SQ514" s="401"/>
      <c r="SR514" s="401"/>
      <c r="SS514" s="401"/>
      <c r="ST514" s="401"/>
      <c r="SU514" s="401"/>
      <c r="SV514" s="401"/>
      <c r="SW514" s="401"/>
      <c r="SX514" s="401"/>
      <c r="SY514" s="401"/>
      <c r="SZ514" s="401"/>
      <c r="TA514" s="401"/>
      <c r="TB514" s="401"/>
      <c r="TC514" s="401"/>
      <c r="TD514" s="401"/>
      <c r="TE514" s="401"/>
      <c r="TF514" s="401"/>
      <c r="TG514" s="401"/>
      <c r="TH514" s="401"/>
      <c r="TI514" s="401"/>
      <c r="TJ514" s="401"/>
      <c r="TK514" s="401"/>
      <c r="TL514" s="401"/>
      <c r="TM514" s="401"/>
      <c r="TN514" s="401"/>
      <c r="TO514" s="401"/>
      <c r="TP514" s="401"/>
      <c r="TQ514" s="401"/>
      <c r="TR514" s="401"/>
      <c r="TS514" s="401"/>
      <c r="TT514" s="401"/>
      <c r="TU514" s="401"/>
      <c r="TV514" s="401"/>
      <c r="TW514" s="401"/>
      <c r="TX514" s="401"/>
      <c r="TY514" s="401"/>
      <c r="TZ514" s="401"/>
      <c r="UA514" s="401"/>
      <c r="UB514" s="401"/>
      <c r="UC514" s="401"/>
      <c r="UD514" s="401"/>
      <c r="UE514" s="401"/>
      <c r="UF514" s="401"/>
      <c r="UG514" s="401"/>
      <c r="UH514" s="401"/>
      <c r="UI514" s="401"/>
      <c r="UJ514" s="401"/>
      <c r="UK514" s="401"/>
      <c r="UL514" s="401"/>
      <c r="UM514" s="401"/>
    </row>
    <row r="515" spans="1:559" s="467" customFormat="1" ht="13.95" customHeight="1">
      <c r="A515" s="953"/>
      <c r="B515" s="450" t="s">
        <v>1847</v>
      </c>
      <c r="C515" s="451" t="s">
        <v>743</v>
      </c>
      <c r="D515" s="451" t="s">
        <v>1874</v>
      </c>
      <c r="E515" s="451" t="s">
        <v>1875</v>
      </c>
      <c r="F515" s="452">
        <v>16.22</v>
      </c>
      <c r="G515" s="452">
        <v>0.54</v>
      </c>
      <c r="H515" s="452">
        <v>1.49</v>
      </c>
      <c r="I515" s="453">
        <f>COUNT(F515:F517)</f>
        <v>3</v>
      </c>
      <c r="J515" s="458">
        <f>AVERAGE(F515:F517)</f>
        <v>29.84</v>
      </c>
      <c r="K515" s="458">
        <f>STDEV(F515:F517)</f>
        <v>14.252308584927569</v>
      </c>
      <c r="L515" s="459">
        <f>K515/J515</f>
        <v>0.47762428233671478</v>
      </c>
      <c r="M515" s="454">
        <f t="shared" si="247"/>
        <v>0.95563465517465285</v>
      </c>
      <c r="N515" s="455">
        <f t="shared" si="248"/>
        <v>0.16962842329697378</v>
      </c>
      <c r="O515" s="455">
        <f t="shared" si="249"/>
        <v>0.66074315340605239</v>
      </c>
      <c r="P515" s="455">
        <f t="shared" si="250"/>
        <v>0.33925684659394756</v>
      </c>
      <c r="Q515" s="456">
        <f t="shared" si="251"/>
        <v>1.0177705397818426</v>
      </c>
      <c r="R515" s="457">
        <f>COUNT(F515:F517)</f>
        <v>3</v>
      </c>
      <c r="S515" s="458">
        <f>AVERAGE(F515:F517)</f>
        <v>29.84</v>
      </c>
      <c r="T515" s="458">
        <f>STDEV(F515:F517)</f>
        <v>14.252308584927569</v>
      </c>
      <c r="U515" s="459">
        <f>T515/S515</f>
        <v>0.47762428233671478</v>
      </c>
      <c r="V515" s="460">
        <f t="shared" si="252"/>
        <v>13.620000000000001</v>
      </c>
      <c r="W515" s="460">
        <f t="shared" si="253"/>
        <v>1.196</v>
      </c>
      <c r="X515" s="461">
        <f t="shared" si="254"/>
        <v>17.045761067573373</v>
      </c>
      <c r="Y515" s="462" t="str">
        <f t="shared" si="255"/>
        <v>Accept</v>
      </c>
      <c r="Z515" s="461"/>
      <c r="AA515" s="461"/>
      <c r="AB515" s="463"/>
      <c r="AC515" s="463"/>
      <c r="AD515" s="461"/>
      <c r="AE515" s="463"/>
      <c r="AF515" s="464">
        <f>COUNT(F515:F517)</f>
        <v>3</v>
      </c>
      <c r="AG515" s="465">
        <f>AVERAGE(F515:F517)</f>
        <v>29.84</v>
      </c>
      <c r="AH515" s="465">
        <f>STDEV(F515:F517)</f>
        <v>14.252308584927569</v>
      </c>
      <c r="AI515" s="466">
        <f>AH515/AG515</f>
        <v>0.47762428233671478</v>
      </c>
      <c r="AJ515" s="552"/>
      <c r="AK515" s="552"/>
      <c r="AL515" s="552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1"/>
      <c r="AW515" s="401"/>
      <c r="AX515" s="401"/>
      <c r="AY515" s="401"/>
      <c r="AZ515" s="401"/>
      <c r="BA515" s="401"/>
      <c r="BB515" s="401"/>
      <c r="BC515" s="401"/>
      <c r="BD515" s="401"/>
      <c r="BE515" s="401"/>
      <c r="BF515" s="401"/>
      <c r="BG515" s="401"/>
      <c r="BH515" s="401"/>
      <c r="BI515" s="401"/>
      <c r="BJ515" s="401"/>
      <c r="BK515" s="401"/>
      <c r="BL515" s="401"/>
      <c r="BM515" s="401"/>
      <c r="BN515" s="401"/>
      <c r="BO515" s="401"/>
      <c r="BP515" s="401"/>
      <c r="BQ515" s="401"/>
      <c r="BR515" s="401"/>
      <c r="BS515" s="401"/>
      <c r="BT515" s="401"/>
      <c r="BU515" s="401"/>
      <c r="BV515" s="401"/>
      <c r="BW515" s="401"/>
      <c r="BX515" s="401"/>
      <c r="BY515" s="401"/>
      <c r="BZ515" s="401"/>
      <c r="CA515" s="401"/>
      <c r="CB515" s="401"/>
      <c r="CC515" s="401"/>
      <c r="CD515" s="401"/>
      <c r="CE515" s="401"/>
      <c r="CF515" s="401"/>
      <c r="CG515" s="401"/>
      <c r="CH515" s="401"/>
      <c r="CI515" s="401"/>
      <c r="CJ515" s="401"/>
      <c r="CK515" s="401"/>
      <c r="CL515" s="401"/>
      <c r="CM515" s="401"/>
      <c r="CN515" s="401"/>
      <c r="CO515" s="401"/>
      <c r="CP515" s="401"/>
      <c r="CQ515" s="401"/>
      <c r="CR515" s="401"/>
      <c r="CS515" s="401"/>
      <c r="CT515" s="401"/>
      <c r="CU515" s="401"/>
      <c r="CV515" s="401"/>
      <c r="CW515" s="401"/>
      <c r="CX515" s="401"/>
      <c r="CY515" s="401"/>
      <c r="CZ515" s="401"/>
      <c r="DA515" s="401"/>
      <c r="DB515" s="401"/>
      <c r="DC515" s="401"/>
      <c r="DD515" s="401"/>
      <c r="DE515" s="401"/>
      <c r="DF515" s="401"/>
      <c r="DG515" s="401"/>
      <c r="DH515" s="401"/>
      <c r="DI515" s="401"/>
      <c r="DJ515" s="401"/>
      <c r="DK515" s="401"/>
      <c r="DL515" s="401"/>
      <c r="DM515" s="401"/>
      <c r="DN515" s="401"/>
      <c r="DO515" s="401"/>
      <c r="DP515" s="401"/>
      <c r="DQ515" s="401"/>
      <c r="DR515" s="401"/>
      <c r="DS515" s="401"/>
      <c r="DT515" s="401"/>
      <c r="DU515" s="401"/>
      <c r="DV515" s="401"/>
      <c r="DW515" s="401"/>
      <c r="DX515" s="401"/>
      <c r="DY515" s="401"/>
      <c r="DZ515" s="401"/>
      <c r="EA515" s="401"/>
      <c r="EB515" s="401"/>
      <c r="EC515" s="401"/>
      <c r="ED515" s="401"/>
      <c r="EE515" s="401"/>
      <c r="EF515" s="401"/>
      <c r="EG515" s="401"/>
      <c r="EH515" s="401"/>
      <c r="EI515" s="401"/>
      <c r="EJ515" s="401"/>
      <c r="EK515" s="401"/>
      <c r="EL515" s="401"/>
      <c r="EM515" s="401"/>
      <c r="EN515" s="401"/>
      <c r="EO515" s="401"/>
      <c r="EP515" s="401"/>
      <c r="EQ515" s="401"/>
      <c r="ER515" s="401"/>
      <c r="ES515" s="401"/>
      <c r="ET515" s="401"/>
      <c r="EU515" s="401"/>
      <c r="EV515" s="401"/>
      <c r="EW515" s="401"/>
      <c r="EX515" s="401"/>
      <c r="EY515" s="401"/>
      <c r="EZ515" s="401"/>
      <c r="FA515" s="401"/>
      <c r="FB515" s="401"/>
      <c r="FC515" s="401"/>
      <c r="FD515" s="401"/>
      <c r="FE515" s="401"/>
      <c r="FF515" s="401"/>
      <c r="FG515" s="401"/>
      <c r="FH515" s="401"/>
      <c r="FI515" s="401"/>
      <c r="FJ515" s="401"/>
      <c r="FK515" s="401"/>
      <c r="FL515" s="401"/>
      <c r="FM515" s="401"/>
      <c r="FN515" s="401"/>
      <c r="FO515" s="401"/>
      <c r="FP515" s="401"/>
      <c r="FQ515" s="401"/>
      <c r="FR515" s="401"/>
      <c r="FS515" s="401"/>
      <c r="FT515" s="401"/>
      <c r="FU515" s="401"/>
      <c r="FV515" s="401"/>
      <c r="FW515" s="401"/>
      <c r="FX515" s="401"/>
      <c r="FY515" s="401"/>
      <c r="FZ515" s="401"/>
      <c r="GA515" s="401"/>
      <c r="GB515" s="401"/>
      <c r="GC515" s="401"/>
      <c r="GD515" s="401"/>
      <c r="GE515" s="401"/>
      <c r="GF515" s="401"/>
      <c r="GG515" s="401"/>
      <c r="GH515" s="401"/>
      <c r="GI515" s="401"/>
      <c r="GJ515" s="401"/>
      <c r="GK515" s="401"/>
      <c r="GL515" s="401"/>
      <c r="GM515" s="401"/>
      <c r="GN515" s="401"/>
      <c r="GO515" s="401"/>
      <c r="GP515" s="401"/>
      <c r="GQ515" s="401"/>
      <c r="GR515" s="401"/>
      <c r="GS515" s="401"/>
      <c r="GT515" s="401"/>
      <c r="GU515" s="401"/>
      <c r="GV515" s="401"/>
      <c r="GW515" s="401"/>
      <c r="GX515" s="401"/>
      <c r="GY515" s="401"/>
      <c r="GZ515" s="401"/>
      <c r="HA515" s="401"/>
      <c r="HB515" s="401"/>
      <c r="HC515" s="401"/>
      <c r="HD515" s="401"/>
      <c r="HE515" s="401"/>
      <c r="HF515" s="401"/>
      <c r="HG515" s="401"/>
      <c r="HH515" s="401"/>
      <c r="HI515" s="401"/>
      <c r="HJ515" s="401"/>
      <c r="HK515" s="401"/>
      <c r="HL515" s="401"/>
      <c r="HM515" s="401"/>
      <c r="HN515" s="401"/>
      <c r="HO515" s="401"/>
      <c r="HP515" s="401"/>
      <c r="HQ515" s="401"/>
      <c r="HR515" s="401"/>
      <c r="HS515" s="401"/>
      <c r="HT515" s="401"/>
      <c r="HU515" s="401"/>
      <c r="HV515" s="401"/>
      <c r="HW515" s="401"/>
      <c r="HX515" s="401"/>
      <c r="HY515" s="401"/>
      <c r="HZ515" s="401"/>
      <c r="IA515" s="401"/>
      <c r="IB515" s="401"/>
      <c r="IC515" s="401"/>
      <c r="ID515" s="401"/>
      <c r="IE515" s="401"/>
      <c r="IF515" s="401"/>
      <c r="IG515" s="401"/>
      <c r="IH515" s="401"/>
      <c r="II515" s="401"/>
      <c r="IJ515" s="401"/>
      <c r="IK515" s="401"/>
      <c r="IL515" s="401"/>
      <c r="IM515" s="401"/>
      <c r="IN515" s="401"/>
      <c r="IO515" s="401"/>
      <c r="IP515" s="401"/>
      <c r="IQ515" s="401"/>
      <c r="IR515" s="401"/>
      <c r="IS515" s="401"/>
      <c r="IT515" s="401"/>
      <c r="IU515" s="401"/>
      <c r="IV515" s="401"/>
      <c r="IW515" s="401"/>
      <c r="IX515" s="401"/>
      <c r="IY515" s="401"/>
      <c r="IZ515" s="401"/>
      <c r="JA515" s="401"/>
      <c r="JB515" s="401"/>
      <c r="JC515" s="401"/>
      <c r="JD515" s="401"/>
      <c r="JE515" s="401"/>
      <c r="JF515" s="401"/>
      <c r="JG515" s="401"/>
      <c r="JH515" s="401"/>
      <c r="JI515" s="401"/>
      <c r="JJ515" s="401"/>
      <c r="JK515" s="401"/>
      <c r="JL515" s="401"/>
      <c r="JM515" s="401"/>
      <c r="JN515" s="401"/>
      <c r="JO515" s="401"/>
      <c r="JP515" s="401"/>
      <c r="JQ515" s="401"/>
      <c r="JR515" s="401"/>
      <c r="JS515" s="401"/>
      <c r="JT515" s="401"/>
      <c r="JU515" s="401"/>
      <c r="JV515" s="401"/>
      <c r="JW515" s="401"/>
      <c r="JX515" s="401"/>
      <c r="JY515" s="401"/>
      <c r="JZ515" s="401"/>
      <c r="KA515" s="401"/>
      <c r="KB515" s="401"/>
      <c r="KC515" s="401"/>
      <c r="KD515" s="401"/>
      <c r="KE515" s="401"/>
      <c r="KF515" s="401"/>
      <c r="KG515" s="401"/>
      <c r="KH515" s="401"/>
      <c r="KI515" s="401"/>
      <c r="KJ515" s="401"/>
      <c r="KK515" s="401"/>
      <c r="KL515" s="401"/>
      <c r="KM515" s="401"/>
      <c r="KN515" s="401"/>
      <c r="KO515" s="401"/>
      <c r="KP515" s="401"/>
      <c r="KQ515" s="401"/>
      <c r="KR515" s="401"/>
      <c r="KS515" s="401"/>
      <c r="KT515" s="401"/>
      <c r="KU515" s="401"/>
      <c r="KV515" s="401"/>
      <c r="KW515" s="401"/>
      <c r="KX515" s="401"/>
      <c r="KY515" s="401"/>
      <c r="KZ515" s="401"/>
      <c r="LA515" s="401"/>
      <c r="LB515" s="401"/>
      <c r="LC515" s="401"/>
      <c r="LD515" s="401"/>
      <c r="LE515" s="401"/>
      <c r="LF515" s="401"/>
      <c r="LG515" s="401"/>
      <c r="LH515" s="401"/>
      <c r="LI515" s="401"/>
      <c r="LJ515" s="401"/>
      <c r="LK515" s="401"/>
      <c r="LL515" s="401"/>
      <c r="LM515" s="401"/>
      <c r="LN515" s="401"/>
      <c r="LO515" s="401"/>
      <c r="LP515" s="401"/>
      <c r="LQ515" s="401"/>
      <c r="LR515" s="401"/>
      <c r="LS515" s="401"/>
      <c r="LT515" s="401"/>
      <c r="LU515" s="401"/>
      <c r="LV515" s="401"/>
      <c r="LW515" s="401"/>
      <c r="LX515" s="401"/>
      <c r="LY515" s="401"/>
      <c r="LZ515" s="401"/>
      <c r="MA515" s="401"/>
      <c r="MB515" s="401"/>
      <c r="MC515" s="401"/>
      <c r="MD515" s="401"/>
      <c r="ME515" s="401"/>
      <c r="MF515" s="401"/>
      <c r="MG515" s="401"/>
      <c r="MH515" s="401"/>
      <c r="MI515" s="401"/>
      <c r="MJ515" s="401"/>
      <c r="MK515" s="401"/>
      <c r="ML515" s="401"/>
      <c r="MM515" s="401"/>
      <c r="MN515" s="401"/>
      <c r="MO515" s="401"/>
      <c r="MP515" s="401"/>
      <c r="MQ515" s="401"/>
      <c r="MR515" s="401"/>
      <c r="MS515" s="401"/>
      <c r="MT515" s="401"/>
      <c r="MU515" s="401"/>
      <c r="MV515" s="401"/>
      <c r="MW515" s="401"/>
      <c r="MX515" s="401"/>
      <c r="MY515" s="401"/>
      <c r="MZ515" s="401"/>
      <c r="NA515" s="401"/>
      <c r="NB515" s="401"/>
      <c r="NC515" s="401"/>
      <c r="ND515" s="401"/>
      <c r="NE515" s="401"/>
      <c r="NF515" s="401"/>
      <c r="NG515" s="401"/>
      <c r="NH515" s="401"/>
      <c r="NI515" s="401"/>
      <c r="NJ515" s="401"/>
      <c r="NK515" s="401"/>
      <c r="NL515" s="401"/>
      <c r="NM515" s="401"/>
      <c r="NN515" s="401"/>
      <c r="NO515" s="401"/>
      <c r="NP515" s="401"/>
      <c r="NQ515" s="401"/>
      <c r="NR515" s="401"/>
      <c r="NS515" s="401"/>
      <c r="NT515" s="401"/>
      <c r="NU515" s="401"/>
      <c r="NV515" s="401"/>
      <c r="NW515" s="401"/>
      <c r="NX515" s="401"/>
      <c r="NY515" s="401"/>
      <c r="NZ515" s="401"/>
      <c r="OA515" s="401"/>
      <c r="OB515" s="401"/>
      <c r="OC515" s="401"/>
      <c r="OD515" s="401"/>
      <c r="OE515" s="401"/>
      <c r="OF515" s="401"/>
      <c r="OG515" s="401"/>
      <c r="OH515" s="401"/>
      <c r="OI515" s="401"/>
      <c r="OJ515" s="401"/>
      <c r="OK515" s="401"/>
      <c r="OL515" s="401"/>
      <c r="OM515" s="401"/>
      <c r="ON515" s="401"/>
      <c r="OO515" s="401"/>
      <c r="OP515" s="401"/>
      <c r="OQ515" s="401"/>
      <c r="OR515" s="401"/>
      <c r="OS515" s="401"/>
      <c r="OT515" s="401"/>
      <c r="OU515" s="401"/>
      <c r="OV515" s="401"/>
      <c r="OW515" s="401"/>
      <c r="OX515" s="401"/>
      <c r="OY515" s="401"/>
      <c r="OZ515" s="401"/>
      <c r="PA515" s="401"/>
      <c r="PB515" s="401"/>
      <c r="PC515" s="401"/>
      <c r="PD515" s="401"/>
      <c r="PE515" s="401"/>
      <c r="PF515" s="401"/>
      <c r="PG515" s="401"/>
      <c r="PH515" s="401"/>
      <c r="PI515" s="401"/>
      <c r="PJ515" s="401"/>
      <c r="PK515" s="401"/>
      <c r="PL515" s="401"/>
      <c r="PM515" s="401"/>
      <c r="PN515" s="401"/>
      <c r="PO515" s="401"/>
      <c r="PP515" s="401"/>
      <c r="PQ515" s="401"/>
      <c r="PR515" s="401"/>
      <c r="PS515" s="401"/>
      <c r="PT515" s="401"/>
      <c r="PU515" s="401"/>
      <c r="PV515" s="401"/>
      <c r="PW515" s="401"/>
      <c r="PX515" s="401"/>
      <c r="PY515" s="401"/>
      <c r="PZ515" s="401"/>
      <c r="QA515" s="401"/>
      <c r="QB515" s="401"/>
      <c r="QC515" s="401"/>
      <c r="QD515" s="401"/>
      <c r="QE515" s="401"/>
      <c r="QF515" s="401"/>
      <c r="QG515" s="401"/>
      <c r="QH515" s="401"/>
      <c r="QI515" s="401"/>
      <c r="QJ515" s="401"/>
      <c r="QK515" s="401"/>
      <c r="QL515" s="401"/>
      <c r="QM515" s="401"/>
      <c r="QN515" s="401"/>
      <c r="QO515" s="401"/>
      <c r="QP515" s="401"/>
      <c r="QQ515" s="401"/>
      <c r="QR515" s="401"/>
      <c r="QS515" s="401"/>
      <c r="QT515" s="401"/>
      <c r="QU515" s="401"/>
      <c r="QV515" s="401"/>
      <c r="QW515" s="401"/>
      <c r="QX515" s="401"/>
      <c r="QY515" s="401"/>
      <c r="QZ515" s="401"/>
      <c r="RA515" s="401"/>
      <c r="RB515" s="401"/>
      <c r="RC515" s="401"/>
      <c r="RD515" s="401"/>
      <c r="RE515" s="401"/>
      <c r="RF515" s="401"/>
      <c r="RG515" s="401"/>
      <c r="RH515" s="401"/>
      <c r="RI515" s="401"/>
      <c r="RJ515" s="401"/>
      <c r="RK515" s="401"/>
      <c r="RL515" s="401"/>
      <c r="RM515" s="401"/>
      <c r="RN515" s="401"/>
      <c r="RO515" s="401"/>
      <c r="RP515" s="401"/>
      <c r="RQ515" s="401"/>
      <c r="RR515" s="401"/>
      <c r="RS515" s="401"/>
      <c r="RT515" s="401"/>
      <c r="RU515" s="401"/>
      <c r="RV515" s="401"/>
      <c r="RW515" s="401"/>
      <c r="RX515" s="401"/>
      <c r="RY515" s="401"/>
      <c r="RZ515" s="401"/>
      <c r="SA515" s="401"/>
      <c r="SB515" s="401"/>
      <c r="SC515" s="401"/>
      <c r="SD515" s="401"/>
      <c r="SE515" s="401"/>
      <c r="SF515" s="401"/>
      <c r="SG515" s="401"/>
      <c r="SH515" s="401"/>
      <c r="SI515" s="401"/>
      <c r="SJ515" s="401"/>
      <c r="SK515" s="401"/>
      <c r="SL515" s="401"/>
      <c r="SM515" s="401"/>
      <c r="SN515" s="401"/>
      <c r="SO515" s="401"/>
      <c r="SP515" s="401"/>
      <c r="SQ515" s="401"/>
      <c r="SR515" s="401"/>
      <c r="SS515" s="401"/>
      <c r="ST515" s="401"/>
      <c r="SU515" s="401"/>
      <c r="SV515" s="401"/>
      <c r="SW515" s="401"/>
      <c r="SX515" s="401"/>
      <c r="SY515" s="401"/>
      <c r="SZ515" s="401"/>
      <c r="TA515" s="401"/>
      <c r="TB515" s="401"/>
      <c r="TC515" s="401"/>
      <c r="TD515" s="401"/>
      <c r="TE515" s="401"/>
      <c r="TF515" s="401"/>
      <c r="TG515" s="401"/>
      <c r="TH515" s="401"/>
      <c r="TI515" s="401"/>
      <c r="TJ515" s="401"/>
      <c r="TK515" s="401"/>
      <c r="TL515" s="401"/>
      <c r="TM515" s="401"/>
      <c r="TN515" s="401"/>
      <c r="TO515" s="401"/>
      <c r="TP515" s="401"/>
      <c r="TQ515" s="401"/>
      <c r="TR515" s="401"/>
      <c r="TS515" s="401"/>
      <c r="TT515" s="401"/>
      <c r="TU515" s="401"/>
      <c r="TV515" s="401"/>
      <c r="TW515" s="401"/>
      <c r="TX515" s="401"/>
      <c r="TY515" s="401"/>
      <c r="TZ515" s="401"/>
      <c r="UA515" s="401"/>
      <c r="UB515" s="401"/>
      <c r="UC515" s="401"/>
      <c r="UD515" s="401"/>
      <c r="UE515" s="401"/>
      <c r="UF515" s="401"/>
      <c r="UG515" s="401"/>
      <c r="UH515" s="401"/>
      <c r="UI515" s="401"/>
      <c r="UJ515" s="401"/>
      <c r="UK515" s="401"/>
      <c r="UL515" s="401"/>
      <c r="UM515" s="401"/>
    </row>
    <row r="516" spans="1:559" s="401" customFormat="1" ht="13.95" customHeight="1">
      <c r="A516" s="953"/>
      <c r="B516" s="468" t="s">
        <v>1847</v>
      </c>
      <c r="C516" s="469" t="s">
        <v>743</v>
      </c>
      <c r="D516" s="469" t="s">
        <v>1876</v>
      </c>
      <c r="E516" s="469" t="s">
        <v>1877</v>
      </c>
      <c r="F516" s="470">
        <v>44.65</v>
      </c>
      <c r="G516" s="470">
        <v>1.1000000000000001</v>
      </c>
      <c r="H516" s="470">
        <v>4.01</v>
      </c>
      <c r="I516" s="471">
        <f t="shared" ref="I516:L517" si="268">I515</f>
        <v>3</v>
      </c>
      <c r="J516" s="472">
        <f t="shared" si="268"/>
        <v>29.84</v>
      </c>
      <c r="K516" s="472">
        <f t="shared" si="268"/>
        <v>14.252308584927569</v>
      </c>
      <c r="L516" s="473">
        <f t="shared" si="268"/>
        <v>0.47762428233671478</v>
      </c>
      <c r="M516" s="474">
        <f t="shared" si="247"/>
        <v>1.039129900377137</v>
      </c>
      <c r="N516" s="475">
        <f t="shared" si="248"/>
        <v>0.85062783668047548</v>
      </c>
      <c r="O516" s="475">
        <f t="shared" si="249"/>
        <v>0.70125567336095096</v>
      </c>
      <c r="P516" s="475">
        <f t="shared" si="250"/>
        <v>0.29874432663904904</v>
      </c>
      <c r="Q516" s="476">
        <f t="shared" si="251"/>
        <v>0.89623297991714712</v>
      </c>
      <c r="R516" s="477"/>
      <c r="S516" s="472"/>
      <c r="T516" s="472"/>
      <c r="U516" s="473"/>
      <c r="V516" s="478">
        <f t="shared" si="252"/>
        <v>14.809999999999999</v>
      </c>
      <c r="W516" s="478">
        <f t="shared" si="253"/>
        <v>1.196</v>
      </c>
      <c r="X516" s="479">
        <f t="shared" si="254"/>
        <v>17.045761067573373</v>
      </c>
      <c r="Y516" s="480" t="str">
        <f t="shared" si="255"/>
        <v>Accept</v>
      </c>
      <c r="Z516" s="479"/>
      <c r="AA516" s="479"/>
      <c r="AB516" s="481"/>
      <c r="AC516" s="481"/>
      <c r="AD516" s="479"/>
      <c r="AE516" s="481"/>
      <c r="AF516" s="464"/>
      <c r="AG516" s="482"/>
      <c r="AH516" s="482"/>
      <c r="AI516" s="466"/>
      <c r="AJ516" s="552"/>
      <c r="AK516" s="552"/>
      <c r="AL516" s="552"/>
    </row>
    <row r="517" spans="1:559" s="501" customFormat="1" ht="13.95" customHeight="1">
      <c r="A517" s="954"/>
      <c r="B517" s="484" t="s">
        <v>1847</v>
      </c>
      <c r="C517" s="485" t="s">
        <v>743</v>
      </c>
      <c r="D517" s="485" t="s">
        <v>1878</v>
      </c>
      <c r="E517" s="485" t="s">
        <v>1879</v>
      </c>
      <c r="F517" s="486">
        <v>28.65</v>
      </c>
      <c r="G517" s="486">
        <v>0.9</v>
      </c>
      <c r="H517" s="486">
        <v>2.62</v>
      </c>
      <c r="I517" s="487">
        <f t="shared" si="268"/>
        <v>3</v>
      </c>
      <c r="J517" s="488">
        <f t="shared" si="268"/>
        <v>29.84</v>
      </c>
      <c r="K517" s="488">
        <f t="shared" si="268"/>
        <v>14.252308584927569</v>
      </c>
      <c r="L517" s="489">
        <f t="shared" si="268"/>
        <v>0.47762428233671478</v>
      </c>
      <c r="M517" s="490">
        <f t="shared" si="247"/>
        <v>8.3495245202484428E-2</v>
      </c>
      <c r="N517" s="491">
        <f t="shared" si="248"/>
        <v>0.46672887898563475</v>
      </c>
      <c r="O517" s="491">
        <f t="shared" si="249"/>
        <v>6.6542242028730492E-2</v>
      </c>
      <c r="P517" s="491">
        <f t="shared" si="250"/>
        <v>0.93345775797126951</v>
      </c>
      <c r="Q517" s="492">
        <f t="shared" si="251"/>
        <v>2.8003732739138085</v>
      </c>
      <c r="R517" s="493"/>
      <c r="S517" s="488"/>
      <c r="T517" s="488"/>
      <c r="U517" s="489"/>
      <c r="V517" s="494">
        <f t="shared" si="252"/>
        <v>1.1900000000000013</v>
      </c>
      <c r="W517" s="494">
        <f t="shared" si="253"/>
        <v>1.196</v>
      </c>
      <c r="X517" s="495">
        <f t="shared" si="254"/>
        <v>17.045761067573373</v>
      </c>
      <c r="Y517" s="496" t="str">
        <f t="shared" si="255"/>
        <v>Accept</v>
      </c>
      <c r="Z517" s="495"/>
      <c r="AA517" s="495"/>
      <c r="AB517" s="497"/>
      <c r="AC517" s="497"/>
      <c r="AD517" s="495"/>
      <c r="AE517" s="497"/>
      <c r="AF517" s="498"/>
      <c r="AG517" s="499"/>
      <c r="AH517" s="499"/>
      <c r="AI517" s="500"/>
      <c r="AJ517" s="552"/>
      <c r="AK517" s="552"/>
      <c r="AL517" s="552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1"/>
      <c r="AW517" s="401"/>
      <c r="AX517" s="401"/>
      <c r="AY517" s="401"/>
      <c r="AZ517" s="401"/>
      <c r="BA517" s="401"/>
      <c r="BB517" s="401"/>
      <c r="BC517" s="401"/>
      <c r="BD517" s="401"/>
      <c r="BE517" s="401"/>
      <c r="BF517" s="401"/>
      <c r="BG517" s="401"/>
      <c r="BH517" s="401"/>
      <c r="BI517" s="401"/>
      <c r="BJ517" s="401"/>
      <c r="BK517" s="401"/>
      <c r="BL517" s="401"/>
      <c r="BM517" s="401"/>
      <c r="BN517" s="401"/>
      <c r="BO517" s="401"/>
      <c r="BP517" s="401"/>
      <c r="BQ517" s="401"/>
      <c r="BR517" s="401"/>
      <c r="BS517" s="401"/>
      <c r="BT517" s="401"/>
      <c r="BU517" s="401"/>
      <c r="BV517" s="401"/>
      <c r="BW517" s="401"/>
      <c r="BX517" s="401"/>
      <c r="BY517" s="401"/>
      <c r="BZ517" s="401"/>
      <c r="CA517" s="401"/>
      <c r="CB517" s="401"/>
      <c r="CC517" s="401"/>
      <c r="CD517" s="401"/>
      <c r="CE517" s="401"/>
      <c r="CF517" s="401"/>
      <c r="CG517" s="401"/>
      <c r="CH517" s="401"/>
      <c r="CI517" s="401"/>
      <c r="CJ517" s="401"/>
      <c r="CK517" s="401"/>
      <c r="CL517" s="401"/>
      <c r="CM517" s="401"/>
      <c r="CN517" s="401"/>
      <c r="CO517" s="401"/>
      <c r="CP517" s="401"/>
      <c r="CQ517" s="401"/>
      <c r="CR517" s="401"/>
      <c r="CS517" s="401"/>
      <c r="CT517" s="401"/>
      <c r="CU517" s="401"/>
      <c r="CV517" s="401"/>
      <c r="CW517" s="401"/>
      <c r="CX517" s="401"/>
      <c r="CY517" s="401"/>
      <c r="CZ517" s="401"/>
      <c r="DA517" s="401"/>
      <c r="DB517" s="401"/>
      <c r="DC517" s="401"/>
      <c r="DD517" s="401"/>
      <c r="DE517" s="401"/>
      <c r="DF517" s="401"/>
      <c r="DG517" s="401"/>
      <c r="DH517" s="401"/>
      <c r="DI517" s="401"/>
      <c r="DJ517" s="401"/>
      <c r="DK517" s="401"/>
      <c r="DL517" s="401"/>
      <c r="DM517" s="401"/>
      <c r="DN517" s="401"/>
      <c r="DO517" s="401"/>
      <c r="DP517" s="401"/>
      <c r="DQ517" s="401"/>
      <c r="DR517" s="401"/>
      <c r="DS517" s="401"/>
      <c r="DT517" s="401"/>
      <c r="DU517" s="401"/>
      <c r="DV517" s="401"/>
      <c r="DW517" s="401"/>
      <c r="DX517" s="401"/>
      <c r="DY517" s="401"/>
      <c r="DZ517" s="401"/>
      <c r="EA517" s="401"/>
      <c r="EB517" s="401"/>
      <c r="EC517" s="401"/>
      <c r="ED517" s="401"/>
      <c r="EE517" s="401"/>
      <c r="EF517" s="401"/>
      <c r="EG517" s="401"/>
      <c r="EH517" s="401"/>
      <c r="EI517" s="401"/>
      <c r="EJ517" s="401"/>
      <c r="EK517" s="401"/>
      <c r="EL517" s="401"/>
      <c r="EM517" s="401"/>
      <c r="EN517" s="401"/>
      <c r="EO517" s="401"/>
      <c r="EP517" s="401"/>
      <c r="EQ517" s="401"/>
      <c r="ER517" s="401"/>
      <c r="ES517" s="401"/>
      <c r="ET517" s="401"/>
      <c r="EU517" s="401"/>
      <c r="EV517" s="401"/>
      <c r="EW517" s="401"/>
      <c r="EX517" s="401"/>
      <c r="EY517" s="401"/>
      <c r="EZ517" s="401"/>
      <c r="FA517" s="401"/>
      <c r="FB517" s="401"/>
      <c r="FC517" s="401"/>
      <c r="FD517" s="401"/>
      <c r="FE517" s="401"/>
      <c r="FF517" s="401"/>
      <c r="FG517" s="401"/>
      <c r="FH517" s="401"/>
      <c r="FI517" s="401"/>
      <c r="FJ517" s="401"/>
      <c r="FK517" s="401"/>
      <c r="FL517" s="401"/>
      <c r="FM517" s="401"/>
      <c r="FN517" s="401"/>
      <c r="FO517" s="401"/>
      <c r="FP517" s="401"/>
      <c r="FQ517" s="401"/>
      <c r="FR517" s="401"/>
      <c r="FS517" s="401"/>
      <c r="FT517" s="401"/>
      <c r="FU517" s="401"/>
      <c r="FV517" s="401"/>
      <c r="FW517" s="401"/>
      <c r="FX517" s="401"/>
      <c r="FY517" s="401"/>
      <c r="FZ517" s="401"/>
      <c r="GA517" s="401"/>
      <c r="GB517" s="401"/>
      <c r="GC517" s="401"/>
      <c r="GD517" s="401"/>
      <c r="GE517" s="401"/>
      <c r="GF517" s="401"/>
      <c r="GG517" s="401"/>
      <c r="GH517" s="401"/>
      <c r="GI517" s="401"/>
      <c r="GJ517" s="401"/>
      <c r="GK517" s="401"/>
      <c r="GL517" s="401"/>
      <c r="GM517" s="401"/>
      <c r="GN517" s="401"/>
      <c r="GO517" s="401"/>
      <c r="GP517" s="401"/>
      <c r="GQ517" s="401"/>
      <c r="GR517" s="401"/>
      <c r="GS517" s="401"/>
      <c r="GT517" s="401"/>
      <c r="GU517" s="401"/>
      <c r="GV517" s="401"/>
      <c r="GW517" s="401"/>
      <c r="GX517" s="401"/>
      <c r="GY517" s="401"/>
      <c r="GZ517" s="401"/>
      <c r="HA517" s="401"/>
      <c r="HB517" s="401"/>
      <c r="HC517" s="401"/>
      <c r="HD517" s="401"/>
      <c r="HE517" s="401"/>
      <c r="HF517" s="401"/>
      <c r="HG517" s="401"/>
      <c r="HH517" s="401"/>
      <c r="HI517" s="401"/>
      <c r="HJ517" s="401"/>
      <c r="HK517" s="401"/>
      <c r="HL517" s="401"/>
      <c r="HM517" s="401"/>
      <c r="HN517" s="401"/>
      <c r="HO517" s="401"/>
      <c r="HP517" s="401"/>
      <c r="HQ517" s="401"/>
      <c r="HR517" s="401"/>
      <c r="HS517" s="401"/>
      <c r="HT517" s="401"/>
      <c r="HU517" s="401"/>
      <c r="HV517" s="401"/>
      <c r="HW517" s="401"/>
      <c r="HX517" s="401"/>
      <c r="HY517" s="401"/>
      <c r="HZ517" s="401"/>
      <c r="IA517" s="401"/>
      <c r="IB517" s="401"/>
      <c r="IC517" s="401"/>
      <c r="ID517" s="401"/>
      <c r="IE517" s="401"/>
      <c r="IF517" s="401"/>
      <c r="IG517" s="401"/>
      <c r="IH517" s="401"/>
      <c r="II517" s="401"/>
      <c r="IJ517" s="401"/>
      <c r="IK517" s="401"/>
      <c r="IL517" s="401"/>
      <c r="IM517" s="401"/>
      <c r="IN517" s="401"/>
      <c r="IO517" s="401"/>
      <c r="IP517" s="401"/>
      <c r="IQ517" s="401"/>
      <c r="IR517" s="401"/>
      <c r="IS517" s="401"/>
      <c r="IT517" s="401"/>
      <c r="IU517" s="401"/>
      <c r="IV517" s="401"/>
      <c r="IW517" s="401"/>
      <c r="IX517" s="401"/>
      <c r="IY517" s="401"/>
      <c r="IZ517" s="401"/>
      <c r="JA517" s="401"/>
      <c r="JB517" s="401"/>
      <c r="JC517" s="401"/>
      <c r="JD517" s="401"/>
      <c r="JE517" s="401"/>
      <c r="JF517" s="401"/>
      <c r="JG517" s="401"/>
      <c r="JH517" s="401"/>
      <c r="JI517" s="401"/>
      <c r="JJ517" s="401"/>
      <c r="JK517" s="401"/>
      <c r="JL517" s="401"/>
      <c r="JM517" s="401"/>
      <c r="JN517" s="401"/>
      <c r="JO517" s="401"/>
      <c r="JP517" s="401"/>
      <c r="JQ517" s="401"/>
      <c r="JR517" s="401"/>
      <c r="JS517" s="401"/>
      <c r="JT517" s="401"/>
      <c r="JU517" s="401"/>
      <c r="JV517" s="401"/>
      <c r="JW517" s="401"/>
      <c r="JX517" s="401"/>
      <c r="JY517" s="401"/>
      <c r="JZ517" s="401"/>
      <c r="KA517" s="401"/>
      <c r="KB517" s="401"/>
      <c r="KC517" s="401"/>
      <c r="KD517" s="401"/>
      <c r="KE517" s="401"/>
      <c r="KF517" s="401"/>
      <c r="KG517" s="401"/>
      <c r="KH517" s="401"/>
      <c r="KI517" s="401"/>
      <c r="KJ517" s="401"/>
      <c r="KK517" s="401"/>
      <c r="KL517" s="401"/>
      <c r="KM517" s="401"/>
      <c r="KN517" s="401"/>
      <c r="KO517" s="401"/>
      <c r="KP517" s="401"/>
      <c r="KQ517" s="401"/>
      <c r="KR517" s="401"/>
      <c r="KS517" s="401"/>
      <c r="KT517" s="401"/>
      <c r="KU517" s="401"/>
      <c r="KV517" s="401"/>
      <c r="KW517" s="401"/>
      <c r="KX517" s="401"/>
      <c r="KY517" s="401"/>
      <c r="KZ517" s="401"/>
      <c r="LA517" s="401"/>
      <c r="LB517" s="401"/>
      <c r="LC517" s="401"/>
      <c r="LD517" s="401"/>
      <c r="LE517" s="401"/>
      <c r="LF517" s="401"/>
      <c r="LG517" s="401"/>
      <c r="LH517" s="401"/>
      <c r="LI517" s="401"/>
      <c r="LJ517" s="401"/>
      <c r="LK517" s="401"/>
      <c r="LL517" s="401"/>
      <c r="LM517" s="401"/>
      <c r="LN517" s="401"/>
      <c r="LO517" s="401"/>
      <c r="LP517" s="401"/>
      <c r="LQ517" s="401"/>
      <c r="LR517" s="401"/>
      <c r="LS517" s="401"/>
      <c r="LT517" s="401"/>
      <c r="LU517" s="401"/>
      <c r="LV517" s="401"/>
      <c r="LW517" s="401"/>
      <c r="LX517" s="401"/>
      <c r="LY517" s="401"/>
      <c r="LZ517" s="401"/>
      <c r="MA517" s="401"/>
      <c r="MB517" s="401"/>
      <c r="MC517" s="401"/>
      <c r="MD517" s="401"/>
      <c r="ME517" s="401"/>
      <c r="MF517" s="401"/>
      <c r="MG517" s="401"/>
      <c r="MH517" s="401"/>
      <c r="MI517" s="401"/>
      <c r="MJ517" s="401"/>
      <c r="MK517" s="401"/>
      <c r="ML517" s="401"/>
      <c r="MM517" s="401"/>
      <c r="MN517" s="401"/>
      <c r="MO517" s="401"/>
      <c r="MP517" s="401"/>
      <c r="MQ517" s="401"/>
      <c r="MR517" s="401"/>
      <c r="MS517" s="401"/>
      <c r="MT517" s="401"/>
      <c r="MU517" s="401"/>
      <c r="MV517" s="401"/>
      <c r="MW517" s="401"/>
      <c r="MX517" s="401"/>
      <c r="MY517" s="401"/>
      <c r="MZ517" s="401"/>
      <c r="NA517" s="401"/>
      <c r="NB517" s="401"/>
      <c r="NC517" s="401"/>
      <c r="ND517" s="401"/>
      <c r="NE517" s="401"/>
      <c r="NF517" s="401"/>
      <c r="NG517" s="401"/>
      <c r="NH517" s="401"/>
      <c r="NI517" s="401"/>
      <c r="NJ517" s="401"/>
      <c r="NK517" s="401"/>
      <c r="NL517" s="401"/>
      <c r="NM517" s="401"/>
      <c r="NN517" s="401"/>
      <c r="NO517" s="401"/>
      <c r="NP517" s="401"/>
      <c r="NQ517" s="401"/>
      <c r="NR517" s="401"/>
      <c r="NS517" s="401"/>
      <c r="NT517" s="401"/>
      <c r="NU517" s="401"/>
      <c r="NV517" s="401"/>
      <c r="NW517" s="401"/>
      <c r="NX517" s="401"/>
      <c r="NY517" s="401"/>
      <c r="NZ517" s="401"/>
      <c r="OA517" s="401"/>
      <c r="OB517" s="401"/>
      <c r="OC517" s="401"/>
      <c r="OD517" s="401"/>
      <c r="OE517" s="401"/>
      <c r="OF517" s="401"/>
      <c r="OG517" s="401"/>
      <c r="OH517" s="401"/>
      <c r="OI517" s="401"/>
      <c r="OJ517" s="401"/>
      <c r="OK517" s="401"/>
      <c r="OL517" s="401"/>
      <c r="OM517" s="401"/>
      <c r="ON517" s="401"/>
      <c r="OO517" s="401"/>
      <c r="OP517" s="401"/>
      <c r="OQ517" s="401"/>
      <c r="OR517" s="401"/>
      <c r="OS517" s="401"/>
      <c r="OT517" s="401"/>
      <c r="OU517" s="401"/>
      <c r="OV517" s="401"/>
      <c r="OW517" s="401"/>
      <c r="OX517" s="401"/>
      <c r="OY517" s="401"/>
      <c r="OZ517" s="401"/>
      <c r="PA517" s="401"/>
      <c r="PB517" s="401"/>
      <c r="PC517" s="401"/>
      <c r="PD517" s="401"/>
      <c r="PE517" s="401"/>
      <c r="PF517" s="401"/>
      <c r="PG517" s="401"/>
      <c r="PH517" s="401"/>
      <c r="PI517" s="401"/>
      <c r="PJ517" s="401"/>
      <c r="PK517" s="401"/>
      <c r="PL517" s="401"/>
      <c r="PM517" s="401"/>
      <c r="PN517" s="401"/>
      <c r="PO517" s="401"/>
      <c r="PP517" s="401"/>
      <c r="PQ517" s="401"/>
      <c r="PR517" s="401"/>
      <c r="PS517" s="401"/>
      <c r="PT517" s="401"/>
      <c r="PU517" s="401"/>
      <c r="PV517" s="401"/>
      <c r="PW517" s="401"/>
      <c r="PX517" s="401"/>
      <c r="PY517" s="401"/>
      <c r="PZ517" s="401"/>
      <c r="QA517" s="401"/>
      <c r="QB517" s="401"/>
      <c r="QC517" s="401"/>
      <c r="QD517" s="401"/>
      <c r="QE517" s="401"/>
      <c r="QF517" s="401"/>
      <c r="QG517" s="401"/>
      <c r="QH517" s="401"/>
      <c r="QI517" s="401"/>
      <c r="QJ517" s="401"/>
      <c r="QK517" s="401"/>
      <c r="QL517" s="401"/>
      <c r="QM517" s="401"/>
      <c r="QN517" s="401"/>
      <c r="QO517" s="401"/>
      <c r="QP517" s="401"/>
      <c r="QQ517" s="401"/>
      <c r="QR517" s="401"/>
      <c r="QS517" s="401"/>
      <c r="QT517" s="401"/>
      <c r="QU517" s="401"/>
      <c r="QV517" s="401"/>
      <c r="QW517" s="401"/>
      <c r="QX517" s="401"/>
      <c r="QY517" s="401"/>
      <c r="QZ517" s="401"/>
      <c r="RA517" s="401"/>
      <c r="RB517" s="401"/>
      <c r="RC517" s="401"/>
      <c r="RD517" s="401"/>
      <c r="RE517" s="401"/>
      <c r="RF517" s="401"/>
      <c r="RG517" s="401"/>
      <c r="RH517" s="401"/>
      <c r="RI517" s="401"/>
      <c r="RJ517" s="401"/>
      <c r="RK517" s="401"/>
      <c r="RL517" s="401"/>
      <c r="RM517" s="401"/>
      <c r="RN517" s="401"/>
      <c r="RO517" s="401"/>
      <c r="RP517" s="401"/>
      <c r="RQ517" s="401"/>
      <c r="RR517" s="401"/>
      <c r="RS517" s="401"/>
      <c r="RT517" s="401"/>
      <c r="RU517" s="401"/>
      <c r="RV517" s="401"/>
      <c r="RW517" s="401"/>
      <c r="RX517" s="401"/>
      <c r="RY517" s="401"/>
      <c r="RZ517" s="401"/>
      <c r="SA517" s="401"/>
      <c r="SB517" s="401"/>
      <c r="SC517" s="401"/>
      <c r="SD517" s="401"/>
      <c r="SE517" s="401"/>
      <c r="SF517" s="401"/>
      <c r="SG517" s="401"/>
      <c r="SH517" s="401"/>
      <c r="SI517" s="401"/>
      <c r="SJ517" s="401"/>
      <c r="SK517" s="401"/>
      <c r="SL517" s="401"/>
      <c r="SM517" s="401"/>
      <c r="SN517" s="401"/>
      <c r="SO517" s="401"/>
      <c r="SP517" s="401"/>
      <c r="SQ517" s="401"/>
      <c r="SR517" s="401"/>
      <c r="SS517" s="401"/>
      <c r="ST517" s="401"/>
      <c r="SU517" s="401"/>
      <c r="SV517" s="401"/>
      <c r="SW517" s="401"/>
      <c r="SX517" s="401"/>
      <c r="SY517" s="401"/>
      <c r="SZ517" s="401"/>
      <c r="TA517" s="401"/>
      <c r="TB517" s="401"/>
      <c r="TC517" s="401"/>
      <c r="TD517" s="401"/>
      <c r="TE517" s="401"/>
      <c r="TF517" s="401"/>
      <c r="TG517" s="401"/>
      <c r="TH517" s="401"/>
      <c r="TI517" s="401"/>
      <c r="TJ517" s="401"/>
      <c r="TK517" s="401"/>
      <c r="TL517" s="401"/>
      <c r="TM517" s="401"/>
      <c r="TN517" s="401"/>
      <c r="TO517" s="401"/>
      <c r="TP517" s="401"/>
      <c r="TQ517" s="401"/>
      <c r="TR517" s="401"/>
      <c r="TS517" s="401"/>
      <c r="TT517" s="401"/>
      <c r="TU517" s="401"/>
      <c r="TV517" s="401"/>
      <c r="TW517" s="401"/>
      <c r="TX517" s="401"/>
      <c r="TY517" s="401"/>
      <c r="TZ517" s="401"/>
      <c r="UA517" s="401"/>
      <c r="UB517" s="401"/>
      <c r="UC517" s="401"/>
      <c r="UD517" s="401"/>
      <c r="UE517" s="401"/>
      <c r="UF517" s="401"/>
      <c r="UG517" s="401"/>
      <c r="UH517" s="401"/>
      <c r="UI517" s="401"/>
      <c r="UJ517" s="401"/>
      <c r="UK517" s="401"/>
      <c r="UL517" s="401"/>
      <c r="UM517" s="401"/>
    </row>
    <row r="518" spans="1:559" s="467" customFormat="1" ht="13.95" customHeight="1">
      <c r="A518" s="952" t="s">
        <v>1880</v>
      </c>
      <c r="B518" s="450" t="s">
        <v>1881</v>
      </c>
      <c r="C518" s="451" t="s">
        <v>668</v>
      </c>
      <c r="D518" s="451" t="s">
        <v>1882</v>
      </c>
      <c r="E518" s="451" t="s">
        <v>1883</v>
      </c>
      <c r="F518" s="452">
        <v>15.01</v>
      </c>
      <c r="G518" s="452">
        <v>0.84</v>
      </c>
      <c r="H518" s="452">
        <v>1.54</v>
      </c>
      <c r="I518" s="453">
        <f>COUNT(F518:F520)</f>
        <v>3</v>
      </c>
      <c r="J518" s="458">
        <f>AVERAGE(F518:F520)</f>
        <v>16.2</v>
      </c>
      <c r="K518" s="458">
        <f>STDEV(F518:F520)</f>
        <v>4.2129918110530502</v>
      </c>
      <c r="L518" s="459">
        <f>K518/J518</f>
        <v>0.26006122290450928</v>
      </c>
      <c r="M518" s="454">
        <f t="shared" si="247"/>
        <v>0.28245960433105027</v>
      </c>
      <c r="N518" s="455">
        <f t="shared" si="248"/>
        <v>0.38879555851878733</v>
      </c>
      <c r="O518" s="455">
        <f t="shared" si="249"/>
        <v>0.22240888296242534</v>
      </c>
      <c r="P518" s="455">
        <f t="shared" si="250"/>
        <v>0.77759111703757466</v>
      </c>
      <c r="Q518" s="456">
        <f t="shared" si="251"/>
        <v>2.3327733511127242</v>
      </c>
      <c r="R518" s="457">
        <f>COUNT(F518:F520)</f>
        <v>3</v>
      </c>
      <c r="S518" s="458">
        <f>AVERAGE(F518:F520)</f>
        <v>16.2</v>
      </c>
      <c r="T518" s="458">
        <f>STDEV(F518:F520)</f>
        <v>4.2129918110530502</v>
      </c>
      <c r="U518" s="459">
        <f>T518/S518</f>
        <v>0.26006122290450928</v>
      </c>
      <c r="V518" s="460">
        <f t="shared" si="252"/>
        <v>1.1899999999999995</v>
      </c>
      <c r="W518" s="460">
        <f t="shared" si="253"/>
        <v>1.196</v>
      </c>
      <c r="X518" s="461">
        <f t="shared" si="254"/>
        <v>5.0387382060194481</v>
      </c>
      <c r="Y518" s="462" t="str">
        <f t="shared" si="255"/>
        <v>Accept</v>
      </c>
      <c r="Z518" s="461"/>
      <c r="AA518" s="461"/>
      <c r="AB518" s="463"/>
      <c r="AC518" s="463"/>
      <c r="AD518" s="461"/>
      <c r="AE518" s="463"/>
      <c r="AF518" s="514">
        <f>COUNT(F518:F520)</f>
        <v>3</v>
      </c>
      <c r="AG518" s="515">
        <f>AVERAGE(F518:F520)</f>
        <v>16.2</v>
      </c>
      <c r="AH518" s="515">
        <f>STDEV(F518:F520)</f>
        <v>4.2129918110530502</v>
      </c>
      <c r="AI518" s="516">
        <f>AH518/AG518</f>
        <v>0.26006122290450928</v>
      </c>
      <c r="AJ518" s="552"/>
      <c r="AK518" s="552"/>
      <c r="AL518" s="552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1"/>
      <c r="AW518" s="401"/>
      <c r="AX518" s="401"/>
      <c r="AY518" s="401"/>
      <c r="AZ518" s="401"/>
      <c r="BA518" s="401"/>
      <c r="BB518" s="401"/>
      <c r="BC518" s="401"/>
      <c r="BD518" s="401"/>
      <c r="BE518" s="401"/>
      <c r="BF518" s="401"/>
      <c r="BG518" s="401"/>
      <c r="BH518" s="401"/>
      <c r="BI518" s="401"/>
      <c r="BJ518" s="401"/>
      <c r="BK518" s="401"/>
      <c r="BL518" s="401"/>
      <c r="BM518" s="401"/>
      <c r="BN518" s="401"/>
      <c r="BO518" s="401"/>
      <c r="BP518" s="401"/>
      <c r="BQ518" s="401"/>
      <c r="BR518" s="401"/>
      <c r="BS518" s="401"/>
      <c r="BT518" s="401"/>
      <c r="BU518" s="401"/>
      <c r="BV518" s="401"/>
      <c r="BW518" s="401"/>
      <c r="BX518" s="401"/>
      <c r="BY518" s="401"/>
      <c r="BZ518" s="401"/>
      <c r="CA518" s="401"/>
      <c r="CB518" s="401"/>
      <c r="CC518" s="401"/>
      <c r="CD518" s="401"/>
      <c r="CE518" s="401"/>
      <c r="CF518" s="401"/>
      <c r="CG518" s="401"/>
      <c r="CH518" s="401"/>
      <c r="CI518" s="401"/>
      <c r="CJ518" s="401"/>
      <c r="CK518" s="401"/>
      <c r="CL518" s="401"/>
      <c r="CM518" s="401"/>
      <c r="CN518" s="401"/>
      <c r="CO518" s="401"/>
      <c r="CP518" s="401"/>
      <c r="CQ518" s="401"/>
      <c r="CR518" s="401"/>
      <c r="CS518" s="401"/>
      <c r="CT518" s="401"/>
      <c r="CU518" s="401"/>
      <c r="CV518" s="401"/>
      <c r="CW518" s="401"/>
      <c r="CX518" s="401"/>
      <c r="CY518" s="401"/>
      <c r="CZ518" s="401"/>
      <c r="DA518" s="401"/>
      <c r="DB518" s="401"/>
      <c r="DC518" s="401"/>
      <c r="DD518" s="401"/>
      <c r="DE518" s="401"/>
      <c r="DF518" s="401"/>
      <c r="DG518" s="401"/>
      <c r="DH518" s="401"/>
      <c r="DI518" s="401"/>
      <c r="DJ518" s="401"/>
      <c r="DK518" s="401"/>
      <c r="DL518" s="401"/>
      <c r="DM518" s="401"/>
      <c r="DN518" s="401"/>
      <c r="DO518" s="401"/>
      <c r="DP518" s="401"/>
      <c r="DQ518" s="401"/>
      <c r="DR518" s="401"/>
      <c r="DS518" s="401"/>
      <c r="DT518" s="401"/>
      <c r="DU518" s="401"/>
      <c r="DV518" s="401"/>
      <c r="DW518" s="401"/>
      <c r="DX518" s="401"/>
      <c r="DY518" s="401"/>
      <c r="DZ518" s="401"/>
      <c r="EA518" s="401"/>
      <c r="EB518" s="401"/>
      <c r="EC518" s="401"/>
      <c r="ED518" s="401"/>
      <c r="EE518" s="401"/>
      <c r="EF518" s="401"/>
      <c r="EG518" s="401"/>
      <c r="EH518" s="401"/>
      <c r="EI518" s="401"/>
      <c r="EJ518" s="401"/>
      <c r="EK518" s="401"/>
      <c r="EL518" s="401"/>
      <c r="EM518" s="401"/>
      <c r="EN518" s="401"/>
      <c r="EO518" s="401"/>
      <c r="EP518" s="401"/>
      <c r="EQ518" s="401"/>
      <c r="ER518" s="401"/>
      <c r="ES518" s="401"/>
      <c r="ET518" s="401"/>
      <c r="EU518" s="401"/>
      <c r="EV518" s="401"/>
      <c r="EW518" s="401"/>
      <c r="EX518" s="401"/>
      <c r="EY518" s="401"/>
      <c r="EZ518" s="401"/>
      <c r="FA518" s="401"/>
      <c r="FB518" s="401"/>
      <c r="FC518" s="401"/>
      <c r="FD518" s="401"/>
      <c r="FE518" s="401"/>
      <c r="FF518" s="401"/>
      <c r="FG518" s="401"/>
      <c r="FH518" s="401"/>
      <c r="FI518" s="401"/>
      <c r="FJ518" s="401"/>
      <c r="FK518" s="401"/>
      <c r="FL518" s="401"/>
      <c r="FM518" s="401"/>
      <c r="FN518" s="401"/>
      <c r="FO518" s="401"/>
      <c r="FP518" s="401"/>
      <c r="FQ518" s="401"/>
      <c r="FR518" s="401"/>
      <c r="FS518" s="401"/>
      <c r="FT518" s="401"/>
      <c r="FU518" s="401"/>
      <c r="FV518" s="401"/>
      <c r="FW518" s="401"/>
      <c r="FX518" s="401"/>
      <c r="FY518" s="401"/>
      <c r="FZ518" s="401"/>
      <c r="GA518" s="401"/>
      <c r="GB518" s="401"/>
      <c r="GC518" s="401"/>
      <c r="GD518" s="401"/>
      <c r="GE518" s="401"/>
      <c r="GF518" s="401"/>
      <c r="GG518" s="401"/>
      <c r="GH518" s="401"/>
      <c r="GI518" s="401"/>
      <c r="GJ518" s="401"/>
      <c r="GK518" s="401"/>
      <c r="GL518" s="401"/>
      <c r="GM518" s="401"/>
      <c r="GN518" s="401"/>
      <c r="GO518" s="401"/>
      <c r="GP518" s="401"/>
      <c r="GQ518" s="401"/>
      <c r="GR518" s="401"/>
      <c r="GS518" s="401"/>
      <c r="GT518" s="401"/>
      <c r="GU518" s="401"/>
      <c r="GV518" s="401"/>
      <c r="GW518" s="401"/>
      <c r="GX518" s="401"/>
      <c r="GY518" s="401"/>
      <c r="GZ518" s="401"/>
      <c r="HA518" s="401"/>
      <c r="HB518" s="401"/>
      <c r="HC518" s="401"/>
      <c r="HD518" s="401"/>
      <c r="HE518" s="401"/>
      <c r="HF518" s="401"/>
      <c r="HG518" s="401"/>
      <c r="HH518" s="401"/>
      <c r="HI518" s="401"/>
      <c r="HJ518" s="401"/>
      <c r="HK518" s="401"/>
      <c r="HL518" s="401"/>
      <c r="HM518" s="401"/>
      <c r="HN518" s="401"/>
      <c r="HO518" s="401"/>
      <c r="HP518" s="401"/>
      <c r="HQ518" s="401"/>
      <c r="HR518" s="401"/>
      <c r="HS518" s="401"/>
      <c r="HT518" s="401"/>
      <c r="HU518" s="401"/>
      <c r="HV518" s="401"/>
      <c r="HW518" s="401"/>
      <c r="HX518" s="401"/>
      <c r="HY518" s="401"/>
      <c r="HZ518" s="401"/>
      <c r="IA518" s="401"/>
      <c r="IB518" s="401"/>
      <c r="IC518" s="401"/>
      <c r="ID518" s="401"/>
      <c r="IE518" s="401"/>
      <c r="IF518" s="401"/>
      <c r="IG518" s="401"/>
      <c r="IH518" s="401"/>
      <c r="II518" s="401"/>
      <c r="IJ518" s="401"/>
      <c r="IK518" s="401"/>
      <c r="IL518" s="401"/>
      <c r="IM518" s="401"/>
      <c r="IN518" s="401"/>
      <c r="IO518" s="401"/>
      <c r="IP518" s="401"/>
      <c r="IQ518" s="401"/>
      <c r="IR518" s="401"/>
      <c r="IS518" s="401"/>
      <c r="IT518" s="401"/>
      <c r="IU518" s="401"/>
      <c r="IV518" s="401"/>
      <c r="IW518" s="401"/>
      <c r="IX518" s="401"/>
      <c r="IY518" s="401"/>
      <c r="IZ518" s="401"/>
      <c r="JA518" s="401"/>
      <c r="JB518" s="401"/>
      <c r="JC518" s="401"/>
      <c r="JD518" s="401"/>
      <c r="JE518" s="401"/>
      <c r="JF518" s="401"/>
      <c r="JG518" s="401"/>
      <c r="JH518" s="401"/>
      <c r="JI518" s="401"/>
      <c r="JJ518" s="401"/>
      <c r="JK518" s="401"/>
      <c r="JL518" s="401"/>
      <c r="JM518" s="401"/>
      <c r="JN518" s="401"/>
      <c r="JO518" s="401"/>
      <c r="JP518" s="401"/>
      <c r="JQ518" s="401"/>
      <c r="JR518" s="401"/>
      <c r="JS518" s="401"/>
      <c r="JT518" s="401"/>
      <c r="JU518" s="401"/>
      <c r="JV518" s="401"/>
      <c r="JW518" s="401"/>
      <c r="JX518" s="401"/>
      <c r="JY518" s="401"/>
      <c r="JZ518" s="401"/>
      <c r="KA518" s="401"/>
      <c r="KB518" s="401"/>
      <c r="KC518" s="401"/>
      <c r="KD518" s="401"/>
      <c r="KE518" s="401"/>
      <c r="KF518" s="401"/>
      <c r="KG518" s="401"/>
      <c r="KH518" s="401"/>
      <c r="KI518" s="401"/>
      <c r="KJ518" s="401"/>
      <c r="KK518" s="401"/>
      <c r="KL518" s="401"/>
      <c r="KM518" s="401"/>
      <c r="KN518" s="401"/>
      <c r="KO518" s="401"/>
      <c r="KP518" s="401"/>
      <c r="KQ518" s="401"/>
      <c r="KR518" s="401"/>
      <c r="KS518" s="401"/>
      <c r="KT518" s="401"/>
      <c r="KU518" s="401"/>
      <c r="KV518" s="401"/>
      <c r="KW518" s="401"/>
      <c r="KX518" s="401"/>
      <c r="KY518" s="401"/>
      <c r="KZ518" s="401"/>
      <c r="LA518" s="401"/>
      <c r="LB518" s="401"/>
      <c r="LC518" s="401"/>
      <c r="LD518" s="401"/>
      <c r="LE518" s="401"/>
      <c r="LF518" s="401"/>
      <c r="LG518" s="401"/>
      <c r="LH518" s="401"/>
      <c r="LI518" s="401"/>
      <c r="LJ518" s="401"/>
      <c r="LK518" s="401"/>
      <c r="LL518" s="401"/>
      <c r="LM518" s="401"/>
      <c r="LN518" s="401"/>
      <c r="LO518" s="401"/>
      <c r="LP518" s="401"/>
      <c r="LQ518" s="401"/>
      <c r="LR518" s="401"/>
      <c r="LS518" s="401"/>
      <c r="LT518" s="401"/>
      <c r="LU518" s="401"/>
      <c r="LV518" s="401"/>
      <c r="LW518" s="401"/>
      <c r="LX518" s="401"/>
      <c r="LY518" s="401"/>
      <c r="LZ518" s="401"/>
      <c r="MA518" s="401"/>
      <c r="MB518" s="401"/>
      <c r="MC518" s="401"/>
      <c r="MD518" s="401"/>
      <c r="ME518" s="401"/>
      <c r="MF518" s="401"/>
      <c r="MG518" s="401"/>
      <c r="MH518" s="401"/>
      <c r="MI518" s="401"/>
      <c r="MJ518" s="401"/>
      <c r="MK518" s="401"/>
      <c r="ML518" s="401"/>
      <c r="MM518" s="401"/>
      <c r="MN518" s="401"/>
      <c r="MO518" s="401"/>
      <c r="MP518" s="401"/>
      <c r="MQ518" s="401"/>
      <c r="MR518" s="401"/>
      <c r="MS518" s="401"/>
      <c r="MT518" s="401"/>
      <c r="MU518" s="401"/>
      <c r="MV518" s="401"/>
      <c r="MW518" s="401"/>
      <c r="MX518" s="401"/>
      <c r="MY518" s="401"/>
      <c r="MZ518" s="401"/>
      <c r="NA518" s="401"/>
      <c r="NB518" s="401"/>
      <c r="NC518" s="401"/>
      <c r="ND518" s="401"/>
      <c r="NE518" s="401"/>
      <c r="NF518" s="401"/>
      <c r="NG518" s="401"/>
      <c r="NH518" s="401"/>
      <c r="NI518" s="401"/>
      <c r="NJ518" s="401"/>
      <c r="NK518" s="401"/>
      <c r="NL518" s="401"/>
      <c r="NM518" s="401"/>
      <c r="NN518" s="401"/>
      <c r="NO518" s="401"/>
      <c r="NP518" s="401"/>
      <c r="NQ518" s="401"/>
      <c r="NR518" s="401"/>
      <c r="NS518" s="401"/>
      <c r="NT518" s="401"/>
      <c r="NU518" s="401"/>
      <c r="NV518" s="401"/>
      <c r="NW518" s="401"/>
      <c r="NX518" s="401"/>
      <c r="NY518" s="401"/>
      <c r="NZ518" s="401"/>
      <c r="OA518" s="401"/>
      <c r="OB518" s="401"/>
      <c r="OC518" s="401"/>
      <c r="OD518" s="401"/>
      <c r="OE518" s="401"/>
      <c r="OF518" s="401"/>
      <c r="OG518" s="401"/>
      <c r="OH518" s="401"/>
      <c r="OI518" s="401"/>
      <c r="OJ518" s="401"/>
      <c r="OK518" s="401"/>
      <c r="OL518" s="401"/>
      <c r="OM518" s="401"/>
      <c r="ON518" s="401"/>
      <c r="OO518" s="401"/>
      <c r="OP518" s="401"/>
      <c r="OQ518" s="401"/>
      <c r="OR518" s="401"/>
      <c r="OS518" s="401"/>
      <c r="OT518" s="401"/>
      <c r="OU518" s="401"/>
      <c r="OV518" s="401"/>
      <c r="OW518" s="401"/>
      <c r="OX518" s="401"/>
      <c r="OY518" s="401"/>
      <c r="OZ518" s="401"/>
      <c r="PA518" s="401"/>
      <c r="PB518" s="401"/>
      <c r="PC518" s="401"/>
      <c r="PD518" s="401"/>
      <c r="PE518" s="401"/>
      <c r="PF518" s="401"/>
      <c r="PG518" s="401"/>
      <c r="PH518" s="401"/>
      <c r="PI518" s="401"/>
      <c r="PJ518" s="401"/>
      <c r="PK518" s="401"/>
      <c r="PL518" s="401"/>
      <c r="PM518" s="401"/>
      <c r="PN518" s="401"/>
      <c r="PO518" s="401"/>
      <c r="PP518" s="401"/>
      <c r="PQ518" s="401"/>
      <c r="PR518" s="401"/>
      <c r="PS518" s="401"/>
      <c r="PT518" s="401"/>
      <c r="PU518" s="401"/>
      <c r="PV518" s="401"/>
      <c r="PW518" s="401"/>
      <c r="PX518" s="401"/>
      <c r="PY518" s="401"/>
      <c r="PZ518" s="401"/>
      <c r="QA518" s="401"/>
      <c r="QB518" s="401"/>
      <c r="QC518" s="401"/>
      <c r="QD518" s="401"/>
      <c r="QE518" s="401"/>
      <c r="QF518" s="401"/>
      <c r="QG518" s="401"/>
      <c r="QH518" s="401"/>
      <c r="QI518" s="401"/>
      <c r="QJ518" s="401"/>
      <c r="QK518" s="401"/>
      <c r="QL518" s="401"/>
      <c r="QM518" s="401"/>
      <c r="QN518" s="401"/>
      <c r="QO518" s="401"/>
      <c r="QP518" s="401"/>
      <c r="QQ518" s="401"/>
      <c r="QR518" s="401"/>
      <c r="QS518" s="401"/>
      <c r="QT518" s="401"/>
      <c r="QU518" s="401"/>
      <c r="QV518" s="401"/>
      <c r="QW518" s="401"/>
      <c r="QX518" s="401"/>
      <c r="QY518" s="401"/>
      <c r="QZ518" s="401"/>
      <c r="RA518" s="401"/>
      <c r="RB518" s="401"/>
      <c r="RC518" s="401"/>
      <c r="RD518" s="401"/>
      <c r="RE518" s="401"/>
      <c r="RF518" s="401"/>
      <c r="RG518" s="401"/>
      <c r="RH518" s="401"/>
      <c r="RI518" s="401"/>
      <c r="RJ518" s="401"/>
      <c r="RK518" s="401"/>
      <c r="RL518" s="401"/>
      <c r="RM518" s="401"/>
      <c r="RN518" s="401"/>
      <c r="RO518" s="401"/>
      <c r="RP518" s="401"/>
      <c r="RQ518" s="401"/>
      <c r="RR518" s="401"/>
      <c r="RS518" s="401"/>
      <c r="RT518" s="401"/>
      <c r="RU518" s="401"/>
      <c r="RV518" s="401"/>
      <c r="RW518" s="401"/>
      <c r="RX518" s="401"/>
      <c r="RY518" s="401"/>
      <c r="RZ518" s="401"/>
      <c r="SA518" s="401"/>
      <c r="SB518" s="401"/>
      <c r="SC518" s="401"/>
      <c r="SD518" s="401"/>
      <c r="SE518" s="401"/>
      <c r="SF518" s="401"/>
      <c r="SG518" s="401"/>
      <c r="SH518" s="401"/>
      <c r="SI518" s="401"/>
      <c r="SJ518" s="401"/>
      <c r="SK518" s="401"/>
      <c r="SL518" s="401"/>
      <c r="SM518" s="401"/>
      <c r="SN518" s="401"/>
      <c r="SO518" s="401"/>
      <c r="SP518" s="401"/>
      <c r="SQ518" s="401"/>
      <c r="SR518" s="401"/>
      <c r="SS518" s="401"/>
      <c r="ST518" s="401"/>
      <c r="SU518" s="401"/>
      <c r="SV518" s="401"/>
      <c r="SW518" s="401"/>
      <c r="SX518" s="401"/>
      <c r="SY518" s="401"/>
      <c r="SZ518" s="401"/>
      <c r="TA518" s="401"/>
      <c r="TB518" s="401"/>
      <c r="TC518" s="401"/>
      <c r="TD518" s="401"/>
      <c r="TE518" s="401"/>
      <c r="TF518" s="401"/>
      <c r="TG518" s="401"/>
      <c r="TH518" s="401"/>
      <c r="TI518" s="401"/>
      <c r="TJ518" s="401"/>
      <c r="TK518" s="401"/>
      <c r="TL518" s="401"/>
      <c r="TM518" s="401"/>
      <c r="TN518" s="401"/>
      <c r="TO518" s="401"/>
      <c r="TP518" s="401"/>
      <c r="TQ518" s="401"/>
      <c r="TR518" s="401"/>
      <c r="TS518" s="401"/>
      <c r="TT518" s="401"/>
      <c r="TU518" s="401"/>
      <c r="TV518" s="401"/>
      <c r="TW518" s="401"/>
      <c r="TX518" s="401"/>
      <c r="TY518" s="401"/>
      <c r="TZ518" s="401"/>
      <c r="UA518" s="401"/>
      <c r="UB518" s="401"/>
      <c r="UC518" s="401"/>
      <c r="UD518" s="401"/>
      <c r="UE518" s="401"/>
      <c r="UF518" s="401"/>
      <c r="UG518" s="401"/>
      <c r="UH518" s="401"/>
      <c r="UI518" s="401"/>
      <c r="UJ518" s="401"/>
      <c r="UK518" s="401"/>
      <c r="UL518" s="401"/>
      <c r="UM518" s="401"/>
    </row>
    <row r="519" spans="1:559" s="401" customFormat="1" ht="13.95" customHeight="1">
      <c r="A519" s="953"/>
      <c r="B519" s="468" t="s">
        <v>1881</v>
      </c>
      <c r="C519" s="469" t="s">
        <v>668</v>
      </c>
      <c r="D519" s="469" t="s">
        <v>1884</v>
      </c>
      <c r="E519" s="469" t="s">
        <v>1885</v>
      </c>
      <c r="F519" s="470">
        <v>12.71</v>
      </c>
      <c r="G519" s="470">
        <v>0.37</v>
      </c>
      <c r="H519" s="470">
        <v>1.1499999999999999</v>
      </c>
      <c r="I519" s="471">
        <f t="shared" ref="I519:L520" si="269">I518</f>
        <v>3</v>
      </c>
      <c r="J519" s="472">
        <f t="shared" si="269"/>
        <v>16.2</v>
      </c>
      <c r="K519" s="472">
        <f t="shared" si="269"/>
        <v>4.2129918110530502</v>
      </c>
      <c r="L519" s="473">
        <f t="shared" si="269"/>
        <v>0.26006122290450928</v>
      </c>
      <c r="M519" s="474">
        <f t="shared" si="247"/>
        <v>0.82838993202971889</v>
      </c>
      <c r="N519" s="475">
        <f t="shared" si="248"/>
        <v>0.2037248532238789</v>
      </c>
      <c r="O519" s="475">
        <f t="shared" si="249"/>
        <v>0.5925502935522422</v>
      </c>
      <c r="P519" s="475">
        <f t="shared" si="250"/>
        <v>0.4074497064477578</v>
      </c>
      <c r="Q519" s="476">
        <f t="shared" si="251"/>
        <v>1.2223491193432734</v>
      </c>
      <c r="R519" s="477"/>
      <c r="S519" s="472"/>
      <c r="T519" s="472"/>
      <c r="U519" s="473"/>
      <c r="V519" s="478">
        <f t="shared" si="252"/>
        <v>3.4899999999999984</v>
      </c>
      <c r="W519" s="478">
        <f t="shared" si="253"/>
        <v>1.196</v>
      </c>
      <c r="X519" s="479">
        <f t="shared" si="254"/>
        <v>5.0387382060194481</v>
      </c>
      <c r="Y519" s="480" t="str">
        <f t="shared" si="255"/>
        <v>Accept</v>
      </c>
      <c r="Z519" s="479"/>
      <c r="AA519" s="479"/>
      <c r="AB519" s="481"/>
      <c r="AC519" s="481"/>
      <c r="AD519" s="479"/>
      <c r="AE519" s="481"/>
      <c r="AF519" s="464"/>
      <c r="AG519" s="482"/>
      <c r="AH519" s="482"/>
      <c r="AI519" s="483"/>
      <c r="AJ519" s="552"/>
      <c r="AK519" s="552"/>
      <c r="AL519" s="552"/>
    </row>
    <row r="520" spans="1:559" s="501" customFormat="1" ht="13.95" customHeight="1">
      <c r="A520" s="953"/>
      <c r="B520" s="484" t="s">
        <v>1881</v>
      </c>
      <c r="C520" s="485" t="s">
        <v>668</v>
      </c>
      <c r="D520" s="485" t="s">
        <v>1886</v>
      </c>
      <c r="E520" s="485" t="s">
        <v>1887</v>
      </c>
      <c r="F520" s="486">
        <v>20.88</v>
      </c>
      <c r="G520" s="486">
        <v>0.84</v>
      </c>
      <c r="H520" s="486">
        <v>1.98</v>
      </c>
      <c r="I520" s="487">
        <f t="shared" si="269"/>
        <v>3</v>
      </c>
      <c r="J520" s="488">
        <f t="shared" si="269"/>
        <v>16.2</v>
      </c>
      <c r="K520" s="488">
        <f t="shared" si="269"/>
        <v>4.2129918110530502</v>
      </c>
      <c r="L520" s="489">
        <f t="shared" si="269"/>
        <v>0.26006122290450928</v>
      </c>
      <c r="M520" s="490">
        <f t="shared" si="247"/>
        <v>1.1108495363607696</v>
      </c>
      <c r="N520" s="491">
        <f t="shared" si="248"/>
        <v>0.86668344000321595</v>
      </c>
      <c r="O520" s="491">
        <f t="shared" si="249"/>
        <v>0.73336688000643191</v>
      </c>
      <c r="P520" s="491">
        <f t="shared" si="250"/>
        <v>0.26663311999356809</v>
      </c>
      <c r="Q520" s="492">
        <f t="shared" si="251"/>
        <v>0.79989935998070427</v>
      </c>
      <c r="R520" s="493"/>
      <c r="S520" s="488"/>
      <c r="T520" s="488"/>
      <c r="U520" s="489"/>
      <c r="V520" s="494">
        <f t="shared" si="252"/>
        <v>4.68</v>
      </c>
      <c r="W520" s="494">
        <f t="shared" si="253"/>
        <v>1.196</v>
      </c>
      <c r="X520" s="495">
        <f t="shared" si="254"/>
        <v>5.0387382060194481</v>
      </c>
      <c r="Y520" s="496" t="str">
        <f t="shared" si="255"/>
        <v>Accept</v>
      </c>
      <c r="Z520" s="495"/>
      <c r="AA520" s="495"/>
      <c r="AB520" s="497"/>
      <c r="AC520" s="497"/>
      <c r="AD520" s="495"/>
      <c r="AE520" s="497"/>
      <c r="AF520" s="498"/>
      <c r="AG520" s="499"/>
      <c r="AH520" s="499"/>
      <c r="AI520" s="500"/>
      <c r="AJ520" s="552"/>
      <c r="AK520" s="552"/>
      <c r="AL520" s="552"/>
      <c r="AM520" s="401"/>
      <c r="AN520" s="401"/>
      <c r="AO520" s="401"/>
      <c r="AP520" s="401"/>
      <c r="AQ520" s="401"/>
      <c r="AR520" s="401"/>
      <c r="AS520" s="401"/>
      <c r="AT520" s="401"/>
      <c r="AU520" s="401"/>
      <c r="AV520" s="401"/>
      <c r="AW520" s="401"/>
      <c r="AX520" s="401"/>
      <c r="AY520" s="401"/>
      <c r="AZ520" s="401"/>
      <c r="BA520" s="401"/>
      <c r="BB520" s="401"/>
      <c r="BC520" s="401"/>
      <c r="BD520" s="401"/>
      <c r="BE520" s="401"/>
      <c r="BF520" s="401"/>
      <c r="BG520" s="401"/>
      <c r="BH520" s="401"/>
      <c r="BI520" s="401"/>
      <c r="BJ520" s="401"/>
      <c r="BK520" s="401"/>
      <c r="BL520" s="401"/>
      <c r="BM520" s="401"/>
      <c r="BN520" s="401"/>
      <c r="BO520" s="401"/>
      <c r="BP520" s="401"/>
      <c r="BQ520" s="401"/>
      <c r="BR520" s="401"/>
      <c r="BS520" s="401"/>
      <c r="BT520" s="401"/>
      <c r="BU520" s="401"/>
      <c r="BV520" s="401"/>
      <c r="BW520" s="401"/>
      <c r="BX520" s="401"/>
      <c r="BY520" s="401"/>
      <c r="BZ520" s="401"/>
      <c r="CA520" s="401"/>
      <c r="CB520" s="401"/>
      <c r="CC520" s="401"/>
      <c r="CD520" s="401"/>
      <c r="CE520" s="401"/>
      <c r="CF520" s="401"/>
      <c r="CG520" s="401"/>
      <c r="CH520" s="401"/>
      <c r="CI520" s="401"/>
      <c r="CJ520" s="401"/>
      <c r="CK520" s="401"/>
      <c r="CL520" s="401"/>
      <c r="CM520" s="401"/>
      <c r="CN520" s="401"/>
      <c r="CO520" s="401"/>
      <c r="CP520" s="401"/>
      <c r="CQ520" s="401"/>
      <c r="CR520" s="401"/>
      <c r="CS520" s="401"/>
      <c r="CT520" s="401"/>
      <c r="CU520" s="401"/>
      <c r="CV520" s="401"/>
      <c r="CW520" s="401"/>
      <c r="CX520" s="401"/>
      <c r="CY520" s="401"/>
      <c r="CZ520" s="401"/>
      <c r="DA520" s="401"/>
      <c r="DB520" s="401"/>
      <c r="DC520" s="401"/>
      <c r="DD520" s="401"/>
      <c r="DE520" s="401"/>
      <c r="DF520" s="401"/>
      <c r="DG520" s="401"/>
      <c r="DH520" s="401"/>
      <c r="DI520" s="401"/>
      <c r="DJ520" s="401"/>
      <c r="DK520" s="401"/>
      <c r="DL520" s="401"/>
      <c r="DM520" s="401"/>
      <c r="DN520" s="401"/>
      <c r="DO520" s="401"/>
      <c r="DP520" s="401"/>
      <c r="DQ520" s="401"/>
      <c r="DR520" s="401"/>
      <c r="DS520" s="401"/>
      <c r="DT520" s="401"/>
      <c r="DU520" s="401"/>
      <c r="DV520" s="401"/>
      <c r="DW520" s="401"/>
      <c r="DX520" s="401"/>
      <c r="DY520" s="401"/>
      <c r="DZ520" s="401"/>
      <c r="EA520" s="401"/>
      <c r="EB520" s="401"/>
      <c r="EC520" s="401"/>
      <c r="ED520" s="401"/>
      <c r="EE520" s="401"/>
      <c r="EF520" s="401"/>
      <c r="EG520" s="401"/>
      <c r="EH520" s="401"/>
      <c r="EI520" s="401"/>
      <c r="EJ520" s="401"/>
      <c r="EK520" s="401"/>
      <c r="EL520" s="401"/>
      <c r="EM520" s="401"/>
      <c r="EN520" s="401"/>
      <c r="EO520" s="401"/>
      <c r="EP520" s="401"/>
      <c r="EQ520" s="401"/>
      <c r="ER520" s="401"/>
      <c r="ES520" s="401"/>
      <c r="ET520" s="401"/>
      <c r="EU520" s="401"/>
      <c r="EV520" s="401"/>
      <c r="EW520" s="401"/>
      <c r="EX520" s="401"/>
      <c r="EY520" s="401"/>
      <c r="EZ520" s="401"/>
      <c r="FA520" s="401"/>
      <c r="FB520" s="401"/>
      <c r="FC520" s="401"/>
      <c r="FD520" s="401"/>
      <c r="FE520" s="401"/>
      <c r="FF520" s="401"/>
      <c r="FG520" s="401"/>
      <c r="FH520" s="401"/>
      <c r="FI520" s="401"/>
      <c r="FJ520" s="401"/>
      <c r="FK520" s="401"/>
      <c r="FL520" s="401"/>
      <c r="FM520" s="401"/>
      <c r="FN520" s="401"/>
      <c r="FO520" s="401"/>
      <c r="FP520" s="401"/>
      <c r="FQ520" s="401"/>
      <c r="FR520" s="401"/>
      <c r="FS520" s="401"/>
      <c r="FT520" s="401"/>
      <c r="FU520" s="401"/>
      <c r="FV520" s="401"/>
      <c r="FW520" s="401"/>
      <c r="FX520" s="401"/>
      <c r="FY520" s="401"/>
      <c r="FZ520" s="401"/>
      <c r="GA520" s="401"/>
      <c r="GB520" s="401"/>
      <c r="GC520" s="401"/>
      <c r="GD520" s="401"/>
      <c r="GE520" s="401"/>
      <c r="GF520" s="401"/>
      <c r="GG520" s="401"/>
      <c r="GH520" s="401"/>
      <c r="GI520" s="401"/>
      <c r="GJ520" s="401"/>
      <c r="GK520" s="401"/>
      <c r="GL520" s="401"/>
      <c r="GM520" s="401"/>
      <c r="GN520" s="401"/>
      <c r="GO520" s="401"/>
      <c r="GP520" s="401"/>
      <c r="GQ520" s="401"/>
      <c r="GR520" s="401"/>
      <c r="GS520" s="401"/>
      <c r="GT520" s="401"/>
      <c r="GU520" s="401"/>
      <c r="GV520" s="401"/>
      <c r="GW520" s="401"/>
      <c r="GX520" s="401"/>
      <c r="GY520" s="401"/>
      <c r="GZ520" s="401"/>
      <c r="HA520" s="401"/>
      <c r="HB520" s="401"/>
      <c r="HC520" s="401"/>
      <c r="HD520" s="401"/>
      <c r="HE520" s="401"/>
      <c r="HF520" s="401"/>
      <c r="HG520" s="401"/>
      <c r="HH520" s="401"/>
      <c r="HI520" s="401"/>
      <c r="HJ520" s="401"/>
      <c r="HK520" s="401"/>
      <c r="HL520" s="401"/>
      <c r="HM520" s="401"/>
      <c r="HN520" s="401"/>
      <c r="HO520" s="401"/>
      <c r="HP520" s="401"/>
      <c r="HQ520" s="401"/>
      <c r="HR520" s="401"/>
      <c r="HS520" s="401"/>
      <c r="HT520" s="401"/>
      <c r="HU520" s="401"/>
      <c r="HV520" s="401"/>
      <c r="HW520" s="401"/>
      <c r="HX520" s="401"/>
      <c r="HY520" s="401"/>
      <c r="HZ520" s="401"/>
      <c r="IA520" s="401"/>
      <c r="IB520" s="401"/>
      <c r="IC520" s="401"/>
      <c r="ID520" s="401"/>
      <c r="IE520" s="401"/>
      <c r="IF520" s="401"/>
      <c r="IG520" s="401"/>
      <c r="IH520" s="401"/>
      <c r="II520" s="401"/>
      <c r="IJ520" s="401"/>
      <c r="IK520" s="401"/>
      <c r="IL520" s="401"/>
      <c r="IM520" s="401"/>
      <c r="IN520" s="401"/>
      <c r="IO520" s="401"/>
      <c r="IP520" s="401"/>
      <c r="IQ520" s="401"/>
      <c r="IR520" s="401"/>
      <c r="IS520" s="401"/>
      <c r="IT520" s="401"/>
      <c r="IU520" s="401"/>
      <c r="IV520" s="401"/>
      <c r="IW520" s="401"/>
      <c r="IX520" s="401"/>
      <c r="IY520" s="401"/>
      <c r="IZ520" s="401"/>
      <c r="JA520" s="401"/>
      <c r="JB520" s="401"/>
      <c r="JC520" s="401"/>
      <c r="JD520" s="401"/>
      <c r="JE520" s="401"/>
      <c r="JF520" s="401"/>
      <c r="JG520" s="401"/>
      <c r="JH520" s="401"/>
      <c r="JI520" s="401"/>
      <c r="JJ520" s="401"/>
      <c r="JK520" s="401"/>
      <c r="JL520" s="401"/>
      <c r="JM520" s="401"/>
      <c r="JN520" s="401"/>
      <c r="JO520" s="401"/>
      <c r="JP520" s="401"/>
      <c r="JQ520" s="401"/>
      <c r="JR520" s="401"/>
      <c r="JS520" s="401"/>
      <c r="JT520" s="401"/>
      <c r="JU520" s="401"/>
      <c r="JV520" s="401"/>
      <c r="JW520" s="401"/>
      <c r="JX520" s="401"/>
      <c r="JY520" s="401"/>
      <c r="JZ520" s="401"/>
      <c r="KA520" s="401"/>
      <c r="KB520" s="401"/>
      <c r="KC520" s="401"/>
      <c r="KD520" s="401"/>
      <c r="KE520" s="401"/>
      <c r="KF520" s="401"/>
      <c r="KG520" s="401"/>
      <c r="KH520" s="401"/>
      <c r="KI520" s="401"/>
      <c r="KJ520" s="401"/>
      <c r="KK520" s="401"/>
      <c r="KL520" s="401"/>
      <c r="KM520" s="401"/>
      <c r="KN520" s="401"/>
      <c r="KO520" s="401"/>
      <c r="KP520" s="401"/>
      <c r="KQ520" s="401"/>
      <c r="KR520" s="401"/>
      <c r="KS520" s="401"/>
      <c r="KT520" s="401"/>
      <c r="KU520" s="401"/>
      <c r="KV520" s="401"/>
      <c r="KW520" s="401"/>
      <c r="KX520" s="401"/>
      <c r="KY520" s="401"/>
      <c r="KZ520" s="401"/>
      <c r="LA520" s="401"/>
      <c r="LB520" s="401"/>
      <c r="LC520" s="401"/>
      <c r="LD520" s="401"/>
      <c r="LE520" s="401"/>
      <c r="LF520" s="401"/>
      <c r="LG520" s="401"/>
      <c r="LH520" s="401"/>
      <c r="LI520" s="401"/>
      <c r="LJ520" s="401"/>
      <c r="LK520" s="401"/>
      <c r="LL520" s="401"/>
      <c r="LM520" s="401"/>
      <c r="LN520" s="401"/>
      <c r="LO520" s="401"/>
      <c r="LP520" s="401"/>
      <c r="LQ520" s="401"/>
      <c r="LR520" s="401"/>
      <c r="LS520" s="401"/>
      <c r="LT520" s="401"/>
      <c r="LU520" s="401"/>
      <c r="LV520" s="401"/>
      <c r="LW520" s="401"/>
      <c r="LX520" s="401"/>
      <c r="LY520" s="401"/>
      <c r="LZ520" s="401"/>
      <c r="MA520" s="401"/>
      <c r="MB520" s="401"/>
      <c r="MC520" s="401"/>
      <c r="MD520" s="401"/>
      <c r="ME520" s="401"/>
      <c r="MF520" s="401"/>
      <c r="MG520" s="401"/>
      <c r="MH520" s="401"/>
      <c r="MI520" s="401"/>
      <c r="MJ520" s="401"/>
      <c r="MK520" s="401"/>
      <c r="ML520" s="401"/>
      <c r="MM520" s="401"/>
      <c r="MN520" s="401"/>
      <c r="MO520" s="401"/>
      <c r="MP520" s="401"/>
      <c r="MQ520" s="401"/>
      <c r="MR520" s="401"/>
      <c r="MS520" s="401"/>
      <c r="MT520" s="401"/>
      <c r="MU520" s="401"/>
      <c r="MV520" s="401"/>
      <c r="MW520" s="401"/>
      <c r="MX520" s="401"/>
      <c r="MY520" s="401"/>
      <c r="MZ520" s="401"/>
      <c r="NA520" s="401"/>
      <c r="NB520" s="401"/>
      <c r="NC520" s="401"/>
      <c r="ND520" s="401"/>
      <c r="NE520" s="401"/>
      <c r="NF520" s="401"/>
      <c r="NG520" s="401"/>
      <c r="NH520" s="401"/>
      <c r="NI520" s="401"/>
      <c r="NJ520" s="401"/>
      <c r="NK520" s="401"/>
      <c r="NL520" s="401"/>
      <c r="NM520" s="401"/>
      <c r="NN520" s="401"/>
      <c r="NO520" s="401"/>
      <c r="NP520" s="401"/>
      <c r="NQ520" s="401"/>
      <c r="NR520" s="401"/>
      <c r="NS520" s="401"/>
      <c r="NT520" s="401"/>
      <c r="NU520" s="401"/>
      <c r="NV520" s="401"/>
      <c r="NW520" s="401"/>
      <c r="NX520" s="401"/>
      <c r="NY520" s="401"/>
      <c r="NZ520" s="401"/>
      <c r="OA520" s="401"/>
      <c r="OB520" s="401"/>
      <c r="OC520" s="401"/>
      <c r="OD520" s="401"/>
      <c r="OE520" s="401"/>
      <c r="OF520" s="401"/>
      <c r="OG520" s="401"/>
      <c r="OH520" s="401"/>
      <c r="OI520" s="401"/>
      <c r="OJ520" s="401"/>
      <c r="OK520" s="401"/>
      <c r="OL520" s="401"/>
      <c r="OM520" s="401"/>
      <c r="ON520" s="401"/>
      <c r="OO520" s="401"/>
      <c r="OP520" s="401"/>
      <c r="OQ520" s="401"/>
      <c r="OR520" s="401"/>
      <c r="OS520" s="401"/>
      <c r="OT520" s="401"/>
      <c r="OU520" s="401"/>
      <c r="OV520" s="401"/>
      <c r="OW520" s="401"/>
      <c r="OX520" s="401"/>
      <c r="OY520" s="401"/>
      <c r="OZ520" s="401"/>
      <c r="PA520" s="401"/>
      <c r="PB520" s="401"/>
      <c r="PC520" s="401"/>
      <c r="PD520" s="401"/>
      <c r="PE520" s="401"/>
      <c r="PF520" s="401"/>
      <c r="PG520" s="401"/>
      <c r="PH520" s="401"/>
      <c r="PI520" s="401"/>
      <c r="PJ520" s="401"/>
      <c r="PK520" s="401"/>
      <c r="PL520" s="401"/>
      <c r="PM520" s="401"/>
      <c r="PN520" s="401"/>
      <c r="PO520" s="401"/>
      <c r="PP520" s="401"/>
      <c r="PQ520" s="401"/>
      <c r="PR520" s="401"/>
      <c r="PS520" s="401"/>
      <c r="PT520" s="401"/>
      <c r="PU520" s="401"/>
      <c r="PV520" s="401"/>
      <c r="PW520" s="401"/>
      <c r="PX520" s="401"/>
      <c r="PY520" s="401"/>
      <c r="PZ520" s="401"/>
      <c r="QA520" s="401"/>
      <c r="QB520" s="401"/>
      <c r="QC520" s="401"/>
      <c r="QD520" s="401"/>
      <c r="QE520" s="401"/>
      <c r="QF520" s="401"/>
      <c r="QG520" s="401"/>
      <c r="QH520" s="401"/>
      <c r="QI520" s="401"/>
      <c r="QJ520" s="401"/>
      <c r="QK520" s="401"/>
      <c r="QL520" s="401"/>
      <c r="QM520" s="401"/>
      <c r="QN520" s="401"/>
      <c r="QO520" s="401"/>
      <c r="QP520" s="401"/>
      <c r="QQ520" s="401"/>
      <c r="QR520" s="401"/>
      <c r="QS520" s="401"/>
      <c r="QT520" s="401"/>
      <c r="QU520" s="401"/>
      <c r="QV520" s="401"/>
      <c r="QW520" s="401"/>
      <c r="QX520" s="401"/>
      <c r="QY520" s="401"/>
      <c r="QZ520" s="401"/>
      <c r="RA520" s="401"/>
      <c r="RB520" s="401"/>
      <c r="RC520" s="401"/>
      <c r="RD520" s="401"/>
      <c r="RE520" s="401"/>
      <c r="RF520" s="401"/>
      <c r="RG520" s="401"/>
      <c r="RH520" s="401"/>
      <c r="RI520" s="401"/>
      <c r="RJ520" s="401"/>
      <c r="RK520" s="401"/>
      <c r="RL520" s="401"/>
      <c r="RM520" s="401"/>
      <c r="RN520" s="401"/>
      <c r="RO520" s="401"/>
      <c r="RP520" s="401"/>
      <c r="RQ520" s="401"/>
      <c r="RR520" s="401"/>
      <c r="RS520" s="401"/>
      <c r="RT520" s="401"/>
      <c r="RU520" s="401"/>
      <c r="RV520" s="401"/>
      <c r="RW520" s="401"/>
      <c r="RX520" s="401"/>
      <c r="RY520" s="401"/>
      <c r="RZ520" s="401"/>
      <c r="SA520" s="401"/>
      <c r="SB520" s="401"/>
      <c r="SC520" s="401"/>
      <c r="SD520" s="401"/>
      <c r="SE520" s="401"/>
      <c r="SF520" s="401"/>
      <c r="SG520" s="401"/>
      <c r="SH520" s="401"/>
      <c r="SI520" s="401"/>
      <c r="SJ520" s="401"/>
      <c r="SK520" s="401"/>
      <c r="SL520" s="401"/>
      <c r="SM520" s="401"/>
      <c r="SN520" s="401"/>
      <c r="SO520" s="401"/>
      <c r="SP520" s="401"/>
      <c r="SQ520" s="401"/>
      <c r="SR520" s="401"/>
      <c r="SS520" s="401"/>
      <c r="ST520" s="401"/>
      <c r="SU520" s="401"/>
      <c r="SV520" s="401"/>
      <c r="SW520" s="401"/>
      <c r="SX520" s="401"/>
      <c r="SY520" s="401"/>
      <c r="SZ520" s="401"/>
      <c r="TA520" s="401"/>
      <c r="TB520" s="401"/>
      <c r="TC520" s="401"/>
      <c r="TD520" s="401"/>
      <c r="TE520" s="401"/>
      <c r="TF520" s="401"/>
      <c r="TG520" s="401"/>
      <c r="TH520" s="401"/>
      <c r="TI520" s="401"/>
      <c r="TJ520" s="401"/>
      <c r="TK520" s="401"/>
      <c r="TL520" s="401"/>
      <c r="TM520" s="401"/>
      <c r="TN520" s="401"/>
      <c r="TO520" s="401"/>
      <c r="TP520" s="401"/>
      <c r="TQ520" s="401"/>
      <c r="TR520" s="401"/>
      <c r="TS520" s="401"/>
      <c r="TT520" s="401"/>
      <c r="TU520" s="401"/>
      <c r="TV520" s="401"/>
      <c r="TW520" s="401"/>
      <c r="TX520" s="401"/>
      <c r="TY520" s="401"/>
      <c r="TZ520" s="401"/>
      <c r="UA520" s="401"/>
      <c r="UB520" s="401"/>
      <c r="UC520" s="401"/>
      <c r="UD520" s="401"/>
      <c r="UE520" s="401"/>
      <c r="UF520" s="401"/>
      <c r="UG520" s="401"/>
      <c r="UH520" s="401"/>
      <c r="UI520" s="401"/>
      <c r="UJ520" s="401"/>
      <c r="UK520" s="401"/>
      <c r="UL520" s="401"/>
      <c r="UM520" s="401"/>
    </row>
    <row r="521" spans="1:559" s="467" customFormat="1" ht="13.95" customHeight="1">
      <c r="A521" s="953"/>
      <c r="B521" s="450" t="s">
        <v>1881</v>
      </c>
      <c r="C521" s="451" t="s">
        <v>684</v>
      </c>
      <c r="D521" s="451" t="s">
        <v>1888</v>
      </c>
      <c r="E521" s="451" t="s">
        <v>1889</v>
      </c>
      <c r="F521" s="452">
        <v>59.61</v>
      </c>
      <c r="G521" s="452">
        <v>2.19</v>
      </c>
      <c r="H521" s="452">
        <v>5.61</v>
      </c>
      <c r="I521" s="453">
        <f>COUNT(F521:F524)</f>
        <v>4</v>
      </c>
      <c r="J521" s="458">
        <f>AVERAGE(F521:F524)</f>
        <v>62.432500000000005</v>
      </c>
      <c r="K521" s="458">
        <f>STDEV(F521:F524)</f>
        <v>15.374026527447718</v>
      </c>
      <c r="L521" s="459">
        <f>K521/J521</f>
        <v>0.24625037484399498</v>
      </c>
      <c r="M521" s="454">
        <f t="shared" si="247"/>
        <v>0.1835888597538784</v>
      </c>
      <c r="N521" s="455">
        <f t="shared" si="248"/>
        <v>0.42716800160130813</v>
      </c>
      <c r="O521" s="455">
        <f t="shared" si="249"/>
        <v>0.14566399679738373</v>
      </c>
      <c r="P521" s="455">
        <f t="shared" si="250"/>
        <v>0.85433600320261627</v>
      </c>
      <c r="Q521" s="456">
        <f t="shared" si="251"/>
        <v>3.4173440128104651</v>
      </c>
      <c r="R521" s="457">
        <f>COUNT(F521:F524)</f>
        <v>4</v>
      </c>
      <c r="S521" s="458">
        <f>AVERAGE(F521:F524)</f>
        <v>62.432500000000005</v>
      </c>
      <c r="T521" s="458">
        <f>STDEV(F521:F524)</f>
        <v>15.374026527447718</v>
      </c>
      <c r="U521" s="459">
        <f>T521/S521</f>
        <v>0.24625037484399498</v>
      </c>
      <c r="V521" s="460">
        <f t="shared" si="252"/>
        <v>2.8225000000000051</v>
      </c>
      <c r="W521" s="460">
        <f t="shared" si="253"/>
        <v>1.383</v>
      </c>
      <c r="X521" s="461">
        <f t="shared" si="254"/>
        <v>21.262278687460196</v>
      </c>
      <c r="Y521" s="462" t="str">
        <f t="shared" si="255"/>
        <v>Accept</v>
      </c>
      <c r="Z521" s="461"/>
      <c r="AA521" s="461"/>
      <c r="AB521" s="463"/>
      <c r="AC521" s="463"/>
      <c r="AD521" s="461"/>
      <c r="AE521" s="463"/>
      <c r="AF521" s="514">
        <f>COUNT(F521:F524)</f>
        <v>4</v>
      </c>
      <c r="AG521" s="515">
        <f>AVERAGE(F521:F524)</f>
        <v>62.432500000000005</v>
      </c>
      <c r="AH521" s="515">
        <f>STDEV(F521:F524)</f>
        <v>15.374026527447718</v>
      </c>
      <c r="AI521" s="516">
        <f>AH521/AG521</f>
        <v>0.24625037484399498</v>
      </c>
      <c r="AJ521" s="552"/>
      <c r="AK521" s="552"/>
      <c r="AL521" s="552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1"/>
      <c r="AW521" s="401"/>
      <c r="AX521" s="401"/>
      <c r="AY521" s="401"/>
      <c r="AZ521" s="401"/>
      <c r="BA521" s="401"/>
      <c r="BB521" s="401"/>
      <c r="BC521" s="401"/>
      <c r="BD521" s="401"/>
      <c r="BE521" s="401"/>
      <c r="BF521" s="401"/>
      <c r="BG521" s="401"/>
      <c r="BH521" s="401"/>
      <c r="BI521" s="401"/>
      <c r="BJ521" s="401"/>
      <c r="BK521" s="401"/>
      <c r="BL521" s="401"/>
      <c r="BM521" s="401"/>
      <c r="BN521" s="401"/>
      <c r="BO521" s="401"/>
      <c r="BP521" s="401"/>
      <c r="BQ521" s="401"/>
      <c r="BR521" s="401"/>
      <c r="BS521" s="401"/>
      <c r="BT521" s="401"/>
      <c r="BU521" s="401"/>
      <c r="BV521" s="401"/>
      <c r="BW521" s="401"/>
      <c r="BX521" s="401"/>
      <c r="BY521" s="401"/>
      <c r="BZ521" s="401"/>
      <c r="CA521" s="401"/>
      <c r="CB521" s="401"/>
      <c r="CC521" s="401"/>
      <c r="CD521" s="401"/>
      <c r="CE521" s="401"/>
      <c r="CF521" s="401"/>
      <c r="CG521" s="401"/>
      <c r="CH521" s="401"/>
      <c r="CI521" s="401"/>
      <c r="CJ521" s="401"/>
      <c r="CK521" s="401"/>
      <c r="CL521" s="401"/>
      <c r="CM521" s="401"/>
      <c r="CN521" s="401"/>
      <c r="CO521" s="401"/>
      <c r="CP521" s="401"/>
      <c r="CQ521" s="401"/>
      <c r="CR521" s="401"/>
      <c r="CS521" s="401"/>
      <c r="CT521" s="401"/>
      <c r="CU521" s="401"/>
      <c r="CV521" s="401"/>
      <c r="CW521" s="401"/>
      <c r="CX521" s="401"/>
      <c r="CY521" s="401"/>
      <c r="CZ521" s="401"/>
      <c r="DA521" s="401"/>
      <c r="DB521" s="401"/>
      <c r="DC521" s="401"/>
      <c r="DD521" s="401"/>
      <c r="DE521" s="401"/>
      <c r="DF521" s="401"/>
      <c r="DG521" s="401"/>
      <c r="DH521" s="401"/>
      <c r="DI521" s="401"/>
      <c r="DJ521" s="401"/>
      <c r="DK521" s="401"/>
      <c r="DL521" s="401"/>
      <c r="DM521" s="401"/>
      <c r="DN521" s="401"/>
      <c r="DO521" s="401"/>
      <c r="DP521" s="401"/>
      <c r="DQ521" s="401"/>
      <c r="DR521" s="401"/>
      <c r="DS521" s="401"/>
      <c r="DT521" s="401"/>
      <c r="DU521" s="401"/>
      <c r="DV521" s="401"/>
      <c r="DW521" s="401"/>
      <c r="DX521" s="401"/>
      <c r="DY521" s="401"/>
      <c r="DZ521" s="401"/>
      <c r="EA521" s="401"/>
      <c r="EB521" s="401"/>
      <c r="EC521" s="401"/>
      <c r="ED521" s="401"/>
      <c r="EE521" s="401"/>
      <c r="EF521" s="401"/>
      <c r="EG521" s="401"/>
      <c r="EH521" s="401"/>
      <c r="EI521" s="401"/>
      <c r="EJ521" s="401"/>
      <c r="EK521" s="401"/>
      <c r="EL521" s="401"/>
      <c r="EM521" s="401"/>
      <c r="EN521" s="401"/>
      <c r="EO521" s="401"/>
      <c r="EP521" s="401"/>
      <c r="EQ521" s="401"/>
      <c r="ER521" s="401"/>
      <c r="ES521" s="401"/>
      <c r="ET521" s="401"/>
      <c r="EU521" s="401"/>
      <c r="EV521" s="401"/>
      <c r="EW521" s="401"/>
      <c r="EX521" s="401"/>
      <c r="EY521" s="401"/>
      <c r="EZ521" s="401"/>
      <c r="FA521" s="401"/>
      <c r="FB521" s="401"/>
      <c r="FC521" s="401"/>
      <c r="FD521" s="401"/>
      <c r="FE521" s="401"/>
      <c r="FF521" s="401"/>
      <c r="FG521" s="401"/>
      <c r="FH521" s="401"/>
      <c r="FI521" s="401"/>
      <c r="FJ521" s="401"/>
      <c r="FK521" s="401"/>
      <c r="FL521" s="401"/>
      <c r="FM521" s="401"/>
      <c r="FN521" s="401"/>
      <c r="FO521" s="401"/>
      <c r="FP521" s="401"/>
      <c r="FQ521" s="401"/>
      <c r="FR521" s="401"/>
      <c r="FS521" s="401"/>
      <c r="FT521" s="401"/>
      <c r="FU521" s="401"/>
      <c r="FV521" s="401"/>
      <c r="FW521" s="401"/>
      <c r="FX521" s="401"/>
      <c r="FY521" s="401"/>
      <c r="FZ521" s="401"/>
      <c r="GA521" s="401"/>
      <c r="GB521" s="401"/>
      <c r="GC521" s="401"/>
      <c r="GD521" s="401"/>
      <c r="GE521" s="401"/>
      <c r="GF521" s="401"/>
      <c r="GG521" s="401"/>
      <c r="GH521" s="401"/>
      <c r="GI521" s="401"/>
      <c r="GJ521" s="401"/>
      <c r="GK521" s="401"/>
      <c r="GL521" s="401"/>
      <c r="GM521" s="401"/>
      <c r="GN521" s="401"/>
      <c r="GO521" s="401"/>
      <c r="GP521" s="401"/>
      <c r="GQ521" s="401"/>
      <c r="GR521" s="401"/>
      <c r="GS521" s="401"/>
      <c r="GT521" s="401"/>
      <c r="GU521" s="401"/>
      <c r="GV521" s="401"/>
      <c r="GW521" s="401"/>
      <c r="GX521" s="401"/>
      <c r="GY521" s="401"/>
      <c r="GZ521" s="401"/>
      <c r="HA521" s="401"/>
      <c r="HB521" s="401"/>
      <c r="HC521" s="401"/>
      <c r="HD521" s="401"/>
      <c r="HE521" s="401"/>
      <c r="HF521" s="401"/>
      <c r="HG521" s="401"/>
      <c r="HH521" s="401"/>
      <c r="HI521" s="401"/>
      <c r="HJ521" s="401"/>
      <c r="HK521" s="401"/>
      <c r="HL521" s="401"/>
      <c r="HM521" s="401"/>
      <c r="HN521" s="401"/>
      <c r="HO521" s="401"/>
      <c r="HP521" s="401"/>
      <c r="HQ521" s="401"/>
      <c r="HR521" s="401"/>
      <c r="HS521" s="401"/>
      <c r="HT521" s="401"/>
      <c r="HU521" s="401"/>
      <c r="HV521" s="401"/>
      <c r="HW521" s="401"/>
      <c r="HX521" s="401"/>
      <c r="HY521" s="401"/>
      <c r="HZ521" s="401"/>
      <c r="IA521" s="401"/>
      <c r="IB521" s="401"/>
      <c r="IC521" s="401"/>
      <c r="ID521" s="401"/>
      <c r="IE521" s="401"/>
      <c r="IF521" s="401"/>
      <c r="IG521" s="401"/>
      <c r="IH521" s="401"/>
      <c r="II521" s="401"/>
      <c r="IJ521" s="401"/>
      <c r="IK521" s="401"/>
      <c r="IL521" s="401"/>
      <c r="IM521" s="401"/>
      <c r="IN521" s="401"/>
      <c r="IO521" s="401"/>
      <c r="IP521" s="401"/>
      <c r="IQ521" s="401"/>
      <c r="IR521" s="401"/>
      <c r="IS521" s="401"/>
      <c r="IT521" s="401"/>
      <c r="IU521" s="401"/>
      <c r="IV521" s="401"/>
      <c r="IW521" s="401"/>
      <c r="IX521" s="401"/>
      <c r="IY521" s="401"/>
      <c r="IZ521" s="401"/>
      <c r="JA521" s="401"/>
      <c r="JB521" s="401"/>
      <c r="JC521" s="401"/>
      <c r="JD521" s="401"/>
      <c r="JE521" s="401"/>
      <c r="JF521" s="401"/>
      <c r="JG521" s="401"/>
      <c r="JH521" s="401"/>
      <c r="JI521" s="401"/>
      <c r="JJ521" s="401"/>
      <c r="JK521" s="401"/>
      <c r="JL521" s="401"/>
      <c r="JM521" s="401"/>
      <c r="JN521" s="401"/>
      <c r="JO521" s="401"/>
      <c r="JP521" s="401"/>
      <c r="JQ521" s="401"/>
      <c r="JR521" s="401"/>
      <c r="JS521" s="401"/>
      <c r="JT521" s="401"/>
      <c r="JU521" s="401"/>
      <c r="JV521" s="401"/>
      <c r="JW521" s="401"/>
      <c r="JX521" s="401"/>
      <c r="JY521" s="401"/>
      <c r="JZ521" s="401"/>
      <c r="KA521" s="401"/>
      <c r="KB521" s="401"/>
      <c r="KC521" s="401"/>
      <c r="KD521" s="401"/>
      <c r="KE521" s="401"/>
      <c r="KF521" s="401"/>
      <c r="KG521" s="401"/>
      <c r="KH521" s="401"/>
      <c r="KI521" s="401"/>
      <c r="KJ521" s="401"/>
      <c r="KK521" s="401"/>
      <c r="KL521" s="401"/>
      <c r="KM521" s="401"/>
      <c r="KN521" s="401"/>
      <c r="KO521" s="401"/>
      <c r="KP521" s="401"/>
      <c r="KQ521" s="401"/>
      <c r="KR521" s="401"/>
      <c r="KS521" s="401"/>
      <c r="KT521" s="401"/>
      <c r="KU521" s="401"/>
      <c r="KV521" s="401"/>
      <c r="KW521" s="401"/>
      <c r="KX521" s="401"/>
      <c r="KY521" s="401"/>
      <c r="KZ521" s="401"/>
      <c r="LA521" s="401"/>
      <c r="LB521" s="401"/>
      <c r="LC521" s="401"/>
      <c r="LD521" s="401"/>
      <c r="LE521" s="401"/>
      <c r="LF521" s="401"/>
      <c r="LG521" s="401"/>
      <c r="LH521" s="401"/>
      <c r="LI521" s="401"/>
      <c r="LJ521" s="401"/>
      <c r="LK521" s="401"/>
      <c r="LL521" s="401"/>
      <c r="LM521" s="401"/>
      <c r="LN521" s="401"/>
      <c r="LO521" s="401"/>
      <c r="LP521" s="401"/>
      <c r="LQ521" s="401"/>
      <c r="LR521" s="401"/>
      <c r="LS521" s="401"/>
      <c r="LT521" s="401"/>
      <c r="LU521" s="401"/>
      <c r="LV521" s="401"/>
      <c r="LW521" s="401"/>
      <c r="LX521" s="401"/>
      <c r="LY521" s="401"/>
      <c r="LZ521" s="401"/>
      <c r="MA521" s="401"/>
      <c r="MB521" s="401"/>
      <c r="MC521" s="401"/>
      <c r="MD521" s="401"/>
      <c r="ME521" s="401"/>
      <c r="MF521" s="401"/>
      <c r="MG521" s="401"/>
      <c r="MH521" s="401"/>
      <c r="MI521" s="401"/>
      <c r="MJ521" s="401"/>
      <c r="MK521" s="401"/>
      <c r="ML521" s="401"/>
      <c r="MM521" s="401"/>
      <c r="MN521" s="401"/>
      <c r="MO521" s="401"/>
      <c r="MP521" s="401"/>
      <c r="MQ521" s="401"/>
      <c r="MR521" s="401"/>
      <c r="MS521" s="401"/>
      <c r="MT521" s="401"/>
      <c r="MU521" s="401"/>
      <c r="MV521" s="401"/>
      <c r="MW521" s="401"/>
      <c r="MX521" s="401"/>
      <c r="MY521" s="401"/>
      <c r="MZ521" s="401"/>
      <c r="NA521" s="401"/>
      <c r="NB521" s="401"/>
      <c r="NC521" s="401"/>
      <c r="ND521" s="401"/>
      <c r="NE521" s="401"/>
      <c r="NF521" s="401"/>
      <c r="NG521" s="401"/>
      <c r="NH521" s="401"/>
      <c r="NI521" s="401"/>
      <c r="NJ521" s="401"/>
      <c r="NK521" s="401"/>
      <c r="NL521" s="401"/>
      <c r="NM521" s="401"/>
      <c r="NN521" s="401"/>
      <c r="NO521" s="401"/>
      <c r="NP521" s="401"/>
      <c r="NQ521" s="401"/>
      <c r="NR521" s="401"/>
      <c r="NS521" s="401"/>
      <c r="NT521" s="401"/>
      <c r="NU521" s="401"/>
      <c r="NV521" s="401"/>
      <c r="NW521" s="401"/>
      <c r="NX521" s="401"/>
      <c r="NY521" s="401"/>
      <c r="NZ521" s="401"/>
      <c r="OA521" s="401"/>
      <c r="OB521" s="401"/>
      <c r="OC521" s="401"/>
      <c r="OD521" s="401"/>
      <c r="OE521" s="401"/>
      <c r="OF521" s="401"/>
      <c r="OG521" s="401"/>
      <c r="OH521" s="401"/>
      <c r="OI521" s="401"/>
      <c r="OJ521" s="401"/>
      <c r="OK521" s="401"/>
      <c r="OL521" s="401"/>
      <c r="OM521" s="401"/>
      <c r="ON521" s="401"/>
      <c r="OO521" s="401"/>
      <c r="OP521" s="401"/>
      <c r="OQ521" s="401"/>
      <c r="OR521" s="401"/>
      <c r="OS521" s="401"/>
      <c r="OT521" s="401"/>
      <c r="OU521" s="401"/>
      <c r="OV521" s="401"/>
      <c r="OW521" s="401"/>
      <c r="OX521" s="401"/>
      <c r="OY521" s="401"/>
      <c r="OZ521" s="401"/>
      <c r="PA521" s="401"/>
      <c r="PB521" s="401"/>
      <c r="PC521" s="401"/>
      <c r="PD521" s="401"/>
      <c r="PE521" s="401"/>
      <c r="PF521" s="401"/>
      <c r="PG521" s="401"/>
      <c r="PH521" s="401"/>
      <c r="PI521" s="401"/>
      <c r="PJ521" s="401"/>
      <c r="PK521" s="401"/>
      <c r="PL521" s="401"/>
      <c r="PM521" s="401"/>
      <c r="PN521" s="401"/>
      <c r="PO521" s="401"/>
      <c r="PP521" s="401"/>
      <c r="PQ521" s="401"/>
      <c r="PR521" s="401"/>
      <c r="PS521" s="401"/>
      <c r="PT521" s="401"/>
      <c r="PU521" s="401"/>
      <c r="PV521" s="401"/>
      <c r="PW521" s="401"/>
      <c r="PX521" s="401"/>
      <c r="PY521" s="401"/>
      <c r="PZ521" s="401"/>
      <c r="QA521" s="401"/>
      <c r="QB521" s="401"/>
      <c r="QC521" s="401"/>
      <c r="QD521" s="401"/>
      <c r="QE521" s="401"/>
      <c r="QF521" s="401"/>
      <c r="QG521" s="401"/>
      <c r="QH521" s="401"/>
      <c r="QI521" s="401"/>
      <c r="QJ521" s="401"/>
      <c r="QK521" s="401"/>
      <c r="QL521" s="401"/>
      <c r="QM521" s="401"/>
      <c r="QN521" s="401"/>
      <c r="QO521" s="401"/>
      <c r="QP521" s="401"/>
      <c r="QQ521" s="401"/>
      <c r="QR521" s="401"/>
      <c r="QS521" s="401"/>
      <c r="QT521" s="401"/>
      <c r="QU521" s="401"/>
      <c r="QV521" s="401"/>
      <c r="QW521" s="401"/>
      <c r="QX521" s="401"/>
      <c r="QY521" s="401"/>
      <c r="QZ521" s="401"/>
      <c r="RA521" s="401"/>
      <c r="RB521" s="401"/>
      <c r="RC521" s="401"/>
      <c r="RD521" s="401"/>
      <c r="RE521" s="401"/>
      <c r="RF521" s="401"/>
      <c r="RG521" s="401"/>
      <c r="RH521" s="401"/>
      <c r="RI521" s="401"/>
      <c r="RJ521" s="401"/>
      <c r="RK521" s="401"/>
      <c r="RL521" s="401"/>
      <c r="RM521" s="401"/>
      <c r="RN521" s="401"/>
      <c r="RO521" s="401"/>
      <c r="RP521" s="401"/>
      <c r="RQ521" s="401"/>
      <c r="RR521" s="401"/>
      <c r="RS521" s="401"/>
      <c r="RT521" s="401"/>
      <c r="RU521" s="401"/>
      <c r="RV521" s="401"/>
      <c r="RW521" s="401"/>
      <c r="RX521" s="401"/>
      <c r="RY521" s="401"/>
      <c r="RZ521" s="401"/>
      <c r="SA521" s="401"/>
      <c r="SB521" s="401"/>
      <c r="SC521" s="401"/>
      <c r="SD521" s="401"/>
      <c r="SE521" s="401"/>
      <c r="SF521" s="401"/>
      <c r="SG521" s="401"/>
      <c r="SH521" s="401"/>
      <c r="SI521" s="401"/>
      <c r="SJ521" s="401"/>
      <c r="SK521" s="401"/>
      <c r="SL521" s="401"/>
      <c r="SM521" s="401"/>
      <c r="SN521" s="401"/>
      <c r="SO521" s="401"/>
      <c r="SP521" s="401"/>
      <c r="SQ521" s="401"/>
      <c r="SR521" s="401"/>
      <c r="SS521" s="401"/>
      <c r="ST521" s="401"/>
      <c r="SU521" s="401"/>
      <c r="SV521" s="401"/>
      <c r="SW521" s="401"/>
      <c r="SX521" s="401"/>
      <c r="SY521" s="401"/>
      <c r="SZ521" s="401"/>
      <c r="TA521" s="401"/>
      <c r="TB521" s="401"/>
      <c r="TC521" s="401"/>
      <c r="TD521" s="401"/>
      <c r="TE521" s="401"/>
      <c r="TF521" s="401"/>
      <c r="TG521" s="401"/>
      <c r="TH521" s="401"/>
      <c r="TI521" s="401"/>
      <c r="TJ521" s="401"/>
      <c r="TK521" s="401"/>
      <c r="TL521" s="401"/>
      <c r="TM521" s="401"/>
      <c r="TN521" s="401"/>
      <c r="TO521" s="401"/>
      <c r="TP521" s="401"/>
      <c r="TQ521" s="401"/>
      <c r="TR521" s="401"/>
      <c r="TS521" s="401"/>
      <c r="TT521" s="401"/>
      <c r="TU521" s="401"/>
      <c r="TV521" s="401"/>
      <c r="TW521" s="401"/>
      <c r="TX521" s="401"/>
      <c r="TY521" s="401"/>
      <c r="TZ521" s="401"/>
      <c r="UA521" s="401"/>
      <c r="UB521" s="401"/>
      <c r="UC521" s="401"/>
      <c r="UD521" s="401"/>
      <c r="UE521" s="401"/>
      <c r="UF521" s="401"/>
      <c r="UG521" s="401"/>
      <c r="UH521" s="401"/>
      <c r="UI521" s="401"/>
      <c r="UJ521" s="401"/>
      <c r="UK521" s="401"/>
      <c r="UL521" s="401"/>
      <c r="UM521" s="401"/>
    </row>
    <row r="522" spans="1:559" s="401" customFormat="1">
      <c r="A522" s="953"/>
      <c r="B522" s="468" t="s">
        <v>1881</v>
      </c>
      <c r="C522" s="469" t="s">
        <v>684</v>
      </c>
      <c r="D522" s="469" t="s">
        <v>1890</v>
      </c>
      <c r="E522" s="469" t="s">
        <v>1891</v>
      </c>
      <c r="F522" s="470">
        <v>74.86</v>
      </c>
      <c r="G522" s="470">
        <v>2.0699999999999998</v>
      </c>
      <c r="H522" s="470">
        <v>6.83</v>
      </c>
      <c r="I522" s="471">
        <f t="shared" ref="I522:L524" si="270">I521</f>
        <v>4</v>
      </c>
      <c r="J522" s="472">
        <f t="shared" si="270"/>
        <v>62.432500000000005</v>
      </c>
      <c r="K522" s="472">
        <f t="shared" si="270"/>
        <v>15.374026527447718</v>
      </c>
      <c r="L522" s="473">
        <f t="shared" si="270"/>
        <v>0.24625037484399498</v>
      </c>
      <c r="M522" s="474">
        <f t="shared" si="247"/>
        <v>0.8083438634513086</v>
      </c>
      <c r="N522" s="475">
        <f t="shared" si="248"/>
        <v>0.79055367085234307</v>
      </c>
      <c r="O522" s="475">
        <f t="shared" si="249"/>
        <v>0.58110734170468614</v>
      </c>
      <c r="P522" s="475">
        <f t="shared" si="250"/>
        <v>0.41889265829531386</v>
      </c>
      <c r="Q522" s="476">
        <f t="shared" si="251"/>
        <v>1.6755706331812554</v>
      </c>
      <c r="R522" s="477"/>
      <c r="S522" s="472"/>
      <c r="T522" s="472"/>
      <c r="U522" s="473"/>
      <c r="V522" s="478">
        <f t="shared" si="252"/>
        <v>12.427499999999995</v>
      </c>
      <c r="W522" s="478">
        <f t="shared" si="253"/>
        <v>1.383</v>
      </c>
      <c r="X522" s="479">
        <f t="shared" si="254"/>
        <v>21.262278687460196</v>
      </c>
      <c r="Y522" s="480" t="str">
        <f t="shared" si="255"/>
        <v>Accept</v>
      </c>
      <c r="Z522" s="479"/>
      <c r="AA522" s="479"/>
      <c r="AB522" s="481"/>
      <c r="AC522" s="481"/>
      <c r="AD522" s="479"/>
      <c r="AE522" s="481"/>
      <c r="AF522" s="464"/>
      <c r="AG522" s="482"/>
      <c r="AH522" s="482"/>
      <c r="AI522" s="483"/>
      <c r="AJ522" s="552"/>
      <c r="AK522" s="552"/>
      <c r="AL522" s="552"/>
    </row>
    <row r="523" spans="1:559" s="401" customFormat="1" ht="13.95" customHeight="1">
      <c r="A523" s="953"/>
      <c r="B523" s="468" t="s">
        <v>1881</v>
      </c>
      <c r="C523" s="469" t="s">
        <v>684</v>
      </c>
      <c r="D523" s="469" t="s">
        <v>1892</v>
      </c>
      <c r="E523" s="469" t="s">
        <v>1893</v>
      </c>
      <c r="F523" s="470">
        <v>41.81</v>
      </c>
      <c r="G523" s="470">
        <v>1.75</v>
      </c>
      <c r="H523" s="470">
        <v>4.01</v>
      </c>
      <c r="I523" s="471">
        <f t="shared" si="270"/>
        <v>4</v>
      </c>
      <c r="J523" s="472">
        <f t="shared" si="270"/>
        <v>62.432500000000005</v>
      </c>
      <c r="K523" s="472">
        <f t="shared" si="270"/>
        <v>15.374026527447718</v>
      </c>
      <c r="L523" s="473">
        <f t="shared" si="270"/>
        <v>0.24625037484399498</v>
      </c>
      <c r="M523" s="474">
        <f t="shared" si="247"/>
        <v>1.3413857432327194</v>
      </c>
      <c r="N523" s="475">
        <f t="shared" si="248"/>
        <v>8.9897621981118739E-2</v>
      </c>
      <c r="O523" s="475">
        <f t="shared" si="249"/>
        <v>0.82020475603776255</v>
      </c>
      <c r="P523" s="475">
        <f t="shared" si="250"/>
        <v>0.17979524396223748</v>
      </c>
      <c r="Q523" s="476">
        <f t="shared" si="251"/>
        <v>0.71918097584894991</v>
      </c>
      <c r="R523" s="477"/>
      <c r="S523" s="472"/>
      <c r="T523" s="472"/>
      <c r="U523" s="473"/>
      <c r="V523" s="478">
        <f t="shared" si="252"/>
        <v>20.622500000000002</v>
      </c>
      <c r="W523" s="478">
        <f t="shared" si="253"/>
        <v>1.383</v>
      </c>
      <c r="X523" s="479">
        <f t="shared" si="254"/>
        <v>21.262278687460196</v>
      </c>
      <c r="Y523" s="480" t="str">
        <f t="shared" si="255"/>
        <v>Accept</v>
      </c>
      <c r="Z523" s="479"/>
      <c r="AA523" s="479"/>
      <c r="AB523" s="481"/>
      <c r="AC523" s="481"/>
      <c r="AD523" s="479"/>
      <c r="AE523" s="481"/>
      <c r="AF523" s="464"/>
      <c r="AG523" s="482"/>
      <c r="AH523" s="482"/>
      <c r="AI523" s="483"/>
      <c r="AJ523" s="552"/>
      <c r="AK523" s="552"/>
      <c r="AL523" s="552"/>
    </row>
    <row r="524" spans="1:559" s="501" customFormat="1" ht="13.95" customHeight="1">
      <c r="A524" s="953"/>
      <c r="B524" s="484" t="s">
        <v>1881</v>
      </c>
      <c r="C524" s="485" t="s">
        <v>684</v>
      </c>
      <c r="D524" s="485" t="s">
        <v>1894</v>
      </c>
      <c r="E524" s="485" t="s">
        <v>1895</v>
      </c>
      <c r="F524" s="486">
        <v>73.45</v>
      </c>
      <c r="G524" s="486">
        <v>2.67</v>
      </c>
      <c r="H524" s="486">
        <v>6.92</v>
      </c>
      <c r="I524" s="487">
        <f t="shared" si="270"/>
        <v>4</v>
      </c>
      <c r="J524" s="488">
        <f t="shared" si="270"/>
        <v>62.432500000000005</v>
      </c>
      <c r="K524" s="488">
        <f t="shared" si="270"/>
        <v>15.374026527447718</v>
      </c>
      <c r="L524" s="489">
        <f t="shared" si="270"/>
        <v>0.24625037484399498</v>
      </c>
      <c r="M524" s="490">
        <f t="shared" si="247"/>
        <v>0.71663073953528833</v>
      </c>
      <c r="N524" s="491">
        <f t="shared" si="248"/>
        <v>0.76319901399529155</v>
      </c>
      <c r="O524" s="491">
        <f t="shared" si="249"/>
        <v>0.52639802799058311</v>
      </c>
      <c r="P524" s="491">
        <f t="shared" si="250"/>
        <v>0.47360197200941689</v>
      </c>
      <c r="Q524" s="492">
        <f t="shared" si="251"/>
        <v>1.8944078880376676</v>
      </c>
      <c r="R524" s="493"/>
      <c r="S524" s="488"/>
      <c r="T524" s="488"/>
      <c r="U524" s="489"/>
      <c r="V524" s="494">
        <f t="shared" si="252"/>
        <v>11.017499999999998</v>
      </c>
      <c r="W524" s="494">
        <f t="shared" si="253"/>
        <v>1.383</v>
      </c>
      <c r="X524" s="495">
        <f t="shared" si="254"/>
        <v>21.262278687460196</v>
      </c>
      <c r="Y524" s="496" t="str">
        <f t="shared" si="255"/>
        <v>Accept</v>
      </c>
      <c r="Z524" s="495"/>
      <c r="AA524" s="495"/>
      <c r="AB524" s="497"/>
      <c r="AC524" s="497"/>
      <c r="AD524" s="495"/>
      <c r="AE524" s="497"/>
      <c r="AF524" s="498"/>
      <c r="AG524" s="499"/>
      <c r="AH524" s="499"/>
      <c r="AI524" s="500"/>
      <c r="AJ524" s="552"/>
      <c r="AK524" s="552"/>
      <c r="AL524" s="552"/>
      <c r="AM524" s="401"/>
      <c r="AN524" s="401"/>
      <c r="AO524" s="401"/>
      <c r="AP524" s="401"/>
      <c r="AQ524" s="401"/>
      <c r="AR524" s="401"/>
      <c r="AS524" s="401"/>
      <c r="AT524" s="401"/>
      <c r="AU524" s="401"/>
      <c r="AV524" s="401"/>
      <c r="AW524" s="401"/>
      <c r="AX524" s="401"/>
      <c r="AY524" s="401"/>
      <c r="AZ524" s="401"/>
      <c r="BA524" s="401"/>
      <c r="BB524" s="401"/>
      <c r="BC524" s="401"/>
      <c r="BD524" s="401"/>
      <c r="BE524" s="401"/>
      <c r="BF524" s="401"/>
      <c r="BG524" s="401"/>
      <c r="BH524" s="401"/>
      <c r="BI524" s="401"/>
      <c r="BJ524" s="401"/>
      <c r="BK524" s="401"/>
      <c r="BL524" s="401"/>
      <c r="BM524" s="401"/>
      <c r="BN524" s="401"/>
      <c r="BO524" s="401"/>
      <c r="BP524" s="401"/>
      <c r="BQ524" s="401"/>
      <c r="BR524" s="401"/>
      <c r="BS524" s="401"/>
      <c r="BT524" s="401"/>
      <c r="BU524" s="401"/>
      <c r="BV524" s="401"/>
      <c r="BW524" s="401"/>
      <c r="BX524" s="401"/>
      <c r="BY524" s="401"/>
      <c r="BZ524" s="401"/>
      <c r="CA524" s="401"/>
      <c r="CB524" s="401"/>
      <c r="CC524" s="401"/>
      <c r="CD524" s="401"/>
      <c r="CE524" s="401"/>
      <c r="CF524" s="401"/>
      <c r="CG524" s="401"/>
      <c r="CH524" s="401"/>
      <c r="CI524" s="401"/>
      <c r="CJ524" s="401"/>
      <c r="CK524" s="401"/>
      <c r="CL524" s="401"/>
      <c r="CM524" s="401"/>
      <c r="CN524" s="401"/>
      <c r="CO524" s="401"/>
      <c r="CP524" s="401"/>
      <c r="CQ524" s="401"/>
      <c r="CR524" s="401"/>
      <c r="CS524" s="401"/>
      <c r="CT524" s="401"/>
      <c r="CU524" s="401"/>
      <c r="CV524" s="401"/>
      <c r="CW524" s="401"/>
      <c r="CX524" s="401"/>
      <c r="CY524" s="401"/>
      <c r="CZ524" s="401"/>
      <c r="DA524" s="401"/>
      <c r="DB524" s="401"/>
      <c r="DC524" s="401"/>
      <c r="DD524" s="401"/>
      <c r="DE524" s="401"/>
      <c r="DF524" s="401"/>
      <c r="DG524" s="401"/>
      <c r="DH524" s="401"/>
      <c r="DI524" s="401"/>
      <c r="DJ524" s="401"/>
      <c r="DK524" s="401"/>
      <c r="DL524" s="401"/>
      <c r="DM524" s="401"/>
      <c r="DN524" s="401"/>
      <c r="DO524" s="401"/>
      <c r="DP524" s="401"/>
      <c r="DQ524" s="401"/>
      <c r="DR524" s="401"/>
      <c r="DS524" s="401"/>
      <c r="DT524" s="401"/>
      <c r="DU524" s="401"/>
      <c r="DV524" s="401"/>
      <c r="DW524" s="401"/>
      <c r="DX524" s="401"/>
      <c r="DY524" s="401"/>
      <c r="DZ524" s="401"/>
      <c r="EA524" s="401"/>
      <c r="EB524" s="401"/>
      <c r="EC524" s="401"/>
      <c r="ED524" s="401"/>
      <c r="EE524" s="401"/>
      <c r="EF524" s="401"/>
      <c r="EG524" s="401"/>
      <c r="EH524" s="401"/>
      <c r="EI524" s="401"/>
      <c r="EJ524" s="401"/>
      <c r="EK524" s="401"/>
      <c r="EL524" s="401"/>
      <c r="EM524" s="401"/>
      <c r="EN524" s="401"/>
      <c r="EO524" s="401"/>
      <c r="EP524" s="401"/>
      <c r="EQ524" s="401"/>
      <c r="ER524" s="401"/>
      <c r="ES524" s="401"/>
      <c r="ET524" s="401"/>
      <c r="EU524" s="401"/>
      <c r="EV524" s="401"/>
      <c r="EW524" s="401"/>
      <c r="EX524" s="401"/>
      <c r="EY524" s="401"/>
      <c r="EZ524" s="401"/>
      <c r="FA524" s="401"/>
      <c r="FB524" s="401"/>
      <c r="FC524" s="401"/>
      <c r="FD524" s="401"/>
      <c r="FE524" s="401"/>
      <c r="FF524" s="401"/>
      <c r="FG524" s="401"/>
      <c r="FH524" s="401"/>
      <c r="FI524" s="401"/>
      <c r="FJ524" s="401"/>
      <c r="FK524" s="401"/>
      <c r="FL524" s="401"/>
      <c r="FM524" s="401"/>
      <c r="FN524" s="401"/>
      <c r="FO524" s="401"/>
      <c r="FP524" s="401"/>
      <c r="FQ524" s="401"/>
      <c r="FR524" s="401"/>
      <c r="FS524" s="401"/>
      <c r="FT524" s="401"/>
      <c r="FU524" s="401"/>
      <c r="FV524" s="401"/>
      <c r="FW524" s="401"/>
      <c r="FX524" s="401"/>
      <c r="FY524" s="401"/>
      <c r="FZ524" s="401"/>
      <c r="GA524" s="401"/>
      <c r="GB524" s="401"/>
      <c r="GC524" s="401"/>
      <c r="GD524" s="401"/>
      <c r="GE524" s="401"/>
      <c r="GF524" s="401"/>
      <c r="GG524" s="401"/>
      <c r="GH524" s="401"/>
      <c r="GI524" s="401"/>
      <c r="GJ524" s="401"/>
      <c r="GK524" s="401"/>
      <c r="GL524" s="401"/>
      <c r="GM524" s="401"/>
      <c r="GN524" s="401"/>
      <c r="GO524" s="401"/>
      <c r="GP524" s="401"/>
      <c r="GQ524" s="401"/>
      <c r="GR524" s="401"/>
      <c r="GS524" s="401"/>
      <c r="GT524" s="401"/>
      <c r="GU524" s="401"/>
      <c r="GV524" s="401"/>
      <c r="GW524" s="401"/>
      <c r="GX524" s="401"/>
      <c r="GY524" s="401"/>
      <c r="GZ524" s="401"/>
      <c r="HA524" s="401"/>
      <c r="HB524" s="401"/>
      <c r="HC524" s="401"/>
      <c r="HD524" s="401"/>
      <c r="HE524" s="401"/>
      <c r="HF524" s="401"/>
      <c r="HG524" s="401"/>
      <c r="HH524" s="401"/>
      <c r="HI524" s="401"/>
      <c r="HJ524" s="401"/>
      <c r="HK524" s="401"/>
      <c r="HL524" s="401"/>
      <c r="HM524" s="401"/>
      <c r="HN524" s="401"/>
      <c r="HO524" s="401"/>
      <c r="HP524" s="401"/>
      <c r="HQ524" s="401"/>
      <c r="HR524" s="401"/>
      <c r="HS524" s="401"/>
      <c r="HT524" s="401"/>
      <c r="HU524" s="401"/>
      <c r="HV524" s="401"/>
      <c r="HW524" s="401"/>
      <c r="HX524" s="401"/>
      <c r="HY524" s="401"/>
      <c r="HZ524" s="401"/>
      <c r="IA524" s="401"/>
      <c r="IB524" s="401"/>
      <c r="IC524" s="401"/>
      <c r="ID524" s="401"/>
      <c r="IE524" s="401"/>
      <c r="IF524" s="401"/>
      <c r="IG524" s="401"/>
      <c r="IH524" s="401"/>
      <c r="II524" s="401"/>
      <c r="IJ524" s="401"/>
      <c r="IK524" s="401"/>
      <c r="IL524" s="401"/>
      <c r="IM524" s="401"/>
      <c r="IN524" s="401"/>
      <c r="IO524" s="401"/>
      <c r="IP524" s="401"/>
      <c r="IQ524" s="401"/>
      <c r="IR524" s="401"/>
      <c r="IS524" s="401"/>
      <c r="IT524" s="401"/>
      <c r="IU524" s="401"/>
      <c r="IV524" s="401"/>
      <c r="IW524" s="401"/>
      <c r="IX524" s="401"/>
      <c r="IY524" s="401"/>
      <c r="IZ524" s="401"/>
      <c r="JA524" s="401"/>
      <c r="JB524" s="401"/>
      <c r="JC524" s="401"/>
      <c r="JD524" s="401"/>
      <c r="JE524" s="401"/>
      <c r="JF524" s="401"/>
      <c r="JG524" s="401"/>
      <c r="JH524" s="401"/>
      <c r="JI524" s="401"/>
      <c r="JJ524" s="401"/>
      <c r="JK524" s="401"/>
      <c r="JL524" s="401"/>
      <c r="JM524" s="401"/>
      <c r="JN524" s="401"/>
      <c r="JO524" s="401"/>
      <c r="JP524" s="401"/>
      <c r="JQ524" s="401"/>
      <c r="JR524" s="401"/>
      <c r="JS524" s="401"/>
      <c r="JT524" s="401"/>
      <c r="JU524" s="401"/>
      <c r="JV524" s="401"/>
      <c r="JW524" s="401"/>
      <c r="JX524" s="401"/>
      <c r="JY524" s="401"/>
      <c r="JZ524" s="401"/>
      <c r="KA524" s="401"/>
      <c r="KB524" s="401"/>
      <c r="KC524" s="401"/>
      <c r="KD524" s="401"/>
      <c r="KE524" s="401"/>
      <c r="KF524" s="401"/>
      <c r="KG524" s="401"/>
      <c r="KH524" s="401"/>
      <c r="KI524" s="401"/>
      <c r="KJ524" s="401"/>
      <c r="KK524" s="401"/>
      <c r="KL524" s="401"/>
      <c r="KM524" s="401"/>
      <c r="KN524" s="401"/>
      <c r="KO524" s="401"/>
      <c r="KP524" s="401"/>
      <c r="KQ524" s="401"/>
      <c r="KR524" s="401"/>
      <c r="KS524" s="401"/>
      <c r="KT524" s="401"/>
      <c r="KU524" s="401"/>
      <c r="KV524" s="401"/>
      <c r="KW524" s="401"/>
      <c r="KX524" s="401"/>
      <c r="KY524" s="401"/>
      <c r="KZ524" s="401"/>
      <c r="LA524" s="401"/>
      <c r="LB524" s="401"/>
      <c r="LC524" s="401"/>
      <c r="LD524" s="401"/>
      <c r="LE524" s="401"/>
      <c r="LF524" s="401"/>
      <c r="LG524" s="401"/>
      <c r="LH524" s="401"/>
      <c r="LI524" s="401"/>
      <c r="LJ524" s="401"/>
      <c r="LK524" s="401"/>
      <c r="LL524" s="401"/>
      <c r="LM524" s="401"/>
      <c r="LN524" s="401"/>
      <c r="LO524" s="401"/>
      <c r="LP524" s="401"/>
      <c r="LQ524" s="401"/>
      <c r="LR524" s="401"/>
      <c r="LS524" s="401"/>
      <c r="LT524" s="401"/>
      <c r="LU524" s="401"/>
      <c r="LV524" s="401"/>
      <c r="LW524" s="401"/>
      <c r="LX524" s="401"/>
      <c r="LY524" s="401"/>
      <c r="LZ524" s="401"/>
      <c r="MA524" s="401"/>
      <c r="MB524" s="401"/>
      <c r="MC524" s="401"/>
      <c r="MD524" s="401"/>
      <c r="ME524" s="401"/>
      <c r="MF524" s="401"/>
      <c r="MG524" s="401"/>
      <c r="MH524" s="401"/>
      <c r="MI524" s="401"/>
      <c r="MJ524" s="401"/>
      <c r="MK524" s="401"/>
      <c r="ML524" s="401"/>
      <c r="MM524" s="401"/>
      <c r="MN524" s="401"/>
      <c r="MO524" s="401"/>
      <c r="MP524" s="401"/>
      <c r="MQ524" s="401"/>
      <c r="MR524" s="401"/>
      <c r="MS524" s="401"/>
      <c r="MT524" s="401"/>
      <c r="MU524" s="401"/>
      <c r="MV524" s="401"/>
      <c r="MW524" s="401"/>
      <c r="MX524" s="401"/>
      <c r="MY524" s="401"/>
      <c r="MZ524" s="401"/>
      <c r="NA524" s="401"/>
      <c r="NB524" s="401"/>
      <c r="NC524" s="401"/>
      <c r="ND524" s="401"/>
      <c r="NE524" s="401"/>
      <c r="NF524" s="401"/>
      <c r="NG524" s="401"/>
      <c r="NH524" s="401"/>
      <c r="NI524" s="401"/>
      <c r="NJ524" s="401"/>
      <c r="NK524" s="401"/>
      <c r="NL524" s="401"/>
      <c r="NM524" s="401"/>
      <c r="NN524" s="401"/>
      <c r="NO524" s="401"/>
      <c r="NP524" s="401"/>
      <c r="NQ524" s="401"/>
      <c r="NR524" s="401"/>
      <c r="NS524" s="401"/>
      <c r="NT524" s="401"/>
      <c r="NU524" s="401"/>
      <c r="NV524" s="401"/>
      <c r="NW524" s="401"/>
      <c r="NX524" s="401"/>
      <c r="NY524" s="401"/>
      <c r="NZ524" s="401"/>
      <c r="OA524" s="401"/>
      <c r="OB524" s="401"/>
      <c r="OC524" s="401"/>
      <c r="OD524" s="401"/>
      <c r="OE524" s="401"/>
      <c r="OF524" s="401"/>
      <c r="OG524" s="401"/>
      <c r="OH524" s="401"/>
      <c r="OI524" s="401"/>
      <c r="OJ524" s="401"/>
      <c r="OK524" s="401"/>
      <c r="OL524" s="401"/>
      <c r="OM524" s="401"/>
      <c r="ON524" s="401"/>
      <c r="OO524" s="401"/>
      <c r="OP524" s="401"/>
      <c r="OQ524" s="401"/>
      <c r="OR524" s="401"/>
      <c r="OS524" s="401"/>
      <c r="OT524" s="401"/>
      <c r="OU524" s="401"/>
      <c r="OV524" s="401"/>
      <c r="OW524" s="401"/>
      <c r="OX524" s="401"/>
      <c r="OY524" s="401"/>
      <c r="OZ524" s="401"/>
      <c r="PA524" s="401"/>
      <c r="PB524" s="401"/>
      <c r="PC524" s="401"/>
      <c r="PD524" s="401"/>
      <c r="PE524" s="401"/>
      <c r="PF524" s="401"/>
      <c r="PG524" s="401"/>
      <c r="PH524" s="401"/>
      <c r="PI524" s="401"/>
      <c r="PJ524" s="401"/>
      <c r="PK524" s="401"/>
      <c r="PL524" s="401"/>
      <c r="PM524" s="401"/>
      <c r="PN524" s="401"/>
      <c r="PO524" s="401"/>
      <c r="PP524" s="401"/>
      <c r="PQ524" s="401"/>
      <c r="PR524" s="401"/>
      <c r="PS524" s="401"/>
      <c r="PT524" s="401"/>
      <c r="PU524" s="401"/>
      <c r="PV524" s="401"/>
      <c r="PW524" s="401"/>
      <c r="PX524" s="401"/>
      <c r="PY524" s="401"/>
      <c r="PZ524" s="401"/>
      <c r="QA524" s="401"/>
      <c r="QB524" s="401"/>
      <c r="QC524" s="401"/>
      <c r="QD524" s="401"/>
      <c r="QE524" s="401"/>
      <c r="QF524" s="401"/>
      <c r="QG524" s="401"/>
      <c r="QH524" s="401"/>
      <c r="QI524" s="401"/>
      <c r="QJ524" s="401"/>
      <c r="QK524" s="401"/>
      <c r="QL524" s="401"/>
      <c r="QM524" s="401"/>
      <c r="QN524" s="401"/>
      <c r="QO524" s="401"/>
      <c r="QP524" s="401"/>
      <c r="QQ524" s="401"/>
      <c r="QR524" s="401"/>
      <c r="QS524" s="401"/>
      <c r="QT524" s="401"/>
      <c r="QU524" s="401"/>
      <c r="QV524" s="401"/>
      <c r="QW524" s="401"/>
      <c r="QX524" s="401"/>
      <c r="QY524" s="401"/>
      <c r="QZ524" s="401"/>
      <c r="RA524" s="401"/>
      <c r="RB524" s="401"/>
      <c r="RC524" s="401"/>
      <c r="RD524" s="401"/>
      <c r="RE524" s="401"/>
      <c r="RF524" s="401"/>
      <c r="RG524" s="401"/>
      <c r="RH524" s="401"/>
      <c r="RI524" s="401"/>
      <c r="RJ524" s="401"/>
      <c r="RK524" s="401"/>
      <c r="RL524" s="401"/>
      <c r="RM524" s="401"/>
      <c r="RN524" s="401"/>
      <c r="RO524" s="401"/>
      <c r="RP524" s="401"/>
      <c r="RQ524" s="401"/>
      <c r="RR524" s="401"/>
      <c r="RS524" s="401"/>
      <c r="RT524" s="401"/>
      <c r="RU524" s="401"/>
      <c r="RV524" s="401"/>
      <c r="RW524" s="401"/>
      <c r="RX524" s="401"/>
      <c r="RY524" s="401"/>
      <c r="RZ524" s="401"/>
      <c r="SA524" s="401"/>
      <c r="SB524" s="401"/>
      <c r="SC524" s="401"/>
      <c r="SD524" s="401"/>
      <c r="SE524" s="401"/>
      <c r="SF524" s="401"/>
      <c r="SG524" s="401"/>
      <c r="SH524" s="401"/>
      <c r="SI524" s="401"/>
      <c r="SJ524" s="401"/>
      <c r="SK524" s="401"/>
      <c r="SL524" s="401"/>
      <c r="SM524" s="401"/>
      <c r="SN524" s="401"/>
      <c r="SO524" s="401"/>
      <c r="SP524" s="401"/>
      <c r="SQ524" s="401"/>
      <c r="SR524" s="401"/>
      <c r="SS524" s="401"/>
      <c r="ST524" s="401"/>
      <c r="SU524" s="401"/>
      <c r="SV524" s="401"/>
      <c r="SW524" s="401"/>
      <c r="SX524" s="401"/>
      <c r="SY524" s="401"/>
      <c r="SZ524" s="401"/>
      <c r="TA524" s="401"/>
      <c r="TB524" s="401"/>
      <c r="TC524" s="401"/>
      <c r="TD524" s="401"/>
      <c r="TE524" s="401"/>
      <c r="TF524" s="401"/>
      <c r="TG524" s="401"/>
      <c r="TH524" s="401"/>
      <c r="TI524" s="401"/>
      <c r="TJ524" s="401"/>
      <c r="TK524" s="401"/>
      <c r="TL524" s="401"/>
      <c r="TM524" s="401"/>
      <c r="TN524" s="401"/>
      <c r="TO524" s="401"/>
      <c r="TP524" s="401"/>
      <c r="TQ524" s="401"/>
      <c r="TR524" s="401"/>
      <c r="TS524" s="401"/>
      <c r="TT524" s="401"/>
      <c r="TU524" s="401"/>
      <c r="TV524" s="401"/>
      <c r="TW524" s="401"/>
      <c r="TX524" s="401"/>
      <c r="TY524" s="401"/>
      <c r="TZ524" s="401"/>
      <c r="UA524" s="401"/>
      <c r="UB524" s="401"/>
      <c r="UC524" s="401"/>
      <c r="UD524" s="401"/>
      <c r="UE524" s="401"/>
      <c r="UF524" s="401"/>
      <c r="UG524" s="401"/>
      <c r="UH524" s="401"/>
      <c r="UI524" s="401"/>
      <c r="UJ524" s="401"/>
      <c r="UK524" s="401"/>
      <c r="UL524" s="401"/>
      <c r="UM524" s="401"/>
    </row>
    <row r="525" spans="1:559" s="467" customFormat="1" ht="13.95" customHeight="1">
      <c r="A525" s="953"/>
      <c r="B525" s="450" t="s">
        <v>1881</v>
      </c>
      <c r="C525" s="451" t="s">
        <v>674</v>
      </c>
      <c r="D525" s="451" t="s">
        <v>1896</v>
      </c>
      <c r="E525" s="451" t="s">
        <v>1897</v>
      </c>
      <c r="F525" s="452">
        <v>52.41</v>
      </c>
      <c r="G525" s="452">
        <v>1.21</v>
      </c>
      <c r="H525" s="452">
        <v>4.6900000000000004</v>
      </c>
      <c r="I525" s="453">
        <f>COUNT(F525:F527)</f>
        <v>3</v>
      </c>
      <c r="J525" s="458">
        <f>AVERAGE(F525:F527)</f>
        <v>71.34</v>
      </c>
      <c r="K525" s="458">
        <f>STDEV(F525:F527)</f>
        <v>24.955217891254701</v>
      </c>
      <c r="L525" s="459">
        <f>K525/J525</f>
        <v>0.34980681092311044</v>
      </c>
      <c r="M525" s="454">
        <f t="shared" si="247"/>
        <v>0.75855879449699493</v>
      </c>
      <c r="N525" s="455">
        <f t="shared" si="248"/>
        <v>0.22405826482677629</v>
      </c>
      <c r="O525" s="455">
        <f t="shared" si="249"/>
        <v>0.55188347034644747</v>
      </c>
      <c r="P525" s="455">
        <f t="shared" si="250"/>
        <v>0.44811652965355259</v>
      </c>
      <c r="Q525" s="456">
        <f t="shared" si="251"/>
        <v>1.3443495889606578</v>
      </c>
      <c r="R525" s="457">
        <f>COUNT(F525:F527)</f>
        <v>3</v>
      </c>
      <c r="S525" s="458">
        <f>AVERAGE(F525:F527)</f>
        <v>71.34</v>
      </c>
      <c r="T525" s="458">
        <f>STDEV(F525:F527)</f>
        <v>24.955217891254701</v>
      </c>
      <c r="U525" s="459">
        <f>T525/S525</f>
        <v>0.34980681092311044</v>
      </c>
      <c r="V525" s="460">
        <f t="shared" si="252"/>
        <v>18.930000000000007</v>
      </c>
      <c r="W525" s="460">
        <f t="shared" si="253"/>
        <v>1.196</v>
      </c>
      <c r="X525" s="461">
        <f t="shared" si="254"/>
        <v>29.846440597940621</v>
      </c>
      <c r="Y525" s="462" t="str">
        <f t="shared" si="255"/>
        <v>Accept</v>
      </c>
      <c r="Z525" s="461"/>
      <c r="AA525" s="461"/>
      <c r="AB525" s="463"/>
      <c r="AC525" s="463"/>
      <c r="AD525" s="461"/>
      <c r="AE525" s="463"/>
      <c r="AF525" s="464">
        <f>COUNT(F525:F527)</f>
        <v>3</v>
      </c>
      <c r="AG525" s="465">
        <f>AVERAGE(F525:F527)</f>
        <v>71.34</v>
      </c>
      <c r="AH525" s="465">
        <f>STDEV(F525:F527)</f>
        <v>24.955217891254701</v>
      </c>
      <c r="AI525" s="466">
        <f>AH525/AG525</f>
        <v>0.34980681092311044</v>
      </c>
      <c r="AJ525" s="552"/>
      <c r="AK525" s="552"/>
      <c r="AL525" s="552"/>
      <c r="AM525" s="401"/>
      <c r="AN525" s="401"/>
      <c r="AO525" s="401"/>
      <c r="AP525" s="401"/>
      <c r="AQ525" s="401"/>
      <c r="AR525" s="401"/>
      <c r="AS525" s="401"/>
      <c r="AT525" s="401"/>
      <c r="AU525" s="401"/>
      <c r="AV525" s="401"/>
      <c r="AW525" s="401"/>
      <c r="AX525" s="401"/>
      <c r="AY525" s="401"/>
      <c r="AZ525" s="401"/>
      <c r="BA525" s="401"/>
      <c r="BB525" s="401"/>
      <c r="BC525" s="401"/>
      <c r="BD525" s="401"/>
      <c r="BE525" s="401"/>
      <c r="BF525" s="401"/>
      <c r="BG525" s="401"/>
      <c r="BH525" s="401"/>
      <c r="BI525" s="401"/>
      <c r="BJ525" s="401"/>
      <c r="BK525" s="401"/>
      <c r="BL525" s="401"/>
      <c r="BM525" s="401"/>
      <c r="BN525" s="401"/>
      <c r="BO525" s="401"/>
      <c r="BP525" s="401"/>
      <c r="BQ525" s="401"/>
      <c r="BR525" s="401"/>
      <c r="BS525" s="401"/>
      <c r="BT525" s="401"/>
      <c r="BU525" s="401"/>
      <c r="BV525" s="401"/>
      <c r="BW525" s="401"/>
      <c r="BX525" s="401"/>
      <c r="BY525" s="401"/>
      <c r="BZ525" s="401"/>
      <c r="CA525" s="401"/>
      <c r="CB525" s="401"/>
      <c r="CC525" s="401"/>
      <c r="CD525" s="401"/>
      <c r="CE525" s="401"/>
      <c r="CF525" s="401"/>
      <c r="CG525" s="401"/>
      <c r="CH525" s="401"/>
      <c r="CI525" s="401"/>
      <c r="CJ525" s="401"/>
      <c r="CK525" s="401"/>
      <c r="CL525" s="401"/>
      <c r="CM525" s="401"/>
      <c r="CN525" s="401"/>
      <c r="CO525" s="401"/>
      <c r="CP525" s="401"/>
      <c r="CQ525" s="401"/>
      <c r="CR525" s="401"/>
      <c r="CS525" s="401"/>
      <c r="CT525" s="401"/>
      <c r="CU525" s="401"/>
      <c r="CV525" s="401"/>
      <c r="CW525" s="401"/>
      <c r="CX525" s="401"/>
      <c r="CY525" s="401"/>
      <c r="CZ525" s="401"/>
      <c r="DA525" s="401"/>
      <c r="DB525" s="401"/>
      <c r="DC525" s="401"/>
      <c r="DD525" s="401"/>
      <c r="DE525" s="401"/>
      <c r="DF525" s="401"/>
      <c r="DG525" s="401"/>
      <c r="DH525" s="401"/>
      <c r="DI525" s="401"/>
      <c r="DJ525" s="401"/>
      <c r="DK525" s="401"/>
      <c r="DL525" s="401"/>
      <c r="DM525" s="401"/>
      <c r="DN525" s="401"/>
      <c r="DO525" s="401"/>
      <c r="DP525" s="401"/>
      <c r="DQ525" s="401"/>
      <c r="DR525" s="401"/>
      <c r="DS525" s="401"/>
      <c r="DT525" s="401"/>
      <c r="DU525" s="401"/>
      <c r="DV525" s="401"/>
      <c r="DW525" s="401"/>
      <c r="DX525" s="401"/>
      <c r="DY525" s="401"/>
      <c r="DZ525" s="401"/>
      <c r="EA525" s="401"/>
      <c r="EB525" s="401"/>
      <c r="EC525" s="401"/>
      <c r="ED525" s="401"/>
      <c r="EE525" s="401"/>
      <c r="EF525" s="401"/>
      <c r="EG525" s="401"/>
      <c r="EH525" s="401"/>
      <c r="EI525" s="401"/>
      <c r="EJ525" s="401"/>
      <c r="EK525" s="401"/>
      <c r="EL525" s="401"/>
      <c r="EM525" s="401"/>
      <c r="EN525" s="401"/>
      <c r="EO525" s="401"/>
      <c r="EP525" s="401"/>
      <c r="EQ525" s="401"/>
      <c r="ER525" s="401"/>
      <c r="ES525" s="401"/>
      <c r="ET525" s="401"/>
      <c r="EU525" s="401"/>
      <c r="EV525" s="401"/>
      <c r="EW525" s="401"/>
      <c r="EX525" s="401"/>
      <c r="EY525" s="401"/>
      <c r="EZ525" s="401"/>
      <c r="FA525" s="401"/>
      <c r="FB525" s="401"/>
      <c r="FC525" s="401"/>
      <c r="FD525" s="401"/>
      <c r="FE525" s="401"/>
      <c r="FF525" s="401"/>
      <c r="FG525" s="401"/>
      <c r="FH525" s="401"/>
      <c r="FI525" s="401"/>
      <c r="FJ525" s="401"/>
      <c r="FK525" s="401"/>
      <c r="FL525" s="401"/>
      <c r="FM525" s="401"/>
      <c r="FN525" s="401"/>
      <c r="FO525" s="401"/>
      <c r="FP525" s="401"/>
      <c r="FQ525" s="401"/>
      <c r="FR525" s="401"/>
      <c r="FS525" s="401"/>
      <c r="FT525" s="401"/>
      <c r="FU525" s="401"/>
      <c r="FV525" s="401"/>
      <c r="FW525" s="401"/>
      <c r="FX525" s="401"/>
      <c r="FY525" s="401"/>
      <c r="FZ525" s="401"/>
      <c r="GA525" s="401"/>
      <c r="GB525" s="401"/>
      <c r="GC525" s="401"/>
      <c r="GD525" s="401"/>
      <c r="GE525" s="401"/>
      <c r="GF525" s="401"/>
      <c r="GG525" s="401"/>
      <c r="GH525" s="401"/>
      <c r="GI525" s="401"/>
      <c r="GJ525" s="401"/>
      <c r="GK525" s="401"/>
      <c r="GL525" s="401"/>
      <c r="GM525" s="401"/>
      <c r="GN525" s="401"/>
      <c r="GO525" s="401"/>
      <c r="GP525" s="401"/>
      <c r="GQ525" s="401"/>
      <c r="GR525" s="401"/>
      <c r="GS525" s="401"/>
      <c r="GT525" s="401"/>
      <c r="GU525" s="401"/>
      <c r="GV525" s="401"/>
      <c r="GW525" s="401"/>
      <c r="GX525" s="401"/>
      <c r="GY525" s="401"/>
      <c r="GZ525" s="401"/>
      <c r="HA525" s="401"/>
      <c r="HB525" s="401"/>
      <c r="HC525" s="401"/>
      <c r="HD525" s="401"/>
      <c r="HE525" s="401"/>
      <c r="HF525" s="401"/>
      <c r="HG525" s="401"/>
      <c r="HH525" s="401"/>
      <c r="HI525" s="401"/>
      <c r="HJ525" s="401"/>
      <c r="HK525" s="401"/>
      <c r="HL525" s="401"/>
      <c r="HM525" s="401"/>
      <c r="HN525" s="401"/>
      <c r="HO525" s="401"/>
      <c r="HP525" s="401"/>
      <c r="HQ525" s="401"/>
      <c r="HR525" s="401"/>
      <c r="HS525" s="401"/>
      <c r="HT525" s="401"/>
      <c r="HU525" s="401"/>
      <c r="HV525" s="401"/>
      <c r="HW525" s="401"/>
      <c r="HX525" s="401"/>
      <c r="HY525" s="401"/>
      <c r="HZ525" s="401"/>
      <c r="IA525" s="401"/>
      <c r="IB525" s="401"/>
      <c r="IC525" s="401"/>
      <c r="ID525" s="401"/>
      <c r="IE525" s="401"/>
      <c r="IF525" s="401"/>
      <c r="IG525" s="401"/>
      <c r="IH525" s="401"/>
      <c r="II525" s="401"/>
      <c r="IJ525" s="401"/>
      <c r="IK525" s="401"/>
      <c r="IL525" s="401"/>
      <c r="IM525" s="401"/>
      <c r="IN525" s="401"/>
      <c r="IO525" s="401"/>
      <c r="IP525" s="401"/>
      <c r="IQ525" s="401"/>
      <c r="IR525" s="401"/>
      <c r="IS525" s="401"/>
      <c r="IT525" s="401"/>
      <c r="IU525" s="401"/>
      <c r="IV525" s="401"/>
      <c r="IW525" s="401"/>
      <c r="IX525" s="401"/>
      <c r="IY525" s="401"/>
      <c r="IZ525" s="401"/>
      <c r="JA525" s="401"/>
      <c r="JB525" s="401"/>
      <c r="JC525" s="401"/>
      <c r="JD525" s="401"/>
      <c r="JE525" s="401"/>
      <c r="JF525" s="401"/>
      <c r="JG525" s="401"/>
      <c r="JH525" s="401"/>
      <c r="JI525" s="401"/>
      <c r="JJ525" s="401"/>
      <c r="JK525" s="401"/>
      <c r="JL525" s="401"/>
      <c r="JM525" s="401"/>
      <c r="JN525" s="401"/>
      <c r="JO525" s="401"/>
      <c r="JP525" s="401"/>
      <c r="JQ525" s="401"/>
      <c r="JR525" s="401"/>
      <c r="JS525" s="401"/>
      <c r="JT525" s="401"/>
      <c r="JU525" s="401"/>
      <c r="JV525" s="401"/>
      <c r="JW525" s="401"/>
      <c r="JX525" s="401"/>
      <c r="JY525" s="401"/>
      <c r="JZ525" s="401"/>
      <c r="KA525" s="401"/>
      <c r="KB525" s="401"/>
      <c r="KC525" s="401"/>
      <c r="KD525" s="401"/>
      <c r="KE525" s="401"/>
      <c r="KF525" s="401"/>
      <c r="KG525" s="401"/>
      <c r="KH525" s="401"/>
      <c r="KI525" s="401"/>
      <c r="KJ525" s="401"/>
      <c r="KK525" s="401"/>
      <c r="KL525" s="401"/>
      <c r="KM525" s="401"/>
      <c r="KN525" s="401"/>
      <c r="KO525" s="401"/>
      <c r="KP525" s="401"/>
      <c r="KQ525" s="401"/>
      <c r="KR525" s="401"/>
      <c r="KS525" s="401"/>
      <c r="KT525" s="401"/>
      <c r="KU525" s="401"/>
      <c r="KV525" s="401"/>
      <c r="KW525" s="401"/>
      <c r="KX525" s="401"/>
      <c r="KY525" s="401"/>
      <c r="KZ525" s="401"/>
      <c r="LA525" s="401"/>
      <c r="LB525" s="401"/>
      <c r="LC525" s="401"/>
      <c r="LD525" s="401"/>
      <c r="LE525" s="401"/>
      <c r="LF525" s="401"/>
      <c r="LG525" s="401"/>
      <c r="LH525" s="401"/>
      <c r="LI525" s="401"/>
      <c r="LJ525" s="401"/>
      <c r="LK525" s="401"/>
      <c r="LL525" s="401"/>
      <c r="LM525" s="401"/>
      <c r="LN525" s="401"/>
      <c r="LO525" s="401"/>
      <c r="LP525" s="401"/>
      <c r="LQ525" s="401"/>
      <c r="LR525" s="401"/>
      <c r="LS525" s="401"/>
      <c r="LT525" s="401"/>
      <c r="LU525" s="401"/>
      <c r="LV525" s="401"/>
      <c r="LW525" s="401"/>
      <c r="LX525" s="401"/>
      <c r="LY525" s="401"/>
      <c r="LZ525" s="401"/>
      <c r="MA525" s="401"/>
      <c r="MB525" s="401"/>
      <c r="MC525" s="401"/>
      <c r="MD525" s="401"/>
      <c r="ME525" s="401"/>
      <c r="MF525" s="401"/>
      <c r="MG525" s="401"/>
      <c r="MH525" s="401"/>
      <c r="MI525" s="401"/>
      <c r="MJ525" s="401"/>
      <c r="MK525" s="401"/>
      <c r="ML525" s="401"/>
      <c r="MM525" s="401"/>
      <c r="MN525" s="401"/>
      <c r="MO525" s="401"/>
      <c r="MP525" s="401"/>
      <c r="MQ525" s="401"/>
      <c r="MR525" s="401"/>
      <c r="MS525" s="401"/>
      <c r="MT525" s="401"/>
      <c r="MU525" s="401"/>
      <c r="MV525" s="401"/>
      <c r="MW525" s="401"/>
      <c r="MX525" s="401"/>
      <c r="MY525" s="401"/>
      <c r="MZ525" s="401"/>
      <c r="NA525" s="401"/>
      <c r="NB525" s="401"/>
      <c r="NC525" s="401"/>
      <c r="ND525" s="401"/>
      <c r="NE525" s="401"/>
      <c r="NF525" s="401"/>
      <c r="NG525" s="401"/>
      <c r="NH525" s="401"/>
      <c r="NI525" s="401"/>
      <c r="NJ525" s="401"/>
      <c r="NK525" s="401"/>
      <c r="NL525" s="401"/>
      <c r="NM525" s="401"/>
      <c r="NN525" s="401"/>
      <c r="NO525" s="401"/>
      <c r="NP525" s="401"/>
      <c r="NQ525" s="401"/>
      <c r="NR525" s="401"/>
      <c r="NS525" s="401"/>
      <c r="NT525" s="401"/>
      <c r="NU525" s="401"/>
      <c r="NV525" s="401"/>
      <c r="NW525" s="401"/>
      <c r="NX525" s="401"/>
      <c r="NY525" s="401"/>
      <c r="NZ525" s="401"/>
      <c r="OA525" s="401"/>
      <c r="OB525" s="401"/>
      <c r="OC525" s="401"/>
      <c r="OD525" s="401"/>
      <c r="OE525" s="401"/>
      <c r="OF525" s="401"/>
      <c r="OG525" s="401"/>
      <c r="OH525" s="401"/>
      <c r="OI525" s="401"/>
      <c r="OJ525" s="401"/>
      <c r="OK525" s="401"/>
      <c r="OL525" s="401"/>
      <c r="OM525" s="401"/>
      <c r="ON525" s="401"/>
      <c r="OO525" s="401"/>
      <c r="OP525" s="401"/>
      <c r="OQ525" s="401"/>
      <c r="OR525" s="401"/>
      <c r="OS525" s="401"/>
      <c r="OT525" s="401"/>
      <c r="OU525" s="401"/>
      <c r="OV525" s="401"/>
      <c r="OW525" s="401"/>
      <c r="OX525" s="401"/>
      <c r="OY525" s="401"/>
      <c r="OZ525" s="401"/>
      <c r="PA525" s="401"/>
      <c r="PB525" s="401"/>
      <c r="PC525" s="401"/>
      <c r="PD525" s="401"/>
      <c r="PE525" s="401"/>
      <c r="PF525" s="401"/>
      <c r="PG525" s="401"/>
      <c r="PH525" s="401"/>
      <c r="PI525" s="401"/>
      <c r="PJ525" s="401"/>
      <c r="PK525" s="401"/>
      <c r="PL525" s="401"/>
      <c r="PM525" s="401"/>
      <c r="PN525" s="401"/>
      <c r="PO525" s="401"/>
      <c r="PP525" s="401"/>
      <c r="PQ525" s="401"/>
      <c r="PR525" s="401"/>
      <c r="PS525" s="401"/>
      <c r="PT525" s="401"/>
      <c r="PU525" s="401"/>
      <c r="PV525" s="401"/>
      <c r="PW525" s="401"/>
      <c r="PX525" s="401"/>
      <c r="PY525" s="401"/>
      <c r="PZ525" s="401"/>
      <c r="QA525" s="401"/>
      <c r="QB525" s="401"/>
      <c r="QC525" s="401"/>
      <c r="QD525" s="401"/>
      <c r="QE525" s="401"/>
      <c r="QF525" s="401"/>
      <c r="QG525" s="401"/>
      <c r="QH525" s="401"/>
      <c r="QI525" s="401"/>
      <c r="QJ525" s="401"/>
      <c r="QK525" s="401"/>
      <c r="QL525" s="401"/>
      <c r="QM525" s="401"/>
      <c r="QN525" s="401"/>
      <c r="QO525" s="401"/>
      <c r="QP525" s="401"/>
      <c r="QQ525" s="401"/>
      <c r="QR525" s="401"/>
      <c r="QS525" s="401"/>
      <c r="QT525" s="401"/>
      <c r="QU525" s="401"/>
      <c r="QV525" s="401"/>
      <c r="QW525" s="401"/>
      <c r="QX525" s="401"/>
      <c r="QY525" s="401"/>
      <c r="QZ525" s="401"/>
      <c r="RA525" s="401"/>
      <c r="RB525" s="401"/>
      <c r="RC525" s="401"/>
      <c r="RD525" s="401"/>
      <c r="RE525" s="401"/>
      <c r="RF525" s="401"/>
      <c r="RG525" s="401"/>
      <c r="RH525" s="401"/>
      <c r="RI525" s="401"/>
      <c r="RJ525" s="401"/>
      <c r="RK525" s="401"/>
      <c r="RL525" s="401"/>
      <c r="RM525" s="401"/>
      <c r="RN525" s="401"/>
      <c r="RO525" s="401"/>
      <c r="RP525" s="401"/>
      <c r="RQ525" s="401"/>
      <c r="RR525" s="401"/>
      <c r="RS525" s="401"/>
      <c r="RT525" s="401"/>
      <c r="RU525" s="401"/>
      <c r="RV525" s="401"/>
      <c r="RW525" s="401"/>
      <c r="RX525" s="401"/>
      <c r="RY525" s="401"/>
      <c r="RZ525" s="401"/>
      <c r="SA525" s="401"/>
      <c r="SB525" s="401"/>
      <c r="SC525" s="401"/>
      <c r="SD525" s="401"/>
      <c r="SE525" s="401"/>
      <c r="SF525" s="401"/>
      <c r="SG525" s="401"/>
      <c r="SH525" s="401"/>
      <c r="SI525" s="401"/>
      <c r="SJ525" s="401"/>
      <c r="SK525" s="401"/>
      <c r="SL525" s="401"/>
      <c r="SM525" s="401"/>
      <c r="SN525" s="401"/>
      <c r="SO525" s="401"/>
      <c r="SP525" s="401"/>
      <c r="SQ525" s="401"/>
      <c r="SR525" s="401"/>
      <c r="SS525" s="401"/>
      <c r="ST525" s="401"/>
      <c r="SU525" s="401"/>
      <c r="SV525" s="401"/>
      <c r="SW525" s="401"/>
      <c r="SX525" s="401"/>
      <c r="SY525" s="401"/>
      <c r="SZ525" s="401"/>
      <c r="TA525" s="401"/>
      <c r="TB525" s="401"/>
      <c r="TC525" s="401"/>
      <c r="TD525" s="401"/>
      <c r="TE525" s="401"/>
      <c r="TF525" s="401"/>
      <c r="TG525" s="401"/>
      <c r="TH525" s="401"/>
      <c r="TI525" s="401"/>
      <c r="TJ525" s="401"/>
      <c r="TK525" s="401"/>
      <c r="TL525" s="401"/>
      <c r="TM525" s="401"/>
      <c r="TN525" s="401"/>
      <c r="TO525" s="401"/>
      <c r="TP525" s="401"/>
      <c r="TQ525" s="401"/>
      <c r="TR525" s="401"/>
      <c r="TS525" s="401"/>
      <c r="TT525" s="401"/>
      <c r="TU525" s="401"/>
      <c r="TV525" s="401"/>
      <c r="TW525" s="401"/>
      <c r="TX525" s="401"/>
      <c r="TY525" s="401"/>
      <c r="TZ525" s="401"/>
      <c r="UA525" s="401"/>
      <c r="UB525" s="401"/>
      <c r="UC525" s="401"/>
      <c r="UD525" s="401"/>
      <c r="UE525" s="401"/>
      <c r="UF525" s="401"/>
      <c r="UG525" s="401"/>
      <c r="UH525" s="401"/>
      <c r="UI525" s="401"/>
      <c r="UJ525" s="401"/>
      <c r="UK525" s="401"/>
      <c r="UL525" s="401"/>
      <c r="UM525" s="401"/>
    </row>
    <row r="526" spans="1:559" s="401" customFormat="1" ht="13.95" customHeight="1">
      <c r="A526" s="953"/>
      <c r="B526" s="468" t="s">
        <v>1881</v>
      </c>
      <c r="C526" s="469" t="s">
        <v>674</v>
      </c>
      <c r="D526" s="469" t="s">
        <v>1898</v>
      </c>
      <c r="E526" s="469" t="s">
        <v>1899</v>
      </c>
      <c r="F526" s="470">
        <v>61.99</v>
      </c>
      <c r="G526" s="470">
        <v>1.67</v>
      </c>
      <c r="H526" s="470">
        <v>5.63</v>
      </c>
      <c r="I526" s="471">
        <f t="shared" ref="I526:L527" si="271">I525</f>
        <v>3</v>
      </c>
      <c r="J526" s="472">
        <f t="shared" si="271"/>
        <v>71.34</v>
      </c>
      <c r="K526" s="472">
        <f t="shared" si="271"/>
        <v>24.955217891254701</v>
      </c>
      <c r="L526" s="473">
        <f t="shared" si="271"/>
        <v>0.34980681092311044</v>
      </c>
      <c r="M526" s="474">
        <f t="shared" si="247"/>
        <v>0.37467114255398315</v>
      </c>
      <c r="N526" s="475">
        <f t="shared" si="248"/>
        <v>0.35395252818217038</v>
      </c>
      <c r="O526" s="475">
        <f t="shared" si="249"/>
        <v>0.29209494363565924</v>
      </c>
      <c r="P526" s="475">
        <f t="shared" si="250"/>
        <v>0.70790505636434076</v>
      </c>
      <c r="Q526" s="476">
        <f t="shared" si="251"/>
        <v>2.123715169093022</v>
      </c>
      <c r="R526" s="477"/>
      <c r="S526" s="472"/>
      <c r="T526" s="472"/>
      <c r="U526" s="473"/>
      <c r="V526" s="478">
        <f t="shared" si="252"/>
        <v>9.3500000000000014</v>
      </c>
      <c r="W526" s="478">
        <f t="shared" si="253"/>
        <v>1.196</v>
      </c>
      <c r="X526" s="479">
        <f t="shared" si="254"/>
        <v>29.846440597940621</v>
      </c>
      <c r="Y526" s="480" t="str">
        <f t="shared" si="255"/>
        <v>Accept</v>
      </c>
      <c r="Z526" s="479"/>
      <c r="AA526" s="479"/>
      <c r="AB526" s="481"/>
      <c r="AC526" s="481"/>
      <c r="AD526" s="479"/>
      <c r="AE526" s="481"/>
      <c r="AF526" s="464"/>
      <c r="AG526" s="482"/>
      <c r="AH526" s="482"/>
      <c r="AI526" s="483"/>
      <c r="AJ526" s="552"/>
      <c r="AK526" s="552"/>
      <c r="AL526" s="552"/>
    </row>
    <row r="527" spans="1:559" s="501" customFormat="1" ht="13.95" customHeight="1">
      <c r="A527" s="953"/>
      <c r="B527" s="484" t="s">
        <v>1881</v>
      </c>
      <c r="C527" s="485" t="s">
        <v>674</v>
      </c>
      <c r="D527" s="485" t="s">
        <v>1900</v>
      </c>
      <c r="E527" s="485" t="s">
        <v>1901</v>
      </c>
      <c r="F527" s="486">
        <v>99.62</v>
      </c>
      <c r="G527" s="486">
        <v>2.96</v>
      </c>
      <c r="H527" s="486">
        <v>9.2100000000000009</v>
      </c>
      <c r="I527" s="487">
        <f t="shared" si="271"/>
        <v>3</v>
      </c>
      <c r="J527" s="488">
        <f t="shared" si="271"/>
        <v>71.34</v>
      </c>
      <c r="K527" s="488">
        <f t="shared" si="271"/>
        <v>24.955217891254701</v>
      </c>
      <c r="L527" s="489">
        <f t="shared" si="271"/>
        <v>0.34980681092311044</v>
      </c>
      <c r="M527" s="490">
        <f t="shared" si="247"/>
        <v>1.1332299370509777</v>
      </c>
      <c r="N527" s="491">
        <f t="shared" si="248"/>
        <v>0.871441147302908</v>
      </c>
      <c r="O527" s="491">
        <f t="shared" si="249"/>
        <v>0.74288229460581601</v>
      </c>
      <c r="P527" s="491">
        <f t="shared" si="250"/>
        <v>0.25711770539418399</v>
      </c>
      <c r="Q527" s="492">
        <f t="shared" si="251"/>
        <v>0.77135311618255198</v>
      </c>
      <c r="R527" s="493"/>
      <c r="S527" s="488"/>
      <c r="T527" s="488"/>
      <c r="U527" s="489"/>
      <c r="V527" s="494">
        <f t="shared" si="252"/>
        <v>28.28</v>
      </c>
      <c r="W527" s="494">
        <f t="shared" si="253"/>
        <v>1.196</v>
      </c>
      <c r="X527" s="495">
        <f t="shared" si="254"/>
        <v>29.846440597940621</v>
      </c>
      <c r="Y527" s="496" t="str">
        <f t="shared" si="255"/>
        <v>Accept</v>
      </c>
      <c r="Z527" s="495"/>
      <c r="AA527" s="495"/>
      <c r="AB527" s="497"/>
      <c r="AC527" s="497"/>
      <c r="AD527" s="495"/>
      <c r="AE527" s="497"/>
      <c r="AF527" s="498"/>
      <c r="AG527" s="499"/>
      <c r="AH527" s="499"/>
      <c r="AI527" s="500"/>
      <c r="AJ527" s="552"/>
      <c r="AK527" s="552"/>
      <c r="AL527" s="552"/>
      <c r="AM527" s="401"/>
      <c r="AN527" s="401"/>
      <c r="AO527" s="401"/>
      <c r="AP527" s="401"/>
      <c r="AQ527" s="401"/>
      <c r="AR527" s="401"/>
      <c r="AS527" s="401"/>
      <c r="AT527" s="401"/>
      <c r="AU527" s="401"/>
      <c r="AV527" s="401"/>
      <c r="AW527" s="401"/>
      <c r="AX527" s="401"/>
      <c r="AY527" s="401"/>
      <c r="AZ527" s="401"/>
      <c r="BA527" s="401"/>
      <c r="BB527" s="401"/>
      <c r="BC527" s="401"/>
      <c r="BD527" s="401"/>
      <c r="BE527" s="401"/>
      <c r="BF527" s="401"/>
      <c r="BG527" s="401"/>
      <c r="BH527" s="401"/>
      <c r="BI527" s="401"/>
      <c r="BJ527" s="401"/>
      <c r="BK527" s="401"/>
      <c r="BL527" s="401"/>
      <c r="BM527" s="401"/>
      <c r="BN527" s="401"/>
      <c r="BO527" s="401"/>
      <c r="BP527" s="401"/>
      <c r="BQ527" s="401"/>
      <c r="BR527" s="401"/>
      <c r="BS527" s="401"/>
      <c r="BT527" s="401"/>
      <c r="BU527" s="401"/>
      <c r="BV527" s="401"/>
      <c r="BW527" s="401"/>
      <c r="BX527" s="401"/>
      <c r="BY527" s="401"/>
      <c r="BZ527" s="401"/>
      <c r="CA527" s="401"/>
      <c r="CB527" s="401"/>
      <c r="CC527" s="401"/>
      <c r="CD527" s="401"/>
      <c r="CE527" s="401"/>
      <c r="CF527" s="401"/>
      <c r="CG527" s="401"/>
      <c r="CH527" s="401"/>
      <c r="CI527" s="401"/>
      <c r="CJ527" s="401"/>
      <c r="CK527" s="401"/>
      <c r="CL527" s="401"/>
      <c r="CM527" s="401"/>
      <c r="CN527" s="401"/>
      <c r="CO527" s="401"/>
      <c r="CP527" s="401"/>
      <c r="CQ527" s="401"/>
      <c r="CR527" s="401"/>
      <c r="CS527" s="401"/>
      <c r="CT527" s="401"/>
      <c r="CU527" s="401"/>
      <c r="CV527" s="401"/>
      <c r="CW527" s="401"/>
      <c r="CX527" s="401"/>
      <c r="CY527" s="401"/>
      <c r="CZ527" s="401"/>
      <c r="DA527" s="401"/>
      <c r="DB527" s="401"/>
      <c r="DC527" s="401"/>
      <c r="DD527" s="401"/>
      <c r="DE527" s="401"/>
      <c r="DF527" s="401"/>
      <c r="DG527" s="401"/>
      <c r="DH527" s="401"/>
      <c r="DI527" s="401"/>
      <c r="DJ527" s="401"/>
      <c r="DK527" s="401"/>
      <c r="DL527" s="401"/>
      <c r="DM527" s="401"/>
      <c r="DN527" s="401"/>
      <c r="DO527" s="401"/>
      <c r="DP527" s="401"/>
      <c r="DQ527" s="401"/>
      <c r="DR527" s="401"/>
      <c r="DS527" s="401"/>
      <c r="DT527" s="401"/>
      <c r="DU527" s="401"/>
      <c r="DV527" s="401"/>
      <c r="DW527" s="401"/>
      <c r="DX527" s="401"/>
      <c r="DY527" s="401"/>
      <c r="DZ527" s="401"/>
      <c r="EA527" s="401"/>
      <c r="EB527" s="401"/>
      <c r="EC527" s="401"/>
      <c r="ED527" s="401"/>
      <c r="EE527" s="401"/>
      <c r="EF527" s="401"/>
      <c r="EG527" s="401"/>
      <c r="EH527" s="401"/>
      <c r="EI527" s="401"/>
      <c r="EJ527" s="401"/>
      <c r="EK527" s="401"/>
      <c r="EL527" s="401"/>
      <c r="EM527" s="401"/>
      <c r="EN527" s="401"/>
      <c r="EO527" s="401"/>
      <c r="EP527" s="401"/>
      <c r="EQ527" s="401"/>
      <c r="ER527" s="401"/>
      <c r="ES527" s="401"/>
      <c r="ET527" s="401"/>
      <c r="EU527" s="401"/>
      <c r="EV527" s="401"/>
      <c r="EW527" s="401"/>
      <c r="EX527" s="401"/>
      <c r="EY527" s="401"/>
      <c r="EZ527" s="401"/>
      <c r="FA527" s="401"/>
      <c r="FB527" s="401"/>
      <c r="FC527" s="401"/>
      <c r="FD527" s="401"/>
      <c r="FE527" s="401"/>
      <c r="FF527" s="401"/>
      <c r="FG527" s="401"/>
      <c r="FH527" s="401"/>
      <c r="FI527" s="401"/>
      <c r="FJ527" s="401"/>
      <c r="FK527" s="401"/>
      <c r="FL527" s="401"/>
      <c r="FM527" s="401"/>
      <c r="FN527" s="401"/>
      <c r="FO527" s="401"/>
      <c r="FP527" s="401"/>
      <c r="FQ527" s="401"/>
      <c r="FR527" s="401"/>
      <c r="FS527" s="401"/>
      <c r="FT527" s="401"/>
      <c r="FU527" s="401"/>
      <c r="FV527" s="401"/>
      <c r="FW527" s="401"/>
      <c r="FX527" s="401"/>
      <c r="FY527" s="401"/>
      <c r="FZ527" s="401"/>
      <c r="GA527" s="401"/>
      <c r="GB527" s="401"/>
      <c r="GC527" s="401"/>
      <c r="GD527" s="401"/>
      <c r="GE527" s="401"/>
      <c r="GF527" s="401"/>
      <c r="GG527" s="401"/>
      <c r="GH527" s="401"/>
      <c r="GI527" s="401"/>
      <c r="GJ527" s="401"/>
      <c r="GK527" s="401"/>
      <c r="GL527" s="401"/>
      <c r="GM527" s="401"/>
      <c r="GN527" s="401"/>
      <c r="GO527" s="401"/>
      <c r="GP527" s="401"/>
      <c r="GQ527" s="401"/>
      <c r="GR527" s="401"/>
      <c r="GS527" s="401"/>
      <c r="GT527" s="401"/>
      <c r="GU527" s="401"/>
      <c r="GV527" s="401"/>
      <c r="GW527" s="401"/>
      <c r="GX527" s="401"/>
      <c r="GY527" s="401"/>
      <c r="GZ527" s="401"/>
      <c r="HA527" s="401"/>
      <c r="HB527" s="401"/>
      <c r="HC527" s="401"/>
      <c r="HD527" s="401"/>
      <c r="HE527" s="401"/>
      <c r="HF527" s="401"/>
      <c r="HG527" s="401"/>
      <c r="HH527" s="401"/>
      <c r="HI527" s="401"/>
      <c r="HJ527" s="401"/>
      <c r="HK527" s="401"/>
      <c r="HL527" s="401"/>
      <c r="HM527" s="401"/>
      <c r="HN527" s="401"/>
      <c r="HO527" s="401"/>
      <c r="HP527" s="401"/>
      <c r="HQ527" s="401"/>
      <c r="HR527" s="401"/>
      <c r="HS527" s="401"/>
      <c r="HT527" s="401"/>
      <c r="HU527" s="401"/>
      <c r="HV527" s="401"/>
      <c r="HW527" s="401"/>
      <c r="HX527" s="401"/>
      <c r="HY527" s="401"/>
      <c r="HZ527" s="401"/>
      <c r="IA527" s="401"/>
      <c r="IB527" s="401"/>
      <c r="IC527" s="401"/>
      <c r="ID527" s="401"/>
      <c r="IE527" s="401"/>
      <c r="IF527" s="401"/>
      <c r="IG527" s="401"/>
      <c r="IH527" s="401"/>
      <c r="II527" s="401"/>
      <c r="IJ527" s="401"/>
      <c r="IK527" s="401"/>
      <c r="IL527" s="401"/>
      <c r="IM527" s="401"/>
      <c r="IN527" s="401"/>
      <c r="IO527" s="401"/>
      <c r="IP527" s="401"/>
      <c r="IQ527" s="401"/>
      <c r="IR527" s="401"/>
      <c r="IS527" s="401"/>
      <c r="IT527" s="401"/>
      <c r="IU527" s="401"/>
      <c r="IV527" s="401"/>
      <c r="IW527" s="401"/>
      <c r="IX527" s="401"/>
      <c r="IY527" s="401"/>
      <c r="IZ527" s="401"/>
      <c r="JA527" s="401"/>
      <c r="JB527" s="401"/>
      <c r="JC527" s="401"/>
      <c r="JD527" s="401"/>
      <c r="JE527" s="401"/>
      <c r="JF527" s="401"/>
      <c r="JG527" s="401"/>
      <c r="JH527" s="401"/>
      <c r="JI527" s="401"/>
      <c r="JJ527" s="401"/>
      <c r="JK527" s="401"/>
      <c r="JL527" s="401"/>
      <c r="JM527" s="401"/>
      <c r="JN527" s="401"/>
      <c r="JO527" s="401"/>
      <c r="JP527" s="401"/>
      <c r="JQ527" s="401"/>
      <c r="JR527" s="401"/>
      <c r="JS527" s="401"/>
      <c r="JT527" s="401"/>
      <c r="JU527" s="401"/>
      <c r="JV527" s="401"/>
      <c r="JW527" s="401"/>
      <c r="JX527" s="401"/>
      <c r="JY527" s="401"/>
      <c r="JZ527" s="401"/>
      <c r="KA527" s="401"/>
      <c r="KB527" s="401"/>
      <c r="KC527" s="401"/>
      <c r="KD527" s="401"/>
      <c r="KE527" s="401"/>
      <c r="KF527" s="401"/>
      <c r="KG527" s="401"/>
      <c r="KH527" s="401"/>
      <c r="KI527" s="401"/>
      <c r="KJ527" s="401"/>
      <c r="KK527" s="401"/>
      <c r="KL527" s="401"/>
      <c r="KM527" s="401"/>
      <c r="KN527" s="401"/>
      <c r="KO527" s="401"/>
      <c r="KP527" s="401"/>
      <c r="KQ527" s="401"/>
      <c r="KR527" s="401"/>
      <c r="KS527" s="401"/>
      <c r="KT527" s="401"/>
      <c r="KU527" s="401"/>
      <c r="KV527" s="401"/>
      <c r="KW527" s="401"/>
      <c r="KX527" s="401"/>
      <c r="KY527" s="401"/>
      <c r="KZ527" s="401"/>
      <c r="LA527" s="401"/>
      <c r="LB527" s="401"/>
      <c r="LC527" s="401"/>
      <c r="LD527" s="401"/>
      <c r="LE527" s="401"/>
      <c r="LF527" s="401"/>
      <c r="LG527" s="401"/>
      <c r="LH527" s="401"/>
      <c r="LI527" s="401"/>
      <c r="LJ527" s="401"/>
      <c r="LK527" s="401"/>
      <c r="LL527" s="401"/>
      <c r="LM527" s="401"/>
      <c r="LN527" s="401"/>
      <c r="LO527" s="401"/>
      <c r="LP527" s="401"/>
      <c r="LQ527" s="401"/>
      <c r="LR527" s="401"/>
      <c r="LS527" s="401"/>
      <c r="LT527" s="401"/>
      <c r="LU527" s="401"/>
      <c r="LV527" s="401"/>
      <c r="LW527" s="401"/>
      <c r="LX527" s="401"/>
      <c r="LY527" s="401"/>
      <c r="LZ527" s="401"/>
      <c r="MA527" s="401"/>
      <c r="MB527" s="401"/>
      <c r="MC527" s="401"/>
      <c r="MD527" s="401"/>
      <c r="ME527" s="401"/>
      <c r="MF527" s="401"/>
      <c r="MG527" s="401"/>
      <c r="MH527" s="401"/>
      <c r="MI527" s="401"/>
      <c r="MJ527" s="401"/>
      <c r="MK527" s="401"/>
      <c r="ML527" s="401"/>
      <c r="MM527" s="401"/>
      <c r="MN527" s="401"/>
      <c r="MO527" s="401"/>
      <c r="MP527" s="401"/>
      <c r="MQ527" s="401"/>
      <c r="MR527" s="401"/>
      <c r="MS527" s="401"/>
      <c r="MT527" s="401"/>
      <c r="MU527" s="401"/>
      <c r="MV527" s="401"/>
      <c r="MW527" s="401"/>
      <c r="MX527" s="401"/>
      <c r="MY527" s="401"/>
      <c r="MZ527" s="401"/>
      <c r="NA527" s="401"/>
      <c r="NB527" s="401"/>
      <c r="NC527" s="401"/>
      <c r="ND527" s="401"/>
      <c r="NE527" s="401"/>
      <c r="NF527" s="401"/>
      <c r="NG527" s="401"/>
      <c r="NH527" s="401"/>
      <c r="NI527" s="401"/>
      <c r="NJ527" s="401"/>
      <c r="NK527" s="401"/>
      <c r="NL527" s="401"/>
      <c r="NM527" s="401"/>
      <c r="NN527" s="401"/>
      <c r="NO527" s="401"/>
      <c r="NP527" s="401"/>
      <c r="NQ527" s="401"/>
      <c r="NR527" s="401"/>
      <c r="NS527" s="401"/>
      <c r="NT527" s="401"/>
      <c r="NU527" s="401"/>
      <c r="NV527" s="401"/>
      <c r="NW527" s="401"/>
      <c r="NX527" s="401"/>
      <c r="NY527" s="401"/>
      <c r="NZ527" s="401"/>
      <c r="OA527" s="401"/>
      <c r="OB527" s="401"/>
      <c r="OC527" s="401"/>
      <c r="OD527" s="401"/>
      <c r="OE527" s="401"/>
      <c r="OF527" s="401"/>
      <c r="OG527" s="401"/>
      <c r="OH527" s="401"/>
      <c r="OI527" s="401"/>
      <c r="OJ527" s="401"/>
      <c r="OK527" s="401"/>
      <c r="OL527" s="401"/>
      <c r="OM527" s="401"/>
      <c r="ON527" s="401"/>
      <c r="OO527" s="401"/>
      <c r="OP527" s="401"/>
      <c r="OQ527" s="401"/>
      <c r="OR527" s="401"/>
      <c r="OS527" s="401"/>
      <c r="OT527" s="401"/>
      <c r="OU527" s="401"/>
      <c r="OV527" s="401"/>
      <c r="OW527" s="401"/>
      <c r="OX527" s="401"/>
      <c r="OY527" s="401"/>
      <c r="OZ527" s="401"/>
      <c r="PA527" s="401"/>
      <c r="PB527" s="401"/>
      <c r="PC527" s="401"/>
      <c r="PD527" s="401"/>
      <c r="PE527" s="401"/>
      <c r="PF527" s="401"/>
      <c r="PG527" s="401"/>
      <c r="PH527" s="401"/>
      <c r="PI527" s="401"/>
      <c r="PJ527" s="401"/>
      <c r="PK527" s="401"/>
      <c r="PL527" s="401"/>
      <c r="PM527" s="401"/>
      <c r="PN527" s="401"/>
      <c r="PO527" s="401"/>
      <c r="PP527" s="401"/>
      <c r="PQ527" s="401"/>
      <c r="PR527" s="401"/>
      <c r="PS527" s="401"/>
      <c r="PT527" s="401"/>
      <c r="PU527" s="401"/>
      <c r="PV527" s="401"/>
      <c r="PW527" s="401"/>
      <c r="PX527" s="401"/>
      <c r="PY527" s="401"/>
      <c r="PZ527" s="401"/>
      <c r="QA527" s="401"/>
      <c r="QB527" s="401"/>
      <c r="QC527" s="401"/>
      <c r="QD527" s="401"/>
      <c r="QE527" s="401"/>
      <c r="QF527" s="401"/>
      <c r="QG527" s="401"/>
      <c r="QH527" s="401"/>
      <c r="QI527" s="401"/>
      <c r="QJ527" s="401"/>
      <c r="QK527" s="401"/>
      <c r="QL527" s="401"/>
      <c r="QM527" s="401"/>
      <c r="QN527" s="401"/>
      <c r="QO527" s="401"/>
      <c r="QP527" s="401"/>
      <c r="QQ527" s="401"/>
      <c r="QR527" s="401"/>
      <c r="QS527" s="401"/>
      <c r="QT527" s="401"/>
      <c r="QU527" s="401"/>
      <c r="QV527" s="401"/>
      <c r="QW527" s="401"/>
      <c r="QX527" s="401"/>
      <c r="QY527" s="401"/>
      <c r="QZ527" s="401"/>
      <c r="RA527" s="401"/>
      <c r="RB527" s="401"/>
      <c r="RC527" s="401"/>
      <c r="RD527" s="401"/>
      <c r="RE527" s="401"/>
      <c r="RF527" s="401"/>
      <c r="RG527" s="401"/>
      <c r="RH527" s="401"/>
      <c r="RI527" s="401"/>
      <c r="RJ527" s="401"/>
      <c r="RK527" s="401"/>
      <c r="RL527" s="401"/>
      <c r="RM527" s="401"/>
      <c r="RN527" s="401"/>
      <c r="RO527" s="401"/>
      <c r="RP527" s="401"/>
      <c r="RQ527" s="401"/>
      <c r="RR527" s="401"/>
      <c r="RS527" s="401"/>
      <c r="RT527" s="401"/>
      <c r="RU527" s="401"/>
      <c r="RV527" s="401"/>
      <c r="RW527" s="401"/>
      <c r="RX527" s="401"/>
      <c r="RY527" s="401"/>
      <c r="RZ527" s="401"/>
      <c r="SA527" s="401"/>
      <c r="SB527" s="401"/>
      <c r="SC527" s="401"/>
      <c r="SD527" s="401"/>
      <c r="SE527" s="401"/>
      <c r="SF527" s="401"/>
      <c r="SG527" s="401"/>
      <c r="SH527" s="401"/>
      <c r="SI527" s="401"/>
      <c r="SJ527" s="401"/>
      <c r="SK527" s="401"/>
      <c r="SL527" s="401"/>
      <c r="SM527" s="401"/>
      <c r="SN527" s="401"/>
      <c r="SO527" s="401"/>
      <c r="SP527" s="401"/>
      <c r="SQ527" s="401"/>
      <c r="SR527" s="401"/>
      <c r="SS527" s="401"/>
      <c r="ST527" s="401"/>
      <c r="SU527" s="401"/>
      <c r="SV527" s="401"/>
      <c r="SW527" s="401"/>
      <c r="SX527" s="401"/>
      <c r="SY527" s="401"/>
      <c r="SZ527" s="401"/>
      <c r="TA527" s="401"/>
      <c r="TB527" s="401"/>
      <c r="TC527" s="401"/>
      <c r="TD527" s="401"/>
      <c r="TE527" s="401"/>
      <c r="TF527" s="401"/>
      <c r="TG527" s="401"/>
      <c r="TH527" s="401"/>
      <c r="TI527" s="401"/>
      <c r="TJ527" s="401"/>
      <c r="TK527" s="401"/>
      <c r="TL527" s="401"/>
      <c r="TM527" s="401"/>
      <c r="TN527" s="401"/>
      <c r="TO527" s="401"/>
      <c r="TP527" s="401"/>
      <c r="TQ527" s="401"/>
      <c r="TR527" s="401"/>
      <c r="TS527" s="401"/>
      <c r="TT527" s="401"/>
      <c r="TU527" s="401"/>
      <c r="TV527" s="401"/>
      <c r="TW527" s="401"/>
      <c r="TX527" s="401"/>
      <c r="TY527" s="401"/>
      <c r="TZ527" s="401"/>
      <c r="UA527" s="401"/>
      <c r="UB527" s="401"/>
      <c r="UC527" s="401"/>
      <c r="UD527" s="401"/>
      <c r="UE527" s="401"/>
      <c r="UF527" s="401"/>
      <c r="UG527" s="401"/>
      <c r="UH527" s="401"/>
      <c r="UI527" s="401"/>
      <c r="UJ527" s="401"/>
      <c r="UK527" s="401"/>
      <c r="UL527" s="401"/>
      <c r="UM527" s="401"/>
    </row>
    <row r="528" spans="1:559" s="467" customFormat="1" ht="13.95" customHeight="1">
      <c r="A528" s="953"/>
      <c r="B528" s="450" t="s">
        <v>1881</v>
      </c>
      <c r="C528" s="451" t="s">
        <v>1902</v>
      </c>
      <c r="D528" s="451" t="s">
        <v>1903</v>
      </c>
      <c r="E528" s="451" t="s">
        <v>1904</v>
      </c>
      <c r="F528" s="452">
        <v>57.42</v>
      </c>
      <c r="G528" s="452">
        <v>1.1499999999999999</v>
      </c>
      <c r="H528" s="452">
        <v>5.0999999999999996</v>
      </c>
      <c r="I528" s="453">
        <f>COUNT(F528:F530)</f>
        <v>3</v>
      </c>
      <c r="J528" s="458">
        <f>AVERAGE(F528:F530)</f>
        <v>65.98</v>
      </c>
      <c r="K528" s="458">
        <f>STDEV(F528:F530)</f>
        <v>48.430721654751324</v>
      </c>
      <c r="L528" s="459">
        <f>K528/J528</f>
        <v>0.73402124363066568</v>
      </c>
      <c r="M528" s="454">
        <f t="shared" ref="M528:M591" si="272">ABS(F528-J528)/K528</f>
        <v>0.17674731466984486</v>
      </c>
      <c r="N528" s="455">
        <f t="shared" ref="N528:N591" si="273">NORMDIST(F528,J528,K528,TRUE)</f>
        <v>0.42985343708358698</v>
      </c>
      <c r="O528" s="455">
        <f t="shared" ref="O528:O591" si="274">IF(N528&gt;0.5,2*(N528-0.5),2*(0.5-N528))</f>
        <v>0.14029312583282605</v>
      </c>
      <c r="P528" s="455">
        <f t="shared" ref="P528:P591" si="275">IF(N528&gt;0.5,2*(1-N528),2*N528)</f>
        <v>0.85970687416717395</v>
      </c>
      <c r="Q528" s="456">
        <f t="shared" ref="Q528:Q591" si="276">I528*P528</f>
        <v>2.579120622501522</v>
      </c>
      <c r="R528" s="457">
        <f>COUNT(F528:F530)</f>
        <v>3</v>
      </c>
      <c r="S528" s="458">
        <f>AVERAGE(F528:F530)</f>
        <v>65.98</v>
      </c>
      <c r="T528" s="458">
        <f>STDEV(F528:F530)</f>
        <v>48.430721654751324</v>
      </c>
      <c r="U528" s="459">
        <f>T528/S528</f>
        <v>0.73402124363066568</v>
      </c>
      <c r="V528" s="460">
        <f t="shared" ref="V528:V591" si="277">ABS(F528-J528)</f>
        <v>8.5600000000000023</v>
      </c>
      <c r="W528" s="460">
        <f t="shared" ref="W528:W591" si="278">IF(I528=3,1.196,IF(I528=4,1.383,IF(I528=5,1.509,IF(I528=6,1.61,IF(I528=7,1.693,IF(I528=8,1.763,IF(I528=9,1.824,IF(I528=10,1.878,IF(I528=11,1.925,IF(I528=12,1.969,IF(I528=13,2.007,IF(I528=14,2.043,IF(I528=15,2.076,IF(I528=16,2.106,IF(I528=17,2.134,IF(I528=18,2.161,IF(I528=19,2.185,IF(I528=20,2.209,))))))))))))))))))</f>
        <v>1.196</v>
      </c>
      <c r="X528" s="461">
        <f t="shared" ref="X528:X591" si="279">W528*K528</f>
        <v>57.92314309908258</v>
      </c>
      <c r="Y528" s="462" t="str">
        <f t="shared" ref="Y528:Y591" si="280">IF(V528&gt;X528, "Reject", "Accept")</f>
        <v>Accept</v>
      </c>
      <c r="Z528" s="461"/>
      <c r="AA528" s="461"/>
      <c r="AB528" s="463"/>
      <c r="AC528" s="463"/>
      <c r="AD528" s="461"/>
      <c r="AE528" s="463"/>
      <c r="AF528" s="464">
        <f>COUNT(F528:F530)</f>
        <v>3</v>
      </c>
      <c r="AG528" s="465">
        <f>AVERAGE(F528:F530)</f>
        <v>65.98</v>
      </c>
      <c r="AH528" s="465">
        <f>STDEV(F528:F530)</f>
        <v>48.430721654751324</v>
      </c>
      <c r="AI528" s="466">
        <f>AH528/AG528</f>
        <v>0.73402124363066568</v>
      </c>
      <c r="AJ528" s="552"/>
      <c r="AK528" s="552"/>
      <c r="AL528" s="552"/>
      <c r="AM528" s="401"/>
      <c r="AN528" s="401"/>
      <c r="AO528" s="401"/>
      <c r="AP528" s="401"/>
      <c r="AQ528" s="401"/>
      <c r="AR528" s="401"/>
      <c r="AS528" s="401"/>
      <c r="AT528" s="401"/>
      <c r="AU528" s="401"/>
      <c r="AV528" s="401"/>
      <c r="AW528" s="401"/>
      <c r="AX528" s="401"/>
      <c r="AY528" s="401"/>
      <c r="AZ528" s="401"/>
      <c r="BA528" s="401"/>
      <c r="BB528" s="401"/>
      <c r="BC528" s="401"/>
      <c r="BD528" s="401"/>
      <c r="BE528" s="401"/>
      <c r="BF528" s="401"/>
      <c r="BG528" s="401"/>
      <c r="BH528" s="401"/>
      <c r="BI528" s="401"/>
      <c r="BJ528" s="401"/>
      <c r="BK528" s="401"/>
      <c r="BL528" s="401"/>
      <c r="BM528" s="401"/>
      <c r="BN528" s="401"/>
      <c r="BO528" s="401"/>
      <c r="BP528" s="401"/>
      <c r="BQ528" s="401"/>
      <c r="BR528" s="401"/>
      <c r="BS528" s="401"/>
      <c r="BT528" s="401"/>
      <c r="BU528" s="401"/>
      <c r="BV528" s="401"/>
      <c r="BW528" s="401"/>
      <c r="BX528" s="401"/>
      <c r="BY528" s="401"/>
      <c r="BZ528" s="401"/>
      <c r="CA528" s="401"/>
      <c r="CB528" s="401"/>
      <c r="CC528" s="401"/>
      <c r="CD528" s="401"/>
      <c r="CE528" s="401"/>
      <c r="CF528" s="401"/>
      <c r="CG528" s="401"/>
      <c r="CH528" s="401"/>
      <c r="CI528" s="401"/>
      <c r="CJ528" s="401"/>
      <c r="CK528" s="401"/>
      <c r="CL528" s="401"/>
      <c r="CM528" s="401"/>
      <c r="CN528" s="401"/>
      <c r="CO528" s="401"/>
      <c r="CP528" s="401"/>
      <c r="CQ528" s="401"/>
      <c r="CR528" s="401"/>
      <c r="CS528" s="401"/>
      <c r="CT528" s="401"/>
      <c r="CU528" s="401"/>
      <c r="CV528" s="401"/>
      <c r="CW528" s="401"/>
      <c r="CX528" s="401"/>
      <c r="CY528" s="401"/>
      <c r="CZ528" s="401"/>
      <c r="DA528" s="401"/>
      <c r="DB528" s="401"/>
      <c r="DC528" s="401"/>
      <c r="DD528" s="401"/>
      <c r="DE528" s="401"/>
      <c r="DF528" s="401"/>
      <c r="DG528" s="401"/>
      <c r="DH528" s="401"/>
      <c r="DI528" s="401"/>
      <c r="DJ528" s="401"/>
      <c r="DK528" s="401"/>
      <c r="DL528" s="401"/>
      <c r="DM528" s="401"/>
      <c r="DN528" s="401"/>
      <c r="DO528" s="401"/>
      <c r="DP528" s="401"/>
      <c r="DQ528" s="401"/>
      <c r="DR528" s="401"/>
      <c r="DS528" s="401"/>
      <c r="DT528" s="401"/>
      <c r="DU528" s="401"/>
      <c r="DV528" s="401"/>
      <c r="DW528" s="401"/>
      <c r="DX528" s="401"/>
      <c r="DY528" s="401"/>
      <c r="DZ528" s="401"/>
      <c r="EA528" s="401"/>
      <c r="EB528" s="401"/>
      <c r="EC528" s="401"/>
      <c r="ED528" s="401"/>
      <c r="EE528" s="401"/>
      <c r="EF528" s="401"/>
      <c r="EG528" s="401"/>
      <c r="EH528" s="401"/>
      <c r="EI528" s="401"/>
      <c r="EJ528" s="401"/>
      <c r="EK528" s="401"/>
      <c r="EL528" s="401"/>
      <c r="EM528" s="401"/>
      <c r="EN528" s="401"/>
      <c r="EO528" s="401"/>
      <c r="EP528" s="401"/>
      <c r="EQ528" s="401"/>
      <c r="ER528" s="401"/>
      <c r="ES528" s="401"/>
      <c r="ET528" s="401"/>
      <c r="EU528" s="401"/>
      <c r="EV528" s="401"/>
      <c r="EW528" s="401"/>
      <c r="EX528" s="401"/>
      <c r="EY528" s="401"/>
      <c r="EZ528" s="401"/>
      <c r="FA528" s="401"/>
      <c r="FB528" s="401"/>
      <c r="FC528" s="401"/>
      <c r="FD528" s="401"/>
      <c r="FE528" s="401"/>
      <c r="FF528" s="401"/>
      <c r="FG528" s="401"/>
      <c r="FH528" s="401"/>
      <c r="FI528" s="401"/>
      <c r="FJ528" s="401"/>
      <c r="FK528" s="401"/>
      <c r="FL528" s="401"/>
      <c r="FM528" s="401"/>
      <c r="FN528" s="401"/>
      <c r="FO528" s="401"/>
      <c r="FP528" s="401"/>
      <c r="FQ528" s="401"/>
      <c r="FR528" s="401"/>
      <c r="FS528" s="401"/>
      <c r="FT528" s="401"/>
      <c r="FU528" s="401"/>
      <c r="FV528" s="401"/>
      <c r="FW528" s="401"/>
      <c r="FX528" s="401"/>
      <c r="FY528" s="401"/>
      <c r="FZ528" s="401"/>
      <c r="GA528" s="401"/>
      <c r="GB528" s="401"/>
      <c r="GC528" s="401"/>
      <c r="GD528" s="401"/>
      <c r="GE528" s="401"/>
      <c r="GF528" s="401"/>
      <c r="GG528" s="401"/>
      <c r="GH528" s="401"/>
      <c r="GI528" s="401"/>
      <c r="GJ528" s="401"/>
      <c r="GK528" s="401"/>
      <c r="GL528" s="401"/>
      <c r="GM528" s="401"/>
      <c r="GN528" s="401"/>
      <c r="GO528" s="401"/>
      <c r="GP528" s="401"/>
      <c r="GQ528" s="401"/>
      <c r="GR528" s="401"/>
      <c r="GS528" s="401"/>
      <c r="GT528" s="401"/>
      <c r="GU528" s="401"/>
      <c r="GV528" s="401"/>
      <c r="GW528" s="401"/>
      <c r="GX528" s="401"/>
      <c r="GY528" s="401"/>
      <c r="GZ528" s="401"/>
      <c r="HA528" s="401"/>
      <c r="HB528" s="401"/>
      <c r="HC528" s="401"/>
      <c r="HD528" s="401"/>
      <c r="HE528" s="401"/>
      <c r="HF528" s="401"/>
      <c r="HG528" s="401"/>
      <c r="HH528" s="401"/>
      <c r="HI528" s="401"/>
      <c r="HJ528" s="401"/>
      <c r="HK528" s="401"/>
      <c r="HL528" s="401"/>
      <c r="HM528" s="401"/>
      <c r="HN528" s="401"/>
      <c r="HO528" s="401"/>
      <c r="HP528" s="401"/>
      <c r="HQ528" s="401"/>
      <c r="HR528" s="401"/>
      <c r="HS528" s="401"/>
      <c r="HT528" s="401"/>
      <c r="HU528" s="401"/>
      <c r="HV528" s="401"/>
      <c r="HW528" s="401"/>
      <c r="HX528" s="401"/>
      <c r="HY528" s="401"/>
      <c r="HZ528" s="401"/>
      <c r="IA528" s="401"/>
      <c r="IB528" s="401"/>
      <c r="IC528" s="401"/>
      <c r="ID528" s="401"/>
      <c r="IE528" s="401"/>
      <c r="IF528" s="401"/>
      <c r="IG528" s="401"/>
      <c r="IH528" s="401"/>
      <c r="II528" s="401"/>
      <c r="IJ528" s="401"/>
      <c r="IK528" s="401"/>
      <c r="IL528" s="401"/>
      <c r="IM528" s="401"/>
      <c r="IN528" s="401"/>
      <c r="IO528" s="401"/>
      <c r="IP528" s="401"/>
      <c r="IQ528" s="401"/>
      <c r="IR528" s="401"/>
      <c r="IS528" s="401"/>
      <c r="IT528" s="401"/>
      <c r="IU528" s="401"/>
      <c r="IV528" s="401"/>
      <c r="IW528" s="401"/>
      <c r="IX528" s="401"/>
      <c r="IY528" s="401"/>
      <c r="IZ528" s="401"/>
      <c r="JA528" s="401"/>
      <c r="JB528" s="401"/>
      <c r="JC528" s="401"/>
      <c r="JD528" s="401"/>
      <c r="JE528" s="401"/>
      <c r="JF528" s="401"/>
      <c r="JG528" s="401"/>
      <c r="JH528" s="401"/>
      <c r="JI528" s="401"/>
      <c r="JJ528" s="401"/>
      <c r="JK528" s="401"/>
      <c r="JL528" s="401"/>
      <c r="JM528" s="401"/>
      <c r="JN528" s="401"/>
      <c r="JO528" s="401"/>
      <c r="JP528" s="401"/>
      <c r="JQ528" s="401"/>
      <c r="JR528" s="401"/>
      <c r="JS528" s="401"/>
      <c r="JT528" s="401"/>
      <c r="JU528" s="401"/>
      <c r="JV528" s="401"/>
      <c r="JW528" s="401"/>
      <c r="JX528" s="401"/>
      <c r="JY528" s="401"/>
      <c r="JZ528" s="401"/>
      <c r="KA528" s="401"/>
      <c r="KB528" s="401"/>
      <c r="KC528" s="401"/>
      <c r="KD528" s="401"/>
      <c r="KE528" s="401"/>
      <c r="KF528" s="401"/>
      <c r="KG528" s="401"/>
      <c r="KH528" s="401"/>
      <c r="KI528" s="401"/>
      <c r="KJ528" s="401"/>
      <c r="KK528" s="401"/>
      <c r="KL528" s="401"/>
      <c r="KM528" s="401"/>
      <c r="KN528" s="401"/>
      <c r="KO528" s="401"/>
      <c r="KP528" s="401"/>
      <c r="KQ528" s="401"/>
      <c r="KR528" s="401"/>
      <c r="KS528" s="401"/>
      <c r="KT528" s="401"/>
      <c r="KU528" s="401"/>
      <c r="KV528" s="401"/>
      <c r="KW528" s="401"/>
      <c r="KX528" s="401"/>
      <c r="KY528" s="401"/>
      <c r="KZ528" s="401"/>
      <c r="LA528" s="401"/>
      <c r="LB528" s="401"/>
      <c r="LC528" s="401"/>
      <c r="LD528" s="401"/>
      <c r="LE528" s="401"/>
      <c r="LF528" s="401"/>
      <c r="LG528" s="401"/>
      <c r="LH528" s="401"/>
      <c r="LI528" s="401"/>
      <c r="LJ528" s="401"/>
      <c r="LK528" s="401"/>
      <c r="LL528" s="401"/>
      <c r="LM528" s="401"/>
      <c r="LN528" s="401"/>
      <c r="LO528" s="401"/>
      <c r="LP528" s="401"/>
      <c r="LQ528" s="401"/>
      <c r="LR528" s="401"/>
      <c r="LS528" s="401"/>
      <c r="LT528" s="401"/>
      <c r="LU528" s="401"/>
      <c r="LV528" s="401"/>
      <c r="LW528" s="401"/>
      <c r="LX528" s="401"/>
      <c r="LY528" s="401"/>
      <c r="LZ528" s="401"/>
      <c r="MA528" s="401"/>
      <c r="MB528" s="401"/>
      <c r="MC528" s="401"/>
      <c r="MD528" s="401"/>
      <c r="ME528" s="401"/>
      <c r="MF528" s="401"/>
      <c r="MG528" s="401"/>
      <c r="MH528" s="401"/>
      <c r="MI528" s="401"/>
      <c r="MJ528" s="401"/>
      <c r="MK528" s="401"/>
      <c r="ML528" s="401"/>
      <c r="MM528" s="401"/>
      <c r="MN528" s="401"/>
      <c r="MO528" s="401"/>
      <c r="MP528" s="401"/>
      <c r="MQ528" s="401"/>
      <c r="MR528" s="401"/>
      <c r="MS528" s="401"/>
      <c r="MT528" s="401"/>
      <c r="MU528" s="401"/>
      <c r="MV528" s="401"/>
      <c r="MW528" s="401"/>
      <c r="MX528" s="401"/>
      <c r="MY528" s="401"/>
      <c r="MZ528" s="401"/>
      <c r="NA528" s="401"/>
      <c r="NB528" s="401"/>
      <c r="NC528" s="401"/>
      <c r="ND528" s="401"/>
      <c r="NE528" s="401"/>
      <c r="NF528" s="401"/>
      <c r="NG528" s="401"/>
      <c r="NH528" s="401"/>
      <c r="NI528" s="401"/>
      <c r="NJ528" s="401"/>
      <c r="NK528" s="401"/>
      <c r="NL528" s="401"/>
      <c r="NM528" s="401"/>
      <c r="NN528" s="401"/>
      <c r="NO528" s="401"/>
      <c r="NP528" s="401"/>
      <c r="NQ528" s="401"/>
      <c r="NR528" s="401"/>
      <c r="NS528" s="401"/>
      <c r="NT528" s="401"/>
      <c r="NU528" s="401"/>
      <c r="NV528" s="401"/>
      <c r="NW528" s="401"/>
      <c r="NX528" s="401"/>
      <c r="NY528" s="401"/>
      <c r="NZ528" s="401"/>
      <c r="OA528" s="401"/>
      <c r="OB528" s="401"/>
      <c r="OC528" s="401"/>
      <c r="OD528" s="401"/>
      <c r="OE528" s="401"/>
      <c r="OF528" s="401"/>
      <c r="OG528" s="401"/>
      <c r="OH528" s="401"/>
      <c r="OI528" s="401"/>
      <c r="OJ528" s="401"/>
      <c r="OK528" s="401"/>
      <c r="OL528" s="401"/>
      <c r="OM528" s="401"/>
      <c r="ON528" s="401"/>
      <c r="OO528" s="401"/>
      <c r="OP528" s="401"/>
      <c r="OQ528" s="401"/>
      <c r="OR528" s="401"/>
      <c r="OS528" s="401"/>
      <c r="OT528" s="401"/>
      <c r="OU528" s="401"/>
      <c r="OV528" s="401"/>
      <c r="OW528" s="401"/>
      <c r="OX528" s="401"/>
      <c r="OY528" s="401"/>
      <c r="OZ528" s="401"/>
      <c r="PA528" s="401"/>
      <c r="PB528" s="401"/>
      <c r="PC528" s="401"/>
      <c r="PD528" s="401"/>
      <c r="PE528" s="401"/>
      <c r="PF528" s="401"/>
      <c r="PG528" s="401"/>
      <c r="PH528" s="401"/>
      <c r="PI528" s="401"/>
      <c r="PJ528" s="401"/>
      <c r="PK528" s="401"/>
      <c r="PL528" s="401"/>
      <c r="PM528" s="401"/>
      <c r="PN528" s="401"/>
      <c r="PO528" s="401"/>
      <c r="PP528" s="401"/>
      <c r="PQ528" s="401"/>
      <c r="PR528" s="401"/>
      <c r="PS528" s="401"/>
      <c r="PT528" s="401"/>
      <c r="PU528" s="401"/>
      <c r="PV528" s="401"/>
      <c r="PW528" s="401"/>
      <c r="PX528" s="401"/>
      <c r="PY528" s="401"/>
      <c r="PZ528" s="401"/>
      <c r="QA528" s="401"/>
      <c r="QB528" s="401"/>
      <c r="QC528" s="401"/>
      <c r="QD528" s="401"/>
      <c r="QE528" s="401"/>
      <c r="QF528" s="401"/>
      <c r="QG528" s="401"/>
      <c r="QH528" s="401"/>
      <c r="QI528" s="401"/>
      <c r="QJ528" s="401"/>
      <c r="QK528" s="401"/>
      <c r="QL528" s="401"/>
      <c r="QM528" s="401"/>
      <c r="QN528" s="401"/>
      <c r="QO528" s="401"/>
      <c r="QP528" s="401"/>
      <c r="QQ528" s="401"/>
      <c r="QR528" s="401"/>
      <c r="QS528" s="401"/>
      <c r="QT528" s="401"/>
      <c r="QU528" s="401"/>
      <c r="QV528" s="401"/>
      <c r="QW528" s="401"/>
      <c r="QX528" s="401"/>
      <c r="QY528" s="401"/>
      <c r="QZ528" s="401"/>
      <c r="RA528" s="401"/>
      <c r="RB528" s="401"/>
      <c r="RC528" s="401"/>
      <c r="RD528" s="401"/>
      <c r="RE528" s="401"/>
      <c r="RF528" s="401"/>
      <c r="RG528" s="401"/>
      <c r="RH528" s="401"/>
      <c r="RI528" s="401"/>
      <c r="RJ528" s="401"/>
      <c r="RK528" s="401"/>
      <c r="RL528" s="401"/>
      <c r="RM528" s="401"/>
      <c r="RN528" s="401"/>
      <c r="RO528" s="401"/>
      <c r="RP528" s="401"/>
      <c r="RQ528" s="401"/>
      <c r="RR528" s="401"/>
      <c r="RS528" s="401"/>
      <c r="RT528" s="401"/>
      <c r="RU528" s="401"/>
      <c r="RV528" s="401"/>
      <c r="RW528" s="401"/>
      <c r="RX528" s="401"/>
      <c r="RY528" s="401"/>
      <c r="RZ528" s="401"/>
      <c r="SA528" s="401"/>
      <c r="SB528" s="401"/>
      <c r="SC528" s="401"/>
      <c r="SD528" s="401"/>
      <c r="SE528" s="401"/>
      <c r="SF528" s="401"/>
      <c r="SG528" s="401"/>
      <c r="SH528" s="401"/>
      <c r="SI528" s="401"/>
      <c r="SJ528" s="401"/>
      <c r="SK528" s="401"/>
      <c r="SL528" s="401"/>
      <c r="SM528" s="401"/>
      <c r="SN528" s="401"/>
      <c r="SO528" s="401"/>
      <c r="SP528" s="401"/>
      <c r="SQ528" s="401"/>
      <c r="SR528" s="401"/>
      <c r="SS528" s="401"/>
      <c r="ST528" s="401"/>
      <c r="SU528" s="401"/>
      <c r="SV528" s="401"/>
      <c r="SW528" s="401"/>
      <c r="SX528" s="401"/>
      <c r="SY528" s="401"/>
      <c r="SZ528" s="401"/>
      <c r="TA528" s="401"/>
      <c r="TB528" s="401"/>
      <c r="TC528" s="401"/>
      <c r="TD528" s="401"/>
      <c r="TE528" s="401"/>
      <c r="TF528" s="401"/>
      <c r="TG528" s="401"/>
      <c r="TH528" s="401"/>
      <c r="TI528" s="401"/>
      <c r="TJ528" s="401"/>
      <c r="TK528" s="401"/>
      <c r="TL528" s="401"/>
      <c r="TM528" s="401"/>
      <c r="TN528" s="401"/>
      <c r="TO528" s="401"/>
      <c r="TP528" s="401"/>
      <c r="TQ528" s="401"/>
      <c r="TR528" s="401"/>
      <c r="TS528" s="401"/>
      <c r="TT528" s="401"/>
      <c r="TU528" s="401"/>
      <c r="TV528" s="401"/>
      <c r="TW528" s="401"/>
      <c r="TX528" s="401"/>
      <c r="TY528" s="401"/>
      <c r="TZ528" s="401"/>
      <c r="UA528" s="401"/>
      <c r="UB528" s="401"/>
      <c r="UC528" s="401"/>
      <c r="UD528" s="401"/>
      <c r="UE528" s="401"/>
      <c r="UF528" s="401"/>
      <c r="UG528" s="401"/>
      <c r="UH528" s="401"/>
      <c r="UI528" s="401"/>
      <c r="UJ528" s="401"/>
      <c r="UK528" s="401"/>
      <c r="UL528" s="401"/>
      <c r="UM528" s="401"/>
    </row>
    <row r="529" spans="1:559" s="401" customFormat="1" ht="13.95" customHeight="1">
      <c r="A529" s="953"/>
      <c r="B529" s="468" t="s">
        <v>1881</v>
      </c>
      <c r="C529" s="469" t="s">
        <v>1902</v>
      </c>
      <c r="D529" s="469" t="s">
        <v>1905</v>
      </c>
      <c r="E529" s="469" t="s">
        <v>1906</v>
      </c>
      <c r="F529" s="470">
        <v>118.12</v>
      </c>
      <c r="G529" s="470">
        <v>4.01</v>
      </c>
      <c r="H529" s="470">
        <v>11.13</v>
      </c>
      <c r="I529" s="471">
        <f t="shared" ref="I529:L530" si="281">I528</f>
        <v>3</v>
      </c>
      <c r="J529" s="472">
        <f t="shared" si="281"/>
        <v>65.98</v>
      </c>
      <c r="K529" s="472">
        <f t="shared" si="281"/>
        <v>48.430721654751324</v>
      </c>
      <c r="L529" s="473">
        <f t="shared" si="281"/>
        <v>0.73402124363066568</v>
      </c>
      <c r="M529" s="474">
        <f t="shared" si="272"/>
        <v>1.0765893676268352</v>
      </c>
      <c r="N529" s="475">
        <f t="shared" si="273"/>
        <v>0.85916812183924773</v>
      </c>
      <c r="O529" s="475">
        <f t="shared" si="274"/>
        <v>0.71833624367849547</v>
      </c>
      <c r="P529" s="475">
        <f t="shared" si="275"/>
        <v>0.28166375632150453</v>
      </c>
      <c r="Q529" s="476">
        <f t="shared" si="276"/>
        <v>0.8449912689645136</v>
      </c>
      <c r="R529" s="477"/>
      <c r="S529" s="472"/>
      <c r="T529" s="472"/>
      <c r="U529" s="473"/>
      <c r="V529" s="478">
        <f t="shared" si="277"/>
        <v>52.14</v>
      </c>
      <c r="W529" s="478">
        <f t="shared" si="278"/>
        <v>1.196</v>
      </c>
      <c r="X529" s="479">
        <f t="shared" si="279"/>
        <v>57.92314309908258</v>
      </c>
      <c r="Y529" s="480" t="str">
        <f t="shared" si="280"/>
        <v>Accept</v>
      </c>
      <c r="Z529" s="479"/>
      <c r="AA529" s="479"/>
      <c r="AB529" s="481"/>
      <c r="AC529" s="481"/>
      <c r="AD529" s="479"/>
      <c r="AE529" s="481"/>
      <c r="AF529" s="464"/>
      <c r="AG529" s="482"/>
      <c r="AH529" s="482"/>
      <c r="AI529" s="483"/>
      <c r="AJ529" s="552"/>
      <c r="AK529" s="552"/>
      <c r="AL529" s="552"/>
    </row>
    <row r="530" spans="1:559" s="501" customFormat="1" ht="13.95" customHeight="1">
      <c r="A530" s="953"/>
      <c r="B530" s="484" t="s">
        <v>1881</v>
      </c>
      <c r="C530" s="485" t="s">
        <v>1902</v>
      </c>
      <c r="D530" s="485" t="s">
        <v>1907</v>
      </c>
      <c r="E530" s="485" t="s">
        <v>1908</v>
      </c>
      <c r="F530" s="486">
        <v>22.4</v>
      </c>
      <c r="G530" s="486">
        <v>0.98</v>
      </c>
      <c r="H530" s="486">
        <v>2.16</v>
      </c>
      <c r="I530" s="487">
        <f t="shared" si="281"/>
        <v>3</v>
      </c>
      <c r="J530" s="488">
        <f t="shared" si="281"/>
        <v>65.98</v>
      </c>
      <c r="K530" s="488">
        <f t="shared" si="281"/>
        <v>48.430721654751324</v>
      </c>
      <c r="L530" s="489">
        <f t="shared" si="281"/>
        <v>0.73402124363066568</v>
      </c>
      <c r="M530" s="490">
        <f t="shared" si="272"/>
        <v>0.89984205295699049</v>
      </c>
      <c r="N530" s="491">
        <f t="shared" si="273"/>
        <v>0.18410215571228133</v>
      </c>
      <c r="O530" s="491">
        <f t="shared" si="274"/>
        <v>0.63179568857543733</v>
      </c>
      <c r="P530" s="491">
        <f t="shared" si="275"/>
        <v>0.36820431142456267</v>
      </c>
      <c r="Q530" s="492">
        <f t="shared" si="276"/>
        <v>1.1046129342736881</v>
      </c>
      <c r="R530" s="493"/>
      <c r="S530" s="488"/>
      <c r="T530" s="488"/>
      <c r="U530" s="489"/>
      <c r="V530" s="494">
        <f t="shared" si="277"/>
        <v>43.580000000000005</v>
      </c>
      <c r="W530" s="494">
        <f t="shared" si="278"/>
        <v>1.196</v>
      </c>
      <c r="X530" s="495">
        <f t="shared" si="279"/>
        <v>57.92314309908258</v>
      </c>
      <c r="Y530" s="496" t="str">
        <f t="shared" si="280"/>
        <v>Accept</v>
      </c>
      <c r="Z530" s="495"/>
      <c r="AA530" s="495"/>
      <c r="AB530" s="497"/>
      <c r="AC530" s="497"/>
      <c r="AD530" s="495"/>
      <c r="AE530" s="497"/>
      <c r="AF530" s="498"/>
      <c r="AG530" s="499"/>
      <c r="AH530" s="499"/>
      <c r="AI530" s="500"/>
      <c r="AJ530" s="552"/>
      <c r="AK530" s="552"/>
      <c r="AL530" s="552"/>
      <c r="AM530" s="401"/>
      <c r="AN530" s="401"/>
      <c r="AO530" s="401"/>
      <c r="AP530" s="401"/>
      <c r="AQ530" s="401"/>
      <c r="AR530" s="401"/>
      <c r="AS530" s="401"/>
      <c r="AT530" s="401"/>
      <c r="AU530" s="401"/>
      <c r="AV530" s="401"/>
      <c r="AW530" s="401"/>
      <c r="AX530" s="401"/>
      <c r="AY530" s="401"/>
      <c r="AZ530" s="401"/>
      <c r="BA530" s="401"/>
      <c r="BB530" s="401"/>
      <c r="BC530" s="401"/>
      <c r="BD530" s="401"/>
      <c r="BE530" s="401"/>
      <c r="BF530" s="401"/>
      <c r="BG530" s="401"/>
      <c r="BH530" s="401"/>
      <c r="BI530" s="401"/>
      <c r="BJ530" s="401"/>
      <c r="BK530" s="401"/>
      <c r="BL530" s="401"/>
      <c r="BM530" s="401"/>
      <c r="BN530" s="401"/>
      <c r="BO530" s="401"/>
      <c r="BP530" s="401"/>
      <c r="BQ530" s="401"/>
      <c r="BR530" s="401"/>
      <c r="BS530" s="401"/>
      <c r="BT530" s="401"/>
      <c r="BU530" s="401"/>
      <c r="BV530" s="401"/>
      <c r="BW530" s="401"/>
      <c r="BX530" s="401"/>
      <c r="BY530" s="401"/>
      <c r="BZ530" s="401"/>
      <c r="CA530" s="401"/>
      <c r="CB530" s="401"/>
      <c r="CC530" s="401"/>
      <c r="CD530" s="401"/>
      <c r="CE530" s="401"/>
      <c r="CF530" s="401"/>
      <c r="CG530" s="401"/>
      <c r="CH530" s="401"/>
      <c r="CI530" s="401"/>
      <c r="CJ530" s="401"/>
      <c r="CK530" s="401"/>
      <c r="CL530" s="401"/>
      <c r="CM530" s="401"/>
      <c r="CN530" s="401"/>
      <c r="CO530" s="401"/>
      <c r="CP530" s="401"/>
      <c r="CQ530" s="401"/>
      <c r="CR530" s="401"/>
      <c r="CS530" s="401"/>
      <c r="CT530" s="401"/>
      <c r="CU530" s="401"/>
      <c r="CV530" s="401"/>
      <c r="CW530" s="401"/>
      <c r="CX530" s="401"/>
      <c r="CY530" s="401"/>
      <c r="CZ530" s="401"/>
      <c r="DA530" s="401"/>
      <c r="DB530" s="401"/>
      <c r="DC530" s="401"/>
      <c r="DD530" s="401"/>
      <c r="DE530" s="401"/>
      <c r="DF530" s="401"/>
      <c r="DG530" s="401"/>
      <c r="DH530" s="401"/>
      <c r="DI530" s="401"/>
      <c r="DJ530" s="401"/>
      <c r="DK530" s="401"/>
      <c r="DL530" s="401"/>
      <c r="DM530" s="401"/>
      <c r="DN530" s="401"/>
      <c r="DO530" s="401"/>
      <c r="DP530" s="401"/>
      <c r="DQ530" s="401"/>
      <c r="DR530" s="401"/>
      <c r="DS530" s="401"/>
      <c r="DT530" s="401"/>
      <c r="DU530" s="401"/>
      <c r="DV530" s="401"/>
      <c r="DW530" s="401"/>
      <c r="DX530" s="401"/>
      <c r="DY530" s="401"/>
      <c r="DZ530" s="401"/>
      <c r="EA530" s="401"/>
      <c r="EB530" s="401"/>
      <c r="EC530" s="401"/>
      <c r="ED530" s="401"/>
      <c r="EE530" s="401"/>
      <c r="EF530" s="401"/>
      <c r="EG530" s="401"/>
      <c r="EH530" s="401"/>
      <c r="EI530" s="401"/>
      <c r="EJ530" s="401"/>
      <c r="EK530" s="401"/>
      <c r="EL530" s="401"/>
      <c r="EM530" s="401"/>
      <c r="EN530" s="401"/>
      <c r="EO530" s="401"/>
      <c r="EP530" s="401"/>
      <c r="EQ530" s="401"/>
      <c r="ER530" s="401"/>
      <c r="ES530" s="401"/>
      <c r="ET530" s="401"/>
      <c r="EU530" s="401"/>
      <c r="EV530" s="401"/>
      <c r="EW530" s="401"/>
      <c r="EX530" s="401"/>
      <c r="EY530" s="401"/>
      <c r="EZ530" s="401"/>
      <c r="FA530" s="401"/>
      <c r="FB530" s="401"/>
      <c r="FC530" s="401"/>
      <c r="FD530" s="401"/>
      <c r="FE530" s="401"/>
      <c r="FF530" s="401"/>
      <c r="FG530" s="401"/>
      <c r="FH530" s="401"/>
      <c r="FI530" s="401"/>
      <c r="FJ530" s="401"/>
      <c r="FK530" s="401"/>
      <c r="FL530" s="401"/>
      <c r="FM530" s="401"/>
      <c r="FN530" s="401"/>
      <c r="FO530" s="401"/>
      <c r="FP530" s="401"/>
      <c r="FQ530" s="401"/>
      <c r="FR530" s="401"/>
      <c r="FS530" s="401"/>
      <c r="FT530" s="401"/>
      <c r="FU530" s="401"/>
      <c r="FV530" s="401"/>
      <c r="FW530" s="401"/>
      <c r="FX530" s="401"/>
      <c r="FY530" s="401"/>
      <c r="FZ530" s="401"/>
      <c r="GA530" s="401"/>
      <c r="GB530" s="401"/>
      <c r="GC530" s="401"/>
      <c r="GD530" s="401"/>
      <c r="GE530" s="401"/>
      <c r="GF530" s="401"/>
      <c r="GG530" s="401"/>
      <c r="GH530" s="401"/>
      <c r="GI530" s="401"/>
      <c r="GJ530" s="401"/>
      <c r="GK530" s="401"/>
      <c r="GL530" s="401"/>
      <c r="GM530" s="401"/>
      <c r="GN530" s="401"/>
      <c r="GO530" s="401"/>
      <c r="GP530" s="401"/>
      <c r="GQ530" s="401"/>
      <c r="GR530" s="401"/>
      <c r="GS530" s="401"/>
      <c r="GT530" s="401"/>
      <c r="GU530" s="401"/>
      <c r="GV530" s="401"/>
      <c r="GW530" s="401"/>
      <c r="GX530" s="401"/>
      <c r="GY530" s="401"/>
      <c r="GZ530" s="401"/>
      <c r="HA530" s="401"/>
      <c r="HB530" s="401"/>
      <c r="HC530" s="401"/>
      <c r="HD530" s="401"/>
      <c r="HE530" s="401"/>
      <c r="HF530" s="401"/>
      <c r="HG530" s="401"/>
      <c r="HH530" s="401"/>
      <c r="HI530" s="401"/>
      <c r="HJ530" s="401"/>
      <c r="HK530" s="401"/>
      <c r="HL530" s="401"/>
      <c r="HM530" s="401"/>
      <c r="HN530" s="401"/>
      <c r="HO530" s="401"/>
      <c r="HP530" s="401"/>
      <c r="HQ530" s="401"/>
      <c r="HR530" s="401"/>
      <c r="HS530" s="401"/>
      <c r="HT530" s="401"/>
      <c r="HU530" s="401"/>
      <c r="HV530" s="401"/>
      <c r="HW530" s="401"/>
      <c r="HX530" s="401"/>
      <c r="HY530" s="401"/>
      <c r="HZ530" s="401"/>
      <c r="IA530" s="401"/>
      <c r="IB530" s="401"/>
      <c r="IC530" s="401"/>
      <c r="ID530" s="401"/>
      <c r="IE530" s="401"/>
      <c r="IF530" s="401"/>
      <c r="IG530" s="401"/>
      <c r="IH530" s="401"/>
      <c r="II530" s="401"/>
      <c r="IJ530" s="401"/>
      <c r="IK530" s="401"/>
      <c r="IL530" s="401"/>
      <c r="IM530" s="401"/>
      <c r="IN530" s="401"/>
      <c r="IO530" s="401"/>
      <c r="IP530" s="401"/>
      <c r="IQ530" s="401"/>
      <c r="IR530" s="401"/>
      <c r="IS530" s="401"/>
      <c r="IT530" s="401"/>
      <c r="IU530" s="401"/>
      <c r="IV530" s="401"/>
      <c r="IW530" s="401"/>
      <c r="IX530" s="401"/>
      <c r="IY530" s="401"/>
      <c r="IZ530" s="401"/>
      <c r="JA530" s="401"/>
      <c r="JB530" s="401"/>
      <c r="JC530" s="401"/>
      <c r="JD530" s="401"/>
      <c r="JE530" s="401"/>
      <c r="JF530" s="401"/>
      <c r="JG530" s="401"/>
      <c r="JH530" s="401"/>
      <c r="JI530" s="401"/>
      <c r="JJ530" s="401"/>
      <c r="JK530" s="401"/>
      <c r="JL530" s="401"/>
      <c r="JM530" s="401"/>
      <c r="JN530" s="401"/>
      <c r="JO530" s="401"/>
      <c r="JP530" s="401"/>
      <c r="JQ530" s="401"/>
      <c r="JR530" s="401"/>
      <c r="JS530" s="401"/>
      <c r="JT530" s="401"/>
      <c r="JU530" s="401"/>
      <c r="JV530" s="401"/>
      <c r="JW530" s="401"/>
      <c r="JX530" s="401"/>
      <c r="JY530" s="401"/>
      <c r="JZ530" s="401"/>
      <c r="KA530" s="401"/>
      <c r="KB530" s="401"/>
      <c r="KC530" s="401"/>
      <c r="KD530" s="401"/>
      <c r="KE530" s="401"/>
      <c r="KF530" s="401"/>
      <c r="KG530" s="401"/>
      <c r="KH530" s="401"/>
      <c r="KI530" s="401"/>
      <c r="KJ530" s="401"/>
      <c r="KK530" s="401"/>
      <c r="KL530" s="401"/>
      <c r="KM530" s="401"/>
      <c r="KN530" s="401"/>
      <c r="KO530" s="401"/>
      <c r="KP530" s="401"/>
      <c r="KQ530" s="401"/>
      <c r="KR530" s="401"/>
      <c r="KS530" s="401"/>
      <c r="KT530" s="401"/>
      <c r="KU530" s="401"/>
      <c r="KV530" s="401"/>
      <c r="KW530" s="401"/>
      <c r="KX530" s="401"/>
      <c r="KY530" s="401"/>
      <c r="KZ530" s="401"/>
      <c r="LA530" s="401"/>
      <c r="LB530" s="401"/>
      <c r="LC530" s="401"/>
      <c r="LD530" s="401"/>
      <c r="LE530" s="401"/>
      <c r="LF530" s="401"/>
      <c r="LG530" s="401"/>
      <c r="LH530" s="401"/>
      <c r="LI530" s="401"/>
      <c r="LJ530" s="401"/>
      <c r="LK530" s="401"/>
      <c r="LL530" s="401"/>
      <c r="LM530" s="401"/>
      <c r="LN530" s="401"/>
      <c r="LO530" s="401"/>
      <c r="LP530" s="401"/>
      <c r="LQ530" s="401"/>
      <c r="LR530" s="401"/>
      <c r="LS530" s="401"/>
      <c r="LT530" s="401"/>
      <c r="LU530" s="401"/>
      <c r="LV530" s="401"/>
      <c r="LW530" s="401"/>
      <c r="LX530" s="401"/>
      <c r="LY530" s="401"/>
      <c r="LZ530" s="401"/>
      <c r="MA530" s="401"/>
      <c r="MB530" s="401"/>
      <c r="MC530" s="401"/>
      <c r="MD530" s="401"/>
      <c r="ME530" s="401"/>
      <c r="MF530" s="401"/>
      <c r="MG530" s="401"/>
      <c r="MH530" s="401"/>
      <c r="MI530" s="401"/>
      <c r="MJ530" s="401"/>
      <c r="MK530" s="401"/>
      <c r="ML530" s="401"/>
      <c r="MM530" s="401"/>
      <c r="MN530" s="401"/>
      <c r="MO530" s="401"/>
      <c r="MP530" s="401"/>
      <c r="MQ530" s="401"/>
      <c r="MR530" s="401"/>
      <c r="MS530" s="401"/>
      <c r="MT530" s="401"/>
      <c r="MU530" s="401"/>
      <c r="MV530" s="401"/>
      <c r="MW530" s="401"/>
      <c r="MX530" s="401"/>
      <c r="MY530" s="401"/>
      <c r="MZ530" s="401"/>
      <c r="NA530" s="401"/>
      <c r="NB530" s="401"/>
      <c r="NC530" s="401"/>
      <c r="ND530" s="401"/>
      <c r="NE530" s="401"/>
      <c r="NF530" s="401"/>
      <c r="NG530" s="401"/>
      <c r="NH530" s="401"/>
      <c r="NI530" s="401"/>
      <c r="NJ530" s="401"/>
      <c r="NK530" s="401"/>
      <c r="NL530" s="401"/>
      <c r="NM530" s="401"/>
      <c r="NN530" s="401"/>
      <c r="NO530" s="401"/>
      <c r="NP530" s="401"/>
      <c r="NQ530" s="401"/>
      <c r="NR530" s="401"/>
      <c r="NS530" s="401"/>
      <c r="NT530" s="401"/>
      <c r="NU530" s="401"/>
      <c r="NV530" s="401"/>
      <c r="NW530" s="401"/>
      <c r="NX530" s="401"/>
      <c r="NY530" s="401"/>
      <c r="NZ530" s="401"/>
      <c r="OA530" s="401"/>
      <c r="OB530" s="401"/>
      <c r="OC530" s="401"/>
      <c r="OD530" s="401"/>
      <c r="OE530" s="401"/>
      <c r="OF530" s="401"/>
      <c r="OG530" s="401"/>
      <c r="OH530" s="401"/>
      <c r="OI530" s="401"/>
      <c r="OJ530" s="401"/>
      <c r="OK530" s="401"/>
      <c r="OL530" s="401"/>
      <c r="OM530" s="401"/>
      <c r="ON530" s="401"/>
      <c r="OO530" s="401"/>
      <c r="OP530" s="401"/>
      <c r="OQ530" s="401"/>
      <c r="OR530" s="401"/>
      <c r="OS530" s="401"/>
      <c r="OT530" s="401"/>
      <c r="OU530" s="401"/>
      <c r="OV530" s="401"/>
      <c r="OW530" s="401"/>
      <c r="OX530" s="401"/>
      <c r="OY530" s="401"/>
      <c r="OZ530" s="401"/>
      <c r="PA530" s="401"/>
      <c r="PB530" s="401"/>
      <c r="PC530" s="401"/>
      <c r="PD530" s="401"/>
      <c r="PE530" s="401"/>
      <c r="PF530" s="401"/>
      <c r="PG530" s="401"/>
      <c r="PH530" s="401"/>
      <c r="PI530" s="401"/>
      <c r="PJ530" s="401"/>
      <c r="PK530" s="401"/>
      <c r="PL530" s="401"/>
      <c r="PM530" s="401"/>
      <c r="PN530" s="401"/>
      <c r="PO530" s="401"/>
      <c r="PP530" s="401"/>
      <c r="PQ530" s="401"/>
      <c r="PR530" s="401"/>
      <c r="PS530" s="401"/>
      <c r="PT530" s="401"/>
      <c r="PU530" s="401"/>
      <c r="PV530" s="401"/>
      <c r="PW530" s="401"/>
      <c r="PX530" s="401"/>
      <c r="PY530" s="401"/>
      <c r="PZ530" s="401"/>
      <c r="QA530" s="401"/>
      <c r="QB530" s="401"/>
      <c r="QC530" s="401"/>
      <c r="QD530" s="401"/>
      <c r="QE530" s="401"/>
      <c r="QF530" s="401"/>
      <c r="QG530" s="401"/>
      <c r="QH530" s="401"/>
      <c r="QI530" s="401"/>
      <c r="QJ530" s="401"/>
      <c r="QK530" s="401"/>
      <c r="QL530" s="401"/>
      <c r="QM530" s="401"/>
      <c r="QN530" s="401"/>
      <c r="QO530" s="401"/>
      <c r="QP530" s="401"/>
      <c r="QQ530" s="401"/>
      <c r="QR530" s="401"/>
      <c r="QS530" s="401"/>
      <c r="QT530" s="401"/>
      <c r="QU530" s="401"/>
      <c r="QV530" s="401"/>
      <c r="QW530" s="401"/>
      <c r="QX530" s="401"/>
      <c r="QY530" s="401"/>
      <c r="QZ530" s="401"/>
      <c r="RA530" s="401"/>
      <c r="RB530" s="401"/>
      <c r="RC530" s="401"/>
      <c r="RD530" s="401"/>
      <c r="RE530" s="401"/>
      <c r="RF530" s="401"/>
      <c r="RG530" s="401"/>
      <c r="RH530" s="401"/>
      <c r="RI530" s="401"/>
      <c r="RJ530" s="401"/>
      <c r="RK530" s="401"/>
      <c r="RL530" s="401"/>
      <c r="RM530" s="401"/>
      <c r="RN530" s="401"/>
      <c r="RO530" s="401"/>
      <c r="RP530" s="401"/>
      <c r="RQ530" s="401"/>
      <c r="RR530" s="401"/>
      <c r="RS530" s="401"/>
      <c r="RT530" s="401"/>
      <c r="RU530" s="401"/>
      <c r="RV530" s="401"/>
      <c r="RW530" s="401"/>
      <c r="RX530" s="401"/>
      <c r="RY530" s="401"/>
      <c r="RZ530" s="401"/>
      <c r="SA530" s="401"/>
      <c r="SB530" s="401"/>
      <c r="SC530" s="401"/>
      <c r="SD530" s="401"/>
      <c r="SE530" s="401"/>
      <c r="SF530" s="401"/>
      <c r="SG530" s="401"/>
      <c r="SH530" s="401"/>
      <c r="SI530" s="401"/>
      <c r="SJ530" s="401"/>
      <c r="SK530" s="401"/>
      <c r="SL530" s="401"/>
      <c r="SM530" s="401"/>
      <c r="SN530" s="401"/>
      <c r="SO530" s="401"/>
      <c r="SP530" s="401"/>
      <c r="SQ530" s="401"/>
      <c r="SR530" s="401"/>
      <c r="SS530" s="401"/>
      <c r="ST530" s="401"/>
      <c r="SU530" s="401"/>
      <c r="SV530" s="401"/>
      <c r="SW530" s="401"/>
      <c r="SX530" s="401"/>
      <c r="SY530" s="401"/>
      <c r="SZ530" s="401"/>
      <c r="TA530" s="401"/>
      <c r="TB530" s="401"/>
      <c r="TC530" s="401"/>
      <c r="TD530" s="401"/>
      <c r="TE530" s="401"/>
      <c r="TF530" s="401"/>
      <c r="TG530" s="401"/>
      <c r="TH530" s="401"/>
      <c r="TI530" s="401"/>
      <c r="TJ530" s="401"/>
      <c r="TK530" s="401"/>
      <c r="TL530" s="401"/>
      <c r="TM530" s="401"/>
      <c r="TN530" s="401"/>
      <c r="TO530" s="401"/>
      <c r="TP530" s="401"/>
      <c r="TQ530" s="401"/>
      <c r="TR530" s="401"/>
      <c r="TS530" s="401"/>
      <c r="TT530" s="401"/>
      <c r="TU530" s="401"/>
      <c r="TV530" s="401"/>
      <c r="TW530" s="401"/>
      <c r="TX530" s="401"/>
      <c r="TY530" s="401"/>
      <c r="TZ530" s="401"/>
      <c r="UA530" s="401"/>
      <c r="UB530" s="401"/>
      <c r="UC530" s="401"/>
      <c r="UD530" s="401"/>
      <c r="UE530" s="401"/>
      <c r="UF530" s="401"/>
      <c r="UG530" s="401"/>
      <c r="UH530" s="401"/>
      <c r="UI530" s="401"/>
      <c r="UJ530" s="401"/>
      <c r="UK530" s="401"/>
      <c r="UL530" s="401"/>
      <c r="UM530" s="401"/>
    </row>
    <row r="531" spans="1:559" s="467" customFormat="1" ht="13.95" customHeight="1">
      <c r="A531" s="953"/>
      <c r="B531" s="450" t="s">
        <v>1881</v>
      </c>
      <c r="C531" s="451" t="s">
        <v>688</v>
      </c>
      <c r="D531" s="451" t="s">
        <v>1909</v>
      </c>
      <c r="E531" s="451" t="s">
        <v>1910</v>
      </c>
      <c r="F531" s="452">
        <v>71.14</v>
      </c>
      <c r="G531" s="452">
        <v>3.4</v>
      </c>
      <c r="H531" s="452">
        <v>7.06</v>
      </c>
      <c r="I531" s="453">
        <f>COUNT(F531:F533)</f>
        <v>3</v>
      </c>
      <c r="J531" s="458">
        <f>AVERAGE(F531:F533)</f>
        <v>56.6</v>
      </c>
      <c r="K531" s="458">
        <f>STDEV(F531:F533)</f>
        <v>25.487728419770928</v>
      </c>
      <c r="L531" s="459">
        <f>K531/J531</f>
        <v>0.45031322296415066</v>
      </c>
      <c r="M531" s="454">
        <f t="shared" si="272"/>
        <v>0.57047061081839157</v>
      </c>
      <c r="N531" s="455">
        <f t="shared" si="273"/>
        <v>0.71582072511466377</v>
      </c>
      <c r="O531" s="455">
        <f t="shared" si="274"/>
        <v>0.43164145022932754</v>
      </c>
      <c r="P531" s="455">
        <f t="shared" si="275"/>
        <v>0.56835854977067246</v>
      </c>
      <c r="Q531" s="456">
        <f t="shared" si="276"/>
        <v>1.7050756493120174</v>
      </c>
      <c r="R531" s="457">
        <f>COUNT(F531:F533)</f>
        <v>3</v>
      </c>
      <c r="S531" s="458">
        <f>AVERAGE(F531:F533)</f>
        <v>56.6</v>
      </c>
      <c r="T531" s="458">
        <f>STDEV(F531:F533)</f>
        <v>25.487728419770928</v>
      </c>
      <c r="U531" s="459">
        <f>T531/S531</f>
        <v>0.45031322296415066</v>
      </c>
      <c r="V531" s="460">
        <f t="shared" si="277"/>
        <v>14.54</v>
      </c>
      <c r="W531" s="460">
        <f t="shared" si="278"/>
        <v>1.196</v>
      </c>
      <c r="X531" s="461">
        <f t="shared" si="279"/>
        <v>30.483323190046029</v>
      </c>
      <c r="Y531" s="462" t="str">
        <f t="shared" si="280"/>
        <v>Accept</v>
      </c>
      <c r="Z531" s="461"/>
      <c r="AA531" s="461"/>
      <c r="AB531" s="463"/>
      <c r="AC531" s="463"/>
      <c r="AD531" s="461"/>
      <c r="AE531" s="463"/>
      <c r="AF531" s="514">
        <f>COUNT(F531:F533)</f>
        <v>3</v>
      </c>
      <c r="AG531" s="515">
        <f>AVERAGE(F531:F533)</f>
        <v>56.6</v>
      </c>
      <c r="AH531" s="515">
        <f>STDEV(F531:F533)</f>
        <v>25.487728419770928</v>
      </c>
      <c r="AI531" s="516">
        <f>AH531/AG531</f>
        <v>0.45031322296415066</v>
      </c>
      <c r="AJ531" s="552"/>
      <c r="AK531" s="552"/>
      <c r="AL531" s="552"/>
      <c r="AM531" s="401"/>
      <c r="AN531" s="401"/>
      <c r="AO531" s="401"/>
      <c r="AP531" s="401"/>
      <c r="AQ531" s="401"/>
      <c r="AR531" s="401"/>
      <c r="AS531" s="401"/>
      <c r="AT531" s="401"/>
      <c r="AU531" s="401"/>
      <c r="AV531" s="401"/>
      <c r="AW531" s="401"/>
      <c r="AX531" s="401"/>
      <c r="AY531" s="401"/>
      <c r="AZ531" s="401"/>
      <c r="BA531" s="401"/>
      <c r="BB531" s="401"/>
      <c r="BC531" s="401"/>
      <c r="BD531" s="401"/>
      <c r="BE531" s="401"/>
      <c r="BF531" s="401"/>
      <c r="BG531" s="401"/>
      <c r="BH531" s="401"/>
      <c r="BI531" s="401"/>
      <c r="BJ531" s="401"/>
      <c r="BK531" s="401"/>
      <c r="BL531" s="401"/>
      <c r="BM531" s="401"/>
      <c r="BN531" s="401"/>
      <c r="BO531" s="401"/>
      <c r="BP531" s="401"/>
      <c r="BQ531" s="401"/>
      <c r="BR531" s="401"/>
      <c r="BS531" s="401"/>
      <c r="BT531" s="401"/>
      <c r="BU531" s="401"/>
      <c r="BV531" s="401"/>
      <c r="BW531" s="401"/>
      <c r="BX531" s="401"/>
      <c r="BY531" s="401"/>
      <c r="BZ531" s="401"/>
      <c r="CA531" s="401"/>
      <c r="CB531" s="401"/>
      <c r="CC531" s="401"/>
      <c r="CD531" s="401"/>
      <c r="CE531" s="401"/>
      <c r="CF531" s="401"/>
      <c r="CG531" s="401"/>
      <c r="CH531" s="401"/>
      <c r="CI531" s="401"/>
      <c r="CJ531" s="401"/>
      <c r="CK531" s="401"/>
      <c r="CL531" s="401"/>
      <c r="CM531" s="401"/>
      <c r="CN531" s="401"/>
      <c r="CO531" s="401"/>
      <c r="CP531" s="401"/>
      <c r="CQ531" s="401"/>
      <c r="CR531" s="401"/>
      <c r="CS531" s="401"/>
      <c r="CT531" s="401"/>
      <c r="CU531" s="401"/>
      <c r="CV531" s="401"/>
      <c r="CW531" s="401"/>
      <c r="CX531" s="401"/>
      <c r="CY531" s="401"/>
      <c r="CZ531" s="401"/>
      <c r="DA531" s="401"/>
      <c r="DB531" s="401"/>
      <c r="DC531" s="401"/>
      <c r="DD531" s="401"/>
      <c r="DE531" s="401"/>
      <c r="DF531" s="401"/>
      <c r="DG531" s="401"/>
      <c r="DH531" s="401"/>
      <c r="DI531" s="401"/>
      <c r="DJ531" s="401"/>
      <c r="DK531" s="401"/>
      <c r="DL531" s="401"/>
      <c r="DM531" s="401"/>
      <c r="DN531" s="401"/>
      <c r="DO531" s="401"/>
      <c r="DP531" s="401"/>
      <c r="DQ531" s="401"/>
      <c r="DR531" s="401"/>
      <c r="DS531" s="401"/>
      <c r="DT531" s="401"/>
      <c r="DU531" s="401"/>
      <c r="DV531" s="401"/>
      <c r="DW531" s="401"/>
      <c r="DX531" s="401"/>
      <c r="DY531" s="401"/>
      <c r="DZ531" s="401"/>
      <c r="EA531" s="401"/>
      <c r="EB531" s="401"/>
      <c r="EC531" s="401"/>
      <c r="ED531" s="401"/>
      <c r="EE531" s="401"/>
      <c r="EF531" s="401"/>
      <c r="EG531" s="401"/>
      <c r="EH531" s="401"/>
      <c r="EI531" s="401"/>
      <c r="EJ531" s="401"/>
      <c r="EK531" s="401"/>
      <c r="EL531" s="401"/>
      <c r="EM531" s="401"/>
      <c r="EN531" s="401"/>
      <c r="EO531" s="401"/>
      <c r="EP531" s="401"/>
      <c r="EQ531" s="401"/>
      <c r="ER531" s="401"/>
      <c r="ES531" s="401"/>
      <c r="ET531" s="401"/>
      <c r="EU531" s="401"/>
      <c r="EV531" s="401"/>
      <c r="EW531" s="401"/>
      <c r="EX531" s="401"/>
      <c r="EY531" s="401"/>
      <c r="EZ531" s="401"/>
      <c r="FA531" s="401"/>
      <c r="FB531" s="401"/>
      <c r="FC531" s="401"/>
      <c r="FD531" s="401"/>
      <c r="FE531" s="401"/>
      <c r="FF531" s="401"/>
      <c r="FG531" s="401"/>
      <c r="FH531" s="401"/>
      <c r="FI531" s="401"/>
      <c r="FJ531" s="401"/>
      <c r="FK531" s="401"/>
      <c r="FL531" s="401"/>
      <c r="FM531" s="401"/>
      <c r="FN531" s="401"/>
      <c r="FO531" s="401"/>
      <c r="FP531" s="401"/>
      <c r="FQ531" s="401"/>
      <c r="FR531" s="401"/>
      <c r="FS531" s="401"/>
      <c r="FT531" s="401"/>
      <c r="FU531" s="401"/>
      <c r="FV531" s="401"/>
      <c r="FW531" s="401"/>
      <c r="FX531" s="401"/>
      <c r="FY531" s="401"/>
      <c r="FZ531" s="401"/>
      <c r="GA531" s="401"/>
      <c r="GB531" s="401"/>
      <c r="GC531" s="401"/>
      <c r="GD531" s="401"/>
      <c r="GE531" s="401"/>
      <c r="GF531" s="401"/>
      <c r="GG531" s="401"/>
      <c r="GH531" s="401"/>
      <c r="GI531" s="401"/>
      <c r="GJ531" s="401"/>
      <c r="GK531" s="401"/>
      <c r="GL531" s="401"/>
      <c r="GM531" s="401"/>
      <c r="GN531" s="401"/>
      <c r="GO531" s="401"/>
      <c r="GP531" s="401"/>
      <c r="GQ531" s="401"/>
      <c r="GR531" s="401"/>
      <c r="GS531" s="401"/>
      <c r="GT531" s="401"/>
      <c r="GU531" s="401"/>
      <c r="GV531" s="401"/>
      <c r="GW531" s="401"/>
      <c r="GX531" s="401"/>
      <c r="GY531" s="401"/>
      <c r="GZ531" s="401"/>
      <c r="HA531" s="401"/>
      <c r="HB531" s="401"/>
      <c r="HC531" s="401"/>
      <c r="HD531" s="401"/>
      <c r="HE531" s="401"/>
      <c r="HF531" s="401"/>
      <c r="HG531" s="401"/>
      <c r="HH531" s="401"/>
      <c r="HI531" s="401"/>
      <c r="HJ531" s="401"/>
      <c r="HK531" s="401"/>
      <c r="HL531" s="401"/>
      <c r="HM531" s="401"/>
      <c r="HN531" s="401"/>
      <c r="HO531" s="401"/>
      <c r="HP531" s="401"/>
      <c r="HQ531" s="401"/>
      <c r="HR531" s="401"/>
      <c r="HS531" s="401"/>
      <c r="HT531" s="401"/>
      <c r="HU531" s="401"/>
      <c r="HV531" s="401"/>
      <c r="HW531" s="401"/>
      <c r="HX531" s="401"/>
      <c r="HY531" s="401"/>
      <c r="HZ531" s="401"/>
      <c r="IA531" s="401"/>
      <c r="IB531" s="401"/>
      <c r="IC531" s="401"/>
      <c r="ID531" s="401"/>
      <c r="IE531" s="401"/>
      <c r="IF531" s="401"/>
      <c r="IG531" s="401"/>
      <c r="IH531" s="401"/>
      <c r="II531" s="401"/>
      <c r="IJ531" s="401"/>
      <c r="IK531" s="401"/>
      <c r="IL531" s="401"/>
      <c r="IM531" s="401"/>
      <c r="IN531" s="401"/>
      <c r="IO531" s="401"/>
      <c r="IP531" s="401"/>
      <c r="IQ531" s="401"/>
      <c r="IR531" s="401"/>
      <c r="IS531" s="401"/>
      <c r="IT531" s="401"/>
      <c r="IU531" s="401"/>
      <c r="IV531" s="401"/>
      <c r="IW531" s="401"/>
      <c r="IX531" s="401"/>
      <c r="IY531" s="401"/>
      <c r="IZ531" s="401"/>
      <c r="JA531" s="401"/>
      <c r="JB531" s="401"/>
      <c r="JC531" s="401"/>
      <c r="JD531" s="401"/>
      <c r="JE531" s="401"/>
      <c r="JF531" s="401"/>
      <c r="JG531" s="401"/>
      <c r="JH531" s="401"/>
      <c r="JI531" s="401"/>
      <c r="JJ531" s="401"/>
      <c r="JK531" s="401"/>
      <c r="JL531" s="401"/>
      <c r="JM531" s="401"/>
      <c r="JN531" s="401"/>
      <c r="JO531" s="401"/>
      <c r="JP531" s="401"/>
      <c r="JQ531" s="401"/>
      <c r="JR531" s="401"/>
      <c r="JS531" s="401"/>
      <c r="JT531" s="401"/>
      <c r="JU531" s="401"/>
      <c r="JV531" s="401"/>
      <c r="JW531" s="401"/>
      <c r="JX531" s="401"/>
      <c r="JY531" s="401"/>
      <c r="JZ531" s="401"/>
      <c r="KA531" s="401"/>
      <c r="KB531" s="401"/>
      <c r="KC531" s="401"/>
      <c r="KD531" s="401"/>
      <c r="KE531" s="401"/>
      <c r="KF531" s="401"/>
      <c r="KG531" s="401"/>
      <c r="KH531" s="401"/>
      <c r="KI531" s="401"/>
      <c r="KJ531" s="401"/>
      <c r="KK531" s="401"/>
      <c r="KL531" s="401"/>
      <c r="KM531" s="401"/>
      <c r="KN531" s="401"/>
      <c r="KO531" s="401"/>
      <c r="KP531" s="401"/>
      <c r="KQ531" s="401"/>
      <c r="KR531" s="401"/>
      <c r="KS531" s="401"/>
      <c r="KT531" s="401"/>
      <c r="KU531" s="401"/>
      <c r="KV531" s="401"/>
      <c r="KW531" s="401"/>
      <c r="KX531" s="401"/>
      <c r="KY531" s="401"/>
      <c r="KZ531" s="401"/>
      <c r="LA531" s="401"/>
      <c r="LB531" s="401"/>
      <c r="LC531" s="401"/>
      <c r="LD531" s="401"/>
      <c r="LE531" s="401"/>
      <c r="LF531" s="401"/>
      <c r="LG531" s="401"/>
      <c r="LH531" s="401"/>
      <c r="LI531" s="401"/>
      <c r="LJ531" s="401"/>
      <c r="LK531" s="401"/>
      <c r="LL531" s="401"/>
      <c r="LM531" s="401"/>
      <c r="LN531" s="401"/>
      <c r="LO531" s="401"/>
      <c r="LP531" s="401"/>
      <c r="LQ531" s="401"/>
      <c r="LR531" s="401"/>
      <c r="LS531" s="401"/>
      <c r="LT531" s="401"/>
      <c r="LU531" s="401"/>
      <c r="LV531" s="401"/>
      <c r="LW531" s="401"/>
      <c r="LX531" s="401"/>
      <c r="LY531" s="401"/>
      <c r="LZ531" s="401"/>
      <c r="MA531" s="401"/>
      <c r="MB531" s="401"/>
      <c r="MC531" s="401"/>
      <c r="MD531" s="401"/>
      <c r="ME531" s="401"/>
      <c r="MF531" s="401"/>
      <c r="MG531" s="401"/>
      <c r="MH531" s="401"/>
      <c r="MI531" s="401"/>
      <c r="MJ531" s="401"/>
      <c r="MK531" s="401"/>
      <c r="ML531" s="401"/>
      <c r="MM531" s="401"/>
      <c r="MN531" s="401"/>
      <c r="MO531" s="401"/>
      <c r="MP531" s="401"/>
      <c r="MQ531" s="401"/>
      <c r="MR531" s="401"/>
      <c r="MS531" s="401"/>
      <c r="MT531" s="401"/>
      <c r="MU531" s="401"/>
      <c r="MV531" s="401"/>
      <c r="MW531" s="401"/>
      <c r="MX531" s="401"/>
      <c r="MY531" s="401"/>
      <c r="MZ531" s="401"/>
      <c r="NA531" s="401"/>
      <c r="NB531" s="401"/>
      <c r="NC531" s="401"/>
      <c r="ND531" s="401"/>
      <c r="NE531" s="401"/>
      <c r="NF531" s="401"/>
      <c r="NG531" s="401"/>
      <c r="NH531" s="401"/>
      <c r="NI531" s="401"/>
      <c r="NJ531" s="401"/>
      <c r="NK531" s="401"/>
      <c r="NL531" s="401"/>
      <c r="NM531" s="401"/>
      <c r="NN531" s="401"/>
      <c r="NO531" s="401"/>
      <c r="NP531" s="401"/>
      <c r="NQ531" s="401"/>
      <c r="NR531" s="401"/>
      <c r="NS531" s="401"/>
      <c r="NT531" s="401"/>
      <c r="NU531" s="401"/>
      <c r="NV531" s="401"/>
      <c r="NW531" s="401"/>
      <c r="NX531" s="401"/>
      <c r="NY531" s="401"/>
      <c r="NZ531" s="401"/>
      <c r="OA531" s="401"/>
      <c r="OB531" s="401"/>
      <c r="OC531" s="401"/>
      <c r="OD531" s="401"/>
      <c r="OE531" s="401"/>
      <c r="OF531" s="401"/>
      <c r="OG531" s="401"/>
      <c r="OH531" s="401"/>
      <c r="OI531" s="401"/>
      <c r="OJ531" s="401"/>
      <c r="OK531" s="401"/>
      <c r="OL531" s="401"/>
      <c r="OM531" s="401"/>
      <c r="ON531" s="401"/>
      <c r="OO531" s="401"/>
      <c r="OP531" s="401"/>
      <c r="OQ531" s="401"/>
      <c r="OR531" s="401"/>
      <c r="OS531" s="401"/>
      <c r="OT531" s="401"/>
      <c r="OU531" s="401"/>
      <c r="OV531" s="401"/>
      <c r="OW531" s="401"/>
      <c r="OX531" s="401"/>
      <c r="OY531" s="401"/>
      <c r="OZ531" s="401"/>
      <c r="PA531" s="401"/>
      <c r="PB531" s="401"/>
      <c r="PC531" s="401"/>
      <c r="PD531" s="401"/>
      <c r="PE531" s="401"/>
      <c r="PF531" s="401"/>
      <c r="PG531" s="401"/>
      <c r="PH531" s="401"/>
      <c r="PI531" s="401"/>
      <c r="PJ531" s="401"/>
      <c r="PK531" s="401"/>
      <c r="PL531" s="401"/>
      <c r="PM531" s="401"/>
      <c r="PN531" s="401"/>
      <c r="PO531" s="401"/>
      <c r="PP531" s="401"/>
      <c r="PQ531" s="401"/>
      <c r="PR531" s="401"/>
      <c r="PS531" s="401"/>
      <c r="PT531" s="401"/>
      <c r="PU531" s="401"/>
      <c r="PV531" s="401"/>
      <c r="PW531" s="401"/>
      <c r="PX531" s="401"/>
      <c r="PY531" s="401"/>
      <c r="PZ531" s="401"/>
      <c r="QA531" s="401"/>
      <c r="QB531" s="401"/>
      <c r="QC531" s="401"/>
      <c r="QD531" s="401"/>
      <c r="QE531" s="401"/>
      <c r="QF531" s="401"/>
      <c r="QG531" s="401"/>
      <c r="QH531" s="401"/>
      <c r="QI531" s="401"/>
      <c r="QJ531" s="401"/>
      <c r="QK531" s="401"/>
      <c r="QL531" s="401"/>
      <c r="QM531" s="401"/>
      <c r="QN531" s="401"/>
      <c r="QO531" s="401"/>
      <c r="QP531" s="401"/>
      <c r="QQ531" s="401"/>
      <c r="QR531" s="401"/>
      <c r="QS531" s="401"/>
      <c r="QT531" s="401"/>
      <c r="QU531" s="401"/>
      <c r="QV531" s="401"/>
      <c r="QW531" s="401"/>
      <c r="QX531" s="401"/>
      <c r="QY531" s="401"/>
      <c r="QZ531" s="401"/>
      <c r="RA531" s="401"/>
      <c r="RB531" s="401"/>
      <c r="RC531" s="401"/>
      <c r="RD531" s="401"/>
      <c r="RE531" s="401"/>
      <c r="RF531" s="401"/>
      <c r="RG531" s="401"/>
      <c r="RH531" s="401"/>
      <c r="RI531" s="401"/>
      <c r="RJ531" s="401"/>
      <c r="RK531" s="401"/>
      <c r="RL531" s="401"/>
      <c r="RM531" s="401"/>
      <c r="RN531" s="401"/>
      <c r="RO531" s="401"/>
      <c r="RP531" s="401"/>
      <c r="RQ531" s="401"/>
      <c r="RR531" s="401"/>
      <c r="RS531" s="401"/>
      <c r="RT531" s="401"/>
      <c r="RU531" s="401"/>
      <c r="RV531" s="401"/>
      <c r="RW531" s="401"/>
      <c r="RX531" s="401"/>
      <c r="RY531" s="401"/>
      <c r="RZ531" s="401"/>
      <c r="SA531" s="401"/>
      <c r="SB531" s="401"/>
      <c r="SC531" s="401"/>
      <c r="SD531" s="401"/>
      <c r="SE531" s="401"/>
      <c r="SF531" s="401"/>
      <c r="SG531" s="401"/>
      <c r="SH531" s="401"/>
      <c r="SI531" s="401"/>
      <c r="SJ531" s="401"/>
      <c r="SK531" s="401"/>
      <c r="SL531" s="401"/>
      <c r="SM531" s="401"/>
      <c r="SN531" s="401"/>
      <c r="SO531" s="401"/>
      <c r="SP531" s="401"/>
      <c r="SQ531" s="401"/>
      <c r="SR531" s="401"/>
      <c r="SS531" s="401"/>
      <c r="ST531" s="401"/>
      <c r="SU531" s="401"/>
      <c r="SV531" s="401"/>
      <c r="SW531" s="401"/>
      <c r="SX531" s="401"/>
      <c r="SY531" s="401"/>
      <c r="SZ531" s="401"/>
      <c r="TA531" s="401"/>
      <c r="TB531" s="401"/>
      <c r="TC531" s="401"/>
      <c r="TD531" s="401"/>
      <c r="TE531" s="401"/>
      <c r="TF531" s="401"/>
      <c r="TG531" s="401"/>
      <c r="TH531" s="401"/>
      <c r="TI531" s="401"/>
      <c r="TJ531" s="401"/>
      <c r="TK531" s="401"/>
      <c r="TL531" s="401"/>
      <c r="TM531" s="401"/>
      <c r="TN531" s="401"/>
      <c r="TO531" s="401"/>
      <c r="TP531" s="401"/>
      <c r="TQ531" s="401"/>
      <c r="TR531" s="401"/>
      <c r="TS531" s="401"/>
      <c r="TT531" s="401"/>
      <c r="TU531" s="401"/>
      <c r="TV531" s="401"/>
      <c r="TW531" s="401"/>
      <c r="TX531" s="401"/>
      <c r="TY531" s="401"/>
      <c r="TZ531" s="401"/>
      <c r="UA531" s="401"/>
      <c r="UB531" s="401"/>
      <c r="UC531" s="401"/>
      <c r="UD531" s="401"/>
      <c r="UE531" s="401"/>
      <c r="UF531" s="401"/>
      <c r="UG531" s="401"/>
      <c r="UH531" s="401"/>
      <c r="UI531" s="401"/>
      <c r="UJ531" s="401"/>
      <c r="UK531" s="401"/>
      <c r="UL531" s="401"/>
      <c r="UM531" s="401"/>
    </row>
    <row r="532" spans="1:559" s="401" customFormat="1" ht="13.95" customHeight="1">
      <c r="A532" s="953"/>
      <c r="B532" s="468" t="s">
        <v>1881</v>
      </c>
      <c r="C532" s="469" t="s">
        <v>688</v>
      </c>
      <c r="D532" s="469" t="s">
        <v>1911</v>
      </c>
      <c r="E532" s="469" t="s">
        <v>1912</v>
      </c>
      <c r="F532" s="470">
        <v>27.17</v>
      </c>
      <c r="G532" s="470">
        <v>1.42</v>
      </c>
      <c r="H532" s="470">
        <v>2.73</v>
      </c>
      <c r="I532" s="471">
        <f t="shared" ref="I532:L533" si="282">I531</f>
        <v>3</v>
      </c>
      <c r="J532" s="472">
        <f t="shared" si="282"/>
        <v>56.6</v>
      </c>
      <c r="K532" s="472">
        <f t="shared" si="282"/>
        <v>25.487728419770928</v>
      </c>
      <c r="L532" s="473">
        <f t="shared" si="282"/>
        <v>0.45031322296415066</v>
      </c>
      <c r="M532" s="474">
        <f t="shared" si="272"/>
        <v>1.1546733202465793</v>
      </c>
      <c r="N532" s="475">
        <f t="shared" si="273"/>
        <v>0.12411211450382968</v>
      </c>
      <c r="O532" s="475">
        <f t="shared" si="274"/>
        <v>0.75177577099234061</v>
      </c>
      <c r="P532" s="475">
        <f t="shared" si="275"/>
        <v>0.24822422900765936</v>
      </c>
      <c r="Q532" s="476">
        <f t="shared" si="276"/>
        <v>0.74467268702297806</v>
      </c>
      <c r="R532" s="477"/>
      <c r="S532" s="472"/>
      <c r="T532" s="472"/>
      <c r="U532" s="473"/>
      <c r="V532" s="478">
        <f t="shared" si="277"/>
        <v>29.43</v>
      </c>
      <c r="W532" s="478">
        <f t="shared" si="278"/>
        <v>1.196</v>
      </c>
      <c r="X532" s="479">
        <f t="shared" si="279"/>
        <v>30.483323190046029</v>
      </c>
      <c r="Y532" s="480" t="str">
        <f t="shared" si="280"/>
        <v>Accept</v>
      </c>
      <c r="Z532" s="479"/>
      <c r="AA532" s="479"/>
      <c r="AB532" s="481"/>
      <c r="AC532" s="481"/>
      <c r="AD532" s="479"/>
      <c r="AE532" s="481"/>
      <c r="AF532" s="464"/>
      <c r="AG532" s="482"/>
      <c r="AH532" s="482"/>
      <c r="AI532" s="483"/>
      <c r="AJ532" s="552"/>
      <c r="AK532" s="552"/>
      <c r="AL532" s="552"/>
    </row>
    <row r="533" spans="1:559" s="501" customFormat="1" ht="13.95" customHeight="1">
      <c r="A533" s="953"/>
      <c r="B533" s="484" t="s">
        <v>1881</v>
      </c>
      <c r="C533" s="485" t="s">
        <v>688</v>
      </c>
      <c r="D533" s="485" t="s">
        <v>1913</v>
      </c>
      <c r="E533" s="485" t="s">
        <v>1914</v>
      </c>
      <c r="F533" s="486">
        <v>71.489999999999995</v>
      </c>
      <c r="G533" s="486">
        <v>4.07</v>
      </c>
      <c r="H533" s="486">
        <v>7.43</v>
      </c>
      <c r="I533" s="487">
        <f t="shared" si="282"/>
        <v>3</v>
      </c>
      <c r="J533" s="488">
        <f t="shared" si="282"/>
        <v>56.6</v>
      </c>
      <c r="K533" s="488">
        <f t="shared" si="282"/>
        <v>25.487728419770928</v>
      </c>
      <c r="L533" s="489">
        <f t="shared" si="282"/>
        <v>0.45031322296415066</v>
      </c>
      <c r="M533" s="490">
        <f t="shared" si="272"/>
        <v>0.58420270942818753</v>
      </c>
      <c r="N533" s="491">
        <f t="shared" si="273"/>
        <v>0.72045803056497881</v>
      </c>
      <c r="O533" s="491">
        <f t="shared" si="274"/>
        <v>0.44091606112995763</v>
      </c>
      <c r="P533" s="491">
        <f t="shared" si="275"/>
        <v>0.55908393887004237</v>
      </c>
      <c r="Q533" s="492">
        <f t="shared" si="276"/>
        <v>1.6772518166101271</v>
      </c>
      <c r="R533" s="493"/>
      <c r="S533" s="488"/>
      <c r="T533" s="488"/>
      <c r="U533" s="489"/>
      <c r="V533" s="494">
        <f t="shared" si="277"/>
        <v>14.889999999999993</v>
      </c>
      <c r="W533" s="494">
        <f t="shared" si="278"/>
        <v>1.196</v>
      </c>
      <c r="X533" s="495">
        <f t="shared" si="279"/>
        <v>30.483323190046029</v>
      </c>
      <c r="Y533" s="496" t="str">
        <f t="shared" si="280"/>
        <v>Accept</v>
      </c>
      <c r="Z533" s="495"/>
      <c r="AA533" s="495"/>
      <c r="AB533" s="497"/>
      <c r="AC533" s="497"/>
      <c r="AD533" s="495"/>
      <c r="AE533" s="497"/>
      <c r="AF533" s="498"/>
      <c r="AG533" s="499"/>
      <c r="AH533" s="499"/>
      <c r="AI533" s="500"/>
      <c r="AJ533" s="552"/>
      <c r="AK533" s="552"/>
      <c r="AL533" s="552"/>
      <c r="AM533" s="401"/>
      <c r="AN533" s="401"/>
      <c r="AO533" s="401"/>
      <c r="AP533" s="401"/>
      <c r="AQ533" s="401"/>
      <c r="AR533" s="401"/>
      <c r="AS533" s="401"/>
      <c r="AT533" s="401"/>
      <c r="AU533" s="401"/>
      <c r="AV533" s="401"/>
      <c r="AW533" s="401"/>
      <c r="AX533" s="401"/>
      <c r="AY533" s="401"/>
      <c r="AZ533" s="401"/>
      <c r="BA533" s="401"/>
      <c r="BB533" s="401"/>
      <c r="BC533" s="401"/>
      <c r="BD533" s="401"/>
      <c r="BE533" s="401"/>
      <c r="BF533" s="401"/>
      <c r="BG533" s="401"/>
      <c r="BH533" s="401"/>
      <c r="BI533" s="401"/>
      <c r="BJ533" s="401"/>
      <c r="BK533" s="401"/>
      <c r="BL533" s="401"/>
      <c r="BM533" s="401"/>
      <c r="BN533" s="401"/>
      <c r="BO533" s="401"/>
      <c r="BP533" s="401"/>
      <c r="BQ533" s="401"/>
      <c r="BR533" s="401"/>
      <c r="BS533" s="401"/>
      <c r="BT533" s="401"/>
      <c r="BU533" s="401"/>
      <c r="BV533" s="401"/>
      <c r="BW533" s="401"/>
      <c r="BX533" s="401"/>
      <c r="BY533" s="401"/>
      <c r="BZ533" s="401"/>
      <c r="CA533" s="401"/>
      <c r="CB533" s="401"/>
      <c r="CC533" s="401"/>
      <c r="CD533" s="401"/>
      <c r="CE533" s="401"/>
      <c r="CF533" s="401"/>
      <c r="CG533" s="401"/>
      <c r="CH533" s="401"/>
      <c r="CI533" s="401"/>
      <c r="CJ533" s="401"/>
      <c r="CK533" s="401"/>
      <c r="CL533" s="401"/>
      <c r="CM533" s="401"/>
      <c r="CN533" s="401"/>
      <c r="CO533" s="401"/>
      <c r="CP533" s="401"/>
      <c r="CQ533" s="401"/>
      <c r="CR533" s="401"/>
      <c r="CS533" s="401"/>
      <c r="CT533" s="401"/>
      <c r="CU533" s="401"/>
      <c r="CV533" s="401"/>
      <c r="CW533" s="401"/>
      <c r="CX533" s="401"/>
      <c r="CY533" s="401"/>
      <c r="CZ533" s="401"/>
      <c r="DA533" s="401"/>
      <c r="DB533" s="401"/>
      <c r="DC533" s="401"/>
      <c r="DD533" s="401"/>
      <c r="DE533" s="401"/>
      <c r="DF533" s="401"/>
      <c r="DG533" s="401"/>
      <c r="DH533" s="401"/>
      <c r="DI533" s="401"/>
      <c r="DJ533" s="401"/>
      <c r="DK533" s="401"/>
      <c r="DL533" s="401"/>
      <c r="DM533" s="401"/>
      <c r="DN533" s="401"/>
      <c r="DO533" s="401"/>
      <c r="DP533" s="401"/>
      <c r="DQ533" s="401"/>
      <c r="DR533" s="401"/>
      <c r="DS533" s="401"/>
      <c r="DT533" s="401"/>
      <c r="DU533" s="401"/>
      <c r="DV533" s="401"/>
      <c r="DW533" s="401"/>
      <c r="DX533" s="401"/>
      <c r="DY533" s="401"/>
      <c r="DZ533" s="401"/>
      <c r="EA533" s="401"/>
      <c r="EB533" s="401"/>
      <c r="EC533" s="401"/>
      <c r="ED533" s="401"/>
      <c r="EE533" s="401"/>
      <c r="EF533" s="401"/>
      <c r="EG533" s="401"/>
      <c r="EH533" s="401"/>
      <c r="EI533" s="401"/>
      <c r="EJ533" s="401"/>
      <c r="EK533" s="401"/>
      <c r="EL533" s="401"/>
      <c r="EM533" s="401"/>
      <c r="EN533" s="401"/>
      <c r="EO533" s="401"/>
      <c r="EP533" s="401"/>
      <c r="EQ533" s="401"/>
      <c r="ER533" s="401"/>
      <c r="ES533" s="401"/>
      <c r="ET533" s="401"/>
      <c r="EU533" s="401"/>
      <c r="EV533" s="401"/>
      <c r="EW533" s="401"/>
      <c r="EX533" s="401"/>
      <c r="EY533" s="401"/>
      <c r="EZ533" s="401"/>
      <c r="FA533" s="401"/>
      <c r="FB533" s="401"/>
      <c r="FC533" s="401"/>
      <c r="FD533" s="401"/>
      <c r="FE533" s="401"/>
      <c r="FF533" s="401"/>
      <c r="FG533" s="401"/>
      <c r="FH533" s="401"/>
      <c r="FI533" s="401"/>
      <c r="FJ533" s="401"/>
      <c r="FK533" s="401"/>
      <c r="FL533" s="401"/>
      <c r="FM533" s="401"/>
      <c r="FN533" s="401"/>
      <c r="FO533" s="401"/>
      <c r="FP533" s="401"/>
      <c r="FQ533" s="401"/>
      <c r="FR533" s="401"/>
      <c r="FS533" s="401"/>
      <c r="FT533" s="401"/>
      <c r="FU533" s="401"/>
      <c r="FV533" s="401"/>
      <c r="FW533" s="401"/>
      <c r="FX533" s="401"/>
      <c r="FY533" s="401"/>
      <c r="FZ533" s="401"/>
      <c r="GA533" s="401"/>
      <c r="GB533" s="401"/>
      <c r="GC533" s="401"/>
      <c r="GD533" s="401"/>
      <c r="GE533" s="401"/>
      <c r="GF533" s="401"/>
      <c r="GG533" s="401"/>
      <c r="GH533" s="401"/>
      <c r="GI533" s="401"/>
      <c r="GJ533" s="401"/>
      <c r="GK533" s="401"/>
      <c r="GL533" s="401"/>
      <c r="GM533" s="401"/>
      <c r="GN533" s="401"/>
      <c r="GO533" s="401"/>
      <c r="GP533" s="401"/>
      <c r="GQ533" s="401"/>
      <c r="GR533" s="401"/>
      <c r="GS533" s="401"/>
      <c r="GT533" s="401"/>
      <c r="GU533" s="401"/>
      <c r="GV533" s="401"/>
      <c r="GW533" s="401"/>
      <c r="GX533" s="401"/>
      <c r="GY533" s="401"/>
      <c r="GZ533" s="401"/>
      <c r="HA533" s="401"/>
      <c r="HB533" s="401"/>
      <c r="HC533" s="401"/>
      <c r="HD533" s="401"/>
      <c r="HE533" s="401"/>
      <c r="HF533" s="401"/>
      <c r="HG533" s="401"/>
      <c r="HH533" s="401"/>
      <c r="HI533" s="401"/>
      <c r="HJ533" s="401"/>
      <c r="HK533" s="401"/>
      <c r="HL533" s="401"/>
      <c r="HM533" s="401"/>
      <c r="HN533" s="401"/>
      <c r="HO533" s="401"/>
      <c r="HP533" s="401"/>
      <c r="HQ533" s="401"/>
      <c r="HR533" s="401"/>
      <c r="HS533" s="401"/>
      <c r="HT533" s="401"/>
      <c r="HU533" s="401"/>
      <c r="HV533" s="401"/>
      <c r="HW533" s="401"/>
      <c r="HX533" s="401"/>
      <c r="HY533" s="401"/>
      <c r="HZ533" s="401"/>
      <c r="IA533" s="401"/>
      <c r="IB533" s="401"/>
      <c r="IC533" s="401"/>
      <c r="ID533" s="401"/>
      <c r="IE533" s="401"/>
      <c r="IF533" s="401"/>
      <c r="IG533" s="401"/>
      <c r="IH533" s="401"/>
      <c r="II533" s="401"/>
      <c r="IJ533" s="401"/>
      <c r="IK533" s="401"/>
      <c r="IL533" s="401"/>
      <c r="IM533" s="401"/>
      <c r="IN533" s="401"/>
      <c r="IO533" s="401"/>
      <c r="IP533" s="401"/>
      <c r="IQ533" s="401"/>
      <c r="IR533" s="401"/>
      <c r="IS533" s="401"/>
      <c r="IT533" s="401"/>
      <c r="IU533" s="401"/>
      <c r="IV533" s="401"/>
      <c r="IW533" s="401"/>
      <c r="IX533" s="401"/>
      <c r="IY533" s="401"/>
      <c r="IZ533" s="401"/>
      <c r="JA533" s="401"/>
      <c r="JB533" s="401"/>
      <c r="JC533" s="401"/>
      <c r="JD533" s="401"/>
      <c r="JE533" s="401"/>
      <c r="JF533" s="401"/>
      <c r="JG533" s="401"/>
      <c r="JH533" s="401"/>
      <c r="JI533" s="401"/>
      <c r="JJ533" s="401"/>
      <c r="JK533" s="401"/>
      <c r="JL533" s="401"/>
      <c r="JM533" s="401"/>
      <c r="JN533" s="401"/>
      <c r="JO533" s="401"/>
      <c r="JP533" s="401"/>
      <c r="JQ533" s="401"/>
      <c r="JR533" s="401"/>
      <c r="JS533" s="401"/>
      <c r="JT533" s="401"/>
      <c r="JU533" s="401"/>
      <c r="JV533" s="401"/>
      <c r="JW533" s="401"/>
      <c r="JX533" s="401"/>
      <c r="JY533" s="401"/>
      <c r="JZ533" s="401"/>
      <c r="KA533" s="401"/>
      <c r="KB533" s="401"/>
      <c r="KC533" s="401"/>
      <c r="KD533" s="401"/>
      <c r="KE533" s="401"/>
      <c r="KF533" s="401"/>
      <c r="KG533" s="401"/>
      <c r="KH533" s="401"/>
      <c r="KI533" s="401"/>
      <c r="KJ533" s="401"/>
      <c r="KK533" s="401"/>
      <c r="KL533" s="401"/>
      <c r="KM533" s="401"/>
      <c r="KN533" s="401"/>
      <c r="KO533" s="401"/>
      <c r="KP533" s="401"/>
      <c r="KQ533" s="401"/>
      <c r="KR533" s="401"/>
      <c r="KS533" s="401"/>
      <c r="KT533" s="401"/>
      <c r="KU533" s="401"/>
      <c r="KV533" s="401"/>
      <c r="KW533" s="401"/>
      <c r="KX533" s="401"/>
      <c r="KY533" s="401"/>
      <c r="KZ533" s="401"/>
      <c r="LA533" s="401"/>
      <c r="LB533" s="401"/>
      <c r="LC533" s="401"/>
      <c r="LD533" s="401"/>
      <c r="LE533" s="401"/>
      <c r="LF533" s="401"/>
      <c r="LG533" s="401"/>
      <c r="LH533" s="401"/>
      <c r="LI533" s="401"/>
      <c r="LJ533" s="401"/>
      <c r="LK533" s="401"/>
      <c r="LL533" s="401"/>
      <c r="LM533" s="401"/>
      <c r="LN533" s="401"/>
      <c r="LO533" s="401"/>
      <c r="LP533" s="401"/>
      <c r="LQ533" s="401"/>
      <c r="LR533" s="401"/>
      <c r="LS533" s="401"/>
      <c r="LT533" s="401"/>
      <c r="LU533" s="401"/>
      <c r="LV533" s="401"/>
      <c r="LW533" s="401"/>
      <c r="LX533" s="401"/>
      <c r="LY533" s="401"/>
      <c r="LZ533" s="401"/>
      <c r="MA533" s="401"/>
      <c r="MB533" s="401"/>
      <c r="MC533" s="401"/>
      <c r="MD533" s="401"/>
      <c r="ME533" s="401"/>
      <c r="MF533" s="401"/>
      <c r="MG533" s="401"/>
      <c r="MH533" s="401"/>
      <c r="MI533" s="401"/>
      <c r="MJ533" s="401"/>
      <c r="MK533" s="401"/>
      <c r="ML533" s="401"/>
      <c r="MM533" s="401"/>
      <c r="MN533" s="401"/>
      <c r="MO533" s="401"/>
      <c r="MP533" s="401"/>
      <c r="MQ533" s="401"/>
      <c r="MR533" s="401"/>
      <c r="MS533" s="401"/>
      <c r="MT533" s="401"/>
      <c r="MU533" s="401"/>
      <c r="MV533" s="401"/>
      <c r="MW533" s="401"/>
      <c r="MX533" s="401"/>
      <c r="MY533" s="401"/>
      <c r="MZ533" s="401"/>
      <c r="NA533" s="401"/>
      <c r="NB533" s="401"/>
      <c r="NC533" s="401"/>
      <c r="ND533" s="401"/>
      <c r="NE533" s="401"/>
      <c r="NF533" s="401"/>
      <c r="NG533" s="401"/>
      <c r="NH533" s="401"/>
      <c r="NI533" s="401"/>
      <c r="NJ533" s="401"/>
      <c r="NK533" s="401"/>
      <c r="NL533" s="401"/>
      <c r="NM533" s="401"/>
      <c r="NN533" s="401"/>
      <c r="NO533" s="401"/>
      <c r="NP533" s="401"/>
      <c r="NQ533" s="401"/>
      <c r="NR533" s="401"/>
      <c r="NS533" s="401"/>
      <c r="NT533" s="401"/>
      <c r="NU533" s="401"/>
      <c r="NV533" s="401"/>
      <c r="NW533" s="401"/>
      <c r="NX533" s="401"/>
      <c r="NY533" s="401"/>
      <c r="NZ533" s="401"/>
      <c r="OA533" s="401"/>
      <c r="OB533" s="401"/>
      <c r="OC533" s="401"/>
      <c r="OD533" s="401"/>
      <c r="OE533" s="401"/>
      <c r="OF533" s="401"/>
      <c r="OG533" s="401"/>
      <c r="OH533" s="401"/>
      <c r="OI533" s="401"/>
      <c r="OJ533" s="401"/>
      <c r="OK533" s="401"/>
      <c r="OL533" s="401"/>
      <c r="OM533" s="401"/>
      <c r="ON533" s="401"/>
      <c r="OO533" s="401"/>
      <c r="OP533" s="401"/>
      <c r="OQ533" s="401"/>
      <c r="OR533" s="401"/>
      <c r="OS533" s="401"/>
      <c r="OT533" s="401"/>
      <c r="OU533" s="401"/>
      <c r="OV533" s="401"/>
      <c r="OW533" s="401"/>
      <c r="OX533" s="401"/>
      <c r="OY533" s="401"/>
      <c r="OZ533" s="401"/>
      <c r="PA533" s="401"/>
      <c r="PB533" s="401"/>
      <c r="PC533" s="401"/>
      <c r="PD533" s="401"/>
      <c r="PE533" s="401"/>
      <c r="PF533" s="401"/>
      <c r="PG533" s="401"/>
      <c r="PH533" s="401"/>
      <c r="PI533" s="401"/>
      <c r="PJ533" s="401"/>
      <c r="PK533" s="401"/>
      <c r="PL533" s="401"/>
      <c r="PM533" s="401"/>
      <c r="PN533" s="401"/>
      <c r="PO533" s="401"/>
      <c r="PP533" s="401"/>
      <c r="PQ533" s="401"/>
      <c r="PR533" s="401"/>
      <c r="PS533" s="401"/>
      <c r="PT533" s="401"/>
      <c r="PU533" s="401"/>
      <c r="PV533" s="401"/>
      <c r="PW533" s="401"/>
      <c r="PX533" s="401"/>
      <c r="PY533" s="401"/>
      <c r="PZ533" s="401"/>
      <c r="QA533" s="401"/>
      <c r="QB533" s="401"/>
      <c r="QC533" s="401"/>
      <c r="QD533" s="401"/>
      <c r="QE533" s="401"/>
      <c r="QF533" s="401"/>
      <c r="QG533" s="401"/>
      <c r="QH533" s="401"/>
      <c r="QI533" s="401"/>
      <c r="QJ533" s="401"/>
      <c r="QK533" s="401"/>
      <c r="QL533" s="401"/>
      <c r="QM533" s="401"/>
      <c r="QN533" s="401"/>
      <c r="QO533" s="401"/>
      <c r="QP533" s="401"/>
      <c r="QQ533" s="401"/>
      <c r="QR533" s="401"/>
      <c r="QS533" s="401"/>
      <c r="QT533" s="401"/>
      <c r="QU533" s="401"/>
      <c r="QV533" s="401"/>
      <c r="QW533" s="401"/>
      <c r="QX533" s="401"/>
      <c r="QY533" s="401"/>
      <c r="QZ533" s="401"/>
      <c r="RA533" s="401"/>
      <c r="RB533" s="401"/>
      <c r="RC533" s="401"/>
      <c r="RD533" s="401"/>
      <c r="RE533" s="401"/>
      <c r="RF533" s="401"/>
      <c r="RG533" s="401"/>
      <c r="RH533" s="401"/>
      <c r="RI533" s="401"/>
      <c r="RJ533" s="401"/>
      <c r="RK533" s="401"/>
      <c r="RL533" s="401"/>
      <c r="RM533" s="401"/>
      <c r="RN533" s="401"/>
      <c r="RO533" s="401"/>
      <c r="RP533" s="401"/>
      <c r="RQ533" s="401"/>
      <c r="RR533" s="401"/>
      <c r="RS533" s="401"/>
      <c r="RT533" s="401"/>
      <c r="RU533" s="401"/>
      <c r="RV533" s="401"/>
      <c r="RW533" s="401"/>
      <c r="RX533" s="401"/>
      <c r="RY533" s="401"/>
      <c r="RZ533" s="401"/>
      <c r="SA533" s="401"/>
      <c r="SB533" s="401"/>
      <c r="SC533" s="401"/>
      <c r="SD533" s="401"/>
      <c r="SE533" s="401"/>
      <c r="SF533" s="401"/>
      <c r="SG533" s="401"/>
      <c r="SH533" s="401"/>
      <c r="SI533" s="401"/>
      <c r="SJ533" s="401"/>
      <c r="SK533" s="401"/>
      <c r="SL533" s="401"/>
      <c r="SM533" s="401"/>
      <c r="SN533" s="401"/>
      <c r="SO533" s="401"/>
      <c r="SP533" s="401"/>
      <c r="SQ533" s="401"/>
      <c r="SR533" s="401"/>
      <c r="SS533" s="401"/>
      <c r="ST533" s="401"/>
      <c r="SU533" s="401"/>
      <c r="SV533" s="401"/>
      <c r="SW533" s="401"/>
      <c r="SX533" s="401"/>
      <c r="SY533" s="401"/>
      <c r="SZ533" s="401"/>
      <c r="TA533" s="401"/>
      <c r="TB533" s="401"/>
      <c r="TC533" s="401"/>
      <c r="TD533" s="401"/>
      <c r="TE533" s="401"/>
      <c r="TF533" s="401"/>
      <c r="TG533" s="401"/>
      <c r="TH533" s="401"/>
      <c r="TI533" s="401"/>
      <c r="TJ533" s="401"/>
      <c r="TK533" s="401"/>
      <c r="TL533" s="401"/>
      <c r="TM533" s="401"/>
      <c r="TN533" s="401"/>
      <c r="TO533" s="401"/>
      <c r="TP533" s="401"/>
      <c r="TQ533" s="401"/>
      <c r="TR533" s="401"/>
      <c r="TS533" s="401"/>
      <c r="TT533" s="401"/>
      <c r="TU533" s="401"/>
      <c r="TV533" s="401"/>
      <c r="TW533" s="401"/>
      <c r="TX533" s="401"/>
      <c r="TY533" s="401"/>
      <c r="TZ533" s="401"/>
      <c r="UA533" s="401"/>
      <c r="UB533" s="401"/>
      <c r="UC533" s="401"/>
      <c r="UD533" s="401"/>
      <c r="UE533" s="401"/>
      <c r="UF533" s="401"/>
      <c r="UG533" s="401"/>
      <c r="UH533" s="401"/>
      <c r="UI533" s="401"/>
      <c r="UJ533" s="401"/>
      <c r="UK533" s="401"/>
      <c r="UL533" s="401"/>
      <c r="UM533" s="401"/>
    </row>
    <row r="534" spans="1:559" s="467" customFormat="1" ht="13.95" customHeight="1">
      <c r="A534" s="953"/>
      <c r="B534" s="450" t="s">
        <v>1881</v>
      </c>
      <c r="C534" s="451" t="s">
        <v>664</v>
      </c>
      <c r="D534" s="451" t="s">
        <v>1915</v>
      </c>
      <c r="E534" s="451" t="s">
        <v>1916</v>
      </c>
      <c r="F534" s="452">
        <v>54.79</v>
      </c>
      <c r="G534" s="452">
        <v>1.18</v>
      </c>
      <c r="H534" s="452">
        <v>4.8899999999999997</v>
      </c>
      <c r="I534" s="453">
        <f>COUNT(F534:F536)</f>
        <v>3</v>
      </c>
      <c r="J534" s="458">
        <f>AVERAGE(F534:F536)</f>
        <v>38.896666666666668</v>
      </c>
      <c r="K534" s="458">
        <f>STDEV(F534:F536)</f>
        <v>23.316108880628711</v>
      </c>
      <c r="L534" s="459">
        <f>K534/J534</f>
        <v>0.59943719806226869</v>
      </c>
      <c r="M534" s="454">
        <f t="shared" si="272"/>
        <v>0.68164604200050261</v>
      </c>
      <c r="N534" s="455">
        <f t="shared" si="273"/>
        <v>0.75226860299327636</v>
      </c>
      <c r="O534" s="455">
        <f t="shared" si="274"/>
        <v>0.50453720598655272</v>
      </c>
      <c r="P534" s="455">
        <f t="shared" si="275"/>
        <v>0.49546279401344728</v>
      </c>
      <c r="Q534" s="456">
        <f t="shared" si="276"/>
        <v>1.4863883820403418</v>
      </c>
      <c r="R534" s="457">
        <f>COUNT(F534:F536)</f>
        <v>3</v>
      </c>
      <c r="S534" s="458">
        <f>AVERAGE(F534:F536)</f>
        <v>38.896666666666668</v>
      </c>
      <c r="T534" s="458">
        <f>STDEV(F534:F536)</f>
        <v>23.316108880628711</v>
      </c>
      <c r="U534" s="459">
        <f>T534/S534</f>
        <v>0.59943719806226869</v>
      </c>
      <c r="V534" s="460">
        <f t="shared" si="277"/>
        <v>15.893333333333331</v>
      </c>
      <c r="W534" s="460">
        <f t="shared" si="278"/>
        <v>1.196</v>
      </c>
      <c r="X534" s="461">
        <f t="shared" si="279"/>
        <v>27.886066221231939</v>
      </c>
      <c r="Y534" s="462" t="str">
        <f t="shared" si="280"/>
        <v>Accept</v>
      </c>
      <c r="Z534" s="461"/>
      <c r="AA534" s="461"/>
      <c r="AB534" s="463"/>
      <c r="AC534" s="463"/>
      <c r="AD534" s="461"/>
      <c r="AE534" s="463"/>
      <c r="AF534" s="514">
        <f>COUNT(F534:F536)</f>
        <v>3</v>
      </c>
      <c r="AG534" s="515">
        <f>AVERAGE(F534:F536)</f>
        <v>38.896666666666668</v>
      </c>
      <c r="AH534" s="515">
        <f>STDEV(F534:F536)</f>
        <v>23.316108880628711</v>
      </c>
      <c r="AI534" s="516">
        <f>AH534/AG534</f>
        <v>0.59943719806226869</v>
      </c>
      <c r="AJ534" s="552"/>
      <c r="AK534" s="552"/>
      <c r="AL534" s="552"/>
      <c r="AM534" s="401"/>
      <c r="AN534" s="401"/>
      <c r="AO534" s="401"/>
      <c r="AP534" s="401"/>
      <c r="AQ534" s="401"/>
      <c r="AR534" s="401"/>
      <c r="AS534" s="401"/>
      <c r="AT534" s="401"/>
      <c r="AU534" s="401"/>
      <c r="AV534" s="401"/>
      <c r="AW534" s="401"/>
      <c r="AX534" s="401"/>
      <c r="AY534" s="401"/>
      <c r="AZ534" s="401"/>
      <c r="BA534" s="401"/>
      <c r="BB534" s="401"/>
      <c r="BC534" s="401"/>
      <c r="BD534" s="401"/>
      <c r="BE534" s="401"/>
      <c r="BF534" s="401"/>
      <c r="BG534" s="401"/>
      <c r="BH534" s="401"/>
      <c r="BI534" s="401"/>
      <c r="BJ534" s="401"/>
      <c r="BK534" s="401"/>
      <c r="BL534" s="401"/>
      <c r="BM534" s="401"/>
      <c r="BN534" s="401"/>
      <c r="BO534" s="401"/>
      <c r="BP534" s="401"/>
      <c r="BQ534" s="401"/>
      <c r="BR534" s="401"/>
      <c r="BS534" s="401"/>
      <c r="BT534" s="401"/>
      <c r="BU534" s="401"/>
      <c r="BV534" s="401"/>
      <c r="BW534" s="401"/>
      <c r="BX534" s="401"/>
      <c r="BY534" s="401"/>
      <c r="BZ534" s="401"/>
      <c r="CA534" s="401"/>
      <c r="CB534" s="401"/>
      <c r="CC534" s="401"/>
      <c r="CD534" s="401"/>
      <c r="CE534" s="401"/>
      <c r="CF534" s="401"/>
      <c r="CG534" s="401"/>
      <c r="CH534" s="401"/>
      <c r="CI534" s="401"/>
      <c r="CJ534" s="401"/>
      <c r="CK534" s="401"/>
      <c r="CL534" s="401"/>
      <c r="CM534" s="401"/>
      <c r="CN534" s="401"/>
      <c r="CO534" s="401"/>
      <c r="CP534" s="401"/>
      <c r="CQ534" s="401"/>
      <c r="CR534" s="401"/>
      <c r="CS534" s="401"/>
      <c r="CT534" s="401"/>
      <c r="CU534" s="401"/>
      <c r="CV534" s="401"/>
      <c r="CW534" s="401"/>
      <c r="CX534" s="401"/>
      <c r="CY534" s="401"/>
      <c r="CZ534" s="401"/>
      <c r="DA534" s="401"/>
      <c r="DB534" s="401"/>
      <c r="DC534" s="401"/>
      <c r="DD534" s="401"/>
      <c r="DE534" s="401"/>
      <c r="DF534" s="401"/>
      <c r="DG534" s="401"/>
      <c r="DH534" s="401"/>
      <c r="DI534" s="401"/>
      <c r="DJ534" s="401"/>
      <c r="DK534" s="401"/>
      <c r="DL534" s="401"/>
      <c r="DM534" s="401"/>
      <c r="DN534" s="401"/>
      <c r="DO534" s="401"/>
      <c r="DP534" s="401"/>
      <c r="DQ534" s="401"/>
      <c r="DR534" s="401"/>
      <c r="DS534" s="401"/>
      <c r="DT534" s="401"/>
      <c r="DU534" s="401"/>
      <c r="DV534" s="401"/>
      <c r="DW534" s="401"/>
      <c r="DX534" s="401"/>
      <c r="DY534" s="401"/>
      <c r="DZ534" s="401"/>
      <c r="EA534" s="401"/>
      <c r="EB534" s="401"/>
      <c r="EC534" s="401"/>
      <c r="ED534" s="401"/>
      <c r="EE534" s="401"/>
      <c r="EF534" s="401"/>
      <c r="EG534" s="401"/>
      <c r="EH534" s="401"/>
      <c r="EI534" s="401"/>
      <c r="EJ534" s="401"/>
      <c r="EK534" s="401"/>
      <c r="EL534" s="401"/>
      <c r="EM534" s="401"/>
      <c r="EN534" s="401"/>
      <c r="EO534" s="401"/>
      <c r="EP534" s="401"/>
      <c r="EQ534" s="401"/>
      <c r="ER534" s="401"/>
      <c r="ES534" s="401"/>
      <c r="ET534" s="401"/>
      <c r="EU534" s="401"/>
      <c r="EV534" s="401"/>
      <c r="EW534" s="401"/>
      <c r="EX534" s="401"/>
      <c r="EY534" s="401"/>
      <c r="EZ534" s="401"/>
      <c r="FA534" s="401"/>
      <c r="FB534" s="401"/>
      <c r="FC534" s="401"/>
      <c r="FD534" s="401"/>
      <c r="FE534" s="401"/>
      <c r="FF534" s="401"/>
      <c r="FG534" s="401"/>
      <c r="FH534" s="401"/>
      <c r="FI534" s="401"/>
      <c r="FJ534" s="401"/>
      <c r="FK534" s="401"/>
      <c r="FL534" s="401"/>
      <c r="FM534" s="401"/>
      <c r="FN534" s="401"/>
      <c r="FO534" s="401"/>
      <c r="FP534" s="401"/>
      <c r="FQ534" s="401"/>
      <c r="FR534" s="401"/>
      <c r="FS534" s="401"/>
      <c r="FT534" s="401"/>
      <c r="FU534" s="401"/>
      <c r="FV534" s="401"/>
      <c r="FW534" s="401"/>
      <c r="FX534" s="401"/>
      <c r="FY534" s="401"/>
      <c r="FZ534" s="401"/>
      <c r="GA534" s="401"/>
      <c r="GB534" s="401"/>
      <c r="GC534" s="401"/>
      <c r="GD534" s="401"/>
      <c r="GE534" s="401"/>
      <c r="GF534" s="401"/>
      <c r="GG534" s="401"/>
      <c r="GH534" s="401"/>
      <c r="GI534" s="401"/>
      <c r="GJ534" s="401"/>
      <c r="GK534" s="401"/>
      <c r="GL534" s="401"/>
      <c r="GM534" s="401"/>
      <c r="GN534" s="401"/>
      <c r="GO534" s="401"/>
      <c r="GP534" s="401"/>
      <c r="GQ534" s="401"/>
      <c r="GR534" s="401"/>
      <c r="GS534" s="401"/>
      <c r="GT534" s="401"/>
      <c r="GU534" s="401"/>
      <c r="GV534" s="401"/>
      <c r="GW534" s="401"/>
      <c r="GX534" s="401"/>
      <c r="GY534" s="401"/>
      <c r="GZ534" s="401"/>
      <c r="HA534" s="401"/>
      <c r="HB534" s="401"/>
      <c r="HC534" s="401"/>
      <c r="HD534" s="401"/>
      <c r="HE534" s="401"/>
      <c r="HF534" s="401"/>
      <c r="HG534" s="401"/>
      <c r="HH534" s="401"/>
      <c r="HI534" s="401"/>
      <c r="HJ534" s="401"/>
      <c r="HK534" s="401"/>
      <c r="HL534" s="401"/>
      <c r="HM534" s="401"/>
      <c r="HN534" s="401"/>
      <c r="HO534" s="401"/>
      <c r="HP534" s="401"/>
      <c r="HQ534" s="401"/>
      <c r="HR534" s="401"/>
      <c r="HS534" s="401"/>
      <c r="HT534" s="401"/>
      <c r="HU534" s="401"/>
      <c r="HV534" s="401"/>
      <c r="HW534" s="401"/>
      <c r="HX534" s="401"/>
      <c r="HY534" s="401"/>
      <c r="HZ534" s="401"/>
      <c r="IA534" s="401"/>
      <c r="IB534" s="401"/>
      <c r="IC534" s="401"/>
      <c r="ID534" s="401"/>
      <c r="IE534" s="401"/>
      <c r="IF534" s="401"/>
      <c r="IG534" s="401"/>
      <c r="IH534" s="401"/>
      <c r="II534" s="401"/>
      <c r="IJ534" s="401"/>
      <c r="IK534" s="401"/>
      <c r="IL534" s="401"/>
      <c r="IM534" s="401"/>
      <c r="IN534" s="401"/>
      <c r="IO534" s="401"/>
      <c r="IP534" s="401"/>
      <c r="IQ534" s="401"/>
      <c r="IR534" s="401"/>
      <c r="IS534" s="401"/>
      <c r="IT534" s="401"/>
      <c r="IU534" s="401"/>
      <c r="IV534" s="401"/>
      <c r="IW534" s="401"/>
      <c r="IX534" s="401"/>
      <c r="IY534" s="401"/>
      <c r="IZ534" s="401"/>
      <c r="JA534" s="401"/>
      <c r="JB534" s="401"/>
      <c r="JC534" s="401"/>
      <c r="JD534" s="401"/>
      <c r="JE534" s="401"/>
      <c r="JF534" s="401"/>
      <c r="JG534" s="401"/>
      <c r="JH534" s="401"/>
      <c r="JI534" s="401"/>
      <c r="JJ534" s="401"/>
      <c r="JK534" s="401"/>
      <c r="JL534" s="401"/>
      <c r="JM534" s="401"/>
      <c r="JN534" s="401"/>
      <c r="JO534" s="401"/>
      <c r="JP534" s="401"/>
      <c r="JQ534" s="401"/>
      <c r="JR534" s="401"/>
      <c r="JS534" s="401"/>
      <c r="JT534" s="401"/>
      <c r="JU534" s="401"/>
      <c r="JV534" s="401"/>
      <c r="JW534" s="401"/>
      <c r="JX534" s="401"/>
      <c r="JY534" s="401"/>
      <c r="JZ534" s="401"/>
      <c r="KA534" s="401"/>
      <c r="KB534" s="401"/>
      <c r="KC534" s="401"/>
      <c r="KD534" s="401"/>
      <c r="KE534" s="401"/>
      <c r="KF534" s="401"/>
      <c r="KG534" s="401"/>
      <c r="KH534" s="401"/>
      <c r="KI534" s="401"/>
      <c r="KJ534" s="401"/>
      <c r="KK534" s="401"/>
      <c r="KL534" s="401"/>
      <c r="KM534" s="401"/>
      <c r="KN534" s="401"/>
      <c r="KO534" s="401"/>
      <c r="KP534" s="401"/>
      <c r="KQ534" s="401"/>
      <c r="KR534" s="401"/>
      <c r="KS534" s="401"/>
      <c r="KT534" s="401"/>
      <c r="KU534" s="401"/>
      <c r="KV534" s="401"/>
      <c r="KW534" s="401"/>
      <c r="KX534" s="401"/>
      <c r="KY534" s="401"/>
      <c r="KZ534" s="401"/>
      <c r="LA534" s="401"/>
      <c r="LB534" s="401"/>
      <c r="LC534" s="401"/>
      <c r="LD534" s="401"/>
      <c r="LE534" s="401"/>
      <c r="LF534" s="401"/>
      <c r="LG534" s="401"/>
      <c r="LH534" s="401"/>
      <c r="LI534" s="401"/>
      <c r="LJ534" s="401"/>
      <c r="LK534" s="401"/>
      <c r="LL534" s="401"/>
      <c r="LM534" s="401"/>
      <c r="LN534" s="401"/>
      <c r="LO534" s="401"/>
      <c r="LP534" s="401"/>
      <c r="LQ534" s="401"/>
      <c r="LR534" s="401"/>
      <c r="LS534" s="401"/>
      <c r="LT534" s="401"/>
      <c r="LU534" s="401"/>
      <c r="LV534" s="401"/>
      <c r="LW534" s="401"/>
      <c r="LX534" s="401"/>
      <c r="LY534" s="401"/>
      <c r="LZ534" s="401"/>
      <c r="MA534" s="401"/>
      <c r="MB534" s="401"/>
      <c r="MC534" s="401"/>
      <c r="MD534" s="401"/>
      <c r="ME534" s="401"/>
      <c r="MF534" s="401"/>
      <c r="MG534" s="401"/>
      <c r="MH534" s="401"/>
      <c r="MI534" s="401"/>
      <c r="MJ534" s="401"/>
      <c r="MK534" s="401"/>
      <c r="ML534" s="401"/>
      <c r="MM534" s="401"/>
      <c r="MN534" s="401"/>
      <c r="MO534" s="401"/>
      <c r="MP534" s="401"/>
      <c r="MQ534" s="401"/>
      <c r="MR534" s="401"/>
      <c r="MS534" s="401"/>
      <c r="MT534" s="401"/>
      <c r="MU534" s="401"/>
      <c r="MV534" s="401"/>
      <c r="MW534" s="401"/>
      <c r="MX534" s="401"/>
      <c r="MY534" s="401"/>
      <c r="MZ534" s="401"/>
      <c r="NA534" s="401"/>
      <c r="NB534" s="401"/>
      <c r="NC534" s="401"/>
      <c r="ND534" s="401"/>
      <c r="NE534" s="401"/>
      <c r="NF534" s="401"/>
      <c r="NG534" s="401"/>
      <c r="NH534" s="401"/>
      <c r="NI534" s="401"/>
      <c r="NJ534" s="401"/>
      <c r="NK534" s="401"/>
      <c r="NL534" s="401"/>
      <c r="NM534" s="401"/>
      <c r="NN534" s="401"/>
      <c r="NO534" s="401"/>
      <c r="NP534" s="401"/>
      <c r="NQ534" s="401"/>
      <c r="NR534" s="401"/>
      <c r="NS534" s="401"/>
      <c r="NT534" s="401"/>
      <c r="NU534" s="401"/>
      <c r="NV534" s="401"/>
      <c r="NW534" s="401"/>
      <c r="NX534" s="401"/>
      <c r="NY534" s="401"/>
      <c r="NZ534" s="401"/>
      <c r="OA534" s="401"/>
      <c r="OB534" s="401"/>
      <c r="OC534" s="401"/>
      <c r="OD534" s="401"/>
      <c r="OE534" s="401"/>
      <c r="OF534" s="401"/>
      <c r="OG534" s="401"/>
      <c r="OH534" s="401"/>
      <c r="OI534" s="401"/>
      <c r="OJ534" s="401"/>
      <c r="OK534" s="401"/>
      <c r="OL534" s="401"/>
      <c r="OM534" s="401"/>
      <c r="ON534" s="401"/>
      <c r="OO534" s="401"/>
      <c r="OP534" s="401"/>
      <c r="OQ534" s="401"/>
      <c r="OR534" s="401"/>
      <c r="OS534" s="401"/>
      <c r="OT534" s="401"/>
      <c r="OU534" s="401"/>
      <c r="OV534" s="401"/>
      <c r="OW534" s="401"/>
      <c r="OX534" s="401"/>
      <c r="OY534" s="401"/>
      <c r="OZ534" s="401"/>
      <c r="PA534" s="401"/>
      <c r="PB534" s="401"/>
      <c r="PC534" s="401"/>
      <c r="PD534" s="401"/>
      <c r="PE534" s="401"/>
      <c r="PF534" s="401"/>
      <c r="PG534" s="401"/>
      <c r="PH534" s="401"/>
      <c r="PI534" s="401"/>
      <c r="PJ534" s="401"/>
      <c r="PK534" s="401"/>
      <c r="PL534" s="401"/>
      <c r="PM534" s="401"/>
      <c r="PN534" s="401"/>
      <c r="PO534" s="401"/>
      <c r="PP534" s="401"/>
      <c r="PQ534" s="401"/>
      <c r="PR534" s="401"/>
      <c r="PS534" s="401"/>
      <c r="PT534" s="401"/>
      <c r="PU534" s="401"/>
      <c r="PV534" s="401"/>
      <c r="PW534" s="401"/>
      <c r="PX534" s="401"/>
      <c r="PY534" s="401"/>
      <c r="PZ534" s="401"/>
      <c r="QA534" s="401"/>
      <c r="QB534" s="401"/>
      <c r="QC534" s="401"/>
      <c r="QD534" s="401"/>
      <c r="QE534" s="401"/>
      <c r="QF534" s="401"/>
      <c r="QG534" s="401"/>
      <c r="QH534" s="401"/>
      <c r="QI534" s="401"/>
      <c r="QJ534" s="401"/>
      <c r="QK534" s="401"/>
      <c r="QL534" s="401"/>
      <c r="QM534" s="401"/>
      <c r="QN534" s="401"/>
      <c r="QO534" s="401"/>
      <c r="QP534" s="401"/>
      <c r="QQ534" s="401"/>
      <c r="QR534" s="401"/>
      <c r="QS534" s="401"/>
      <c r="QT534" s="401"/>
      <c r="QU534" s="401"/>
      <c r="QV534" s="401"/>
      <c r="QW534" s="401"/>
      <c r="QX534" s="401"/>
      <c r="QY534" s="401"/>
      <c r="QZ534" s="401"/>
      <c r="RA534" s="401"/>
      <c r="RB534" s="401"/>
      <c r="RC534" s="401"/>
      <c r="RD534" s="401"/>
      <c r="RE534" s="401"/>
      <c r="RF534" s="401"/>
      <c r="RG534" s="401"/>
      <c r="RH534" s="401"/>
      <c r="RI534" s="401"/>
      <c r="RJ534" s="401"/>
      <c r="RK534" s="401"/>
      <c r="RL534" s="401"/>
      <c r="RM534" s="401"/>
      <c r="RN534" s="401"/>
      <c r="RO534" s="401"/>
      <c r="RP534" s="401"/>
      <c r="RQ534" s="401"/>
      <c r="RR534" s="401"/>
      <c r="RS534" s="401"/>
      <c r="RT534" s="401"/>
      <c r="RU534" s="401"/>
      <c r="RV534" s="401"/>
      <c r="RW534" s="401"/>
      <c r="RX534" s="401"/>
      <c r="RY534" s="401"/>
      <c r="RZ534" s="401"/>
      <c r="SA534" s="401"/>
      <c r="SB534" s="401"/>
      <c r="SC534" s="401"/>
      <c r="SD534" s="401"/>
      <c r="SE534" s="401"/>
      <c r="SF534" s="401"/>
      <c r="SG534" s="401"/>
      <c r="SH534" s="401"/>
      <c r="SI534" s="401"/>
      <c r="SJ534" s="401"/>
      <c r="SK534" s="401"/>
      <c r="SL534" s="401"/>
      <c r="SM534" s="401"/>
      <c r="SN534" s="401"/>
      <c r="SO534" s="401"/>
      <c r="SP534" s="401"/>
      <c r="SQ534" s="401"/>
      <c r="SR534" s="401"/>
      <c r="SS534" s="401"/>
      <c r="ST534" s="401"/>
      <c r="SU534" s="401"/>
      <c r="SV534" s="401"/>
      <c r="SW534" s="401"/>
      <c r="SX534" s="401"/>
      <c r="SY534" s="401"/>
      <c r="SZ534" s="401"/>
      <c r="TA534" s="401"/>
      <c r="TB534" s="401"/>
      <c r="TC534" s="401"/>
      <c r="TD534" s="401"/>
      <c r="TE534" s="401"/>
      <c r="TF534" s="401"/>
      <c r="TG534" s="401"/>
      <c r="TH534" s="401"/>
      <c r="TI534" s="401"/>
      <c r="TJ534" s="401"/>
      <c r="TK534" s="401"/>
      <c r="TL534" s="401"/>
      <c r="TM534" s="401"/>
      <c r="TN534" s="401"/>
      <c r="TO534" s="401"/>
      <c r="TP534" s="401"/>
      <c r="TQ534" s="401"/>
      <c r="TR534" s="401"/>
      <c r="TS534" s="401"/>
      <c r="TT534" s="401"/>
      <c r="TU534" s="401"/>
      <c r="TV534" s="401"/>
      <c r="TW534" s="401"/>
      <c r="TX534" s="401"/>
      <c r="TY534" s="401"/>
      <c r="TZ534" s="401"/>
      <c r="UA534" s="401"/>
      <c r="UB534" s="401"/>
      <c r="UC534" s="401"/>
      <c r="UD534" s="401"/>
      <c r="UE534" s="401"/>
      <c r="UF534" s="401"/>
      <c r="UG534" s="401"/>
      <c r="UH534" s="401"/>
      <c r="UI534" s="401"/>
      <c r="UJ534" s="401"/>
      <c r="UK534" s="401"/>
      <c r="UL534" s="401"/>
      <c r="UM534" s="401"/>
    </row>
    <row r="535" spans="1:559" s="401" customFormat="1" ht="13.95" customHeight="1">
      <c r="A535" s="953"/>
      <c r="B535" s="468" t="s">
        <v>1881</v>
      </c>
      <c r="C535" s="469" t="s">
        <v>664</v>
      </c>
      <c r="D535" s="469" t="s">
        <v>1917</v>
      </c>
      <c r="E535" s="469" t="s">
        <v>1918</v>
      </c>
      <c r="F535" s="470">
        <v>49.77</v>
      </c>
      <c r="G535" s="470">
        <v>1.04</v>
      </c>
      <c r="H535" s="470">
        <v>4.43</v>
      </c>
      <c r="I535" s="471">
        <f t="shared" ref="I535:L536" si="283">I534</f>
        <v>3</v>
      </c>
      <c r="J535" s="472">
        <f t="shared" si="283"/>
        <v>38.896666666666668</v>
      </c>
      <c r="K535" s="472">
        <f t="shared" si="283"/>
        <v>23.316108880628711</v>
      </c>
      <c r="L535" s="473">
        <f t="shared" si="283"/>
        <v>0.59943719806226869</v>
      </c>
      <c r="M535" s="474">
        <f t="shared" si="272"/>
        <v>0.46634425104984067</v>
      </c>
      <c r="N535" s="475">
        <f t="shared" si="273"/>
        <v>0.67951544545709797</v>
      </c>
      <c r="O535" s="475">
        <f t="shared" si="274"/>
        <v>0.35903089091419593</v>
      </c>
      <c r="P535" s="475">
        <f t="shared" si="275"/>
        <v>0.64096910908580407</v>
      </c>
      <c r="Q535" s="476">
        <f t="shared" si="276"/>
        <v>1.9229073272574122</v>
      </c>
      <c r="R535" s="477"/>
      <c r="S535" s="472"/>
      <c r="T535" s="472"/>
      <c r="U535" s="473"/>
      <c r="V535" s="478">
        <f t="shared" si="277"/>
        <v>10.873333333333335</v>
      </c>
      <c r="W535" s="478">
        <f t="shared" si="278"/>
        <v>1.196</v>
      </c>
      <c r="X535" s="479">
        <f t="shared" si="279"/>
        <v>27.886066221231939</v>
      </c>
      <c r="Y535" s="480" t="str">
        <f t="shared" si="280"/>
        <v>Accept</v>
      </c>
      <c r="Z535" s="479"/>
      <c r="AA535" s="479"/>
      <c r="AB535" s="481"/>
      <c r="AC535" s="481"/>
      <c r="AD535" s="479"/>
      <c r="AE535" s="481"/>
      <c r="AF535" s="464"/>
      <c r="AG535" s="482"/>
      <c r="AH535" s="482"/>
      <c r="AI535" s="483"/>
      <c r="AJ535" s="552"/>
      <c r="AK535" s="552"/>
      <c r="AL535" s="552"/>
    </row>
    <row r="536" spans="1:559" s="501" customFormat="1" ht="13.95" customHeight="1">
      <c r="A536" s="953"/>
      <c r="B536" s="484" t="s">
        <v>1881</v>
      </c>
      <c r="C536" s="485" t="s">
        <v>664</v>
      </c>
      <c r="D536" s="485" t="s">
        <v>1919</v>
      </c>
      <c r="E536" s="485" t="s">
        <v>1920</v>
      </c>
      <c r="F536" s="486">
        <v>12.13</v>
      </c>
      <c r="G536" s="486">
        <v>0.63</v>
      </c>
      <c r="H536" s="486">
        <v>1.21</v>
      </c>
      <c r="I536" s="487">
        <f t="shared" si="283"/>
        <v>3</v>
      </c>
      <c r="J536" s="488">
        <f t="shared" si="283"/>
        <v>38.896666666666668</v>
      </c>
      <c r="K536" s="488">
        <f t="shared" si="283"/>
        <v>23.316108880628711</v>
      </c>
      <c r="L536" s="489">
        <f t="shared" si="283"/>
        <v>0.59943719806226869</v>
      </c>
      <c r="M536" s="490">
        <f t="shared" si="272"/>
        <v>1.1479902930503434</v>
      </c>
      <c r="N536" s="491">
        <f t="shared" si="273"/>
        <v>0.12548628553946656</v>
      </c>
      <c r="O536" s="491">
        <f t="shared" si="274"/>
        <v>0.74902742892106688</v>
      </c>
      <c r="P536" s="491">
        <f t="shared" si="275"/>
        <v>0.25097257107893312</v>
      </c>
      <c r="Q536" s="492">
        <f t="shared" si="276"/>
        <v>0.75291771323679935</v>
      </c>
      <c r="R536" s="493"/>
      <c r="S536" s="488"/>
      <c r="T536" s="488"/>
      <c r="U536" s="489"/>
      <c r="V536" s="494">
        <f t="shared" si="277"/>
        <v>26.766666666666666</v>
      </c>
      <c r="W536" s="494">
        <f t="shared" si="278"/>
        <v>1.196</v>
      </c>
      <c r="X536" s="495">
        <f t="shared" si="279"/>
        <v>27.886066221231939</v>
      </c>
      <c r="Y536" s="496" t="str">
        <f t="shared" si="280"/>
        <v>Accept</v>
      </c>
      <c r="Z536" s="495"/>
      <c r="AA536" s="495"/>
      <c r="AB536" s="497"/>
      <c r="AC536" s="497"/>
      <c r="AD536" s="495"/>
      <c r="AE536" s="497"/>
      <c r="AF536" s="498"/>
      <c r="AG536" s="499"/>
      <c r="AH536" s="499"/>
      <c r="AI536" s="500"/>
      <c r="AJ536" s="552"/>
      <c r="AK536" s="552"/>
      <c r="AL536" s="552"/>
      <c r="AM536" s="401"/>
      <c r="AN536" s="401"/>
      <c r="AO536" s="401"/>
      <c r="AP536" s="401"/>
      <c r="AQ536" s="401"/>
      <c r="AR536" s="401"/>
      <c r="AS536" s="401"/>
      <c r="AT536" s="401"/>
      <c r="AU536" s="401"/>
      <c r="AV536" s="401"/>
      <c r="AW536" s="401"/>
      <c r="AX536" s="401"/>
      <c r="AY536" s="401"/>
      <c r="AZ536" s="401"/>
      <c r="BA536" s="401"/>
      <c r="BB536" s="401"/>
      <c r="BC536" s="401"/>
      <c r="BD536" s="401"/>
      <c r="BE536" s="401"/>
      <c r="BF536" s="401"/>
      <c r="BG536" s="401"/>
      <c r="BH536" s="401"/>
      <c r="BI536" s="401"/>
      <c r="BJ536" s="401"/>
      <c r="BK536" s="401"/>
      <c r="BL536" s="401"/>
      <c r="BM536" s="401"/>
      <c r="BN536" s="401"/>
      <c r="BO536" s="401"/>
      <c r="BP536" s="401"/>
      <c r="BQ536" s="401"/>
      <c r="BR536" s="401"/>
      <c r="BS536" s="401"/>
      <c r="BT536" s="401"/>
      <c r="BU536" s="401"/>
      <c r="BV536" s="401"/>
      <c r="BW536" s="401"/>
      <c r="BX536" s="401"/>
      <c r="BY536" s="401"/>
      <c r="BZ536" s="401"/>
      <c r="CA536" s="401"/>
      <c r="CB536" s="401"/>
      <c r="CC536" s="401"/>
      <c r="CD536" s="401"/>
      <c r="CE536" s="401"/>
      <c r="CF536" s="401"/>
      <c r="CG536" s="401"/>
      <c r="CH536" s="401"/>
      <c r="CI536" s="401"/>
      <c r="CJ536" s="401"/>
      <c r="CK536" s="401"/>
      <c r="CL536" s="401"/>
      <c r="CM536" s="401"/>
      <c r="CN536" s="401"/>
      <c r="CO536" s="401"/>
      <c r="CP536" s="401"/>
      <c r="CQ536" s="401"/>
      <c r="CR536" s="401"/>
      <c r="CS536" s="401"/>
      <c r="CT536" s="401"/>
      <c r="CU536" s="401"/>
      <c r="CV536" s="401"/>
      <c r="CW536" s="401"/>
      <c r="CX536" s="401"/>
      <c r="CY536" s="401"/>
      <c r="CZ536" s="401"/>
      <c r="DA536" s="401"/>
      <c r="DB536" s="401"/>
      <c r="DC536" s="401"/>
      <c r="DD536" s="401"/>
      <c r="DE536" s="401"/>
      <c r="DF536" s="401"/>
      <c r="DG536" s="401"/>
      <c r="DH536" s="401"/>
      <c r="DI536" s="401"/>
      <c r="DJ536" s="401"/>
      <c r="DK536" s="401"/>
      <c r="DL536" s="401"/>
      <c r="DM536" s="401"/>
      <c r="DN536" s="401"/>
      <c r="DO536" s="401"/>
      <c r="DP536" s="401"/>
      <c r="DQ536" s="401"/>
      <c r="DR536" s="401"/>
      <c r="DS536" s="401"/>
      <c r="DT536" s="401"/>
      <c r="DU536" s="401"/>
      <c r="DV536" s="401"/>
      <c r="DW536" s="401"/>
      <c r="DX536" s="401"/>
      <c r="DY536" s="401"/>
      <c r="DZ536" s="401"/>
      <c r="EA536" s="401"/>
      <c r="EB536" s="401"/>
      <c r="EC536" s="401"/>
      <c r="ED536" s="401"/>
      <c r="EE536" s="401"/>
      <c r="EF536" s="401"/>
      <c r="EG536" s="401"/>
      <c r="EH536" s="401"/>
      <c r="EI536" s="401"/>
      <c r="EJ536" s="401"/>
      <c r="EK536" s="401"/>
      <c r="EL536" s="401"/>
      <c r="EM536" s="401"/>
      <c r="EN536" s="401"/>
      <c r="EO536" s="401"/>
      <c r="EP536" s="401"/>
      <c r="EQ536" s="401"/>
      <c r="ER536" s="401"/>
      <c r="ES536" s="401"/>
      <c r="ET536" s="401"/>
      <c r="EU536" s="401"/>
      <c r="EV536" s="401"/>
      <c r="EW536" s="401"/>
      <c r="EX536" s="401"/>
      <c r="EY536" s="401"/>
      <c r="EZ536" s="401"/>
      <c r="FA536" s="401"/>
      <c r="FB536" s="401"/>
      <c r="FC536" s="401"/>
      <c r="FD536" s="401"/>
      <c r="FE536" s="401"/>
      <c r="FF536" s="401"/>
      <c r="FG536" s="401"/>
      <c r="FH536" s="401"/>
      <c r="FI536" s="401"/>
      <c r="FJ536" s="401"/>
      <c r="FK536" s="401"/>
      <c r="FL536" s="401"/>
      <c r="FM536" s="401"/>
      <c r="FN536" s="401"/>
      <c r="FO536" s="401"/>
      <c r="FP536" s="401"/>
      <c r="FQ536" s="401"/>
      <c r="FR536" s="401"/>
      <c r="FS536" s="401"/>
      <c r="FT536" s="401"/>
      <c r="FU536" s="401"/>
      <c r="FV536" s="401"/>
      <c r="FW536" s="401"/>
      <c r="FX536" s="401"/>
      <c r="FY536" s="401"/>
      <c r="FZ536" s="401"/>
      <c r="GA536" s="401"/>
      <c r="GB536" s="401"/>
      <c r="GC536" s="401"/>
      <c r="GD536" s="401"/>
      <c r="GE536" s="401"/>
      <c r="GF536" s="401"/>
      <c r="GG536" s="401"/>
      <c r="GH536" s="401"/>
      <c r="GI536" s="401"/>
      <c r="GJ536" s="401"/>
      <c r="GK536" s="401"/>
      <c r="GL536" s="401"/>
      <c r="GM536" s="401"/>
      <c r="GN536" s="401"/>
      <c r="GO536" s="401"/>
      <c r="GP536" s="401"/>
      <c r="GQ536" s="401"/>
      <c r="GR536" s="401"/>
      <c r="GS536" s="401"/>
      <c r="GT536" s="401"/>
      <c r="GU536" s="401"/>
      <c r="GV536" s="401"/>
      <c r="GW536" s="401"/>
      <c r="GX536" s="401"/>
      <c r="GY536" s="401"/>
      <c r="GZ536" s="401"/>
      <c r="HA536" s="401"/>
      <c r="HB536" s="401"/>
      <c r="HC536" s="401"/>
      <c r="HD536" s="401"/>
      <c r="HE536" s="401"/>
      <c r="HF536" s="401"/>
      <c r="HG536" s="401"/>
      <c r="HH536" s="401"/>
      <c r="HI536" s="401"/>
      <c r="HJ536" s="401"/>
      <c r="HK536" s="401"/>
      <c r="HL536" s="401"/>
      <c r="HM536" s="401"/>
      <c r="HN536" s="401"/>
      <c r="HO536" s="401"/>
      <c r="HP536" s="401"/>
      <c r="HQ536" s="401"/>
      <c r="HR536" s="401"/>
      <c r="HS536" s="401"/>
      <c r="HT536" s="401"/>
      <c r="HU536" s="401"/>
      <c r="HV536" s="401"/>
      <c r="HW536" s="401"/>
      <c r="HX536" s="401"/>
      <c r="HY536" s="401"/>
      <c r="HZ536" s="401"/>
      <c r="IA536" s="401"/>
      <c r="IB536" s="401"/>
      <c r="IC536" s="401"/>
      <c r="ID536" s="401"/>
      <c r="IE536" s="401"/>
      <c r="IF536" s="401"/>
      <c r="IG536" s="401"/>
      <c r="IH536" s="401"/>
      <c r="II536" s="401"/>
      <c r="IJ536" s="401"/>
      <c r="IK536" s="401"/>
      <c r="IL536" s="401"/>
      <c r="IM536" s="401"/>
      <c r="IN536" s="401"/>
      <c r="IO536" s="401"/>
      <c r="IP536" s="401"/>
      <c r="IQ536" s="401"/>
      <c r="IR536" s="401"/>
      <c r="IS536" s="401"/>
      <c r="IT536" s="401"/>
      <c r="IU536" s="401"/>
      <c r="IV536" s="401"/>
      <c r="IW536" s="401"/>
      <c r="IX536" s="401"/>
      <c r="IY536" s="401"/>
      <c r="IZ536" s="401"/>
      <c r="JA536" s="401"/>
      <c r="JB536" s="401"/>
      <c r="JC536" s="401"/>
      <c r="JD536" s="401"/>
      <c r="JE536" s="401"/>
      <c r="JF536" s="401"/>
      <c r="JG536" s="401"/>
      <c r="JH536" s="401"/>
      <c r="JI536" s="401"/>
      <c r="JJ536" s="401"/>
      <c r="JK536" s="401"/>
      <c r="JL536" s="401"/>
      <c r="JM536" s="401"/>
      <c r="JN536" s="401"/>
      <c r="JO536" s="401"/>
      <c r="JP536" s="401"/>
      <c r="JQ536" s="401"/>
      <c r="JR536" s="401"/>
      <c r="JS536" s="401"/>
      <c r="JT536" s="401"/>
      <c r="JU536" s="401"/>
      <c r="JV536" s="401"/>
      <c r="JW536" s="401"/>
      <c r="JX536" s="401"/>
      <c r="JY536" s="401"/>
      <c r="JZ536" s="401"/>
      <c r="KA536" s="401"/>
      <c r="KB536" s="401"/>
      <c r="KC536" s="401"/>
      <c r="KD536" s="401"/>
      <c r="KE536" s="401"/>
      <c r="KF536" s="401"/>
      <c r="KG536" s="401"/>
      <c r="KH536" s="401"/>
      <c r="KI536" s="401"/>
      <c r="KJ536" s="401"/>
      <c r="KK536" s="401"/>
      <c r="KL536" s="401"/>
      <c r="KM536" s="401"/>
      <c r="KN536" s="401"/>
      <c r="KO536" s="401"/>
      <c r="KP536" s="401"/>
      <c r="KQ536" s="401"/>
      <c r="KR536" s="401"/>
      <c r="KS536" s="401"/>
      <c r="KT536" s="401"/>
      <c r="KU536" s="401"/>
      <c r="KV536" s="401"/>
      <c r="KW536" s="401"/>
      <c r="KX536" s="401"/>
      <c r="KY536" s="401"/>
      <c r="KZ536" s="401"/>
      <c r="LA536" s="401"/>
      <c r="LB536" s="401"/>
      <c r="LC536" s="401"/>
      <c r="LD536" s="401"/>
      <c r="LE536" s="401"/>
      <c r="LF536" s="401"/>
      <c r="LG536" s="401"/>
      <c r="LH536" s="401"/>
      <c r="LI536" s="401"/>
      <c r="LJ536" s="401"/>
      <c r="LK536" s="401"/>
      <c r="LL536" s="401"/>
      <c r="LM536" s="401"/>
      <c r="LN536" s="401"/>
      <c r="LO536" s="401"/>
      <c r="LP536" s="401"/>
      <c r="LQ536" s="401"/>
      <c r="LR536" s="401"/>
      <c r="LS536" s="401"/>
      <c r="LT536" s="401"/>
      <c r="LU536" s="401"/>
      <c r="LV536" s="401"/>
      <c r="LW536" s="401"/>
      <c r="LX536" s="401"/>
      <c r="LY536" s="401"/>
      <c r="LZ536" s="401"/>
      <c r="MA536" s="401"/>
      <c r="MB536" s="401"/>
      <c r="MC536" s="401"/>
      <c r="MD536" s="401"/>
      <c r="ME536" s="401"/>
      <c r="MF536" s="401"/>
      <c r="MG536" s="401"/>
      <c r="MH536" s="401"/>
      <c r="MI536" s="401"/>
      <c r="MJ536" s="401"/>
      <c r="MK536" s="401"/>
      <c r="ML536" s="401"/>
      <c r="MM536" s="401"/>
      <c r="MN536" s="401"/>
      <c r="MO536" s="401"/>
      <c r="MP536" s="401"/>
      <c r="MQ536" s="401"/>
      <c r="MR536" s="401"/>
      <c r="MS536" s="401"/>
      <c r="MT536" s="401"/>
      <c r="MU536" s="401"/>
      <c r="MV536" s="401"/>
      <c r="MW536" s="401"/>
      <c r="MX536" s="401"/>
      <c r="MY536" s="401"/>
      <c r="MZ536" s="401"/>
      <c r="NA536" s="401"/>
      <c r="NB536" s="401"/>
      <c r="NC536" s="401"/>
      <c r="ND536" s="401"/>
      <c r="NE536" s="401"/>
      <c r="NF536" s="401"/>
      <c r="NG536" s="401"/>
      <c r="NH536" s="401"/>
      <c r="NI536" s="401"/>
      <c r="NJ536" s="401"/>
      <c r="NK536" s="401"/>
      <c r="NL536" s="401"/>
      <c r="NM536" s="401"/>
      <c r="NN536" s="401"/>
      <c r="NO536" s="401"/>
      <c r="NP536" s="401"/>
      <c r="NQ536" s="401"/>
      <c r="NR536" s="401"/>
      <c r="NS536" s="401"/>
      <c r="NT536" s="401"/>
      <c r="NU536" s="401"/>
      <c r="NV536" s="401"/>
      <c r="NW536" s="401"/>
      <c r="NX536" s="401"/>
      <c r="NY536" s="401"/>
      <c r="NZ536" s="401"/>
      <c r="OA536" s="401"/>
      <c r="OB536" s="401"/>
      <c r="OC536" s="401"/>
      <c r="OD536" s="401"/>
      <c r="OE536" s="401"/>
      <c r="OF536" s="401"/>
      <c r="OG536" s="401"/>
      <c r="OH536" s="401"/>
      <c r="OI536" s="401"/>
      <c r="OJ536" s="401"/>
      <c r="OK536" s="401"/>
      <c r="OL536" s="401"/>
      <c r="OM536" s="401"/>
      <c r="ON536" s="401"/>
      <c r="OO536" s="401"/>
      <c r="OP536" s="401"/>
      <c r="OQ536" s="401"/>
      <c r="OR536" s="401"/>
      <c r="OS536" s="401"/>
      <c r="OT536" s="401"/>
      <c r="OU536" s="401"/>
      <c r="OV536" s="401"/>
      <c r="OW536" s="401"/>
      <c r="OX536" s="401"/>
      <c r="OY536" s="401"/>
      <c r="OZ536" s="401"/>
      <c r="PA536" s="401"/>
      <c r="PB536" s="401"/>
      <c r="PC536" s="401"/>
      <c r="PD536" s="401"/>
      <c r="PE536" s="401"/>
      <c r="PF536" s="401"/>
      <c r="PG536" s="401"/>
      <c r="PH536" s="401"/>
      <c r="PI536" s="401"/>
      <c r="PJ536" s="401"/>
      <c r="PK536" s="401"/>
      <c r="PL536" s="401"/>
      <c r="PM536" s="401"/>
      <c r="PN536" s="401"/>
      <c r="PO536" s="401"/>
      <c r="PP536" s="401"/>
      <c r="PQ536" s="401"/>
      <c r="PR536" s="401"/>
      <c r="PS536" s="401"/>
      <c r="PT536" s="401"/>
      <c r="PU536" s="401"/>
      <c r="PV536" s="401"/>
      <c r="PW536" s="401"/>
      <c r="PX536" s="401"/>
      <c r="PY536" s="401"/>
      <c r="PZ536" s="401"/>
      <c r="QA536" s="401"/>
      <c r="QB536" s="401"/>
      <c r="QC536" s="401"/>
      <c r="QD536" s="401"/>
      <c r="QE536" s="401"/>
      <c r="QF536" s="401"/>
      <c r="QG536" s="401"/>
      <c r="QH536" s="401"/>
      <c r="QI536" s="401"/>
      <c r="QJ536" s="401"/>
      <c r="QK536" s="401"/>
      <c r="QL536" s="401"/>
      <c r="QM536" s="401"/>
      <c r="QN536" s="401"/>
      <c r="QO536" s="401"/>
      <c r="QP536" s="401"/>
      <c r="QQ536" s="401"/>
      <c r="QR536" s="401"/>
      <c r="QS536" s="401"/>
      <c r="QT536" s="401"/>
      <c r="QU536" s="401"/>
      <c r="QV536" s="401"/>
      <c r="QW536" s="401"/>
      <c r="QX536" s="401"/>
      <c r="QY536" s="401"/>
      <c r="QZ536" s="401"/>
      <c r="RA536" s="401"/>
      <c r="RB536" s="401"/>
      <c r="RC536" s="401"/>
      <c r="RD536" s="401"/>
      <c r="RE536" s="401"/>
      <c r="RF536" s="401"/>
      <c r="RG536" s="401"/>
      <c r="RH536" s="401"/>
      <c r="RI536" s="401"/>
      <c r="RJ536" s="401"/>
      <c r="RK536" s="401"/>
      <c r="RL536" s="401"/>
      <c r="RM536" s="401"/>
      <c r="RN536" s="401"/>
      <c r="RO536" s="401"/>
      <c r="RP536" s="401"/>
      <c r="RQ536" s="401"/>
      <c r="RR536" s="401"/>
      <c r="RS536" s="401"/>
      <c r="RT536" s="401"/>
      <c r="RU536" s="401"/>
      <c r="RV536" s="401"/>
      <c r="RW536" s="401"/>
      <c r="RX536" s="401"/>
      <c r="RY536" s="401"/>
      <c r="RZ536" s="401"/>
      <c r="SA536" s="401"/>
      <c r="SB536" s="401"/>
      <c r="SC536" s="401"/>
      <c r="SD536" s="401"/>
      <c r="SE536" s="401"/>
      <c r="SF536" s="401"/>
      <c r="SG536" s="401"/>
      <c r="SH536" s="401"/>
      <c r="SI536" s="401"/>
      <c r="SJ536" s="401"/>
      <c r="SK536" s="401"/>
      <c r="SL536" s="401"/>
      <c r="SM536" s="401"/>
      <c r="SN536" s="401"/>
      <c r="SO536" s="401"/>
      <c r="SP536" s="401"/>
      <c r="SQ536" s="401"/>
      <c r="SR536" s="401"/>
      <c r="SS536" s="401"/>
      <c r="ST536" s="401"/>
      <c r="SU536" s="401"/>
      <c r="SV536" s="401"/>
      <c r="SW536" s="401"/>
      <c r="SX536" s="401"/>
      <c r="SY536" s="401"/>
      <c r="SZ536" s="401"/>
      <c r="TA536" s="401"/>
      <c r="TB536" s="401"/>
      <c r="TC536" s="401"/>
      <c r="TD536" s="401"/>
      <c r="TE536" s="401"/>
      <c r="TF536" s="401"/>
      <c r="TG536" s="401"/>
      <c r="TH536" s="401"/>
      <c r="TI536" s="401"/>
      <c r="TJ536" s="401"/>
      <c r="TK536" s="401"/>
      <c r="TL536" s="401"/>
      <c r="TM536" s="401"/>
      <c r="TN536" s="401"/>
      <c r="TO536" s="401"/>
      <c r="TP536" s="401"/>
      <c r="TQ536" s="401"/>
      <c r="TR536" s="401"/>
      <c r="TS536" s="401"/>
      <c r="TT536" s="401"/>
      <c r="TU536" s="401"/>
      <c r="TV536" s="401"/>
      <c r="TW536" s="401"/>
      <c r="TX536" s="401"/>
      <c r="TY536" s="401"/>
      <c r="TZ536" s="401"/>
      <c r="UA536" s="401"/>
      <c r="UB536" s="401"/>
      <c r="UC536" s="401"/>
      <c r="UD536" s="401"/>
      <c r="UE536" s="401"/>
      <c r="UF536" s="401"/>
      <c r="UG536" s="401"/>
      <c r="UH536" s="401"/>
      <c r="UI536" s="401"/>
      <c r="UJ536" s="401"/>
      <c r="UK536" s="401"/>
      <c r="UL536" s="401"/>
      <c r="UM536" s="401"/>
    </row>
    <row r="537" spans="1:559" s="467" customFormat="1" ht="13.95" customHeight="1">
      <c r="A537" s="953"/>
      <c r="B537" s="450" t="s">
        <v>1881</v>
      </c>
      <c r="C537" s="451" t="s">
        <v>678</v>
      </c>
      <c r="D537" s="451" t="s">
        <v>1921</v>
      </c>
      <c r="E537" s="451" t="s">
        <v>1922</v>
      </c>
      <c r="F537" s="452">
        <v>54.98</v>
      </c>
      <c r="G537" s="452">
        <v>1.04</v>
      </c>
      <c r="H537" s="452">
        <v>4.87</v>
      </c>
      <c r="I537" s="453">
        <f>COUNT(F537:F539)</f>
        <v>3</v>
      </c>
      <c r="J537" s="458">
        <f>AVERAGE(F537:F539)</f>
        <v>34.006666666666668</v>
      </c>
      <c r="K537" s="458">
        <f>STDEV(F537:F539)</f>
        <v>18.177310948909167</v>
      </c>
      <c r="L537" s="459">
        <f>K537/J537</f>
        <v>0.53452198438274356</v>
      </c>
      <c r="M537" s="454">
        <f t="shared" si="272"/>
        <v>1.153819362626459</v>
      </c>
      <c r="N537" s="455">
        <f t="shared" si="273"/>
        <v>0.87571288291279881</v>
      </c>
      <c r="O537" s="455">
        <f t="shared" si="274"/>
        <v>0.75142576582559761</v>
      </c>
      <c r="P537" s="455">
        <f t="shared" si="275"/>
        <v>0.24857423417440239</v>
      </c>
      <c r="Q537" s="456">
        <f t="shared" si="276"/>
        <v>0.74572270252320716</v>
      </c>
      <c r="R537" s="457">
        <f>COUNT(F537:F539)</f>
        <v>3</v>
      </c>
      <c r="S537" s="458">
        <f>AVERAGE(F537:F539)</f>
        <v>34.006666666666668</v>
      </c>
      <c r="T537" s="458">
        <f>STDEV(F537:F539)</f>
        <v>18.177310948909167</v>
      </c>
      <c r="U537" s="459">
        <f>T537/S537</f>
        <v>0.53452198438274356</v>
      </c>
      <c r="V537" s="460">
        <f t="shared" si="277"/>
        <v>20.973333333333329</v>
      </c>
      <c r="W537" s="460">
        <f t="shared" si="278"/>
        <v>1.196</v>
      </c>
      <c r="X537" s="461">
        <f t="shared" si="279"/>
        <v>21.740063894895364</v>
      </c>
      <c r="Y537" s="462" t="str">
        <f t="shared" si="280"/>
        <v>Accept</v>
      </c>
      <c r="Z537" s="461"/>
      <c r="AA537" s="461"/>
      <c r="AB537" s="463"/>
      <c r="AC537" s="463"/>
      <c r="AD537" s="461"/>
      <c r="AE537" s="463"/>
      <c r="AF537" s="514">
        <f>COUNT(F537:F539)</f>
        <v>3</v>
      </c>
      <c r="AG537" s="515">
        <f>AVERAGE(F537:F539)</f>
        <v>34.006666666666668</v>
      </c>
      <c r="AH537" s="515">
        <f>STDEV(F537:F539)</f>
        <v>18.177310948909167</v>
      </c>
      <c r="AI537" s="516">
        <f>AH537/AG537</f>
        <v>0.53452198438274356</v>
      </c>
      <c r="AJ537" s="552"/>
      <c r="AK537" s="552"/>
      <c r="AL537" s="552"/>
      <c r="AM537" s="401"/>
      <c r="AN537" s="401"/>
      <c r="AO537" s="401"/>
      <c r="AP537" s="401"/>
      <c r="AQ537" s="401"/>
      <c r="AR537" s="401"/>
      <c r="AS537" s="401"/>
      <c r="AT537" s="401"/>
      <c r="AU537" s="401"/>
      <c r="AV537" s="401"/>
      <c r="AW537" s="401"/>
      <c r="AX537" s="401"/>
      <c r="AY537" s="401"/>
      <c r="AZ537" s="401"/>
      <c r="BA537" s="401"/>
      <c r="BB537" s="401"/>
      <c r="BC537" s="401"/>
      <c r="BD537" s="401"/>
      <c r="BE537" s="401"/>
      <c r="BF537" s="401"/>
      <c r="BG537" s="401"/>
      <c r="BH537" s="401"/>
      <c r="BI537" s="401"/>
      <c r="BJ537" s="401"/>
      <c r="BK537" s="401"/>
      <c r="BL537" s="401"/>
      <c r="BM537" s="401"/>
      <c r="BN537" s="401"/>
      <c r="BO537" s="401"/>
      <c r="BP537" s="401"/>
      <c r="BQ537" s="401"/>
      <c r="BR537" s="401"/>
      <c r="BS537" s="401"/>
      <c r="BT537" s="401"/>
      <c r="BU537" s="401"/>
      <c r="BV537" s="401"/>
      <c r="BW537" s="401"/>
      <c r="BX537" s="401"/>
      <c r="BY537" s="401"/>
      <c r="BZ537" s="401"/>
      <c r="CA537" s="401"/>
      <c r="CB537" s="401"/>
      <c r="CC537" s="401"/>
      <c r="CD537" s="401"/>
      <c r="CE537" s="401"/>
      <c r="CF537" s="401"/>
      <c r="CG537" s="401"/>
      <c r="CH537" s="401"/>
      <c r="CI537" s="401"/>
      <c r="CJ537" s="401"/>
      <c r="CK537" s="401"/>
      <c r="CL537" s="401"/>
      <c r="CM537" s="401"/>
      <c r="CN537" s="401"/>
      <c r="CO537" s="401"/>
      <c r="CP537" s="401"/>
      <c r="CQ537" s="401"/>
      <c r="CR537" s="401"/>
      <c r="CS537" s="401"/>
      <c r="CT537" s="401"/>
      <c r="CU537" s="401"/>
      <c r="CV537" s="401"/>
      <c r="CW537" s="401"/>
      <c r="CX537" s="401"/>
      <c r="CY537" s="401"/>
      <c r="CZ537" s="401"/>
      <c r="DA537" s="401"/>
      <c r="DB537" s="401"/>
      <c r="DC537" s="401"/>
      <c r="DD537" s="401"/>
      <c r="DE537" s="401"/>
      <c r="DF537" s="401"/>
      <c r="DG537" s="401"/>
      <c r="DH537" s="401"/>
      <c r="DI537" s="401"/>
      <c r="DJ537" s="401"/>
      <c r="DK537" s="401"/>
      <c r="DL537" s="401"/>
      <c r="DM537" s="401"/>
      <c r="DN537" s="401"/>
      <c r="DO537" s="401"/>
      <c r="DP537" s="401"/>
      <c r="DQ537" s="401"/>
      <c r="DR537" s="401"/>
      <c r="DS537" s="401"/>
      <c r="DT537" s="401"/>
      <c r="DU537" s="401"/>
      <c r="DV537" s="401"/>
      <c r="DW537" s="401"/>
      <c r="DX537" s="401"/>
      <c r="DY537" s="401"/>
      <c r="DZ537" s="401"/>
      <c r="EA537" s="401"/>
      <c r="EB537" s="401"/>
      <c r="EC537" s="401"/>
      <c r="ED537" s="401"/>
      <c r="EE537" s="401"/>
      <c r="EF537" s="401"/>
      <c r="EG537" s="401"/>
      <c r="EH537" s="401"/>
      <c r="EI537" s="401"/>
      <c r="EJ537" s="401"/>
      <c r="EK537" s="401"/>
      <c r="EL537" s="401"/>
      <c r="EM537" s="401"/>
      <c r="EN537" s="401"/>
      <c r="EO537" s="401"/>
      <c r="EP537" s="401"/>
      <c r="EQ537" s="401"/>
      <c r="ER537" s="401"/>
      <c r="ES537" s="401"/>
      <c r="ET537" s="401"/>
      <c r="EU537" s="401"/>
      <c r="EV537" s="401"/>
      <c r="EW537" s="401"/>
      <c r="EX537" s="401"/>
      <c r="EY537" s="401"/>
      <c r="EZ537" s="401"/>
      <c r="FA537" s="401"/>
      <c r="FB537" s="401"/>
      <c r="FC537" s="401"/>
      <c r="FD537" s="401"/>
      <c r="FE537" s="401"/>
      <c r="FF537" s="401"/>
      <c r="FG537" s="401"/>
      <c r="FH537" s="401"/>
      <c r="FI537" s="401"/>
      <c r="FJ537" s="401"/>
      <c r="FK537" s="401"/>
      <c r="FL537" s="401"/>
      <c r="FM537" s="401"/>
      <c r="FN537" s="401"/>
      <c r="FO537" s="401"/>
      <c r="FP537" s="401"/>
      <c r="FQ537" s="401"/>
      <c r="FR537" s="401"/>
      <c r="FS537" s="401"/>
      <c r="FT537" s="401"/>
      <c r="FU537" s="401"/>
      <c r="FV537" s="401"/>
      <c r="FW537" s="401"/>
      <c r="FX537" s="401"/>
      <c r="FY537" s="401"/>
      <c r="FZ537" s="401"/>
      <c r="GA537" s="401"/>
      <c r="GB537" s="401"/>
      <c r="GC537" s="401"/>
      <c r="GD537" s="401"/>
      <c r="GE537" s="401"/>
      <c r="GF537" s="401"/>
      <c r="GG537" s="401"/>
      <c r="GH537" s="401"/>
      <c r="GI537" s="401"/>
      <c r="GJ537" s="401"/>
      <c r="GK537" s="401"/>
      <c r="GL537" s="401"/>
      <c r="GM537" s="401"/>
      <c r="GN537" s="401"/>
      <c r="GO537" s="401"/>
      <c r="GP537" s="401"/>
      <c r="GQ537" s="401"/>
      <c r="GR537" s="401"/>
      <c r="GS537" s="401"/>
      <c r="GT537" s="401"/>
      <c r="GU537" s="401"/>
      <c r="GV537" s="401"/>
      <c r="GW537" s="401"/>
      <c r="GX537" s="401"/>
      <c r="GY537" s="401"/>
      <c r="GZ537" s="401"/>
      <c r="HA537" s="401"/>
      <c r="HB537" s="401"/>
      <c r="HC537" s="401"/>
      <c r="HD537" s="401"/>
      <c r="HE537" s="401"/>
      <c r="HF537" s="401"/>
      <c r="HG537" s="401"/>
      <c r="HH537" s="401"/>
      <c r="HI537" s="401"/>
      <c r="HJ537" s="401"/>
      <c r="HK537" s="401"/>
      <c r="HL537" s="401"/>
      <c r="HM537" s="401"/>
      <c r="HN537" s="401"/>
      <c r="HO537" s="401"/>
      <c r="HP537" s="401"/>
      <c r="HQ537" s="401"/>
      <c r="HR537" s="401"/>
      <c r="HS537" s="401"/>
      <c r="HT537" s="401"/>
      <c r="HU537" s="401"/>
      <c r="HV537" s="401"/>
      <c r="HW537" s="401"/>
      <c r="HX537" s="401"/>
      <c r="HY537" s="401"/>
      <c r="HZ537" s="401"/>
      <c r="IA537" s="401"/>
      <c r="IB537" s="401"/>
      <c r="IC537" s="401"/>
      <c r="ID537" s="401"/>
      <c r="IE537" s="401"/>
      <c r="IF537" s="401"/>
      <c r="IG537" s="401"/>
      <c r="IH537" s="401"/>
      <c r="II537" s="401"/>
      <c r="IJ537" s="401"/>
      <c r="IK537" s="401"/>
      <c r="IL537" s="401"/>
      <c r="IM537" s="401"/>
      <c r="IN537" s="401"/>
      <c r="IO537" s="401"/>
      <c r="IP537" s="401"/>
      <c r="IQ537" s="401"/>
      <c r="IR537" s="401"/>
      <c r="IS537" s="401"/>
      <c r="IT537" s="401"/>
      <c r="IU537" s="401"/>
      <c r="IV537" s="401"/>
      <c r="IW537" s="401"/>
      <c r="IX537" s="401"/>
      <c r="IY537" s="401"/>
      <c r="IZ537" s="401"/>
      <c r="JA537" s="401"/>
      <c r="JB537" s="401"/>
      <c r="JC537" s="401"/>
      <c r="JD537" s="401"/>
      <c r="JE537" s="401"/>
      <c r="JF537" s="401"/>
      <c r="JG537" s="401"/>
      <c r="JH537" s="401"/>
      <c r="JI537" s="401"/>
      <c r="JJ537" s="401"/>
      <c r="JK537" s="401"/>
      <c r="JL537" s="401"/>
      <c r="JM537" s="401"/>
      <c r="JN537" s="401"/>
      <c r="JO537" s="401"/>
      <c r="JP537" s="401"/>
      <c r="JQ537" s="401"/>
      <c r="JR537" s="401"/>
      <c r="JS537" s="401"/>
      <c r="JT537" s="401"/>
      <c r="JU537" s="401"/>
      <c r="JV537" s="401"/>
      <c r="JW537" s="401"/>
      <c r="JX537" s="401"/>
      <c r="JY537" s="401"/>
      <c r="JZ537" s="401"/>
      <c r="KA537" s="401"/>
      <c r="KB537" s="401"/>
      <c r="KC537" s="401"/>
      <c r="KD537" s="401"/>
      <c r="KE537" s="401"/>
      <c r="KF537" s="401"/>
      <c r="KG537" s="401"/>
      <c r="KH537" s="401"/>
      <c r="KI537" s="401"/>
      <c r="KJ537" s="401"/>
      <c r="KK537" s="401"/>
      <c r="KL537" s="401"/>
      <c r="KM537" s="401"/>
      <c r="KN537" s="401"/>
      <c r="KO537" s="401"/>
      <c r="KP537" s="401"/>
      <c r="KQ537" s="401"/>
      <c r="KR537" s="401"/>
      <c r="KS537" s="401"/>
      <c r="KT537" s="401"/>
      <c r="KU537" s="401"/>
      <c r="KV537" s="401"/>
      <c r="KW537" s="401"/>
      <c r="KX537" s="401"/>
      <c r="KY537" s="401"/>
      <c r="KZ537" s="401"/>
      <c r="LA537" s="401"/>
      <c r="LB537" s="401"/>
      <c r="LC537" s="401"/>
      <c r="LD537" s="401"/>
      <c r="LE537" s="401"/>
      <c r="LF537" s="401"/>
      <c r="LG537" s="401"/>
      <c r="LH537" s="401"/>
      <c r="LI537" s="401"/>
      <c r="LJ537" s="401"/>
      <c r="LK537" s="401"/>
      <c r="LL537" s="401"/>
      <c r="LM537" s="401"/>
      <c r="LN537" s="401"/>
      <c r="LO537" s="401"/>
      <c r="LP537" s="401"/>
      <c r="LQ537" s="401"/>
      <c r="LR537" s="401"/>
      <c r="LS537" s="401"/>
      <c r="LT537" s="401"/>
      <c r="LU537" s="401"/>
      <c r="LV537" s="401"/>
      <c r="LW537" s="401"/>
      <c r="LX537" s="401"/>
      <c r="LY537" s="401"/>
      <c r="LZ537" s="401"/>
      <c r="MA537" s="401"/>
      <c r="MB537" s="401"/>
      <c r="MC537" s="401"/>
      <c r="MD537" s="401"/>
      <c r="ME537" s="401"/>
      <c r="MF537" s="401"/>
      <c r="MG537" s="401"/>
      <c r="MH537" s="401"/>
      <c r="MI537" s="401"/>
      <c r="MJ537" s="401"/>
      <c r="MK537" s="401"/>
      <c r="ML537" s="401"/>
      <c r="MM537" s="401"/>
      <c r="MN537" s="401"/>
      <c r="MO537" s="401"/>
      <c r="MP537" s="401"/>
      <c r="MQ537" s="401"/>
      <c r="MR537" s="401"/>
      <c r="MS537" s="401"/>
      <c r="MT537" s="401"/>
      <c r="MU537" s="401"/>
      <c r="MV537" s="401"/>
      <c r="MW537" s="401"/>
      <c r="MX537" s="401"/>
      <c r="MY537" s="401"/>
      <c r="MZ537" s="401"/>
      <c r="NA537" s="401"/>
      <c r="NB537" s="401"/>
      <c r="NC537" s="401"/>
      <c r="ND537" s="401"/>
      <c r="NE537" s="401"/>
      <c r="NF537" s="401"/>
      <c r="NG537" s="401"/>
      <c r="NH537" s="401"/>
      <c r="NI537" s="401"/>
      <c r="NJ537" s="401"/>
      <c r="NK537" s="401"/>
      <c r="NL537" s="401"/>
      <c r="NM537" s="401"/>
      <c r="NN537" s="401"/>
      <c r="NO537" s="401"/>
      <c r="NP537" s="401"/>
      <c r="NQ537" s="401"/>
      <c r="NR537" s="401"/>
      <c r="NS537" s="401"/>
      <c r="NT537" s="401"/>
      <c r="NU537" s="401"/>
      <c r="NV537" s="401"/>
      <c r="NW537" s="401"/>
      <c r="NX537" s="401"/>
      <c r="NY537" s="401"/>
      <c r="NZ537" s="401"/>
      <c r="OA537" s="401"/>
      <c r="OB537" s="401"/>
      <c r="OC537" s="401"/>
      <c r="OD537" s="401"/>
      <c r="OE537" s="401"/>
      <c r="OF537" s="401"/>
      <c r="OG537" s="401"/>
      <c r="OH537" s="401"/>
      <c r="OI537" s="401"/>
      <c r="OJ537" s="401"/>
      <c r="OK537" s="401"/>
      <c r="OL537" s="401"/>
      <c r="OM537" s="401"/>
      <c r="ON537" s="401"/>
      <c r="OO537" s="401"/>
      <c r="OP537" s="401"/>
      <c r="OQ537" s="401"/>
      <c r="OR537" s="401"/>
      <c r="OS537" s="401"/>
      <c r="OT537" s="401"/>
      <c r="OU537" s="401"/>
      <c r="OV537" s="401"/>
      <c r="OW537" s="401"/>
      <c r="OX537" s="401"/>
      <c r="OY537" s="401"/>
      <c r="OZ537" s="401"/>
      <c r="PA537" s="401"/>
      <c r="PB537" s="401"/>
      <c r="PC537" s="401"/>
      <c r="PD537" s="401"/>
      <c r="PE537" s="401"/>
      <c r="PF537" s="401"/>
      <c r="PG537" s="401"/>
      <c r="PH537" s="401"/>
      <c r="PI537" s="401"/>
      <c r="PJ537" s="401"/>
      <c r="PK537" s="401"/>
      <c r="PL537" s="401"/>
      <c r="PM537" s="401"/>
      <c r="PN537" s="401"/>
      <c r="PO537" s="401"/>
      <c r="PP537" s="401"/>
      <c r="PQ537" s="401"/>
      <c r="PR537" s="401"/>
      <c r="PS537" s="401"/>
      <c r="PT537" s="401"/>
      <c r="PU537" s="401"/>
      <c r="PV537" s="401"/>
      <c r="PW537" s="401"/>
      <c r="PX537" s="401"/>
      <c r="PY537" s="401"/>
      <c r="PZ537" s="401"/>
      <c r="QA537" s="401"/>
      <c r="QB537" s="401"/>
      <c r="QC537" s="401"/>
      <c r="QD537" s="401"/>
      <c r="QE537" s="401"/>
      <c r="QF537" s="401"/>
      <c r="QG537" s="401"/>
      <c r="QH537" s="401"/>
      <c r="QI537" s="401"/>
      <c r="QJ537" s="401"/>
      <c r="QK537" s="401"/>
      <c r="QL537" s="401"/>
      <c r="QM537" s="401"/>
      <c r="QN537" s="401"/>
      <c r="QO537" s="401"/>
      <c r="QP537" s="401"/>
      <c r="QQ537" s="401"/>
      <c r="QR537" s="401"/>
      <c r="QS537" s="401"/>
      <c r="QT537" s="401"/>
      <c r="QU537" s="401"/>
      <c r="QV537" s="401"/>
      <c r="QW537" s="401"/>
      <c r="QX537" s="401"/>
      <c r="QY537" s="401"/>
      <c r="QZ537" s="401"/>
      <c r="RA537" s="401"/>
      <c r="RB537" s="401"/>
      <c r="RC537" s="401"/>
      <c r="RD537" s="401"/>
      <c r="RE537" s="401"/>
      <c r="RF537" s="401"/>
      <c r="RG537" s="401"/>
      <c r="RH537" s="401"/>
      <c r="RI537" s="401"/>
      <c r="RJ537" s="401"/>
      <c r="RK537" s="401"/>
      <c r="RL537" s="401"/>
      <c r="RM537" s="401"/>
      <c r="RN537" s="401"/>
      <c r="RO537" s="401"/>
      <c r="RP537" s="401"/>
      <c r="RQ537" s="401"/>
      <c r="RR537" s="401"/>
      <c r="RS537" s="401"/>
      <c r="RT537" s="401"/>
      <c r="RU537" s="401"/>
      <c r="RV537" s="401"/>
      <c r="RW537" s="401"/>
      <c r="RX537" s="401"/>
      <c r="RY537" s="401"/>
      <c r="RZ537" s="401"/>
      <c r="SA537" s="401"/>
      <c r="SB537" s="401"/>
      <c r="SC537" s="401"/>
      <c r="SD537" s="401"/>
      <c r="SE537" s="401"/>
      <c r="SF537" s="401"/>
      <c r="SG537" s="401"/>
      <c r="SH537" s="401"/>
      <c r="SI537" s="401"/>
      <c r="SJ537" s="401"/>
      <c r="SK537" s="401"/>
      <c r="SL537" s="401"/>
      <c r="SM537" s="401"/>
      <c r="SN537" s="401"/>
      <c r="SO537" s="401"/>
      <c r="SP537" s="401"/>
      <c r="SQ537" s="401"/>
      <c r="SR537" s="401"/>
      <c r="SS537" s="401"/>
      <c r="ST537" s="401"/>
      <c r="SU537" s="401"/>
      <c r="SV537" s="401"/>
      <c r="SW537" s="401"/>
      <c r="SX537" s="401"/>
      <c r="SY537" s="401"/>
      <c r="SZ537" s="401"/>
      <c r="TA537" s="401"/>
      <c r="TB537" s="401"/>
      <c r="TC537" s="401"/>
      <c r="TD537" s="401"/>
      <c r="TE537" s="401"/>
      <c r="TF537" s="401"/>
      <c r="TG537" s="401"/>
      <c r="TH537" s="401"/>
      <c r="TI537" s="401"/>
      <c r="TJ537" s="401"/>
      <c r="TK537" s="401"/>
      <c r="TL537" s="401"/>
      <c r="TM537" s="401"/>
      <c r="TN537" s="401"/>
      <c r="TO537" s="401"/>
      <c r="TP537" s="401"/>
      <c r="TQ537" s="401"/>
      <c r="TR537" s="401"/>
      <c r="TS537" s="401"/>
      <c r="TT537" s="401"/>
      <c r="TU537" s="401"/>
      <c r="TV537" s="401"/>
      <c r="TW537" s="401"/>
      <c r="TX537" s="401"/>
      <c r="TY537" s="401"/>
      <c r="TZ537" s="401"/>
      <c r="UA537" s="401"/>
      <c r="UB537" s="401"/>
      <c r="UC537" s="401"/>
      <c r="UD537" s="401"/>
      <c r="UE537" s="401"/>
      <c r="UF537" s="401"/>
      <c r="UG537" s="401"/>
      <c r="UH537" s="401"/>
      <c r="UI537" s="401"/>
      <c r="UJ537" s="401"/>
      <c r="UK537" s="401"/>
      <c r="UL537" s="401"/>
      <c r="UM537" s="401"/>
    </row>
    <row r="538" spans="1:559" s="401" customFormat="1" ht="13.95" customHeight="1">
      <c r="A538" s="953"/>
      <c r="B538" s="468" t="s">
        <v>1881</v>
      </c>
      <c r="C538" s="469" t="s">
        <v>678</v>
      </c>
      <c r="D538" s="469" t="s">
        <v>1923</v>
      </c>
      <c r="E538" s="469" t="s">
        <v>1924</v>
      </c>
      <c r="F538" s="470">
        <v>22.81</v>
      </c>
      <c r="G538" s="470">
        <v>0.86</v>
      </c>
      <c r="H538" s="470">
        <v>2.14</v>
      </c>
      <c r="I538" s="471">
        <f t="shared" ref="I538:L539" si="284">I537</f>
        <v>3</v>
      </c>
      <c r="J538" s="472">
        <f t="shared" si="284"/>
        <v>34.006666666666668</v>
      </c>
      <c r="K538" s="472">
        <f t="shared" si="284"/>
        <v>18.177310948909167</v>
      </c>
      <c r="L538" s="473">
        <f t="shared" si="284"/>
        <v>0.53452198438274356</v>
      </c>
      <c r="M538" s="474">
        <f t="shared" si="272"/>
        <v>0.61596936412305747</v>
      </c>
      <c r="N538" s="475">
        <f t="shared" si="273"/>
        <v>0.26895736979253471</v>
      </c>
      <c r="O538" s="475">
        <f t="shared" si="274"/>
        <v>0.46208526041493059</v>
      </c>
      <c r="P538" s="475">
        <f t="shared" si="275"/>
        <v>0.53791473958506941</v>
      </c>
      <c r="Q538" s="476">
        <f t="shared" si="276"/>
        <v>1.6137442187552082</v>
      </c>
      <c r="R538" s="477"/>
      <c r="S538" s="472"/>
      <c r="T538" s="472"/>
      <c r="U538" s="473"/>
      <c r="V538" s="478">
        <f t="shared" si="277"/>
        <v>11.196666666666669</v>
      </c>
      <c r="W538" s="478">
        <f t="shared" si="278"/>
        <v>1.196</v>
      </c>
      <c r="X538" s="479">
        <f t="shared" si="279"/>
        <v>21.740063894895364</v>
      </c>
      <c r="Y538" s="480" t="str">
        <f t="shared" si="280"/>
        <v>Accept</v>
      </c>
      <c r="Z538" s="479"/>
      <c r="AA538" s="479"/>
      <c r="AB538" s="481"/>
      <c r="AC538" s="481"/>
      <c r="AD538" s="479"/>
      <c r="AE538" s="481"/>
      <c r="AF538" s="464"/>
      <c r="AG538" s="482"/>
      <c r="AH538" s="482"/>
      <c r="AI538" s="483"/>
      <c r="AJ538" s="552"/>
      <c r="AK538" s="552"/>
      <c r="AL538" s="552"/>
    </row>
    <row r="539" spans="1:559" s="501" customFormat="1" ht="13.95" customHeight="1">
      <c r="A539" s="953"/>
      <c r="B539" s="484" t="s">
        <v>1881</v>
      </c>
      <c r="C539" s="485" t="s">
        <v>678</v>
      </c>
      <c r="D539" s="485" t="s">
        <v>1925</v>
      </c>
      <c r="E539" s="485" t="s">
        <v>1926</v>
      </c>
      <c r="F539" s="486">
        <v>24.23</v>
      </c>
      <c r="G539" s="486">
        <v>0.83</v>
      </c>
      <c r="H539" s="486">
        <v>2.2400000000000002</v>
      </c>
      <c r="I539" s="487">
        <f t="shared" si="284"/>
        <v>3</v>
      </c>
      <c r="J539" s="488">
        <f t="shared" si="284"/>
        <v>34.006666666666668</v>
      </c>
      <c r="K539" s="488">
        <f t="shared" si="284"/>
        <v>18.177310948909167</v>
      </c>
      <c r="L539" s="489">
        <f t="shared" si="284"/>
        <v>0.53452198438274356</v>
      </c>
      <c r="M539" s="490">
        <f t="shared" si="272"/>
        <v>0.53784999850340198</v>
      </c>
      <c r="N539" s="491">
        <f t="shared" si="273"/>
        <v>0.29534030538911682</v>
      </c>
      <c r="O539" s="491">
        <f t="shared" si="274"/>
        <v>0.40931938922176636</v>
      </c>
      <c r="P539" s="491">
        <f t="shared" si="275"/>
        <v>0.59068061077823364</v>
      </c>
      <c r="Q539" s="492">
        <f t="shared" si="276"/>
        <v>1.7720418323347009</v>
      </c>
      <c r="R539" s="493"/>
      <c r="S539" s="488"/>
      <c r="T539" s="488"/>
      <c r="U539" s="489"/>
      <c r="V539" s="494">
        <f t="shared" si="277"/>
        <v>9.7766666666666673</v>
      </c>
      <c r="W539" s="494">
        <f t="shared" si="278"/>
        <v>1.196</v>
      </c>
      <c r="X539" s="495">
        <f t="shared" si="279"/>
        <v>21.740063894895364</v>
      </c>
      <c r="Y539" s="496" t="str">
        <f t="shared" si="280"/>
        <v>Accept</v>
      </c>
      <c r="Z539" s="495"/>
      <c r="AA539" s="495"/>
      <c r="AB539" s="497"/>
      <c r="AC539" s="497"/>
      <c r="AD539" s="495"/>
      <c r="AE539" s="497"/>
      <c r="AF539" s="498"/>
      <c r="AG539" s="499"/>
      <c r="AH539" s="499"/>
      <c r="AI539" s="500"/>
      <c r="AJ539" s="552"/>
      <c r="AK539" s="552"/>
      <c r="AL539" s="552"/>
      <c r="AM539" s="401"/>
      <c r="AN539" s="401"/>
      <c r="AO539" s="401"/>
      <c r="AP539" s="401"/>
      <c r="AQ539" s="401"/>
      <c r="AR539" s="401"/>
      <c r="AS539" s="401"/>
      <c r="AT539" s="401"/>
      <c r="AU539" s="401"/>
      <c r="AV539" s="401"/>
      <c r="AW539" s="401"/>
      <c r="AX539" s="401"/>
      <c r="AY539" s="401"/>
      <c r="AZ539" s="401"/>
      <c r="BA539" s="401"/>
      <c r="BB539" s="401"/>
      <c r="BC539" s="401"/>
      <c r="BD539" s="401"/>
      <c r="BE539" s="401"/>
      <c r="BF539" s="401"/>
      <c r="BG539" s="401"/>
      <c r="BH539" s="401"/>
      <c r="BI539" s="401"/>
      <c r="BJ539" s="401"/>
      <c r="BK539" s="401"/>
      <c r="BL539" s="401"/>
      <c r="BM539" s="401"/>
      <c r="BN539" s="401"/>
      <c r="BO539" s="401"/>
      <c r="BP539" s="401"/>
      <c r="BQ539" s="401"/>
      <c r="BR539" s="401"/>
      <c r="BS539" s="401"/>
      <c r="BT539" s="401"/>
      <c r="BU539" s="401"/>
      <c r="BV539" s="401"/>
      <c r="BW539" s="401"/>
      <c r="BX539" s="401"/>
      <c r="BY539" s="401"/>
      <c r="BZ539" s="401"/>
      <c r="CA539" s="401"/>
      <c r="CB539" s="401"/>
      <c r="CC539" s="401"/>
      <c r="CD539" s="401"/>
      <c r="CE539" s="401"/>
      <c r="CF539" s="401"/>
      <c r="CG539" s="401"/>
      <c r="CH539" s="401"/>
      <c r="CI539" s="401"/>
      <c r="CJ539" s="401"/>
      <c r="CK539" s="401"/>
      <c r="CL539" s="401"/>
      <c r="CM539" s="401"/>
      <c r="CN539" s="401"/>
      <c r="CO539" s="401"/>
      <c r="CP539" s="401"/>
      <c r="CQ539" s="401"/>
      <c r="CR539" s="401"/>
      <c r="CS539" s="401"/>
      <c r="CT539" s="401"/>
      <c r="CU539" s="401"/>
      <c r="CV539" s="401"/>
      <c r="CW539" s="401"/>
      <c r="CX539" s="401"/>
      <c r="CY539" s="401"/>
      <c r="CZ539" s="401"/>
      <c r="DA539" s="401"/>
      <c r="DB539" s="401"/>
      <c r="DC539" s="401"/>
      <c r="DD539" s="401"/>
      <c r="DE539" s="401"/>
      <c r="DF539" s="401"/>
      <c r="DG539" s="401"/>
      <c r="DH539" s="401"/>
      <c r="DI539" s="401"/>
      <c r="DJ539" s="401"/>
      <c r="DK539" s="401"/>
      <c r="DL539" s="401"/>
      <c r="DM539" s="401"/>
      <c r="DN539" s="401"/>
      <c r="DO539" s="401"/>
      <c r="DP539" s="401"/>
      <c r="DQ539" s="401"/>
      <c r="DR539" s="401"/>
      <c r="DS539" s="401"/>
      <c r="DT539" s="401"/>
      <c r="DU539" s="401"/>
      <c r="DV539" s="401"/>
      <c r="DW539" s="401"/>
      <c r="DX539" s="401"/>
      <c r="DY539" s="401"/>
      <c r="DZ539" s="401"/>
      <c r="EA539" s="401"/>
      <c r="EB539" s="401"/>
      <c r="EC539" s="401"/>
      <c r="ED539" s="401"/>
      <c r="EE539" s="401"/>
      <c r="EF539" s="401"/>
      <c r="EG539" s="401"/>
      <c r="EH539" s="401"/>
      <c r="EI539" s="401"/>
      <c r="EJ539" s="401"/>
      <c r="EK539" s="401"/>
      <c r="EL539" s="401"/>
      <c r="EM539" s="401"/>
      <c r="EN539" s="401"/>
      <c r="EO539" s="401"/>
      <c r="EP539" s="401"/>
      <c r="EQ539" s="401"/>
      <c r="ER539" s="401"/>
      <c r="ES539" s="401"/>
      <c r="ET539" s="401"/>
      <c r="EU539" s="401"/>
      <c r="EV539" s="401"/>
      <c r="EW539" s="401"/>
      <c r="EX539" s="401"/>
      <c r="EY539" s="401"/>
      <c r="EZ539" s="401"/>
      <c r="FA539" s="401"/>
      <c r="FB539" s="401"/>
      <c r="FC539" s="401"/>
      <c r="FD539" s="401"/>
      <c r="FE539" s="401"/>
      <c r="FF539" s="401"/>
      <c r="FG539" s="401"/>
      <c r="FH539" s="401"/>
      <c r="FI539" s="401"/>
      <c r="FJ539" s="401"/>
      <c r="FK539" s="401"/>
      <c r="FL539" s="401"/>
      <c r="FM539" s="401"/>
      <c r="FN539" s="401"/>
      <c r="FO539" s="401"/>
      <c r="FP539" s="401"/>
      <c r="FQ539" s="401"/>
      <c r="FR539" s="401"/>
      <c r="FS539" s="401"/>
      <c r="FT539" s="401"/>
      <c r="FU539" s="401"/>
      <c r="FV539" s="401"/>
      <c r="FW539" s="401"/>
      <c r="FX539" s="401"/>
      <c r="FY539" s="401"/>
      <c r="FZ539" s="401"/>
      <c r="GA539" s="401"/>
      <c r="GB539" s="401"/>
      <c r="GC539" s="401"/>
      <c r="GD539" s="401"/>
      <c r="GE539" s="401"/>
      <c r="GF539" s="401"/>
      <c r="GG539" s="401"/>
      <c r="GH539" s="401"/>
      <c r="GI539" s="401"/>
      <c r="GJ539" s="401"/>
      <c r="GK539" s="401"/>
      <c r="GL539" s="401"/>
      <c r="GM539" s="401"/>
      <c r="GN539" s="401"/>
      <c r="GO539" s="401"/>
      <c r="GP539" s="401"/>
      <c r="GQ539" s="401"/>
      <c r="GR539" s="401"/>
      <c r="GS539" s="401"/>
      <c r="GT539" s="401"/>
      <c r="GU539" s="401"/>
      <c r="GV539" s="401"/>
      <c r="GW539" s="401"/>
      <c r="GX539" s="401"/>
      <c r="GY539" s="401"/>
      <c r="GZ539" s="401"/>
      <c r="HA539" s="401"/>
      <c r="HB539" s="401"/>
      <c r="HC539" s="401"/>
      <c r="HD539" s="401"/>
      <c r="HE539" s="401"/>
      <c r="HF539" s="401"/>
      <c r="HG539" s="401"/>
      <c r="HH539" s="401"/>
      <c r="HI539" s="401"/>
      <c r="HJ539" s="401"/>
      <c r="HK539" s="401"/>
      <c r="HL539" s="401"/>
      <c r="HM539" s="401"/>
      <c r="HN539" s="401"/>
      <c r="HO539" s="401"/>
      <c r="HP539" s="401"/>
      <c r="HQ539" s="401"/>
      <c r="HR539" s="401"/>
      <c r="HS539" s="401"/>
      <c r="HT539" s="401"/>
      <c r="HU539" s="401"/>
      <c r="HV539" s="401"/>
      <c r="HW539" s="401"/>
      <c r="HX539" s="401"/>
      <c r="HY539" s="401"/>
      <c r="HZ539" s="401"/>
      <c r="IA539" s="401"/>
      <c r="IB539" s="401"/>
      <c r="IC539" s="401"/>
      <c r="ID539" s="401"/>
      <c r="IE539" s="401"/>
      <c r="IF539" s="401"/>
      <c r="IG539" s="401"/>
      <c r="IH539" s="401"/>
      <c r="II539" s="401"/>
      <c r="IJ539" s="401"/>
      <c r="IK539" s="401"/>
      <c r="IL539" s="401"/>
      <c r="IM539" s="401"/>
      <c r="IN539" s="401"/>
      <c r="IO539" s="401"/>
      <c r="IP539" s="401"/>
      <c r="IQ539" s="401"/>
      <c r="IR539" s="401"/>
      <c r="IS539" s="401"/>
      <c r="IT539" s="401"/>
      <c r="IU539" s="401"/>
      <c r="IV539" s="401"/>
      <c r="IW539" s="401"/>
      <c r="IX539" s="401"/>
      <c r="IY539" s="401"/>
      <c r="IZ539" s="401"/>
      <c r="JA539" s="401"/>
      <c r="JB539" s="401"/>
      <c r="JC539" s="401"/>
      <c r="JD539" s="401"/>
      <c r="JE539" s="401"/>
      <c r="JF539" s="401"/>
      <c r="JG539" s="401"/>
      <c r="JH539" s="401"/>
      <c r="JI539" s="401"/>
      <c r="JJ539" s="401"/>
      <c r="JK539" s="401"/>
      <c r="JL539" s="401"/>
      <c r="JM539" s="401"/>
      <c r="JN539" s="401"/>
      <c r="JO539" s="401"/>
      <c r="JP539" s="401"/>
      <c r="JQ539" s="401"/>
      <c r="JR539" s="401"/>
      <c r="JS539" s="401"/>
      <c r="JT539" s="401"/>
      <c r="JU539" s="401"/>
      <c r="JV539" s="401"/>
      <c r="JW539" s="401"/>
      <c r="JX539" s="401"/>
      <c r="JY539" s="401"/>
      <c r="JZ539" s="401"/>
      <c r="KA539" s="401"/>
      <c r="KB539" s="401"/>
      <c r="KC539" s="401"/>
      <c r="KD539" s="401"/>
      <c r="KE539" s="401"/>
      <c r="KF539" s="401"/>
      <c r="KG539" s="401"/>
      <c r="KH539" s="401"/>
      <c r="KI539" s="401"/>
      <c r="KJ539" s="401"/>
      <c r="KK539" s="401"/>
      <c r="KL539" s="401"/>
      <c r="KM539" s="401"/>
      <c r="KN539" s="401"/>
      <c r="KO539" s="401"/>
      <c r="KP539" s="401"/>
      <c r="KQ539" s="401"/>
      <c r="KR539" s="401"/>
      <c r="KS539" s="401"/>
      <c r="KT539" s="401"/>
      <c r="KU539" s="401"/>
      <c r="KV539" s="401"/>
      <c r="KW539" s="401"/>
      <c r="KX539" s="401"/>
      <c r="KY539" s="401"/>
      <c r="KZ539" s="401"/>
      <c r="LA539" s="401"/>
      <c r="LB539" s="401"/>
      <c r="LC539" s="401"/>
      <c r="LD539" s="401"/>
      <c r="LE539" s="401"/>
      <c r="LF539" s="401"/>
      <c r="LG539" s="401"/>
      <c r="LH539" s="401"/>
      <c r="LI539" s="401"/>
      <c r="LJ539" s="401"/>
      <c r="LK539" s="401"/>
      <c r="LL539" s="401"/>
      <c r="LM539" s="401"/>
      <c r="LN539" s="401"/>
      <c r="LO539" s="401"/>
      <c r="LP539" s="401"/>
      <c r="LQ539" s="401"/>
      <c r="LR539" s="401"/>
      <c r="LS539" s="401"/>
      <c r="LT539" s="401"/>
      <c r="LU539" s="401"/>
      <c r="LV539" s="401"/>
      <c r="LW539" s="401"/>
      <c r="LX539" s="401"/>
      <c r="LY539" s="401"/>
      <c r="LZ539" s="401"/>
      <c r="MA539" s="401"/>
      <c r="MB539" s="401"/>
      <c r="MC539" s="401"/>
      <c r="MD539" s="401"/>
      <c r="ME539" s="401"/>
      <c r="MF539" s="401"/>
      <c r="MG539" s="401"/>
      <c r="MH539" s="401"/>
      <c r="MI539" s="401"/>
      <c r="MJ539" s="401"/>
      <c r="MK539" s="401"/>
      <c r="ML539" s="401"/>
      <c r="MM539" s="401"/>
      <c r="MN539" s="401"/>
      <c r="MO539" s="401"/>
      <c r="MP539" s="401"/>
      <c r="MQ539" s="401"/>
      <c r="MR539" s="401"/>
      <c r="MS539" s="401"/>
      <c r="MT539" s="401"/>
      <c r="MU539" s="401"/>
      <c r="MV539" s="401"/>
      <c r="MW539" s="401"/>
      <c r="MX539" s="401"/>
      <c r="MY539" s="401"/>
      <c r="MZ539" s="401"/>
      <c r="NA539" s="401"/>
      <c r="NB539" s="401"/>
      <c r="NC539" s="401"/>
      <c r="ND539" s="401"/>
      <c r="NE539" s="401"/>
      <c r="NF539" s="401"/>
      <c r="NG539" s="401"/>
      <c r="NH539" s="401"/>
      <c r="NI539" s="401"/>
      <c r="NJ539" s="401"/>
      <c r="NK539" s="401"/>
      <c r="NL539" s="401"/>
      <c r="NM539" s="401"/>
      <c r="NN539" s="401"/>
      <c r="NO539" s="401"/>
      <c r="NP539" s="401"/>
      <c r="NQ539" s="401"/>
      <c r="NR539" s="401"/>
      <c r="NS539" s="401"/>
      <c r="NT539" s="401"/>
      <c r="NU539" s="401"/>
      <c r="NV539" s="401"/>
      <c r="NW539" s="401"/>
      <c r="NX539" s="401"/>
      <c r="NY539" s="401"/>
      <c r="NZ539" s="401"/>
      <c r="OA539" s="401"/>
      <c r="OB539" s="401"/>
      <c r="OC539" s="401"/>
      <c r="OD539" s="401"/>
      <c r="OE539" s="401"/>
      <c r="OF539" s="401"/>
      <c r="OG539" s="401"/>
      <c r="OH539" s="401"/>
      <c r="OI539" s="401"/>
      <c r="OJ539" s="401"/>
      <c r="OK539" s="401"/>
      <c r="OL539" s="401"/>
      <c r="OM539" s="401"/>
      <c r="ON539" s="401"/>
      <c r="OO539" s="401"/>
      <c r="OP539" s="401"/>
      <c r="OQ539" s="401"/>
      <c r="OR539" s="401"/>
      <c r="OS539" s="401"/>
      <c r="OT539" s="401"/>
      <c r="OU539" s="401"/>
      <c r="OV539" s="401"/>
      <c r="OW539" s="401"/>
      <c r="OX539" s="401"/>
      <c r="OY539" s="401"/>
      <c r="OZ539" s="401"/>
      <c r="PA539" s="401"/>
      <c r="PB539" s="401"/>
      <c r="PC539" s="401"/>
      <c r="PD539" s="401"/>
      <c r="PE539" s="401"/>
      <c r="PF539" s="401"/>
      <c r="PG539" s="401"/>
      <c r="PH539" s="401"/>
      <c r="PI539" s="401"/>
      <c r="PJ539" s="401"/>
      <c r="PK539" s="401"/>
      <c r="PL539" s="401"/>
      <c r="PM539" s="401"/>
      <c r="PN539" s="401"/>
      <c r="PO539" s="401"/>
      <c r="PP539" s="401"/>
      <c r="PQ539" s="401"/>
      <c r="PR539" s="401"/>
      <c r="PS539" s="401"/>
      <c r="PT539" s="401"/>
      <c r="PU539" s="401"/>
      <c r="PV539" s="401"/>
      <c r="PW539" s="401"/>
      <c r="PX539" s="401"/>
      <c r="PY539" s="401"/>
      <c r="PZ539" s="401"/>
      <c r="QA539" s="401"/>
      <c r="QB539" s="401"/>
      <c r="QC539" s="401"/>
      <c r="QD539" s="401"/>
      <c r="QE539" s="401"/>
      <c r="QF539" s="401"/>
      <c r="QG539" s="401"/>
      <c r="QH539" s="401"/>
      <c r="QI539" s="401"/>
      <c r="QJ539" s="401"/>
      <c r="QK539" s="401"/>
      <c r="QL539" s="401"/>
      <c r="QM539" s="401"/>
      <c r="QN539" s="401"/>
      <c r="QO539" s="401"/>
      <c r="QP539" s="401"/>
      <c r="QQ539" s="401"/>
      <c r="QR539" s="401"/>
      <c r="QS539" s="401"/>
      <c r="QT539" s="401"/>
      <c r="QU539" s="401"/>
      <c r="QV539" s="401"/>
      <c r="QW539" s="401"/>
      <c r="QX539" s="401"/>
      <c r="QY539" s="401"/>
      <c r="QZ539" s="401"/>
      <c r="RA539" s="401"/>
      <c r="RB539" s="401"/>
      <c r="RC539" s="401"/>
      <c r="RD539" s="401"/>
      <c r="RE539" s="401"/>
      <c r="RF539" s="401"/>
      <c r="RG539" s="401"/>
      <c r="RH539" s="401"/>
      <c r="RI539" s="401"/>
      <c r="RJ539" s="401"/>
      <c r="RK539" s="401"/>
      <c r="RL539" s="401"/>
      <c r="RM539" s="401"/>
      <c r="RN539" s="401"/>
      <c r="RO539" s="401"/>
      <c r="RP539" s="401"/>
      <c r="RQ539" s="401"/>
      <c r="RR539" s="401"/>
      <c r="RS539" s="401"/>
      <c r="RT539" s="401"/>
      <c r="RU539" s="401"/>
      <c r="RV539" s="401"/>
      <c r="RW539" s="401"/>
      <c r="RX539" s="401"/>
      <c r="RY539" s="401"/>
      <c r="RZ539" s="401"/>
      <c r="SA539" s="401"/>
      <c r="SB539" s="401"/>
      <c r="SC539" s="401"/>
      <c r="SD539" s="401"/>
      <c r="SE539" s="401"/>
      <c r="SF539" s="401"/>
      <c r="SG539" s="401"/>
      <c r="SH539" s="401"/>
      <c r="SI539" s="401"/>
      <c r="SJ539" s="401"/>
      <c r="SK539" s="401"/>
      <c r="SL539" s="401"/>
      <c r="SM539" s="401"/>
      <c r="SN539" s="401"/>
      <c r="SO539" s="401"/>
      <c r="SP539" s="401"/>
      <c r="SQ539" s="401"/>
      <c r="SR539" s="401"/>
      <c r="SS539" s="401"/>
      <c r="ST539" s="401"/>
      <c r="SU539" s="401"/>
      <c r="SV539" s="401"/>
      <c r="SW539" s="401"/>
      <c r="SX539" s="401"/>
      <c r="SY539" s="401"/>
      <c r="SZ539" s="401"/>
      <c r="TA539" s="401"/>
      <c r="TB539" s="401"/>
      <c r="TC539" s="401"/>
      <c r="TD539" s="401"/>
      <c r="TE539" s="401"/>
      <c r="TF539" s="401"/>
      <c r="TG539" s="401"/>
      <c r="TH539" s="401"/>
      <c r="TI539" s="401"/>
      <c r="TJ539" s="401"/>
      <c r="TK539" s="401"/>
      <c r="TL539" s="401"/>
      <c r="TM539" s="401"/>
      <c r="TN539" s="401"/>
      <c r="TO539" s="401"/>
      <c r="TP539" s="401"/>
      <c r="TQ539" s="401"/>
      <c r="TR539" s="401"/>
      <c r="TS539" s="401"/>
      <c r="TT539" s="401"/>
      <c r="TU539" s="401"/>
      <c r="TV539" s="401"/>
      <c r="TW539" s="401"/>
      <c r="TX539" s="401"/>
      <c r="TY539" s="401"/>
      <c r="TZ539" s="401"/>
      <c r="UA539" s="401"/>
      <c r="UB539" s="401"/>
      <c r="UC539" s="401"/>
      <c r="UD539" s="401"/>
      <c r="UE539" s="401"/>
      <c r="UF539" s="401"/>
      <c r="UG539" s="401"/>
      <c r="UH539" s="401"/>
      <c r="UI539" s="401"/>
      <c r="UJ539" s="401"/>
      <c r="UK539" s="401"/>
      <c r="UL539" s="401"/>
      <c r="UM539" s="401"/>
    </row>
    <row r="540" spans="1:559" s="467" customFormat="1" ht="13.95" customHeight="1">
      <c r="A540" s="953"/>
      <c r="B540" s="450" t="s">
        <v>1881</v>
      </c>
      <c r="C540" s="451" t="s">
        <v>666</v>
      </c>
      <c r="D540" s="451" t="s">
        <v>1927</v>
      </c>
      <c r="E540" s="451" t="s">
        <v>1928</v>
      </c>
      <c r="F540" s="452">
        <v>16.04</v>
      </c>
      <c r="G540" s="452">
        <v>0.63</v>
      </c>
      <c r="H540" s="452">
        <v>1.51</v>
      </c>
      <c r="I540" s="453">
        <f>COUNT(F540:F542)</f>
        <v>3</v>
      </c>
      <c r="J540" s="458">
        <f>AVERAGE(F540:F542)</f>
        <v>108.22333333333334</v>
      </c>
      <c r="K540" s="458">
        <f>STDEV(F540:F542)</f>
        <v>80.851946379375036</v>
      </c>
      <c r="L540" s="459">
        <f>K540/J540</f>
        <v>0.7470842367269076</v>
      </c>
      <c r="M540" s="454">
        <f t="shared" si="272"/>
        <v>1.1401498351170045</v>
      </c>
      <c r="N540" s="455">
        <f t="shared" si="273"/>
        <v>0.12711194140634596</v>
      </c>
      <c r="O540" s="455">
        <f t="shared" si="274"/>
        <v>0.74577611718730807</v>
      </c>
      <c r="P540" s="455">
        <f t="shared" si="275"/>
        <v>0.25422388281269193</v>
      </c>
      <c r="Q540" s="456">
        <f t="shared" si="276"/>
        <v>0.76267164843807578</v>
      </c>
      <c r="R540" s="457">
        <f>COUNT(F540:F542)</f>
        <v>3</v>
      </c>
      <c r="S540" s="458">
        <f>AVERAGE(F540:F542)</f>
        <v>108.22333333333334</v>
      </c>
      <c r="T540" s="458">
        <f>STDEV(F540:F542)</f>
        <v>80.851946379375036</v>
      </c>
      <c r="U540" s="459">
        <f t="shared" ref="U540" si="285">T540/S540</f>
        <v>0.7470842367269076</v>
      </c>
      <c r="V540" s="460">
        <f t="shared" si="277"/>
        <v>92.183333333333337</v>
      </c>
      <c r="W540" s="460">
        <f t="shared" si="278"/>
        <v>1.196</v>
      </c>
      <c r="X540" s="461">
        <f t="shared" si="279"/>
        <v>96.698927869732543</v>
      </c>
      <c r="Y540" s="462" t="str">
        <f t="shared" si="280"/>
        <v>Accept</v>
      </c>
      <c r="Z540" s="461"/>
      <c r="AA540" s="461"/>
      <c r="AB540" s="463"/>
      <c r="AC540" s="463"/>
      <c r="AD540" s="461"/>
      <c r="AE540" s="463"/>
      <c r="AF540" s="514">
        <f>COUNT(F540:F542)</f>
        <v>3</v>
      </c>
      <c r="AG540" s="515">
        <f>AVERAGE(F540:F542)</f>
        <v>108.22333333333334</v>
      </c>
      <c r="AH540" s="515">
        <f>STDEV(F540:F542)</f>
        <v>80.851946379375036</v>
      </c>
      <c r="AI540" s="516">
        <f>AH540/AG540</f>
        <v>0.7470842367269076</v>
      </c>
      <c r="AJ540" s="552"/>
      <c r="AK540" s="552"/>
      <c r="AL540" s="552"/>
      <c r="AM540" s="401"/>
      <c r="AN540" s="401"/>
      <c r="AO540" s="401"/>
      <c r="AP540" s="401"/>
      <c r="AQ540" s="401"/>
      <c r="AR540" s="401"/>
      <c r="AS540" s="401"/>
      <c r="AT540" s="401"/>
      <c r="AU540" s="401"/>
      <c r="AV540" s="401"/>
      <c r="AW540" s="401"/>
      <c r="AX540" s="401"/>
      <c r="AY540" s="401"/>
      <c r="AZ540" s="401"/>
      <c r="BA540" s="401"/>
      <c r="BB540" s="401"/>
      <c r="BC540" s="401"/>
      <c r="BD540" s="401"/>
      <c r="BE540" s="401"/>
      <c r="BF540" s="401"/>
      <c r="BG540" s="401"/>
      <c r="BH540" s="401"/>
      <c r="BI540" s="401"/>
      <c r="BJ540" s="401"/>
      <c r="BK540" s="401"/>
      <c r="BL540" s="401"/>
      <c r="BM540" s="401"/>
      <c r="BN540" s="401"/>
      <c r="BO540" s="401"/>
      <c r="BP540" s="401"/>
      <c r="BQ540" s="401"/>
      <c r="BR540" s="401"/>
      <c r="BS540" s="401"/>
      <c r="BT540" s="401"/>
      <c r="BU540" s="401"/>
      <c r="BV540" s="401"/>
      <c r="BW540" s="401"/>
      <c r="BX540" s="401"/>
      <c r="BY540" s="401"/>
      <c r="BZ540" s="401"/>
      <c r="CA540" s="401"/>
      <c r="CB540" s="401"/>
      <c r="CC540" s="401"/>
      <c r="CD540" s="401"/>
      <c r="CE540" s="401"/>
      <c r="CF540" s="401"/>
      <c r="CG540" s="401"/>
      <c r="CH540" s="401"/>
      <c r="CI540" s="401"/>
      <c r="CJ540" s="401"/>
      <c r="CK540" s="401"/>
      <c r="CL540" s="401"/>
      <c r="CM540" s="401"/>
      <c r="CN540" s="401"/>
      <c r="CO540" s="401"/>
      <c r="CP540" s="401"/>
      <c r="CQ540" s="401"/>
      <c r="CR540" s="401"/>
      <c r="CS540" s="401"/>
      <c r="CT540" s="401"/>
      <c r="CU540" s="401"/>
      <c r="CV540" s="401"/>
      <c r="CW540" s="401"/>
      <c r="CX540" s="401"/>
      <c r="CY540" s="401"/>
      <c r="CZ540" s="401"/>
      <c r="DA540" s="401"/>
      <c r="DB540" s="401"/>
      <c r="DC540" s="401"/>
      <c r="DD540" s="401"/>
      <c r="DE540" s="401"/>
      <c r="DF540" s="401"/>
      <c r="DG540" s="401"/>
      <c r="DH540" s="401"/>
      <c r="DI540" s="401"/>
      <c r="DJ540" s="401"/>
      <c r="DK540" s="401"/>
      <c r="DL540" s="401"/>
      <c r="DM540" s="401"/>
      <c r="DN540" s="401"/>
      <c r="DO540" s="401"/>
      <c r="DP540" s="401"/>
      <c r="DQ540" s="401"/>
      <c r="DR540" s="401"/>
      <c r="DS540" s="401"/>
      <c r="DT540" s="401"/>
      <c r="DU540" s="401"/>
      <c r="DV540" s="401"/>
      <c r="DW540" s="401"/>
      <c r="DX540" s="401"/>
      <c r="DY540" s="401"/>
      <c r="DZ540" s="401"/>
      <c r="EA540" s="401"/>
      <c r="EB540" s="401"/>
      <c r="EC540" s="401"/>
      <c r="ED540" s="401"/>
      <c r="EE540" s="401"/>
      <c r="EF540" s="401"/>
      <c r="EG540" s="401"/>
      <c r="EH540" s="401"/>
      <c r="EI540" s="401"/>
      <c r="EJ540" s="401"/>
      <c r="EK540" s="401"/>
      <c r="EL540" s="401"/>
      <c r="EM540" s="401"/>
      <c r="EN540" s="401"/>
      <c r="EO540" s="401"/>
      <c r="EP540" s="401"/>
      <c r="EQ540" s="401"/>
      <c r="ER540" s="401"/>
      <c r="ES540" s="401"/>
      <c r="ET540" s="401"/>
      <c r="EU540" s="401"/>
      <c r="EV540" s="401"/>
      <c r="EW540" s="401"/>
      <c r="EX540" s="401"/>
      <c r="EY540" s="401"/>
      <c r="EZ540" s="401"/>
      <c r="FA540" s="401"/>
      <c r="FB540" s="401"/>
      <c r="FC540" s="401"/>
      <c r="FD540" s="401"/>
      <c r="FE540" s="401"/>
      <c r="FF540" s="401"/>
      <c r="FG540" s="401"/>
      <c r="FH540" s="401"/>
      <c r="FI540" s="401"/>
      <c r="FJ540" s="401"/>
      <c r="FK540" s="401"/>
      <c r="FL540" s="401"/>
      <c r="FM540" s="401"/>
      <c r="FN540" s="401"/>
      <c r="FO540" s="401"/>
      <c r="FP540" s="401"/>
      <c r="FQ540" s="401"/>
      <c r="FR540" s="401"/>
      <c r="FS540" s="401"/>
      <c r="FT540" s="401"/>
      <c r="FU540" s="401"/>
      <c r="FV540" s="401"/>
      <c r="FW540" s="401"/>
      <c r="FX540" s="401"/>
      <c r="FY540" s="401"/>
      <c r="FZ540" s="401"/>
      <c r="GA540" s="401"/>
      <c r="GB540" s="401"/>
      <c r="GC540" s="401"/>
      <c r="GD540" s="401"/>
      <c r="GE540" s="401"/>
      <c r="GF540" s="401"/>
      <c r="GG540" s="401"/>
      <c r="GH540" s="401"/>
      <c r="GI540" s="401"/>
      <c r="GJ540" s="401"/>
      <c r="GK540" s="401"/>
      <c r="GL540" s="401"/>
      <c r="GM540" s="401"/>
      <c r="GN540" s="401"/>
      <c r="GO540" s="401"/>
      <c r="GP540" s="401"/>
      <c r="GQ540" s="401"/>
      <c r="GR540" s="401"/>
      <c r="GS540" s="401"/>
      <c r="GT540" s="401"/>
      <c r="GU540" s="401"/>
      <c r="GV540" s="401"/>
      <c r="GW540" s="401"/>
      <c r="GX540" s="401"/>
      <c r="GY540" s="401"/>
      <c r="GZ540" s="401"/>
      <c r="HA540" s="401"/>
      <c r="HB540" s="401"/>
      <c r="HC540" s="401"/>
      <c r="HD540" s="401"/>
      <c r="HE540" s="401"/>
      <c r="HF540" s="401"/>
      <c r="HG540" s="401"/>
      <c r="HH540" s="401"/>
      <c r="HI540" s="401"/>
      <c r="HJ540" s="401"/>
      <c r="HK540" s="401"/>
      <c r="HL540" s="401"/>
      <c r="HM540" s="401"/>
      <c r="HN540" s="401"/>
      <c r="HO540" s="401"/>
      <c r="HP540" s="401"/>
      <c r="HQ540" s="401"/>
      <c r="HR540" s="401"/>
      <c r="HS540" s="401"/>
      <c r="HT540" s="401"/>
      <c r="HU540" s="401"/>
      <c r="HV540" s="401"/>
      <c r="HW540" s="401"/>
      <c r="HX540" s="401"/>
      <c r="HY540" s="401"/>
      <c r="HZ540" s="401"/>
      <c r="IA540" s="401"/>
      <c r="IB540" s="401"/>
      <c r="IC540" s="401"/>
      <c r="ID540" s="401"/>
      <c r="IE540" s="401"/>
      <c r="IF540" s="401"/>
      <c r="IG540" s="401"/>
      <c r="IH540" s="401"/>
      <c r="II540" s="401"/>
      <c r="IJ540" s="401"/>
      <c r="IK540" s="401"/>
      <c r="IL540" s="401"/>
      <c r="IM540" s="401"/>
      <c r="IN540" s="401"/>
      <c r="IO540" s="401"/>
      <c r="IP540" s="401"/>
      <c r="IQ540" s="401"/>
      <c r="IR540" s="401"/>
      <c r="IS540" s="401"/>
      <c r="IT540" s="401"/>
      <c r="IU540" s="401"/>
      <c r="IV540" s="401"/>
      <c r="IW540" s="401"/>
      <c r="IX540" s="401"/>
      <c r="IY540" s="401"/>
      <c r="IZ540" s="401"/>
      <c r="JA540" s="401"/>
      <c r="JB540" s="401"/>
      <c r="JC540" s="401"/>
      <c r="JD540" s="401"/>
      <c r="JE540" s="401"/>
      <c r="JF540" s="401"/>
      <c r="JG540" s="401"/>
      <c r="JH540" s="401"/>
      <c r="JI540" s="401"/>
      <c r="JJ540" s="401"/>
      <c r="JK540" s="401"/>
      <c r="JL540" s="401"/>
      <c r="JM540" s="401"/>
      <c r="JN540" s="401"/>
      <c r="JO540" s="401"/>
      <c r="JP540" s="401"/>
      <c r="JQ540" s="401"/>
      <c r="JR540" s="401"/>
      <c r="JS540" s="401"/>
      <c r="JT540" s="401"/>
      <c r="JU540" s="401"/>
      <c r="JV540" s="401"/>
      <c r="JW540" s="401"/>
      <c r="JX540" s="401"/>
      <c r="JY540" s="401"/>
      <c r="JZ540" s="401"/>
      <c r="KA540" s="401"/>
      <c r="KB540" s="401"/>
      <c r="KC540" s="401"/>
      <c r="KD540" s="401"/>
      <c r="KE540" s="401"/>
      <c r="KF540" s="401"/>
      <c r="KG540" s="401"/>
      <c r="KH540" s="401"/>
      <c r="KI540" s="401"/>
      <c r="KJ540" s="401"/>
      <c r="KK540" s="401"/>
      <c r="KL540" s="401"/>
      <c r="KM540" s="401"/>
      <c r="KN540" s="401"/>
      <c r="KO540" s="401"/>
      <c r="KP540" s="401"/>
      <c r="KQ540" s="401"/>
      <c r="KR540" s="401"/>
      <c r="KS540" s="401"/>
      <c r="KT540" s="401"/>
      <c r="KU540" s="401"/>
      <c r="KV540" s="401"/>
      <c r="KW540" s="401"/>
      <c r="KX540" s="401"/>
      <c r="KY540" s="401"/>
      <c r="KZ540" s="401"/>
      <c r="LA540" s="401"/>
      <c r="LB540" s="401"/>
      <c r="LC540" s="401"/>
      <c r="LD540" s="401"/>
      <c r="LE540" s="401"/>
      <c r="LF540" s="401"/>
      <c r="LG540" s="401"/>
      <c r="LH540" s="401"/>
      <c r="LI540" s="401"/>
      <c r="LJ540" s="401"/>
      <c r="LK540" s="401"/>
      <c r="LL540" s="401"/>
      <c r="LM540" s="401"/>
      <c r="LN540" s="401"/>
      <c r="LO540" s="401"/>
      <c r="LP540" s="401"/>
      <c r="LQ540" s="401"/>
      <c r="LR540" s="401"/>
      <c r="LS540" s="401"/>
      <c r="LT540" s="401"/>
      <c r="LU540" s="401"/>
      <c r="LV540" s="401"/>
      <c r="LW540" s="401"/>
      <c r="LX540" s="401"/>
      <c r="LY540" s="401"/>
      <c r="LZ540" s="401"/>
      <c r="MA540" s="401"/>
      <c r="MB540" s="401"/>
      <c r="MC540" s="401"/>
      <c r="MD540" s="401"/>
      <c r="ME540" s="401"/>
      <c r="MF540" s="401"/>
      <c r="MG540" s="401"/>
      <c r="MH540" s="401"/>
      <c r="MI540" s="401"/>
      <c r="MJ540" s="401"/>
      <c r="MK540" s="401"/>
      <c r="ML540" s="401"/>
      <c r="MM540" s="401"/>
      <c r="MN540" s="401"/>
      <c r="MO540" s="401"/>
      <c r="MP540" s="401"/>
      <c r="MQ540" s="401"/>
      <c r="MR540" s="401"/>
      <c r="MS540" s="401"/>
      <c r="MT540" s="401"/>
      <c r="MU540" s="401"/>
      <c r="MV540" s="401"/>
      <c r="MW540" s="401"/>
      <c r="MX540" s="401"/>
      <c r="MY540" s="401"/>
      <c r="MZ540" s="401"/>
      <c r="NA540" s="401"/>
      <c r="NB540" s="401"/>
      <c r="NC540" s="401"/>
      <c r="ND540" s="401"/>
      <c r="NE540" s="401"/>
      <c r="NF540" s="401"/>
      <c r="NG540" s="401"/>
      <c r="NH540" s="401"/>
      <c r="NI540" s="401"/>
      <c r="NJ540" s="401"/>
      <c r="NK540" s="401"/>
      <c r="NL540" s="401"/>
      <c r="NM540" s="401"/>
      <c r="NN540" s="401"/>
      <c r="NO540" s="401"/>
      <c r="NP540" s="401"/>
      <c r="NQ540" s="401"/>
      <c r="NR540" s="401"/>
      <c r="NS540" s="401"/>
      <c r="NT540" s="401"/>
      <c r="NU540" s="401"/>
      <c r="NV540" s="401"/>
      <c r="NW540" s="401"/>
      <c r="NX540" s="401"/>
      <c r="NY540" s="401"/>
      <c r="NZ540" s="401"/>
      <c r="OA540" s="401"/>
      <c r="OB540" s="401"/>
      <c r="OC540" s="401"/>
      <c r="OD540" s="401"/>
      <c r="OE540" s="401"/>
      <c r="OF540" s="401"/>
      <c r="OG540" s="401"/>
      <c r="OH540" s="401"/>
      <c r="OI540" s="401"/>
      <c r="OJ540" s="401"/>
      <c r="OK540" s="401"/>
      <c r="OL540" s="401"/>
      <c r="OM540" s="401"/>
      <c r="ON540" s="401"/>
      <c r="OO540" s="401"/>
      <c r="OP540" s="401"/>
      <c r="OQ540" s="401"/>
      <c r="OR540" s="401"/>
      <c r="OS540" s="401"/>
      <c r="OT540" s="401"/>
      <c r="OU540" s="401"/>
      <c r="OV540" s="401"/>
      <c r="OW540" s="401"/>
      <c r="OX540" s="401"/>
      <c r="OY540" s="401"/>
      <c r="OZ540" s="401"/>
      <c r="PA540" s="401"/>
      <c r="PB540" s="401"/>
      <c r="PC540" s="401"/>
      <c r="PD540" s="401"/>
      <c r="PE540" s="401"/>
      <c r="PF540" s="401"/>
      <c r="PG540" s="401"/>
      <c r="PH540" s="401"/>
      <c r="PI540" s="401"/>
      <c r="PJ540" s="401"/>
      <c r="PK540" s="401"/>
      <c r="PL540" s="401"/>
      <c r="PM540" s="401"/>
      <c r="PN540" s="401"/>
      <c r="PO540" s="401"/>
      <c r="PP540" s="401"/>
      <c r="PQ540" s="401"/>
      <c r="PR540" s="401"/>
      <c r="PS540" s="401"/>
      <c r="PT540" s="401"/>
      <c r="PU540" s="401"/>
      <c r="PV540" s="401"/>
      <c r="PW540" s="401"/>
      <c r="PX540" s="401"/>
      <c r="PY540" s="401"/>
      <c r="PZ540" s="401"/>
      <c r="QA540" s="401"/>
      <c r="QB540" s="401"/>
      <c r="QC540" s="401"/>
      <c r="QD540" s="401"/>
      <c r="QE540" s="401"/>
      <c r="QF540" s="401"/>
      <c r="QG540" s="401"/>
      <c r="QH540" s="401"/>
      <c r="QI540" s="401"/>
      <c r="QJ540" s="401"/>
      <c r="QK540" s="401"/>
      <c r="QL540" s="401"/>
      <c r="QM540" s="401"/>
      <c r="QN540" s="401"/>
      <c r="QO540" s="401"/>
      <c r="QP540" s="401"/>
      <c r="QQ540" s="401"/>
      <c r="QR540" s="401"/>
      <c r="QS540" s="401"/>
      <c r="QT540" s="401"/>
      <c r="QU540" s="401"/>
      <c r="QV540" s="401"/>
      <c r="QW540" s="401"/>
      <c r="QX540" s="401"/>
      <c r="QY540" s="401"/>
      <c r="QZ540" s="401"/>
      <c r="RA540" s="401"/>
      <c r="RB540" s="401"/>
      <c r="RC540" s="401"/>
      <c r="RD540" s="401"/>
      <c r="RE540" s="401"/>
      <c r="RF540" s="401"/>
      <c r="RG540" s="401"/>
      <c r="RH540" s="401"/>
      <c r="RI540" s="401"/>
      <c r="RJ540" s="401"/>
      <c r="RK540" s="401"/>
      <c r="RL540" s="401"/>
      <c r="RM540" s="401"/>
      <c r="RN540" s="401"/>
      <c r="RO540" s="401"/>
      <c r="RP540" s="401"/>
      <c r="RQ540" s="401"/>
      <c r="RR540" s="401"/>
      <c r="RS540" s="401"/>
      <c r="RT540" s="401"/>
      <c r="RU540" s="401"/>
      <c r="RV540" s="401"/>
      <c r="RW540" s="401"/>
      <c r="RX540" s="401"/>
      <c r="RY540" s="401"/>
      <c r="RZ540" s="401"/>
      <c r="SA540" s="401"/>
      <c r="SB540" s="401"/>
      <c r="SC540" s="401"/>
      <c r="SD540" s="401"/>
      <c r="SE540" s="401"/>
      <c r="SF540" s="401"/>
      <c r="SG540" s="401"/>
      <c r="SH540" s="401"/>
      <c r="SI540" s="401"/>
      <c r="SJ540" s="401"/>
      <c r="SK540" s="401"/>
      <c r="SL540" s="401"/>
      <c r="SM540" s="401"/>
      <c r="SN540" s="401"/>
      <c r="SO540" s="401"/>
      <c r="SP540" s="401"/>
      <c r="SQ540" s="401"/>
      <c r="SR540" s="401"/>
      <c r="SS540" s="401"/>
      <c r="ST540" s="401"/>
      <c r="SU540" s="401"/>
      <c r="SV540" s="401"/>
      <c r="SW540" s="401"/>
      <c r="SX540" s="401"/>
      <c r="SY540" s="401"/>
      <c r="SZ540" s="401"/>
      <c r="TA540" s="401"/>
      <c r="TB540" s="401"/>
      <c r="TC540" s="401"/>
      <c r="TD540" s="401"/>
      <c r="TE540" s="401"/>
      <c r="TF540" s="401"/>
      <c r="TG540" s="401"/>
      <c r="TH540" s="401"/>
      <c r="TI540" s="401"/>
      <c r="TJ540" s="401"/>
      <c r="TK540" s="401"/>
      <c r="TL540" s="401"/>
      <c r="TM540" s="401"/>
      <c r="TN540" s="401"/>
      <c r="TO540" s="401"/>
      <c r="TP540" s="401"/>
      <c r="TQ540" s="401"/>
      <c r="TR540" s="401"/>
      <c r="TS540" s="401"/>
      <c r="TT540" s="401"/>
      <c r="TU540" s="401"/>
      <c r="TV540" s="401"/>
      <c r="TW540" s="401"/>
      <c r="TX540" s="401"/>
      <c r="TY540" s="401"/>
      <c r="TZ540" s="401"/>
      <c r="UA540" s="401"/>
      <c r="UB540" s="401"/>
      <c r="UC540" s="401"/>
      <c r="UD540" s="401"/>
      <c r="UE540" s="401"/>
      <c r="UF540" s="401"/>
      <c r="UG540" s="401"/>
      <c r="UH540" s="401"/>
      <c r="UI540" s="401"/>
      <c r="UJ540" s="401"/>
      <c r="UK540" s="401"/>
      <c r="UL540" s="401"/>
      <c r="UM540" s="401"/>
    </row>
    <row r="541" spans="1:559" s="401" customFormat="1" ht="13.95" customHeight="1">
      <c r="A541" s="953"/>
      <c r="B541" s="468" t="s">
        <v>1881</v>
      </c>
      <c r="C541" s="469" t="s">
        <v>666</v>
      </c>
      <c r="D541" s="469" t="s">
        <v>1929</v>
      </c>
      <c r="E541" s="469" t="s">
        <v>1930</v>
      </c>
      <c r="F541" s="470">
        <v>141.52000000000001</v>
      </c>
      <c r="G541" s="470">
        <v>3.76</v>
      </c>
      <c r="H541" s="470">
        <v>13.07</v>
      </c>
      <c r="I541" s="471">
        <f t="shared" ref="I541:L542" si="286">I540</f>
        <v>3</v>
      </c>
      <c r="J541" s="472">
        <f t="shared" si="286"/>
        <v>108.22333333333334</v>
      </c>
      <c r="K541" s="472">
        <f t="shared" si="286"/>
        <v>80.851946379375036</v>
      </c>
      <c r="L541" s="473">
        <f t="shared" si="286"/>
        <v>0.7470842367269076</v>
      </c>
      <c r="M541" s="474">
        <f t="shared" si="272"/>
        <v>0.41182269763094403</v>
      </c>
      <c r="N541" s="475">
        <f t="shared" si="273"/>
        <v>0.65976530818810586</v>
      </c>
      <c r="O541" s="475">
        <f t="shared" si="274"/>
        <v>0.31953061637621172</v>
      </c>
      <c r="P541" s="475">
        <f t="shared" si="275"/>
        <v>0.68046938362378828</v>
      </c>
      <c r="Q541" s="476">
        <f t="shared" si="276"/>
        <v>2.0414081508713648</v>
      </c>
      <c r="R541" s="477"/>
      <c r="S541" s="472"/>
      <c r="T541" s="472"/>
      <c r="U541" s="473"/>
      <c r="V541" s="478">
        <f t="shared" si="277"/>
        <v>33.296666666666667</v>
      </c>
      <c r="W541" s="478">
        <f t="shared" si="278"/>
        <v>1.196</v>
      </c>
      <c r="X541" s="479">
        <f t="shared" si="279"/>
        <v>96.698927869732543</v>
      </c>
      <c r="Y541" s="480" t="str">
        <f t="shared" si="280"/>
        <v>Accept</v>
      </c>
      <c r="Z541" s="479"/>
      <c r="AA541" s="479"/>
      <c r="AB541" s="481"/>
      <c r="AC541" s="481"/>
      <c r="AD541" s="479"/>
      <c r="AE541" s="481"/>
      <c r="AF541" s="464"/>
      <c r="AG541" s="482"/>
      <c r="AH541" s="482"/>
      <c r="AI541" s="483"/>
      <c r="AJ541" s="552"/>
      <c r="AK541" s="552"/>
      <c r="AL541" s="552"/>
    </row>
    <row r="542" spans="1:559" s="501" customFormat="1" ht="13.95" customHeight="1">
      <c r="A542" s="953"/>
      <c r="B542" s="484" t="s">
        <v>1881</v>
      </c>
      <c r="C542" s="485" t="s">
        <v>666</v>
      </c>
      <c r="D542" s="485" t="s">
        <v>1931</v>
      </c>
      <c r="E542" s="485" t="s">
        <v>1932</v>
      </c>
      <c r="F542" s="486">
        <v>167.11</v>
      </c>
      <c r="G542" s="486">
        <v>4.49</v>
      </c>
      <c r="H542" s="486">
        <v>15.54</v>
      </c>
      <c r="I542" s="487">
        <f t="shared" si="286"/>
        <v>3</v>
      </c>
      <c r="J542" s="488">
        <f t="shared" si="286"/>
        <v>108.22333333333334</v>
      </c>
      <c r="K542" s="488">
        <f t="shared" si="286"/>
        <v>80.851946379375036</v>
      </c>
      <c r="L542" s="489">
        <f t="shared" si="286"/>
        <v>0.7470842367269076</v>
      </c>
      <c r="M542" s="490">
        <f t="shared" si="272"/>
        <v>0.72832713748606048</v>
      </c>
      <c r="N542" s="491">
        <f t="shared" si="273"/>
        <v>0.7667933229927737</v>
      </c>
      <c r="O542" s="491">
        <f t="shared" si="274"/>
        <v>0.53358664598554739</v>
      </c>
      <c r="P542" s="491">
        <f t="shared" si="275"/>
        <v>0.46641335401445261</v>
      </c>
      <c r="Q542" s="492">
        <f t="shared" si="276"/>
        <v>1.3992400620433578</v>
      </c>
      <c r="R542" s="493"/>
      <c r="S542" s="488"/>
      <c r="T542" s="488"/>
      <c r="U542" s="489"/>
      <c r="V542" s="494">
        <f t="shared" si="277"/>
        <v>58.88666666666667</v>
      </c>
      <c r="W542" s="494">
        <f t="shared" si="278"/>
        <v>1.196</v>
      </c>
      <c r="X542" s="495">
        <f t="shared" si="279"/>
        <v>96.698927869732543</v>
      </c>
      <c r="Y542" s="496" t="str">
        <f t="shared" si="280"/>
        <v>Accept</v>
      </c>
      <c r="Z542" s="495"/>
      <c r="AA542" s="495"/>
      <c r="AB542" s="497"/>
      <c r="AC542" s="497"/>
      <c r="AD542" s="495"/>
      <c r="AE542" s="497"/>
      <c r="AF542" s="498"/>
      <c r="AG542" s="499"/>
      <c r="AH542" s="499"/>
      <c r="AI542" s="500"/>
      <c r="AJ542" s="552"/>
      <c r="AK542" s="552"/>
      <c r="AL542" s="552"/>
      <c r="AM542" s="401"/>
      <c r="AN542" s="401"/>
      <c r="AO542" s="401"/>
      <c r="AP542" s="401"/>
      <c r="AQ542" s="401"/>
      <c r="AR542" s="401"/>
      <c r="AS542" s="401"/>
      <c r="AT542" s="401"/>
      <c r="AU542" s="401"/>
      <c r="AV542" s="401"/>
      <c r="AW542" s="401"/>
      <c r="AX542" s="401"/>
      <c r="AY542" s="401"/>
      <c r="AZ542" s="401"/>
      <c r="BA542" s="401"/>
      <c r="BB542" s="401"/>
      <c r="BC542" s="401"/>
      <c r="BD542" s="401"/>
      <c r="BE542" s="401"/>
      <c r="BF542" s="401"/>
      <c r="BG542" s="401"/>
      <c r="BH542" s="401"/>
      <c r="BI542" s="401"/>
      <c r="BJ542" s="401"/>
      <c r="BK542" s="401"/>
      <c r="BL542" s="401"/>
      <c r="BM542" s="401"/>
      <c r="BN542" s="401"/>
      <c r="BO542" s="401"/>
      <c r="BP542" s="401"/>
      <c r="BQ542" s="401"/>
      <c r="BR542" s="401"/>
      <c r="BS542" s="401"/>
      <c r="BT542" s="401"/>
      <c r="BU542" s="401"/>
      <c r="BV542" s="401"/>
      <c r="BW542" s="401"/>
      <c r="BX542" s="401"/>
      <c r="BY542" s="401"/>
      <c r="BZ542" s="401"/>
      <c r="CA542" s="401"/>
      <c r="CB542" s="401"/>
      <c r="CC542" s="401"/>
      <c r="CD542" s="401"/>
      <c r="CE542" s="401"/>
      <c r="CF542" s="401"/>
      <c r="CG542" s="401"/>
      <c r="CH542" s="401"/>
      <c r="CI542" s="401"/>
      <c r="CJ542" s="401"/>
      <c r="CK542" s="401"/>
      <c r="CL542" s="401"/>
      <c r="CM542" s="401"/>
      <c r="CN542" s="401"/>
      <c r="CO542" s="401"/>
      <c r="CP542" s="401"/>
      <c r="CQ542" s="401"/>
      <c r="CR542" s="401"/>
      <c r="CS542" s="401"/>
      <c r="CT542" s="401"/>
      <c r="CU542" s="401"/>
      <c r="CV542" s="401"/>
      <c r="CW542" s="401"/>
      <c r="CX542" s="401"/>
      <c r="CY542" s="401"/>
      <c r="CZ542" s="401"/>
      <c r="DA542" s="401"/>
      <c r="DB542" s="401"/>
      <c r="DC542" s="401"/>
      <c r="DD542" s="401"/>
      <c r="DE542" s="401"/>
      <c r="DF542" s="401"/>
      <c r="DG542" s="401"/>
      <c r="DH542" s="401"/>
      <c r="DI542" s="401"/>
      <c r="DJ542" s="401"/>
      <c r="DK542" s="401"/>
      <c r="DL542" s="401"/>
      <c r="DM542" s="401"/>
      <c r="DN542" s="401"/>
      <c r="DO542" s="401"/>
      <c r="DP542" s="401"/>
      <c r="DQ542" s="401"/>
      <c r="DR542" s="401"/>
      <c r="DS542" s="401"/>
      <c r="DT542" s="401"/>
      <c r="DU542" s="401"/>
      <c r="DV542" s="401"/>
      <c r="DW542" s="401"/>
      <c r="DX542" s="401"/>
      <c r="DY542" s="401"/>
      <c r="DZ542" s="401"/>
      <c r="EA542" s="401"/>
      <c r="EB542" s="401"/>
      <c r="EC542" s="401"/>
      <c r="ED542" s="401"/>
      <c r="EE542" s="401"/>
      <c r="EF542" s="401"/>
      <c r="EG542" s="401"/>
      <c r="EH542" s="401"/>
      <c r="EI542" s="401"/>
      <c r="EJ542" s="401"/>
      <c r="EK542" s="401"/>
      <c r="EL542" s="401"/>
      <c r="EM542" s="401"/>
      <c r="EN542" s="401"/>
      <c r="EO542" s="401"/>
      <c r="EP542" s="401"/>
      <c r="EQ542" s="401"/>
      <c r="ER542" s="401"/>
      <c r="ES542" s="401"/>
      <c r="ET542" s="401"/>
      <c r="EU542" s="401"/>
      <c r="EV542" s="401"/>
      <c r="EW542" s="401"/>
      <c r="EX542" s="401"/>
      <c r="EY542" s="401"/>
      <c r="EZ542" s="401"/>
      <c r="FA542" s="401"/>
      <c r="FB542" s="401"/>
      <c r="FC542" s="401"/>
      <c r="FD542" s="401"/>
      <c r="FE542" s="401"/>
      <c r="FF542" s="401"/>
      <c r="FG542" s="401"/>
      <c r="FH542" s="401"/>
      <c r="FI542" s="401"/>
      <c r="FJ542" s="401"/>
      <c r="FK542" s="401"/>
      <c r="FL542" s="401"/>
      <c r="FM542" s="401"/>
      <c r="FN542" s="401"/>
      <c r="FO542" s="401"/>
      <c r="FP542" s="401"/>
      <c r="FQ542" s="401"/>
      <c r="FR542" s="401"/>
      <c r="FS542" s="401"/>
      <c r="FT542" s="401"/>
      <c r="FU542" s="401"/>
      <c r="FV542" s="401"/>
      <c r="FW542" s="401"/>
      <c r="FX542" s="401"/>
      <c r="FY542" s="401"/>
      <c r="FZ542" s="401"/>
      <c r="GA542" s="401"/>
      <c r="GB542" s="401"/>
      <c r="GC542" s="401"/>
      <c r="GD542" s="401"/>
      <c r="GE542" s="401"/>
      <c r="GF542" s="401"/>
      <c r="GG542" s="401"/>
      <c r="GH542" s="401"/>
      <c r="GI542" s="401"/>
      <c r="GJ542" s="401"/>
      <c r="GK542" s="401"/>
      <c r="GL542" s="401"/>
      <c r="GM542" s="401"/>
      <c r="GN542" s="401"/>
      <c r="GO542" s="401"/>
      <c r="GP542" s="401"/>
      <c r="GQ542" s="401"/>
      <c r="GR542" s="401"/>
      <c r="GS542" s="401"/>
      <c r="GT542" s="401"/>
      <c r="GU542" s="401"/>
      <c r="GV542" s="401"/>
      <c r="GW542" s="401"/>
      <c r="GX542" s="401"/>
      <c r="GY542" s="401"/>
      <c r="GZ542" s="401"/>
      <c r="HA542" s="401"/>
      <c r="HB542" s="401"/>
      <c r="HC542" s="401"/>
      <c r="HD542" s="401"/>
      <c r="HE542" s="401"/>
      <c r="HF542" s="401"/>
      <c r="HG542" s="401"/>
      <c r="HH542" s="401"/>
      <c r="HI542" s="401"/>
      <c r="HJ542" s="401"/>
      <c r="HK542" s="401"/>
      <c r="HL542" s="401"/>
      <c r="HM542" s="401"/>
      <c r="HN542" s="401"/>
      <c r="HO542" s="401"/>
      <c r="HP542" s="401"/>
      <c r="HQ542" s="401"/>
      <c r="HR542" s="401"/>
      <c r="HS542" s="401"/>
      <c r="HT542" s="401"/>
      <c r="HU542" s="401"/>
      <c r="HV542" s="401"/>
      <c r="HW542" s="401"/>
      <c r="HX542" s="401"/>
      <c r="HY542" s="401"/>
      <c r="HZ542" s="401"/>
      <c r="IA542" s="401"/>
      <c r="IB542" s="401"/>
      <c r="IC542" s="401"/>
      <c r="ID542" s="401"/>
      <c r="IE542" s="401"/>
      <c r="IF542" s="401"/>
      <c r="IG542" s="401"/>
      <c r="IH542" s="401"/>
      <c r="II542" s="401"/>
      <c r="IJ542" s="401"/>
      <c r="IK542" s="401"/>
      <c r="IL542" s="401"/>
      <c r="IM542" s="401"/>
      <c r="IN542" s="401"/>
      <c r="IO542" s="401"/>
      <c r="IP542" s="401"/>
      <c r="IQ542" s="401"/>
      <c r="IR542" s="401"/>
      <c r="IS542" s="401"/>
      <c r="IT542" s="401"/>
      <c r="IU542" s="401"/>
      <c r="IV542" s="401"/>
      <c r="IW542" s="401"/>
      <c r="IX542" s="401"/>
      <c r="IY542" s="401"/>
      <c r="IZ542" s="401"/>
      <c r="JA542" s="401"/>
      <c r="JB542" s="401"/>
      <c r="JC542" s="401"/>
      <c r="JD542" s="401"/>
      <c r="JE542" s="401"/>
      <c r="JF542" s="401"/>
      <c r="JG542" s="401"/>
      <c r="JH542" s="401"/>
      <c r="JI542" s="401"/>
      <c r="JJ542" s="401"/>
      <c r="JK542" s="401"/>
      <c r="JL542" s="401"/>
      <c r="JM542" s="401"/>
      <c r="JN542" s="401"/>
      <c r="JO542" s="401"/>
      <c r="JP542" s="401"/>
      <c r="JQ542" s="401"/>
      <c r="JR542" s="401"/>
      <c r="JS542" s="401"/>
      <c r="JT542" s="401"/>
      <c r="JU542" s="401"/>
      <c r="JV542" s="401"/>
      <c r="JW542" s="401"/>
      <c r="JX542" s="401"/>
      <c r="JY542" s="401"/>
      <c r="JZ542" s="401"/>
      <c r="KA542" s="401"/>
      <c r="KB542" s="401"/>
      <c r="KC542" s="401"/>
      <c r="KD542" s="401"/>
      <c r="KE542" s="401"/>
      <c r="KF542" s="401"/>
      <c r="KG542" s="401"/>
      <c r="KH542" s="401"/>
      <c r="KI542" s="401"/>
      <c r="KJ542" s="401"/>
      <c r="KK542" s="401"/>
      <c r="KL542" s="401"/>
      <c r="KM542" s="401"/>
      <c r="KN542" s="401"/>
      <c r="KO542" s="401"/>
      <c r="KP542" s="401"/>
      <c r="KQ542" s="401"/>
      <c r="KR542" s="401"/>
      <c r="KS542" s="401"/>
      <c r="KT542" s="401"/>
      <c r="KU542" s="401"/>
      <c r="KV542" s="401"/>
      <c r="KW542" s="401"/>
      <c r="KX542" s="401"/>
      <c r="KY542" s="401"/>
      <c r="KZ542" s="401"/>
      <c r="LA542" s="401"/>
      <c r="LB542" s="401"/>
      <c r="LC542" s="401"/>
      <c r="LD542" s="401"/>
      <c r="LE542" s="401"/>
      <c r="LF542" s="401"/>
      <c r="LG542" s="401"/>
      <c r="LH542" s="401"/>
      <c r="LI542" s="401"/>
      <c r="LJ542" s="401"/>
      <c r="LK542" s="401"/>
      <c r="LL542" s="401"/>
      <c r="LM542" s="401"/>
      <c r="LN542" s="401"/>
      <c r="LO542" s="401"/>
      <c r="LP542" s="401"/>
      <c r="LQ542" s="401"/>
      <c r="LR542" s="401"/>
      <c r="LS542" s="401"/>
      <c r="LT542" s="401"/>
      <c r="LU542" s="401"/>
      <c r="LV542" s="401"/>
      <c r="LW542" s="401"/>
      <c r="LX542" s="401"/>
      <c r="LY542" s="401"/>
      <c r="LZ542" s="401"/>
      <c r="MA542" s="401"/>
      <c r="MB542" s="401"/>
      <c r="MC542" s="401"/>
      <c r="MD542" s="401"/>
      <c r="ME542" s="401"/>
      <c r="MF542" s="401"/>
      <c r="MG542" s="401"/>
      <c r="MH542" s="401"/>
      <c r="MI542" s="401"/>
      <c r="MJ542" s="401"/>
      <c r="MK542" s="401"/>
      <c r="ML542" s="401"/>
      <c r="MM542" s="401"/>
      <c r="MN542" s="401"/>
      <c r="MO542" s="401"/>
      <c r="MP542" s="401"/>
      <c r="MQ542" s="401"/>
      <c r="MR542" s="401"/>
      <c r="MS542" s="401"/>
      <c r="MT542" s="401"/>
      <c r="MU542" s="401"/>
      <c r="MV542" s="401"/>
      <c r="MW542" s="401"/>
      <c r="MX542" s="401"/>
      <c r="MY542" s="401"/>
      <c r="MZ542" s="401"/>
      <c r="NA542" s="401"/>
      <c r="NB542" s="401"/>
      <c r="NC542" s="401"/>
      <c r="ND542" s="401"/>
      <c r="NE542" s="401"/>
      <c r="NF542" s="401"/>
      <c r="NG542" s="401"/>
      <c r="NH542" s="401"/>
      <c r="NI542" s="401"/>
      <c r="NJ542" s="401"/>
      <c r="NK542" s="401"/>
      <c r="NL542" s="401"/>
      <c r="NM542" s="401"/>
      <c r="NN542" s="401"/>
      <c r="NO542" s="401"/>
      <c r="NP542" s="401"/>
      <c r="NQ542" s="401"/>
      <c r="NR542" s="401"/>
      <c r="NS542" s="401"/>
      <c r="NT542" s="401"/>
      <c r="NU542" s="401"/>
      <c r="NV542" s="401"/>
      <c r="NW542" s="401"/>
      <c r="NX542" s="401"/>
      <c r="NY542" s="401"/>
      <c r="NZ542" s="401"/>
      <c r="OA542" s="401"/>
      <c r="OB542" s="401"/>
      <c r="OC542" s="401"/>
      <c r="OD542" s="401"/>
      <c r="OE542" s="401"/>
      <c r="OF542" s="401"/>
      <c r="OG542" s="401"/>
      <c r="OH542" s="401"/>
      <c r="OI542" s="401"/>
      <c r="OJ542" s="401"/>
      <c r="OK542" s="401"/>
      <c r="OL542" s="401"/>
      <c r="OM542" s="401"/>
      <c r="ON542" s="401"/>
      <c r="OO542" s="401"/>
      <c r="OP542" s="401"/>
      <c r="OQ542" s="401"/>
      <c r="OR542" s="401"/>
      <c r="OS542" s="401"/>
      <c r="OT542" s="401"/>
      <c r="OU542" s="401"/>
      <c r="OV542" s="401"/>
      <c r="OW542" s="401"/>
      <c r="OX542" s="401"/>
      <c r="OY542" s="401"/>
      <c r="OZ542" s="401"/>
      <c r="PA542" s="401"/>
      <c r="PB542" s="401"/>
      <c r="PC542" s="401"/>
      <c r="PD542" s="401"/>
      <c r="PE542" s="401"/>
      <c r="PF542" s="401"/>
      <c r="PG542" s="401"/>
      <c r="PH542" s="401"/>
      <c r="PI542" s="401"/>
      <c r="PJ542" s="401"/>
      <c r="PK542" s="401"/>
      <c r="PL542" s="401"/>
      <c r="PM542" s="401"/>
      <c r="PN542" s="401"/>
      <c r="PO542" s="401"/>
      <c r="PP542" s="401"/>
      <c r="PQ542" s="401"/>
      <c r="PR542" s="401"/>
      <c r="PS542" s="401"/>
      <c r="PT542" s="401"/>
      <c r="PU542" s="401"/>
      <c r="PV542" s="401"/>
      <c r="PW542" s="401"/>
      <c r="PX542" s="401"/>
      <c r="PY542" s="401"/>
      <c r="PZ542" s="401"/>
      <c r="QA542" s="401"/>
      <c r="QB542" s="401"/>
      <c r="QC542" s="401"/>
      <c r="QD542" s="401"/>
      <c r="QE542" s="401"/>
      <c r="QF542" s="401"/>
      <c r="QG542" s="401"/>
      <c r="QH542" s="401"/>
      <c r="QI542" s="401"/>
      <c r="QJ542" s="401"/>
      <c r="QK542" s="401"/>
      <c r="QL542" s="401"/>
      <c r="QM542" s="401"/>
      <c r="QN542" s="401"/>
      <c r="QO542" s="401"/>
      <c r="QP542" s="401"/>
      <c r="QQ542" s="401"/>
      <c r="QR542" s="401"/>
      <c r="QS542" s="401"/>
      <c r="QT542" s="401"/>
      <c r="QU542" s="401"/>
      <c r="QV542" s="401"/>
      <c r="QW542" s="401"/>
      <c r="QX542" s="401"/>
      <c r="QY542" s="401"/>
      <c r="QZ542" s="401"/>
      <c r="RA542" s="401"/>
      <c r="RB542" s="401"/>
      <c r="RC542" s="401"/>
      <c r="RD542" s="401"/>
      <c r="RE542" s="401"/>
      <c r="RF542" s="401"/>
      <c r="RG542" s="401"/>
      <c r="RH542" s="401"/>
      <c r="RI542" s="401"/>
      <c r="RJ542" s="401"/>
      <c r="RK542" s="401"/>
      <c r="RL542" s="401"/>
      <c r="RM542" s="401"/>
      <c r="RN542" s="401"/>
      <c r="RO542" s="401"/>
      <c r="RP542" s="401"/>
      <c r="RQ542" s="401"/>
      <c r="RR542" s="401"/>
      <c r="RS542" s="401"/>
      <c r="RT542" s="401"/>
      <c r="RU542" s="401"/>
      <c r="RV542" s="401"/>
      <c r="RW542" s="401"/>
      <c r="RX542" s="401"/>
      <c r="RY542" s="401"/>
      <c r="RZ542" s="401"/>
      <c r="SA542" s="401"/>
      <c r="SB542" s="401"/>
      <c r="SC542" s="401"/>
      <c r="SD542" s="401"/>
      <c r="SE542" s="401"/>
      <c r="SF542" s="401"/>
      <c r="SG542" s="401"/>
      <c r="SH542" s="401"/>
      <c r="SI542" s="401"/>
      <c r="SJ542" s="401"/>
      <c r="SK542" s="401"/>
      <c r="SL542" s="401"/>
      <c r="SM542" s="401"/>
      <c r="SN542" s="401"/>
      <c r="SO542" s="401"/>
      <c r="SP542" s="401"/>
      <c r="SQ542" s="401"/>
      <c r="SR542" s="401"/>
      <c r="SS542" s="401"/>
      <c r="ST542" s="401"/>
      <c r="SU542" s="401"/>
      <c r="SV542" s="401"/>
      <c r="SW542" s="401"/>
      <c r="SX542" s="401"/>
      <c r="SY542" s="401"/>
      <c r="SZ542" s="401"/>
      <c r="TA542" s="401"/>
      <c r="TB542" s="401"/>
      <c r="TC542" s="401"/>
      <c r="TD542" s="401"/>
      <c r="TE542" s="401"/>
      <c r="TF542" s="401"/>
      <c r="TG542" s="401"/>
      <c r="TH542" s="401"/>
      <c r="TI542" s="401"/>
      <c r="TJ542" s="401"/>
      <c r="TK542" s="401"/>
      <c r="TL542" s="401"/>
      <c r="TM542" s="401"/>
      <c r="TN542" s="401"/>
      <c r="TO542" s="401"/>
      <c r="TP542" s="401"/>
      <c r="TQ542" s="401"/>
      <c r="TR542" s="401"/>
      <c r="TS542" s="401"/>
      <c r="TT542" s="401"/>
      <c r="TU542" s="401"/>
      <c r="TV542" s="401"/>
      <c r="TW542" s="401"/>
      <c r="TX542" s="401"/>
      <c r="TY542" s="401"/>
      <c r="TZ542" s="401"/>
      <c r="UA542" s="401"/>
      <c r="UB542" s="401"/>
      <c r="UC542" s="401"/>
      <c r="UD542" s="401"/>
      <c r="UE542" s="401"/>
      <c r="UF542" s="401"/>
      <c r="UG542" s="401"/>
      <c r="UH542" s="401"/>
      <c r="UI542" s="401"/>
      <c r="UJ542" s="401"/>
      <c r="UK542" s="401"/>
      <c r="UL542" s="401"/>
      <c r="UM542" s="401"/>
    </row>
    <row r="543" spans="1:559" s="467" customFormat="1" ht="13.95" customHeight="1">
      <c r="A543" s="953"/>
      <c r="B543" s="450" t="s">
        <v>1881</v>
      </c>
      <c r="C543" s="451" t="s">
        <v>690</v>
      </c>
      <c r="D543" s="451" t="s">
        <v>1933</v>
      </c>
      <c r="E543" s="451" t="s">
        <v>1934</v>
      </c>
      <c r="F543" s="452">
        <v>65.28</v>
      </c>
      <c r="G543" s="452">
        <v>0.94</v>
      </c>
      <c r="H543" s="452">
        <v>5.74</v>
      </c>
      <c r="I543" s="453">
        <f>COUNT(F543:F545)</f>
        <v>3</v>
      </c>
      <c r="J543" s="458">
        <f>AVERAGE(F543:F545)</f>
        <v>60.28</v>
      </c>
      <c r="K543" s="458">
        <f>STDEV(F543:F545)</f>
        <v>4.523947391382884</v>
      </c>
      <c r="L543" s="459">
        <f>K543/J543</f>
        <v>7.5048895012987463E-2</v>
      </c>
      <c r="M543" s="454">
        <f t="shared" si="272"/>
        <v>1.105229474932421</v>
      </c>
      <c r="N543" s="455">
        <f t="shared" si="273"/>
        <v>0.86546991592536426</v>
      </c>
      <c r="O543" s="455">
        <f t="shared" si="274"/>
        <v>0.73093983185072853</v>
      </c>
      <c r="P543" s="455">
        <f t="shared" si="275"/>
        <v>0.26906016814927147</v>
      </c>
      <c r="Q543" s="456">
        <f t="shared" si="276"/>
        <v>0.80718050444781442</v>
      </c>
      <c r="R543" s="457">
        <f>COUNT(F543:F545)</f>
        <v>3</v>
      </c>
      <c r="S543" s="458">
        <f>AVERAGE(F543:F545)</f>
        <v>60.28</v>
      </c>
      <c r="T543" s="458">
        <f>STDEV(F543:F545)</f>
        <v>4.523947391382884</v>
      </c>
      <c r="U543" s="459">
        <f t="shared" ref="U543" si="287">T543/S543</f>
        <v>7.5048895012987463E-2</v>
      </c>
      <c r="V543" s="460">
        <f t="shared" si="277"/>
        <v>5</v>
      </c>
      <c r="W543" s="460">
        <f t="shared" si="278"/>
        <v>1.196</v>
      </c>
      <c r="X543" s="461">
        <f t="shared" si="279"/>
        <v>5.4106410800939289</v>
      </c>
      <c r="Y543" s="462" t="str">
        <f t="shared" si="280"/>
        <v>Accept</v>
      </c>
      <c r="Z543" s="461"/>
      <c r="AA543" s="461"/>
      <c r="AB543" s="463"/>
      <c r="AC543" s="463"/>
      <c r="AD543" s="461"/>
      <c r="AE543" s="463"/>
      <c r="AF543" s="514">
        <f>COUNT(F543:F545)</f>
        <v>3</v>
      </c>
      <c r="AG543" s="515">
        <f>AVERAGE(F543:F545)</f>
        <v>60.28</v>
      </c>
      <c r="AH543" s="515">
        <f>STDEV(F543:F545)</f>
        <v>4.523947391382884</v>
      </c>
      <c r="AI543" s="516">
        <f>AH543/AG543</f>
        <v>7.5048895012987463E-2</v>
      </c>
      <c r="AJ543" s="552"/>
      <c r="AK543" s="552"/>
      <c r="AL543" s="552"/>
      <c r="AM543" s="401"/>
      <c r="AN543" s="401"/>
      <c r="AO543" s="401"/>
      <c r="AP543" s="401"/>
      <c r="AQ543" s="401"/>
      <c r="AR543" s="401"/>
      <c r="AS543" s="401"/>
      <c r="AT543" s="401"/>
      <c r="AU543" s="401"/>
      <c r="AV543" s="401"/>
      <c r="AW543" s="401"/>
      <c r="AX543" s="401"/>
      <c r="AY543" s="401"/>
      <c r="AZ543" s="401"/>
      <c r="BA543" s="401"/>
      <c r="BB543" s="401"/>
      <c r="BC543" s="401"/>
      <c r="BD543" s="401"/>
      <c r="BE543" s="401"/>
      <c r="BF543" s="401"/>
      <c r="BG543" s="401"/>
      <c r="BH543" s="401"/>
      <c r="BI543" s="401"/>
      <c r="BJ543" s="401"/>
      <c r="BK543" s="401"/>
      <c r="BL543" s="401"/>
      <c r="BM543" s="401"/>
      <c r="BN543" s="401"/>
      <c r="BO543" s="401"/>
      <c r="BP543" s="401"/>
      <c r="BQ543" s="401"/>
      <c r="BR543" s="401"/>
      <c r="BS543" s="401"/>
      <c r="BT543" s="401"/>
      <c r="BU543" s="401"/>
      <c r="BV543" s="401"/>
      <c r="BW543" s="401"/>
      <c r="BX543" s="401"/>
      <c r="BY543" s="401"/>
      <c r="BZ543" s="401"/>
      <c r="CA543" s="401"/>
      <c r="CB543" s="401"/>
      <c r="CC543" s="401"/>
      <c r="CD543" s="401"/>
      <c r="CE543" s="401"/>
      <c r="CF543" s="401"/>
      <c r="CG543" s="401"/>
      <c r="CH543" s="401"/>
      <c r="CI543" s="401"/>
      <c r="CJ543" s="401"/>
      <c r="CK543" s="401"/>
      <c r="CL543" s="401"/>
      <c r="CM543" s="401"/>
      <c r="CN543" s="401"/>
      <c r="CO543" s="401"/>
      <c r="CP543" s="401"/>
      <c r="CQ543" s="401"/>
      <c r="CR543" s="401"/>
      <c r="CS543" s="401"/>
      <c r="CT543" s="401"/>
      <c r="CU543" s="401"/>
      <c r="CV543" s="401"/>
      <c r="CW543" s="401"/>
      <c r="CX543" s="401"/>
      <c r="CY543" s="401"/>
      <c r="CZ543" s="401"/>
      <c r="DA543" s="401"/>
      <c r="DB543" s="401"/>
      <c r="DC543" s="401"/>
      <c r="DD543" s="401"/>
      <c r="DE543" s="401"/>
      <c r="DF543" s="401"/>
      <c r="DG543" s="401"/>
      <c r="DH543" s="401"/>
      <c r="DI543" s="401"/>
      <c r="DJ543" s="401"/>
      <c r="DK543" s="401"/>
      <c r="DL543" s="401"/>
      <c r="DM543" s="401"/>
      <c r="DN543" s="401"/>
      <c r="DO543" s="401"/>
      <c r="DP543" s="401"/>
      <c r="DQ543" s="401"/>
      <c r="DR543" s="401"/>
      <c r="DS543" s="401"/>
      <c r="DT543" s="401"/>
      <c r="DU543" s="401"/>
      <c r="DV543" s="401"/>
      <c r="DW543" s="401"/>
      <c r="DX543" s="401"/>
      <c r="DY543" s="401"/>
      <c r="DZ543" s="401"/>
      <c r="EA543" s="401"/>
      <c r="EB543" s="401"/>
      <c r="EC543" s="401"/>
      <c r="ED543" s="401"/>
      <c r="EE543" s="401"/>
      <c r="EF543" s="401"/>
      <c r="EG543" s="401"/>
      <c r="EH543" s="401"/>
      <c r="EI543" s="401"/>
      <c r="EJ543" s="401"/>
      <c r="EK543" s="401"/>
      <c r="EL543" s="401"/>
      <c r="EM543" s="401"/>
      <c r="EN543" s="401"/>
      <c r="EO543" s="401"/>
      <c r="EP543" s="401"/>
      <c r="EQ543" s="401"/>
      <c r="ER543" s="401"/>
      <c r="ES543" s="401"/>
      <c r="ET543" s="401"/>
      <c r="EU543" s="401"/>
      <c r="EV543" s="401"/>
      <c r="EW543" s="401"/>
      <c r="EX543" s="401"/>
      <c r="EY543" s="401"/>
      <c r="EZ543" s="401"/>
      <c r="FA543" s="401"/>
      <c r="FB543" s="401"/>
      <c r="FC543" s="401"/>
      <c r="FD543" s="401"/>
      <c r="FE543" s="401"/>
      <c r="FF543" s="401"/>
      <c r="FG543" s="401"/>
      <c r="FH543" s="401"/>
      <c r="FI543" s="401"/>
      <c r="FJ543" s="401"/>
      <c r="FK543" s="401"/>
      <c r="FL543" s="401"/>
      <c r="FM543" s="401"/>
      <c r="FN543" s="401"/>
      <c r="FO543" s="401"/>
      <c r="FP543" s="401"/>
      <c r="FQ543" s="401"/>
      <c r="FR543" s="401"/>
      <c r="FS543" s="401"/>
      <c r="FT543" s="401"/>
      <c r="FU543" s="401"/>
      <c r="FV543" s="401"/>
      <c r="FW543" s="401"/>
      <c r="FX543" s="401"/>
      <c r="FY543" s="401"/>
      <c r="FZ543" s="401"/>
      <c r="GA543" s="401"/>
      <c r="GB543" s="401"/>
      <c r="GC543" s="401"/>
      <c r="GD543" s="401"/>
      <c r="GE543" s="401"/>
      <c r="GF543" s="401"/>
      <c r="GG543" s="401"/>
      <c r="GH543" s="401"/>
      <c r="GI543" s="401"/>
      <c r="GJ543" s="401"/>
      <c r="GK543" s="401"/>
      <c r="GL543" s="401"/>
      <c r="GM543" s="401"/>
      <c r="GN543" s="401"/>
      <c r="GO543" s="401"/>
      <c r="GP543" s="401"/>
      <c r="GQ543" s="401"/>
      <c r="GR543" s="401"/>
      <c r="GS543" s="401"/>
      <c r="GT543" s="401"/>
      <c r="GU543" s="401"/>
      <c r="GV543" s="401"/>
      <c r="GW543" s="401"/>
      <c r="GX543" s="401"/>
      <c r="GY543" s="401"/>
      <c r="GZ543" s="401"/>
      <c r="HA543" s="401"/>
      <c r="HB543" s="401"/>
      <c r="HC543" s="401"/>
      <c r="HD543" s="401"/>
      <c r="HE543" s="401"/>
      <c r="HF543" s="401"/>
      <c r="HG543" s="401"/>
      <c r="HH543" s="401"/>
      <c r="HI543" s="401"/>
      <c r="HJ543" s="401"/>
      <c r="HK543" s="401"/>
      <c r="HL543" s="401"/>
      <c r="HM543" s="401"/>
      <c r="HN543" s="401"/>
      <c r="HO543" s="401"/>
      <c r="HP543" s="401"/>
      <c r="HQ543" s="401"/>
      <c r="HR543" s="401"/>
      <c r="HS543" s="401"/>
      <c r="HT543" s="401"/>
      <c r="HU543" s="401"/>
      <c r="HV543" s="401"/>
      <c r="HW543" s="401"/>
      <c r="HX543" s="401"/>
      <c r="HY543" s="401"/>
      <c r="HZ543" s="401"/>
      <c r="IA543" s="401"/>
      <c r="IB543" s="401"/>
      <c r="IC543" s="401"/>
      <c r="ID543" s="401"/>
      <c r="IE543" s="401"/>
      <c r="IF543" s="401"/>
      <c r="IG543" s="401"/>
      <c r="IH543" s="401"/>
      <c r="II543" s="401"/>
      <c r="IJ543" s="401"/>
      <c r="IK543" s="401"/>
      <c r="IL543" s="401"/>
      <c r="IM543" s="401"/>
      <c r="IN543" s="401"/>
      <c r="IO543" s="401"/>
      <c r="IP543" s="401"/>
      <c r="IQ543" s="401"/>
      <c r="IR543" s="401"/>
      <c r="IS543" s="401"/>
      <c r="IT543" s="401"/>
      <c r="IU543" s="401"/>
      <c r="IV543" s="401"/>
      <c r="IW543" s="401"/>
      <c r="IX543" s="401"/>
      <c r="IY543" s="401"/>
      <c r="IZ543" s="401"/>
      <c r="JA543" s="401"/>
      <c r="JB543" s="401"/>
      <c r="JC543" s="401"/>
      <c r="JD543" s="401"/>
      <c r="JE543" s="401"/>
      <c r="JF543" s="401"/>
      <c r="JG543" s="401"/>
      <c r="JH543" s="401"/>
      <c r="JI543" s="401"/>
      <c r="JJ543" s="401"/>
      <c r="JK543" s="401"/>
      <c r="JL543" s="401"/>
      <c r="JM543" s="401"/>
      <c r="JN543" s="401"/>
      <c r="JO543" s="401"/>
      <c r="JP543" s="401"/>
      <c r="JQ543" s="401"/>
      <c r="JR543" s="401"/>
      <c r="JS543" s="401"/>
      <c r="JT543" s="401"/>
      <c r="JU543" s="401"/>
      <c r="JV543" s="401"/>
      <c r="JW543" s="401"/>
      <c r="JX543" s="401"/>
      <c r="JY543" s="401"/>
      <c r="JZ543" s="401"/>
      <c r="KA543" s="401"/>
      <c r="KB543" s="401"/>
      <c r="KC543" s="401"/>
      <c r="KD543" s="401"/>
      <c r="KE543" s="401"/>
      <c r="KF543" s="401"/>
      <c r="KG543" s="401"/>
      <c r="KH543" s="401"/>
      <c r="KI543" s="401"/>
      <c r="KJ543" s="401"/>
      <c r="KK543" s="401"/>
      <c r="KL543" s="401"/>
      <c r="KM543" s="401"/>
      <c r="KN543" s="401"/>
      <c r="KO543" s="401"/>
      <c r="KP543" s="401"/>
      <c r="KQ543" s="401"/>
      <c r="KR543" s="401"/>
      <c r="KS543" s="401"/>
      <c r="KT543" s="401"/>
      <c r="KU543" s="401"/>
      <c r="KV543" s="401"/>
      <c r="KW543" s="401"/>
      <c r="KX543" s="401"/>
      <c r="KY543" s="401"/>
      <c r="KZ543" s="401"/>
      <c r="LA543" s="401"/>
      <c r="LB543" s="401"/>
      <c r="LC543" s="401"/>
      <c r="LD543" s="401"/>
      <c r="LE543" s="401"/>
      <c r="LF543" s="401"/>
      <c r="LG543" s="401"/>
      <c r="LH543" s="401"/>
      <c r="LI543" s="401"/>
      <c r="LJ543" s="401"/>
      <c r="LK543" s="401"/>
      <c r="LL543" s="401"/>
      <c r="LM543" s="401"/>
      <c r="LN543" s="401"/>
      <c r="LO543" s="401"/>
      <c r="LP543" s="401"/>
      <c r="LQ543" s="401"/>
      <c r="LR543" s="401"/>
      <c r="LS543" s="401"/>
      <c r="LT543" s="401"/>
      <c r="LU543" s="401"/>
      <c r="LV543" s="401"/>
      <c r="LW543" s="401"/>
      <c r="LX543" s="401"/>
      <c r="LY543" s="401"/>
      <c r="LZ543" s="401"/>
      <c r="MA543" s="401"/>
      <c r="MB543" s="401"/>
      <c r="MC543" s="401"/>
      <c r="MD543" s="401"/>
      <c r="ME543" s="401"/>
      <c r="MF543" s="401"/>
      <c r="MG543" s="401"/>
      <c r="MH543" s="401"/>
      <c r="MI543" s="401"/>
      <c r="MJ543" s="401"/>
      <c r="MK543" s="401"/>
      <c r="ML543" s="401"/>
      <c r="MM543" s="401"/>
      <c r="MN543" s="401"/>
      <c r="MO543" s="401"/>
      <c r="MP543" s="401"/>
      <c r="MQ543" s="401"/>
      <c r="MR543" s="401"/>
      <c r="MS543" s="401"/>
      <c r="MT543" s="401"/>
      <c r="MU543" s="401"/>
      <c r="MV543" s="401"/>
      <c r="MW543" s="401"/>
      <c r="MX543" s="401"/>
      <c r="MY543" s="401"/>
      <c r="MZ543" s="401"/>
      <c r="NA543" s="401"/>
      <c r="NB543" s="401"/>
      <c r="NC543" s="401"/>
      <c r="ND543" s="401"/>
      <c r="NE543" s="401"/>
      <c r="NF543" s="401"/>
      <c r="NG543" s="401"/>
      <c r="NH543" s="401"/>
      <c r="NI543" s="401"/>
      <c r="NJ543" s="401"/>
      <c r="NK543" s="401"/>
      <c r="NL543" s="401"/>
      <c r="NM543" s="401"/>
      <c r="NN543" s="401"/>
      <c r="NO543" s="401"/>
      <c r="NP543" s="401"/>
      <c r="NQ543" s="401"/>
      <c r="NR543" s="401"/>
      <c r="NS543" s="401"/>
      <c r="NT543" s="401"/>
      <c r="NU543" s="401"/>
      <c r="NV543" s="401"/>
      <c r="NW543" s="401"/>
      <c r="NX543" s="401"/>
      <c r="NY543" s="401"/>
      <c r="NZ543" s="401"/>
      <c r="OA543" s="401"/>
      <c r="OB543" s="401"/>
      <c r="OC543" s="401"/>
      <c r="OD543" s="401"/>
      <c r="OE543" s="401"/>
      <c r="OF543" s="401"/>
      <c r="OG543" s="401"/>
      <c r="OH543" s="401"/>
      <c r="OI543" s="401"/>
      <c r="OJ543" s="401"/>
      <c r="OK543" s="401"/>
      <c r="OL543" s="401"/>
      <c r="OM543" s="401"/>
      <c r="ON543" s="401"/>
      <c r="OO543" s="401"/>
      <c r="OP543" s="401"/>
      <c r="OQ543" s="401"/>
      <c r="OR543" s="401"/>
      <c r="OS543" s="401"/>
      <c r="OT543" s="401"/>
      <c r="OU543" s="401"/>
      <c r="OV543" s="401"/>
      <c r="OW543" s="401"/>
      <c r="OX543" s="401"/>
      <c r="OY543" s="401"/>
      <c r="OZ543" s="401"/>
      <c r="PA543" s="401"/>
      <c r="PB543" s="401"/>
      <c r="PC543" s="401"/>
      <c r="PD543" s="401"/>
      <c r="PE543" s="401"/>
      <c r="PF543" s="401"/>
      <c r="PG543" s="401"/>
      <c r="PH543" s="401"/>
      <c r="PI543" s="401"/>
      <c r="PJ543" s="401"/>
      <c r="PK543" s="401"/>
      <c r="PL543" s="401"/>
      <c r="PM543" s="401"/>
      <c r="PN543" s="401"/>
      <c r="PO543" s="401"/>
      <c r="PP543" s="401"/>
      <c r="PQ543" s="401"/>
      <c r="PR543" s="401"/>
      <c r="PS543" s="401"/>
      <c r="PT543" s="401"/>
      <c r="PU543" s="401"/>
      <c r="PV543" s="401"/>
      <c r="PW543" s="401"/>
      <c r="PX543" s="401"/>
      <c r="PY543" s="401"/>
      <c r="PZ543" s="401"/>
      <c r="QA543" s="401"/>
      <c r="QB543" s="401"/>
      <c r="QC543" s="401"/>
      <c r="QD543" s="401"/>
      <c r="QE543" s="401"/>
      <c r="QF543" s="401"/>
      <c r="QG543" s="401"/>
      <c r="QH543" s="401"/>
      <c r="QI543" s="401"/>
      <c r="QJ543" s="401"/>
      <c r="QK543" s="401"/>
      <c r="QL543" s="401"/>
      <c r="QM543" s="401"/>
      <c r="QN543" s="401"/>
      <c r="QO543" s="401"/>
      <c r="QP543" s="401"/>
      <c r="QQ543" s="401"/>
      <c r="QR543" s="401"/>
      <c r="QS543" s="401"/>
      <c r="QT543" s="401"/>
      <c r="QU543" s="401"/>
      <c r="QV543" s="401"/>
      <c r="QW543" s="401"/>
      <c r="QX543" s="401"/>
      <c r="QY543" s="401"/>
      <c r="QZ543" s="401"/>
      <c r="RA543" s="401"/>
      <c r="RB543" s="401"/>
      <c r="RC543" s="401"/>
      <c r="RD543" s="401"/>
      <c r="RE543" s="401"/>
      <c r="RF543" s="401"/>
      <c r="RG543" s="401"/>
      <c r="RH543" s="401"/>
      <c r="RI543" s="401"/>
      <c r="RJ543" s="401"/>
      <c r="RK543" s="401"/>
      <c r="RL543" s="401"/>
      <c r="RM543" s="401"/>
      <c r="RN543" s="401"/>
      <c r="RO543" s="401"/>
      <c r="RP543" s="401"/>
      <c r="RQ543" s="401"/>
      <c r="RR543" s="401"/>
      <c r="RS543" s="401"/>
      <c r="RT543" s="401"/>
      <c r="RU543" s="401"/>
      <c r="RV543" s="401"/>
      <c r="RW543" s="401"/>
      <c r="RX543" s="401"/>
      <c r="RY543" s="401"/>
      <c r="RZ543" s="401"/>
      <c r="SA543" s="401"/>
      <c r="SB543" s="401"/>
      <c r="SC543" s="401"/>
      <c r="SD543" s="401"/>
      <c r="SE543" s="401"/>
      <c r="SF543" s="401"/>
      <c r="SG543" s="401"/>
      <c r="SH543" s="401"/>
      <c r="SI543" s="401"/>
      <c r="SJ543" s="401"/>
      <c r="SK543" s="401"/>
      <c r="SL543" s="401"/>
      <c r="SM543" s="401"/>
      <c r="SN543" s="401"/>
      <c r="SO543" s="401"/>
      <c r="SP543" s="401"/>
      <c r="SQ543" s="401"/>
      <c r="SR543" s="401"/>
      <c r="SS543" s="401"/>
      <c r="ST543" s="401"/>
      <c r="SU543" s="401"/>
      <c r="SV543" s="401"/>
      <c r="SW543" s="401"/>
      <c r="SX543" s="401"/>
      <c r="SY543" s="401"/>
      <c r="SZ543" s="401"/>
      <c r="TA543" s="401"/>
      <c r="TB543" s="401"/>
      <c r="TC543" s="401"/>
      <c r="TD543" s="401"/>
      <c r="TE543" s="401"/>
      <c r="TF543" s="401"/>
      <c r="TG543" s="401"/>
      <c r="TH543" s="401"/>
      <c r="TI543" s="401"/>
      <c r="TJ543" s="401"/>
      <c r="TK543" s="401"/>
      <c r="TL543" s="401"/>
      <c r="TM543" s="401"/>
      <c r="TN543" s="401"/>
      <c r="TO543" s="401"/>
      <c r="TP543" s="401"/>
      <c r="TQ543" s="401"/>
      <c r="TR543" s="401"/>
      <c r="TS543" s="401"/>
      <c r="TT543" s="401"/>
      <c r="TU543" s="401"/>
      <c r="TV543" s="401"/>
      <c r="TW543" s="401"/>
      <c r="TX543" s="401"/>
      <c r="TY543" s="401"/>
      <c r="TZ543" s="401"/>
      <c r="UA543" s="401"/>
      <c r="UB543" s="401"/>
      <c r="UC543" s="401"/>
      <c r="UD543" s="401"/>
      <c r="UE543" s="401"/>
      <c r="UF543" s="401"/>
      <c r="UG543" s="401"/>
      <c r="UH543" s="401"/>
      <c r="UI543" s="401"/>
      <c r="UJ543" s="401"/>
      <c r="UK543" s="401"/>
      <c r="UL543" s="401"/>
      <c r="UM543" s="401"/>
    </row>
    <row r="544" spans="1:559" s="401" customFormat="1" ht="13.95" customHeight="1">
      <c r="A544" s="953"/>
      <c r="B544" s="468" t="s">
        <v>1881</v>
      </c>
      <c r="C544" s="469" t="s">
        <v>690</v>
      </c>
      <c r="D544" s="469" t="s">
        <v>1935</v>
      </c>
      <c r="E544" s="469" t="s">
        <v>1936</v>
      </c>
      <c r="F544" s="470">
        <v>56.47</v>
      </c>
      <c r="G544" s="470">
        <v>1.1499999999999999</v>
      </c>
      <c r="H544" s="470">
        <v>5.0199999999999996</v>
      </c>
      <c r="I544" s="471">
        <f t="shared" ref="I544:L545" si="288">I543</f>
        <v>3</v>
      </c>
      <c r="J544" s="472">
        <f t="shared" si="288"/>
        <v>60.28</v>
      </c>
      <c r="K544" s="472">
        <f t="shared" si="288"/>
        <v>4.523947391382884</v>
      </c>
      <c r="L544" s="473">
        <f t="shared" si="288"/>
        <v>7.5048895012987463E-2</v>
      </c>
      <c r="M544" s="474">
        <f t="shared" si="272"/>
        <v>0.84218485989850522</v>
      </c>
      <c r="N544" s="475">
        <f t="shared" si="273"/>
        <v>0.19984224351947971</v>
      </c>
      <c r="O544" s="475">
        <f t="shared" si="274"/>
        <v>0.60031551296104058</v>
      </c>
      <c r="P544" s="475">
        <f t="shared" si="275"/>
        <v>0.39968448703895942</v>
      </c>
      <c r="Q544" s="476">
        <f t="shared" si="276"/>
        <v>1.1990534611168782</v>
      </c>
      <c r="R544" s="477"/>
      <c r="S544" s="472"/>
      <c r="T544" s="472"/>
      <c r="U544" s="473"/>
      <c r="V544" s="478">
        <f t="shared" si="277"/>
        <v>3.8100000000000023</v>
      </c>
      <c r="W544" s="478">
        <f t="shared" si="278"/>
        <v>1.196</v>
      </c>
      <c r="X544" s="479">
        <f t="shared" si="279"/>
        <v>5.4106410800939289</v>
      </c>
      <c r="Y544" s="480" t="str">
        <f t="shared" si="280"/>
        <v>Accept</v>
      </c>
      <c r="Z544" s="479"/>
      <c r="AA544" s="479"/>
      <c r="AB544" s="481"/>
      <c r="AC544" s="481"/>
      <c r="AD544" s="479"/>
      <c r="AE544" s="481"/>
      <c r="AF544" s="464"/>
      <c r="AG544" s="482"/>
      <c r="AH544" s="482"/>
      <c r="AI544" s="483"/>
      <c r="AJ544" s="552"/>
      <c r="AK544" s="552"/>
      <c r="AL544" s="552"/>
    </row>
    <row r="545" spans="1:559" s="501" customFormat="1" ht="13.95" customHeight="1">
      <c r="A545" s="953"/>
      <c r="B545" s="484" t="s">
        <v>1881</v>
      </c>
      <c r="C545" s="485" t="s">
        <v>690</v>
      </c>
      <c r="D545" s="485" t="s">
        <v>1937</v>
      </c>
      <c r="E545" s="485" t="s">
        <v>1938</v>
      </c>
      <c r="F545" s="486">
        <v>59.09</v>
      </c>
      <c r="G545" s="486">
        <v>0.98</v>
      </c>
      <c r="H545" s="486">
        <v>5.21</v>
      </c>
      <c r="I545" s="487">
        <f t="shared" si="288"/>
        <v>3</v>
      </c>
      <c r="J545" s="488">
        <f t="shared" si="288"/>
        <v>60.28</v>
      </c>
      <c r="K545" s="488">
        <f t="shared" si="288"/>
        <v>4.523947391382884</v>
      </c>
      <c r="L545" s="489">
        <f t="shared" si="288"/>
        <v>7.5048895012987463E-2</v>
      </c>
      <c r="M545" s="490">
        <f t="shared" si="272"/>
        <v>0.26304461503391569</v>
      </c>
      <c r="N545" s="491">
        <f t="shared" si="273"/>
        <v>0.39625809587555855</v>
      </c>
      <c r="O545" s="491">
        <f t="shared" si="274"/>
        <v>0.20748380824888291</v>
      </c>
      <c r="P545" s="491">
        <f t="shared" si="275"/>
        <v>0.79251619175111709</v>
      </c>
      <c r="Q545" s="492">
        <f t="shared" si="276"/>
        <v>2.3775485752533512</v>
      </c>
      <c r="R545" s="493"/>
      <c r="S545" s="488"/>
      <c r="T545" s="488"/>
      <c r="U545" s="489"/>
      <c r="V545" s="494">
        <f t="shared" si="277"/>
        <v>1.1899999999999977</v>
      </c>
      <c r="W545" s="494">
        <f t="shared" si="278"/>
        <v>1.196</v>
      </c>
      <c r="X545" s="495">
        <f t="shared" si="279"/>
        <v>5.4106410800939289</v>
      </c>
      <c r="Y545" s="496" t="str">
        <f t="shared" si="280"/>
        <v>Accept</v>
      </c>
      <c r="Z545" s="495"/>
      <c r="AA545" s="495"/>
      <c r="AB545" s="497"/>
      <c r="AC545" s="497"/>
      <c r="AD545" s="495"/>
      <c r="AE545" s="497"/>
      <c r="AF545" s="498"/>
      <c r="AG545" s="499"/>
      <c r="AH545" s="499"/>
      <c r="AI545" s="500"/>
      <c r="AJ545" s="552"/>
      <c r="AK545" s="552"/>
      <c r="AL545" s="552"/>
      <c r="AM545" s="401"/>
      <c r="AN545" s="401"/>
      <c r="AO545" s="401"/>
      <c r="AP545" s="401"/>
      <c r="AQ545" s="401"/>
      <c r="AR545" s="401"/>
      <c r="AS545" s="401"/>
      <c r="AT545" s="401"/>
      <c r="AU545" s="401"/>
      <c r="AV545" s="401"/>
      <c r="AW545" s="401"/>
      <c r="AX545" s="401"/>
      <c r="AY545" s="401"/>
      <c r="AZ545" s="401"/>
      <c r="BA545" s="401"/>
      <c r="BB545" s="401"/>
      <c r="BC545" s="401"/>
      <c r="BD545" s="401"/>
      <c r="BE545" s="401"/>
      <c r="BF545" s="401"/>
      <c r="BG545" s="401"/>
      <c r="BH545" s="401"/>
      <c r="BI545" s="401"/>
      <c r="BJ545" s="401"/>
      <c r="BK545" s="401"/>
      <c r="BL545" s="401"/>
      <c r="BM545" s="401"/>
      <c r="BN545" s="401"/>
      <c r="BO545" s="401"/>
      <c r="BP545" s="401"/>
      <c r="BQ545" s="401"/>
      <c r="BR545" s="401"/>
      <c r="BS545" s="401"/>
      <c r="BT545" s="401"/>
      <c r="BU545" s="401"/>
      <c r="BV545" s="401"/>
      <c r="BW545" s="401"/>
      <c r="BX545" s="401"/>
      <c r="BY545" s="401"/>
      <c r="BZ545" s="401"/>
      <c r="CA545" s="401"/>
      <c r="CB545" s="401"/>
      <c r="CC545" s="401"/>
      <c r="CD545" s="401"/>
      <c r="CE545" s="401"/>
      <c r="CF545" s="401"/>
      <c r="CG545" s="401"/>
      <c r="CH545" s="401"/>
      <c r="CI545" s="401"/>
      <c r="CJ545" s="401"/>
      <c r="CK545" s="401"/>
      <c r="CL545" s="401"/>
      <c r="CM545" s="401"/>
      <c r="CN545" s="401"/>
      <c r="CO545" s="401"/>
      <c r="CP545" s="401"/>
      <c r="CQ545" s="401"/>
      <c r="CR545" s="401"/>
      <c r="CS545" s="401"/>
      <c r="CT545" s="401"/>
      <c r="CU545" s="401"/>
      <c r="CV545" s="401"/>
      <c r="CW545" s="401"/>
      <c r="CX545" s="401"/>
      <c r="CY545" s="401"/>
      <c r="CZ545" s="401"/>
      <c r="DA545" s="401"/>
      <c r="DB545" s="401"/>
      <c r="DC545" s="401"/>
      <c r="DD545" s="401"/>
      <c r="DE545" s="401"/>
      <c r="DF545" s="401"/>
      <c r="DG545" s="401"/>
      <c r="DH545" s="401"/>
      <c r="DI545" s="401"/>
      <c r="DJ545" s="401"/>
      <c r="DK545" s="401"/>
      <c r="DL545" s="401"/>
      <c r="DM545" s="401"/>
      <c r="DN545" s="401"/>
      <c r="DO545" s="401"/>
      <c r="DP545" s="401"/>
      <c r="DQ545" s="401"/>
      <c r="DR545" s="401"/>
      <c r="DS545" s="401"/>
      <c r="DT545" s="401"/>
      <c r="DU545" s="401"/>
      <c r="DV545" s="401"/>
      <c r="DW545" s="401"/>
      <c r="DX545" s="401"/>
      <c r="DY545" s="401"/>
      <c r="DZ545" s="401"/>
      <c r="EA545" s="401"/>
      <c r="EB545" s="401"/>
      <c r="EC545" s="401"/>
      <c r="ED545" s="401"/>
      <c r="EE545" s="401"/>
      <c r="EF545" s="401"/>
      <c r="EG545" s="401"/>
      <c r="EH545" s="401"/>
      <c r="EI545" s="401"/>
      <c r="EJ545" s="401"/>
      <c r="EK545" s="401"/>
      <c r="EL545" s="401"/>
      <c r="EM545" s="401"/>
      <c r="EN545" s="401"/>
      <c r="EO545" s="401"/>
      <c r="EP545" s="401"/>
      <c r="EQ545" s="401"/>
      <c r="ER545" s="401"/>
      <c r="ES545" s="401"/>
      <c r="ET545" s="401"/>
      <c r="EU545" s="401"/>
      <c r="EV545" s="401"/>
      <c r="EW545" s="401"/>
      <c r="EX545" s="401"/>
      <c r="EY545" s="401"/>
      <c r="EZ545" s="401"/>
      <c r="FA545" s="401"/>
      <c r="FB545" s="401"/>
      <c r="FC545" s="401"/>
      <c r="FD545" s="401"/>
      <c r="FE545" s="401"/>
      <c r="FF545" s="401"/>
      <c r="FG545" s="401"/>
      <c r="FH545" s="401"/>
      <c r="FI545" s="401"/>
      <c r="FJ545" s="401"/>
      <c r="FK545" s="401"/>
      <c r="FL545" s="401"/>
      <c r="FM545" s="401"/>
      <c r="FN545" s="401"/>
      <c r="FO545" s="401"/>
      <c r="FP545" s="401"/>
      <c r="FQ545" s="401"/>
      <c r="FR545" s="401"/>
      <c r="FS545" s="401"/>
      <c r="FT545" s="401"/>
      <c r="FU545" s="401"/>
      <c r="FV545" s="401"/>
      <c r="FW545" s="401"/>
      <c r="FX545" s="401"/>
      <c r="FY545" s="401"/>
      <c r="FZ545" s="401"/>
      <c r="GA545" s="401"/>
      <c r="GB545" s="401"/>
      <c r="GC545" s="401"/>
      <c r="GD545" s="401"/>
      <c r="GE545" s="401"/>
      <c r="GF545" s="401"/>
      <c r="GG545" s="401"/>
      <c r="GH545" s="401"/>
      <c r="GI545" s="401"/>
      <c r="GJ545" s="401"/>
      <c r="GK545" s="401"/>
      <c r="GL545" s="401"/>
      <c r="GM545" s="401"/>
      <c r="GN545" s="401"/>
      <c r="GO545" s="401"/>
      <c r="GP545" s="401"/>
      <c r="GQ545" s="401"/>
      <c r="GR545" s="401"/>
      <c r="GS545" s="401"/>
      <c r="GT545" s="401"/>
      <c r="GU545" s="401"/>
      <c r="GV545" s="401"/>
      <c r="GW545" s="401"/>
      <c r="GX545" s="401"/>
      <c r="GY545" s="401"/>
      <c r="GZ545" s="401"/>
      <c r="HA545" s="401"/>
      <c r="HB545" s="401"/>
      <c r="HC545" s="401"/>
      <c r="HD545" s="401"/>
      <c r="HE545" s="401"/>
      <c r="HF545" s="401"/>
      <c r="HG545" s="401"/>
      <c r="HH545" s="401"/>
      <c r="HI545" s="401"/>
      <c r="HJ545" s="401"/>
      <c r="HK545" s="401"/>
      <c r="HL545" s="401"/>
      <c r="HM545" s="401"/>
      <c r="HN545" s="401"/>
      <c r="HO545" s="401"/>
      <c r="HP545" s="401"/>
      <c r="HQ545" s="401"/>
      <c r="HR545" s="401"/>
      <c r="HS545" s="401"/>
      <c r="HT545" s="401"/>
      <c r="HU545" s="401"/>
      <c r="HV545" s="401"/>
      <c r="HW545" s="401"/>
      <c r="HX545" s="401"/>
      <c r="HY545" s="401"/>
      <c r="HZ545" s="401"/>
      <c r="IA545" s="401"/>
      <c r="IB545" s="401"/>
      <c r="IC545" s="401"/>
      <c r="ID545" s="401"/>
      <c r="IE545" s="401"/>
      <c r="IF545" s="401"/>
      <c r="IG545" s="401"/>
      <c r="IH545" s="401"/>
      <c r="II545" s="401"/>
      <c r="IJ545" s="401"/>
      <c r="IK545" s="401"/>
      <c r="IL545" s="401"/>
      <c r="IM545" s="401"/>
      <c r="IN545" s="401"/>
      <c r="IO545" s="401"/>
      <c r="IP545" s="401"/>
      <c r="IQ545" s="401"/>
      <c r="IR545" s="401"/>
      <c r="IS545" s="401"/>
      <c r="IT545" s="401"/>
      <c r="IU545" s="401"/>
      <c r="IV545" s="401"/>
      <c r="IW545" s="401"/>
      <c r="IX545" s="401"/>
      <c r="IY545" s="401"/>
      <c r="IZ545" s="401"/>
      <c r="JA545" s="401"/>
      <c r="JB545" s="401"/>
      <c r="JC545" s="401"/>
      <c r="JD545" s="401"/>
      <c r="JE545" s="401"/>
      <c r="JF545" s="401"/>
      <c r="JG545" s="401"/>
      <c r="JH545" s="401"/>
      <c r="JI545" s="401"/>
      <c r="JJ545" s="401"/>
      <c r="JK545" s="401"/>
      <c r="JL545" s="401"/>
      <c r="JM545" s="401"/>
      <c r="JN545" s="401"/>
      <c r="JO545" s="401"/>
      <c r="JP545" s="401"/>
      <c r="JQ545" s="401"/>
      <c r="JR545" s="401"/>
      <c r="JS545" s="401"/>
      <c r="JT545" s="401"/>
      <c r="JU545" s="401"/>
      <c r="JV545" s="401"/>
      <c r="JW545" s="401"/>
      <c r="JX545" s="401"/>
      <c r="JY545" s="401"/>
      <c r="JZ545" s="401"/>
      <c r="KA545" s="401"/>
      <c r="KB545" s="401"/>
      <c r="KC545" s="401"/>
      <c r="KD545" s="401"/>
      <c r="KE545" s="401"/>
      <c r="KF545" s="401"/>
      <c r="KG545" s="401"/>
      <c r="KH545" s="401"/>
      <c r="KI545" s="401"/>
      <c r="KJ545" s="401"/>
      <c r="KK545" s="401"/>
      <c r="KL545" s="401"/>
      <c r="KM545" s="401"/>
      <c r="KN545" s="401"/>
      <c r="KO545" s="401"/>
      <c r="KP545" s="401"/>
      <c r="KQ545" s="401"/>
      <c r="KR545" s="401"/>
      <c r="KS545" s="401"/>
      <c r="KT545" s="401"/>
      <c r="KU545" s="401"/>
      <c r="KV545" s="401"/>
      <c r="KW545" s="401"/>
      <c r="KX545" s="401"/>
      <c r="KY545" s="401"/>
      <c r="KZ545" s="401"/>
      <c r="LA545" s="401"/>
      <c r="LB545" s="401"/>
      <c r="LC545" s="401"/>
      <c r="LD545" s="401"/>
      <c r="LE545" s="401"/>
      <c r="LF545" s="401"/>
      <c r="LG545" s="401"/>
      <c r="LH545" s="401"/>
      <c r="LI545" s="401"/>
      <c r="LJ545" s="401"/>
      <c r="LK545" s="401"/>
      <c r="LL545" s="401"/>
      <c r="LM545" s="401"/>
      <c r="LN545" s="401"/>
      <c r="LO545" s="401"/>
      <c r="LP545" s="401"/>
      <c r="LQ545" s="401"/>
      <c r="LR545" s="401"/>
      <c r="LS545" s="401"/>
      <c r="LT545" s="401"/>
      <c r="LU545" s="401"/>
      <c r="LV545" s="401"/>
      <c r="LW545" s="401"/>
      <c r="LX545" s="401"/>
      <c r="LY545" s="401"/>
      <c r="LZ545" s="401"/>
      <c r="MA545" s="401"/>
      <c r="MB545" s="401"/>
      <c r="MC545" s="401"/>
      <c r="MD545" s="401"/>
      <c r="ME545" s="401"/>
      <c r="MF545" s="401"/>
      <c r="MG545" s="401"/>
      <c r="MH545" s="401"/>
      <c r="MI545" s="401"/>
      <c r="MJ545" s="401"/>
      <c r="MK545" s="401"/>
      <c r="ML545" s="401"/>
      <c r="MM545" s="401"/>
      <c r="MN545" s="401"/>
      <c r="MO545" s="401"/>
      <c r="MP545" s="401"/>
      <c r="MQ545" s="401"/>
      <c r="MR545" s="401"/>
      <c r="MS545" s="401"/>
      <c r="MT545" s="401"/>
      <c r="MU545" s="401"/>
      <c r="MV545" s="401"/>
      <c r="MW545" s="401"/>
      <c r="MX545" s="401"/>
      <c r="MY545" s="401"/>
      <c r="MZ545" s="401"/>
      <c r="NA545" s="401"/>
      <c r="NB545" s="401"/>
      <c r="NC545" s="401"/>
      <c r="ND545" s="401"/>
      <c r="NE545" s="401"/>
      <c r="NF545" s="401"/>
      <c r="NG545" s="401"/>
      <c r="NH545" s="401"/>
      <c r="NI545" s="401"/>
      <c r="NJ545" s="401"/>
      <c r="NK545" s="401"/>
      <c r="NL545" s="401"/>
      <c r="NM545" s="401"/>
      <c r="NN545" s="401"/>
      <c r="NO545" s="401"/>
      <c r="NP545" s="401"/>
      <c r="NQ545" s="401"/>
      <c r="NR545" s="401"/>
      <c r="NS545" s="401"/>
      <c r="NT545" s="401"/>
      <c r="NU545" s="401"/>
      <c r="NV545" s="401"/>
      <c r="NW545" s="401"/>
      <c r="NX545" s="401"/>
      <c r="NY545" s="401"/>
      <c r="NZ545" s="401"/>
      <c r="OA545" s="401"/>
      <c r="OB545" s="401"/>
      <c r="OC545" s="401"/>
      <c r="OD545" s="401"/>
      <c r="OE545" s="401"/>
      <c r="OF545" s="401"/>
      <c r="OG545" s="401"/>
      <c r="OH545" s="401"/>
      <c r="OI545" s="401"/>
      <c r="OJ545" s="401"/>
      <c r="OK545" s="401"/>
      <c r="OL545" s="401"/>
      <c r="OM545" s="401"/>
      <c r="ON545" s="401"/>
      <c r="OO545" s="401"/>
      <c r="OP545" s="401"/>
      <c r="OQ545" s="401"/>
      <c r="OR545" s="401"/>
      <c r="OS545" s="401"/>
      <c r="OT545" s="401"/>
      <c r="OU545" s="401"/>
      <c r="OV545" s="401"/>
      <c r="OW545" s="401"/>
      <c r="OX545" s="401"/>
      <c r="OY545" s="401"/>
      <c r="OZ545" s="401"/>
      <c r="PA545" s="401"/>
      <c r="PB545" s="401"/>
      <c r="PC545" s="401"/>
      <c r="PD545" s="401"/>
      <c r="PE545" s="401"/>
      <c r="PF545" s="401"/>
      <c r="PG545" s="401"/>
      <c r="PH545" s="401"/>
      <c r="PI545" s="401"/>
      <c r="PJ545" s="401"/>
      <c r="PK545" s="401"/>
      <c r="PL545" s="401"/>
      <c r="PM545" s="401"/>
      <c r="PN545" s="401"/>
      <c r="PO545" s="401"/>
      <c r="PP545" s="401"/>
      <c r="PQ545" s="401"/>
      <c r="PR545" s="401"/>
      <c r="PS545" s="401"/>
      <c r="PT545" s="401"/>
      <c r="PU545" s="401"/>
      <c r="PV545" s="401"/>
      <c r="PW545" s="401"/>
      <c r="PX545" s="401"/>
      <c r="PY545" s="401"/>
      <c r="PZ545" s="401"/>
      <c r="QA545" s="401"/>
      <c r="QB545" s="401"/>
      <c r="QC545" s="401"/>
      <c r="QD545" s="401"/>
      <c r="QE545" s="401"/>
      <c r="QF545" s="401"/>
      <c r="QG545" s="401"/>
      <c r="QH545" s="401"/>
      <c r="QI545" s="401"/>
      <c r="QJ545" s="401"/>
      <c r="QK545" s="401"/>
      <c r="QL545" s="401"/>
      <c r="QM545" s="401"/>
      <c r="QN545" s="401"/>
      <c r="QO545" s="401"/>
      <c r="QP545" s="401"/>
      <c r="QQ545" s="401"/>
      <c r="QR545" s="401"/>
      <c r="QS545" s="401"/>
      <c r="QT545" s="401"/>
      <c r="QU545" s="401"/>
      <c r="QV545" s="401"/>
      <c r="QW545" s="401"/>
      <c r="QX545" s="401"/>
      <c r="QY545" s="401"/>
      <c r="QZ545" s="401"/>
      <c r="RA545" s="401"/>
      <c r="RB545" s="401"/>
      <c r="RC545" s="401"/>
      <c r="RD545" s="401"/>
      <c r="RE545" s="401"/>
      <c r="RF545" s="401"/>
      <c r="RG545" s="401"/>
      <c r="RH545" s="401"/>
      <c r="RI545" s="401"/>
      <c r="RJ545" s="401"/>
      <c r="RK545" s="401"/>
      <c r="RL545" s="401"/>
      <c r="RM545" s="401"/>
      <c r="RN545" s="401"/>
      <c r="RO545" s="401"/>
      <c r="RP545" s="401"/>
      <c r="RQ545" s="401"/>
      <c r="RR545" s="401"/>
      <c r="RS545" s="401"/>
      <c r="RT545" s="401"/>
      <c r="RU545" s="401"/>
      <c r="RV545" s="401"/>
      <c r="RW545" s="401"/>
      <c r="RX545" s="401"/>
      <c r="RY545" s="401"/>
      <c r="RZ545" s="401"/>
      <c r="SA545" s="401"/>
      <c r="SB545" s="401"/>
      <c r="SC545" s="401"/>
      <c r="SD545" s="401"/>
      <c r="SE545" s="401"/>
      <c r="SF545" s="401"/>
      <c r="SG545" s="401"/>
      <c r="SH545" s="401"/>
      <c r="SI545" s="401"/>
      <c r="SJ545" s="401"/>
      <c r="SK545" s="401"/>
      <c r="SL545" s="401"/>
      <c r="SM545" s="401"/>
      <c r="SN545" s="401"/>
      <c r="SO545" s="401"/>
      <c r="SP545" s="401"/>
      <c r="SQ545" s="401"/>
      <c r="SR545" s="401"/>
      <c r="SS545" s="401"/>
      <c r="ST545" s="401"/>
      <c r="SU545" s="401"/>
      <c r="SV545" s="401"/>
      <c r="SW545" s="401"/>
      <c r="SX545" s="401"/>
      <c r="SY545" s="401"/>
      <c r="SZ545" s="401"/>
      <c r="TA545" s="401"/>
      <c r="TB545" s="401"/>
      <c r="TC545" s="401"/>
      <c r="TD545" s="401"/>
      <c r="TE545" s="401"/>
      <c r="TF545" s="401"/>
      <c r="TG545" s="401"/>
      <c r="TH545" s="401"/>
      <c r="TI545" s="401"/>
      <c r="TJ545" s="401"/>
      <c r="TK545" s="401"/>
      <c r="TL545" s="401"/>
      <c r="TM545" s="401"/>
      <c r="TN545" s="401"/>
      <c r="TO545" s="401"/>
      <c r="TP545" s="401"/>
      <c r="TQ545" s="401"/>
      <c r="TR545" s="401"/>
      <c r="TS545" s="401"/>
      <c r="TT545" s="401"/>
      <c r="TU545" s="401"/>
      <c r="TV545" s="401"/>
      <c r="TW545" s="401"/>
      <c r="TX545" s="401"/>
      <c r="TY545" s="401"/>
      <c r="TZ545" s="401"/>
      <c r="UA545" s="401"/>
      <c r="UB545" s="401"/>
      <c r="UC545" s="401"/>
      <c r="UD545" s="401"/>
      <c r="UE545" s="401"/>
      <c r="UF545" s="401"/>
      <c r="UG545" s="401"/>
      <c r="UH545" s="401"/>
      <c r="UI545" s="401"/>
      <c r="UJ545" s="401"/>
      <c r="UK545" s="401"/>
      <c r="UL545" s="401"/>
      <c r="UM545" s="401"/>
    </row>
    <row r="546" spans="1:559" s="467" customFormat="1" ht="13.95" customHeight="1">
      <c r="A546" s="953"/>
      <c r="B546" s="450" t="s">
        <v>1881</v>
      </c>
      <c r="C546" s="451" t="s">
        <v>676</v>
      </c>
      <c r="D546" s="451" t="s">
        <v>1939</v>
      </c>
      <c r="E546" s="451" t="s">
        <v>1940</v>
      </c>
      <c r="F546" s="452">
        <v>39</v>
      </c>
      <c r="G546" s="452">
        <v>0.78</v>
      </c>
      <c r="H546" s="452">
        <v>3.45</v>
      </c>
      <c r="I546" s="453">
        <f>COUNT(F546:F548)</f>
        <v>3</v>
      </c>
      <c r="J546" s="458">
        <f>AVERAGE(F546:F548)</f>
        <v>47.56</v>
      </c>
      <c r="K546" s="458">
        <f>STDEV(F546:F548)</f>
        <v>23.471431571167514</v>
      </c>
      <c r="L546" s="459">
        <f>K546/J546</f>
        <v>0.49351201789670968</v>
      </c>
      <c r="M546" s="454">
        <f t="shared" si="272"/>
        <v>0.36469867524037908</v>
      </c>
      <c r="N546" s="455">
        <f t="shared" si="273"/>
        <v>0.35766817380271587</v>
      </c>
      <c r="O546" s="455">
        <f t="shared" si="274"/>
        <v>0.28466365239456826</v>
      </c>
      <c r="P546" s="455">
        <f t="shared" si="275"/>
        <v>0.71533634760543174</v>
      </c>
      <c r="Q546" s="456">
        <f t="shared" si="276"/>
        <v>2.1460090428162952</v>
      </c>
      <c r="R546" s="457">
        <f>COUNT(F546:F548)</f>
        <v>3</v>
      </c>
      <c r="S546" s="458">
        <f>AVERAGE(F546:F548)</f>
        <v>47.56</v>
      </c>
      <c r="T546" s="458">
        <f>STDEV(F546:F548)</f>
        <v>23.471431571167514</v>
      </c>
      <c r="U546" s="459">
        <f t="shared" ref="U546" si="289">T546/S546</f>
        <v>0.49351201789670968</v>
      </c>
      <c r="V546" s="460">
        <f t="shared" si="277"/>
        <v>8.5600000000000023</v>
      </c>
      <c r="W546" s="460">
        <f t="shared" si="278"/>
        <v>1.196</v>
      </c>
      <c r="X546" s="461">
        <f t="shared" si="279"/>
        <v>28.071832159116347</v>
      </c>
      <c r="Y546" s="462" t="str">
        <f t="shared" si="280"/>
        <v>Accept</v>
      </c>
      <c r="Z546" s="461"/>
      <c r="AA546" s="461"/>
      <c r="AB546" s="463"/>
      <c r="AC546" s="463"/>
      <c r="AD546" s="461"/>
      <c r="AE546" s="463"/>
      <c r="AF546" s="514">
        <f>COUNT(F546:F548)</f>
        <v>3</v>
      </c>
      <c r="AG546" s="515">
        <f>AVERAGE(F546:F548)</f>
        <v>47.56</v>
      </c>
      <c r="AH546" s="515">
        <f>STDEV(F546:F548)</f>
        <v>23.471431571167514</v>
      </c>
      <c r="AI546" s="516">
        <f>AH546/AG546</f>
        <v>0.49351201789670968</v>
      </c>
      <c r="AJ546" s="552"/>
      <c r="AK546" s="552"/>
      <c r="AL546" s="552"/>
      <c r="AM546" s="401"/>
      <c r="AN546" s="401"/>
      <c r="AO546" s="401"/>
      <c r="AP546" s="401"/>
      <c r="AQ546" s="401"/>
      <c r="AR546" s="401"/>
      <c r="AS546" s="401"/>
      <c r="AT546" s="401"/>
      <c r="AU546" s="401"/>
      <c r="AV546" s="401"/>
      <c r="AW546" s="401"/>
      <c r="AX546" s="401"/>
      <c r="AY546" s="401"/>
      <c r="AZ546" s="401"/>
      <c r="BA546" s="401"/>
      <c r="BB546" s="401"/>
      <c r="BC546" s="401"/>
      <c r="BD546" s="401"/>
      <c r="BE546" s="401"/>
      <c r="BF546" s="401"/>
      <c r="BG546" s="401"/>
      <c r="BH546" s="401"/>
      <c r="BI546" s="401"/>
      <c r="BJ546" s="401"/>
      <c r="BK546" s="401"/>
      <c r="BL546" s="401"/>
      <c r="BM546" s="401"/>
      <c r="BN546" s="401"/>
      <c r="BO546" s="401"/>
      <c r="BP546" s="401"/>
      <c r="BQ546" s="401"/>
      <c r="BR546" s="401"/>
      <c r="BS546" s="401"/>
      <c r="BT546" s="401"/>
      <c r="BU546" s="401"/>
      <c r="BV546" s="401"/>
      <c r="BW546" s="401"/>
      <c r="BX546" s="401"/>
      <c r="BY546" s="401"/>
      <c r="BZ546" s="401"/>
      <c r="CA546" s="401"/>
      <c r="CB546" s="401"/>
      <c r="CC546" s="401"/>
      <c r="CD546" s="401"/>
      <c r="CE546" s="401"/>
      <c r="CF546" s="401"/>
      <c r="CG546" s="401"/>
      <c r="CH546" s="401"/>
      <c r="CI546" s="401"/>
      <c r="CJ546" s="401"/>
      <c r="CK546" s="401"/>
      <c r="CL546" s="401"/>
      <c r="CM546" s="401"/>
      <c r="CN546" s="401"/>
      <c r="CO546" s="401"/>
      <c r="CP546" s="401"/>
      <c r="CQ546" s="401"/>
      <c r="CR546" s="401"/>
      <c r="CS546" s="401"/>
      <c r="CT546" s="401"/>
      <c r="CU546" s="401"/>
      <c r="CV546" s="401"/>
      <c r="CW546" s="401"/>
      <c r="CX546" s="401"/>
      <c r="CY546" s="401"/>
      <c r="CZ546" s="401"/>
      <c r="DA546" s="401"/>
      <c r="DB546" s="401"/>
      <c r="DC546" s="401"/>
      <c r="DD546" s="401"/>
      <c r="DE546" s="401"/>
      <c r="DF546" s="401"/>
      <c r="DG546" s="401"/>
      <c r="DH546" s="401"/>
      <c r="DI546" s="401"/>
      <c r="DJ546" s="401"/>
      <c r="DK546" s="401"/>
      <c r="DL546" s="401"/>
      <c r="DM546" s="401"/>
      <c r="DN546" s="401"/>
      <c r="DO546" s="401"/>
      <c r="DP546" s="401"/>
      <c r="DQ546" s="401"/>
      <c r="DR546" s="401"/>
      <c r="DS546" s="401"/>
      <c r="DT546" s="401"/>
      <c r="DU546" s="401"/>
      <c r="DV546" s="401"/>
      <c r="DW546" s="401"/>
      <c r="DX546" s="401"/>
      <c r="DY546" s="401"/>
      <c r="DZ546" s="401"/>
      <c r="EA546" s="401"/>
      <c r="EB546" s="401"/>
      <c r="EC546" s="401"/>
      <c r="ED546" s="401"/>
      <c r="EE546" s="401"/>
      <c r="EF546" s="401"/>
      <c r="EG546" s="401"/>
      <c r="EH546" s="401"/>
      <c r="EI546" s="401"/>
      <c r="EJ546" s="401"/>
      <c r="EK546" s="401"/>
      <c r="EL546" s="401"/>
      <c r="EM546" s="401"/>
      <c r="EN546" s="401"/>
      <c r="EO546" s="401"/>
      <c r="EP546" s="401"/>
      <c r="EQ546" s="401"/>
      <c r="ER546" s="401"/>
      <c r="ES546" s="401"/>
      <c r="ET546" s="401"/>
      <c r="EU546" s="401"/>
      <c r="EV546" s="401"/>
      <c r="EW546" s="401"/>
      <c r="EX546" s="401"/>
      <c r="EY546" s="401"/>
      <c r="EZ546" s="401"/>
      <c r="FA546" s="401"/>
      <c r="FB546" s="401"/>
      <c r="FC546" s="401"/>
      <c r="FD546" s="401"/>
      <c r="FE546" s="401"/>
      <c r="FF546" s="401"/>
      <c r="FG546" s="401"/>
      <c r="FH546" s="401"/>
      <c r="FI546" s="401"/>
      <c r="FJ546" s="401"/>
      <c r="FK546" s="401"/>
      <c r="FL546" s="401"/>
      <c r="FM546" s="401"/>
      <c r="FN546" s="401"/>
      <c r="FO546" s="401"/>
      <c r="FP546" s="401"/>
      <c r="FQ546" s="401"/>
      <c r="FR546" s="401"/>
      <c r="FS546" s="401"/>
      <c r="FT546" s="401"/>
      <c r="FU546" s="401"/>
      <c r="FV546" s="401"/>
      <c r="FW546" s="401"/>
      <c r="FX546" s="401"/>
      <c r="FY546" s="401"/>
      <c r="FZ546" s="401"/>
      <c r="GA546" s="401"/>
      <c r="GB546" s="401"/>
      <c r="GC546" s="401"/>
      <c r="GD546" s="401"/>
      <c r="GE546" s="401"/>
      <c r="GF546" s="401"/>
      <c r="GG546" s="401"/>
      <c r="GH546" s="401"/>
      <c r="GI546" s="401"/>
      <c r="GJ546" s="401"/>
      <c r="GK546" s="401"/>
      <c r="GL546" s="401"/>
      <c r="GM546" s="401"/>
      <c r="GN546" s="401"/>
      <c r="GO546" s="401"/>
      <c r="GP546" s="401"/>
      <c r="GQ546" s="401"/>
      <c r="GR546" s="401"/>
      <c r="GS546" s="401"/>
      <c r="GT546" s="401"/>
      <c r="GU546" s="401"/>
      <c r="GV546" s="401"/>
      <c r="GW546" s="401"/>
      <c r="GX546" s="401"/>
      <c r="GY546" s="401"/>
      <c r="GZ546" s="401"/>
      <c r="HA546" s="401"/>
      <c r="HB546" s="401"/>
      <c r="HC546" s="401"/>
      <c r="HD546" s="401"/>
      <c r="HE546" s="401"/>
      <c r="HF546" s="401"/>
      <c r="HG546" s="401"/>
      <c r="HH546" s="401"/>
      <c r="HI546" s="401"/>
      <c r="HJ546" s="401"/>
      <c r="HK546" s="401"/>
      <c r="HL546" s="401"/>
      <c r="HM546" s="401"/>
      <c r="HN546" s="401"/>
      <c r="HO546" s="401"/>
      <c r="HP546" s="401"/>
      <c r="HQ546" s="401"/>
      <c r="HR546" s="401"/>
      <c r="HS546" s="401"/>
      <c r="HT546" s="401"/>
      <c r="HU546" s="401"/>
      <c r="HV546" s="401"/>
      <c r="HW546" s="401"/>
      <c r="HX546" s="401"/>
      <c r="HY546" s="401"/>
      <c r="HZ546" s="401"/>
      <c r="IA546" s="401"/>
      <c r="IB546" s="401"/>
      <c r="IC546" s="401"/>
      <c r="ID546" s="401"/>
      <c r="IE546" s="401"/>
      <c r="IF546" s="401"/>
      <c r="IG546" s="401"/>
      <c r="IH546" s="401"/>
      <c r="II546" s="401"/>
      <c r="IJ546" s="401"/>
      <c r="IK546" s="401"/>
      <c r="IL546" s="401"/>
      <c r="IM546" s="401"/>
      <c r="IN546" s="401"/>
      <c r="IO546" s="401"/>
      <c r="IP546" s="401"/>
      <c r="IQ546" s="401"/>
      <c r="IR546" s="401"/>
      <c r="IS546" s="401"/>
      <c r="IT546" s="401"/>
      <c r="IU546" s="401"/>
      <c r="IV546" s="401"/>
      <c r="IW546" s="401"/>
      <c r="IX546" s="401"/>
      <c r="IY546" s="401"/>
      <c r="IZ546" s="401"/>
      <c r="JA546" s="401"/>
      <c r="JB546" s="401"/>
      <c r="JC546" s="401"/>
      <c r="JD546" s="401"/>
      <c r="JE546" s="401"/>
      <c r="JF546" s="401"/>
      <c r="JG546" s="401"/>
      <c r="JH546" s="401"/>
      <c r="JI546" s="401"/>
      <c r="JJ546" s="401"/>
      <c r="JK546" s="401"/>
      <c r="JL546" s="401"/>
      <c r="JM546" s="401"/>
      <c r="JN546" s="401"/>
      <c r="JO546" s="401"/>
      <c r="JP546" s="401"/>
      <c r="JQ546" s="401"/>
      <c r="JR546" s="401"/>
      <c r="JS546" s="401"/>
      <c r="JT546" s="401"/>
      <c r="JU546" s="401"/>
      <c r="JV546" s="401"/>
      <c r="JW546" s="401"/>
      <c r="JX546" s="401"/>
      <c r="JY546" s="401"/>
      <c r="JZ546" s="401"/>
      <c r="KA546" s="401"/>
      <c r="KB546" s="401"/>
      <c r="KC546" s="401"/>
      <c r="KD546" s="401"/>
      <c r="KE546" s="401"/>
      <c r="KF546" s="401"/>
      <c r="KG546" s="401"/>
      <c r="KH546" s="401"/>
      <c r="KI546" s="401"/>
      <c r="KJ546" s="401"/>
      <c r="KK546" s="401"/>
      <c r="KL546" s="401"/>
      <c r="KM546" s="401"/>
      <c r="KN546" s="401"/>
      <c r="KO546" s="401"/>
      <c r="KP546" s="401"/>
      <c r="KQ546" s="401"/>
      <c r="KR546" s="401"/>
      <c r="KS546" s="401"/>
      <c r="KT546" s="401"/>
      <c r="KU546" s="401"/>
      <c r="KV546" s="401"/>
      <c r="KW546" s="401"/>
      <c r="KX546" s="401"/>
      <c r="KY546" s="401"/>
      <c r="KZ546" s="401"/>
      <c r="LA546" s="401"/>
      <c r="LB546" s="401"/>
      <c r="LC546" s="401"/>
      <c r="LD546" s="401"/>
      <c r="LE546" s="401"/>
      <c r="LF546" s="401"/>
      <c r="LG546" s="401"/>
      <c r="LH546" s="401"/>
      <c r="LI546" s="401"/>
      <c r="LJ546" s="401"/>
      <c r="LK546" s="401"/>
      <c r="LL546" s="401"/>
      <c r="LM546" s="401"/>
      <c r="LN546" s="401"/>
      <c r="LO546" s="401"/>
      <c r="LP546" s="401"/>
      <c r="LQ546" s="401"/>
      <c r="LR546" s="401"/>
      <c r="LS546" s="401"/>
      <c r="LT546" s="401"/>
      <c r="LU546" s="401"/>
      <c r="LV546" s="401"/>
      <c r="LW546" s="401"/>
      <c r="LX546" s="401"/>
      <c r="LY546" s="401"/>
      <c r="LZ546" s="401"/>
      <c r="MA546" s="401"/>
      <c r="MB546" s="401"/>
      <c r="MC546" s="401"/>
      <c r="MD546" s="401"/>
      <c r="ME546" s="401"/>
      <c r="MF546" s="401"/>
      <c r="MG546" s="401"/>
      <c r="MH546" s="401"/>
      <c r="MI546" s="401"/>
      <c r="MJ546" s="401"/>
      <c r="MK546" s="401"/>
      <c r="ML546" s="401"/>
      <c r="MM546" s="401"/>
      <c r="MN546" s="401"/>
      <c r="MO546" s="401"/>
      <c r="MP546" s="401"/>
      <c r="MQ546" s="401"/>
      <c r="MR546" s="401"/>
      <c r="MS546" s="401"/>
      <c r="MT546" s="401"/>
      <c r="MU546" s="401"/>
      <c r="MV546" s="401"/>
      <c r="MW546" s="401"/>
      <c r="MX546" s="401"/>
      <c r="MY546" s="401"/>
      <c r="MZ546" s="401"/>
      <c r="NA546" s="401"/>
      <c r="NB546" s="401"/>
      <c r="NC546" s="401"/>
      <c r="ND546" s="401"/>
      <c r="NE546" s="401"/>
      <c r="NF546" s="401"/>
      <c r="NG546" s="401"/>
      <c r="NH546" s="401"/>
      <c r="NI546" s="401"/>
      <c r="NJ546" s="401"/>
      <c r="NK546" s="401"/>
      <c r="NL546" s="401"/>
      <c r="NM546" s="401"/>
      <c r="NN546" s="401"/>
      <c r="NO546" s="401"/>
      <c r="NP546" s="401"/>
      <c r="NQ546" s="401"/>
      <c r="NR546" s="401"/>
      <c r="NS546" s="401"/>
      <c r="NT546" s="401"/>
      <c r="NU546" s="401"/>
      <c r="NV546" s="401"/>
      <c r="NW546" s="401"/>
      <c r="NX546" s="401"/>
      <c r="NY546" s="401"/>
      <c r="NZ546" s="401"/>
      <c r="OA546" s="401"/>
      <c r="OB546" s="401"/>
      <c r="OC546" s="401"/>
      <c r="OD546" s="401"/>
      <c r="OE546" s="401"/>
      <c r="OF546" s="401"/>
      <c r="OG546" s="401"/>
      <c r="OH546" s="401"/>
      <c r="OI546" s="401"/>
      <c r="OJ546" s="401"/>
      <c r="OK546" s="401"/>
      <c r="OL546" s="401"/>
      <c r="OM546" s="401"/>
      <c r="ON546" s="401"/>
      <c r="OO546" s="401"/>
      <c r="OP546" s="401"/>
      <c r="OQ546" s="401"/>
      <c r="OR546" s="401"/>
      <c r="OS546" s="401"/>
      <c r="OT546" s="401"/>
      <c r="OU546" s="401"/>
      <c r="OV546" s="401"/>
      <c r="OW546" s="401"/>
      <c r="OX546" s="401"/>
      <c r="OY546" s="401"/>
      <c r="OZ546" s="401"/>
      <c r="PA546" s="401"/>
      <c r="PB546" s="401"/>
      <c r="PC546" s="401"/>
      <c r="PD546" s="401"/>
      <c r="PE546" s="401"/>
      <c r="PF546" s="401"/>
      <c r="PG546" s="401"/>
      <c r="PH546" s="401"/>
      <c r="PI546" s="401"/>
      <c r="PJ546" s="401"/>
      <c r="PK546" s="401"/>
      <c r="PL546" s="401"/>
      <c r="PM546" s="401"/>
      <c r="PN546" s="401"/>
      <c r="PO546" s="401"/>
      <c r="PP546" s="401"/>
      <c r="PQ546" s="401"/>
      <c r="PR546" s="401"/>
      <c r="PS546" s="401"/>
      <c r="PT546" s="401"/>
      <c r="PU546" s="401"/>
      <c r="PV546" s="401"/>
      <c r="PW546" s="401"/>
      <c r="PX546" s="401"/>
      <c r="PY546" s="401"/>
      <c r="PZ546" s="401"/>
      <c r="QA546" s="401"/>
      <c r="QB546" s="401"/>
      <c r="QC546" s="401"/>
      <c r="QD546" s="401"/>
      <c r="QE546" s="401"/>
      <c r="QF546" s="401"/>
      <c r="QG546" s="401"/>
      <c r="QH546" s="401"/>
      <c r="QI546" s="401"/>
      <c r="QJ546" s="401"/>
      <c r="QK546" s="401"/>
      <c r="QL546" s="401"/>
      <c r="QM546" s="401"/>
      <c r="QN546" s="401"/>
      <c r="QO546" s="401"/>
      <c r="QP546" s="401"/>
      <c r="QQ546" s="401"/>
      <c r="QR546" s="401"/>
      <c r="QS546" s="401"/>
      <c r="QT546" s="401"/>
      <c r="QU546" s="401"/>
      <c r="QV546" s="401"/>
      <c r="QW546" s="401"/>
      <c r="QX546" s="401"/>
      <c r="QY546" s="401"/>
      <c r="QZ546" s="401"/>
      <c r="RA546" s="401"/>
      <c r="RB546" s="401"/>
      <c r="RC546" s="401"/>
      <c r="RD546" s="401"/>
      <c r="RE546" s="401"/>
      <c r="RF546" s="401"/>
      <c r="RG546" s="401"/>
      <c r="RH546" s="401"/>
      <c r="RI546" s="401"/>
      <c r="RJ546" s="401"/>
      <c r="RK546" s="401"/>
      <c r="RL546" s="401"/>
      <c r="RM546" s="401"/>
      <c r="RN546" s="401"/>
      <c r="RO546" s="401"/>
      <c r="RP546" s="401"/>
      <c r="RQ546" s="401"/>
      <c r="RR546" s="401"/>
      <c r="RS546" s="401"/>
      <c r="RT546" s="401"/>
      <c r="RU546" s="401"/>
      <c r="RV546" s="401"/>
      <c r="RW546" s="401"/>
      <c r="RX546" s="401"/>
      <c r="RY546" s="401"/>
      <c r="RZ546" s="401"/>
      <c r="SA546" s="401"/>
      <c r="SB546" s="401"/>
      <c r="SC546" s="401"/>
      <c r="SD546" s="401"/>
      <c r="SE546" s="401"/>
      <c r="SF546" s="401"/>
      <c r="SG546" s="401"/>
      <c r="SH546" s="401"/>
      <c r="SI546" s="401"/>
      <c r="SJ546" s="401"/>
      <c r="SK546" s="401"/>
      <c r="SL546" s="401"/>
      <c r="SM546" s="401"/>
      <c r="SN546" s="401"/>
      <c r="SO546" s="401"/>
      <c r="SP546" s="401"/>
      <c r="SQ546" s="401"/>
      <c r="SR546" s="401"/>
      <c r="SS546" s="401"/>
      <c r="ST546" s="401"/>
      <c r="SU546" s="401"/>
      <c r="SV546" s="401"/>
      <c r="SW546" s="401"/>
      <c r="SX546" s="401"/>
      <c r="SY546" s="401"/>
      <c r="SZ546" s="401"/>
      <c r="TA546" s="401"/>
      <c r="TB546" s="401"/>
      <c r="TC546" s="401"/>
      <c r="TD546" s="401"/>
      <c r="TE546" s="401"/>
      <c r="TF546" s="401"/>
      <c r="TG546" s="401"/>
      <c r="TH546" s="401"/>
      <c r="TI546" s="401"/>
      <c r="TJ546" s="401"/>
      <c r="TK546" s="401"/>
      <c r="TL546" s="401"/>
      <c r="TM546" s="401"/>
      <c r="TN546" s="401"/>
      <c r="TO546" s="401"/>
      <c r="TP546" s="401"/>
      <c r="TQ546" s="401"/>
      <c r="TR546" s="401"/>
      <c r="TS546" s="401"/>
      <c r="TT546" s="401"/>
      <c r="TU546" s="401"/>
      <c r="TV546" s="401"/>
      <c r="TW546" s="401"/>
      <c r="TX546" s="401"/>
      <c r="TY546" s="401"/>
      <c r="TZ546" s="401"/>
      <c r="UA546" s="401"/>
      <c r="UB546" s="401"/>
      <c r="UC546" s="401"/>
      <c r="UD546" s="401"/>
      <c r="UE546" s="401"/>
      <c r="UF546" s="401"/>
      <c r="UG546" s="401"/>
      <c r="UH546" s="401"/>
      <c r="UI546" s="401"/>
      <c r="UJ546" s="401"/>
      <c r="UK546" s="401"/>
      <c r="UL546" s="401"/>
      <c r="UM546" s="401"/>
    </row>
    <row r="547" spans="1:559" s="401" customFormat="1" ht="13.95" customHeight="1">
      <c r="A547" s="953"/>
      <c r="B547" s="468" t="s">
        <v>1881</v>
      </c>
      <c r="C547" s="469" t="s">
        <v>676</v>
      </c>
      <c r="D547" s="469" t="s">
        <v>1941</v>
      </c>
      <c r="E547" s="469" t="s">
        <v>1942</v>
      </c>
      <c r="F547" s="470">
        <v>29.57</v>
      </c>
      <c r="G547" s="470">
        <v>0.54</v>
      </c>
      <c r="H547" s="470">
        <v>2.6</v>
      </c>
      <c r="I547" s="471">
        <f t="shared" ref="I547:L548" si="290">I546</f>
        <v>3</v>
      </c>
      <c r="J547" s="472">
        <f t="shared" si="290"/>
        <v>47.56</v>
      </c>
      <c r="K547" s="472">
        <f t="shared" si="290"/>
        <v>23.471431571167514</v>
      </c>
      <c r="L547" s="473">
        <f t="shared" si="290"/>
        <v>0.49351201789670968</v>
      </c>
      <c r="M547" s="474">
        <f t="shared" si="272"/>
        <v>0.76646368780074992</v>
      </c>
      <c r="N547" s="475">
        <f t="shared" si="273"/>
        <v>0.22170022509018764</v>
      </c>
      <c r="O547" s="475">
        <f t="shared" si="274"/>
        <v>0.55659954981962478</v>
      </c>
      <c r="P547" s="475">
        <f t="shared" si="275"/>
        <v>0.44340045018037527</v>
      </c>
      <c r="Q547" s="476">
        <f t="shared" si="276"/>
        <v>1.3302013505411259</v>
      </c>
      <c r="R547" s="477"/>
      <c r="S547" s="472"/>
      <c r="T547" s="472"/>
      <c r="U547" s="473"/>
      <c r="V547" s="478">
        <f t="shared" si="277"/>
        <v>17.990000000000002</v>
      </c>
      <c r="W547" s="478">
        <f t="shared" si="278"/>
        <v>1.196</v>
      </c>
      <c r="X547" s="479">
        <f t="shared" si="279"/>
        <v>28.071832159116347</v>
      </c>
      <c r="Y547" s="480" t="str">
        <f t="shared" si="280"/>
        <v>Accept</v>
      </c>
      <c r="Z547" s="479"/>
      <c r="AA547" s="479"/>
      <c r="AB547" s="481"/>
      <c r="AC547" s="481"/>
      <c r="AD547" s="479"/>
      <c r="AE547" s="481"/>
      <c r="AF547" s="464"/>
      <c r="AG547" s="482"/>
      <c r="AH547" s="482"/>
      <c r="AI547" s="483"/>
      <c r="AJ547" s="552"/>
      <c r="AK547" s="552"/>
      <c r="AL547" s="552"/>
    </row>
    <row r="548" spans="1:559" s="501" customFormat="1" ht="13.95" customHeight="1">
      <c r="A548" s="954"/>
      <c r="B548" s="484" t="s">
        <v>1881</v>
      </c>
      <c r="C548" s="485" t="s">
        <v>676</v>
      </c>
      <c r="D548" s="485" t="s">
        <v>1943</v>
      </c>
      <c r="E548" s="485" t="s">
        <v>1944</v>
      </c>
      <c r="F548" s="486">
        <v>74.11</v>
      </c>
      <c r="G548" s="486">
        <v>1.39</v>
      </c>
      <c r="H548" s="486">
        <v>6.59</v>
      </c>
      <c r="I548" s="487">
        <f t="shared" si="290"/>
        <v>3</v>
      </c>
      <c r="J548" s="488">
        <f t="shared" si="290"/>
        <v>47.56</v>
      </c>
      <c r="K548" s="488">
        <f t="shared" si="290"/>
        <v>23.471431571167514</v>
      </c>
      <c r="L548" s="489">
        <f t="shared" si="290"/>
        <v>0.49351201789670968</v>
      </c>
      <c r="M548" s="490">
        <f t="shared" si="272"/>
        <v>1.1311623630411287</v>
      </c>
      <c r="N548" s="491">
        <f t="shared" si="273"/>
        <v>0.87100662004402274</v>
      </c>
      <c r="O548" s="491">
        <f t="shared" si="274"/>
        <v>0.74201324008804548</v>
      </c>
      <c r="P548" s="491">
        <f t="shared" si="275"/>
        <v>0.25798675991195452</v>
      </c>
      <c r="Q548" s="492">
        <f t="shared" si="276"/>
        <v>0.77396027973586357</v>
      </c>
      <c r="R548" s="493"/>
      <c r="S548" s="488"/>
      <c r="T548" s="488"/>
      <c r="U548" s="489"/>
      <c r="V548" s="494">
        <f t="shared" si="277"/>
        <v>26.549999999999997</v>
      </c>
      <c r="W548" s="494">
        <f t="shared" si="278"/>
        <v>1.196</v>
      </c>
      <c r="X548" s="495">
        <f t="shared" si="279"/>
        <v>28.071832159116347</v>
      </c>
      <c r="Y548" s="496" t="str">
        <f t="shared" si="280"/>
        <v>Accept</v>
      </c>
      <c r="Z548" s="495"/>
      <c r="AA548" s="495"/>
      <c r="AB548" s="497"/>
      <c r="AC548" s="497"/>
      <c r="AD548" s="495"/>
      <c r="AE548" s="497"/>
      <c r="AF548" s="498"/>
      <c r="AG548" s="499"/>
      <c r="AH548" s="499"/>
      <c r="AI548" s="500"/>
      <c r="AJ548" s="552"/>
      <c r="AK548" s="552"/>
      <c r="AL548" s="552"/>
      <c r="AM548" s="401"/>
      <c r="AN548" s="401"/>
      <c r="AO548" s="401"/>
      <c r="AP548" s="401"/>
      <c r="AQ548" s="401"/>
      <c r="AR548" s="401"/>
      <c r="AS548" s="401"/>
      <c r="AT548" s="401"/>
      <c r="AU548" s="401"/>
      <c r="AV548" s="401"/>
      <c r="AW548" s="401"/>
      <c r="AX548" s="401"/>
      <c r="AY548" s="401"/>
      <c r="AZ548" s="401"/>
      <c r="BA548" s="401"/>
      <c r="BB548" s="401"/>
      <c r="BC548" s="401"/>
      <c r="BD548" s="401"/>
      <c r="BE548" s="401"/>
      <c r="BF548" s="401"/>
      <c r="BG548" s="401"/>
      <c r="BH548" s="401"/>
      <c r="BI548" s="401"/>
      <c r="BJ548" s="401"/>
      <c r="BK548" s="401"/>
      <c r="BL548" s="401"/>
      <c r="BM548" s="401"/>
      <c r="BN548" s="401"/>
      <c r="BO548" s="401"/>
      <c r="BP548" s="401"/>
      <c r="BQ548" s="401"/>
      <c r="BR548" s="401"/>
      <c r="BS548" s="401"/>
      <c r="BT548" s="401"/>
      <c r="BU548" s="401"/>
      <c r="BV548" s="401"/>
      <c r="BW548" s="401"/>
      <c r="BX548" s="401"/>
      <c r="BY548" s="401"/>
      <c r="BZ548" s="401"/>
      <c r="CA548" s="401"/>
      <c r="CB548" s="401"/>
      <c r="CC548" s="401"/>
      <c r="CD548" s="401"/>
      <c r="CE548" s="401"/>
      <c r="CF548" s="401"/>
      <c r="CG548" s="401"/>
      <c r="CH548" s="401"/>
      <c r="CI548" s="401"/>
      <c r="CJ548" s="401"/>
      <c r="CK548" s="401"/>
      <c r="CL548" s="401"/>
      <c r="CM548" s="401"/>
      <c r="CN548" s="401"/>
      <c r="CO548" s="401"/>
      <c r="CP548" s="401"/>
      <c r="CQ548" s="401"/>
      <c r="CR548" s="401"/>
      <c r="CS548" s="401"/>
      <c r="CT548" s="401"/>
      <c r="CU548" s="401"/>
      <c r="CV548" s="401"/>
      <c r="CW548" s="401"/>
      <c r="CX548" s="401"/>
      <c r="CY548" s="401"/>
      <c r="CZ548" s="401"/>
      <c r="DA548" s="401"/>
      <c r="DB548" s="401"/>
      <c r="DC548" s="401"/>
      <c r="DD548" s="401"/>
      <c r="DE548" s="401"/>
      <c r="DF548" s="401"/>
      <c r="DG548" s="401"/>
      <c r="DH548" s="401"/>
      <c r="DI548" s="401"/>
      <c r="DJ548" s="401"/>
      <c r="DK548" s="401"/>
      <c r="DL548" s="401"/>
      <c r="DM548" s="401"/>
      <c r="DN548" s="401"/>
      <c r="DO548" s="401"/>
      <c r="DP548" s="401"/>
      <c r="DQ548" s="401"/>
      <c r="DR548" s="401"/>
      <c r="DS548" s="401"/>
      <c r="DT548" s="401"/>
      <c r="DU548" s="401"/>
      <c r="DV548" s="401"/>
      <c r="DW548" s="401"/>
      <c r="DX548" s="401"/>
      <c r="DY548" s="401"/>
      <c r="DZ548" s="401"/>
      <c r="EA548" s="401"/>
      <c r="EB548" s="401"/>
      <c r="EC548" s="401"/>
      <c r="ED548" s="401"/>
      <c r="EE548" s="401"/>
      <c r="EF548" s="401"/>
      <c r="EG548" s="401"/>
      <c r="EH548" s="401"/>
      <c r="EI548" s="401"/>
      <c r="EJ548" s="401"/>
      <c r="EK548" s="401"/>
      <c r="EL548" s="401"/>
      <c r="EM548" s="401"/>
      <c r="EN548" s="401"/>
      <c r="EO548" s="401"/>
      <c r="EP548" s="401"/>
      <c r="EQ548" s="401"/>
      <c r="ER548" s="401"/>
      <c r="ES548" s="401"/>
      <c r="ET548" s="401"/>
      <c r="EU548" s="401"/>
      <c r="EV548" s="401"/>
      <c r="EW548" s="401"/>
      <c r="EX548" s="401"/>
      <c r="EY548" s="401"/>
      <c r="EZ548" s="401"/>
      <c r="FA548" s="401"/>
      <c r="FB548" s="401"/>
      <c r="FC548" s="401"/>
      <c r="FD548" s="401"/>
      <c r="FE548" s="401"/>
      <c r="FF548" s="401"/>
      <c r="FG548" s="401"/>
      <c r="FH548" s="401"/>
      <c r="FI548" s="401"/>
      <c r="FJ548" s="401"/>
      <c r="FK548" s="401"/>
      <c r="FL548" s="401"/>
      <c r="FM548" s="401"/>
      <c r="FN548" s="401"/>
      <c r="FO548" s="401"/>
      <c r="FP548" s="401"/>
      <c r="FQ548" s="401"/>
      <c r="FR548" s="401"/>
      <c r="FS548" s="401"/>
      <c r="FT548" s="401"/>
      <c r="FU548" s="401"/>
      <c r="FV548" s="401"/>
      <c r="FW548" s="401"/>
      <c r="FX548" s="401"/>
      <c r="FY548" s="401"/>
      <c r="FZ548" s="401"/>
      <c r="GA548" s="401"/>
      <c r="GB548" s="401"/>
      <c r="GC548" s="401"/>
      <c r="GD548" s="401"/>
      <c r="GE548" s="401"/>
      <c r="GF548" s="401"/>
      <c r="GG548" s="401"/>
      <c r="GH548" s="401"/>
      <c r="GI548" s="401"/>
      <c r="GJ548" s="401"/>
      <c r="GK548" s="401"/>
      <c r="GL548" s="401"/>
      <c r="GM548" s="401"/>
      <c r="GN548" s="401"/>
      <c r="GO548" s="401"/>
      <c r="GP548" s="401"/>
      <c r="GQ548" s="401"/>
      <c r="GR548" s="401"/>
      <c r="GS548" s="401"/>
      <c r="GT548" s="401"/>
      <c r="GU548" s="401"/>
      <c r="GV548" s="401"/>
      <c r="GW548" s="401"/>
      <c r="GX548" s="401"/>
      <c r="GY548" s="401"/>
      <c r="GZ548" s="401"/>
      <c r="HA548" s="401"/>
      <c r="HB548" s="401"/>
      <c r="HC548" s="401"/>
      <c r="HD548" s="401"/>
      <c r="HE548" s="401"/>
      <c r="HF548" s="401"/>
      <c r="HG548" s="401"/>
      <c r="HH548" s="401"/>
      <c r="HI548" s="401"/>
      <c r="HJ548" s="401"/>
      <c r="HK548" s="401"/>
      <c r="HL548" s="401"/>
      <c r="HM548" s="401"/>
      <c r="HN548" s="401"/>
      <c r="HO548" s="401"/>
      <c r="HP548" s="401"/>
      <c r="HQ548" s="401"/>
      <c r="HR548" s="401"/>
      <c r="HS548" s="401"/>
      <c r="HT548" s="401"/>
      <c r="HU548" s="401"/>
      <c r="HV548" s="401"/>
      <c r="HW548" s="401"/>
      <c r="HX548" s="401"/>
      <c r="HY548" s="401"/>
      <c r="HZ548" s="401"/>
      <c r="IA548" s="401"/>
      <c r="IB548" s="401"/>
      <c r="IC548" s="401"/>
      <c r="ID548" s="401"/>
      <c r="IE548" s="401"/>
      <c r="IF548" s="401"/>
      <c r="IG548" s="401"/>
      <c r="IH548" s="401"/>
      <c r="II548" s="401"/>
      <c r="IJ548" s="401"/>
      <c r="IK548" s="401"/>
      <c r="IL548" s="401"/>
      <c r="IM548" s="401"/>
      <c r="IN548" s="401"/>
      <c r="IO548" s="401"/>
      <c r="IP548" s="401"/>
      <c r="IQ548" s="401"/>
      <c r="IR548" s="401"/>
      <c r="IS548" s="401"/>
      <c r="IT548" s="401"/>
      <c r="IU548" s="401"/>
      <c r="IV548" s="401"/>
      <c r="IW548" s="401"/>
      <c r="IX548" s="401"/>
      <c r="IY548" s="401"/>
      <c r="IZ548" s="401"/>
      <c r="JA548" s="401"/>
      <c r="JB548" s="401"/>
      <c r="JC548" s="401"/>
      <c r="JD548" s="401"/>
      <c r="JE548" s="401"/>
      <c r="JF548" s="401"/>
      <c r="JG548" s="401"/>
      <c r="JH548" s="401"/>
      <c r="JI548" s="401"/>
      <c r="JJ548" s="401"/>
      <c r="JK548" s="401"/>
      <c r="JL548" s="401"/>
      <c r="JM548" s="401"/>
      <c r="JN548" s="401"/>
      <c r="JO548" s="401"/>
      <c r="JP548" s="401"/>
      <c r="JQ548" s="401"/>
      <c r="JR548" s="401"/>
      <c r="JS548" s="401"/>
      <c r="JT548" s="401"/>
      <c r="JU548" s="401"/>
      <c r="JV548" s="401"/>
      <c r="JW548" s="401"/>
      <c r="JX548" s="401"/>
      <c r="JY548" s="401"/>
      <c r="JZ548" s="401"/>
      <c r="KA548" s="401"/>
      <c r="KB548" s="401"/>
      <c r="KC548" s="401"/>
      <c r="KD548" s="401"/>
      <c r="KE548" s="401"/>
      <c r="KF548" s="401"/>
      <c r="KG548" s="401"/>
      <c r="KH548" s="401"/>
      <c r="KI548" s="401"/>
      <c r="KJ548" s="401"/>
      <c r="KK548" s="401"/>
      <c r="KL548" s="401"/>
      <c r="KM548" s="401"/>
      <c r="KN548" s="401"/>
      <c r="KO548" s="401"/>
      <c r="KP548" s="401"/>
      <c r="KQ548" s="401"/>
      <c r="KR548" s="401"/>
      <c r="KS548" s="401"/>
      <c r="KT548" s="401"/>
      <c r="KU548" s="401"/>
      <c r="KV548" s="401"/>
      <c r="KW548" s="401"/>
      <c r="KX548" s="401"/>
      <c r="KY548" s="401"/>
      <c r="KZ548" s="401"/>
      <c r="LA548" s="401"/>
      <c r="LB548" s="401"/>
      <c r="LC548" s="401"/>
      <c r="LD548" s="401"/>
      <c r="LE548" s="401"/>
      <c r="LF548" s="401"/>
      <c r="LG548" s="401"/>
      <c r="LH548" s="401"/>
      <c r="LI548" s="401"/>
      <c r="LJ548" s="401"/>
      <c r="LK548" s="401"/>
      <c r="LL548" s="401"/>
      <c r="LM548" s="401"/>
      <c r="LN548" s="401"/>
      <c r="LO548" s="401"/>
      <c r="LP548" s="401"/>
      <c r="LQ548" s="401"/>
      <c r="LR548" s="401"/>
      <c r="LS548" s="401"/>
      <c r="LT548" s="401"/>
      <c r="LU548" s="401"/>
      <c r="LV548" s="401"/>
      <c r="LW548" s="401"/>
      <c r="LX548" s="401"/>
      <c r="LY548" s="401"/>
      <c r="LZ548" s="401"/>
      <c r="MA548" s="401"/>
      <c r="MB548" s="401"/>
      <c r="MC548" s="401"/>
      <c r="MD548" s="401"/>
      <c r="ME548" s="401"/>
      <c r="MF548" s="401"/>
      <c r="MG548" s="401"/>
      <c r="MH548" s="401"/>
      <c r="MI548" s="401"/>
      <c r="MJ548" s="401"/>
      <c r="MK548" s="401"/>
      <c r="ML548" s="401"/>
      <c r="MM548" s="401"/>
      <c r="MN548" s="401"/>
      <c r="MO548" s="401"/>
      <c r="MP548" s="401"/>
      <c r="MQ548" s="401"/>
      <c r="MR548" s="401"/>
      <c r="MS548" s="401"/>
      <c r="MT548" s="401"/>
      <c r="MU548" s="401"/>
      <c r="MV548" s="401"/>
      <c r="MW548" s="401"/>
      <c r="MX548" s="401"/>
      <c r="MY548" s="401"/>
      <c r="MZ548" s="401"/>
      <c r="NA548" s="401"/>
      <c r="NB548" s="401"/>
      <c r="NC548" s="401"/>
      <c r="ND548" s="401"/>
      <c r="NE548" s="401"/>
      <c r="NF548" s="401"/>
      <c r="NG548" s="401"/>
      <c r="NH548" s="401"/>
      <c r="NI548" s="401"/>
      <c r="NJ548" s="401"/>
      <c r="NK548" s="401"/>
      <c r="NL548" s="401"/>
      <c r="NM548" s="401"/>
      <c r="NN548" s="401"/>
      <c r="NO548" s="401"/>
      <c r="NP548" s="401"/>
      <c r="NQ548" s="401"/>
      <c r="NR548" s="401"/>
      <c r="NS548" s="401"/>
      <c r="NT548" s="401"/>
      <c r="NU548" s="401"/>
      <c r="NV548" s="401"/>
      <c r="NW548" s="401"/>
      <c r="NX548" s="401"/>
      <c r="NY548" s="401"/>
      <c r="NZ548" s="401"/>
      <c r="OA548" s="401"/>
      <c r="OB548" s="401"/>
      <c r="OC548" s="401"/>
      <c r="OD548" s="401"/>
      <c r="OE548" s="401"/>
      <c r="OF548" s="401"/>
      <c r="OG548" s="401"/>
      <c r="OH548" s="401"/>
      <c r="OI548" s="401"/>
      <c r="OJ548" s="401"/>
      <c r="OK548" s="401"/>
      <c r="OL548" s="401"/>
      <c r="OM548" s="401"/>
      <c r="ON548" s="401"/>
      <c r="OO548" s="401"/>
      <c r="OP548" s="401"/>
      <c r="OQ548" s="401"/>
      <c r="OR548" s="401"/>
      <c r="OS548" s="401"/>
      <c r="OT548" s="401"/>
      <c r="OU548" s="401"/>
      <c r="OV548" s="401"/>
      <c r="OW548" s="401"/>
      <c r="OX548" s="401"/>
      <c r="OY548" s="401"/>
      <c r="OZ548" s="401"/>
      <c r="PA548" s="401"/>
      <c r="PB548" s="401"/>
      <c r="PC548" s="401"/>
      <c r="PD548" s="401"/>
      <c r="PE548" s="401"/>
      <c r="PF548" s="401"/>
      <c r="PG548" s="401"/>
      <c r="PH548" s="401"/>
      <c r="PI548" s="401"/>
      <c r="PJ548" s="401"/>
      <c r="PK548" s="401"/>
      <c r="PL548" s="401"/>
      <c r="PM548" s="401"/>
      <c r="PN548" s="401"/>
      <c r="PO548" s="401"/>
      <c r="PP548" s="401"/>
      <c r="PQ548" s="401"/>
      <c r="PR548" s="401"/>
      <c r="PS548" s="401"/>
      <c r="PT548" s="401"/>
      <c r="PU548" s="401"/>
      <c r="PV548" s="401"/>
      <c r="PW548" s="401"/>
      <c r="PX548" s="401"/>
      <c r="PY548" s="401"/>
      <c r="PZ548" s="401"/>
      <c r="QA548" s="401"/>
      <c r="QB548" s="401"/>
      <c r="QC548" s="401"/>
      <c r="QD548" s="401"/>
      <c r="QE548" s="401"/>
      <c r="QF548" s="401"/>
      <c r="QG548" s="401"/>
      <c r="QH548" s="401"/>
      <c r="QI548" s="401"/>
      <c r="QJ548" s="401"/>
      <c r="QK548" s="401"/>
      <c r="QL548" s="401"/>
      <c r="QM548" s="401"/>
      <c r="QN548" s="401"/>
      <c r="QO548" s="401"/>
      <c r="QP548" s="401"/>
      <c r="QQ548" s="401"/>
      <c r="QR548" s="401"/>
      <c r="QS548" s="401"/>
      <c r="QT548" s="401"/>
      <c r="QU548" s="401"/>
      <c r="QV548" s="401"/>
      <c r="QW548" s="401"/>
      <c r="QX548" s="401"/>
      <c r="QY548" s="401"/>
      <c r="QZ548" s="401"/>
      <c r="RA548" s="401"/>
      <c r="RB548" s="401"/>
      <c r="RC548" s="401"/>
      <c r="RD548" s="401"/>
      <c r="RE548" s="401"/>
      <c r="RF548" s="401"/>
      <c r="RG548" s="401"/>
      <c r="RH548" s="401"/>
      <c r="RI548" s="401"/>
      <c r="RJ548" s="401"/>
      <c r="RK548" s="401"/>
      <c r="RL548" s="401"/>
      <c r="RM548" s="401"/>
      <c r="RN548" s="401"/>
      <c r="RO548" s="401"/>
      <c r="RP548" s="401"/>
      <c r="RQ548" s="401"/>
      <c r="RR548" s="401"/>
      <c r="RS548" s="401"/>
      <c r="RT548" s="401"/>
      <c r="RU548" s="401"/>
      <c r="RV548" s="401"/>
      <c r="RW548" s="401"/>
      <c r="RX548" s="401"/>
      <c r="RY548" s="401"/>
      <c r="RZ548" s="401"/>
      <c r="SA548" s="401"/>
      <c r="SB548" s="401"/>
      <c r="SC548" s="401"/>
      <c r="SD548" s="401"/>
      <c r="SE548" s="401"/>
      <c r="SF548" s="401"/>
      <c r="SG548" s="401"/>
      <c r="SH548" s="401"/>
      <c r="SI548" s="401"/>
      <c r="SJ548" s="401"/>
      <c r="SK548" s="401"/>
      <c r="SL548" s="401"/>
      <c r="SM548" s="401"/>
      <c r="SN548" s="401"/>
      <c r="SO548" s="401"/>
      <c r="SP548" s="401"/>
      <c r="SQ548" s="401"/>
      <c r="SR548" s="401"/>
      <c r="SS548" s="401"/>
      <c r="ST548" s="401"/>
      <c r="SU548" s="401"/>
      <c r="SV548" s="401"/>
      <c r="SW548" s="401"/>
      <c r="SX548" s="401"/>
      <c r="SY548" s="401"/>
      <c r="SZ548" s="401"/>
      <c r="TA548" s="401"/>
      <c r="TB548" s="401"/>
      <c r="TC548" s="401"/>
      <c r="TD548" s="401"/>
      <c r="TE548" s="401"/>
      <c r="TF548" s="401"/>
      <c r="TG548" s="401"/>
      <c r="TH548" s="401"/>
      <c r="TI548" s="401"/>
      <c r="TJ548" s="401"/>
      <c r="TK548" s="401"/>
      <c r="TL548" s="401"/>
      <c r="TM548" s="401"/>
      <c r="TN548" s="401"/>
      <c r="TO548" s="401"/>
      <c r="TP548" s="401"/>
      <c r="TQ548" s="401"/>
      <c r="TR548" s="401"/>
      <c r="TS548" s="401"/>
      <c r="TT548" s="401"/>
      <c r="TU548" s="401"/>
      <c r="TV548" s="401"/>
      <c r="TW548" s="401"/>
      <c r="TX548" s="401"/>
      <c r="TY548" s="401"/>
      <c r="TZ548" s="401"/>
      <c r="UA548" s="401"/>
      <c r="UB548" s="401"/>
      <c r="UC548" s="401"/>
      <c r="UD548" s="401"/>
      <c r="UE548" s="401"/>
      <c r="UF548" s="401"/>
      <c r="UG548" s="401"/>
      <c r="UH548" s="401"/>
      <c r="UI548" s="401"/>
      <c r="UJ548" s="401"/>
      <c r="UK548" s="401"/>
      <c r="UL548" s="401"/>
      <c r="UM548" s="401"/>
    </row>
    <row r="549" spans="1:559" s="401" customFormat="1" ht="13.95" customHeight="1">
      <c r="A549" s="952" t="s">
        <v>641</v>
      </c>
      <c r="B549" s="468" t="s">
        <v>1945</v>
      </c>
      <c r="C549" s="469" t="s">
        <v>643</v>
      </c>
      <c r="D549" s="469" t="s">
        <v>1946</v>
      </c>
      <c r="E549" s="469" t="s">
        <v>1947</v>
      </c>
      <c r="F549" s="470">
        <v>15.95</v>
      </c>
      <c r="G549" s="470">
        <v>3.38</v>
      </c>
      <c r="H549" s="470">
        <v>3.64</v>
      </c>
      <c r="I549" s="471">
        <f>COUNT(F549:F551)</f>
        <v>3</v>
      </c>
      <c r="J549" s="472">
        <f>AVERAGE(F549:F551)</f>
        <v>15.08</v>
      </c>
      <c r="K549" s="472">
        <f>STDEV(F549:F551)</f>
        <v>0.76216796049164892</v>
      </c>
      <c r="L549" s="473">
        <f>K549/J549</f>
        <v>5.0541641942417039E-2</v>
      </c>
      <c r="M549" s="474">
        <f t="shared" si="272"/>
        <v>1.1414806776170328</v>
      </c>
      <c r="N549" s="475">
        <f t="shared" si="273"/>
        <v>0.87316502583690858</v>
      </c>
      <c r="O549" s="475">
        <f t="shared" si="274"/>
        <v>0.74633005167381716</v>
      </c>
      <c r="P549" s="475">
        <f t="shared" si="275"/>
        <v>0.25366994832618284</v>
      </c>
      <c r="Q549" s="476">
        <f t="shared" si="276"/>
        <v>0.76100984497854851</v>
      </c>
      <c r="R549" s="477">
        <f>COUNT(F549:F551)</f>
        <v>3</v>
      </c>
      <c r="S549" s="472">
        <f>AVERAGE(F549:F551)</f>
        <v>15.08</v>
      </c>
      <c r="T549" s="472">
        <f>STDEV(F549:F551)</f>
        <v>0.76216796049164892</v>
      </c>
      <c r="U549" s="473">
        <f>T549/S549</f>
        <v>5.0541641942417039E-2</v>
      </c>
      <c r="V549" s="478">
        <f t="shared" si="277"/>
        <v>0.86999999999999922</v>
      </c>
      <c r="W549" s="478">
        <f t="shared" si="278"/>
        <v>1.196</v>
      </c>
      <c r="X549" s="479">
        <f t="shared" si="279"/>
        <v>0.91155288074801211</v>
      </c>
      <c r="Y549" s="480" t="str">
        <f t="shared" si="280"/>
        <v>Accept</v>
      </c>
      <c r="Z549" s="479"/>
      <c r="AA549" s="479"/>
      <c r="AB549" s="481"/>
      <c r="AC549" s="481"/>
      <c r="AD549" s="479"/>
      <c r="AE549" s="481"/>
      <c r="AF549" s="464">
        <f>COUNT(F549:F551)</f>
        <v>3</v>
      </c>
      <c r="AG549" s="465">
        <f>AVERAGE(F549:F551)</f>
        <v>15.08</v>
      </c>
      <c r="AH549" s="465">
        <f>STDEV(F549:F551)</f>
        <v>0.76216796049164892</v>
      </c>
      <c r="AI549" s="466">
        <f>AH549/AG549</f>
        <v>5.0541641942417039E-2</v>
      </c>
      <c r="AJ549" s="552"/>
      <c r="AK549" s="552"/>
      <c r="AL549" s="552"/>
    </row>
    <row r="550" spans="1:559" s="401" customFormat="1" ht="13.95" customHeight="1">
      <c r="A550" s="953"/>
      <c r="B550" s="468" t="s">
        <v>1945</v>
      </c>
      <c r="C550" s="469" t="s">
        <v>643</v>
      </c>
      <c r="D550" s="469" t="s">
        <v>1948</v>
      </c>
      <c r="E550" s="469" t="s">
        <v>1949</v>
      </c>
      <c r="F550" s="470">
        <v>14.76</v>
      </c>
      <c r="G550" s="470">
        <v>1.1499999999999999</v>
      </c>
      <c r="H550" s="470">
        <v>1.71</v>
      </c>
      <c r="I550" s="471">
        <f t="shared" ref="I550:L551" si="291">I549</f>
        <v>3</v>
      </c>
      <c r="J550" s="472">
        <f t="shared" si="291"/>
        <v>15.08</v>
      </c>
      <c r="K550" s="472">
        <f t="shared" si="291"/>
        <v>0.76216796049164892</v>
      </c>
      <c r="L550" s="473">
        <f t="shared" si="291"/>
        <v>5.0541641942417039E-2</v>
      </c>
      <c r="M550" s="474">
        <f t="shared" si="272"/>
        <v>0.41985496188212773</v>
      </c>
      <c r="N550" s="475">
        <f t="shared" si="273"/>
        <v>0.33729570547223664</v>
      </c>
      <c r="O550" s="475">
        <f t="shared" si="274"/>
        <v>0.32540858905552672</v>
      </c>
      <c r="P550" s="475">
        <f t="shared" si="275"/>
        <v>0.67459141094447328</v>
      </c>
      <c r="Q550" s="476">
        <f t="shared" si="276"/>
        <v>2.0237742328334196</v>
      </c>
      <c r="R550" s="477"/>
      <c r="S550" s="472"/>
      <c r="T550" s="472"/>
      <c r="U550" s="473"/>
      <c r="V550" s="478">
        <f t="shared" si="277"/>
        <v>0.32000000000000028</v>
      </c>
      <c r="W550" s="478">
        <f t="shared" si="278"/>
        <v>1.196</v>
      </c>
      <c r="X550" s="479">
        <f t="shared" si="279"/>
        <v>0.91155288074801211</v>
      </c>
      <c r="Y550" s="480" t="str">
        <f t="shared" si="280"/>
        <v>Accept</v>
      </c>
      <c r="Z550" s="479"/>
      <c r="AA550" s="479"/>
      <c r="AB550" s="481"/>
      <c r="AC550" s="481"/>
      <c r="AD550" s="479"/>
      <c r="AE550" s="481"/>
      <c r="AF550" s="464"/>
      <c r="AG550" s="482"/>
      <c r="AH550" s="482"/>
      <c r="AI550" s="483"/>
      <c r="AJ550" s="552"/>
      <c r="AK550" s="552"/>
      <c r="AL550" s="552"/>
    </row>
    <row r="551" spans="1:559" s="501" customFormat="1" ht="13.95" customHeight="1">
      <c r="A551" s="954"/>
      <c r="B551" s="484" t="s">
        <v>1945</v>
      </c>
      <c r="C551" s="485" t="s">
        <v>643</v>
      </c>
      <c r="D551" s="485" t="s">
        <v>1950</v>
      </c>
      <c r="E551" s="485" t="s">
        <v>1951</v>
      </c>
      <c r="F551" s="486">
        <v>14.53</v>
      </c>
      <c r="G551" s="486">
        <v>1.3</v>
      </c>
      <c r="H551" s="486">
        <v>1.8</v>
      </c>
      <c r="I551" s="487">
        <f t="shared" si="291"/>
        <v>3</v>
      </c>
      <c r="J551" s="488">
        <f t="shared" si="291"/>
        <v>15.08</v>
      </c>
      <c r="K551" s="488">
        <f t="shared" si="291"/>
        <v>0.76216796049164892</v>
      </c>
      <c r="L551" s="489">
        <f t="shared" si="291"/>
        <v>5.0541641942417039E-2</v>
      </c>
      <c r="M551" s="490">
        <f t="shared" si="272"/>
        <v>0.7216257157349073</v>
      </c>
      <c r="N551" s="491">
        <f t="shared" si="273"/>
        <v>0.23526231215606505</v>
      </c>
      <c r="O551" s="491">
        <f t="shared" si="274"/>
        <v>0.52947537568786984</v>
      </c>
      <c r="P551" s="491">
        <f t="shared" si="275"/>
        <v>0.4705246243121301</v>
      </c>
      <c r="Q551" s="492">
        <f t="shared" si="276"/>
        <v>1.4115738729363903</v>
      </c>
      <c r="R551" s="493"/>
      <c r="S551" s="488"/>
      <c r="T551" s="488"/>
      <c r="U551" s="489"/>
      <c r="V551" s="494">
        <f t="shared" si="277"/>
        <v>0.55000000000000071</v>
      </c>
      <c r="W551" s="494">
        <f t="shared" si="278"/>
        <v>1.196</v>
      </c>
      <c r="X551" s="495">
        <f t="shared" si="279"/>
        <v>0.91155288074801211</v>
      </c>
      <c r="Y551" s="496" t="str">
        <f t="shared" si="280"/>
        <v>Accept</v>
      </c>
      <c r="Z551" s="495"/>
      <c r="AA551" s="495"/>
      <c r="AB551" s="497"/>
      <c r="AC551" s="497"/>
      <c r="AD551" s="495"/>
      <c r="AE551" s="497"/>
      <c r="AF551" s="498"/>
      <c r="AG551" s="499"/>
      <c r="AH551" s="499"/>
      <c r="AI551" s="500"/>
      <c r="AJ551" s="552"/>
      <c r="AK551" s="552"/>
      <c r="AL551" s="552"/>
      <c r="AM551" s="401"/>
      <c r="AN551" s="401"/>
      <c r="AO551" s="401"/>
      <c r="AP551" s="401"/>
      <c r="AQ551" s="401"/>
      <c r="AR551" s="401"/>
      <c r="AS551" s="401"/>
      <c r="AT551" s="401"/>
      <c r="AU551" s="401"/>
      <c r="AV551" s="401"/>
      <c r="AW551" s="401"/>
      <c r="AX551" s="401"/>
      <c r="AY551" s="401"/>
      <c r="AZ551" s="401"/>
      <c r="BA551" s="401"/>
      <c r="BB551" s="401"/>
      <c r="BC551" s="401"/>
      <c r="BD551" s="401"/>
      <c r="BE551" s="401"/>
      <c r="BF551" s="401"/>
      <c r="BG551" s="401"/>
      <c r="BH551" s="401"/>
      <c r="BI551" s="401"/>
      <c r="BJ551" s="401"/>
      <c r="BK551" s="401"/>
      <c r="BL551" s="401"/>
      <c r="BM551" s="401"/>
      <c r="BN551" s="401"/>
      <c r="BO551" s="401"/>
      <c r="BP551" s="401"/>
      <c r="BQ551" s="401"/>
      <c r="BR551" s="401"/>
      <c r="BS551" s="401"/>
      <c r="BT551" s="401"/>
      <c r="BU551" s="401"/>
      <c r="BV551" s="401"/>
      <c r="BW551" s="401"/>
      <c r="BX551" s="401"/>
      <c r="BY551" s="401"/>
      <c r="BZ551" s="401"/>
      <c r="CA551" s="401"/>
      <c r="CB551" s="401"/>
      <c r="CC551" s="401"/>
      <c r="CD551" s="401"/>
      <c r="CE551" s="401"/>
      <c r="CF551" s="401"/>
      <c r="CG551" s="401"/>
      <c r="CH551" s="401"/>
      <c r="CI551" s="401"/>
      <c r="CJ551" s="401"/>
      <c r="CK551" s="401"/>
      <c r="CL551" s="401"/>
      <c r="CM551" s="401"/>
      <c r="CN551" s="401"/>
      <c r="CO551" s="401"/>
      <c r="CP551" s="401"/>
      <c r="CQ551" s="401"/>
      <c r="CR551" s="401"/>
      <c r="CS551" s="401"/>
      <c r="CT551" s="401"/>
      <c r="CU551" s="401"/>
      <c r="CV551" s="401"/>
      <c r="CW551" s="401"/>
      <c r="CX551" s="401"/>
      <c r="CY551" s="401"/>
      <c r="CZ551" s="401"/>
      <c r="DA551" s="401"/>
      <c r="DB551" s="401"/>
      <c r="DC551" s="401"/>
      <c r="DD551" s="401"/>
      <c r="DE551" s="401"/>
      <c r="DF551" s="401"/>
      <c r="DG551" s="401"/>
      <c r="DH551" s="401"/>
      <c r="DI551" s="401"/>
      <c r="DJ551" s="401"/>
      <c r="DK551" s="401"/>
      <c r="DL551" s="401"/>
      <c r="DM551" s="401"/>
      <c r="DN551" s="401"/>
      <c r="DO551" s="401"/>
      <c r="DP551" s="401"/>
      <c r="DQ551" s="401"/>
      <c r="DR551" s="401"/>
      <c r="DS551" s="401"/>
      <c r="DT551" s="401"/>
      <c r="DU551" s="401"/>
      <c r="DV551" s="401"/>
      <c r="DW551" s="401"/>
      <c r="DX551" s="401"/>
      <c r="DY551" s="401"/>
      <c r="DZ551" s="401"/>
      <c r="EA551" s="401"/>
      <c r="EB551" s="401"/>
      <c r="EC551" s="401"/>
      <c r="ED551" s="401"/>
      <c r="EE551" s="401"/>
      <c r="EF551" s="401"/>
      <c r="EG551" s="401"/>
      <c r="EH551" s="401"/>
      <c r="EI551" s="401"/>
      <c r="EJ551" s="401"/>
      <c r="EK551" s="401"/>
      <c r="EL551" s="401"/>
      <c r="EM551" s="401"/>
      <c r="EN551" s="401"/>
      <c r="EO551" s="401"/>
      <c r="EP551" s="401"/>
      <c r="EQ551" s="401"/>
      <c r="ER551" s="401"/>
      <c r="ES551" s="401"/>
      <c r="ET551" s="401"/>
      <c r="EU551" s="401"/>
      <c r="EV551" s="401"/>
      <c r="EW551" s="401"/>
      <c r="EX551" s="401"/>
      <c r="EY551" s="401"/>
      <c r="EZ551" s="401"/>
      <c r="FA551" s="401"/>
      <c r="FB551" s="401"/>
      <c r="FC551" s="401"/>
      <c r="FD551" s="401"/>
      <c r="FE551" s="401"/>
      <c r="FF551" s="401"/>
      <c r="FG551" s="401"/>
      <c r="FH551" s="401"/>
      <c r="FI551" s="401"/>
      <c r="FJ551" s="401"/>
      <c r="FK551" s="401"/>
      <c r="FL551" s="401"/>
      <c r="FM551" s="401"/>
      <c r="FN551" s="401"/>
      <c r="FO551" s="401"/>
      <c r="FP551" s="401"/>
      <c r="FQ551" s="401"/>
      <c r="FR551" s="401"/>
      <c r="FS551" s="401"/>
      <c r="FT551" s="401"/>
      <c r="FU551" s="401"/>
      <c r="FV551" s="401"/>
      <c r="FW551" s="401"/>
      <c r="FX551" s="401"/>
      <c r="FY551" s="401"/>
      <c r="FZ551" s="401"/>
      <c r="GA551" s="401"/>
      <c r="GB551" s="401"/>
      <c r="GC551" s="401"/>
      <c r="GD551" s="401"/>
      <c r="GE551" s="401"/>
      <c r="GF551" s="401"/>
      <c r="GG551" s="401"/>
      <c r="GH551" s="401"/>
      <c r="GI551" s="401"/>
      <c r="GJ551" s="401"/>
      <c r="GK551" s="401"/>
      <c r="GL551" s="401"/>
      <c r="GM551" s="401"/>
      <c r="GN551" s="401"/>
      <c r="GO551" s="401"/>
      <c r="GP551" s="401"/>
      <c r="GQ551" s="401"/>
      <c r="GR551" s="401"/>
      <c r="GS551" s="401"/>
      <c r="GT551" s="401"/>
      <c r="GU551" s="401"/>
      <c r="GV551" s="401"/>
      <c r="GW551" s="401"/>
      <c r="GX551" s="401"/>
      <c r="GY551" s="401"/>
      <c r="GZ551" s="401"/>
      <c r="HA551" s="401"/>
      <c r="HB551" s="401"/>
      <c r="HC551" s="401"/>
      <c r="HD551" s="401"/>
      <c r="HE551" s="401"/>
      <c r="HF551" s="401"/>
      <c r="HG551" s="401"/>
      <c r="HH551" s="401"/>
      <c r="HI551" s="401"/>
      <c r="HJ551" s="401"/>
      <c r="HK551" s="401"/>
      <c r="HL551" s="401"/>
      <c r="HM551" s="401"/>
      <c r="HN551" s="401"/>
      <c r="HO551" s="401"/>
      <c r="HP551" s="401"/>
      <c r="HQ551" s="401"/>
      <c r="HR551" s="401"/>
      <c r="HS551" s="401"/>
      <c r="HT551" s="401"/>
      <c r="HU551" s="401"/>
      <c r="HV551" s="401"/>
      <c r="HW551" s="401"/>
      <c r="HX551" s="401"/>
      <c r="HY551" s="401"/>
      <c r="HZ551" s="401"/>
      <c r="IA551" s="401"/>
      <c r="IB551" s="401"/>
      <c r="IC551" s="401"/>
      <c r="ID551" s="401"/>
      <c r="IE551" s="401"/>
      <c r="IF551" s="401"/>
      <c r="IG551" s="401"/>
      <c r="IH551" s="401"/>
      <c r="II551" s="401"/>
      <c r="IJ551" s="401"/>
      <c r="IK551" s="401"/>
      <c r="IL551" s="401"/>
      <c r="IM551" s="401"/>
      <c r="IN551" s="401"/>
      <c r="IO551" s="401"/>
      <c r="IP551" s="401"/>
      <c r="IQ551" s="401"/>
      <c r="IR551" s="401"/>
      <c r="IS551" s="401"/>
      <c r="IT551" s="401"/>
      <c r="IU551" s="401"/>
      <c r="IV551" s="401"/>
      <c r="IW551" s="401"/>
      <c r="IX551" s="401"/>
      <c r="IY551" s="401"/>
      <c r="IZ551" s="401"/>
      <c r="JA551" s="401"/>
      <c r="JB551" s="401"/>
      <c r="JC551" s="401"/>
      <c r="JD551" s="401"/>
      <c r="JE551" s="401"/>
      <c r="JF551" s="401"/>
      <c r="JG551" s="401"/>
      <c r="JH551" s="401"/>
      <c r="JI551" s="401"/>
      <c r="JJ551" s="401"/>
      <c r="JK551" s="401"/>
      <c r="JL551" s="401"/>
      <c r="JM551" s="401"/>
      <c r="JN551" s="401"/>
      <c r="JO551" s="401"/>
      <c r="JP551" s="401"/>
      <c r="JQ551" s="401"/>
      <c r="JR551" s="401"/>
      <c r="JS551" s="401"/>
      <c r="JT551" s="401"/>
      <c r="JU551" s="401"/>
      <c r="JV551" s="401"/>
      <c r="JW551" s="401"/>
      <c r="JX551" s="401"/>
      <c r="JY551" s="401"/>
      <c r="JZ551" s="401"/>
      <c r="KA551" s="401"/>
      <c r="KB551" s="401"/>
      <c r="KC551" s="401"/>
      <c r="KD551" s="401"/>
      <c r="KE551" s="401"/>
      <c r="KF551" s="401"/>
      <c r="KG551" s="401"/>
      <c r="KH551" s="401"/>
      <c r="KI551" s="401"/>
      <c r="KJ551" s="401"/>
      <c r="KK551" s="401"/>
      <c r="KL551" s="401"/>
      <c r="KM551" s="401"/>
      <c r="KN551" s="401"/>
      <c r="KO551" s="401"/>
      <c r="KP551" s="401"/>
      <c r="KQ551" s="401"/>
      <c r="KR551" s="401"/>
      <c r="KS551" s="401"/>
      <c r="KT551" s="401"/>
      <c r="KU551" s="401"/>
      <c r="KV551" s="401"/>
      <c r="KW551" s="401"/>
      <c r="KX551" s="401"/>
      <c r="KY551" s="401"/>
      <c r="KZ551" s="401"/>
      <c r="LA551" s="401"/>
      <c r="LB551" s="401"/>
      <c r="LC551" s="401"/>
      <c r="LD551" s="401"/>
      <c r="LE551" s="401"/>
      <c r="LF551" s="401"/>
      <c r="LG551" s="401"/>
      <c r="LH551" s="401"/>
      <c r="LI551" s="401"/>
      <c r="LJ551" s="401"/>
      <c r="LK551" s="401"/>
      <c r="LL551" s="401"/>
      <c r="LM551" s="401"/>
      <c r="LN551" s="401"/>
      <c r="LO551" s="401"/>
      <c r="LP551" s="401"/>
      <c r="LQ551" s="401"/>
      <c r="LR551" s="401"/>
      <c r="LS551" s="401"/>
      <c r="LT551" s="401"/>
      <c r="LU551" s="401"/>
      <c r="LV551" s="401"/>
      <c r="LW551" s="401"/>
      <c r="LX551" s="401"/>
      <c r="LY551" s="401"/>
      <c r="LZ551" s="401"/>
      <c r="MA551" s="401"/>
      <c r="MB551" s="401"/>
      <c r="MC551" s="401"/>
      <c r="MD551" s="401"/>
      <c r="ME551" s="401"/>
      <c r="MF551" s="401"/>
      <c r="MG551" s="401"/>
      <c r="MH551" s="401"/>
      <c r="MI551" s="401"/>
      <c r="MJ551" s="401"/>
      <c r="MK551" s="401"/>
      <c r="ML551" s="401"/>
      <c r="MM551" s="401"/>
      <c r="MN551" s="401"/>
      <c r="MO551" s="401"/>
      <c r="MP551" s="401"/>
      <c r="MQ551" s="401"/>
      <c r="MR551" s="401"/>
      <c r="MS551" s="401"/>
      <c r="MT551" s="401"/>
      <c r="MU551" s="401"/>
      <c r="MV551" s="401"/>
      <c r="MW551" s="401"/>
      <c r="MX551" s="401"/>
      <c r="MY551" s="401"/>
      <c r="MZ551" s="401"/>
      <c r="NA551" s="401"/>
      <c r="NB551" s="401"/>
      <c r="NC551" s="401"/>
      <c r="ND551" s="401"/>
      <c r="NE551" s="401"/>
      <c r="NF551" s="401"/>
      <c r="NG551" s="401"/>
      <c r="NH551" s="401"/>
      <c r="NI551" s="401"/>
      <c r="NJ551" s="401"/>
      <c r="NK551" s="401"/>
      <c r="NL551" s="401"/>
      <c r="NM551" s="401"/>
      <c r="NN551" s="401"/>
      <c r="NO551" s="401"/>
      <c r="NP551" s="401"/>
      <c r="NQ551" s="401"/>
      <c r="NR551" s="401"/>
      <c r="NS551" s="401"/>
      <c r="NT551" s="401"/>
      <c r="NU551" s="401"/>
      <c r="NV551" s="401"/>
      <c r="NW551" s="401"/>
      <c r="NX551" s="401"/>
      <c r="NY551" s="401"/>
      <c r="NZ551" s="401"/>
      <c r="OA551" s="401"/>
      <c r="OB551" s="401"/>
      <c r="OC551" s="401"/>
      <c r="OD551" s="401"/>
      <c r="OE551" s="401"/>
      <c r="OF551" s="401"/>
      <c r="OG551" s="401"/>
      <c r="OH551" s="401"/>
      <c r="OI551" s="401"/>
      <c r="OJ551" s="401"/>
      <c r="OK551" s="401"/>
      <c r="OL551" s="401"/>
      <c r="OM551" s="401"/>
      <c r="ON551" s="401"/>
      <c r="OO551" s="401"/>
      <c r="OP551" s="401"/>
      <c r="OQ551" s="401"/>
      <c r="OR551" s="401"/>
      <c r="OS551" s="401"/>
      <c r="OT551" s="401"/>
      <c r="OU551" s="401"/>
      <c r="OV551" s="401"/>
      <c r="OW551" s="401"/>
      <c r="OX551" s="401"/>
      <c r="OY551" s="401"/>
      <c r="OZ551" s="401"/>
      <c r="PA551" s="401"/>
      <c r="PB551" s="401"/>
      <c r="PC551" s="401"/>
      <c r="PD551" s="401"/>
      <c r="PE551" s="401"/>
      <c r="PF551" s="401"/>
      <c r="PG551" s="401"/>
      <c r="PH551" s="401"/>
      <c r="PI551" s="401"/>
      <c r="PJ551" s="401"/>
      <c r="PK551" s="401"/>
      <c r="PL551" s="401"/>
      <c r="PM551" s="401"/>
      <c r="PN551" s="401"/>
      <c r="PO551" s="401"/>
      <c r="PP551" s="401"/>
      <c r="PQ551" s="401"/>
      <c r="PR551" s="401"/>
      <c r="PS551" s="401"/>
      <c r="PT551" s="401"/>
      <c r="PU551" s="401"/>
      <c r="PV551" s="401"/>
      <c r="PW551" s="401"/>
      <c r="PX551" s="401"/>
      <c r="PY551" s="401"/>
      <c r="PZ551" s="401"/>
      <c r="QA551" s="401"/>
      <c r="QB551" s="401"/>
      <c r="QC551" s="401"/>
      <c r="QD551" s="401"/>
      <c r="QE551" s="401"/>
      <c r="QF551" s="401"/>
      <c r="QG551" s="401"/>
      <c r="QH551" s="401"/>
      <c r="QI551" s="401"/>
      <c r="QJ551" s="401"/>
      <c r="QK551" s="401"/>
      <c r="QL551" s="401"/>
      <c r="QM551" s="401"/>
      <c r="QN551" s="401"/>
      <c r="QO551" s="401"/>
      <c r="QP551" s="401"/>
      <c r="QQ551" s="401"/>
      <c r="QR551" s="401"/>
      <c r="QS551" s="401"/>
      <c r="QT551" s="401"/>
      <c r="QU551" s="401"/>
      <c r="QV551" s="401"/>
      <c r="QW551" s="401"/>
      <c r="QX551" s="401"/>
      <c r="QY551" s="401"/>
      <c r="QZ551" s="401"/>
      <c r="RA551" s="401"/>
      <c r="RB551" s="401"/>
      <c r="RC551" s="401"/>
      <c r="RD551" s="401"/>
      <c r="RE551" s="401"/>
      <c r="RF551" s="401"/>
      <c r="RG551" s="401"/>
      <c r="RH551" s="401"/>
      <c r="RI551" s="401"/>
      <c r="RJ551" s="401"/>
      <c r="RK551" s="401"/>
      <c r="RL551" s="401"/>
      <c r="RM551" s="401"/>
      <c r="RN551" s="401"/>
      <c r="RO551" s="401"/>
      <c r="RP551" s="401"/>
      <c r="RQ551" s="401"/>
      <c r="RR551" s="401"/>
      <c r="RS551" s="401"/>
      <c r="RT551" s="401"/>
      <c r="RU551" s="401"/>
      <c r="RV551" s="401"/>
      <c r="RW551" s="401"/>
      <c r="RX551" s="401"/>
      <c r="RY551" s="401"/>
      <c r="RZ551" s="401"/>
      <c r="SA551" s="401"/>
      <c r="SB551" s="401"/>
      <c r="SC551" s="401"/>
      <c r="SD551" s="401"/>
      <c r="SE551" s="401"/>
      <c r="SF551" s="401"/>
      <c r="SG551" s="401"/>
      <c r="SH551" s="401"/>
      <c r="SI551" s="401"/>
      <c r="SJ551" s="401"/>
      <c r="SK551" s="401"/>
      <c r="SL551" s="401"/>
      <c r="SM551" s="401"/>
      <c r="SN551" s="401"/>
      <c r="SO551" s="401"/>
      <c r="SP551" s="401"/>
      <c r="SQ551" s="401"/>
      <c r="SR551" s="401"/>
      <c r="SS551" s="401"/>
      <c r="ST551" s="401"/>
      <c r="SU551" s="401"/>
      <c r="SV551" s="401"/>
      <c r="SW551" s="401"/>
      <c r="SX551" s="401"/>
      <c r="SY551" s="401"/>
      <c r="SZ551" s="401"/>
      <c r="TA551" s="401"/>
      <c r="TB551" s="401"/>
      <c r="TC551" s="401"/>
      <c r="TD551" s="401"/>
      <c r="TE551" s="401"/>
      <c r="TF551" s="401"/>
      <c r="TG551" s="401"/>
      <c r="TH551" s="401"/>
      <c r="TI551" s="401"/>
      <c r="TJ551" s="401"/>
      <c r="TK551" s="401"/>
      <c r="TL551" s="401"/>
      <c r="TM551" s="401"/>
      <c r="TN551" s="401"/>
      <c r="TO551" s="401"/>
      <c r="TP551" s="401"/>
      <c r="TQ551" s="401"/>
      <c r="TR551" s="401"/>
      <c r="TS551" s="401"/>
      <c r="TT551" s="401"/>
      <c r="TU551" s="401"/>
      <c r="TV551" s="401"/>
      <c r="TW551" s="401"/>
      <c r="TX551" s="401"/>
      <c r="TY551" s="401"/>
      <c r="TZ551" s="401"/>
      <c r="UA551" s="401"/>
      <c r="UB551" s="401"/>
      <c r="UC551" s="401"/>
      <c r="UD551" s="401"/>
      <c r="UE551" s="401"/>
      <c r="UF551" s="401"/>
      <c r="UG551" s="401"/>
      <c r="UH551" s="401"/>
      <c r="UI551" s="401"/>
      <c r="UJ551" s="401"/>
      <c r="UK551" s="401"/>
      <c r="UL551" s="401"/>
      <c r="UM551" s="401"/>
    </row>
    <row r="552" spans="1:559" s="467" customFormat="1" ht="13.95" customHeight="1">
      <c r="A552" s="952" t="s">
        <v>402</v>
      </c>
      <c r="B552" s="450" t="s">
        <v>1952</v>
      </c>
      <c r="C552" s="451" t="s">
        <v>410</v>
      </c>
      <c r="D552" s="451" t="s">
        <v>1953</v>
      </c>
      <c r="E552" s="451" t="s">
        <v>1954</v>
      </c>
      <c r="F552" s="452">
        <v>129.94999999999999</v>
      </c>
      <c r="G552" s="452">
        <v>5.92</v>
      </c>
      <c r="H552" s="452">
        <v>12.9</v>
      </c>
      <c r="I552" s="453">
        <f>COUNT(F552:F554)</f>
        <v>3</v>
      </c>
      <c r="J552" s="458">
        <f>AVERAGE(F552:F554)</f>
        <v>118.51333333333332</v>
      </c>
      <c r="K552" s="458">
        <f>STDEV(F552:F554)</f>
        <v>42.592588948470059</v>
      </c>
      <c r="L552" s="459">
        <f>K552/J552</f>
        <v>0.3593906925955172</v>
      </c>
      <c r="M552" s="454">
        <f t="shared" si="272"/>
        <v>0.26851306645161038</v>
      </c>
      <c r="N552" s="455">
        <f t="shared" si="273"/>
        <v>0.60584779076305784</v>
      </c>
      <c r="O552" s="455">
        <f t="shared" si="274"/>
        <v>0.21169558152611567</v>
      </c>
      <c r="P552" s="455">
        <f t="shared" si="275"/>
        <v>0.78830441847388433</v>
      </c>
      <c r="Q552" s="456">
        <f t="shared" si="276"/>
        <v>2.3649132554216532</v>
      </c>
      <c r="R552" s="457">
        <f>COUNT(F552:F554)</f>
        <v>3</v>
      </c>
      <c r="S552" s="458">
        <f>AVERAGE(F552:F554)</f>
        <v>118.51333333333332</v>
      </c>
      <c r="T552" s="458">
        <f>STDEV(F552:F554)</f>
        <v>42.592588948470059</v>
      </c>
      <c r="U552" s="459">
        <f>T552/S552</f>
        <v>0.3593906925955172</v>
      </c>
      <c r="V552" s="460">
        <f t="shared" si="277"/>
        <v>11.436666666666667</v>
      </c>
      <c r="W552" s="460">
        <f t="shared" si="278"/>
        <v>1.196</v>
      </c>
      <c r="X552" s="461">
        <f t="shared" si="279"/>
        <v>50.94073638237019</v>
      </c>
      <c r="Y552" s="462" t="str">
        <f t="shared" si="280"/>
        <v>Accept</v>
      </c>
      <c r="Z552" s="461"/>
      <c r="AA552" s="461"/>
      <c r="AB552" s="463"/>
      <c r="AC552" s="463"/>
      <c r="AD552" s="461"/>
      <c r="AE552" s="463"/>
      <c r="AF552" s="464">
        <f>COUNT(F552:F554)</f>
        <v>3</v>
      </c>
      <c r="AG552" s="465">
        <f>AVERAGE(F552:F554)</f>
        <v>118.51333333333332</v>
      </c>
      <c r="AH552" s="465">
        <f>STDEV(F552:F554)</f>
        <v>42.592588948470059</v>
      </c>
      <c r="AI552" s="466">
        <f>AH552/AG552</f>
        <v>0.3593906925955172</v>
      </c>
      <c r="AJ552" s="552"/>
      <c r="AK552" s="552"/>
      <c r="AL552" s="552"/>
      <c r="AM552" s="401"/>
      <c r="AN552" s="401"/>
      <c r="AO552" s="401"/>
      <c r="AP552" s="401"/>
      <c r="AQ552" s="401"/>
      <c r="AR552" s="401"/>
      <c r="AS552" s="401"/>
      <c r="AT552" s="401"/>
      <c r="AU552" s="401"/>
      <c r="AV552" s="401"/>
      <c r="AW552" s="401"/>
      <c r="AX552" s="401"/>
      <c r="AY552" s="401"/>
      <c r="AZ552" s="401"/>
      <c r="BA552" s="401"/>
      <c r="BB552" s="401"/>
      <c r="BC552" s="401"/>
      <c r="BD552" s="401"/>
      <c r="BE552" s="401"/>
      <c r="BF552" s="401"/>
      <c r="BG552" s="401"/>
      <c r="BH552" s="401"/>
      <c r="BI552" s="401"/>
      <c r="BJ552" s="401"/>
      <c r="BK552" s="401"/>
      <c r="BL552" s="401"/>
      <c r="BM552" s="401"/>
      <c r="BN552" s="401"/>
      <c r="BO552" s="401"/>
      <c r="BP552" s="401"/>
      <c r="BQ552" s="401"/>
      <c r="BR552" s="401"/>
      <c r="BS552" s="401"/>
      <c r="BT552" s="401"/>
      <c r="BU552" s="401"/>
      <c r="BV552" s="401"/>
      <c r="BW552" s="401"/>
      <c r="BX552" s="401"/>
      <c r="BY552" s="401"/>
      <c r="BZ552" s="401"/>
      <c r="CA552" s="401"/>
      <c r="CB552" s="401"/>
      <c r="CC552" s="401"/>
      <c r="CD552" s="401"/>
      <c r="CE552" s="401"/>
      <c r="CF552" s="401"/>
      <c r="CG552" s="401"/>
      <c r="CH552" s="401"/>
      <c r="CI552" s="401"/>
      <c r="CJ552" s="401"/>
      <c r="CK552" s="401"/>
      <c r="CL552" s="401"/>
      <c r="CM552" s="401"/>
      <c r="CN552" s="401"/>
      <c r="CO552" s="401"/>
      <c r="CP552" s="401"/>
      <c r="CQ552" s="401"/>
      <c r="CR552" s="401"/>
      <c r="CS552" s="401"/>
      <c r="CT552" s="401"/>
      <c r="CU552" s="401"/>
      <c r="CV552" s="401"/>
      <c r="CW552" s="401"/>
      <c r="CX552" s="401"/>
      <c r="CY552" s="401"/>
      <c r="CZ552" s="401"/>
      <c r="DA552" s="401"/>
      <c r="DB552" s="401"/>
      <c r="DC552" s="401"/>
      <c r="DD552" s="401"/>
      <c r="DE552" s="401"/>
      <c r="DF552" s="401"/>
      <c r="DG552" s="401"/>
      <c r="DH552" s="401"/>
      <c r="DI552" s="401"/>
      <c r="DJ552" s="401"/>
      <c r="DK552" s="401"/>
      <c r="DL552" s="401"/>
      <c r="DM552" s="401"/>
      <c r="DN552" s="401"/>
      <c r="DO552" s="401"/>
      <c r="DP552" s="401"/>
      <c r="DQ552" s="401"/>
      <c r="DR552" s="401"/>
      <c r="DS552" s="401"/>
      <c r="DT552" s="401"/>
      <c r="DU552" s="401"/>
      <c r="DV552" s="401"/>
      <c r="DW552" s="401"/>
      <c r="DX552" s="401"/>
      <c r="DY552" s="401"/>
      <c r="DZ552" s="401"/>
      <c r="EA552" s="401"/>
      <c r="EB552" s="401"/>
      <c r="EC552" s="401"/>
      <c r="ED552" s="401"/>
      <c r="EE552" s="401"/>
      <c r="EF552" s="401"/>
      <c r="EG552" s="401"/>
      <c r="EH552" s="401"/>
      <c r="EI552" s="401"/>
      <c r="EJ552" s="401"/>
      <c r="EK552" s="401"/>
      <c r="EL552" s="401"/>
      <c r="EM552" s="401"/>
      <c r="EN552" s="401"/>
      <c r="EO552" s="401"/>
      <c r="EP552" s="401"/>
      <c r="EQ552" s="401"/>
      <c r="ER552" s="401"/>
      <c r="ES552" s="401"/>
      <c r="ET552" s="401"/>
      <c r="EU552" s="401"/>
      <c r="EV552" s="401"/>
      <c r="EW552" s="401"/>
      <c r="EX552" s="401"/>
      <c r="EY552" s="401"/>
      <c r="EZ552" s="401"/>
      <c r="FA552" s="401"/>
      <c r="FB552" s="401"/>
      <c r="FC552" s="401"/>
      <c r="FD552" s="401"/>
      <c r="FE552" s="401"/>
      <c r="FF552" s="401"/>
      <c r="FG552" s="401"/>
      <c r="FH552" s="401"/>
      <c r="FI552" s="401"/>
      <c r="FJ552" s="401"/>
      <c r="FK552" s="401"/>
      <c r="FL552" s="401"/>
      <c r="FM552" s="401"/>
      <c r="FN552" s="401"/>
      <c r="FO552" s="401"/>
      <c r="FP552" s="401"/>
      <c r="FQ552" s="401"/>
      <c r="FR552" s="401"/>
      <c r="FS552" s="401"/>
      <c r="FT552" s="401"/>
      <c r="FU552" s="401"/>
      <c r="FV552" s="401"/>
      <c r="FW552" s="401"/>
      <c r="FX552" s="401"/>
      <c r="FY552" s="401"/>
      <c r="FZ552" s="401"/>
      <c r="GA552" s="401"/>
      <c r="GB552" s="401"/>
      <c r="GC552" s="401"/>
      <c r="GD552" s="401"/>
      <c r="GE552" s="401"/>
      <c r="GF552" s="401"/>
      <c r="GG552" s="401"/>
      <c r="GH552" s="401"/>
      <c r="GI552" s="401"/>
      <c r="GJ552" s="401"/>
      <c r="GK552" s="401"/>
      <c r="GL552" s="401"/>
      <c r="GM552" s="401"/>
      <c r="GN552" s="401"/>
      <c r="GO552" s="401"/>
      <c r="GP552" s="401"/>
      <c r="GQ552" s="401"/>
      <c r="GR552" s="401"/>
      <c r="GS552" s="401"/>
      <c r="GT552" s="401"/>
      <c r="GU552" s="401"/>
      <c r="GV552" s="401"/>
      <c r="GW552" s="401"/>
      <c r="GX552" s="401"/>
      <c r="GY552" s="401"/>
      <c r="GZ552" s="401"/>
      <c r="HA552" s="401"/>
      <c r="HB552" s="401"/>
      <c r="HC552" s="401"/>
      <c r="HD552" s="401"/>
      <c r="HE552" s="401"/>
      <c r="HF552" s="401"/>
      <c r="HG552" s="401"/>
      <c r="HH552" s="401"/>
      <c r="HI552" s="401"/>
      <c r="HJ552" s="401"/>
      <c r="HK552" s="401"/>
      <c r="HL552" s="401"/>
      <c r="HM552" s="401"/>
      <c r="HN552" s="401"/>
      <c r="HO552" s="401"/>
      <c r="HP552" s="401"/>
      <c r="HQ552" s="401"/>
      <c r="HR552" s="401"/>
      <c r="HS552" s="401"/>
      <c r="HT552" s="401"/>
      <c r="HU552" s="401"/>
      <c r="HV552" s="401"/>
      <c r="HW552" s="401"/>
      <c r="HX552" s="401"/>
      <c r="HY552" s="401"/>
      <c r="HZ552" s="401"/>
      <c r="IA552" s="401"/>
      <c r="IB552" s="401"/>
      <c r="IC552" s="401"/>
      <c r="ID552" s="401"/>
      <c r="IE552" s="401"/>
      <c r="IF552" s="401"/>
      <c r="IG552" s="401"/>
      <c r="IH552" s="401"/>
      <c r="II552" s="401"/>
      <c r="IJ552" s="401"/>
      <c r="IK552" s="401"/>
      <c r="IL552" s="401"/>
      <c r="IM552" s="401"/>
      <c r="IN552" s="401"/>
      <c r="IO552" s="401"/>
      <c r="IP552" s="401"/>
      <c r="IQ552" s="401"/>
      <c r="IR552" s="401"/>
      <c r="IS552" s="401"/>
      <c r="IT552" s="401"/>
      <c r="IU552" s="401"/>
      <c r="IV552" s="401"/>
      <c r="IW552" s="401"/>
      <c r="IX552" s="401"/>
      <c r="IY552" s="401"/>
      <c r="IZ552" s="401"/>
      <c r="JA552" s="401"/>
      <c r="JB552" s="401"/>
      <c r="JC552" s="401"/>
      <c r="JD552" s="401"/>
      <c r="JE552" s="401"/>
      <c r="JF552" s="401"/>
      <c r="JG552" s="401"/>
      <c r="JH552" s="401"/>
      <c r="JI552" s="401"/>
      <c r="JJ552" s="401"/>
      <c r="JK552" s="401"/>
      <c r="JL552" s="401"/>
      <c r="JM552" s="401"/>
      <c r="JN552" s="401"/>
      <c r="JO552" s="401"/>
      <c r="JP552" s="401"/>
      <c r="JQ552" s="401"/>
      <c r="JR552" s="401"/>
      <c r="JS552" s="401"/>
      <c r="JT552" s="401"/>
      <c r="JU552" s="401"/>
      <c r="JV552" s="401"/>
      <c r="JW552" s="401"/>
      <c r="JX552" s="401"/>
      <c r="JY552" s="401"/>
      <c r="JZ552" s="401"/>
      <c r="KA552" s="401"/>
      <c r="KB552" s="401"/>
      <c r="KC552" s="401"/>
      <c r="KD552" s="401"/>
      <c r="KE552" s="401"/>
      <c r="KF552" s="401"/>
      <c r="KG552" s="401"/>
      <c r="KH552" s="401"/>
      <c r="KI552" s="401"/>
      <c r="KJ552" s="401"/>
      <c r="KK552" s="401"/>
      <c r="KL552" s="401"/>
      <c r="KM552" s="401"/>
      <c r="KN552" s="401"/>
      <c r="KO552" s="401"/>
      <c r="KP552" s="401"/>
      <c r="KQ552" s="401"/>
      <c r="KR552" s="401"/>
      <c r="KS552" s="401"/>
      <c r="KT552" s="401"/>
      <c r="KU552" s="401"/>
      <c r="KV552" s="401"/>
      <c r="KW552" s="401"/>
      <c r="KX552" s="401"/>
      <c r="KY552" s="401"/>
      <c r="KZ552" s="401"/>
      <c r="LA552" s="401"/>
      <c r="LB552" s="401"/>
      <c r="LC552" s="401"/>
      <c r="LD552" s="401"/>
      <c r="LE552" s="401"/>
      <c r="LF552" s="401"/>
      <c r="LG552" s="401"/>
      <c r="LH552" s="401"/>
      <c r="LI552" s="401"/>
      <c r="LJ552" s="401"/>
      <c r="LK552" s="401"/>
      <c r="LL552" s="401"/>
      <c r="LM552" s="401"/>
      <c r="LN552" s="401"/>
      <c r="LO552" s="401"/>
      <c r="LP552" s="401"/>
      <c r="LQ552" s="401"/>
      <c r="LR552" s="401"/>
      <c r="LS552" s="401"/>
      <c r="LT552" s="401"/>
      <c r="LU552" s="401"/>
      <c r="LV552" s="401"/>
      <c r="LW552" s="401"/>
      <c r="LX552" s="401"/>
      <c r="LY552" s="401"/>
      <c r="LZ552" s="401"/>
      <c r="MA552" s="401"/>
      <c r="MB552" s="401"/>
      <c r="MC552" s="401"/>
      <c r="MD552" s="401"/>
      <c r="ME552" s="401"/>
      <c r="MF552" s="401"/>
      <c r="MG552" s="401"/>
      <c r="MH552" s="401"/>
      <c r="MI552" s="401"/>
      <c r="MJ552" s="401"/>
      <c r="MK552" s="401"/>
      <c r="ML552" s="401"/>
      <c r="MM552" s="401"/>
      <c r="MN552" s="401"/>
      <c r="MO552" s="401"/>
      <c r="MP552" s="401"/>
      <c r="MQ552" s="401"/>
      <c r="MR552" s="401"/>
      <c r="MS552" s="401"/>
      <c r="MT552" s="401"/>
      <c r="MU552" s="401"/>
      <c r="MV552" s="401"/>
      <c r="MW552" s="401"/>
      <c r="MX552" s="401"/>
      <c r="MY552" s="401"/>
      <c r="MZ552" s="401"/>
      <c r="NA552" s="401"/>
      <c r="NB552" s="401"/>
      <c r="NC552" s="401"/>
      <c r="ND552" s="401"/>
      <c r="NE552" s="401"/>
      <c r="NF552" s="401"/>
      <c r="NG552" s="401"/>
      <c r="NH552" s="401"/>
      <c r="NI552" s="401"/>
      <c r="NJ552" s="401"/>
      <c r="NK552" s="401"/>
      <c r="NL552" s="401"/>
      <c r="NM552" s="401"/>
      <c r="NN552" s="401"/>
      <c r="NO552" s="401"/>
      <c r="NP552" s="401"/>
      <c r="NQ552" s="401"/>
      <c r="NR552" s="401"/>
      <c r="NS552" s="401"/>
      <c r="NT552" s="401"/>
      <c r="NU552" s="401"/>
      <c r="NV552" s="401"/>
      <c r="NW552" s="401"/>
      <c r="NX552" s="401"/>
      <c r="NY552" s="401"/>
      <c r="NZ552" s="401"/>
      <c r="OA552" s="401"/>
      <c r="OB552" s="401"/>
      <c r="OC552" s="401"/>
      <c r="OD552" s="401"/>
      <c r="OE552" s="401"/>
      <c r="OF552" s="401"/>
      <c r="OG552" s="401"/>
      <c r="OH552" s="401"/>
      <c r="OI552" s="401"/>
      <c r="OJ552" s="401"/>
      <c r="OK552" s="401"/>
      <c r="OL552" s="401"/>
      <c r="OM552" s="401"/>
      <c r="ON552" s="401"/>
      <c r="OO552" s="401"/>
      <c r="OP552" s="401"/>
      <c r="OQ552" s="401"/>
      <c r="OR552" s="401"/>
      <c r="OS552" s="401"/>
      <c r="OT552" s="401"/>
      <c r="OU552" s="401"/>
      <c r="OV552" s="401"/>
      <c r="OW552" s="401"/>
      <c r="OX552" s="401"/>
      <c r="OY552" s="401"/>
      <c r="OZ552" s="401"/>
      <c r="PA552" s="401"/>
      <c r="PB552" s="401"/>
      <c r="PC552" s="401"/>
      <c r="PD552" s="401"/>
      <c r="PE552" s="401"/>
      <c r="PF552" s="401"/>
      <c r="PG552" s="401"/>
      <c r="PH552" s="401"/>
      <c r="PI552" s="401"/>
      <c r="PJ552" s="401"/>
      <c r="PK552" s="401"/>
      <c r="PL552" s="401"/>
      <c r="PM552" s="401"/>
      <c r="PN552" s="401"/>
      <c r="PO552" s="401"/>
      <c r="PP552" s="401"/>
      <c r="PQ552" s="401"/>
      <c r="PR552" s="401"/>
      <c r="PS552" s="401"/>
      <c r="PT552" s="401"/>
      <c r="PU552" s="401"/>
      <c r="PV552" s="401"/>
      <c r="PW552" s="401"/>
      <c r="PX552" s="401"/>
      <c r="PY552" s="401"/>
      <c r="PZ552" s="401"/>
      <c r="QA552" s="401"/>
      <c r="QB552" s="401"/>
      <c r="QC552" s="401"/>
      <c r="QD552" s="401"/>
      <c r="QE552" s="401"/>
      <c r="QF552" s="401"/>
      <c r="QG552" s="401"/>
      <c r="QH552" s="401"/>
      <c r="QI552" s="401"/>
      <c r="QJ552" s="401"/>
      <c r="QK552" s="401"/>
      <c r="QL552" s="401"/>
      <c r="QM552" s="401"/>
      <c r="QN552" s="401"/>
      <c r="QO552" s="401"/>
      <c r="QP552" s="401"/>
      <c r="QQ552" s="401"/>
      <c r="QR552" s="401"/>
      <c r="QS552" s="401"/>
      <c r="QT552" s="401"/>
      <c r="QU552" s="401"/>
      <c r="QV552" s="401"/>
      <c r="QW552" s="401"/>
      <c r="QX552" s="401"/>
      <c r="QY552" s="401"/>
      <c r="QZ552" s="401"/>
      <c r="RA552" s="401"/>
      <c r="RB552" s="401"/>
      <c r="RC552" s="401"/>
      <c r="RD552" s="401"/>
      <c r="RE552" s="401"/>
      <c r="RF552" s="401"/>
      <c r="RG552" s="401"/>
      <c r="RH552" s="401"/>
      <c r="RI552" s="401"/>
      <c r="RJ552" s="401"/>
      <c r="RK552" s="401"/>
      <c r="RL552" s="401"/>
      <c r="RM552" s="401"/>
      <c r="RN552" s="401"/>
      <c r="RO552" s="401"/>
      <c r="RP552" s="401"/>
      <c r="RQ552" s="401"/>
      <c r="RR552" s="401"/>
      <c r="RS552" s="401"/>
      <c r="RT552" s="401"/>
      <c r="RU552" s="401"/>
      <c r="RV552" s="401"/>
      <c r="RW552" s="401"/>
      <c r="RX552" s="401"/>
      <c r="RY552" s="401"/>
      <c r="RZ552" s="401"/>
      <c r="SA552" s="401"/>
      <c r="SB552" s="401"/>
      <c r="SC552" s="401"/>
      <c r="SD552" s="401"/>
      <c r="SE552" s="401"/>
      <c r="SF552" s="401"/>
      <c r="SG552" s="401"/>
      <c r="SH552" s="401"/>
      <c r="SI552" s="401"/>
      <c r="SJ552" s="401"/>
      <c r="SK552" s="401"/>
      <c r="SL552" s="401"/>
      <c r="SM552" s="401"/>
      <c r="SN552" s="401"/>
      <c r="SO552" s="401"/>
      <c r="SP552" s="401"/>
      <c r="SQ552" s="401"/>
      <c r="SR552" s="401"/>
      <c r="SS552" s="401"/>
      <c r="ST552" s="401"/>
      <c r="SU552" s="401"/>
      <c r="SV552" s="401"/>
      <c r="SW552" s="401"/>
      <c r="SX552" s="401"/>
      <c r="SY552" s="401"/>
      <c r="SZ552" s="401"/>
      <c r="TA552" s="401"/>
      <c r="TB552" s="401"/>
      <c r="TC552" s="401"/>
      <c r="TD552" s="401"/>
      <c r="TE552" s="401"/>
      <c r="TF552" s="401"/>
      <c r="TG552" s="401"/>
      <c r="TH552" s="401"/>
      <c r="TI552" s="401"/>
      <c r="TJ552" s="401"/>
      <c r="TK552" s="401"/>
      <c r="TL552" s="401"/>
      <c r="TM552" s="401"/>
      <c r="TN552" s="401"/>
      <c r="TO552" s="401"/>
      <c r="TP552" s="401"/>
      <c r="TQ552" s="401"/>
      <c r="TR552" s="401"/>
      <c r="TS552" s="401"/>
      <c r="TT552" s="401"/>
      <c r="TU552" s="401"/>
      <c r="TV552" s="401"/>
      <c r="TW552" s="401"/>
      <c r="TX552" s="401"/>
      <c r="TY552" s="401"/>
      <c r="TZ552" s="401"/>
      <c r="UA552" s="401"/>
      <c r="UB552" s="401"/>
      <c r="UC552" s="401"/>
      <c r="UD552" s="401"/>
      <c r="UE552" s="401"/>
      <c r="UF552" s="401"/>
      <c r="UG552" s="401"/>
      <c r="UH552" s="401"/>
      <c r="UI552" s="401"/>
      <c r="UJ552" s="401"/>
      <c r="UK552" s="401"/>
      <c r="UL552" s="401"/>
      <c r="UM552" s="401"/>
    </row>
    <row r="553" spans="1:559" s="401" customFormat="1" ht="13.95" customHeight="1">
      <c r="A553" s="953"/>
      <c r="B553" s="468" t="s">
        <v>1952</v>
      </c>
      <c r="C553" s="469" t="s">
        <v>410</v>
      </c>
      <c r="D553" s="469" t="s">
        <v>1955</v>
      </c>
      <c r="E553" s="469" t="s">
        <v>1956</v>
      </c>
      <c r="F553" s="470">
        <v>154.22</v>
      </c>
      <c r="G553" s="470">
        <v>3.74</v>
      </c>
      <c r="H553" s="470">
        <v>14.19</v>
      </c>
      <c r="I553" s="471">
        <f t="shared" ref="I553:L554" si="292">I552</f>
        <v>3</v>
      </c>
      <c r="J553" s="472">
        <f t="shared" si="292"/>
        <v>118.51333333333332</v>
      </c>
      <c r="K553" s="472">
        <f t="shared" si="292"/>
        <v>42.592588948470059</v>
      </c>
      <c r="L553" s="473">
        <f t="shared" si="292"/>
        <v>0.3593906925955172</v>
      </c>
      <c r="M553" s="474">
        <f t="shared" si="272"/>
        <v>0.83833050650820495</v>
      </c>
      <c r="N553" s="475">
        <f t="shared" si="273"/>
        <v>0.79907744645787482</v>
      </c>
      <c r="O553" s="475">
        <f t="shared" si="274"/>
        <v>0.59815489291574964</v>
      </c>
      <c r="P553" s="475">
        <f t="shared" si="275"/>
        <v>0.40184510708425036</v>
      </c>
      <c r="Q553" s="476">
        <f t="shared" si="276"/>
        <v>1.2055353212527511</v>
      </c>
      <c r="R553" s="477"/>
      <c r="S553" s="472"/>
      <c r="T553" s="472"/>
      <c r="U553" s="473"/>
      <c r="V553" s="478">
        <f t="shared" si="277"/>
        <v>35.706666666666678</v>
      </c>
      <c r="W553" s="478">
        <f t="shared" si="278"/>
        <v>1.196</v>
      </c>
      <c r="X553" s="479">
        <f t="shared" si="279"/>
        <v>50.94073638237019</v>
      </c>
      <c r="Y553" s="480" t="str">
        <f t="shared" si="280"/>
        <v>Accept</v>
      </c>
      <c r="Z553" s="479"/>
      <c r="AA553" s="479"/>
      <c r="AB553" s="481"/>
      <c r="AC553" s="481"/>
      <c r="AD553" s="479"/>
      <c r="AE553" s="481"/>
      <c r="AF553" s="464"/>
      <c r="AG553" s="482"/>
      <c r="AH553" s="482"/>
      <c r="AI553" s="483"/>
      <c r="AJ553" s="552"/>
      <c r="AK553" s="552"/>
      <c r="AL553" s="552"/>
    </row>
    <row r="554" spans="1:559" s="501" customFormat="1" ht="13.95" customHeight="1">
      <c r="A554" s="953"/>
      <c r="B554" s="484" t="s">
        <v>1952</v>
      </c>
      <c r="C554" s="485" t="s">
        <v>410</v>
      </c>
      <c r="D554" s="485" t="s">
        <v>1957</v>
      </c>
      <c r="E554" s="485" t="s">
        <v>1958</v>
      </c>
      <c r="F554" s="486">
        <v>71.37</v>
      </c>
      <c r="G554" s="486">
        <v>1.75</v>
      </c>
      <c r="H554" s="486">
        <v>6.45</v>
      </c>
      <c r="I554" s="487">
        <f t="shared" si="292"/>
        <v>3</v>
      </c>
      <c r="J554" s="488">
        <f t="shared" si="292"/>
        <v>118.51333333333332</v>
      </c>
      <c r="K554" s="488">
        <f t="shared" si="292"/>
        <v>42.592588948470059</v>
      </c>
      <c r="L554" s="489">
        <f t="shared" si="292"/>
        <v>0.3593906925955172</v>
      </c>
      <c r="M554" s="490">
        <f t="shared" si="272"/>
        <v>1.1068435729598147</v>
      </c>
      <c r="N554" s="491">
        <f t="shared" si="273"/>
        <v>0.13418078284309168</v>
      </c>
      <c r="O554" s="491">
        <f t="shared" si="274"/>
        <v>0.7316384343138167</v>
      </c>
      <c r="P554" s="491">
        <f t="shared" si="275"/>
        <v>0.26836156568618336</v>
      </c>
      <c r="Q554" s="492">
        <f t="shared" si="276"/>
        <v>0.80508469705855012</v>
      </c>
      <c r="R554" s="493"/>
      <c r="S554" s="488"/>
      <c r="T554" s="488"/>
      <c r="U554" s="489"/>
      <c r="V554" s="494">
        <f t="shared" si="277"/>
        <v>47.143333333333317</v>
      </c>
      <c r="W554" s="494">
        <f t="shared" si="278"/>
        <v>1.196</v>
      </c>
      <c r="X554" s="495">
        <f t="shared" si="279"/>
        <v>50.94073638237019</v>
      </c>
      <c r="Y554" s="496" t="str">
        <f t="shared" si="280"/>
        <v>Accept</v>
      </c>
      <c r="Z554" s="495"/>
      <c r="AA554" s="495"/>
      <c r="AB554" s="497"/>
      <c r="AC554" s="497"/>
      <c r="AD554" s="495"/>
      <c r="AE554" s="497"/>
      <c r="AF554" s="498"/>
      <c r="AG554" s="499"/>
      <c r="AH554" s="499"/>
      <c r="AI554" s="500"/>
      <c r="AJ554" s="552"/>
      <c r="AK554" s="552"/>
      <c r="AL554" s="552"/>
      <c r="AM554" s="401"/>
      <c r="AN554" s="401"/>
      <c r="AO554" s="401"/>
      <c r="AP554" s="401"/>
      <c r="AQ554" s="401"/>
      <c r="AR554" s="401"/>
      <c r="AS554" s="401"/>
      <c r="AT554" s="401"/>
      <c r="AU554" s="401"/>
      <c r="AV554" s="401"/>
      <c r="AW554" s="401"/>
      <c r="AX554" s="401"/>
      <c r="AY554" s="401"/>
      <c r="AZ554" s="401"/>
      <c r="BA554" s="401"/>
      <c r="BB554" s="401"/>
      <c r="BC554" s="401"/>
      <c r="BD554" s="401"/>
      <c r="BE554" s="401"/>
      <c r="BF554" s="401"/>
      <c r="BG554" s="401"/>
      <c r="BH554" s="401"/>
      <c r="BI554" s="401"/>
      <c r="BJ554" s="401"/>
      <c r="BK554" s="401"/>
      <c r="BL554" s="401"/>
      <c r="BM554" s="401"/>
      <c r="BN554" s="401"/>
      <c r="BO554" s="401"/>
      <c r="BP554" s="401"/>
      <c r="BQ554" s="401"/>
      <c r="BR554" s="401"/>
      <c r="BS554" s="401"/>
      <c r="BT554" s="401"/>
      <c r="BU554" s="401"/>
      <c r="BV554" s="401"/>
      <c r="BW554" s="401"/>
      <c r="BX554" s="401"/>
      <c r="BY554" s="401"/>
      <c r="BZ554" s="401"/>
      <c r="CA554" s="401"/>
      <c r="CB554" s="401"/>
      <c r="CC554" s="401"/>
      <c r="CD554" s="401"/>
      <c r="CE554" s="401"/>
      <c r="CF554" s="401"/>
      <c r="CG554" s="401"/>
      <c r="CH554" s="401"/>
      <c r="CI554" s="401"/>
      <c r="CJ554" s="401"/>
      <c r="CK554" s="401"/>
      <c r="CL554" s="401"/>
      <c r="CM554" s="401"/>
      <c r="CN554" s="401"/>
      <c r="CO554" s="401"/>
      <c r="CP554" s="401"/>
      <c r="CQ554" s="401"/>
      <c r="CR554" s="401"/>
      <c r="CS554" s="401"/>
      <c r="CT554" s="401"/>
      <c r="CU554" s="401"/>
      <c r="CV554" s="401"/>
      <c r="CW554" s="401"/>
      <c r="CX554" s="401"/>
      <c r="CY554" s="401"/>
      <c r="CZ554" s="401"/>
      <c r="DA554" s="401"/>
      <c r="DB554" s="401"/>
      <c r="DC554" s="401"/>
      <c r="DD554" s="401"/>
      <c r="DE554" s="401"/>
      <c r="DF554" s="401"/>
      <c r="DG554" s="401"/>
      <c r="DH554" s="401"/>
      <c r="DI554" s="401"/>
      <c r="DJ554" s="401"/>
      <c r="DK554" s="401"/>
      <c r="DL554" s="401"/>
      <c r="DM554" s="401"/>
      <c r="DN554" s="401"/>
      <c r="DO554" s="401"/>
      <c r="DP554" s="401"/>
      <c r="DQ554" s="401"/>
      <c r="DR554" s="401"/>
      <c r="DS554" s="401"/>
      <c r="DT554" s="401"/>
      <c r="DU554" s="401"/>
      <c r="DV554" s="401"/>
      <c r="DW554" s="401"/>
      <c r="DX554" s="401"/>
      <c r="DY554" s="401"/>
      <c r="DZ554" s="401"/>
      <c r="EA554" s="401"/>
      <c r="EB554" s="401"/>
      <c r="EC554" s="401"/>
      <c r="ED554" s="401"/>
      <c r="EE554" s="401"/>
      <c r="EF554" s="401"/>
      <c r="EG554" s="401"/>
      <c r="EH554" s="401"/>
      <c r="EI554" s="401"/>
      <c r="EJ554" s="401"/>
      <c r="EK554" s="401"/>
      <c r="EL554" s="401"/>
      <c r="EM554" s="401"/>
      <c r="EN554" s="401"/>
      <c r="EO554" s="401"/>
      <c r="EP554" s="401"/>
      <c r="EQ554" s="401"/>
      <c r="ER554" s="401"/>
      <c r="ES554" s="401"/>
      <c r="ET554" s="401"/>
      <c r="EU554" s="401"/>
      <c r="EV554" s="401"/>
      <c r="EW554" s="401"/>
      <c r="EX554" s="401"/>
      <c r="EY554" s="401"/>
      <c r="EZ554" s="401"/>
      <c r="FA554" s="401"/>
      <c r="FB554" s="401"/>
      <c r="FC554" s="401"/>
      <c r="FD554" s="401"/>
      <c r="FE554" s="401"/>
      <c r="FF554" s="401"/>
      <c r="FG554" s="401"/>
      <c r="FH554" s="401"/>
      <c r="FI554" s="401"/>
      <c r="FJ554" s="401"/>
      <c r="FK554" s="401"/>
      <c r="FL554" s="401"/>
      <c r="FM554" s="401"/>
      <c r="FN554" s="401"/>
      <c r="FO554" s="401"/>
      <c r="FP554" s="401"/>
      <c r="FQ554" s="401"/>
      <c r="FR554" s="401"/>
      <c r="FS554" s="401"/>
      <c r="FT554" s="401"/>
      <c r="FU554" s="401"/>
      <c r="FV554" s="401"/>
      <c r="FW554" s="401"/>
      <c r="FX554" s="401"/>
      <c r="FY554" s="401"/>
      <c r="FZ554" s="401"/>
      <c r="GA554" s="401"/>
      <c r="GB554" s="401"/>
      <c r="GC554" s="401"/>
      <c r="GD554" s="401"/>
      <c r="GE554" s="401"/>
      <c r="GF554" s="401"/>
      <c r="GG554" s="401"/>
      <c r="GH554" s="401"/>
      <c r="GI554" s="401"/>
      <c r="GJ554" s="401"/>
      <c r="GK554" s="401"/>
      <c r="GL554" s="401"/>
      <c r="GM554" s="401"/>
      <c r="GN554" s="401"/>
      <c r="GO554" s="401"/>
      <c r="GP554" s="401"/>
      <c r="GQ554" s="401"/>
      <c r="GR554" s="401"/>
      <c r="GS554" s="401"/>
      <c r="GT554" s="401"/>
      <c r="GU554" s="401"/>
      <c r="GV554" s="401"/>
      <c r="GW554" s="401"/>
      <c r="GX554" s="401"/>
      <c r="GY554" s="401"/>
      <c r="GZ554" s="401"/>
      <c r="HA554" s="401"/>
      <c r="HB554" s="401"/>
      <c r="HC554" s="401"/>
      <c r="HD554" s="401"/>
      <c r="HE554" s="401"/>
      <c r="HF554" s="401"/>
      <c r="HG554" s="401"/>
      <c r="HH554" s="401"/>
      <c r="HI554" s="401"/>
      <c r="HJ554" s="401"/>
      <c r="HK554" s="401"/>
      <c r="HL554" s="401"/>
      <c r="HM554" s="401"/>
      <c r="HN554" s="401"/>
      <c r="HO554" s="401"/>
      <c r="HP554" s="401"/>
      <c r="HQ554" s="401"/>
      <c r="HR554" s="401"/>
      <c r="HS554" s="401"/>
      <c r="HT554" s="401"/>
      <c r="HU554" s="401"/>
      <c r="HV554" s="401"/>
      <c r="HW554" s="401"/>
      <c r="HX554" s="401"/>
      <c r="HY554" s="401"/>
      <c r="HZ554" s="401"/>
      <c r="IA554" s="401"/>
      <c r="IB554" s="401"/>
      <c r="IC554" s="401"/>
      <c r="ID554" s="401"/>
      <c r="IE554" s="401"/>
      <c r="IF554" s="401"/>
      <c r="IG554" s="401"/>
      <c r="IH554" s="401"/>
      <c r="II554" s="401"/>
      <c r="IJ554" s="401"/>
      <c r="IK554" s="401"/>
      <c r="IL554" s="401"/>
      <c r="IM554" s="401"/>
      <c r="IN554" s="401"/>
      <c r="IO554" s="401"/>
      <c r="IP554" s="401"/>
      <c r="IQ554" s="401"/>
      <c r="IR554" s="401"/>
      <c r="IS554" s="401"/>
      <c r="IT554" s="401"/>
      <c r="IU554" s="401"/>
      <c r="IV554" s="401"/>
      <c r="IW554" s="401"/>
      <c r="IX554" s="401"/>
      <c r="IY554" s="401"/>
      <c r="IZ554" s="401"/>
      <c r="JA554" s="401"/>
      <c r="JB554" s="401"/>
      <c r="JC554" s="401"/>
      <c r="JD554" s="401"/>
      <c r="JE554" s="401"/>
      <c r="JF554" s="401"/>
      <c r="JG554" s="401"/>
      <c r="JH554" s="401"/>
      <c r="JI554" s="401"/>
      <c r="JJ554" s="401"/>
      <c r="JK554" s="401"/>
      <c r="JL554" s="401"/>
      <c r="JM554" s="401"/>
      <c r="JN554" s="401"/>
      <c r="JO554" s="401"/>
      <c r="JP554" s="401"/>
      <c r="JQ554" s="401"/>
      <c r="JR554" s="401"/>
      <c r="JS554" s="401"/>
      <c r="JT554" s="401"/>
      <c r="JU554" s="401"/>
      <c r="JV554" s="401"/>
      <c r="JW554" s="401"/>
      <c r="JX554" s="401"/>
      <c r="JY554" s="401"/>
      <c r="JZ554" s="401"/>
      <c r="KA554" s="401"/>
      <c r="KB554" s="401"/>
      <c r="KC554" s="401"/>
      <c r="KD554" s="401"/>
      <c r="KE554" s="401"/>
      <c r="KF554" s="401"/>
      <c r="KG554" s="401"/>
      <c r="KH554" s="401"/>
      <c r="KI554" s="401"/>
      <c r="KJ554" s="401"/>
      <c r="KK554" s="401"/>
      <c r="KL554" s="401"/>
      <c r="KM554" s="401"/>
      <c r="KN554" s="401"/>
      <c r="KO554" s="401"/>
      <c r="KP554" s="401"/>
      <c r="KQ554" s="401"/>
      <c r="KR554" s="401"/>
      <c r="KS554" s="401"/>
      <c r="KT554" s="401"/>
      <c r="KU554" s="401"/>
      <c r="KV554" s="401"/>
      <c r="KW554" s="401"/>
      <c r="KX554" s="401"/>
      <c r="KY554" s="401"/>
      <c r="KZ554" s="401"/>
      <c r="LA554" s="401"/>
      <c r="LB554" s="401"/>
      <c r="LC554" s="401"/>
      <c r="LD554" s="401"/>
      <c r="LE554" s="401"/>
      <c r="LF554" s="401"/>
      <c r="LG554" s="401"/>
      <c r="LH554" s="401"/>
      <c r="LI554" s="401"/>
      <c r="LJ554" s="401"/>
      <c r="LK554" s="401"/>
      <c r="LL554" s="401"/>
      <c r="LM554" s="401"/>
      <c r="LN554" s="401"/>
      <c r="LO554" s="401"/>
      <c r="LP554" s="401"/>
      <c r="LQ554" s="401"/>
      <c r="LR554" s="401"/>
      <c r="LS554" s="401"/>
      <c r="LT554" s="401"/>
      <c r="LU554" s="401"/>
      <c r="LV554" s="401"/>
      <c r="LW554" s="401"/>
      <c r="LX554" s="401"/>
      <c r="LY554" s="401"/>
      <c r="LZ554" s="401"/>
      <c r="MA554" s="401"/>
      <c r="MB554" s="401"/>
      <c r="MC554" s="401"/>
      <c r="MD554" s="401"/>
      <c r="ME554" s="401"/>
      <c r="MF554" s="401"/>
      <c r="MG554" s="401"/>
      <c r="MH554" s="401"/>
      <c r="MI554" s="401"/>
      <c r="MJ554" s="401"/>
      <c r="MK554" s="401"/>
      <c r="ML554" s="401"/>
      <c r="MM554" s="401"/>
      <c r="MN554" s="401"/>
      <c r="MO554" s="401"/>
      <c r="MP554" s="401"/>
      <c r="MQ554" s="401"/>
      <c r="MR554" s="401"/>
      <c r="MS554" s="401"/>
      <c r="MT554" s="401"/>
      <c r="MU554" s="401"/>
      <c r="MV554" s="401"/>
      <c r="MW554" s="401"/>
      <c r="MX554" s="401"/>
      <c r="MY554" s="401"/>
      <c r="MZ554" s="401"/>
      <c r="NA554" s="401"/>
      <c r="NB554" s="401"/>
      <c r="NC554" s="401"/>
      <c r="ND554" s="401"/>
      <c r="NE554" s="401"/>
      <c r="NF554" s="401"/>
      <c r="NG554" s="401"/>
      <c r="NH554" s="401"/>
      <c r="NI554" s="401"/>
      <c r="NJ554" s="401"/>
      <c r="NK554" s="401"/>
      <c r="NL554" s="401"/>
      <c r="NM554" s="401"/>
      <c r="NN554" s="401"/>
      <c r="NO554" s="401"/>
      <c r="NP554" s="401"/>
      <c r="NQ554" s="401"/>
      <c r="NR554" s="401"/>
      <c r="NS554" s="401"/>
      <c r="NT554" s="401"/>
      <c r="NU554" s="401"/>
      <c r="NV554" s="401"/>
      <c r="NW554" s="401"/>
      <c r="NX554" s="401"/>
      <c r="NY554" s="401"/>
      <c r="NZ554" s="401"/>
      <c r="OA554" s="401"/>
      <c r="OB554" s="401"/>
      <c r="OC554" s="401"/>
      <c r="OD554" s="401"/>
      <c r="OE554" s="401"/>
      <c r="OF554" s="401"/>
      <c r="OG554" s="401"/>
      <c r="OH554" s="401"/>
      <c r="OI554" s="401"/>
      <c r="OJ554" s="401"/>
      <c r="OK554" s="401"/>
      <c r="OL554" s="401"/>
      <c r="OM554" s="401"/>
      <c r="ON554" s="401"/>
      <c r="OO554" s="401"/>
      <c r="OP554" s="401"/>
      <c r="OQ554" s="401"/>
      <c r="OR554" s="401"/>
      <c r="OS554" s="401"/>
      <c r="OT554" s="401"/>
      <c r="OU554" s="401"/>
      <c r="OV554" s="401"/>
      <c r="OW554" s="401"/>
      <c r="OX554" s="401"/>
      <c r="OY554" s="401"/>
      <c r="OZ554" s="401"/>
      <c r="PA554" s="401"/>
      <c r="PB554" s="401"/>
      <c r="PC554" s="401"/>
      <c r="PD554" s="401"/>
      <c r="PE554" s="401"/>
      <c r="PF554" s="401"/>
      <c r="PG554" s="401"/>
      <c r="PH554" s="401"/>
      <c r="PI554" s="401"/>
      <c r="PJ554" s="401"/>
      <c r="PK554" s="401"/>
      <c r="PL554" s="401"/>
      <c r="PM554" s="401"/>
      <c r="PN554" s="401"/>
      <c r="PO554" s="401"/>
      <c r="PP554" s="401"/>
      <c r="PQ554" s="401"/>
      <c r="PR554" s="401"/>
      <c r="PS554" s="401"/>
      <c r="PT554" s="401"/>
      <c r="PU554" s="401"/>
      <c r="PV554" s="401"/>
      <c r="PW554" s="401"/>
      <c r="PX554" s="401"/>
      <c r="PY554" s="401"/>
      <c r="PZ554" s="401"/>
      <c r="QA554" s="401"/>
      <c r="QB554" s="401"/>
      <c r="QC554" s="401"/>
      <c r="QD554" s="401"/>
      <c r="QE554" s="401"/>
      <c r="QF554" s="401"/>
      <c r="QG554" s="401"/>
      <c r="QH554" s="401"/>
      <c r="QI554" s="401"/>
      <c r="QJ554" s="401"/>
      <c r="QK554" s="401"/>
      <c r="QL554" s="401"/>
      <c r="QM554" s="401"/>
      <c r="QN554" s="401"/>
      <c r="QO554" s="401"/>
      <c r="QP554" s="401"/>
      <c r="QQ554" s="401"/>
      <c r="QR554" s="401"/>
      <c r="QS554" s="401"/>
      <c r="QT554" s="401"/>
      <c r="QU554" s="401"/>
      <c r="QV554" s="401"/>
      <c r="QW554" s="401"/>
      <c r="QX554" s="401"/>
      <c r="QY554" s="401"/>
      <c r="QZ554" s="401"/>
      <c r="RA554" s="401"/>
      <c r="RB554" s="401"/>
      <c r="RC554" s="401"/>
      <c r="RD554" s="401"/>
      <c r="RE554" s="401"/>
      <c r="RF554" s="401"/>
      <c r="RG554" s="401"/>
      <c r="RH554" s="401"/>
      <c r="RI554" s="401"/>
      <c r="RJ554" s="401"/>
      <c r="RK554" s="401"/>
      <c r="RL554" s="401"/>
      <c r="RM554" s="401"/>
      <c r="RN554" s="401"/>
      <c r="RO554" s="401"/>
      <c r="RP554" s="401"/>
      <c r="RQ554" s="401"/>
      <c r="RR554" s="401"/>
      <c r="RS554" s="401"/>
      <c r="RT554" s="401"/>
      <c r="RU554" s="401"/>
      <c r="RV554" s="401"/>
      <c r="RW554" s="401"/>
      <c r="RX554" s="401"/>
      <c r="RY554" s="401"/>
      <c r="RZ554" s="401"/>
      <c r="SA554" s="401"/>
      <c r="SB554" s="401"/>
      <c r="SC554" s="401"/>
      <c r="SD554" s="401"/>
      <c r="SE554" s="401"/>
      <c r="SF554" s="401"/>
      <c r="SG554" s="401"/>
      <c r="SH554" s="401"/>
      <c r="SI554" s="401"/>
      <c r="SJ554" s="401"/>
      <c r="SK554" s="401"/>
      <c r="SL554" s="401"/>
      <c r="SM554" s="401"/>
      <c r="SN554" s="401"/>
      <c r="SO554" s="401"/>
      <c r="SP554" s="401"/>
      <c r="SQ554" s="401"/>
      <c r="SR554" s="401"/>
      <c r="SS554" s="401"/>
      <c r="ST554" s="401"/>
      <c r="SU554" s="401"/>
      <c r="SV554" s="401"/>
      <c r="SW554" s="401"/>
      <c r="SX554" s="401"/>
      <c r="SY554" s="401"/>
      <c r="SZ554" s="401"/>
      <c r="TA554" s="401"/>
      <c r="TB554" s="401"/>
      <c r="TC554" s="401"/>
      <c r="TD554" s="401"/>
      <c r="TE554" s="401"/>
      <c r="TF554" s="401"/>
      <c r="TG554" s="401"/>
      <c r="TH554" s="401"/>
      <c r="TI554" s="401"/>
      <c r="TJ554" s="401"/>
      <c r="TK554" s="401"/>
      <c r="TL554" s="401"/>
      <c r="TM554" s="401"/>
      <c r="TN554" s="401"/>
      <c r="TO554" s="401"/>
      <c r="TP554" s="401"/>
      <c r="TQ554" s="401"/>
      <c r="TR554" s="401"/>
      <c r="TS554" s="401"/>
      <c r="TT554" s="401"/>
      <c r="TU554" s="401"/>
      <c r="TV554" s="401"/>
      <c r="TW554" s="401"/>
      <c r="TX554" s="401"/>
      <c r="TY554" s="401"/>
      <c r="TZ554" s="401"/>
      <c r="UA554" s="401"/>
      <c r="UB554" s="401"/>
      <c r="UC554" s="401"/>
      <c r="UD554" s="401"/>
      <c r="UE554" s="401"/>
      <c r="UF554" s="401"/>
      <c r="UG554" s="401"/>
      <c r="UH554" s="401"/>
      <c r="UI554" s="401"/>
      <c r="UJ554" s="401"/>
      <c r="UK554" s="401"/>
      <c r="UL554" s="401"/>
      <c r="UM554" s="401"/>
    </row>
    <row r="555" spans="1:559" s="467" customFormat="1" ht="13.95" customHeight="1">
      <c r="A555" s="953"/>
      <c r="B555" s="450" t="s">
        <v>1952</v>
      </c>
      <c r="C555" s="451" t="s">
        <v>404</v>
      </c>
      <c r="D555" s="451" t="s">
        <v>1959</v>
      </c>
      <c r="E555" s="451" t="s">
        <v>1960</v>
      </c>
      <c r="F555" s="452">
        <v>97.25</v>
      </c>
      <c r="G555" s="452">
        <v>2.69</v>
      </c>
      <c r="H555" s="452">
        <v>8.92</v>
      </c>
      <c r="I555" s="453">
        <f>COUNT(F555:F558)</f>
        <v>4</v>
      </c>
      <c r="J555" s="458">
        <f>AVERAGE(F555:F558)</f>
        <v>102.84750000000001</v>
      </c>
      <c r="K555" s="458">
        <f>STDEV(F555:F558)</f>
        <v>25.046812671475731</v>
      </c>
      <c r="L555" s="459">
        <f>K555/J555</f>
        <v>0.24353351001702256</v>
      </c>
      <c r="M555" s="454">
        <f t="shared" si="272"/>
        <v>0.22348152930351325</v>
      </c>
      <c r="N555" s="455">
        <f t="shared" si="273"/>
        <v>0.41158037855709795</v>
      </c>
      <c r="O555" s="455">
        <f t="shared" si="274"/>
        <v>0.1768392428858041</v>
      </c>
      <c r="P555" s="455">
        <f t="shared" si="275"/>
        <v>0.8231607571141959</v>
      </c>
      <c r="Q555" s="456">
        <f t="shared" si="276"/>
        <v>3.2926430284567836</v>
      </c>
      <c r="R555" s="457">
        <f>COUNT(F555:F558)</f>
        <v>4</v>
      </c>
      <c r="S555" s="458">
        <f>AVERAGE(F555:F558)</f>
        <v>102.84750000000001</v>
      </c>
      <c r="T555" s="458">
        <f>STDEV(F555:F558)</f>
        <v>25.046812671475731</v>
      </c>
      <c r="U555" s="459">
        <f>T555/S555</f>
        <v>0.24353351001702256</v>
      </c>
      <c r="V555" s="460">
        <f t="shared" si="277"/>
        <v>5.5975000000000108</v>
      </c>
      <c r="W555" s="460">
        <f t="shared" si="278"/>
        <v>1.383</v>
      </c>
      <c r="X555" s="461">
        <f t="shared" si="279"/>
        <v>34.639741924650934</v>
      </c>
      <c r="Y555" s="462" t="str">
        <f t="shared" si="280"/>
        <v>Accept</v>
      </c>
      <c r="Z555" s="461"/>
      <c r="AA555" s="461"/>
      <c r="AB555" s="463"/>
      <c r="AC555" s="463"/>
      <c r="AD555" s="461"/>
      <c r="AE555" s="463"/>
      <c r="AF555" s="464">
        <f>COUNT(F555:F558)</f>
        <v>4</v>
      </c>
      <c r="AG555" s="465">
        <f>AVERAGE(F555:F558)</f>
        <v>102.84750000000001</v>
      </c>
      <c r="AH555" s="465">
        <f>STDEV(F555:F558)</f>
        <v>25.046812671475731</v>
      </c>
      <c r="AI555" s="466">
        <f>AH555/AG555</f>
        <v>0.24353351001702256</v>
      </c>
      <c r="AJ555" s="552"/>
      <c r="AK555" s="552"/>
      <c r="AL555" s="552"/>
      <c r="AM555" s="401"/>
      <c r="AN555" s="401"/>
      <c r="AO555" s="401"/>
      <c r="AP555" s="401"/>
      <c r="AQ555" s="401"/>
      <c r="AR555" s="401"/>
      <c r="AS555" s="401"/>
      <c r="AT555" s="401"/>
      <c r="AU555" s="401"/>
      <c r="AV555" s="401"/>
      <c r="AW555" s="401"/>
      <c r="AX555" s="401"/>
      <c r="AY555" s="401"/>
      <c r="AZ555" s="401"/>
      <c r="BA555" s="401"/>
      <c r="BB555" s="401"/>
      <c r="BC555" s="401"/>
      <c r="BD555" s="401"/>
      <c r="BE555" s="401"/>
      <c r="BF555" s="401"/>
      <c r="BG555" s="401"/>
      <c r="BH555" s="401"/>
      <c r="BI555" s="401"/>
      <c r="BJ555" s="401"/>
      <c r="BK555" s="401"/>
      <c r="BL555" s="401"/>
      <c r="BM555" s="401"/>
      <c r="BN555" s="401"/>
      <c r="BO555" s="401"/>
      <c r="BP555" s="401"/>
      <c r="BQ555" s="401"/>
      <c r="BR555" s="401"/>
      <c r="BS555" s="401"/>
      <c r="BT555" s="401"/>
      <c r="BU555" s="401"/>
      <c r="BV555" s="401"/>
      <c r="BW555" s="401"/>
      <c r="BX555" s="401"/>
      <c r="BY555" s="401"/>
      <c r="BZ555" s="401"/>
      <c r="CA555" s="401"/>
      <c r="CB555" s="401"/>
      <c r="CC555" s="401"/>
      <c r="CD555" s="401"/>
      <c r="CE555" s="401"/>
      <c r="CF555" s="401"/>
      <c r="CG555" s="401"/>
      <c r="CH555" s="401"/>
      <c r="CI555" s="401"/>
      <c r="CJ555" s="401"/>
      <c r="CK555" s="401"/>
      <c r="CL555" s="401"/>
      <c r="CM555" s="401"/>
      <c r="CN555" s="401"/>
      <c r="CO555" s="401"/>
      <c r="CP555" s="401"/>
      <c r="CQ555" s="401"/>
      <c r="CR555" s="401"/>
      <c r="CS555" s="401"/>
      <c r="CT555" s="401"/>
      <c r="CU555" s="401"/>
      <c r="CV555" s="401"/>
      <c r="CW555" s="401"/>
      <c r="CX555" s="401"/>
      <c r="CY555" s="401"/>
      <c r="CZ555" s="401"/>
      <c r="DA555" s="401"/>
      <c r="DB555" s="401"/>
      <c r="DC555" s="401"/>
      <c r="DD555" s="401"/>
      <c r="DE555" s="401"/>
      <c r="DF555" s="401"/>
      <c r="DG555" s="401"/>
      <c r="DH555" s="401"/>
      <c r="DI555" s="401"/>
      <c r="DJ555" s="401"/>
      <c r="DK555" s="401"/>
      <c r="DL555" s="401"/>
      <c r="DM555" s="401"/>
      <c r="DN555" s="401"/>
      <c r="DO555" s="401"/>
      <c r="DP555" s="401"/>
      <c r="DQ555" s="401"/>
      <c r="DR555" s="401"/>
      <c r="DS555" s="401"/>
      <c r="DT555" s="401"/>
      <c r="DU555" s="401"/>
      <c r="DV555" s="401"/>
      <c r="DW555" s="401"/>
      <c r="DX555" s="401"/>
      <c r="DY555" s="401"/>
      <c r="DZ555" s="401"/>
      <c r="EA555" s="401"/>
      <c r="EB555" s="401"/>
      <c r="EC555" s="401"/>
      <c r="ED555" s="401"/>
      <c r="EE555" s="401"/>
      <c r="EF555" s="401"/>
      <c r="EG555" s="401"/>
      <c r="EH555" s="401"/>
      <c r="EI555" s="401"/>
      <c r="EJ555" s="401"/>
      <c r="EK555" s="401"/>
      <c r="EL555" s="401"/>
      <c r="EM555" s="401"/>
      <c r="EN555" s="401"/>
      <c r="EO555" s="401"/>
      <c r="EP555" s="401"/>
      <c r="EQ555" s="401"/>
      <c r="ER555" s="401"/>
      <c r="ES555" s="401"/>
      <c r="ET555" s="401"/>
      <c r="EU555" s="401"/>
      <c r="EV555" s="401"/>
      <c r="EW555" s="401"/>
      <c r="EX555" s="401"/>
      <c r="EY555" s="401"/>
      <c r="EZ555" s="401"/>
      <c r="FA555" s="401"/>
      <c r="FB555" s="401"/>
      <c r="FC555" s="401"/>
      <c r="FD555" s="401"/>
      <c r="FE555" s="401"/>
      <c r="FF555" s="401"/>
      <c r="FG555" s="401"/>
      <c r="FH555" s="401"/>
      <c r="FI555" s="401"/>
      <c r="FJ555" s="401"/>
      <c r="FK555" s="401"/>
      <c r="FL555" s="401"/>
      <c r="FM555" s="401"/>
      <c r="FN555" s="401"/>
      <c r="FO555" s="401"/>
      <c r="FP555" s="401"/>
      <c r="FQ555" s="401"/>
      <c r="FR555" s="401"/>
      <c r="FS555" s="401"/>
      <c r="FT555" s="401"/>
      <c r="FU555" s="401"/>
      <c r="FV555" s="401"/>
      <c r="FW555" s="401"/>
      <c r="FX555" s="401"/>
      <c r="FY555" s="401"/>
      <c r="FZ555" s="401"/>
      <c r="GA555" s="401"/>
      <c r="GB555" s="401"/>
      <c r="GC555" s="401"/>
      <c r="GD555" s="401"/>
      <c r="GE555" s="401"/>
      <c r="GF555" s="401"/>
      <c r="GG555" s="401"/>
      <c r="GH555" s="401"/>
      <c r="GI555" s="401"/>
      <c r="GJ555" s="401"/>
      <c r="GK555" s="401"/>
      <c r="GL555" s="401"/>
      <c r="GM555" s="401"/>
      <c r="GN555" s="401"/>
      <c r="GO555" s="401"/>
      <c r="GP555" s="401"/>
      <c r="GQ555" s="401"/>
      <c r="GR555" s="401"/>
      <c r="GS555" s="401"/>
      <c r="GT555" s="401"/>
      <c r="GU555" s="401"/>
      <c r="GV555" s="401"/>
      <c r="GW555" s="401"/>
      <c r="GX555" s="401"/>
      <c r="GY555" s="401"/>
      <c r="GZ555" s="401"/>
      <c r="HA555" s="401"/>
      <c r="HB555" s="401"/>
      <c r="HC555" s="401"/>
      <c r="HD555" s="401"/>
      <c r="HE555" s="401"/>
      <c r="HF555" s="401"/>
      <c r="HG555" s="401"/>
      <c r="HH555" s="401"/>
      <c r="HI555" s="401"/>
      <c r="HJ555" s="401"/>
      <c r="HK555" s="401"/>
      <c r="HL555" s="401"/>
      <c r="HM555" s="401"/>
      <c r="HN555" s="401"/>
      <c r="HO555" s="401"/>
      <c r="HP555" s="401"/>
      <c r="HQ555" s="401"/>
      <c r="HR555" s="401"/>
      <c r="HS555" s="401"/>
      <c r="HT555" s="401"/>
      <c r="HU555" s="401"/>
      <c r="HV555" s="401"/>
      <c r="HW555" s="401"/>
      <c r="HX555" s="401"/>
      <c r="HY555" s="401"/>
      <c r="HZ555" s="401"/>
      <c r="IA555" s="401"/>
      <c r="IB555" s="401"/>
      <c r="IC555" s="401"/>
      <c r="ID555" s="401"/>
      <c r="IE555" s="401"/>
      <c r="IF555" s="401"/>
      <c r="IG555" s="401"/>
      <c r="IH555" s="401"/>
      <c r="II555" s="401"/>
      <c r="IJ555" s="401"/>
      <c r="IK555" s="401"/>
      <c r="IL555" s="401"/>
      <c r="IM555" s="401"/>
      <c r="IN555" s="401"/>
      <c r="IO555" s="401"/>
      <c r="IP555" s="401"/>
      <c r="IQ555" s="401"/>
      <c r="IR555" s="401"/>
      <c r="IS555" s="401"/>
      <c r="IT555" s="401"/>
      <c r="IU555" s="401"/>
      <c r="IV555" s="401"/>
      <c r="IW555" s="401"/>
      <c r="IX555" s="401"/>
      <c r="IY555" s="401"/>
      <c r="IZ555" s="401"/>
      <c r="JA555" s="401"/>
      <c r="JB555" s="401"/>
      <c r="JC555" s="401"/>
      <c r="JD555" s="401"/>
      <c r="JE555" s="401"/>
      <c r="JF555" s="401"/>
      <c r="JG555" s="401"/>
      <c r="JH555" s="401"/>
      <c r="JI555" s="401"/>
      <c r="JJ555" s="401"/>
      <c r="JK555" s="401"/>
      <c r="JL555" s="401"/>
      <c r="JM555" s="401"/>
      <c r="JN555" s="401"/>
      <c r="JO555" s="401"/>
      <c r="JP555" s="401"/>
      <c r="JQ555" s="401"/>
      <c r="JR555" s="401"/>
      <c r="JS555" s="401"/>
      <c r="JT555" s="401"/>
      <c r="JU555" s="401"/>
      <c r="JV555" s="401"/>
      <c r="JW555" s="401"/>
      <c r="JX555" s="401"/>
      <c r="JY555" s="401"/>
      <c r="JZ555" s="401"/>
      <c r="KA555" s="401"/>
      <c r="KB555" s="401"/>
      <c r="KC555" s="401"/>
      <c r="KD555" s="401"/>
      <c r="KE555" s="401"/>
      <c r="KF555" s="401"/>
      <c r="KG555" s="401"/>
      <c r="KH555" s="401"/>
      <c r="KI555" s="401"/>
      <c r="KJ555" s="401"/>
      <c r="KK555" s="401"/>
      <c r="KL555" s="401"/>
      <c r="KM555" s="401"/>
      <c r="KN555" s="401"/>
      <c r="KO555" s="401"/>
      <c r="KP555" s="401"/>
      <c r="KQ555" s="401"/>
      <c r="KR555" s="401"/>
      <c r="KS555" s="401"/>
      <c r="KT555" s="401"/>
      <c r="KU555" s="401"/>
      <c r="KV555" s="401"/>
      <c r="KW555" s="401"/>
      <c r="KX555" s="401"/>
      <c r="KY555" s="401"/>
      <c r="KZ555" s="401"/>
      <c r="LA555" s="401"/>
      <c r="LB555" s="401"/>
      <c r="LC555" s="401"/>
      <c r="LD555" s="401"/>
      <c r="LE555" s="401"/>
      <c r="LF555" s="401"/>
      <c r="LG555" s="401"/>
      <c r="LH555" s="401"/>
      <c r="LI555" s="401"/>
      <c r="LJ555" s="401"/>
      <c r="LK555" s="401"/>
      <c r="LL555" s="401"/>
      <c r="LM555" s="401"/>
      <c r="LN555" s="401"/>
      <c r="LO555" s="401"/>
      <c r="LP555" s="401"/>
      <c r="LQ555" s="401"/>
      <c r="LR555" s="401"/>
      <c r="LS555" s="401"/>
      <c r="LT555" s="401"/>
      <c r="LU555" s="401"/>
      <c r="LV555" s="401"/>
      <c r="LW555" s="401"/>
      <c r="LX555" s="401"/>
      <c r="LY555" s="401"/>
      <c r="LZ555" s="401"/>
      <c r="MA555" s="401"/>
      <c r="MB555" s="401"/>
      <c r="MC555" s="401"/>
      <c r="MD555" s="401"/>
      <c r="ME555" s="401"/>
      <c r="MF555" s="401"/>
      <c r="MG555" s="401"/>
      <c r="MH555" s="401"/>
      <c r="MI555" s="401"/>
      <c r="MJ555" s="401"/>
      <c r="MK555" s="401"/>
      <c r="ML555" s="401"/>
      <c r="MM555" s="401"/>
      <c r="MN555" s="401"/>
      <c r="MO555" s="401"/>
      <c r="MP555" s="401"/>
      <c r="MQ555" s="401"/>
      <c r="MR555" s="401"/>
      <c r="MS555" s="401"/>
      <c r="MT555" s="401"/>
      <c r="MU555" s="401"/>
      <c r="MV555" s="401"/>
      <c r="MW555" s="401"/>
      <c r="MX555" s="401"/>
      <c r="MY555" s="401"/>
      <c r="MZ555" s="401"/>
      <c r="NA555" s="401"/>
      <c r="NB555" s="401"/>
      <c r="NC555" s="401"/>
      <c r="ND555" s="401"/>
      <c r="NE555" s="401"/>
      <c r="NF555" s="401"/>
      <c r="NG555" s="401"/>
      <c r="NH555" s="401"/>
      <c r="NI555" s="401"/>
      <c r="NJ555" s="401"/>
      <c r="NK555" s="401"/>
      <c r="NL555" s="401"/>
      <c r="NM555" s="401"/>
      <c r="NN555" s="401"/>
      <c r="NO555" s="401"/>
      <c r="NP555" s="401"/>
      <c r="NQ555" s="401"/>
      <c r="NR555" s="401"/>
      <c r="NS555" s="401"/>
      <c r="NT555" s="401"/>
      <c r="NU555" s="401"/>
      <c r="NV555" s="401"/>
      <c r="NW555" s="401"/>
      <c r="NX555" s="401"/>
      <c r="NY555" s="401"/>
      <c r="NZ555" s="401"/>
      <c r="OA555" s="401"/>
      <c r="OB555" s="401"/>
      <c r="OC555" s="401"/>
      <c r="OD555" s="401"/>
      <c r="OE555" s="401"/>
      <c r="OF555" s="401"/>
      <c r="OG555" s="401"/>
      <c r="OH555" s="401"/>
      <c r="OI555" s="401"/>
      <c r="OJ555" s="401"/>
      <c r="OK555" s="401"/>
      <c r="OL555" s="401"/>
      <c r="OM555" s="401"/>
      <c r="ON555" s="401"/>
      <c r="OO555" s="401"/>
      <c r="OP555" s="401"/>
      <c r="OQ555" s="401"/>
      <c r="OR555" s="401"/>
      <c r="OS555" s="401"/>
      <c r="OT555" s="401"/>
      <c r="OU555" s="401"/>
      <c r="OV555" s="401"/>
      <c r="OW555" s="401"/>
      <c r="OX555" s="401"/>
      <c r="OY555" s="401"/>
      <c r="OZ555" s="401"/>
      <c r="PA555" s="401"/>
      <c r="PB555" s="401"/>
      <c r="PC555" s="401"/>
      <c r="PD555" s="401"/>
      <c r="PE555" s="401"/>
      <c r="PF555" s="401"/>
      <c r="PG555" s="401"/>
      <c r="PH555" s="401"/>
      <c r="PI555" s="401"/>
      <c r="PJ555" s="401"/>
      <c r="PK555" s="401"/>
      <c r="PL555" s="401"/>
      <c r="PM555" s="401"/>
      <c r="PN555" s="401"/>
      <c r="PO555" s="401"/>
      <c r="PP555" s="401"/>
      <c r="PQ555" s="401"/>
      <c r="PR555" s="401"/>
      <c r="PS555" s="401"/>
      <c r="PT555" s="401"/>
      <c r="PU555" s="401"/>
      <c r="PV555" s="401"/>
      <c r="PW555" s="401"/>
      <c r="PX555" s="401"/>
      <c r="PY555" s="401"/>
      <c r="PZ555" s="401"/>
      <c r="QA555" s="401"/>
      <c r="QB555" s="401"/>
      <c r="QC555" s="401"/>
      <c r="QD555" s="401"/>
      <c r="QE555" s="401"/>
      <c r="QF555" s="401"/>
      <c r="QG555" s="401"/>
      <c r="QH555" s="401"/>
      <c r="QI555" s="401"/>
      <c r="QJ555" s="401"/>
      <c r="QK555" s="401"/>
      <c r="QL555" s="401"/>
      <c r="QM555" s="401"/>
      <c r="QN555" s="401"/>
      <c r="QO555" s="401"/>
      <c r="QP555" s="401"/>
      <c r="QQ555" s="401"/>
      <c r="QR555" s="401"/>
      <c r="QS555" s="401"/>
      <c r="QT555" s="401"/>
      <c r="QU555" s="401"/>
      <c r="QV555" s="401"/>
      <c r="QW555" s="401"/>
      <c r="QX555" s="401"/>
      <c r="QY555" s="401"/>
      <c r="QZ555" s="401"/>
      <c r="RA555" s="401"/>
      <c r="RB555" s="401"/>
      <c r="RC555" s="401"/>
      <c r="RD555" s="401"/>
      <c r="RE555" s="401"/>
      <c r="RF555" s="401"/>
      <c r="RG555" s="401"/>
      <c r="RH555" s="401"/>
      <c r="RI555" s="401"/>
      <c r="RJ555" s="401"/>
      <c r="RK555" s="401"/>
      <c r="RL555" s="401"/>
      <c r="RM555" s="401"/>
      <c r="RN555" s="401"/>
      <c r="RO555" s="401"/>
      <c r="RP555" s="401"/>
      <c r="RQ555" s="401"/>
      <c r="RR555" s="401"/>
      <c r="RS555" s="401"/>
      <c r="RT555" s="401"/>
      <c r="RU555" s="401"/>
      <c r="RV555" s="401"/>
      <c r="RW555" s="401"/>
      <c r="RX555" s="401"/>
      <c r="RY555" s="401"/>
      <c r="RZ555" s="401"/>
      <c r="SA555" s="401"/>
      <c r="SB555" s="401"/>
      <c r="SC555" s="401"/>
      <c r="SD555" s="401"/>
      <c r="SE555" s="401"/>
      <c r="SF555" s="401"/>
      <c r="SG555" s="401"/>
      <c r="SH555" s="401"/>
      <c r="SI555" s="401"/>
      <c r="SJ555" s="401"/>
      <c r="SK555" s="401"/>
      <c r="SL555" s="401"/>
      <c r="SM555" s="401"/>
      <c r="SN555" s="401"/>
      <c r="SO555" s="401"/>
      <c r="SP555" s="401"/>
      <c r="SQ555" s="401"/>
      <c r="SR555" s="401"/>
      <c r="SS555" s="401"/>
      <c r="ST555" s="401"/>
      <c r="SU555" s="401"/>
      <c r="SV555" s="401"/>
      <c r="SW555" s="401"/>
      <c r="SX555" s="401"/>
      <c r="SY555" s="401"/>
      <c r="SZ555" s="401"/>
      <c r="TA555" s="401"/>
      <c r="TB555" s="401"/>
      <c r="TC555" s="401"/>
      <c r="TD555" s="401"/>
      <c r="TE555" s="401"/>
      <c r="TF555" s="401"/>
      <c r="TG555" s="401"/>
      <c r="TH555" s="401"/>
      <c r="TI555" s="401"/>
      <c r="TJ555" s="401"/>
      <c r="TK555" s="401"/>
      <c r="TL555" s="401"/>
      <c r="TM555" s="401"/>
      <c r="TN555" s="401"/>
      <c r="TO555" s="401"/>
      <c r="TP555" s="401"/>
      <c r="TQ555" s="401"/>
      <c r="TR555" s="401"/>
      <c r="TS555" s="401"/>
      <c r="TT555" s="401"/>
      <c r="TU555" s="401"/>
      <c r="TV555" s="401"/>
      <c r="TW555" s="401"/>
      <c r="TX555" s="401"/>
      <c r="TY555" s="401"/>
      <c r="TZ555" s="401"/>
      <c r="UA555" s="401"/>
      <c r="UB555" s="401"/>
      <c r="UC555" s="401"/>
      <c r="UD555" s="401"/>
      <c r="UE555" s="401"/>
      <c r="UF555" s="401"/>
      <c r="UG555" s="401"/>
      <c r="UH555" s="401"/>
      <c r="UI555" s="401"/>
      <c r="UJ555" s="401"/>
      <c r="UK555" s="401"/>
      <c r="UL555" s="401"/>
      <c r="UM555" s="401"/>
    </row>
    <row r="556" spans="1:559" s="401" customFormat="1" ht="13.95" customHeight="1">
      <c r="A556" s="953"/>
      <c r="B556" s="468" t="s">
        <v>1952</v>
      </c>
      <c r="C556" s="469" t="s">
        <v>404</v>
      </c>
      <c r="D556" s="469" t="s">
        <v>1961</v>
      </c>
      <c r="E556" s="469" t="s">
        <v>1962</v>
      </c>
      <c r="F556" s="470">
        <v>106.98</v>
      </c>
      <c r="G556" s="470">
        <v>3.1</v>
      </c>
      <c r="H556" s="470">
        <v>9.8800000000000008</v>
      </c>
      <c r="I556" s="471">
        <f t="shared" ref="I556:L558" si="293">I555</f>
        <v>4</v>
      </c>
      <c r="J556" s="472">
        <f t="shared" si="293"/>
        <v>102.84750000000001</v>
      </c>
      <c r="K556" s="472">
        <f t="shared" si="293"/>
        <v>25.046812671475731</v>
      </c>
      <c r="L556" s="473">
        <f t="shared" si="293"/>
        <v>0.24353351001702256</v>
      </c>
      <c r="M556" s="474">
        <f t="shared" si="272"/>
        <v>0.16499105312135154</v>
      </c>
      <c r="N556" s="475">
        <f t="shared" si="273"/>
        <v>0.56552448793890164</v>
      </c>
      <c r="O556" s="475">
        <f t="shared" si="274"/>
        <v>0.13104897587780329</v>
      </c>
      <c r="P556" s="475">
        <f t="shared" si="275"/>
        <v>0.86895102412219671</v>
      </c>
      <c r="Q556" s="476">
        <f t="shared" si="276"/>
        <v>3.4758040964887869</v>
      </c>
      <c r="R556" s="477"/>
      <c r="S556" s="472"/>
      <c r="T556" s="472"/>
      <c r="U556" s="473"/>
      <c r="V556" s="478">
        <f t="shared" si="277"/>
        <v>4.1324999999999932</v>
      </c>
      <c r="W556" s="478">
        <f t="shared" si="278"/>
        <v>1.383</v>
      </c>
      <c r="X556" s="479">
        <f t="shared" si="279"/>
        <v>34.639741924650934</v>
      </c>
      <c r="Y556" s="480" t="str">
        <f t="shared" si="280"/>
        <v>Accept</v>
      </c>
      <c r="Z556" s="479"/>
      <c r="AA556" s="479"/>
      <c r="AB556" s="481"/>
      <c r="AC556" s="481"/>
      <c r="AD556" s="479"/>
      <c r="AE556" s="481"/>
      <c r="AF556" s="464"/>
      <c r="AG556" s="482"/>
      <c r="AH556" s="482"/>
      <c r="AI556" s="483"/>
      <c r="AJ556" s="552"/>
      <c r="AK556" s="552"/>
      <c r="AL556" s="552"/>
    </row>
    <row r="557" spans="1:559" s="401" customFormat="1" ht="13.95" customHeight="1">
      <c r="A557" s="953"/>
      <c r="B557" s="468" t="s">
        <v>1952</v>
      </c>
      <c r="C557" s="469" t="s">
        <v>404</v>
      </c>
      <c r="D557" s="469" t="s">
        <v>1963</v>
      </c>
      <c r="E557" s="469" t="s">
        <v>1964</v>
      </c>
      <c r="F557" s="470">
        <v>133.85</v>
      </c>
      <c r="G557" s="470">
        <v>2.69</v>
      </c>
      <c r="H557" s="470">
        <v>12.12</v>
      </c>
      <c r="I557" s="471">
        <f t="shared" si="293"/>
        <v>4</v>
      </c>
      <c r="J557" s="472">
        <f t="shared" si="293"/>
        <v>102.84750000000001</v>
      </c>
      <c r="K557" s="472">
        <f t="shared" si="293"/>
        <v>25.046812671475731</v>
      </c>
      <c r="L557" s="473">
        <f t="shared" si="293"/>
        <v>0.24353351001702256</v>
      </c>
      <c r="M557" s="474">
        <f t="shared" si="272"/>
        <v>1.2377822442576423</v>
      </c>
      <c r="N557" s="475">
        <f t="shared" si="273"/>
        <v>0.89210159307429937</v>
      </c>
      <c r="O557" s="475">
        <f t="shared" si="274"/>
        <v>0.78420318614859874</v>
      </c>
      <c r="P557" s="475">
        <f t="shared" si="275"/>
        <v>0.21579681385140126</v>
      </c>
      <c r="Q557" s="476">
        <f t="shared" si="276"/>
        <v>0.86318725540560504</v>
      </c>
      <c r="R557" s="477"/>
      <c r="S557" s="472"/>
      <c r="T557" s="472"/>
      <c r="U557" s="473"/>
      <c r="V557" s="478">
        <f t="shared" si="277"/>
        <v>31.002499999999984</v>
      </c>
      <c r="W557" s="478">
        <f t="shared" si="278"/>
        <v>1.383</v>
      </c>
      <c r="X557" s="479">
        <f t="shared" si="279"/>
        <v>34.639741924650934</v>
      </c>
      <c r="Y557" s="480" t="str">
        <f t="shared" si="280"/>
        <v>Accept</v>
      </c>
      <c r="Z557" s="479"/>
      <c r="AA557" s="479"/>
      <c r="AB557" s="481"/>
      <c r="AC557" s="481"/>
      <c r="AD557" s="479"/>
      <c r="AE557" s="481"/>
      <c r="AF557" s="464"/>
      <c r="AG557" s="482"/>
      <c r="AH557" s="482"/>
      <c r="AI557" s="483"/>
      <c r="AJ557" s="552"/>
      <c r="AK557" s="552"/>
      <c r="AL557" s="552"/>
    </row>
    <row r="558" spans="1:559" s="501" customFormat="1" ht="13.95" customHeight="1">
      <c r="A558" s="954"/>
      <c r="B558" s="484" t="s">
        <v>1952</v>
      </c>
      <c r="C558" s="485" t="s">
        <v>404</v>
      </c>
      <c r="D558" s="485" t="s">
        <v>1965</v>
      </c>
      <c r="E558" s="485" t="s">
        <v>1966</v>
      </c>
      <c r="F558" s="486">
        <v>73.31</v>
      </c>
      <c r="G558" s="486">
        <v>1.78</v>
      </c>
      <c r="H558" s="486">
        <v>6.62</v>
      </c>
      <c r="I558" s="487">
        <f t="shared" si="293"/>
        <v>4</v>
      </c>
      <c r="J558" s="488">
        <f t="shared" si="293"/>
        <v>102.84750000000001</v>
      </c>
      <c r="K558" s="488">
        <f t="shared" si="293"/>
        <v>25.046812671475731</v>
      </c>
      <c r="L558" s="489">
        <f t="shared" si="293"/>
        <v>0.24353351001702256</v>
      </c>
      <c r="M558" s="490">
        <f t="shared" si="272"/>
        <v>1.1792917680754822</v>
      </c>
      <c r="N558" s="491">
        <f t="shared" si="273"/>
        <v>0.11914100752103837</v>
      </c>
      <c r="O558" s="491">
        <f t="shared" si="274"/>
        <v>0.7617179849579232</v>
      </c>
      <c r="P558" s="491">
        <f t="shared" si="275"/>
        <v>0.23828201504207674</v>
      </c>
      <c r="Q558" s="492">
        <f t="shared" si="276"/>
        <v>0.95312806016830698</v>
      </c>
      <c r="R558" s="493"/>
      <c r="S558" s="488"/>
      <c r="T558" s="488"/>
      <c r="U558" s="489"/>
      <c r="V558" s="494">
        <f t="shared" si="277"/>
        <v>29.537500000000009</v>
      </c>
      <c r="W558" s="494">
        <f t="shared" si="278"/>
        <v>1.383</v>
      </c>
      <c r="X558" s="495">
        <f t="shared" si="279"/>
        <v>34.639741924650934</v>
      </c>
      <c r="Y558" s="496" t="str">
        <f t="shared" si="280"/>
        <v>Accept</v>
      </c>
      <c r="Z558" s="495"/>
      <c r="AA558" s="495"/>
      <c r="AB558" s="497"/>
      <c r="AC558" s="497"/>
      <c r="AD558" s="495"/>
      <c r="AE558" s="497"/>
      <c r="AF558" s="498"/>
      <c r="AG558" s="499"/>
      <c r="AH558" s="499"/>
      <c r="AI558" s="500"/>
      <c r="AJ558" s="552"/>
      <c r="AK558" s="552"/>
      <c r="AL558" s="552"/>
      <c r="AM558" s="401"/>
      <c r="AN558" s="401"/>
      <c r="AO558" s="401"/>
      <c r="AP558" s="401"/>
      <c r="AQ558" s="401"/>
      <c r="AR558" s="401"/>
      <c r="AS558" s="401"/>
      <c r="AT558" s="401"/>
      <c r="AU558" s="401"/>
      <c r="AV558" s="401"/>
      <c r="AW558" s="401"/>
      <c r="AX558" s="401"/>
      <c r="AY558" s="401"/>
      <c r="AZ558" s="401"/>
      <c r="BA558" s="401"/>
      <c r="BB558" s="401"/>
      <c r="BC558" s="401"/>
      <c r="BD558" s="401"/>
      <c r="BE558" s="401"/>
      <c r="BF558" s="401"/>
      <c r="BG558" s="401"/>
      <c r="BH558" s="401"/>
      <c r="BI558" s="401"/>
      <c r="BJ558" s="401"/>
      <c r="BK558" s="401"/>
      <c r="BL558" s="401"/>
      <c r="BM558" s="401"/>
      <c r="BN558" s="401"/>
      <c r="BO558" s="401"/>
      <c r="BP558" s="401"/>
      <c r="BQ558" s="401"/>
      <c r="BR558" s="401"/>
      <c r="BS558" s="401"/>
      <c r="BT558" s="401"/>
      <c r="BU558" s="401"/>
      <c r="BV558" s="401"/>
      <c r="BW558" s="401"/>
      <c r="BX558" s="401"/>
      <c r="BY558" s="401"/>
      <c r="BZ558" s="401"/>
      <c r="CA558" s="401"/>
      <c r="CB558" s="401"/>
      <c r="CC558" s="401"/>
      <c r="CD558" s="401"/>
      <c r="CE558" s="401"/>
      <c r="CF558" s="401"/>
      <c r="CG558" s="401"/>
      <c r="CH558" s="401"/>
      <c r="CI558" s="401"/>
      <c r="CJ558" s="401"/>
      <c r="CK558" s="401"/>
      <c r="CL558" s="401"/>
      <c r="CM558" s="401"/>
      <c r="CN558" s="401"/>
      <c r="CO558" s="401"/>
      <c r="CP558" s="401"/>
      <c r="CQ558" s="401"/>
      <c r="CR558" s="401"/>
      <c r="CS558" s="401"/>
      <c r="CT558" s="401"/>
      <c r="CU558" s="401"/>
      <c r="CV558" s="401"/>
      <c r="CW558" s="401"/>
      <c r="CX558" s="401"/>
      <c r="CY558" s="401"/>
      <c r="CZ558" s="401"/>
      <c r="DA558" s="401"/>
      <c r="DB558" s="401"/>
      <c r="DC558" s="401"/>
      <c r="DD558" s="401"/>
      <c r="DE558" s="401"/>
      <c r="DF558" s="401"/>
      <c r="DG558" s="401"/>
      <c r="DH558" s="401"/>
      <c r="DI558" s="401"/>
      <c r="DJ558" s="401"/>
      <c r="DK558" s="401"/>
      <c r="DL558" s="401"/>
      <c r="DM558" s="401"/>
      <c r="DN558" s="401"/>
      <c r="DO558" s="401"/>
      <c r="DP558" s="401"/>
      <c r="DQ558" s="401"/>
      <c r="DR558" s="401"/>
      <c r="DS558" s="401"/>
      <c r="DT558" s="401"/>
      <c r="DU558" s="401"/>
      <c r="DV558" s="401"/>
      <c r="DW558" s="401"/>
      <c r="DX558" s="401"/>
      <c r="DY558" s="401"/>
      <c r="DZ558" s="401"/>
      <c r="EA558" s="401"/>
      <c r="EB558" s="401"/>
      <c r="EC558" s="401"/>
      <c r="ED558" s="401"/>
      <c r="EE558" s="401"/>
      <c r="EF558" s="401"/>
      <c r="EG558" s="401"/>
      <c r="EH558" s="401"/>
      <c r="EI558" s="401"/>
      <c r="EJ558" s="401"/>
      <c r="EK558" s="401"/>
      <c r="EL558" s="401"/>
      <c r="EM558" s="401"/>
      <c r="EN558" s="401"/>
      <c r="EO558" s="401"/>
      <c r="EP558" s="401"/>
      <c r="EQ558" s="401"/>
      <c r="ER558" s="401"/>
      <c r="ES558" s="401"/>
      <c r="ET558" s="401"/>
      <c r="EU558" s="401"/>
      <c r="EV558" s="401"/>
      <c r="EW558" s="401"/>
      <c r="EX558" s="401"/>
      <c r="EY558" s="401"/>
      <c r="EZ558" s="401"/>
      <c r="FA558" s="401"/>
      <c r="FB558" s="401"/>
      <c r="FC558" s="401"/>
      <c r="FD558" s="401"/>
      <c r="FE558" s="401"/>
      <c r="FF558" s="401"/>
      <c r="FG558" s="401"/>
      <c r="FH558" s="401"/>
      <c r="FI558" s="401"/>
      <c r="FJ558" s="401"/>
      <c r="FK558" s="401"/>
      <c r="FL558" s="401"/>
      <c r="FM558" s="401"/>
      <c r="FN558" s="401"/>
      <c r="FO558" s="401"/>
      <c r="FP558" s="401"/>
      <c r="FQ558" s="401"/>
      <c r="FR558" s="401"/>
      <c r="FS558" s="401"/>
      <c r="FT558" s="401"/>
      <c r="FU558" s="401"/>
      <c r="FV558" s="401"/>
      <c r="FW558" s="401"/>
      <c r="FX558" s="401"/>
      <c r="FY558" s="401"/>
      <c r="FZ558" s="401"/>
      <c r="GA558" s="401"/>
      <c r="GB558" s="401"/>
      <c r="GC558" s="401"/>
      <c r="GD558" s="401"/>
      <c r="GE558" s="401"/>
      <c r="GF558" s="401"/>
      <c r="GG558" s="401"/>
      <c r="GH558" s="401"/>
      <c r="GI558" s="401"/>
      <c r="GJ558" s="401"/>
      <c r="GK558" s="401"/>
      <c r="GL558" s="401"/>
      <c r="GM558" s="401"/>
      <c r="GN558" s="401"/>
      <c r="GO558" s="401"/>
      <c r="GP558" s="401"/>
      <c r="GQ558" s="401"/>
      <c r="GR558" s="401"/>
      <c r="GS558" s="401"/>
      <c r="GT558" s="401"/>
      <c r="GU558" s="401"/>
      <c r="GV558" s="401"/>
      <c r="GW558" s="401"/>
      <c r="GX558" s="401"/>
      <c r="GY558" s="401"/>
      <c r="GZ558" s="401"/>
      <c r="HA558" s="401"/>
      <c r="HB558" s="401"/>
      <c r="HC558" s="401"/>
      <c r="HD558" s="401"/>
      <c r="HE558" s="401"/>
      <c r="HF558" s="401"/>
      <c r="HG558" s="401"/>
      <c r="HH558" s="401"/>
      <c r="HI558" s="401"/>
      <c r="HJ558" s="401"/>
      <c r="HK558" s="401"/>
      <c r="HL558" s="401"/>
      <c r="HM558" s="401"/>
      <c r="HN558" s="401"/>
      <c r="HO558" s="401"/>
      <c r="HP558" s="401"/>
      <c r="HQ558" s="401"/>
      <c r="HR558" s="401"/>
      <c r="HS558" s="401"/>
      <c r="HT558" s="401"/>
      <c r="HU558" s="401"/>
      <c r="HV558" s="401"/>
      <c r="HW558" s="401"/>
      <c r="HX558" s="401"/>
      <c r="HY558" s="401"/>
      <c r="HZ558" s="401"/>
      <c r="IA558" s="401"/>
      <c r="IB558" s="401"/>
      <c r="IC558" s="401"/>
      <c r="ID558" s="401"/>
      <c r="IE558" s="401"/>
      <c r="IF558" s="401"/>
      <c r="IG558" s="401"/>
      <c r="IH558" s="401"/>
      <c r="II558" s="401"/>
      <c r="IJ558" s="401"/>
      <c r="IK558" s="401"/>
      <c r="IL558" s="401"/>
      <c r="IM558" s="401"/>
      <c r="IN558" s="401"/>
      <c r="IO558" s="401"/>
      <c r="IP558" s="401"/>
      <c r="IQ558" s="401"/>
      <c r="IR558" s="401"/>
      <c r="IS558" s="401"/>
      <c r="IT558" s="401"/>
      <c r="IU558" s="401"/>
      <c r="IV558" s="401"/>
      <c r="IW558" s="401"/>
      <c r="IX558" s="401"/>
      <c r="IY558" s="401"/>
      <c r="IZ558" s="401"/>
      <c r="JA558" s="401"/>
      <c r="JB558" s="401"/>
      <c r="JC558" s="401"/>
      <c r="JD558" s="401"/>
      <c r="JE558" s="401"/>
      <c r="JF558" s="401"/>
      <c r="JG558" s="401"/>
      <c r="JH558" s="401"/>
      <c r="JI558" s="401"/>
      <c r="JJ558" s="401"/>
      <c r="JK558" s="401"/>
      <c r="JL558" s="401"/>
      <c r="JM558" s="401"/>
      <c r="JN558" s="401"/>
      <c r="JO558" s="401"/>
      <c r="JP558" s="401"/>
      <c r="JQ558" s="401"/>
      <c r="JR558" s="401"/>
      <c r="JS558" s="401"/>
      <c r="JT558" s="401"/>
      <c r="JU558" s="401"/>
      <c r="JV558" s="401"/>
      <c r="JW558" s="401"/>
      <c r="JX558" s="401"/>
      <c r="JY558" s="401"/>
      <c r="JZ558" s="401"/>
      <c r="KA558" s="401"/>
      <c r="KB558" s="401"/>
      <c r="KC558" s="401"/>
      <c r="KD558" s="401"/>
      <c r="KE558" s="401"/>
      <c r="KF558" s="401"/>
      <c r="KG558" s="401"/>
      <c r="KH558" s="401"/>
      <c r="KI558" s="401"/>
      <c r="KJ558" s="401"/>
      <c r="KK558" s="401"/>
      <c r="KL558" s="401"/>
      <c r="KM558" s="401"/>
      <c r="KN558" s="401"/>
      <c r="KO558" s="401"/>
      <c r="KP558" s="401"/>
      <c r="KQ558" s="401"/>
      <c r="KR558" s="401"/>
      <c r="KS558" s="401"/>
      <c r="KT558" s="401"/>
      <c r="KU558" s="401"/>
      <c r="KV558" s="401"/>
      <c r="KW558" s="401"/>
      <c r="KX558" s="401"/>
      <c r="KY558" s="401"/>
      <c r="KZ558" s="401"/>
      <c r="LA558" s="401"/>
      <c r="LB558" s="401"/>
      <c r="LC558" s="401"/>
      <c r="LD558" s="401"/>
      <c r="LE558" s="401"/>
      <c r="LF558" s="401"/>
      <c r="LG558" s="401"/>
      <c r="LH558" s="401"/>
      <c r="LI558" s="401"/>
      <c r="LJ558" s="401"/>
      <c r="LK558" s="401"/>
      <c r="LL558" s="401"/>
      <c r="LM558" s="401"/>
      <c r="LN558" s="401"/>
      <c r="LO558" s="401"/>
      <c r="LP558" s="401"/>
      <c r="LQ558" s="401"/>
      <c r="LR558" s="401"/>
      <c r="LS558" s="401"/>
      <c r="LT558" s="401"/>
      <c r="LU558" s="401"/>
      <c r="LV558" s="401"/>
      <c r="LW558" s="401"/>
      <c r="LX558" s="401"/>
      <c r="LY558" s="401"/>
      <c r="LZ558" s="401"/>
      <c r="MA558" s="401"/>
      <c r="MB558" s="401"/>
      <c r="MC558" s="401"/>
      <c r="MD558" s="401"/>
      <c r="ME558" s="401"/>
      <c r="MF558" s="401"/>
      <c r="MG558" s="401"/>
      <c r="MH558" s="401"/>
      <c r="MI558" s="401"/>
      <c r="MJ558" s="401"/>
      <c r="MK558" s="401"/>
      <c r="ML558" s="401"/>
      <c r="MM558" s="401"/>
      <c r="MN558" s="401"/>
      <c r="MO558" s="401"/>
      <c r="MP558" s="401"/>
      <c r="MQ558" s="401"/>
      <c r="MR558" s="401"/>
      <c r="MS558" s="401"/>
      <c r="MT558" s="401"/>
      <c r="MU558" s="401"/>
      <c r="MV558" s="401"/>
      <c r="MW558" s="401"/>
      <c r="MX558" s="401"/>
      <c r="MY558" s="401"/>
      <c r="MZ558" s="401"/>
      <c r="NA558" s="401"/>
      <c r="NB558" s="401"/>
      <c r="NC558" s="401"/>
      <c r="ND558" s="401"/>
      <c r="NE558" s="401"/>
      <c r="NF558" s="401"/>
      <c r="NG558" s="401"/>
      <c r="NH558" s="401"/>
      <c r="NI558" s="401"/>
      <c r="NJ558" s="401"/>
      <c r="NK558" s="401"/>
      <c r="NL558" s="401"/>
      <c r="NM558" s="401"/>
      <c r="NN558" s="401"/>
      <c r="NO558" s="401"/>
      <c r="NP558" s="401"/>
      <c r="NQ558" s="401"/>
      <c r="NR558" s="401"/>
      <c r="NS558" s="401"/>
      <c r="NT558" s="401"/>
      <c r="NU558" s="401"/>
      <c r="NV558" s="401"/>
      <c r="NW558" s="401"/>
      <c r="NX558" s="401"/>
      <c r="NY558" s="401"/>
      <c r="NZ558" s="401"/>
      <c r="OA558" s="401"/>
      <c r="OB558" s="401"/>
      <c r="OC558" s="401"/>
      <c r="OD558" s="401"/>
      <c r="OE558" s="401"/>
      <c r="OF558" s="401"/>
      <c r="OG558" s="401"/>
      <c r="OH558" s="401"/>
      <c r="OI558" s="401"/>
      <c r="OJ558" s="401"/>
      <c r="OK558" s="401"/>
      <c r="OL558" s="401"/>
      <c r="OM558" s="401"/>
      <c r="ON558" s="401"/>
      <c r="OO558" s="401"/>
      <c r="OP558" s="401"/>
      <c r="OQ558" s="401"/>
      <c r="OR558" s="401"/>
      <c r="OS558" s="401"/>
      <c r="OT558" s="401"/>
      <c r="OU558" s="401"/>
      <c r="OV558" s="401"/>
      <c r="OW558" s="401"/>
      <c r="OX558" s="401"/>
      <c r="OY558" s="401"/>
      <c r="OZ558" s="401"/>
      <c r="PA558" s="401"/>
      <c r="PB558" s="401"/>
      <c r="PC558" s="401"/>
      <c r="PD558" s="401"/>
      <c r="PE558" s="401"/>
      <c r="PF558" s="401"/>
      <c r="PG558" s="401"/>
      <c r="PH558" s="401"/>
      <c r="PI558" s="401"/>
      <c r="PJ558" s="401"/>
      <c r="PK558" s="401"/>
      <c r="PL558" s="401"/>
      <c r="PM558" s="401"/>
      <c r="PN558" s="401"/>
      <c r="PO558" s="401"/>
      <c r="PP558" s="401"/>
      <c r="PQ558" s="401"/>
      <c r="PR558" s="401"/>
      <c r="PS558" s="401"/>
      <c r="PT558" s="401"/>
      <c r="PU558" s="401"/>
      <c r="PV558" s="401"/>
      <c r="PW558" s="401"/>
      <c r="PX558" s="401"/>
      <c r="PY558" s="401"/>
      <c r="PZ558" s="401"/>
      <c r="QA558" s="401"/>
      <c r="QB558" s="401"/>
      <c r="QC558" s="401"/>
      <c r="QD558" s="401"/>
      <c r="QE558" s="401"/>
      <c r="QF558" s="401"/>
      <c r="QG558" s="401"/>
      <c r="QH558" s="401"/>
      <c r="QI558" s="401"/>
      <c r="QJ558" s="401"/>
      <c r="QK558" s="401"/>
      <c r="QL558" s="401"/>
      <c r="QM558" s="401"/>
      <c r="QN558" s="401"/>
      <c r="QO558" s="401"/>
      <c r="QP558" s="401"/>
      <c r="QQ558" s="401"/>
      <c r="QR558" s="401"/>
      <c r="QS558" s="401"/>
      <c r="QT558" s="401"/>
      <c r="QU558" s="401"/>
      <c r="QV558" s="401"/>
      <c r="QW558" s="401"/>
      <c r="QX558" s="401"/>
      <c r="QY558" s="401"/>
      <c r="QZ558" s="401"/>
      <c r="RA558" s="401"/>
      <c r="RB558" s="401"/>
      <c r="RC558" s="401"/>
      <c r="RD558" s="401"/>
      <c r="RE558" s="401"/>
      <c r="RF558" s="401"/>
      <c r="RG558" s="401"/>
      <c r="RH558" s="401"/>
      <c r="RI558" s="401"/>
      <c r="RJ558" s="401"/>
      <c r="RK558" s="401"/>
      <c r="RL558" s="401"/>
      <c r="RM558" s="401"/>
      <c r="RN558" s="401"/>
      <c r="RO558" s="401"/>
      <c r="RP558" s="401"/>
      <c r="RQ558" s="401"/>
      <c r="RR558" s="401"/>
      <c r="RS558" s="401"/>
      <c r="RT558" s="401"/>
      <c r="RU558" s="401"/>
      <c r="RV558" s="401"/>
      <c r="RW558" s="401"/>
      <c r="RX558" s="401"/>
      <c r="RY558" s="401"/>
      <c r="RZ558" s="401"/>
      <c r="SA558" s="401"/>
      <c r="SB558" s="401"/>
      <c r="SC558" s="401"/>
      <c r="SD558" s="401"/>
      <c r="SE558" s="401"/>
      <c r="SF558" s="401"/>
      <c r="SG558" s="401"/>
      <c r="SH558" s="401"/>
      <c r="SI558" s="401"/>
      <c r="SJ558" s="401"/>
      <c r="SK558" s="401"/>
      <c r="SL558" s="401"/>
      <c r="SM558" s="401"/>
      <c r="SN558" s="401"/>
      <c r="SO558" s="401"/>
      <c r="SP558" s="401"/>
      <c r="SQ558" s="401"/>
      <c r="SR558" s="401"/>
      <c r="SS558" s="401"/>
      <c r="ST558" s="401"/>
      <c r="SU558" s="401"/>
      <c r="SV558" s="401"/>
      <c r="SW558" s="401"/>
      <c r="SX558" s="401"/>
      <c r="SY558" s="401"/>
      <c r="SZ558" s="401"/>
      <c r="TA558" s="401"/>
      <c r="TB558" s="401"/>
      <c r="TC558" s="401"/>
      <c r="TD558" s="401"/>
      <c r="TE558" s="401"/>
      <c r="TF558" s="401"/>
      <c r="TG558" s="401"/>
      <c r="TH558" s="401"/>
      <c r="TI558" s="401"/>
      <c r="TJ558" s="401"/>
      <c r="TK558" s="401"/>
      <c r="TL558" s="401"/>
      <c r="TM558" s="401"/>
      <c r="TN558" s="401"/>
      <c r="TO558" s="401"/>
      <c r="TP558" s="401"/>
      <c r="TQ558" s="401"/>
      <c r="TR558" s="401"/>
      <c r="TS558" s="401"/>
      <c r="TT558" s="401"/>
      <c r="TU558" s="401"/>
      <c r="TV558" s="401"/>
      <c r="TW558" s="401"/>
      <c r="TX558" s="401"/>
      <c r="TY558" s="401"/>
      <c r="TZ558" s="401"/>
      <c r="UA558" s="401"/>
      <c r="UB558" s="401"/>
      <c r="UC558" s="401"/>
      <c r="UD558" s="401"/>
      <c r="UE558" s="401"/>
      <c r="UF558" s="401"/>
      <c r="UG558" s="401"/>
      <c r="UH558" s="401"/>
      <c r="UI558" s="401"/>
      <c r="UJ558" s="401"/>
      <c r="UK558" s="401"/>
      <c r="UL558" s="401"/>
      <c r="UM558" s="401"/>
    </row>
    <row r="559" spans="1:559" s="467" customFormat="1" ht="13.95" customHeight="1">
      <c r="A559" s="952" t="s">
        <v>1967</v>
      </c>
      <c r="B559" s="450" t="s">
        <v>1118</v>
      </c>
      <c r="C559" s="451" t="s">
        <v>696</v>
      </c>
      <c r="D559" s="451" t="s">
        <v>1968</v>
      </c>
      <c r="E559" s="451" t="s">
        <v>1969</v>
      </c>
      <c r="F559" s="452">
        <v>0.2</v>
      </c>
      <c r="G559" s="452">
        <v>0.03</v>
      </c>
      <c r="H559" s="452">
        <v>0.04</v>
      </c>
      <c r="I559" s="453">
        <f>COUNT(F559:F561)</f>
        <v>3</v>
      </c>
      <c r="J559" s="458">
        <f>AVERAGE(F559:F561)</f>
        <v>2.1133333333333333</v>
      </c>
      <c r="K559" s="458">
        <f>STDEV(F559:F561)</f>
        <v>3.1593881264151973</v>
      </c>
      <c r="L559" s="459">
        <f>K559/J559</f>
        <v>1.4949786087138157</v>
      </c>
      <c r="M559" s="454">
        <f t="shared" si="272"/>
        <v>0.60560249541239453</v>
      </c>
      <c r="N559" s="455">
        <f t="shared" si="273"/>
        <v>0.27238937244146577</v>
      </c>
      <c r="O559" s="455">
        <f t="shared" si="274"/>
        <v>0.45522125511706846</v>
      </c>
      <c r="P559" s="455">
        <f t="shared" si="275"/>
        <v>0.54477874488293154</v>
      </c>
      <c r="Q559" s="456">
        <f t="shared" si="276"/>
        <v>1.6343362346487946</v>
      </c>
      <c r="R559" s="457">
        <f>COUNT(F559:F561)</f>
        <v>3</v>
      </c>
      <c r="S559" s="458">
        <f>AVERAGE(F559:F561)</f>
        <v>2.1133333333333333</v>
      </c>
      <c r="T559" s="458">
        <f>STDEV(F559:F561)</f>
        <v>3.1593881264151973</v>
      </c>
      <c r="U559" s="459">
        <f t="shared" ref="U559" si="294">T559/S559</f>
        <v>1.4949786087138157</v>
      </c>
      <c r="V559" s="460">
        <f t="shared" si="277"/>
        <v>1.9133333333333333</v>
      </c>
      <c r="W559" s="460">
        <f t="shared" si="278"/>
        <v>1.196</v>
      </c>
      <c r="X559" s="461">
        <f t="shared" si="279"/>
        <v>3.7786281991925756</v>
      </c>
      <c r="Y559" s="462" t="str">
        <f t="shared" si="280"/>
        <v>Accept</v>
      </c>
      <c r="Z559" s="461"/>
      <c r="AA559" s="461"/>
      <c r="AB559" s="463"/>
      <c r="AC559" s="463"/>
      <c r="AD559" s="461"/>
      <c r="AE559" s="463"/>
      <c r="AF559" s="464">
        <f>COUNT(F559:F561)</f>
        <v>3</v>
      </c>
      <c r="AG559" s="465">
        <f>AVERAGE(F559:F561)</f>
        <v>2.1133333333333333</v>
      </c>
      <c r="AH559" s="465">
        <f>STDEV(F559:F561)</f>
        <v>3.1593881264151973</v>
      </c>
      <c r="AI559" s="466">
        <f>AH559/AG559</f>
        <v>1.4949786087138157</v>
      </c>
      <c r="AJ559" s="552"/>
      <c r="AK559" s="552"/>
      <c r="AL559" s="552"/>
      <c r="AM559" s="401"/>
      <c r="AN559" s="401"/>
      <c r="AO559" s="401"/>
      <c r="AP559" s="401"/>
      <c r="AQ559" s="401"/>
      <c r="AR559" s="401"/>
      <c r="AS559" s="401"/>
      <c r="AT559" s="401"/>
      <c r="AU559" s="401"/>
      <c r="AV559" s="401"/>
      <c r="AW559" s="401"/>
      <c r="AX559" s="401"/>
      <c r="AY559" s="401"/>
      <c r="AZ559" s="401"/>
      <c r="BA559" s="401"/>
      <c r="BB559" s="401"/>
      <c r="BC559" s="401"/>
      <c r="BD559" s="401"/>
      <c r="BE559" s="401"/>
      <c r="BF559" s="401"/>
      <c r="BG559" s="401"/>
      <c r="BH559" s="401"/>
      <c r="BI559" s="401"/>
      <c r="BJ559" s="401"/>
      <c r="BK559" s="401"/>
      <c r="BL559" s="401"/>
      <c r="BM559" s="401"/>
      <c r="BN559" s="401"/>
      <c r="BO559" s="401"/>
      <c r="BP559" s="401"/>
      <c r="BQ559" s="401"/>
      <c r="BR559" s="401"/>
      <c r="BS559" s="401"/>
      <c r="BT559" s="401"/>
      <c r="BU559" s="401"/>
      <c r="BV559" s="401"/>
      <c r="BW559" s="401"/>
      <c r="BX559" s="401"/>
      <c r="BY559" s="401"/>
      <c r="BZ559" s="401"/>
      <c r="CA559" s="401"/>
      <c r="CB559" s="401"/>
      <c r="CC559" s="401"/>
      <c r="CD559" s="401"/>
      <c r="CE559" s="401"/>
      <c r="CF559" s="401"/>
      <c r="CG559" s="401"/>
      <c r="CH559" s="401"/>
      <c r="CI559" s="401"/>
      <c r="CJ559" s="401"/>
      <c r="CK559" s="401"/>
      <c r="CL559" s="401"/>
      <c r="CM559" s="401"/>
      <c r="CN559" s="401"/>
      <c r="CO559" s="401"/>
      <c r="CP559" s="401"/>
      <c r="CQ559" s="401"/>
      <c r="CR559" s="401"/>
      <c r="CS559" s="401"/>
      <c r="CT559" s="401"/>
      <c r="CU559" s="401"/>
      <c r="CV559" s="401"/>
      <c r="CW559" s="401"/>
      <c r="CX559" s="401"/>
      <c r="CY559" s="401"/>
      <c r="CZ559" s="401"/>
      <c r="DA559" s="401"/>
      <c r="DB559" s="401"/>
      <c r="DC559" s="401"/>
      <c r="DD559" s="401"/>
      <c r="DE559" s="401"/>
      <c r="DF559" s="401"/>
      <c r="DG559" s="401"/>
      <c r="DH559" s="401"/>
      <c r="DI559" s="401"/>
      <c r="DJ559" s="401"/>
      <c r="DK559" s="401"/>
      <c r="DL559" s="401"/>
      <c r="DM559" s="401"/>
      <c r="DN559" s="401"/>
      <c r="DO559" s="401"/>
      <c r="DP559" s="401"/>
      <c r="DQ559" s="401"/>
      <c r="DR559" s="401"/>
      <c r="DS559" s="401"/>
      <c r="DT559" s="401"/>
      <c r="DU559" s="401"/>
      <c r="DV559" s="401"/>
      <c r="DW559" s="401"/>
      <c r="DX559" s="401"/>
      <c r="DY559" s="401"/>
      <c r="DZ559" s="401"/>
      <c r="EA559" s="401"/>
      <c r="EB559" s="401"/>
      <c r="EC559" s="401"/>
      <c r="ED559" s="401"/>
      <c r="EE559" s="401"/>
      <c r="EF559" s="401"/>
      <c r="EG559" s="401"/>
      <c r="EH559" s="401"/>
      <c r="EI559" s="401"/>
      <c r="EJ559" s="401"/>
      <c r="EK559" s="401"/>
      <c r="EL559" s="401"/>
      <c r="EM559" s="401"/>
      <c r="EN559" s="401"/>
      <c r="EO559" s="401"/>
      <c r="EP559" s="401"/>
      <c r="EQ559" s="401"/>
      <c r="ER559" s="401"/>
      <c r="ES559" s="401"/>
      <c r="ET559" s="401"/>
      <c r="EU559" s="401"/>
      <c r="EV559" s="401"/>
      <c r="EW559" s="401"/>
      <c r="EX559" s="401"/>
      <c r="EY559" s="401"/>
      <c r="EZ559" s="401"/>
      <c r="FA559" s="401"/>
      <c r="FB559" s="401"/>
      <c r="FC559" s="401"/>
      <c r="FD559" s="401"/>
      <c r="FE559" s="401"/>
      <c r="FF559" s="401"/>
      <c r="FG559" s="401"/>
      <c r="FH559" s="401"/>
      <c r="FI559" s="401"/>
      <c r="FJ559" s="401"/>
      <c r="FK559" s="401"/>
      <c r="FL559" s="401"/>
      <c r="FM559" s="401"/>
      <c r="FN559" s="401"/>
      <c r="FO559" s="401"/>
      <c r="FP559" s="401"/>
      <c r="FQ559" s="401"/>
      <c r="FR559" s="401"/>
      <c r="FS559" s="401"/>
      <c r="FT559" s="401"/>
      <c r="FU559" s="401"/>
      <c r="FV559" s="401"/>
      <c r="FW559" s="401"/>
      <c r="FX559" s="401"/>
      <c r="FY559" s="401"/>
      <c r="FZ559" s="401"/>
      <c r="GA559" s="401"/>
      <c r="GB559" s="401"/>
      <c r="GC559" s="401"/>
      <c r="GD559" s="401"/>
      <c r="GE559" s="401"/>
      <c r="GF559" s="401"/>
      <c r="GG559" s="401"/>
      <c r="GH559" s="401"/>
      <c r="GI559" s="401"/>
      <c r="GJ559" s="401"/>
      <c r="GK559" s="401"/>
      <c r="GL559" s="401"/>
      <c r="GM559" s="401"/>
      <c r="GN559" s="401"/>
      <c r="GO559" s="401"/>
      <c r="GP559" s="401"/>
      <c r="GQ559" s="401"/>
      <c r="GR559" s="401"/>
      <c r="GS559" s="401"/>
      <c r="GT559" s="401"/>
      <c r="GU559" s="401"/>
      <c r="GV559" s="401"/>
      <c r="GW559" s="401"/>
      <c r="GX559" s="401"/>
      <c r="GY559" s="401"/>
      <c r="GZ559" s="401"/>
      <c r="HA559" s="401"/>
      <c r="HB559" s="401"/>
      <c r="HC559" s="401"/>
      <c r="HD559" s="401"/>
      <c r="HE559" s="401"/>
      <c r="HF559" s="401"/>
      <c r="HG559" s="401"/>
      <c r="HH559" s="401"/>
      <c r="HI559" s="401"/>
      <c r="HJ559" s="401"/>
      <c r="HK559" s="401"/>
      <c r="HL559" s="401"/>
      <c r="HM559" s="401"/>
      <c r="HN559" s="401"/>
      <c r="HO559" s="401"/>
      <c r="HP559" s="401"/>
      <c r="HQ559" s="401"/>
      <c r="HR559" s="401"/>
      <c r="HS559" s="401"/>
      <c r="HT559" s="401"/>
      <c r="HU559" s="401"/>
      <c r="HV559" s="401"/>
      <c r="HW559" s="401"/>
      <c r="HX559" s="401"/>
      <c r="HY559" s="401"/>
      <c r="HZ559" s="401"/>
      <c r="IA559" s="401"/>
      <c r="IB559" s="401"/>
      <c r="IC559" s="401"/>
      <c r="ID559" s="401"/>
      <c r="IE559" s="401"/>
      <c r="IF559" s="401"/>
      <c r="IG559" s="401"/>
      <c r="IH559" s="401"/>
      <c r="II559" s="401"/>
      <c r="IJ559" s="401"/>
      <c r="IK559" s="401"/>
      <c r="IL559" s="401"/>
      <c r="IM559" s="401"/>
      <c r="IN559" s="401"/>
      <c r="IO559" s="401"/>
      <c r="IP559" s="401"/>
      <c r="IQ559" s="401"/>
      <c r="IR559" s="401"/>
      <c r="IS559" s="401"/>
      <c r="IT559" s="401"/>
      <c r="IU559" s="401"/>
      <c r="IV559" s="401"/>
      <c r="IW559" s="401"/>
      <c r="IX559" s="401"/>
      <c r="IY559" s="401"/>
      <c r="IZ559" s="401"/>
      <c r="JA559" s="401"/>
      <c r="JB559" s="401"/>
      <c r="JC559" s="401"/>
      <c r="JD559" s="401"/>
      <c r="JE559" s="401"/>
      <c r="JF559" s="401"/>
      <c r="JG559" s="401"/>
      <c r="JH559" s="401"/>
      <c r="JI559" s="401"/>
      <c r="JJ559" s="401"/>
      <c r="JK559" s="401"/>
      <c r="JL559" s="401"/>
      <c r="JM559" s="401"/>
      <c r="JN559" s="401"/>
      <c r="JO559" s="401"/>
      <c r="JP559" s="401"/>
      <c r="JQ559" s="401"/>
      <c r="JR559" s="401"/>
      <c r="JS559" s="401"/>
      <c r="JT559" s="401"/>
      <c r="JU559" s="401"/>
      <c r="JV559" s="401"/>
      <c r="JW559" s="401"/>
      <c r="JX559" s="401"/>
      <c r="JY559" s="401"/>
      <c r="JZ559" s="401"/>
      <c r="KA559" s="401"/>
      <c r="KB559" s="401"/>
      <c r="KC559" s="401"/>
      <c r="KD559" s="401"/>
      <c r="KE559" s="401"/>
      <c r="KF559" s="401"/>
      <c r="KG559" s="401"/>
      <c r="KH559" s="401"/>
      <c r="KI559" s="401"/>
      <c r="KJ559" s="401"/>
      <c r="KK559" s="401"/>
      <c r="KL559" s="401"/>
      <c r="KM559" s="401"/>
      <c r="KN559" s="401"/>
      <c r="KO559" s="401"/>
      <c r="KP559" s="401"/>
      <c r="KQ559" s="401"/>
      <c r="KR559" s="401"/>
      <c r="KS559" s="401"/>
      <c r="KT559" s="401"/>
      <c r="KU559" s="401"/>
      <c r="KV559" s="401"/>
      <c r="KW559" s="401"/>
      <c r="KX559" s="401"/>
      <c r="KY559" s="401"/>
      <c r="KZ559" s="401"/>
      <c r="LA559" s="401"/>
      <c r="LB559" s="401"/>
      <c r="LC559" s="401"/>
      <c r="LD559" s="401"/>
      <c r="LE559" s="401"/>
      <c r="LF559" s="401"/>
      <c r="LG559" s="401"/>
      <c r="LH559" s="401"/>
      <c r="LI559" s="401"/>
      <c r="LJ559" s="401"/>
      <c r="LK559" s="401"/>
      <c r="LL559" s="401"/>
      <c r="LM559" s="401"/>
      <c r="LN559" s="401"/>
      <c r="LO559" s="401"/>
      <c r="LP559" s="401"/>
      <c r="LQ559" s="401"/>
      <c r="LR559" s="401"/>
      <c r="LS559" s="401"/>
      <c r="LT559" s="401"/>
      <c r="LU559" s="401"/>
      <c r="LV559" s="401"/>
      <c r="LW559" s="401"/>
      <c r="LX559" s="401"/>
      <c r="LY559" s="401"/>
      <c r="LZ559" s="401"/>
      <c r="MA559" s="401"/>
      <c r="MB559" s="401"/>
      <c r="MC559" s="401"/>
      <c r="MD559" s="401"/>
      <c r="ME559" s="401"/>
      <c r="MF559" s="401"/>
      <c r="MG559" s="401"/>
      <c r="MH559" s="401"/>
      <c r="MI559" s="401"/>
      <c r="MJ559" s="401"/>
      <c r="MK559" s="401"/>
      <c r="ML559" s="401"/>
      <c r="MM559" s="401"/>
      <c r="MN559" s="401"/>
      <c r="MO559" s="401"/>
      <c r="MP559" s="401"/>
      <c r="MQ559" s="401"/>
      <c r="MR559" s="401"/>
      <c r="MS559" s="401"/>
      <c r="MT559" s="401"/>
      <c r="MU559" s="401"/>
      <c r="MV559" s="401"/>
      <c r="MW559" s="401"/>
      <c r="MX559" s="401"/>
      <c r="MY559" s="401"/>
      <c r="MZ559" s="401"/>
      <c r="NA559" s="401"/>
      <c r="NB559" s="401"/>
      <c r="NC559" s="401"/>
      <c r="ND559" s="401"/>
      <c r="NE559" s="401"/>
      <c r="NF559" s="401"/>
      <c r="NG559" s="401"/>
      <c r="NH559" s="401"/>
      <c r="NI559" s="401"/>
      <c r="NJ559" s="401"/>
      <c r="NK559" s="401"/>
      <c r="NL559" s="401"/>
      <c r="NM559" s="401"/>
      <c r="NN559" s="401"/>
      <c r="NO559" s="401"/>
      <c r="NP559" s="401"/>
      <c r="NQ559" s="401"/>
      <c r="NR559" s="401"/>
      <c r="NS559" s="401"/>
      <c r="NT559" s="401"/>
      <c r="NU559" s="401"/>
      <c r="NV559" s="401"/>
      <c r="NW559" s="401"/>
      <c r="NX559" s="401"/>
      <c r="NY559" s="401"/>
      <c r="NZ559" s="401"/>
      <c r="OA559" s="401"/>
      <c r="OB559" s="401"/>
      <c r="OC559" s="401"/>
      <c r="OD559" s="401"/>
      <c r="OE559" s="401"/>
      <c r="OF559" s="401"/>
      <c r="OG559" s="401"/>
      <c r="OH559" s="401"/>
      <c r="OI559" s="401"/>
      <c r="OJ559" s="401"/>
      <c r="OK559" s="401"/>
      <c r="OL559" s="401"/>
      <c r="OM559" s="401"/>
      <c r="ON559" s="401"/>
      <c r="OO559" s="401"/>
      <c r="OP559" s="401"/>
      <c r="OQ559" s="401"/>
      <c r="OR559" s="401"/>
      <c r="OS559" s="401"/>
      <c r="OT559" s="401"/>
      <c r="OU559" s="401"/>
      <c r="OV559" s="401"/>
      <c r="OW559" s="401"/>
      <c r="OX559" s="401"/>
      <c r="OY559" s="401"/>
      <c r="OZ559" s="401"/>
      <c r="PA559" s="401"/>
      <c r="PB559" s="401"/>
      <c r="PC559" s="401"/>
      <c r="PD559" s="401"/>
      <c r="PE559" s="401"/>
      <c r="PF559" s="401"/>
      <c r="PG559" s="401"/>
      <c r="PH559" s="401"/>
      <c r="PI559" s="401"/>
      <c r="PJ559" s="401"/>
      <c r="PK559" s="401"/>
      <c r="PL559" s="401"/>
      <c r="PM559" s="401"/>
      <c r="PN559" s="401"/>
      <c r="PO559" s="401"/>
      <c r="PP559" s="401"/>
      <c r="PQ559" s="401"/>
      <c r="PR559" s="401"/>
      <c r="PS559" s="401"/>
      <c r="PT559" s="401"/>
      <c r="PU559" s="401"/>
      <c r="PV559" s="401"/>
      <c r="PW559" s="401"/>
      <c r="PX559" s="401"/>
      <c r="PY559" s="401"/>
      <c r="PZ559" s="401"/>
      <c r="QA559" s="401"/>
      <c r="QB559" s="401"/>
      <c r="QC559" s="401"/>
      <c r="QD559" s="401"/>
      <c r="QE559" s="401"/>
      <c r="QF559" s="401"/>
      <c r="QG559" s="401"/>
      <c r="QH559" s="401"/>
      <c r="QI559" s="401"/>
      <c r="QJ559" s="401"/>
      <c r="QK559" s="401"/>
      <c r="QL559" s="401"/>
      <c r="QM559" s="401"/>
      <c r="QN559" s="401"/>
      <c r="QO559" s="401"/>
      <c r="QP559" s="401"/>
      <c r="QQ559" s="401"/>
      <c r="QR559" s="401"/>
      <c r="QS559" s="401"/>
      <c r="QT559" s="401"/>
      <c r="QU559" s="401"/>
      <c r="QV559" s="401"/>
      <c r="QW559" s="401"/>
      <c r="QX559" s="401"/>
      <c r="QY559" s="401"/>
      <c r="QZ559" s="401"/>
      <c r="RA559" s="401"/>
      <c r="RB559" s="401"/>
      <c r="RC559" s="401"/>
      <c r="RD559" s="401"/>
      <c r="RE559" s="401"/>
      <c r="RF559" s="401"/>
      <c r="RG559" s="401"/>
      <c r="RH559" s="401"/>
      <c r="RI559" s="401"/>
      <c r="RJ559" s="401"/>
      <c r="RK559" s="401"/>
      <c r="RL559" s="401"/>
      <c r="RM559" s="401"/>
      <c r="RN559" s="401"/>
      <c r="RO559" s="401"/>
      <c r="RP559" s="401"/>
      <c r="RQ559" s="401"/>
      <c r="RR559" s="401"/>
      <c r="RS559" s="401"/>
      <c r="RT559" s="401"/>
      <c r="RU559" s="401"/>
      <c r="RV559" s="401"/>
      <c r="RW559" s="401"/>
      <c r="RX559" s="401"/>
      <c r="RY559" s="401"/>
      <c r="RZ559" s="401"/>
      <c r="SA559" s="401"/>
      <c r="SB559" s="401"/>
      <c r="SC559" s="401"/>
      <c r="SD559" s="401"/>
      <c r="SE559" s="401"/>
      <c r="SF559" s="401"/>
      <c r="SG559" s="401"/>
      <c r="SH559" s="401"/>
      <c r="SI559" s="401"/>
      <c r="SJ559" s="401"/>
      <c r="SK559" s="401"/>
      <c r="SL559" s="401"/>
      <c r="SM559" s="401"/>
      <c r="SN559" s="401"/>
      <c r="SO559" s="401"/>
      <c r="SP559" s="401"/>
      <c r="SQ559" s="401"/>
      <c r="SR559" s="401"/>
      <c r="SS559" s="401"/>
      <c r="ST559" s="401"/>
      <c r="SU559" s="401"/>
      <c r="SV559" s="401"/>
      <c r="SW559" s="401"/>
      <c r="SX559" s="401"/>
      <c r="SY559" s="401"/>
      <c r="SZ559" s="401"/>
      <c r="TA559" s="401"/>
      <c r="TB559" s="401"/>
      <c r="TC559" s="401"/>
      <c r="TD559" s="401"/>
      <c r="TE559" s="401"/>
      <c r="TF559" s="401"/>
      <c r="TG559" s="401"/>
      <c r="TH559" s="401"/>
      <c r="TI559" s="401"/>
      <c r="TJ559" s="401"/>
      <c r="TK559" s="401"/>
      <c r="TL559" s="401"/>
      <c r="TM559" s="401"/>
      <c r="TN559" s="401"/>
      <c r="TO559" s="401"/>
      <c r="TP559" s="401"/>
      <c r="TQ559" s="401"/>
      <c r="TR559" s="401"/>
      <c r="TS559" s="401"/>
      <c r="TT559" s="401"/>
      <c r="TU559" s="401"/>
      <c r="TV559" s="401"/>
      <c r="TW559" s="401"/>
      <c r="TX559" s="401"/>
      <c r="TY559" s="401"/>
      <c r="TZ559" s="401"/>
      <c r="UA559" s="401"/>
      <c r="UB559" s="401"/>
      <c r="UC559" s="401"/>
      <c r="UD559" s="401"/>
      <c r="UE559" s="401"/>
      <c r="UF559" s="401"/>
      <c r="UG559" s="401"/>
      <c r="UH559" s="401"/>
      <c r="UI559" s="401"/>
      <c r="UJ559" s="401"/>
      <c r="UK559" s="401"/>
      <c r="UL559" s="401"/>
      <c r="UM559" s="401"/>
    </row>
    <row r="560" spans="1:559" s="401" customFormat="1" ht="13.95" customHeight="1">
      <c r="A560" s="953"/>
      <c r="B560" s="468" t="s">
        <v>1118</v>
      </c>
      <c r="C560" s="469" t="s">
        <v>696</v>
      </c>
      <c r="D560" s="469" t="s">
        <v>1970</v>
      </c>
      <c r="E560" s="469" t="s">
        <v>1971</v>
      </c>
      <c r="F560" s="470">
        <v>0.38</v>
      </c>
      <c r="G560" s="470">
        <v>0.04</v>
      </c>
      <c r="H560" s="470">
        <v>0.05</v>
      </c>
      <c r="I560" s="471">
        <f t="shared" ref="I560:L561" si="295">I559</f>
        <v>3</v>
      </c>
      <c r="J560" s="472">
        <f t="shared" si="295"/>
        <v>2.1133333333333333</v>
      </c>
      <c r="K560" s="472">
        <f t="shared" si="295"/>
        <v>3.1593881264151973</v>
      </c>
      <c r="L560" s="473">
        <f t="shared" si="295"/>
        <v>1.4949786087138157</v>
      </c>
      <c r="M560" s="474">
        <f t="shared" si="272"/>
        <v>0.54862943835269196</v>
      </c>
      <c r="N560" s="475">
        <f t="shared" si="273"/>
        <v>0.29162988953527968</v>
      </c>
      <c r="O560" s="475">
        <f t="shared" si="274"/>
        <v>0.41674022092944063</v>
      </c>
      <c r="P560" s="475">
        <f t="shared" si="275"/>
        <v>0.58325977907055937</v>
      </c>
      <c r="Q560" s="476">
        <f t="shared" si="276"/>
        <v>1.7497793372116781</v>
      </c>
      <c r="R560" s="477"/>
      <c r="S560" s="472"/>
      <c r="T560" s="472"/>
      <c r="U560" s="473"/>
      <c r="V560" s="478">
        <f t="shared" si="277"/>
        <v>1.7333333333333334</v>
      </c>
      <c r="W560" s="478">
        <f t="shared" si="278"/>
        <v>1.196</v>
      </c>
      <c r="X560" s="479">
        <f t="shared" si="279"/>
        <v>3.7786281991925756</v>
      </c>
      <c r="Y560" s="480" t="str">
        <f t="shared" si="280"/>
        <v>Accept</v>
      </c>
      <c r="Z560" s="479"/>
      <c r="AA560" s="479"/>
      <c r="AB560" s="481"/>
      <c r="AC560" s="481"/>
      <c r="AD560" s="479"/>
      <c r="AE560" s="481"/>
      <c r="AF560" s="464"/>
      <c r="AG560" s="482"/>
      <c r="AH560" s="482"/>
      <c r="AI560" s="483"/>
      <c r="AJ560" s="552"/>
      <c r="AK560" s="552"/>
      <c r="AL560" s="552"/>
    </row>
    <row r="561" spans="1:559" s="501" customFormat="1" ht="13.95" customHeight="1">
      <c r="A561" s="954"/>
      <c r="B561" s="484" t="s">
        <v>1118</v>
      </c>
      <c r="C561" s="485" t="s">
        <v>696</v>
      </c>
      <c r="D561" s="485" t="s">
        <v>1972</v>
      </c>
      <c r="E561" s="485" t="s">
        <v>1973</v>
      </c>
      <c r="F561" s="486">
        <v>5.76</v>
      </c>
      <c r="G561" s="486">
        <v>0.15</v>
      </c>
      <c r="H561" s="486">
        <v>0.51</v>
      </c>
      <c r="I561" s="487">
        <f t="shared" si="295"/>
        <v>3</v>
      </c>
      <c r="J561" s="488">
        <f t="shared" si="295"/>
        <v>2.1133333333333333</v>
      </c>
      <c r="K561" s="488">
        <f t="shared" si="295"/>
        <v>3.1593881264151973</v>
      </c>
      <c r="L561" s="489">
        <f t="shared" si="295"/>
        <v>1.4949786087138157</v>
      </c>
      <c r="M561" s="490">
        <f t="shared" si="272"/>
        <v>1.1542319337650864</v>
      </c>
      <c r="N561" s="491">
        <f t="shared" si="273"/>
        <v>0.87579745316018265</v>
      </c>
      <c r="O561" s="491">
        <f t="shared" si="274"/>
        <v>0.7515949063203653</v>
      </c>
      <c r="P561" s="491">
        <f t="shared" si="275"/>
        <v>0.2484050936796347</v>
      </c>
      <c r="Q561" s="492">
        <f t="shared" si="276"/>
        <v>0.74521528103890411</v>
      </c>
      <c r="R561" s="493"/>
      <c r="S561" s="488"/>
      <c r="T561" s="488"/>
      <c r="U561" s="489"/>
      <c r="V561" s="494">
        <f t="shared" si="277"/>
        <v>3.6466666666666665</v>
      </c>
      <c r="W561" s="494">
        <f t="shared" si="278"/>
        <v>1.196</v>
      </c>
      <c r="X561" s="495">
        <f t="shared" si="279"/>
        <v>3.7786281991925756</v>
      </c>
      <c r="Y561" s="496" t="str">
        <f t="shared" si="280"/>
        <v>Accept</v>
      </c>
      <c r="Z561" s="495"/>
      <c r="AA561" s="495"/>
      <c r="AB561" s="497"/>
      <c r="AC561" s="497"/>
      <c r="AD561" s="495"/>
      <c r="AE561" s="497"/>
      <c r="AF561" s="498"/>
      <c r="AG561" s="499"/>
      <c r="AH561" s="499"/>
      <c r="AI561" s="500"/>
      <c r="AJ561" s="552"/>
      <c r="AK561" s="552"/>
      <c r="AL561" s="552"/>
      <c r="AM561" s="401"/>
      <c r="AN561" s="401"/>
      <c r="AO561" s="401"/>
      <c r="AP561" s="401"/>
      <c r="AQ561" s="401"/>
      <c r="AR561" s="401"/>
      <c r="AS561" s="401"/>
      <c r="AT561" s="401"/>
      <c r="AU561" s="401"/>
      <c r="AV561" s="401"/>
      <c r="AW561" s="401"/>
      <c r="AX561" s="401"/>
      <c r="AY561" s="401"/>
      <c r="AZ561" s="401"/>
      <c r="BA561" s="401"/>
      <c r="BB561" s="401"/>
      <c r="BC561" s="401"/>
      <c r="BD561" s="401"/>
      <c r="BE561" s="401"/>
      <c r="BF561" s="401"/>
      <c r="BG561" s="401"/>
      <c r="BH561" s="401"/>
      <c r="BI561" s="401"/>
      <c r="BJ561" s="401"/>
      <c r="BK561" s="401"/>
      <c r="BL561" s="401"/>
      <c r="BM561" s="401"/>
      <c r="BN561" s="401"/>
      <c r="BO561" s="401"/>
      <c r="BP561" s="401"/>
      <c r="BQ561" s="401"/>
      <c r="BR561" s="401"/>
      <c r="BS561" s="401"/>
      <c r="BT561" s="401"/>
      <c r="BU561" s="401"/>
      <c r="BV561" s="401"/>
      <c r="BW561" s="401"/>
      <c r="BX561" s="401"/>
      <c r="BY561" s="401"/>
      <c r="BZ561" s="401"/>
      <c r="CA561" s="401"/>
      <c r="CB561" s="401"/>
      <c r="CC561" s="401"/>
      <c r="CD561" s="401"/>
      <c r="CE561" s="401"/>
      <c r="CF561" s="401"/>
      <c r="CG561" s="401"/>
      <c r="CH561" s="401"/>
      <c r="CI561" s="401"/>
      <c r="CJ561" s="401"/>
      <c r="CK561" s="401"/>
      <c r="CL561" s="401"/>
      <c r="CM561" s="401"/>
      <c r="CN561" s="401"/>
      <c r="CO561" s="401"/>
      <c r="CP561" s="401"/>
      <c r="CQ561" s="401"/>
      <c r="CR561" s="401"/>
      <c r="CS561" s="401"/>
      <c r="CT561" s="401"/>
      <c r="CU561" s="401"/>
      <c r="CV561" s="401"/>
      <c r="CW561" s="401"/>
      <c r="CX561" s="401"/>
      <c r="CY561" s="401"/>
      <c r="CZ561" s="401"/>
      <c r="DA561" s="401"/>
      <c r="DB561" s="401"/>
      <c r="DC561" s="401"/>
      <c r="DD561" s="401"/>
      <c r="DE561" s="401"/>
      <c r="DF561" s="401"/>
      <c r="DG561" s="401"/>
      <c r="DH561" s="401"/>
      <c r="DI561" s="401"/>
      <c r="DJ561" s="401"/>
      <c r="DK561" s="401"/>
      <c r="DL561" s="401"/>
      <c r="DM561" s="401"/>
      <c r="DN561" s="401"/>
      <c r="DO561" s="401"/>
      <c r="DP561" s="401"/>
      <c r="DQ561" s="401"/>
      <c r="DR561" s="401"/>
      <c r="DS561" s="401"/>
      <c r="DT561" s="401"/>
      <c r="DU561" s="401"/>
      <c r="DV561" s="401"/>
      <c r="DW561" s="401"/>
      <c r="DX561" s="401"/>
      <c r="DY561" s="401"/>
      <c r="DZ561" s="401"/>
      <c r="EA561" s="401"/>
      <c r="EB561" s="401"/>
      <c r="EC561" s="401"/>
      <c r="ED561" s="401"/>
      <c r="EE561" s="401"/>
      <c r="EF561" s="401"/>
      <c r="EG561" s="401"/>
      <c r="EH561" s="401"/>
      <c r="EI561" s="401"/>
      <c r="EJ561" s="401"/>
      <c r="EK561" s="401"/>
      <c r="EL561" s="401"/>
      <c r="EM561" s="401"/>
      <c r="EN561" s="401"/>
      <c r="EO561" s="401"/>
      <c r="EP561" s="401"/>
      <c r="EQ561" s="401"/>
      <c r="ER561" s="401"/>
      <c r="ES561" s="401"/>
      <c r="ET561" s="401"/>
      <c r="EU561" s="401"/>
      <c r="EV561" s="401"/>
      <c r="EW561" s="401"/>
      <c r="EX561" s="401"/>
      <c r="EY561" s="401"/>
      <c r="EZ561" s="401"/>
      <c r="FA561" s="401"/>
      <c r="FB561" s="401"/>
      <c r="FC561" s="401"/>
      <c r="FD561" s="401"/>
      <c r="FE561" s="401"/>
      <c r="FF561" s="401"/>
      <c r="FG561" s="401"/>
      <c r="FH561" s="401"/>
      <c r="FI561" s="401"/>
      <c r="FJ561" s="401"/>
      <c r="FK561" s="401"/>
      <c r="FL561" s="401"/>
      <c r="FM561" s="401"/>
      <c r="FN561" s="401"/>
      <c r="FO561" s="401"/>
      <c r="FP561" s="401"/>
      <c r="FQ561" s="401"/>
      <c r="FR561" s="401"/>
      <c r="FS561" s="401"/>
      <c r="FT561" s="401"/>
      <c r="FU561" s="401"/>
      <c r="FV561" s="401"/>
      <c r="FW561" s="401"/>
      <c r="FX561" s="401"/>
      <c r="FY561" s="401"/>
      <c r="FZ561" s="401"/>
      <c r="GA561" s="401"/>
      <c r="GB561" s="401"/>
      <c r="GC561" s="401"/>
      <c r="GD561" s="401"/>
      <c r="GE561" s="401"/>
      <c r="GF561" s="401"/>
      <c r="GG561" s="401"/>
      <c r="GH561" s="401"/>
      <c r="GI561" s="401"/>
      <c r="GJ561" s="401"/>
      <c r="GK561" s="401"/>
      <c r="GL561" s="401"/>
      <c r="GM561" s="401"/>
      <c r="GN561" s="401"/>
      <c r="GO561" s="401"/>
      <c r="GP561" s="401"/>
      <c r="GQ561" s="401"/>
      <c r="GR561" s="401"/>
      <c r="GS561" s="401"/>
      <c r="GT561" s="401"/>
      <c r="GU561" s="401"/>
      <c r="GV561" s="401"/>
      <c r="GW561" s="401"/>
      <c r="GX561" s="401"/>
      <c r="GY561" s="401"/>
      <c r="GZ561" s="401"/>
      <c r="HA561" s="401"/>
      <c r="HB561" s="401"/>
      <c r="HC561" s="401"/>
      <c r="HD561" s="401"/>
      <c r="HE561" s="401"/>
      <c r="HF561" s="401"/>
      <c r="HG561" s="401"/>
      <c r="HH561" s="401"/>
      <c r="HI561" s="401"/>
      <c r="HJ561" s="401"/>
      <c r="HK561" s="401"/>
      <c r="HL561" s="401"/>
      <c r="HM561" s="401"/>
      <c r="HN561" s="401"/>
      <c r="HO561" s="401"/>
      <c r="HP561" s="401"/>
      <c r="HQ561" s="401"/>
      <c r="HR561" s="401"/>
      <c r="HS561" s="401"/>
      <c r="HT561" s="401"/>
      <c r="HU561" s="401"/>
      <c r="HV561" s="401"/>
      <c r="HW561" s="401"/>
      <c r="HX561" s="401"/>
      <c r="HY561" s="401"/>
      <c r="HZ561" s="401"/>
      <c r="IA561" s="401"/>
      <c r="IB561" s="401"/>
      <c r="IC561" s="401"/>
      <c r="ID561" s="401"/>
      <c r="IE561" s="401"/>
      <c r="IF561" s="401"/>
      <c r="IG561" s="401"/>
      <c r="IH561" s="401"/>
      <c r="II561" s="401"/>
      <c r="IJ561" s="401"/>
      <c r="IK561" s="401"/>
      <c r="IL561" s="401"/>
      <c r="IM561" s="401"/>
      <c r="IN561" s="401"/>
      <c r="IO561" s="401"/>
      <c r="IP561" s="401"/>
      <c r="IQ561" s="401"/>
      <c r="IR561" s="401"/>
      <c r="IS561" s="401"/>
      <c r="IT561" s="401"/>
      <c r="IU561" s="401"/>
      <c r="IV561" s="401"/>
      <c r="IW561" s="401"/>
      <c r="IX561" s="401"/>
      <c r="IY561" s="401"/>
      <c r="IZ561" s="401"/>
      <c r="JA561" s="401"/>
      <c r="JB561" s="401"/>
      <c r="JC561" s="401"/>
      <c r="JD561" s="401"/>
      <c r="JE561" s="401"/>
      <c r="JF561" s="401"/>
      <c r="JG561" s="401"/>
      <c r="JH561" s="401"/>
      <c r="JI561" s="401"/>
      <c r="JJ561" s="401"/>
      <c r="JK561" s="401"/>
      <c r="JL561" s="401"/>
      <c r="JM561" s="401"/>
      <c r="JN561" s="401"/>
      <c r="JO561" s="401"/>
      <c r="JP561" s="401"/>
      <c r="JQ561" s="401"/>
      <c r="JR561" s="401"/>
      <c r="JS561" s="401"/>
      <c r="JT561" s="401"/>
      <c r="JU561" s="401"/>
      <c r="JV561" s="401"/>
      <c r="JW561" s="401"/>
      <c r="JX561" s="401"/>
      <c r="JY561" s="401"/>
      <c r="JZ561" s="401"/>
      <c r="KA561" s="401"/>
      <c r="KB561" s="401"/>
      <c r="KC561" s="401"/>
      <c r="KD561" s="401"/>
      <c r="KE561" s="401"/>
      <c r="KF561" s="401"/>
      <c r="KG561" s="401"/>
      <c r="KH561" s="401"/>
      <c r="KI561" s="401"/>
      <c r="KJ561" s="401"/>
      <c r="KK561" s="401"/>
      <c r="KL561" s="401"/>
      <c r="KM561" s="401"/>
      <c r="KN561" s="401"/>
      <c r="KO561" s="401"/>
      <c r="KP561" s="401"/>
      <c r="KQ561" s="401"/>
      <c r="KR561" s="401"/>
      <c r="KS561" s="401"/>
      <c r="KT561" s="401"/>
      <c r="KU561" s="401"/>
      <c r="KV561" s="401"/>
      <c r="KW561" s="401"/>
      <c r="KX561" s="401"/>
      <c r="KY561" s="401"/>
      <c r="KZ561" s="401"/>
      <c r="LA561" s="401"/>
      <c r="LB561" s="401"/>
      <c r="LC561" s="401"/>
      <c r="LD561" s="401"/>
      <c r="LE561" s="401"/>
      <c r="LF561" s="401"/>
      <c r="LG561" s="401"/>
      <c r="LH561" s="401"/>
      <c r="LI561" s="401"/>
      <c r="LJ561" s="401"/>
      <c r="LK561" s="401"/>
      <c r="LL561" s="401"/>
      <c r="LM561" s="401"/>
      <c r="LN561" s="401"/>
      <c r="LO561" s="401"/>
      <c r="LP561" s="401"/>
      <c r="LQ561" s="401"/>
      <c r="LR561" s="401"/>
      <c r="LS561" s="401"/>
      <c r="LT561" s="401"/>
      <c r="LU561" s="401"/>
      <c r="LV561" s="401"/>
      <c r="LW561" s="401"/>
      <c r="LX561" s="401"/>
      <c r="LY561" s="401"/>
      <c r="LZ561" s="401"/>
      <c r="MA561" s="401"/>
      <c r="MB561" s="401"/>
      <c r="MC561" s="401"/>
      <c r="MD561" s="401"/>
      <c r="ME561" s="401"/>
      <c r="MF561" s="401"/>
      <c r="MG561" s="401"/>
      <c r="MH561" s="401"/>
      <c r="MI561" s="401"/>
      <c r="MJ561" s="401"/>
      <c r="MK561" s="401"/>
      <c r="ML561" s="401"/>
      <c r="MM561" s="401"/>
      <c r="MN561" s="401"/>
      <c r="MO561" s="401"/>
      <c r="MP561" s="401"/>
      <c r="MQ561" s="401"/>
      <c r="MR561" s="401"/>
      <c r="MS561" s="401"/>
      <c r="MT561" s="401"/>
      <c r="MU561" s="401"/>
      <c r="MV561" s="401"/>
      <c r="MW561" s="401"/>
      <c r="MX561" s="401"/>
      <c r="MY561" s="401"/>
      <c r="MZ561" s="401"/>
      <c r="NA561" s="401"/>
      <c r="NB561" s="401"/>
      <c r="NC561" s="401"/>
      <c r="ND561" s="401"/>
      <c r="NE561" s="401"/>
      <c r="NF561" s="401"/>
      <c r="NG561" s="401"/>
      <c r="NH561" s="401"/>
      <c r="NI561" s="401"/>
      <c r="NJ561" s="401"/>
      <c r="NK561" s="401"/>
      <c r="NL561" s="401"/>
      <c r="NM561" s="401"/>
      <c r="NN561" s="401"/>
      <c r="NO561" s="401"/>
      <c r="NP561" s="401"/>
      <c r="NQ561" s="401"/>
      <c r="NR561" s="401"/>
      <c r="NS561" s="401"/>
      <c r="NT561" s="401"/>
      <c r="NU561" s="401"/>
      <c r="NV561" s="401"/>
      <c r="NW561" s="401"/>
      <c r="NX561" s="401"/>
      <c r="NY561" s="401"/>
      <c r="NZ561" s="401"/>
      <c r="OA561" s="401"/>
      <c r="OB561" s="401"/>
      <c r="OC561" s="401"/>
      <c r="OD561" s="401"/>
      <c r="OE561" s="401"/>
      <c r="OF561" s="401"/>
      <c r="OG561" s="401"/>
      <c r="OH561" s="401"/>
      <c r="OI561" s="401"/>
      <c r="OJ561" s="401"/>
      <c r="OK561" s="401"/>
      <c r="OL561" s="401"/>
      <c r="OM561" s="401"/>
      <c r="ON561" s="401"/>
      <c r="OO561" s="401"/>
      <c r="OP561" s="401"/>
      <c r="OQ561" s="401"/>
      <c r="OR561" s="401"/>
      <c r="OS561" s="401"/>
      <c r="OT561" s="401"/>
      <c r="OU561" s="401"/>
      <c r="OV561" s="401"/>
      <c r="OW561" s="401"/>
      <c r="OX561" s="401"/>
      <c r="OY561" s="401"/>
      <c r="OZ561" s="401"/>
      <c r="PA561" s="401"/>
      <c r="PB561" s="401"/>
      <c r="PC561" s="401"/>
      <c r="PD561" s="401"/>
      <c r="PE561" s="401"/>
      <c r="PF561" s="401"/>
      <c r="PG561" s="401"/>
      <c r="PH561" s="401"/>
      <c r="PI561" s="401"/>
      <c r="PJ561" s="401"/>
      <c r="PK561" s="401"/>
      <c r="PL561" s="401"/>
      <c r="PM561" s="401"/>
      <c r="PN561" s="401"/>
      <c r="PO561" s="401"/>
      <c r="PP561" s="401"/>
      <c r="PQ561" s="401"/>
      <c r="PR561" s="401"/>
      <c r="PS561" s="401"/>
      <c r="PT561" s="401"/>
      <c r="PU561" s="401"/>
      <c r="PV561" s="401"/>
      <c r="PW561" s="401"/>
      <c r="PX561" s="401"/>
      <c r="PY561" s="401"/>
      <c r="PZ561" s="401"/>
      <c r="QA561" s="401"/>
      <c r="QB561" s="401"/>
      <c r="QC561" s="401"/>
      <c r="QD561" s="401"/>
      <c r="QE561" s="401"/>
      <c r="QF561" s="401"/>
      <c r="QG561" s="401"/>
      <c r="QH561" s="401"/>
      <c r="QI561" s="401"/>
      <c r="QJ561" s="401"/>
      <c r="QK561" s="401"/>
      <c r="QL561" s="401"/>
      <c r="QM561" s="401"/>
      <c r="QN561" s="401"/>
      <c r="QO561" s="401"/>
      <c r="QP561" s="401"/>
      <c r="QQ561" s="401"/>
      <c r="QR561" s="401"/>
      <c r="QS561" s="401"/>
      <c r="QT561" s="401"/>
      <c r="QU561" s="401"/>
      <c r="QV561" s="401"/>
      <c r="QW561" s="401"/>
      <c r="QX561" s="401"/>
      <c r="QY561" s="401"/>
      <c r="QZ561" s="401"/>
      <c r="RA561" s="401"/>
      <c r="RB561" s="401"/>
      <c r="RC561" s="401"/>
      <c r="RD561" s="401"/>
      <c r="RE561" s="401"/>
      <c r="RF561" s="401"/>
      <c r="RG561" s="401"/>
      <c r="RH561" s="401"/>
      <c r="RI561" s="401"/>
      <c r="RJ561" s="401"/>
      <c r="RK561" s="401"/>
      <c r="RL561" s="401"/>
      <c r="RM561" s="401"/>
      <c r="RN561" s="401"/>
      <c r="RO561" s="401"/>
      <c r="RP561" s="401"/>
      <c r="RQ561" s="401"/>
      <c r="RR561" s="401"/>
      <c r="RS561" s="401"/>
      <c r="RT561" s="401"/>
      <c r="RU561" s="401"/>
      <c r="RV561" s="401"/>
      <c r="RW561" s="401"/>
      <c r="RX561" s="401"/>
      <c r="RY561" s="401"/>
      <c r="RZ561" s="401"/>
      <c r="SA561" s="401"/>
      <c r="SB561" s="401"/>
      <c r="SC561" s="401"/>
      <c r="SD561" s="401"/>
      <c r="SE561" s="401"/>
      <c r="SF561" s="401"/>
      <c r="SG561" s="401"/>
      <c r="SH561" s="401"/>
      <c r="SI561" s="401"/>
      <c r="SJ561" s="401"/>
      <c r="SK561" s="401"/>
      <c r="SL561" s="401"/>
      <c r="SM561" s="401"/>
      <c r="SN561" s="401"/>
      <c r="SO561" s="401"/>
      <c r="SP561" s="401"/>
      <c r="SQ561" s="401"/>
      <c r="SR561" s="401"/>
      <c r="SS561" s="401"/>
      <c r="ST561" s="401"/>
      <c r="SU561" s="401"/>
      <c r="SV561" s="401"/>
      <c r="SW561" s="401"/>
      <c r="SX561" s="401"/>
      <c r="SY561" s="401"/>
      <c r="SZ561" s="401"/>
      <c r="TA561" s="401"/>
      <c r="TB561" s="401"/>
      <c r="TC561" s="401"/>
      <c r="TD561" s="401"/>
      <c r="TE561" s="401"/>
      <c r="TF561" s="401"/>
      <c r="TG561" s="401"/>
      <c r="TH561" s="401"/>
      <c r="TI561" s="401"/>
      <c r="TJ561" s="401"/>
      <c r="TK561" s="401"/>
      <c r="TL561" s="401"/>
      <c r="TM561" s="401"/>
      <c r="TN561" s="401"/>
      <c r="TO561" s="401"/>
      <c r="TP561" s="401"/>
      <c r="TQ561" s="401"/>
      <c r="TR561" s="401"/>
      <c r="TS561" s="401"/>
      <c r="TT561" s="401"/>
      <c r="TU561" s="401"/>
      <c r="TV561" s="401"/>
      <c r="TW561" s="401"/>
      <c r="TX561" s="401"/>
      <c r="TY561" s="401"/>
      <c r="TZ561" s="401"/>
      <c r="UA561" s="401"/>
      <c r="UB561" s="401"/>
      <c r="UC561" s="401"/>
      <c r="UD561" s="401"/>
      <c r="UE561" s="401"/>
      <c r="UF561" s="401"/>
      <c r="UG561" s="401"/>
      <c r="UH561" s="401"/>
      <c r="UI561" s="401"/>
      <c r="UJ561" s="401"/>
      <c r="UK561" s="401"/>
      <c r="UL561" s="401"/>
      <c r="UM561" s="401"/>
    </row>
    <row r="562" spans="1:559" s="467" customFormat="1" ht="13.95" customHeight="1">
      <c r="A562" s="952" t="s">
        <v>781</v>
      </c>
      <c r="B562" s="450" t="s">
        <v>1974</v>
      </c>
      <c r="C562" s="451" t="s">
        <v>1975</v>
      </c>
      <c r="D562" s="451" t="s">
        <v>1976</v>
      </c>
      <c r="E562" s="451" t="s">
        <v>1977</v>
      </c>
      <c r="F562" s="452">
        <v>2.38</v>
      </c>
      <c r="G562" s="452">
        <v>0.09</v>
      </c>
      <c r="H562" s="452">
        <v>0.22</v>
      </c>
      <c r="I562" s="453">
        <f>COUNT(F562:F565)</f>
        <v>4</v>
      </c>
      <c r="J562" s="458">
        <f>AVERAGE(F562:F565)</f>
        <v>10.6675</v>
      </c>
      <c r="K562" s="458">
        <f>STDEV(F562:F565)</f>
        <v>9.920710240031541</v>
      </c>
      <c r="L562" s="459">
        <f>K562/J562</f>
        <v>0.929993929227236</v>
      </c>
      <c r="M562" s="454">
        <f t="shared" si="272"/>
        <v>0.83537365768014338</v>
      </c>
      <c r="N562" s="455">
        <f t="shared" si="273"/>
        <v>0.20175367841278605</v>
      </c>
      <c r="O562" s="455">
        <f t="shared" si="274"/>
        <v>0.59649264317442796</v>
      </c>
      <c r="P562" s="455">
        <f t="shared" si="275"/>
        <v>0.40350735682557209</v>
      </c>
      <c r="Q562" s="456">
        <f t="shared" si="276"/>
        <v>1.6140294273022884</v>
      </c>
      <c r="R562" s="457">
        <f>COUNT(F562:F565)</f>
        <v>4</v>
      </c>
      <c r="S562" s="458">
        <f>AVERAGE(F562:F565)</f>
        <v>10.6675</v>
      </c>
      <c r="T562" s="458">
        <f>STDEV(F562:F565)</f>
        <v>9.920710240031541</v>
      </c>
      <c r="U562" s="459">
        <f>T562/S562</f>
        <v>0.929993929227236</v>
      </c>
      <c r="V562" s="460">
        <f t="shared" si="277"/>
        <v>8.2875000000000014</v>
      </c>
      <c r="W562" s="460">
        <f t="shared" si="278"/>
        <v>1.383</v>
      </c>
      <c r="X562" s="461">
        <f t="shared" si="279"/>
        <v>13.720342261963621</v>
      </c>
      <c r="Y562" s="462" t="str">
        <f t="shared" si="280"/>
        <v>Accept</v>
      </c>
      <c r="Z562" s="461"/>
      <c r="AA562" s="461"/>
      <c r="AB562" s="463"/>
      <c r="AC562" s="463"/>
      <c r="AD562" s="461"/>
      <c r="AE562" s="463"/>
      <c r="AF562" s="464">
        <f>COUNT(F562:F565)</f>
        <v>4</v>
      </c>
      <c r="AG562" s="465">
        <f>AVERAGE(F562:F565)</f>
        <v>10.6675</v>
      </c>
      <c r="AH562" s="465">
        <f>STDEV(F562:F565)</f>
        <v>9.920710240031541</v>
      </c>
      <c r="AI562" s="466">
        <f>AH562/AG562</f>
        <v>0.929993929227236</v>
      </c>
      <c r="AJ562" s="552"/>
      <c r="AK562" s="552"/>
      <c r="AL562" s="552"/>
      <c r="AM562" s="401"/>
      <c r="AN562" s="401"/>
      <c r="AO562" s="401"/>
      <c r="AP562" s="401"/>
      <c r="AQ562" s="401"/>
      <c r="AR562" s="401"/>
      <c r="AS562" s="401"/>
      <c r="AT562" s="401"/>
      <c r="AU562" s="401"/>
      <c r="AV562" s="401"/>
      <c r="AW562" s="401"/>
      <c r="AX562" s="401"/>
      <c r="AY562" s="401"/>
      <c r="AZ562" s="401"/>
      <c r="BA562" s="401"/>
      <c r="BB562" s="401"/>
      <c r="BC562" s="401"/>
      <c r="BD562" s="401"/>
      <c r="BE562" s="401"/>
      <c r="BF562" s="401"/>
      <c r="BG562" s="401"/>
      <c r="BH562" s="401"/>
      <c r="BI562" s="401"/>
      <c r="BJ562" s="401"/>
      <c r="BK562" s="401"/>
      <c r="BL562" s="401"/>
      <c r="BM562" s="401"/>
      <c r="BN562" s="401"/>
      <c r="BO562" s="401"/>
      <c r="BP562" s="401"/>
      <c r="BQ562" s="401"/>
      <c r="BR562" s="401"/>
      <c r="BS562" s="401"/>
      <c r="BT562" s="401"/>
      <c r="BU562" s="401"/>
      <c r="BV562" s="401"/>
      <c r="BW562" s="401"/>
      <c r="BX562" s="401"/>
      <c r="BY562" s="401"/>
      <c r="BZ562" s="401"/>
      <c r="CA562" s="401"/>
      <c r="CB562" s="401"/>
      <c r="CC562" s="401"/>
      <c r="CD562" s="401"/>
      <c r="CE562" s="401"/>
      <c r="CF562" s="401"/>
      <c r="CG562" s="401"/>
      <c r="CH562" s="401"/>
      <c r="CI562" s="401"/>
      <c r="CJ562" s="401"/>
      <c r="CK562" s="401"/>
      <c r="CL562" s="401"/>
      <c r="CM562" s="401"/>
      <c r="CN562" s="401"/>
      <c r="CO562" s="401"/>
      <c r="CP562" s="401"/>
      <c r="CQ562" s="401"/>
      <c r="CR562" s="401"/>
      <c r="CS562" s="401"/>
      <c r="CT562" s="401"/>
      <c r="CU562" s="401"/>
      <c r="CV562" s="401"/>
      <c r="CW562" s="401"/>
      <c r="CX562" s="401"/>
      <c r="CY562" s="401"/>
      <c r="CZ562" s="401"/>
      <c r="DA562" s="401"/>
      <c r="DB562" s="401"/>
      <c r="DC562" s="401"/>
      <c r="DD562" s="401"/>
      <c r="DE562" s="401"/>
      <c r="DF562" s="401"/>
      <c r="DG562" s="401"/>
      <c r="DH562" s="401"/>
      <c r="DI562" s="401"/>
      <c r="DJ562" s="401"/>
      <c r="DK562" s="401"/>
      <c r="DL562" s="401"/>
      <c r="DM562" s="401"/>
      <c r="DN562" s="401"/>
      <c r="DO562" s="401"/>
      <c r="DP562" s="401"/>
      <c r="DQ562" s="401"/>
      <c r="DR562" s="401"/>
      <c r="DS562" s="401"/>
      <c r="DT562" s="401"/>
      <c r="DU562" s="401"/>
      <c r="DV562" s="401"/>
      <c r="DW562" s="401"/>
      <c r="DX562" s="401"/>
      <c r="DY562" s="401"/>
      <c r="DZ562" s="401"/>
      <c r="EA562" s="401"/>
      <c r="EB562" s="401"/>
      <c r="EC562" s="401"/>
      <c r="ED562" s="401"/>
      <c r="EE562" s="401"/>
      <c r="EF562" s="401"/>
      <c r="EG562" s="401"/>
      <c r="EH562" s="401"/>
      <c r="EI562" s="401"/>
      <c r="EJ562" s="401"/>
      <c r="EK562" s="401"/>
      <c r="EL562" s="401"/>
      <c r="EM562" s="401"/>
      <c r="EN562" s="401"/>
      <c r="EO562" s="401"/>
      <c r="EP562" s="401"/>
      <c r="EQ562" s="401"/>
      <c r="ER562" s="401"/>
      <c r="ES562" s="401"/>
      <c r="ET562" s="401"/>
      <c r="EU562" s="401"/>
      <c r="EV562" s="401"/>
      <c r="EW562" s="401"/>
      <c r="EX562" s="401"/>
      <c r="EY562" s="401"/>
      <c r="EZ562" s="401"/>
      <c r="FA562" s="401"/>
      <c r="FB562" s="401"/>
      <c r="FC562" s="401"/>
      <c r="FD562" s="401"/>
      <c r="FE562" s="401"/>
      <c r="FF562" s="401"/>
      <c r="FG562" s="401"/>
      <c r="FH562" s="401"/>
      <c r="FI562" s="401"/>
      <c r="FJ562" s="401"/>
      <c r="FK562" s="401"/>
      <c r="FL562" s="401"/>
      <c r="FM562" s="401"/>
      <c r="FN562" s="401"/>
      <c r="FO562" s="401"/>
      <c r="FP562" s="401"/>
      <c r="FQ562" s="401"/>
      <c r="FR562" s="401"/>
      <c r="FS562" s="401"/>
      <c r="FT562" s="401"/>
      <c r="FU562" s="401"/>
      <c r="FV562" s="401"/>
      <c r="FW562" s="401"/>
      <c r="FX562" s="401"/>
      <c r="FY562" s="401"/>
      <c r="FZ562" s="401"/>
      <c r="GA562" s="401"/>
      <c r="GB562" s="401"/>
      <c r="GC562" s="401"/>
      <c r="GD562" s="401"/>
      <c r="GE562" s="401"/>
      <c r="GF562" s="401"/>
      <c r="GG562" s="401"/>
      <c r="GH562" s="401"/>
      <c r="GI562" s="401"/>
      <c r="GJ562" s="401"/>
      <c r="GK562" s="401"/>
      <c r="GL562" s="401"/>
      <c r="GM562" s="401"/>
      <c r="GN562" s="401"/>
      <c r="GO562" s="401"/>
      <c r="GP562" s="401"/>
      <c r="GQ562" s="401"/>
      <c r="GR562" s="401"/>
      <c r="GS562" s="401"/>
      <c r="GT562" s="401"/>
      <c r="GU562" s="401"/>
      <c r="GV562" s="401"/>
      <c r="GW562" s="401"/>
      <c r="GX562" s="401"/>
      <c r="GY562" s="401"/>
      <c r="GZ562" s="401"/>
      <c r="HA562" s="401"/>
      <c r="HB562" s="401"/>
      <c r="HC562" s="401"/>
      <c r="HD562" s="401"/>
      <c r="HE562" s="401"/>
      <c r="HF562" s="401"/>
      <c r="HG562" s="401"/>
      <c r="HH562" s="401"/>
      <c r="HI562" s="401"/>
      <c r="HJ562" s="401"/>
      <c r="HK562" s="401"/>
      <c r="HL562" s="401"/>
      <c r="HM562" s="401"/>
      <c r="HN562" s="401"/>
      <c r="HO562" s="401"/>
      <c r="HP562" s="401"/>
      <c r="HQ562" s="401"/>
      <c r="HR562" s="401"/>
      <c r="HS562" s="401"/>
      <c r="HT562" s="401"/>
      <c r="HU562" s="401"/>
      <c r="HV562" s="401"/>
      <c r="HW562" s="401"/>
      <c r="HX562" s="401"/>
      <c r="HY562" s="401"/>
      <c r="HZ562" s="401"/>
      <c r="IA562" s="401"/>
      <c r="IB562" s="401"/>
      <c r="IC562" s="401"/>
      <c r="ID562" s="401"/>
      <c r="IE562" s="401"/>
      <c r="IF562" s="401"/>
      <c r="IG562" s="401"/>
      <c r="IH562" s="401"/>
      <c r="II562" s="401"/>
      <c r="IJ562" s="401"/>
      <c r="IK562" s="401"/>
      <c r="IL562" s="401"/>
      <c r="IM562" s="401"/>
      <c r="IN562" s="401"/>
      <c r="IO562" s="401"/>
      <c r="IP562" s="401"/>
      <c r="IQ562" s="401"/>
      <c r="IR562" s="401"/>
      <c r="IS562" s="401"/>
      <c r="IT562" s="401"/>
      <c r="IU562" s="401"/>
      <c r="IV562" s="401"/>
      <c r="IW562" s="401"/>
      <c r="IX562" s="401"/>
      <c r="IY562" s="401"/>
      <c r="IZ562" s="401"/>
      <c r="JA562" s="401"/>
      <c r="JB562" s="401"/>
      <c r="JC562" s="401"/>
      <c r="JD562" s="401"/>
      <c r="JE562" s="401"/>
      <c r="JF562" s="401"/>
      <c r="JG562" s="401"/>
      <c r="JH562" s="401"/>
      <c r="JI562" s="401"/>
      <c r="JJ562" s="401"/>
      <c r="JK562" s="401"/>
      <c r="JL562" s="401"/>
      <c r="JM562" s="401"/>
      <c r="JN562" s="401"/>
      <c r="JO562" s="401"/>
      <c r="JP562" s="401"/>
      <c r="JQ562" s="401"/>
      <c r="JR562" s="401"/>
      <c r="JS562" s="401"/>
      <c r="JT562" s="401"/>
      <c r="JU562" s="401"/>
      <c r="JV562" s="401"/>
      <c r="JW562" s="401"/>
      <c r="JX562" s="401"/>
      <c r="JY562" s="401"/>
      <c r="JZ562" s="401"/>
      <c r="KA562" s="401"/>
      <c r="KB562" s="401"/>
      <c r="KC562" s="401"/>
      <c r="KD562" s="401"/>
      <c r="KE562" s="401"/>
      <c r="KF562" s="401"/>
      <c r="KG562" s="401"/>
      <c r="KH562" s="401"/>
      <c r="KI562" s="401"/>
      <c r="KJ562" s="401"/>
      <c r="KK562" s="401"/>
      <c r="KL562" s="401"/>
      <c r="KM562" s="401"/>
      <c r="KN562" s="401"/>
      <c r="KO562" s="401"/>
      <c r="KP562" s="401"/>
      <c r="KQ562" s="401"/>
      <c r="KR562" s="401"/>
      <c r="KS562" s="401"/>
      <c r="KT562" s="401"/>
      <c r="KU562" s="401"/>
      <c r="KV562" s="401"/>
      <c r="KW562" s="401"/>
      <c r="KX562" s="401"/>
      <c r="KY562" s="401"/>
      <c r="KZ562" s="401"/>
      <c r="LA562" s="401"/>
      <c r="LB562" s="401"/>
      <c r="LC562" s="401"/>
      <c r="LD562" s="401"/>
      <c r="LE562" s="401"/>
      <c r="LF562" s="401"/>
      <c r="LG562" s="401"/>
      <c r="LH562" s="401"/>
      <c r="LI562" s="401"/>
      <c r="LJ562" s="401"/>
      <c r="LK562" s="401"/>
      <c r="LL562" s="401"/>
      <c r="LM562" s="401"/>
      <c r="LN562" s="401"/>
      <c r="LO562" s="401"/>
      <c r="LP562" s="401"/>
      <c r="LQ562" s="401"/>
      <c r="LR562" s="401"/>
      <c r="LS562" s="401"/>
      <c r="LT562" s="401"/>
      <c r="LU562" s="401"/>
      <c r="LV562" s="401"/>
      <c r="LW562" s="401"/>
      <c r="LX562" s="401"/>
      <c r="LY562" s="401"/>
      <c r="LZ562" s="401"/>
      <c r="MA562" s="401"/>
      <c r="MB562" s="401"/>
      <c r="MC562" s="401"/>
      <c r="MD562" s="401"/>
      <c r="ME562" s="401"/>
      <c r="MF562" s="401"/>
      <c r="MG562" s="401"/>
      <c r="MH562" s="401"/>
      <c r="MI562" s="401"/>
      <c r="MJ562" s="401"/>
      <c r="MK562" s="401"/>
      <c r="ML562" s="401"/>
      <c r="MM562" s="401"/>
      <c r="MN562" s="401"/>
      <c r="MO562" s="401"/>
      <c r="MP562" s="401"/>
      <c r="MQ562" s="401"/>
      <c r="MR562" s="401"/>
      <c r="MS562" s="401"/>
      <c r="MT562" s="401"/>
      <c r="MU562" s="401"/>
      <c r="MV562" s="401"/>
      <c r="MW562" s="401"/>
      <c r="MX562" s="401"/>
      <c r="MY562" s="401"/>
      <c r="MZ562" s="401"/>
      <c r="NA562" s="401"/>
      <c r="NB562" s="401"/>
      <c r="NC562" s="401"/>
      <c r="ND562" s="401"/>
      <c r="NE562" s="401"/>
      <c r="NF562" s="401"/>
      <c r="NG562" s="401"/>
      <c r="NH562" s="401"/>
      <c r="NI562" s="401"/>
      <c r="NJ562" s="401"/>
      <c r="NK562" s="401"/>
      <c r="NL562" s="401"/>
      <c r="NM562" s="401"/>
      <c r="NN562" s="401"/>
      <c r="NO562" s="401"/>
      <c r="NP562" s="401"/>
      <c r="NQ562" s="401"/>
      <c r="NR562" s="401"/>
      <c r="NS562" s="401"/>
      <c r="NT562" s="401"/>
      <c r="NU562" s="401"/>
      <c r="NV562" s="401"/>
      <c r="NW562" s="401"/>
      <c r="NX562" s="401"/>
      <c r="NY562" s="401"/>
      <c r="NZ562" s="401"/>
      <c r="OA562" s="401"/>
      <c r="OB562" s="401"/>
      <c r="OC562" s="401"/>
      <c r="OD562" s="401"/>
      <c r="OE562" s="401"/>
      <c r="OF562" s="401"/>
      <c r="OG562" s="401"/>
      <c r="OH562" s="401"/>
      <c r="OI562" s="401"/>
      <c r="OJ562" s="401"/>
      <c r="OK562" s="401"/>
      <c r="OL562" s="401"/>
      <c r="OM562" s="401"/>
      <c r="ON562" s="401"/>
      <c r="OO562" s="401"/>
      <c r="OP562" s="401"/>
      <c r="OQ562" s="401"/>
      <c r="OR562" s="401"/>
      <c r="OS562" s="401"/>
      <c r="OT562" s="401"/>
      <c r="OU562" s="401"/>
      <c r="OV562" s="401"/>
      <c r="OW562" s="401"/>
      <c r="OX562" s="401"/>
      <c r="OY562" s="401"/>
      <c r="OZ562" s="401"/>
      <c r="PA562" s="401"/>
      <c r="PB562" s="401"/>
      <c r="PC562" s="401"/>
      <c r="PD562" s="401"/>
      <c r="PE562" s="401"/>
      <c r="PF562" s="401"/>
      <c r="PG562" s="401"/>
      <c r="PH562" s="401"/>
      <c r="PI562" s="401"/>
      <c r="PJ562" s="401"/>
      <c r="PK562" s="401"/>
      <c r="PL562" s="401"/>
      <c r="PM562" s="401"/>
      <c r="PN562" s="401"/>
      <c r="PO562" s="401"/>
      <c r="PP562" s="401"/>
      <c r="PQ562" s="401"/>
      <c r="PR562" s="401"/>
      <c r="PS562" s="401"/>
      <c r="PT562" s="401"/>
      <c r="PU562" s="401"/>
      <c r="PV562" s="401"/>
      <c r="PW562" s="401"/>
      <c r="PX562" s="401"/>
      <c r="PY562" s="401"/>
      <c r="PZ562" s="401"/>
      <c r="QA562" s="401"/>
      <c r="QB562" s="401"/>
      <c r="QC562" s="401"/>
      <c r="QD562" s="401"/>
      <c r="QE562" s="401"/>
      <c r="QF562" s="401"/>
      <c r="QG562" s="401"/>
      <c r="QH562" s="401"/>
      <c r="QI562" s="401"/>
      <c r="QJ562" s="401"/>
      <c r="QK562" s="401"/>
      <c r="QL562" s="401"/>
      <c r="QM562" s="401"/>
      <c r="QN562" s="401"/>
      <c r="QO562" s="401"/>
      <c r="QP562" s="401"/>
      <c r="QQ562" s="401"/>
      <c r="QR562" s="401"/>
      <c r="QS562" s="401"/>
      <c r="QT562" s="401"/>
      <c r="QU562" s="401"/>
      <c r="QV562" s="401"/>
      <c r="QW562" s="401"/>
      <c r="QX562" s="401"/>
      <c r="QY562" s="401"/>
      <c r="QZ562" s="401"/>
      <c r="RA562" s="401"/>
      <c r="RB562" s="401"/>
      <c r="RC562" s="401"/>
      <c r="RD562" s="401"/>
      <c r="RE562" s="401"/>
      <c r="RF562" s="401"/>
      <c r="RG562" s="401"/>
      <c r="RH562" s="401"/>
      <c r="RI562" s="401"/>
      <c r="RJ562" s="401"/>
      <c r="RK562" s="401"/>
      <c r="RL562" s="401"/>
      <c r="RM562" s="401"/>
      <c r="RN562" s="401"/>
      <c r="RO562" s="401"/>
      <c r="RP562" s="401"/>
      <c r="RQ562" s="401"/>
      <c r="RR562" s="401"/>
      <c r="RS562" s="401"/>
      <c r="RT562" s="401"/>
      <c r="RU562" s="401"/>
      <c r="RV562" s="401"/>
      <c r="RW562" s="401"/>
      <c r="RX562" s="401"/>
      <c r="RY562" s="401"/>
      <c r="RZ562" s="401"/>
      <c r="SA562" s="401"/>
      <c r="SB562" s="401"/>
      <c r="SC562" s="401"/>
      <c r="SD562" s="401"/>
      <c r="SE562" s="401"/>
      <c r="SF562" s="401"/>
      <c r="SG562" s="401"/>
      <c r="SH562" s="401"/>
      <c r="SI562" s="401"/>
      <c r="SJ562" s="401"/>
      <c r="SK562" s="401"/>
      <c r="SL562" s="401"/>
      <c r="SM562" s="401"/>
      <c r="SN562" s="401"/>
      <c r="SO562" s="401"/>
      <c r="SP562" s="401"/>
      <c r="SQ562" s="401"/>
      <c r="SR562" s="401"/>
      <c r="SS562" s="401"/>
      <c r="ST562" s="401"/>
      <c r="SU562" s="401"/>
      <c r="SV562" s="401"/>
      <c r="SW562" s="401"/>
      <c r="SX562" s="401"/>
      <c r="SY562" s="401"/>
      <c r="SZ562" s="401"/>
      <c r="TA562" s="401"/>
      <c r="TB562" s="401"/>
      <c r="TC562" s="401"/>
      <c r="TD562" s="401"/>
      <c r="TE562" s="401"/>
      <c r="TF562" s="401"/>
      <c r="TG562" s="401"/>
      <c r="TH562" s="401"/>
      <c r="TI562" s="401"/>
      <c r="TJ562" s="401"/>
      <c r="TK562" s="401"/>
      <c r="TL562" s="401"/>
      <c r="TM562" s="401"/>
      <c r="TN562" s="401"/>
      <c r="TO562" s="401"/>
      <c r="TP562" s="401"/>
      <c r="TQ562" s="401"/>
      <c r="TR562" s="401"/>
      <c r="TS562" s="401"/>
      <c r="TT562" s="401"/>
      <c r="TU562" s="401"/>
      <c r="TV562" s="401"/>
      <c r="TW562" s="401"/>
      <c r="TX562" s="401"/>
      <c r="TY562" s="401"/>
      <c r="TZ562" s="401"/>
      <c r="UA562" s="401"/>
      <c r="UB562" s="401"/>
      <c r="UC562" s="401"/>
      <c r="UD562" s="401"/>
      <c r="UE562" s="401"/>
      <c r="UF562" s="401"/>
      <c r="UG562" s="401"/>
      <c r="UH562" s="401"/>
      <c r="UI562" s="401"/>
      <c r="UJ562" s="401"/>
      <c r="UK562" s="401"/>
      <c r="UL562" s="401"/>
      <c r="UM562" s="401"/>
    </row>
    <row r="563" spans="1:559" s="401" customFormat="1" ht="13.95" customHeight="1">
      <c r="A563" s="953"/>
      <c r="B563" s="468" t="s">
        <v>1974</v>
      </c>
      <c r="C563" s="469" t="s">
        <v>1975</v>
      </c>
      <c r="D563" s="469" t="s">
        <v>1978</v>
      </c>
      <c r="E563" s="469" t="s">
        <v>1979</v>
      </c>
      <c r="F563" s="470">
        <v>2.2599999999999998</v>
      </c>
      <c r="G563" s="470">
        <v>0.1</v>
      </c>
      <c r="H563" s="470">
        <v>0.22</v>
      </c>
      <c r="I563" s="471">
        <f t="shared" ref="I563:L565" si="296">I562</f>
        <v>4</v>
      </c>
      <c r="J563" s="472">
        <f t="shared" si="296"/>
        <v>10.6675</v>
      </c>
      <c r="K563" s="472">
        <f t="shared" si="296"/>
        <v>9.920710240031541</v>
      </c>
      <c r="L563" s="473">
        <f t="shared" si="296"/>
        <v>0.929993929227236</v>
      </c>
      <c r="M563" s="474">
        <f t="shared" si="272"/>
        <v>0.84746956584564759</v>
      </c>
      <c r="N563" s="475">
        <f t="shared" si="273"/>
        <v>0.19836672184850079</v>
      </c>
      <c r="O563" s="475">
        <f t="shared" si="274"/>
        <v>0.60326655630299841</v>
      </c>
      <c r="P563" s="475">
        <f t="shared" si="275"/>
        <v>0.39673344369700159</v>
      </c>
      <c r="Q563" s="476">
        <f t="shared" si="276"/>
        <v>1.5869337747880063</v>
      </c>
      <c r="R563" s="477"/>
      <c r="S563" s="472"/>
      <c r="T563" s="472"/>
      <c r="U563" s="473"/>
      <c r="V563" s="478">
        <f t="shared" si="277"/>
        <v>8.4075000000000006</v>
      </c>
      <c r="W563" s="478">
        <f t="shared" si="278"/>
        <v>1.383</v>
      </c>
      <c r="X563" s="479">
        <f t="shared" si="279"/>
        <v>13.720342261963621</v>
      </c>
      <c r="Y563" s="480" t="str">
        <f t="shared" si="280"/>
        <v>Accept</v>
      </c>
      <c r="Z563" s="479"/>
      <c r="AA563" s="479"/>
      <c r="AB563" s="481"/>
      <c r="AC563" s="481"/>
      <c r="AD563" s="479"/>
      <c r="AE563" s="481"/>
      <c r="AF563" s="464"/>
      <c r="AG563" s="482"/>
      <c r="AH563" s="482"/>
      <c r="AI563" s="483"/>
      <c r="AJ563" s="552"/>
      <c r="AK563" s="552"/>
      <c r="AL563" s="552"/>
    </row>
    <row r="564" spans="1:559" s="401" customFormat="1" ht="13.95" customHeight="1">
      <c r="A564" s="953"/>
      <c r="B564" s="468" t="s">
        <v>1974</v>
      </c>
      <c r="C564" s="469" t="s">
        <v>1975</v>
      </c>
      <c r="D564" s="469" t="s">
        <v>1980</v>
      </c>
      <c r="E564" s="469" t="s">
        <v>1981</v>
      </c>
      <c r="F564" s="470">
        <v>16.14</v>
      </c>
      <c r="G564" s="470">
        <v>0.43</v>
      </c>
      <c r="H564" s="470">
        <v>1.45</v>
      </c>
      <c r="I564" s="471">
        <f t="shared" si="296"/>
        <v>4</v>
      </c>
      <c r="J564" s="472">
        <f t="shared" si="296"/>
        <v>10.6675</v>
      </c>
      <c r="K564" s="472">
        <f t="shared" si="296"/>
        <v>9.920710240031541</v>
      </c>
      <c r="L564" s="473">
        <f t="shared" si="296"/>
        <v>0.929993929227236</v>
      </c>
      <c r="M564" s="474">
        <f t="shared" si="272"/>
        <v>0.55162381196435406</v>
      </c>
      <c r="N564" s="475">
        <f t="shared" si="273"/>
        <v>0.7093969407038121</v>
      </c>
      <c r="O564" s="475">
        <f t="shared" si="274"/>
        <v>0.41879388140762419</v>
      </c>
      <c r="P564" s="475">
        <f t="shared" si="275"/>
        <v>0.58120611859237581</v>
      </c>
      <c r="Q564" s="476">
        <f t="shared" si="276"/>
        <v>2.3248244743695032</v>
      </c>
      <c r="R564" s="477"/>
      <c r="S564" s="472"/>
      <c r="T564" s="472"/>
      <c r="U564" s="473"/>
      <c r="V564" s="478">
        <f t="shared" si="277"/>
        <v>5.4725000000000001</v>
      </c>
      <c r="W564" s="478">
        <f t="shared" si="278"/>
        <v>1.383</v>
      </c>
      <c r="X564" s="479">
        <f t="shared" si="279"/>
        <v>13.720342261963621</v>
      </c>
      <c r="Y564" s="480" t="str">
        <f t="shared" si="280"/>
        <v>Accept</v>
      </c>
      <c r="Z564" s="479"/>
      <c r="AA564" s="479"/>
      <c r="AB564" s="481"/>
      <c r="AC564" s="481"/>
      <c r="AD564" s="479"/>
      <c r="AE564" s="481"/>
      <c r="AF564" s="464"/>
      <c r="AG564" s="482"/>
      <c r="AH564" s="482"/>
      <c r="AI564" s="483"/>
      <c r="AJ564" s="552"/>
      <c r="AK564" s="552"/>
      <c r="AL564" s="552"/>
    </row>
    <row r="565" spans="1:559" s="501" customFormat="1" ht="13.95" customHeight="1">
      <c r="A565" s="953"/>
      <c r="B565" s="484" t="s">
        <v>1974</v>
      </c>
      <c r="C565" s="485" t="s">
        <v>1975</v>
      </c>
      <c r="D565" s="485" t="s">
        <v>1982</v>
      </c>
      <c r="E565" s="485" t="s">
        <v>1983</v>
      </c>
      <c r="F565" s="486">
        <v>21.89</v>
      </c>
      <c r="G565" s="486">
        <v>0.66</v>
      </c>
      <c r="H565" s="486">
        <v>1.99</v>
      </c>
      <c r="I565" s="487">
        <f t="shared" si="296"/>
        <v>4</v>
      </c>
      <c r="J565" s="488">
        <f t="shared" si="296"/>
        <v>10.6675</v>
      </c>
      <c r="K565" s="488">
        <f t="shared" si="296"/>
        <v>9.920710240031541</v>
      </c>
      <c r="L565" s="489">
        <f t="shared" si="296"/>
        <v>0.929993929227236</v>
      </c>
      <c r="M565" s="490">
        <f t="shared" si="272"/>
        <v>1.1312194115614367</v>
      </c>
      <c r="N565" s="491">
        <f t="shared" si="273"/>
        <v>0.87101862317096423</v>
      </c>
      <c r="O565" s="491">
        <f t="shared" si="274"/>
        <v>0.74203724634192847</v>
      </c>
      <c r="P565" s="491">
        <f t="shared" si="275"/>
        <v>0.25796275365807153</v>
      </c>
      <c r="Q565" s="492">
        <f t="shared" si="276"/>
        <v>1.0318510146322861</v>
      </c>
      <c r="R565" s="493"/>
      <c r="S565" s="488"/>
      <c r="T565" s="488"/>
      <c r="U565" s="489"/>
      <c r="V565" s="494">
        <f t="shared" si="277"/>
        <v>11.2225</v>
      </c>
      <c r="W565" s="494">
        <f t="shared" si="278"/>
        <v>1.383</v>
      </c>
      <c r="X565" s="495">
        <f t="shared" si="279"/>
        <v>13.720342261963621</v>
      </c>
      <c r="Y565" s="496" t="str">
        <f t="shared" si="280"/>
        <v>Accept</v>
      </c>
      <c r="Z565" s="495"/>
      <c r="AA565" s="495"/>
      <c r="AB565" s="497"/>
      <c r="AC565" s="497"/>
      <c r="AD565" s="495"/>
      <c r="AE565" s="497"/>
      <c r="AF565" s="498"/>
      <c r="AG565" s="499"/>
      <c r="AH565" s="499"/>
      <c r="AI565" s="500"/>
      <c r="AJ565" s="552"/>
      <c r="AK565" s="552"/>
      <c r="AL565" s="552"/>
      <c r="AM565" s="401"/>
      <c r="AN565" s="401"/>
      <c r="AO565" s="401"/>
      <c r="AP565" s="401"/>
      <c r="AQ565" s="401"/>
      <c r="AR565" s="401"/>
      <c r="AS565" s="401"/>
      <c r="AT565" s="401"/>
      <c r="AU565" s="401"/>
      <c r="AV565" s="401"/>
      <c r="AW565" s="401"/>
      <c r="AX565" s="401"/>
      <c r="AY565" s="401"/>
      <c r="AZ565" s="401"/>
      <c r="BA565" s="401"/>
      <c r="BB565" s="401"/>
      <c r="BC565" s="401"/>
      <c r="BD565" s="401"/>
      <c r="BE565" s="401"/>
      <c r="BF565" s="401"/>
      <c r="BG565" s="401"/>
      <c r="BH565" s="401"/>
      <c r="BI565" s="401"/>
      <c r="BJ565" s="401"/>
      <c r="BK565" s="401"/>
      <c r="BL565" s="401"/>
      <c r="BM565" s="401"/>
      <c r="BN565" s="401"/>
      <c r="BO565" s="401"/>
      <c r="BP565" s="401"/>
      <c r="BQ565" s="401"/>
      <c r="BR565" s="401"/>
      <c r="BS565" s="401"/>
      <c r="BT565" s="401"/>
      <c r="BU565" s="401"/>
      <c r="BV565" s="401"/>
      <c r="BW565" s="401"/>
      <c r="BX565" s="401"/>
      <c r="BY565" s="401"/>
      <c r="BZ565" s="401"/>
      <c r="CA565" s="401"/>
      <c r="CB565" s="401"/>
      <c r="CC565" s="401"/>
      <c r="CD565" s="401"/>
      <c r="CE565" s="401"/>
      <c r="CF565" s="401"/>
      <c r="CG565" s="401"/>
      <c r="CH565" s="401"/>
      <c r="CI565" s="401"/>
      <c r="CJ565" s="401"/>
      <c r="CK565" s="401"/>
      <c r="CL565" s="401"/>
      <c r="CM565" s="401"/>
      <c r="CN565" s="401"/>
      <c r="CO565" s="401"/>
      <c r="CP565" s="401"/>
      <c r="CQ565" s="401"/>
      <c r="CR565" s="401"/>
      <c r="CS565" s="401"/>
      <c r="CT565" s="401"/>
      <c r="CU565" s="401"/>
      <c r="CV565" s="401"/>
      <c r="CW565" s="401"/>
      <c r="CX565" s="401"/>
      <c r="CY565" s="401"/>
      <c r="CZ565" s="401"/>
      <c r="DA565" s="401"/>
      <c r="DB565" s="401"/>
      <c r="DC565" s="401"/>
      <c r="DD565" s="401"/>
      <c r="DE565" s="401"/>
      <c r="DF565" s="401"/>
      <c r="DG565" s="401"/>
      <c r="DH565" s="401"/>
      <c r="DI565" s="401"/>
      <c r="DJ565" s="401"/>
      <c r="DK565" s="401"/>
      <c r="DL565" s="401"/>
      <c r="DM565" s="401"/>
      <c r="DN565" s="401"/>
      <c r="DO565" s="401"/>
      <c r="DP565" s="401"/>
      <c r="DQ565" s="401"/>
      <c r="DR565" s="401"/>
      <c r="DS565" s="401"/>
      <c r="DT565" s="401"/>
      <c r="DU565" s="401"/>
      <c r="DV565" s="401"/>
      <c r="DW565" s="401"/>
      <c r="DX565" s="401"/>
      <c r="DY565" s="401"/>
      <c r="DZ565" s="401"/>
      <c r="EA565" s="401"/>
      <c r="EB565" s="401"/>
      <c r="EC565" s="401"/>
      <c r="ED565" s="401"/>
      <c r="EE565" s="401"/>
      <c r="EF565" s="401"/>
      <c r="EG565" s="401"/>
      <c r="EH565" s="401"/>
      <c r="EI565" s="401"/>
      <c r="EJ565" s="401"/>
      <c r="EK565" s="401"/>
      <c r="EL565" s="401"/>
      <c r="EM565" s="401"/>
      <c r="EN565" s="401"/>
      <c r="EO565" s="401"/>
      <c r="EP565" s="401"/>
      <c r="EQ565" s="401"/>
      <c r="ER565" s="401"/>
      <c r="ES565" s="401"/>
      <c r="ET565" s="401"/>
      <c r="EU565" s="401"/>
      <c r="EV565" s="401"/>
      <c r="EW565" s="401"/>
      <c r="EX565" s="401"/>
      <c r="EY565" s="401"/>
      <c r="EZ565" s="401"/>
      <c r="FA565" s="401"/>
      <c r="FB565" s="401"/>
      <c r="FC565" s="401"/>
      <c r="FD565" s="401"/>
      <c r="FE565" s="401"/>
      <c r="FF565" s="401"/>
      <c r="FG565" s="401"/>
      <c r="FH565" s="401"/>
      <c r="FI565" s="401"/>
      <c r="FJ565" s="401"/>
      <c r="FK565" s="401"/>
      <c r="FL565" s="401"/>
      <c r="FM565" s="401"/>
      <c r="FN565" s="401"/>
      <c r="FO565" s="401"/>
      <c r="FP565" s="401"/>
      <c r="FQ565" s="401"/>
      <c r="FR565" s="401"/>
      <c r="FS565" s="401"/>
      <c r="FT565" s="401"/>
      <c r="FU565" s="401"/>
      <c r="FV565" s="401"/>
      <c r="FW565" s="401"/>
      <c r="FX565" s="401"/>
      <c r="FY565" s="401"/>
      <c r="FZ565" s="401"/>
      <c r="GA565" s="401"/>
      <c r="GB565" s="401"/>
      <c r="GC565" s="401"/>
      <c r="GD565" s="401"/>
      <c r="GE565" s="401"/>
      <c r="GF565" s="401"/>
      <c r="GG565" s="401"/>
      <c r="GH565" s="401"/>
      <c r="GI565" s="401"/>
      <c r="GJ565" s="401"/>
      <c r="GK565" s="401"/>
      <c r="GL565" s="401"/>
      <c r="GM565" s="401"/>
      <c r="GN565" s="401"/>
      <c r="GO565" s="401"/>
      <c r="GP565" s="401"/>
      <c r="GQ565" s="401"/>
      <c r="GR565" s="401"/>
      <c r="GS565" s="401"/>
      <c r="GT565" s="401"/>
      <c r="GU565" s="401"/>
      <c r="GV565" s="401"/>
      <c r="GW565" s="401"/>
      <c r="GX565" s="401"/>
      <c r="GY565" s="401"/>
      <c r="GZ565" s="401"/>
      <c r="HA565" s="401"/>
      <c r="HB565" s="401"/>
      <c r="HC565" s="401"/>
      <c r="HD565" s="401"/>
      <c r="HE565" s="401"/>
      <c r="HF565" s="401"/>
      <c r="HG565" s="401"/>
      <c r="HH565" s="401"/>
      <c r="HI565" s="401"/>
      <c r="HJ565" s="401"/>
      <c r="HK565" s="401"/>
      <c r="HL565" s="401"/>
      <c r="HM565" s="401"/>
      <c r="HN565" s="401"/>
      <c r="HO565" s="401"/>
      <c r="HP565" s="401"/>
      <c r="HQ565" s="401"/>
      <c r="HR565" s="401"/>
      <c r="HS565" s="401"/>
      <c r="HT565" s="401"/>
      <c r="HU565" s="401"/>
      <c r="HV565" s="401"/>
      <c r="HW565" s="401"/>
      <c r="HX565" s="401"/>
      <c r="HY565" s="401"/>
      <c r="HZ565" s="401"/>
      <c r="IA565" s="401"/>
      <c r="IB565" s="401"/>
      <c r="IC565" s="401"/>
      <c r="ID565" s="401"/>
      <c r="IE565" s="401"/>
      <c r="IF565" s="401"/>
      <c r="IG565" s="401"/>
      <c r="IH565" s="401"/>
      <c r="II565" s="401"/>
      <c r="IJ565" s="401"/>
      <c r="IK565" s="401"/>
      <c r="IL565" s="401"/>
      <c r="IM565" s="401"/>
      <c r="IN565" s="401"/>
      <c r="IO565" s="401"/>
      <c r="IP565" s="401"/>
      <c r="IQ565" s="401"/>
      <c r="IR565" s="401"/>
      <c r="IS565" s="401"/>
      <c r="IT565" s="401"/>
      <c r="IU565" s="401"/>
      <c r="IV565" s="401"/>
      <c r="IW565" s="401"/>
      <c r="IX565" s="401"/>
      <c r="IY565" s="401"/>
      <c r="IZ565" s="401"/>
      <c r="JA565" s="401"/>
      <c r="JB565" s="401"/>
      <c r="JC565" s="401"/>
      <c r="JD565" s="401"/>
      <c r="JE565" s="401"/>
      <c r="JF565" s="401"/>
      <c r="JG565" s="401"/>
      <c r="JH565" s="401"/>
      <c r="JI565" s="401"/>
      <c r="JJ565" s="401"/>
      <c r="JK565" s="401"/>
      <c r="JL565" s="401"/>
      <c r="JM565" s="401"/>
      <c r="JN565" s="401"/>
      <c r="JO565" s="401"/>
      <c r="JP565" s="401"/>
      <c r="JQ565" s="401"/>
      <c r="JR565" s="401"/>
      <c r="JS565" s="401"/>
      <c r="JT565" s="401"/>
      <c r="JU565" s="401"/>
      <c r="JV565" s="401"/>
      <c r="JW565" s="401"/>
      <c r="JX565" s="401"/>
      <c r="JY565" s="401"/>
      <c r="JZ565" s="401"/>
      <c r="KA565" s="401"/>
      <c r="KB565" s="401"/>
      <c r="KC565" s="401"/>
      <c r="KD565" s="401"/>
      <c r="KE565" s="401"/>
      <c r="KF565" s="401"/>
      <c r="KG565" s="401"/>
      <c r="KH565" s="401"/>
      <c r="KI565" s="401"/>
      <c r="KJ565" s="401"/>
      <c r="KK565" s="401"/>
      <c r="KL565" s="401"/>
      <c r="KM565" s="401"/>
      <c r="KN565" s="401"/>
      <c r="KO565" s="401"/>
      <c r="KP565" s="401"/>
      <c r="KQ565" s="401"/>
      <c r="KR565" s="401"/>
      <c r="KS565" s="401"/>
      <c r="KT565" s="401"/>
      <c r="KU565" s="401"/>
      <c r="KV565" s="401"/>
      <c r="KW565" s="401"/>
      <c r="KX565" s="401"/>
      <c r="KY565" s="401"/>
      <c r="KZ565" s="401"/>
      <c r="LA565" s="401"/>
      <c r="LB565" s="401"/>
      <c r="LC565" s="401"/>
      <c r="LD565" s="401"/>
      <c r="LE565" s="401"/>
      <c r="LF565" s="401"/>
      <c r="LG565" s="401"/>
      <c r="LH565" s="401"/>
      <c r="LI565" s="401"/>
      <c r="LJ565" s="401"/>
      <c r="LK565" s="401"/>
      <c r="LL565" s="401"/>
      <c r="LM565" s="401"/>
      <c r="LN565" s="401"/>
      <c r="LO565" s="401"/>
      <c r="LP565" s="401"/>
      <c r="LQ565" s="401"/>
      <c r="LR565" s="401"/>
      <c r="LS565" s="401"/>
      <c r="LT565" s="401"/>
      <c r="LU565" s="401"/>
      <c r="LV565" s="401"/>
      <c r="LW565" s="401"/>
      <c r="LX565" s="401"/>
      <c r="LY565" s="401"/>
      <c r="LZ565" s="401"/>
      <c r="MA565" s="401"/>
      <c r="MB565" s="401"/>
      <c r="MC565" s="401"/>
      <c r="MD565" s="401"/>
      <c r="ME565" s="401"/>
      <c r="MF565" s="401"/>
      <c r="MG565" s="401"/>
      <c r="MH565" s="401"/>
      <c r="MI565" s="401"/>
      <c r="MJ565" s="401"/>
      <c r="MK565" s="401"/>
      <c r="ML565" s="401"/>
      <c r="MM565" s="401"/>
      <c r="MN565" s="401"/>
      <c r="MO565" s="401"/>
      <c r="MP565" s="401"/>
      <c r="MQ565" s="401"/>
      <c r="MR565" s="401"/>
      <c r="MS565" s="401"/>
      <c r="MT565" s="401"/>
      <c r="MU565" s="401"/>
      <c r="MV565" s="401"/>
      <c r="MW565" s="401"/>
      <c r="MX565" s="401"/>
      <c r="MY565" s="401"/>
      <c r="MZ565" s="401"/>
      <c r="NA565" s="401"/>
      <c r="NB565" s="401"/>
      <c r="NC565" s="401"/>
      <c r="ND565" s="401"/>
      <c r="NE565" s="401"/>
      <c r="NF565" s="401"/>
      <c r="NG565" s="401"/>
      <c r="NH565" s="401"/>
      <c r="NI565" s="401"/>
      <c r="NJ565" s="401"/>
      <c r="NK565" s="401"/>
      <c r="NL565" s="401"/>
      <c r="NM565" s="401"/>
      <c r="NN565" s="401"/>
      <c r="NO565" s="401"/>
      <c r="NP565" s="401"/>
      <c r="NQ565" s="401"/>
      <c r="NR565" s="401"/>
      <c r="NS565" s="401"/>
      <c r="NT565" s="401"/>
      <c r="NU565" s="401"/>
      <c r="NV565" s="401"/>
      <c r="NW565" s="401"/>
      <c r="NX565" s="401"/>
      <c r="NY565" s="401"/>
      <c r="NZ565" s="401"/>
      <c r="OA565" s="401"/>
      <c r="OB565" s="401"/>
      <c r="OC565" s="401"/>
      <c r="OD565" s="401"/>
      <c r="OE565" s="401"/>
      <c r="OF565" s="401"/>
      <c r="OG565" s="401"/>
      <c r="OH565" s="401"/>
      <c r="OI565" s="401"/>
      <c r="OJ565" s="401"/>
      <c r="OK565" s="401"/>
      <c r="OL565" s="401"/>
      <c r="OM565" s="401"/>
      <c r="ON565" s="401"/>
      <c r="OO565" s="401"/>
      <c r="OP565" s="401"/>
      <c r="OQ565" s="401"/>
      <c r="OR565" s="401"/>
      <c r="OS565" s="401"/>
      <c r="OT565" s="401"/>
      <c r="OU565" s="401"/>
      <c r="OV565" s="401"/>
      <c r="OW565" s="401"/>
      <c r="OX565" s="401"/>
      <c r="OY565" s="401"/>
      <c r="OZ565" s="401"/>
      <c r="PA565" s="401"/>
      <c r="PB565" s="401"/>
      <c r="PC565" s="401"/>
      <c r="PD565" s="401"/>
      <c r="PE565" s="401"/>
      <c r="PF565" s="401"/>
      <c r="PG565" s="401"/>
      <c r="PH565" s="401"/>
      <c r="PI565" s="401"/>
      <c r="PJ565" s="401"/>
      <c r="PK565" s="401"/>
      <c r="PL565" s="401"/>
      <c r="PM565" s="401"/>
      <c r="PN565" s="401"/>
      <c r="PO565" s="401"/>
      <c r="PP565" s="401"/>
      <c r="PQ565" s="401"/>
      <c r="PR565" s="401"/>
      <c r="PS565" s="401"/>
      <c r="PT565" s="401"/>
      <c r="PU565" s="401"/>
      <c r="PV565" s="401"/>
      <c r="PW565" s="401"/>
      <c r="PX565" s="401"/>
      <c r="PY565" s="401"/>
      <c r="PZ565" s="401"/>
      <c r="QA565" s="401"/>
      <c r="QB565" s="401"/>
      <c r="QC565" s="401"/>
      <c r="QD565" s="401"/>
      <c r="QE565" s="401"/>
      <c r="QF565" s="401"/>
      <c r="QG565" s="401"/>
      <c r="QH565" s="401"/>
      <c r="QI565" s="401"/>
      <c r="QJ565" s="401"/>
      <c r="QK565" s="401"/>
      <c r="QL565" s="401"/>
      <c r="QM565" s="401"/>
      <c r="QN565" s="401"/>
      <c r="QO565" s="401"/>
      <c r="QP565" s="401"/>
      <c r="QQ565" s="401"/>
      <c r="QR565" s="401"/>
      <c r="QS565" s="401"/>
      <c r="QT565" s="401"/>
      <c r="QU565" s="401"/>
      <c r="QV565" s="401"/>
      <c r="QW565" s="401"/>
      <c r="QX565" s="401"/>
      <c r="QY565" s="401"/>
      <c r="QZ565" s="401"/>
      <c r="RA565" s="401"/>
      <c r="RB565" s="401"/>
      <c r="RC565" s="401"/>
      <c r="RD565" s="401"/>
      <c r="RE565" s="401"/>
      <c r="RF565" s="401"/>
      <c r="RG565" s="401"/>
      <c r="RH565" s="401"/>
      <c r="RI565" s="401"/>
      <c r="RJ565" s="401"/>
      <c r="RK565" s="401"/>
      <c r="RL565" s="401"/>
      <c r="RM565" s="401"/>
      <c r="RN565" s="401"/>
      <c r="RO565" s="401"/>
      <c r="RP565" s="401"/>
      <c r="RQ565" s="401"/>
      <c r="RR565" s="401"/>
      <c r="RS565" s="401"/>
      <c r="RT565" s="401"/>
      <c r="RU565" s="401"/>
      <c r="RV565" s="401"/>
      <c r="RW565" s="401"/>
      <c r="RX565" s="401"/>
      <c r="RY565" s="401"/>
      <c r="RZ565" s="401"/>
      <c r="SA565" s="401"/>
      <c r="SB565" s="401"/>
      <c r="SC565" s="401"/>
      <c r="SD565" s="401"/>
      <c r="SE565" s="401"/>
      <c r="SF565" s="401"/>
      <c r="SG565" s="401"/>
      <c r="SH565" s="401"/>
      <c r="SI565" s="401"/>
      <c r="SJ565" s="401"/>
      <c r="SK565" s="401"/>
      <c r="SL565" s="401"/>
      <c r="SM565" s="401"/>
      <c r="SN565" s="401"/>
      <c r="SO565" s="401"/>
      <c r="SP565" s="401"/>
      <c r="SQ565" s="401"/>
      <c r="SR565" s="401"/>
      <c r="SS565" s="401"/>
      <c r="ST565" s="401"/>
      <c r="SU565" s="401"/>
      <c r="SV565" s="401"/>
      <c r="SW565" s="401"/>
      <c r="SX565" s="401"/>
      <c r="SY565" s="401"/>
      <c r="SZ565" s="401"/>
      <c r="TA565" s="401"/>
      <c r="TB565" s="401"/>
      <c r="TC565" s="401"/>
      <c r="TD565" s="401"/>
      <c r="TE565" s="401"/>
      <c r="TF565" s="401"/>
      <c r="TG565" s="401"/>
      <c r="TH565" s="401"/>
      <c r="TI565" s="401"/>
      <c r="TJ565" s="401"/>
      <c r="TK565" s="401"/>
      <c r="TL565" s="401"/>
      <c r="TM565" s="401"/>
      <c r="TN565" s="401"/>
      <c r="TO565" s="401"/>
      <c r="TP565" s="401"/>
      <c r="TQ565" s="401"/>
      <c r="TR565" s="401"/>
      <c r="TS565" s="401"/>
      <c r="TT565" s="401"/>
      <c r="TU565" s="401"/>
      <c r="TV565" s="401"/>
      <c r="TW565" s="401"/>
      <c r="TX565" s="401"/>
      <c r="TY565" s="401"/>
      <c r="TZ565" s="401"/>
      <c r="UA565" s="401"/>
      <c r="UB565" s="401"/>
      <c r="UC565" s="401"/>
      <c r="UD565" s="401"/>
      <c r="UE565" s="401"/>
      <c r="UF565" s="401"/>
      <c r="UG565" s="401"/>
      <c r="UH565" s="401"/>
      <c r="UI565" s="401"/>
      <c r="UJ565" s="401"/>
      <c r="UK565" s="401"/>
      <c r="UL565" s="401"/>
      <c r="UM565" s="401"/>
    </row>
    <row r="566" spans="1:559" s="467" customFormat="1" ht="13.95" customHeight="1">
      <c r="A566" s="953"/>
      <c r="B566" s="450" t="s">
        <v>1974</v>
      </c>
      <c r="C566" s="451" t="s">
        <v>785</v>
      </c>
      <c r="D566" s="451" t="s">
        <v>1984</v>
      </c>
      <c r="E566" s="451" t="s">
        <v>1985</v>
      </c>
      <c r="F566" s="452">
        <v>8.0399999999999991</v>
      </c>
      <c r="G566" s="452">
        <v>0.31</v>
      </c>
      <c r="H566" s="452">
        <v>0.76</v>
      </c>
      <c r="I566" s="453">
        <f>COUNT(F566:F568)</f>
        <v>3</v>
      </c>
      <c r="J566" s="458">
        <f>AVERAGE(F566:F568)</f>
        <v>17.069999999999997</v>
      </c>
      <c r="K566" s="458">
        <f>STDEV(F566:F568)</f>
        <v>7.8459479988080503</v>
      </c>
      <c r="L566" s="459">
        <f>K566/J566</f>
        <v>0.45963374333966328</v>
      </c>
      <c r="M566" s="454">
        <f t="shared" si="272"/>
        <v>1.1509125476452085</v>
      </c>
      <c r="N566" s="455">
        <f t="shared" si="273"/>
        <v>0.1248841075795601</v>
      </c>
      <c r="O566" s="455">
        <f t="shared" si="274"/>
        <v>0.75023178484087982</v>
      </c>
      <c r="P566" s="455">
        <f t="shared" si="275"/>
        <v>0.2497682151591202</v>
      </c>
      <c r="Q566" s="456">
        <f t="shared" si="276"/>
        <v>0.74930464547736064</v>
      </c>
      <c r="R566" s="457">
        <f>COUNT(F566:F568)</f>
        <v>3</v>
      </c>
      <c r="S566" s="458">
        <f>AVERAGE(F566:F568)</f>
        <v>17.069999999999997</v>
      </c>
      <c r="T566" s="458">
        <f>STDEV(F566:F568)</f>
        <v>7.8459479988080503</v>
      </c>
      <c r="U566" s="459">
        <f>T566/S566</f>
        <v>0.45963374333966328</v>
      </c>
      <c r="V566" s="460">
        <f t="shared" si="277"/>
        <v>9.0299999999999976</v>
      </c>
      <c r="W566" s="460">
        <f t="shared" si="278"/>
        <v>1.196</v>
      </c>
      <c r="X566" s="461">
        <f t="shared" si="279"/>
        <v>9.3837538065744273</v>
      </c>
      <c r="Y566" s="462" t="str">
        <f t="shared" si="280"/>
        <v>Accept</v>
      </c>
      <c r="Z566" s="461"/>
      <c r="AA566" s="461"/>
      <c r="AB566" s="463"/>
      <c r="AC566" s="463"/>
      <c r="AD566" s="461"/>
      <c r="AE566" s="463"/>
      <c r="AF566" s="464">
        <f>COUNT(F566:F568)</f>
        <v>3</v>
      </c>
      <c r="AG566" s="465">
        <f>AVERAGE(F566:F568)</f>
        <v>17.069999999999997</v>
      </c>
      <c r="AH566" s="465">
        <f>STDEV(F566:F568)</f>
        <v>7.8459479988080503</v>
      </c>
      <c r="AI566" s="466">
        <f>AH566/AG566</f>
        <v>0.45963374333966328</v>
      </c>
      <c r="AJ566" s="552"/>
      <c r="AK566" s="552"/>
      <c r="AL566" s="552"/>
      <c r="AM566" s="401"/>
      <c r="AN566" s="401"/>
      <c r="AO566" s="401"/>
      <c r="AP566" s="401"/>
      <c r="AQ566" s="401"/>
      <c r="AR566" s="401"/>
      <c r="AS566" s="401"/>
      <c r="AT566" s="401"/>
      <c r="AU566" s="401"/>
      <c r="AV566" s="401"/>
      <c r="AW566" s="401"/>
      <c r="AX566" s="401"/>
      <c r="AY566" s="401"/>
      <c r="AZ566" s="401"/>
      <c r="BA566" s="401"/>
      <c r="BB566" s="401"/>
      <c r="BC566" s="401"/>
      <c r="BD566" s="401"/>
      <c r="BE566" s="401"/>
      <c r="BF566" s="401"/>
      <c r="BG566" s="401"/>
      <c r="BH566" s="401"/>
      <c r="BI566" s="401"/>
      <c r="BJ566" s="401"/>
      <c r="BK566" s="401"/>
      <c r="BL566" s="401"/>
      <c r="BM566" s="401"/>
      <c r="BN566" s="401"/>
      <c r="BO566" s="401"/>
      <c r="BP566" s="401"/>
      <c r="BQ566" s="401"/>
      <c r="BR566" s="401"/>
      <c r="BS566" s="401"/>
      <c r="BT566" s="401"/>
      <c r="BU566" s="401"/>
      <c r="BV566" s="401"/>
      <c r="BW566" s="401"/>
      <c r="BX566" s="401"/>
      <c r="BY566" s="401"/>
      <c r="BZ566" s="401"/>
      <c r="CA566" s="401"/>
      <c r="CB566" s="401"/>
      <c r="CC566" s="401"/>
      <c r="CD566" s="401"/>
      <c r="CE566" s="401"/>
      <c r="CF566" s="401"/>
      <c r="CG566" s="401"/>
      <c r="CH566" s="401"/>
      <c r="CI566" s="401"/>
      <c r="CJ566" s="401"/>
      <c r="CK566" s="401"/>
      <c r="CL566" s="401"/>
      <c r="CM566" s="401"/>
      <c r="CN566" s="401"/>
      <c r="CO566" s="401"/>
      <c r="CP566" s="401"/>
      <c r="CQ566" s="401"/>
      <c r="CR566" s="401"/>
      <c r="CS566" s="401"/>
      <c r="CT566" s="401"/>
      <c r="CU566" s="401"/>
      <c r="CV566" s="401"/>
      <c r="CW566" s="401"/>
      <c r="CX566" s="401"/>
      <c r="CY566" s="401"/>
      <c r="CZ566" s="401"/>
      <c r="DA566" s="401"/>
      <c r="DB566" s="401"/>
      <c r="DC566" s="401"/>
      <c r="DD566" s="401"/>
      <c r="DE566" s="401"/>
      <c r="DF566" s="401"/>
      <c r="DG566" s="401"/>
      <c r="DH566" s="401"/>
      <c r="DI566" s="401"/>
      <c r="DJ566" s="401"/>
      <c r="DK566" s="401"/>
      <c r="DL566" s="401"/>
      <c r="DM566" s="401"/>
      <c r="DN566" s="401"/>
      <c r="DO566" s="401"/>
      <c r="DP566" s="401"/>
      <c r="DQ566" s="401"/>
      <c r="DR566" s="401"/>
      <c r="DS566" s="401"/>
      <c r="DT566" s="401"/>
      <c r="DU566" s="401"/>
      <c r="DV566" s="401"/>
      <c r="DW566" s="401"/>
      <c r="DX566" s="401"/>
      <c r="DY566" s="401"/>
      <c r="DZ566" s="401"/>
      <c r="EA566" s="401"/>
      <c r="EB566" s="401"/>
      <c r="EC566" s="401"/>
      <c r="ED566" s="401"/>
      <c r="EE566" s="401"/>
      <c r="EF566" s="401"/>
      <c r="EG566" s="401"/>
      <c r="EH566" s="401"/>
      <c r="EI566" s="401"/>
      <c r="EJ566" s="401"/>
      <c r="EK566" s="401"/>
      <c r="EL566" s="401"/>
      <c r="EM566" s="401"/>
      <c r="EN566" s="401"/>
      <c r="EO566" s="401"/>
      <c r="EP566" s="401"/>
      <c r="EQ566" s="401"/>
      <c r="ER566" s="401"/>
      <c r="ES566" s="401"/>
      <c r="ET566" s="401"/>
      <c r="EU566" s="401"/>
      <c r="EV566" s="401"/>
      <c r="EW566" s="401"/>
      <c r="EX566" s="401"/>
      <c r="EY566" s="401"/>
      <c r="EZ566" s="401"/>
      <c r="FA566" s="401"/>
      <c r="FB566" s="401"/>
      <c r="FC566" s="401"/>
      <c r="FD566" s="401"/>
      <c r="FE566" s="401"/>
      <c r="FF566" s="401"/>
      <c r="FG566" s="401"/>
      <c r="FH566" s="401"/>
      <c r="FI566" s="401"/>
      <c r="FJ566" s="401"/>
      <c r="FK566" s="401"/>
      <c r="FL566" s="401"/>
      <c r="FM566" s="401"/>
      <c r="FN566" s="401"/>
      <c r="FO566" s="401"/>
      <c r="FP566" s="401"/>
      <c r="FQ566" s="401"/>
      <c r="FR566" s="401"/>
      <c r="FS566" s="401"/>
      <c r="FT566" s="401"/>
      <c r="FU566" s="401"/>
      <c r="FV566" s="401"/>
      <c r="FW566" s="401"/>
      <c r="FX566" s="401"/>
      <c r="FY566" s="401"/>
      <c r="FZ566" s="401"/>
      <c r="GA566" s="401"/>
      <c r="GB566" s="401"/>
      <c r="GC566" s="401"/>
      <c r="GD566" s="401"/>
      <c r="GE566" s="401"/>
      <c r="GF566" s="401"/>
      <c r="GG566" s="401"/>
      <c r="GH566" s="401"/>
      <c r="GI566" s="401"/>
      <c r="GJ566" s="401"/>
      <c r="GK566" s="401"/>
      <c r="GL566" s="401"/>
      <c r="GM566" s="401"/>
      <c r="GN566" s="401"/>
      <c r="GO566" s="401"/>
      <c r="GP566" s="401"/>
      <c r="GQ566" s="401"/>
      <c r="GR566" s="401"/>
      <c r="GS566" s="401"/>
      <c r="GT566" s="401"/>
      <c r="GU566" s="401"/>
      <c r="GV566" s="401"/>
      <c r="GW566" s="401"/>
      <c r="GX566" s="401"/>
      <c r="GY566" s="401"/>
      <c r="GZ566" s="401"/>
      <c r="HA566" s="401"/>
      <c r="HB566" s="401"/>
      <c r="HC566" s="401"/>
      <c r="HD566" s="401"/>
      <c r="HE566" s="401"/>
      <c r="HF566" s="401"/>
      <c r="HG566" s="401"/>
      <c r="HH566" s="401"/>
      <c r="HI566" s="401"/>
      <c r="HJ566" s="401"/>
      <c r="HK566" s="401"/>
      <c r="HL566" s="401"/>
      <c r="HM566" s="401"/>
      <c r="HN566" s="401"/>
      <c r="HO566" s="401"/>
      <c r="HP566" s="401"/>
      <c r="HQ566" s="401"/>
      <c r="HR566" s="401"/>
      <c r="HS566" s="401"/>
      <c r="HT566" s="401"/>
      <c r="HU566" s="401"/>
      <c r="HV566" s="401"/>
      <c r="HW566" s="401"/>
      <c r="HX566" s="401"/>
      <c r="HY566" s="401"/>
      <c r="HZ566" s="401"/>
      <c r="IA566" s="401"/>
      <c r="IB566" s="401"/>
      <c r="IC566" s="401"/>
      <c r="ID566" s="401"/>
      <c r="IE566" s="401"/>
      <c r="IF566" s="401"/>
      <c r="IG566" s="401"/>
      <c r="IH566" s="401"/>
      <c r="II566" s="401"/>
      <c r="IJ566" s="401"/>
      <c r="IK566" s="401"/>
      <c r="IL566" s="401"/>
      <c r="IM566" s="401"/>
      <c r="IN566" s="401"/>
      <c r="IO566" s="401"/>
      <c r="IP566" s="401"/>
      <c r="IQ566" s="401"/>
      <c r="IR566" s="401"/>
      <c r="IS566" s="401"/>
      <c r="IT566" s="401"/>
      <c r="IU566" s="401"/>
      <c r="IV566" s="401"/>
      <c r="IW566" s="401"/>
      <c r="IX566" s="401"/>
      <c r="IY566" s="401"/>
      <c r="IZ566" s="401"/>
      <c r="JA566" s="401"/>
      <c r="JB566" s="401"/>
      <c r="JC566" s="401"/>
      <c r="JD566" s="401"/>
      <c r="JE566" s="401"/>
      <c r="JF566" s="401"/>
      <c r="JG566" s="401"/>
      <c r="JH566" s="401"/>
      <c r="JI566" s="401"/>
      <c r="JJ566" s="401"/>
      <c r="JK566" s="401"/>
      <c r="JL566" s="401"/>
      <c r="JM566" s="401"/>
      <c r="JN566" s="401"/>
      <c r="JO566" s="401"/>
      <c r="JP566" s="401"/>
      <c r="JQ566" s="401"/>
      <c r="JR566" s="401"/>
      <c r="JS566" s="401"/>
      <c r="JT566" s="401"/>
      <c r="JU566" s="401"/>
      <c r="JV566" s="401"/>
      <c r="JW566" s="401"/>
      <c r="JX566" s="401"/>
      <c r="JY566" s="401"/>
      <c r="JZ566" s="401"/>
      <c r="KA566" s="401"/>
      <c r="KB566" s="401"/>
      <c r="KC566" s="401"/>
      <c r="KD566" s="401"/>
      <c r="KE566" s="401"/>
      <c r="KF566" s="401"/>
      <c r="KG566" s="401"/>
      <c r="KH566" s="401"/>
      <c r="KI566" s="401"/>
      <c r="KJ566" s="401"/>
      <c r="KK566" s="401"/>
      <c r="KL566" s="401"/>
      <c r="KM566" s="401"/>
      <c r="KN566" s="401"/>
      <c r="KO566" s="401"/>
      <c r="KP566" s="401"/>
      <c r="KQ566" s="401"/>
      <c r="KR566" s="401"/>
      <c r="KS566" s="401"/>
      <c r="KT566" s="401"/>
      <c r="KU566" s="401"/>
      <c r="KV566" s="401"/>
      <c r="KW566" s="401"/>
      <c r="KX566" s="401"/>
      <c r="KY566" s="401"/>
      <c r="KZ566" s="401"/>
      <c r="LA566" s="401"/>
      <c r="LB566" s="401"/>
      <c r="LC566" s="401"/>
      <c r="LD566" s="401"/>
      <c r="LE566" s="401"/>
      <c r="LF566" s="401"/>
      <c r="LG566" s="401"/>
      <c r="LH566" s="401"/>
      <c r="LI566" s="401"/>
      <c r="LJ566" s="401"/>
      <c r="LK566" s="401"/>
      <c r="LL566" s="401"/>
      <c r="LM566" s="401"/>
      <c r="LN566" s="401"/>
      <c r="LO566" s="401"/>
      <c r="LP566" s="401"/>
      <c r="LQ566" s="401"/>
      <c r="LR566" s="401"/>
      <c r="LS566" s="401"/>
      <c r="LT566" s="401"/>
      <c r="LU566" s="401"/>
      <c r="LV566" s="401"/>
      <c r="LW566" s="401"/>
      <c r="LX566" s="401"/>
      <c r="LY566" s="401"/>
      <c r="LZ566" s="401"/>
      <c r="MA566" s="401"/>
      <c r="MB566" s="401"/>
      <c r="MC566" s="401"/>
      <c r="MD566" s="401"/>
      <c r="ME566" s="401"/>
      <c r="MF566" s="401"/>
      <c r="MG566" s="401"/>
      <c r="MH566" s="401"/>
      <c r="MI566" s="401"/>
      <c r="MJ566" s="401"/>
      <c r="MK566" s="401"/>
      <c r="ML566" s="401"/>
      <c r="MM566" s="401"/>
      <c r="MN566" s="401"/>
      <c r="MO566" s="401"/>
      <c r="MP566" s="401"/>
      <c r="MQ566" s="401"/>
      <c r="MR566" s="401"/>
      <c r="MS566" s="401"/>
      <c r="MT566" s="401"/>
      <c r="MU566" s="401"/>
      <c r="MV566" s="401"/>
      <c r="MW566" s="401"/>
      <c r="MX566" s="401"/>
      <c r="MY566" s="401"/>
      <c r="MZ566" s="401"/>
      <c r="NA566" s="401"/>
      <c r="NB566" s="401"/>
      <c r="NC566" s="401"/>
      <c r="ND566" s="401"/>
      <c r="NE566" s="401"/>
      <c r="NF566" s="401"/>
      <c r="NG566" s="401"/>
      <c r="NH566" s="401"/>
      <c r="NI566" s="401"/>
      <c r="NJ566" s="401"/>
      <c r="NK566" s="401"/>
      <c r="NL566" s="401"/>
      <c r="NM566" s="401"/>
      <c r="NN566" s="401"/>
      <c r="NO566" s="401"/>
      <c r="NP566" s="401"/>
      <c r="NQ566" s="401"/>
      <c r="NR566" s="401"/>
      <c r="NS566" s="401"/>
      <c r="NT566" s="401"/>
      <c r="NU566" s="401"/>
      <c r="NV566" s="401"/>
      <c r="NW566" s="401"/>
      <c r="NX566" s="401"/>
      <c r="NY566" s="401"/>
      <c r="NZ566" s="401"/>
      <c r="OA566" s="401"/>
      <c r="OB566" s="401"/>
      <c r="OC566" s="401"/>
      <c r="OD566" s="401"/>
      <c r="OE566" s="401"/>
      <c r="OF566" s="401"/>
      <c r="OG566" s="401"/>
      <c r="OH566" s="401"/>
      <c r="OI566" s="401"/>
      <c r="OJ566" s="401"/>
      <c r="OK566" s="401"/>
      <c r="OL566" s="401"/>
      <c r="OM566" s="401"/>
      <c r="ON566" s="401"/>
      <c r="OO566" s="401"/>
      <c r="OP566" s="401"/>
      <c r="OQ566" s="401"/>
      <c r="OR566" s="401"/>
      <c r="OS566" s="401"/>
      <c r="OT566" s="401"/>
      <c r="OU566" s="401"/>
      <c r="OV566" s="401"/>
      <c r="OW566" s="401"/>
      <c r="OX566" s="401"/>
      <c r="OY566" s="401"/>
      <c r="OZ566" s="401"/>
      <c r="PA566" s="401"/>
      <c r="PB566" s="401"/>
      <c r="PC566" s="401"/>
      <c r="PD566" s="401"/>
      <c r="PE566" s="401"/>
      <c r="PF566" s="401"/>
      <c r="PG566" s="401"/>
      <c r="PH566" s="401"/>
      <c r="PI566" s="401"/>
      <c r="PJ566" s="401"/>
      <c r="PK566" s="401"/>
      <c r="PL566" s="401"/>
      <c r="PM566" s="401"/>
      <c r="PN566" s="401"/>
      <c r="PO566" s="401"/>
      <c r="PP566" s="401"/>
      <c r="PQ566" s="401"/>
      <c r="PR566" s="401"/>
      <c r="PS566" s="401"/>
      <c r="PT566" s="401"/>
      <c r="PU566" s="401"/>
      <c r="PV566" s="401"/>
      <c r="PW566" s="401"/>
      <c r="PX566" s="401"/>
      <c r="PY566" s="401"/>
      <c r="PZ566" s="401"/>
      <c r="QA566" s="401"/>
      <c r="QB566" s="401"/>
      <c r="QC566" s="401"/>
      <c r="QD566" s="401"/>
      <c r="QE566" s="401"/>
      <c r="QF566" s="401"/>
      <c r="QG566" s="401"/>
      <c r="QH566" s="401"/>
      <c r="QI566" s="401"/>
      <c r="QJ566" s="401"/>
      <c r="QK566" s="401"/>
      <c r="QL566" s="401"/>
      <c r="QM566" s="401"/>
      <c r="QN566" s="401"/>
      <c r="QO566" s="401"/>
      <c r="QP566" s="401"/>
      <c r="QQ566" s="401"/>
      <c r="QR566" s="401"/>
      <c r="QS566" s="401"/>
      <c r="QT566" s="401"/>
      <c r="QU566" s="401"/>
      <c r="QV566" s="401"/>
      <c r="QW566" s="401"/>
      <c r="QX566" s="401"/>
      <c r="QY566" s="401"/>
      <c r="QZ566" s="401"/>
      <c r="RA566" s="401"/>
      <c r="RB566" s="401"/>
      <c r="RC566" s="401"/>
      <c r="RD566" s="401"/>
      <c r="RE566" s="401"/>
      <c r="RF566" s="401"/>
      <c r="RG566" s="401"/>
      <c r="RH566" s="401"/>
      <c r="RI566" s="401"/>
      <c r="RJ566" s="401"/>
      <c r="RK566" s="401"/>
      <c r="RL566" s="401"/>
      <c r="RM566" s="401"/>
      <c r="RN566" s="401"/>
      <c r="RO566" s="401"/>
      <c r="RP566" s="401"/>
      <c r="RQ566" s="401"/>
      <c r="RR566" s="401"/>
      <c r="RS566" s="401"/>
      <c r="RT566" s="401"/>
      <c r="RU566" s="401"/>
      <c r="RV566" s="401"/>
      <c r="RW566" s="401"/>
      <c r="RX566" s="401"/>
      <c r="RY566" s="401"/>
      <c r="RZ566" s="401"/>
      <c r="SA566" s="401"/>
      <c r="SB566" s="401"/>
      <c r="SC566" s="401"/>
      <c r="SD566" s="401"/>
      <c r="SE566" s="401"/>
      <c r="SF566" s="401"/>
      <c r="SG566" s="401"/>
      <c r="SH566" s="401"/>
      <c r="SI566" s="401"/>
      <c r="SJ566" s="401"/>
      <c r="SK566" s="401"/>
      <c r="SL566" s="401"/>
      <c r="SM566" s="401"/>
      <c r="SN566" s="401"/>
      <c r="SO566" s="401"/>
      <c r="SP566" s="401"/>
      <c r="SQ566" s="401"/>
      <c r="SR566" s="401"/>
      <c r="SS566" s="401"/>
      <c r="ST566" s="401"/>
      <c r="SU566" s="401"/>
      <c r="SV566" s="401"/>
      <c r="SW566" s="401"/>
      <c r="SX566" s="401"/>
      <c r="SY566" s="401"/>
      <c r="SZ566" s="401"/>
      <c r="TA566" s="401"/>
      <c r="TB566" s="401"/>
      <c r="TC566" s="401"/>
      <c r="TD566" s="401"/>
      <c r="TE566" s="401"/>
      <c r="TF566" s="401"/>
      <c r="TG566" s="401"/>
      <c r="TH566" s="401"/>
      <c r="TI566" s="401"/>
      <c r="TJ566" s="401"/>
      <c r="TK566" s="401"/>
      <c r="TL566" s="401"/>
      <c r="TM566" s="401"/>
      <c r="TN566" s="401"/>
      <c r="TO566" s="401"/>
      <c r="TP566" s="401"/>
      <c r="TQ566" s="401"/>
      <c r="TR566" s="401"/>
      <c r="TS566" s="401"/>
      <c r="TT566" s="401"/>
      <c r="TU566" s="401"/>
      <c r="TV566" s="401"/>
      <c r="TW566" s="401"/>
      <c r="TX566" s="401"/>
      <c r="TY566" s="401"/>
      <c r="TZ566" s="401"/>
      <c r="UA566" s="401"/>
      <c r="UB566" s="401"/>
      <c r="UC566" s="401"/>
      <c r="UD566" s="401"/>
      <c r="UE566" s="401"/>
      <c r="UF566" s="401"/>
      <c r="UG566" s="401"/>
      <c r="UH566" s="401"/>
      <c r="UI566" s="401"/>
      <c r="UJ566" s="401"/>
      <c r="UK566" s="401"/>
      <c r="UL566" s="401"/>
      <c r="UM566" s="401"/>
    </row>
    <row r="567" spans="1:559" s="401" customFormat="1" ht="13.95" customHeight="1">
      <c r="A567" s="953"/>
      <c r="B567" s="468" t="s">
        <v>1974</v>
      </c>
      <c r="C567" s="469" t="s">
        <v>785</v>
      </c>
      <c r="D567" s="469" t="s">
        <v>1986</v>
      </c>
      <c r="E567" s="469" t="s">
        <v>1987</v>
      </c>
      <c r="F567" s="470">
        <v>22.22</v>
      </c>
      <c r="G567" s="470">
        <v>0.77</v>
      </c>
      <c r="H567" s="470">
        <v>2.06</v>
      </c>
      <c r="I567" s="471">
        <f t="shared" ref="I567:L568" si="297">I566</f>
        <v>3</v>
      </c>
      <c r="J567" s="472">
        <f t="shared" si="297"/>
        <v>17.069999999999997</v>
      </c>
      <c r="K567" s="472">
        <f t="shared" si="297"/>
        <v>7.8459479988080503</v>
      </c>
      <c r="L567" s="473">
        <f t="shared" si="297"/>
        <v>0.45963374333966328</v>
      </c>
      <c r="M567" s="474">
        <f t="shared" si="272"/>
        <v>0.65638976969798757</v>
      </c>
      <c r="N567" s="475">
        <f t="shared" si="273"/>
        <v>0.74421331444485384</v>
      </c>
      <c r="O567" s="475">
        <f t="shared" si="274"/>
        <v>0.48842662888970767</v>
      </c>
      <c r="P567" s="475">
        <f t="shared" si="275"/>
        <v>0.51157337111029233</v>
      </c>
      <c r="Q567" s="476">
        <f t="shared" si="276"/>
        <v>1.534720113330877</v>
      </c>
      <c r="R567" s="477"/>
      <c r="S567" s="472"/>
      <c r="T567" s="472"/>
      <c r="U567" s="473"/>
      <c r="V567" s="478">
        <f t="shared" si="277"/>
        <v>5.1500000000000021</v>
      </c>
      <c r="W567" s="478">
        <f t="shared" si="278"/>
        <v>1.196</v>
      </c>
      <c r="X567" s="479">
        <f t="shared" si="279"/>
        <v>9.3837538065744273</v>
      </c>
      <c r="Y567" s="480" t="str">
        <f t="shared" si="280"/>
        <v>Accept</v>
      </c>
      <c r="Z567" s="479"/>
      <c r="AA567" s="479"/>
      <c r="AB567" s="481"/>
      <c r="AC567" s="481"/>
      <c r="AD567" s="479"/>
      <c r="AE567" s="481"/>
      <c r="AF567" s="464"/>
      <c r="AG567" s="482"/>
      <c r="AH567" s="482"/>
      <c r="AI567" s="483"/>
      <c r="AJ567" s="552"/>
      <c r="AK567" s="552"/>
      <c r="AL567" s="552"/>
    </row>
    <row r="568" spans="1:559" s="501" customFormat="1" ht="13.95" customHeight="1">
      <c r="A568" s="953"/>
      <c r="B568" s="484" t="s">
        <v>1974</v>
      </c>
      <c r="C568" s="485" t="s">
        <v>785</v>
      </c>
      <c r="D568" s="485" t="s">
        <v>1988</v>
      </c>
      <c r="E568" s="485" t="s">
        <v>1989</v>
      </c>
      <c r="F568" s="486">
        <v>20.95</v>
      </c>
      <c r="G568" s="486">
        <v>0.53</v>
      </c>
      <c r="H568" s="486">
        <v>1.87</v>
      </c>
      <c r="I568" s="487">
        <f t="shared" si="297"/>
        <v>3</v>
      </c>
      <c r="J568" s="488">
        <f t="shared" si="297"/>
        <v>17.069999999999997</v>
      </c>
      <c r="K568" s="488">
        <f t="shared" si="297"/>
        <v>7.8459479988080503</v>
      </c>
      <c r="L568" s="489">
        <f t="shared" si="297"/>
        <v>0.45963374333966328</v>
      </c>
      <c r="M568" s="490">
        <f t="shared" si="272"/>
        <v>0.49452277794722177</v>
      </c>
      <c r="N568" s="491">
        <f t="shared" si="273"/>
        <v>0.68953148806508269</v>
      </c>
      <c r="O568" s="491">
        <f t="shared" si="274"/>
        <v>0.37906297613016537</v>
      </c>
      <c r="P568" s="491">
        <f t="shared" si="275"/>
        <v>0.62093702386983463</v>
      </c>
      <c r="Q568" s="492">
        <f t="shared" si="276"/>
        <v>1.8628110716095039</v>
      </c>
      <c r="R568" s="493"/>
      <c r="S568" s="488"/>
      <c r="T568" s="488"/>
      <c r="U568" s="489"/>
      <c r="V568" s="494">
        <f t="shared" si="277"/>
        <v>3.8800000000000026</v>
      </c>
      <c r="W568" s="494">
        <f t="shared" si="278"/>
        <v>1.196</v>
      </c>
      <c r="X568" s="495">
        <f t="shared" si="279"/>
        <v>9.3837538065744273</v>
      </c>
      <c r="Y568" s="496" t="str">
        <f t="shared" si="280"/>
        <v>Accept</v>
      </c>
      <c r="Z568" s="495"/>
      <c r="AA568" s="495"/>
      <c r="AB568" s="497"/>
      <c r="AC568" s="497"/>
      <c r="AD568" s="495"/>
      <c r="AE568" s="497"/>
      <c r="AF568" s="498"/>
      <c r="AG568" s="499"/>
      <c r="AH568" s="499"/>
      <c r="AI568" s="500"/>
      <c r="AJ568" s="552"/>
      <c r="AK568" s="552"/>
      <c r="AL568" s="552"/>
      <c r="AM568" s="401"/>
      <c r="AN568" s="401"/>
      <c r="AO568" s="401"/>
      <c r="AP568" s="401"/>
      <c r="AQ568" s="401"/>
      <c r="AR568" s="401"/>
      <c r="AS568" s="401"/>
      <c r="AT568" s="401"/>
      <c r="AU568" s="401"/>
      <c r="AV568" s="401"/>
      <c r="AW568" s="401"/>
      <c r="AX568" s="401"/>
      <c r="AY568" s="401"/>
      <c r="AZ568" s="401"/>
      <c r="BA568" s="401"/>
      <c r="BB568" s="401"/>
      <c r="BC568" s="401"/>
      <c r="BD568" s="401"/>
      <c r="BE568" s="401"/>
      <c r="BF568" s="401"/>
      <c r="BG568" s="401"/>
      <c r="BH568" s="401"/>
      <c r="BI568" s="401"/>
      <c r="BJ568" s="401"/>
      <c r="BK568" s="401"/>
      <c r="BL568" s="401"/>
      <c r="BM568" s="401"/>
      <c r="BN568" s="401"/>
      <c r="BO568" s="401"/>
      <c r="BP568" s="401"/>
      <c r="BQ568" s="401"/>
      <c r="BR568" s="401"/>
      <c r="BS568" s="401"/>
      <c r="BT568" s="401"/>
      <c r="BU568" s="401"/>
      <c r="BV568" s="401"/>
      <c r="BW568" s="401"/>
      <c r="BX568" s="401"/>
      <c r="BY568" s="401"/>
      <c r="BZ568" s="401"/>
      <c r="CA568" s="401"/>
      <c r="CB568" s="401"/>
      <c r="CC568" s="401"/>
      <c r="CD568" s="401"/>
      <c r="CE568" s="401"/>
      <c r="CF568" s="401"/>
      <c r="CG568" s="401"/>
      <c r="CH568" s="401"/>
      <c r="CI568" s="401"/>
      <c r="CJ568" s="401"/>
      <c r="CK568" s="401"/>
      <c r="CL568" s="401"/>
      <c r="CM568" s="401"/>
      <c r="CN568" s="401"/>
      <c r="CO568" s="401"/>
      <c r="CP568" s="401"/>
      <c r="CQ568" s="401"/>
      <c r="CR568" s="401"/>
      <c r="CS568" s="401"/>
      <c r="CT568" s="401"/>
      <c r="CU568" s="401"/>
      <c r="CV568" s="401"/>
      <c r="CW568" s="401"/>
      <c r="CX568" s="401"/>
      <c r="CY568" s="401"/>
      <c r="CZ568" s="401"/>
      <c r="DA568" s="401"/>
      <c r="DB568" s="401"/>
      <c r="DC568" s="401"/>
      <c r="DD568" s="401"/>
      <c r="DE568" s="401"/>
      <c r="DF568" s="401"/>
      <c r="DG568" s="401"/>
      <c r="DH568" s="401"/>
      <c r="DI568" s="401"/>
      <c r="DJ568" s="401"/>
      <c r="DK568" s="401"/>
      <c r="DL568" s="401"/>
      <c r="DM568" s="401"/>
      <c r="DN568" s="401"/>
      <c r="DO568" s="401"/>
      <c r="DP568" s="401"/>
      <c r="DQ568" s="401"/>
      <c r="DR568" s="401"/>
      <c r="DS568" s="401"/>
      <c r="DT568" s="401"/>
      <c r="DU568" s="401"/>
      <c r="DV568" s="401"/>
      <c r="DW568" s="401"/>
      <c r="DX568" s="401"/>
      <c r="DY568" s="401"/>
      <c r="DZ568" s="401"/>
      <c r="EA568" s="401"/>
      <c r="EB568" s="401"/>
      <c r="EC568" s="401"/>
      <c r="ED568" s="401"/>
      <c r="EE568" s="401"/>
      <c r="EF568" s="401"/>
      <c r="EG568" s="401"/>
      <c r="EH568" s="401"/>
      <c r="EI568" s="401"/>
      <c r="EJ568" s="401"/>
      <c r="EK568" s="401"/>
      <c r="EL568" s="401"/>
      <c r="EM568" s="401"/>
      <c r="EN568" s="401"/>
      <c r="EO568" s="401"/>
      <c r="EP568" s="401"/>
      <c r="EQ568" s="401"/>
      <c r="ER568" s="401"/>
      <c r="ES568" s="401"/>
      <c r="ET568" s="401"/>
      <c r="EU568" s="401"/>
      <c r="EV568" s="401"/>
      <c r="EW568" s="401"/>
      <c r="EX568" s="401"/>
      <c r="EY568" s="401"/>
      <c r="EZ568" s="401"/>
      <c r="FA568" s="401"/>
      <c r="FB568" s="401"/>
      <c r="FC568" s="401"/>
      <c r="FD568" s="401"/>
      <c r="FE568" s="401"/>
      <c r="FF568" s="401"/>
      <c r="FG568" s="401"/>
      <c r="FH568" s="401"/>
      <c r="FI568" s="401"/>
      <c r="FJ568" s="401"/>
      <c r="FK568" s="401"/>
      <c r="FL568" s="401"/>
      <c r="FM568" s="401"/>
      <c r="FN568" s="401"/>
      <c r="FO568" s="401"/>
      <c r="FP568" s="401"/>
      <c r="FQ568" s="401"/>
      <c r="FR568" s="401"/>
      <c r="FS568" s="401"/>
      <c r="FT568" s="401"/>
      <c r="FU568" s="401"/>
      <c r="FV568" s="401"/>
      <c r="FW568" s="401"/>
      <c r="FX568" s="401"/>
      <c r="FY568" s="401"/>
      <c r="FZ568" s="401"/>
      <c r="GA568" s="401"/>
      <c r="GB568" s="401"/>
      <c r="GC568" s="401"/>
      <c r="GD568" s="401"/>
      <c r="GE568" s="401"/>
      <c r="GF568" s="401"/>
      <c r="GG568" s="401"/>
      <c r="GH568" s="401"/>
      <c r="GI568" s="401"/>
      <c r="GJ568" s="401"/>
      <c r="GK568" s="401"/>
      <c r="GL568" s="401"/>
      <c r="GM568" s="401"/>
      <c r="GN568" s="401"/>
      <c r="GO568" s="401"/>
      <c r="GP568" s="401"/>
      <c r="GQ568" s="401"/>
      <c r="GR568" s="401"/>
      <c r="GS568" s="401"/>
      <c r="GT568" s="401"/>
      <c r="GU568" s="401"/>
      <c r="GV568" s="401"/>
      <c r="GW568" s="401"/>
      <c r="GX568" s="401"/>
      <c r="GY568" s="401"/>
      <c r="GZ568" s="401"/>
      <c r="HA568" s="401"/>
      <c r="HB568" s="401"/>
      <c r="HC568" s="401"/>
      <c r="HD568" s="401"/>
      <c r="HE568" s="401"/>
      <c r="HF568" s="401"/>
      <c r="HG568" s="401"/>
      <c r="HH568" s="401"/>
      <c r="HI568" s="401"/>
      <c r="HJ568" s="401"/>
      <c r="HK568" s="401"/>
      <c r="HL568" s="401"/>
      <c r="HM568" s="401"/>
      <c r="HN568" s="401"/>
      <c r="HO568" s="401"/>
      <c r="HP568" s="401"/>
      <c r="HQ568" s="401"/>
      <c r="HR568" s="401"/>
      <c r="HS568" s="401"/>
      <c r="HT568" s="401"/>
      <c r="HU568" s="401"/>
      <c r="HV568" s="401"/>
      <c r="HW568" s="401"/>
      <c r="HX568" s="401"/>
      <c r="HY568" s="401"/>
      <c r="HZ568" s="401"/>
      <c r="IA568" s="401"/>
      <c r="IB568" s="401"/>
      <c r="IC568" s="401"/>
      <c r="ID568" s="401"/>
      <c r="IE568" s="401"/>
      <c r="IF568" s="401"/>
      <c r="IG568" s="401"/>
      <c r="IH568" s="401"/>
      <c r="II568" s="401"/>
      <c r="IJ568" s="401"/>
      <c r="IK568" s="401"/>
      <c r="IL568" s="401"/>
      <c r="IM568" s="401"/>
      <c r="IN568" s="401"/>
      <c r="IO568" s="401"/>
      <c r="IP568" s="401"/>
      <c r="IQ568" s="401"/>
      <c r="IR568" s="401"/>
      <c r="IS568" s="401"/>
      <c r="IT568" s="401"/>
      <c r="IU568" s="401"/>
      <c r="IV568" s="401"/>
      <c r="IW568" s="401"/>
      <c r="IX568" s="401"/>
      <c r="IY568" s="401"/>
      <c r="IZ568" s="401"/>
      <c r="JA568" s="401"/>
      <c r="JB568" s="401"/>
      <c r="JC568" s="401"/>
      <c r="JD568" s="401"/>
      <c r="JE568" s="401"/>
      <c r="JF568" s="401"/>
      <c r="JG568" s="401"/>
      <c r="JH568" s="401"/>
      <c r="JI568" s="401"/>
      <c r="JJ568" s="401"/>
      <c r="JK568" s="401"/>
      <c r="JL568" s="401"/>
      <c r="JM568" s="401"/>
      <c r="JN568" s="401"/>
      <c r="JO568" s="401"/>
      <c r="JP568" s="401"/>
      <c r="JQ568" s="401"/>
      <c r="JR568" s="401"/>
      <c r="JS568" s="401"/>
      <c r="JT568" s="401"/>
      <c r="JU568" s="401"/>
      <c r="JV568" s="401"/>
      <c r="JW568" s="401"/>
      <c r="JX568" s="401"/>
      <c r="JY568" s="401"/>
      <c r="JZ568" s="401"/>
      <c r="KA568" s="401"/>
      <c r="KB568" s="401"/>
      <c r="KC568" s="401"/>
      <c r="KD568" s="401"/>
      <c r="KE568" s="401"/>
      <c r="KF568" s="401"/>
      <c r="KG568" s="401"/>
      <c r="KH568" s="401"/>
      <c r="KI568" s="401"/>
      <c r="KJ568" s="401"/>
      <c r="KK568" s="401"/>
      <c r="KL568" s="401"/>
      <c r="KM568" s="401"/>
      <c r="KN568" s="401"/>
      <c r="KO568" s="401"/>
      <c r="KP568" s="401"/>
      <c r="KQ568" s="401"/>
      <c r="KR568" s="401"/>
      <c r="KS568" s="401"/>
      <c r="KT568" s="401"/>
      <c r="KU568" s="401"/>
      <c r="KV568" s="401"/>
      <c r="KW568" s="401"/>
      <c r="KX568" s="401"/>
      <c r="KY568" s="401"/>
      <c r="KZ568" s="401"/>
      <c r="LA568" s="401"/>
      <c r="LB568" s="401"/>
      <c r="LC568" s="401"/>
      <c r="LD568" s="401"/>
      <c r="LE568" s="401"/>
      <c r="LF568" s="401"/>
      <c r="LG568" s="401"/>
      <c r="LH568" s="401"/>
      <c r="LI568" s="401"/>
      <c r="LJ568" s="401"/>
      <c r="LK568" s="401"/>
      <c r="LL568" s="401"/>
      <c r="LM568" s="401"/>
      <c r="LN568" s="401"/>
      <c r="LO568" s="401"/>
      <c r="LP568" s="401"/>
      <c r="LQ568" s="401"/>
      <c r="LR568" s="401"/>
      <c r="LS568" s="401"/>
      <c r="LT568" s="401"/>
      <c r="LU568" s="401"/>
      <c r="LV568" s="401"/>
      <c r="LW568" s="401"/>
      <c r="LX568" s="401"/>
      <c r="LY568" s="401"/>
      <c r="LZ568" s="401"/>
      <c r="MA568" s="401"/>
      <c r="MB568" s="401"/>
      <c r="MC568" s="401"/>
      <c r="MD568" s="401"/>
      <c r="ME568" s="401"/>
      <c r="MF568" s="401"/>
      <c r="MG568" s="401"/>
      <c r="MH568" s="401"/>
      <c r="MI568" s="401"/>
      <c r="MJ568" s="401"/>
      <c r="MK568" s="401"/>
      <c r="ML568" s="401"/>
      <c r="MM568" s="401"/>
      <c r="MN568" s="401"/>
      <c r="MO568" s="401"/>
      <c r="MP568" s="401"/>
      <c r="MQ568" s="401"/>
      <c r="MR568" s="401"/>
      <c r="MS568" s="401"/>
      <c r="MT568" s="401"/>
      <c r="MU568" s="401"/>
      <c r="MV568" s="401"/>
      <c r="MW568" s="401"/>
      <c r="MX568" s="401"/>
      <c r="MY568" s="401"/>
      <c r="MZ568" s="401"/>
      <c r="NA568" s="401"/>
      <c r="NB568" s="401"/>
      <c r="NC568" s="401"/>
      <c r="ND568" s="401"/>
      <c r="NE568" s="401"/>
      <c r="NF568" s="401"/>
      <c r="NG568" s="401"/>
      <c r="NH568" s="401"/>
      <c r="NI568" s="401"/>
      <c r="NJ568" s="401"/>
      <c r="NK568" s="401"/>
      <c r="NL568" s="401"/>
      <c r="NM568" s="401"/>
      <c r="NN568" s="401"/>
      <c r="NO568" s="401"/>
      <c r="NP568" s="401"/>
      <c r="NQ568" s="401"/>
      <c r="NR568" s="401"/>
      <c r="NS568" s="401"/>
      <c r="NT568" s="401"/>
      <c r="NU568" s="401"/>
      <c r="NV568" s="401"/>
      <c r="NW568" s="401"/>
      <c r="NX568" s="401"/>
      <c r="NY568" s="401"/>
      <c r="NZ568" s="401"/>
      <c r="OA568" s="401"/>
      <c r="OB568" s="401"/>
      <c r="OC568" s="401"/>
      <c r="OD568" s="401"/>
      <c r="OE568" s="401"/>
      <c r="OF568" s="401"/>
      <c r="OG568" s="401"/>
      <c r="OH568" s="401"/>
      <c r="OI568" s="401"/>
      <c r="OJ568" s="401"/>
      <c r="OK568" s="401"/>
      <c r="OL568" s="401"/>
      <c r="OM568" s="401"/>
      <c r="ON568" s="401"/>
      <c r="OO568" s="401"/>
      <c r="OP568" s="401"/>
      <c r="OQ568" s="401"/>
      <c r="OR568" s="401"/>
      <c r="OS568" s="401"/>
      <c r="OT568" s="401"/>
      <c r="OU568" s="401"/>
      <c r="OV568" s="401"/>
      <c r="OW568" s="401"/>
      <c r="OX568" s="401"/>
      <c r="OY568" s="401"/>
      <c r="OZ568" s="401"/>
      <c r="PA568" s="401"/>
      <c r="PB568" s="401"/>
      <c r="PC568" s="401"/>
      <c r="PD568" s="401"/>
      <c r="PE568" s="401"/>
      <c r="PF568" s="401"/>
      <c r="PG568" s="401"/>
      <c r="PH568" s="401"/>
      <c r="PI568" s="401"/>
      <c r="PJ568" s="401"/>
      <c r="PK568" s="401"/>
      <c r="PL568" s="401"/>
      <c r="PM568" s="401"/>
      <c r="PN568" s="401"/>
      <c r="PO568" s="401"/>
      <c r="PP568" s="401"/>
      <c r="PQ568" s="401"/>
      <c r="PR568" s="401"/>
      <c r="PS568" s="401"/>
      <c r="PT568" s="401"/>
      <c r="PU568" s="401"/>
      <c r="PV568" s="401"/>
      <c r="PW568" s="401"/>
      <c r="PX568" s="401"/>
      <c r="PY568" s="401"/>
      <c r="PZ568" s="401"/>
      <c r="QA568" s="401"/>
      <c r="QB568" s="401"/>
      <c r="QC568" s="401"/>
      <c r="QD568" s="401"/>
      <c r="QE568" s="401"/>
      <c r="QF568" s="401"/>
      <c r="QG568" s="401"/>
      <c r="QH568" s="401"/>
      <c r="QI568" s="401"/>
      <c r="QJ568" s="401"/>
      <c r="QK568" s="401"/>
      <c r="QL568" s="401"/>
      <c r="QM568" s="401"/>
      <c r="QN568" s="401"/>
      <c r="QO568" s="401"/>
      <c r="QP568" s="401"/>
      <c r="QQ568" s="401"/>
      <c r="QR568" s="401"/>
      <c r="QS568" s="401"/>
      <c r="QT568" s="401"/>
      <c r="QU568" s="401"/>
      <c r="QV568" s="401"/>
      <c r="QW568" s="401"/>
      <c r="QX568" s="401"/>
      <c r="QY568" s="401"/>
      <c r="QZ568" s="401"/>
      <c r="RA568" s="401"/>
      <c r="RB568" s="401"/>
      <c r="RC568" s="401"/>
      <c r="RD568" s="401"/>
      <c r="RE568" s="401"/>
      <c r="RF568" s="401"/>
      <c r="RG568" s="401"/>
      <c r="RH568" s="401"/>
      <c r="RI568" s="401"/>
      <c r="RJ568" s="401"/>
      <c r="RK568" s="401"/>
      <c r="RL568" s="401"/>
      <c r="RM568" s="401"/>
      <c r="RN568" s="401"/>
      <c r="RO568" s="401"/>
      <c r="RP568" s="401"/>
      <c r="RQ568" s="401"/>
      <c r="RR568" s="401"/>
      <c r="RS568" s="401"/>
      <c r="RT568" s="401"/>
      <c r="RU568" s="401"/>
      <c r="RV568" s="401"/>
      <c r="RW568" s="401"/>
      <c r="RX568" s="401"/>
      <c r="RY568" s="401"/>
      <c r="RZ568" s="401"/>
      <c r="SA568" s="401"/>
      <c r="SB568" s="401"/>
      <c r="SC568" s="401"/>
      <c r="SD568" s="401"/>
      <c r="SE568" s="401"/>
      <c r="SF568" s="401"/>
      <c r="SG568" s="401"/>
      <c r="SH568" s="401"/>
      <c r="SI568" s="401"/>
      <c r="SJ568" s="401"/>
      <c r="SK568" s="401"/>
      <c r="SL568" s="401"/>
      <c r="SM568" s="401"/>
      <c r="SN568" s="401"/>
      <c r="SO568" s="401"/>
      <c r="SP568" s="401"/>
      <c r="SQ568" s="401"/>
      <c r="SR568" s="401"/>
      <c r="SS568" s="401"/>
      <c r="ST568" s="401"/>
      <c r="SU568" s="401"/>
      <c r="SV568" s="401"/>
      <c r="SW568" s="401"/>
      <c r="SX568" s="401"/>
      <c r="SY568" s="401"/>
      <c r="SZ568" s="401"/>
      <c r="TA568" s="401"/>
      <c r="TB568" s="401"/>
      <c r="TC568" s="401"/>
      <c r="TD568" s="401"/>
      <c r="TE568" s="401"/>
      <c r="TF568" s="401"/>
      <c r="TG568" s="401"/>
      <c r="TH568" s="401"/>
      <c r="TI568" s="401"/>
      <c r="TJ568" s="401"/>
      <c r="TK568" s="401"/>
      <c r="TL568" s="401"/>
      <c r="TM568" s="401"/>
      <c r="TN568" s="401"/>
      <c r="TO568" s="401"/>
      <c r="TP568" s="401"/>
      <c r="TQ568" s="401"/>
      <c r="TR568" s="401"/>
      <c r="TS568" s="401"/>
      <c r="TT568" s="401"/>
      <c r="TU568" s="401"/>
      <c r="TV568" s="401"/>
      <c r="TW568" s="401"/>
      <c r="TX568" s="401"/>
      <c r="TY568" s="401"/>
      <c r="TZ568" s="401"/>
      <c r="UA568" s="401"/>
      <c r="UB568" s="401"/>
      <c r="UC568" s="401"/>
      <c r="UD568" s="401"/>
      <c r="UE568" s="401"/>
      <c r="UF568" s="401"/>
      <c r="UG568" s="401"/>
      <c r="UH568" s="401"/>
      <c r="UI568" s="401"/>
      <c r="UJ568" s="401"/>
      <c r="UK568" s="401"/>
      <c r="UL568" s="401"/>
      <c r="UM568" s="401"/>
    </row>
    <row r="569" spans="1:559" s="467" customFormat="1" ht="13.95" customHeight="1">
      <c r="A569" s="953"/>
      <c r="B569" s="450" t="s">
        <v>1974</v>
      </c>
      <c r="C569" s="451" t="s">
        <v>787</v>
      </c>
      <c r="D569" s="451" t="s">
        <v>1990</v>
      </c>
      <c r="E569" s="451" t="s">
        <v>1991</v>
      </c>
      <c r="F569" s="452">
        <v>6.54</v>
      </c>
      <c r="G569" s="452">
        <v>0.61</v>
      </c>
      <c r="H569" s="452">
        <v>0.83</v>
      </c>
      <c r="I569" s="453">
        <f>COUNT(F569:F571)</f>
        <v>3</v>
      </c>
      <c r="J569" s="458">
        <f>AVERAGE(F569:F571)</f>
        <v>13.303333333333333</v>
      </c>
      <c r="K569" s="458">
        <f>STDEV(F569:F571)</f>
        <v>5.9109249135252417</v>
      </c>
      <c r="L569" s="459">
        <f>K569/J569</f>
        <v>0.4443190864589257</v>
      </c>
      <c r="M569" s="454">
        <f t="shared" si="272"/>
        <v>1.1442089744462207</v>
      </c>
      <c r="N569" s="455">
        <f t="shared" si="273"/>
        <v>0.12626849107033397</v>
      </c>
      <c r="O569" s="455">
        <f t="shared" si="274"/>
        <v>0.747463017859332</v>
      </c>
      <c r="P569" s="455">
        <f t="shared" si="275"/>
        <v>0.25253698214066794</v>
      </c>
      <c r="Q569" s="456">
        <f t="shared" si="276"/>
        <v>0.75761094642200377</v>
      </c>
      <c r="R569" s="457">
        <f>COUNT(F569:F571)</f>
        <v>3</v>
      </c>
      <c r="S569" s="458">
        <f>AVERAGE(F569:F571)</f>
        <v>13.303333333333333</v>
      </c>
      <c r="T569" s="458">
        <f>STDEV(F569:F571)</f>
        <v>5.9109249135252417</v>
      </c>
      <c r="U569" s="459">
        <f>T569/S569</f>
        <v>0.4443190864589257</v>
      </c>
      <c r="V569" s="460">
        <f t="shared" si="277"/>
        <v>6.7633333333333328</v>
      </c>
      <c r="W569" s="460">
        <f t="shared" si="278"/>
        <v>1.196</v>
      </c>
      <c r="X569" s="461">
        <f t="shared" si="279"/>
        <v>7.0694661965761885</v>
      </c>
      <c r="Y569" s="462" t="str">
        <f t="shared" si="280"/>
        <v>Accept</v>
      </c>
      <c r="Z569" s="461"/>
      <c r="AA569" s="461"/>
      <c r="AB569" s="463"/>
      <c r="AC569" s="463"/>
      <c r="AD569" s="461"/>
      <c r="AE569" s="463"/>
      <c r="AF569" s="464">
        <f>COUNT(F569:F571)</f>
        <v>3</v>
      </c>
      <c r="AG569" s="465">
        <f>AVERAGE(F569:F571)</f>
        <v>13.303333333333333</v>
      </c>
      <c r="AH569" s="465">
        <f>STDEV(F569:F571)</f>
        <v>5.9109249135252417</v>
      </c>
      <c r="AI569" s="466">
        <f>AH569/AG569</f>
        <v>0.4443190864589257</v>
      </c>
      <c r="AJ569" s="552"/>
      <c r="AK569" s="552"/>
      <c r="AL569" s="552"/>
      <c r="AM569" s="401"/>
      <c r="AN569" s="401"/>
      <c r="AO569" s="401"/>
      <c r="AP569" s="401"/>
      <c r="AQ569" s="401"/>
      <c r="AR569" s="401"/>
      <c r="AS569" s="401"/>
      <c r="AT569" s="401"/>
      <c r="AU569" s="401"/>
      <c r="AV569" s="401"/>
      <c r="AW569" s="401"/>
      <c r="AX569" s="401"/>
      <c r="AY569" s="401"/>
      <c r="AZ569" s="401"/>
      <c r="BA569" s="401"/>
      <c r="BB569" s="401"/>
      <c r="BC569" s="401"/>
      <c r="BD569" s="401"/>
      <c r="BE569" s="401"/>
      <c r="BF569" s="401"/>
      <c r="BG569" s="401"/>
      <c r="BH569" s="401"/>
      <c r="BI569" s="401"/>
      <c r="BJ569" s="401"/>
      <c r="BK569" s="401"/>
      <c r="BL569" s="401"/>
      <c r="BM569" s="401"/>
      <c r="BN569" s="401"/>
      <c r="BO569" s="401"/>
      <c r="BP569" s="401"/>
      <c r="BQ569" s="401"/>
      <c r="BR569" s="401"/>
      <c r="BS569" s="401"/>
      <c r="BT569" s="401"/>
      <c r="BU569" s="401"/>
      <c r="BV569" s="401"/>
      <c r="BW569" s="401"/>
      <c r="BX569" s="401"/>
      <c r="BY569" s="401"/>
      <c r="BZ569" s="401"/>
      <c r="CA569" s="401"/>
      <c r="CB569" s="401"/>
      <c r="CC569" s="401"/>
      <c r="CD569" s="401"/>
      <c r="CE569" s="401"/>
      <c r="CF569" s="401"/>
      <c r="CG569" s="401"/>
      <c r="CH569" s="401"/>
      <c r="CI569" s="401"/>
      <c r="CJ569" s="401"/>
      <c r="CK569" s="401"/>
      <c r="CL569" s="401"/>
      <c r="CM569" s="401"/>
      <c r="CN569" s="401"/>
      <c r="CO569" s="401"/>
      <c r="CP569" s="401"/>
      <c r="CQ569" s="401"/>
      <c r="CR569" s="401"/>
      <c r="CS569" s="401"/>
      <c r="CT569" s="401"/>
      <c r="CU569" s="401"/>
      <c r="CV569" s="401"/>
      <c r="CW569" s="401"/>
      <c r="CX569" s="401"/>
      <c r="CY569" s="401"/>
      <c r="CZ569" s="401"/>
      <c r="DA569" s="401"/>
      <c r="DB569" s="401"/>
      <c r="DC569" s="401"/>
      <c r="DD569" s="401"/>
      <c r="DE569" s="401"/>
      <c r="DF569" s="401"/>
      <c r="DG569" s="401"/>
      <c r="DH569" s="401"/>
      <c r="DI569" s="401"/>
      <c r="DJ569" s="401"/>
      <c r="DK569" s="401"/>
      <c r="DL569" s="401"/>
      <c r="DM569" s="401"/>
      <c r="DN569" s="401"/>
      <c r="DO569" s="401"/>
      <c r="DP569" s="401"/>
      <c r="DQ569" s="401"/>
      <c r="DR569" s="401"/>
      <c r="DS569" s="401"/>
      <c r="DT569" s="401"/>
      <c r="DU569" s="401"/>
      <c r="DV569" s="401"/>
      <c r="DW569" s="401"/>
      <c r="DX569" s="401"/>
      <c r="DY569" s="401"/>
      <c r="DZ569" s="401"/>
      <c r="EA569" s="401"/>
      <c r="EB569" s="401"/>
      <c r="EC569" s="401"/>
      <c r="ED569" s="401"/>
      <c r="EE569" s="401"/>
      <c r="EF569" s="401"/>
      <c r="EG569" s="401"/>
      <c r="EH569" s="401"/>
      <c r="EI569" s="401"/>
      <c r="EJ569" s="401"/>
      <c r="EK569" s="401"/>
      <c r="EL569" s="401"/>
      <c r="EM569" s="401"/>
      <c r="EN569" s="401"/>
      <c r="EO569" s="401"/>
      <c r="EP569" s="401"/>
      <c r="EQ569" s="401"/>
      <c r="ER569" s="401"/>
      <c r="ES569" s="401"/>
      <c r="ET569" s="401"/>
      <c r="EU569" s="401"/>
      <c r="EV569" s="401"/>
      <c r="EW569" s="401"/>
      <c r="EX569" s="401"/>
      <c r="EY569" s="401"/>
      <c r="EZ569" s="401"/>
      <c r="FA569" s="401"/>
      <c r="FB569" s="401"/>
      <c r="FC569" s="401"/>
      <c r="FD569" s="401"/>
      <c r="FE569" s="401"/>
      <c r="FF569" s="401"/>
      <c r="FG569" s="401"/>
      <c r="FH569" s="401"/>
      <c r="FI569" s="401"/>
      <c r="FJ569" s="401"/>
      <c r="FK569" s="401"/>
      <c r="FL569" s="401"/>
      <c r="FM569" s="401"/>
      <c r="FN569" s="401"/>
      <c r="FO569" s="401"/>
      <c r="FP569" s="401"/>
      <c r="FQ569" s="401"/>
      <c r="FR569" s="401"/>
      <c r="FS569" s="401"/>
      <c r="FT569" s="401"/>
      <c r="FU569" s="401"/>
      <c r="FV569" s="401"/>
      <c r="FW569" s="401"/>
      <c r="FX569" s="401"/>
      <c r="FY569" s="401"/>
      <c r="FZ569" s="401"/>
      <c r="GA569" s="401"/>
      <c r="GB569" s="401"/>
      <c r="GC569" s="401"/>
      <c r="GD569" s="401"/>
      <c r="GE569" s="401"/>
      <c r="GF569" s="401"/>
      <c r="GG569" s="401"/>
      <c r="GH569" s="401"/>
      <c r="GI569" s="401"/>
      <c r="GJ569" s="401"/>
      <c r="GK569" s="401"/>
      <c r="GL569" s="401"/>
      <c r="GM569" s="401"/>
      <c r="GN569" s="401"/>
      <c r="GO569" s="401"/>
      <c r="GP569" s="401"/>
      <c r="GQ569" s="401"/>
      <c r="GR569" s="401"/>
      <c r="GS569" s="401"/>
      <c r="GT569" s="401"/>
      <c r="GU569" s="401"/>
      <c r="GV569" s="401"/>
      <c r="GW569" s="401"/>
      <c r="GX569" s="401"/>
      <c r="GY569" s="401"/>
      <c r="GZ569" s="401"/>
      <c r="HA569" s="401"/>
      <c r="HB569" s="401"/>
      <c r="HC569" s="401"/>
      <c r="HD569" s="401"/>
      <c r="HE569" s="401"/>
      <c r="HF569" s="401"/>
      <c r="HG569" s="401"/>
      <c r="HH569" s="401"/>
      <c r="HI569" s="401"/>
      <c r="HJ569" s="401"/>
      <c r="HK569" s="401"/>
      <c r="HL569" s="401"/>
      <c r="HM569" s="401"/>
      <c r="HN569" s="401"/>
      <c r="HO569" s="401"/>
      <c r="HP569" s="401"/>
      <c r="HQ569" s="401"/>
      <c r="HR569" s="401"/>
      <c r="HS569" s="401"/>
      <c r="HT569" s="401"/>
      <c r="HU569" s="401"/>
      <c r="HV569" s="401"/>
      <c r="HW569" s="401"/>
      <c r="HX569" s="401"/>
      <c r="HY569" s="401"/>
      <c r="HZ569" s="401"/>
      <c r="IA569" s="401"/>
      <c r="IB569" s="401"/>
      <c r="IC569" s="401"/>
      <c r="ID569" s="401"/>
      <c r="IE569" s="401"/>
      <c r="IF569" s="401"/>
      <c r="IG569" s="401"/>
      <c r="IH569" s="401"/>
      <c r="II569" s="401"/>
      <c r="IJ569" s="401"/>
      <c r="IK569" s="401"/>
      <c r="IL569" s="401"/>
      <c r="IM569" s="401"/>
      <c r="IN569" s="401"/>
      <c r="IO569" s="401"/>
      <c r="IP569" s="401"/>
      <c r="IQ569" s="401"/>
      <c r="IR569" s="401"/>
      <c r="IS569" s="401"/>
      <c r="IT569" s="401"/>
      <c r="IU569" s="401"/>
      <c r="IV569" s="401"/>
      <c r="IW569" s="401"/>
      <c r="IX569" s="401"/>
      <c r="IY569" s="401"/>
      <c r="IZ569" s="401"/>
      <c r="JA569" s="401"/>
      <c r="JB569" s="401"/>
      <c r="JC569" s="401"/>
      <c r="JD569" s="401"/>
      <c r="JE569" s="401"/>
      <c r="JF569" s="401"/>
      <c r="JG569" s="401"/>
      <c r="JH569" s="401"/>
      <c r="JI569" s="401"/>
      <c r="JJ569" s="401"/>
      <c r="JK569" s="401"/>
      <c r="JL569" s="401"/>
      <c r="JM569" s="401"/>
      <c r="JN569" s="401"/>
      <c r="JO569" s="401"/>
      <c r="JP569" s="401"/>
      <c r="JQ569" s="401"/>
      <c r="JR569" s="401"/>
      <c r="JS569" s="401"/>
      <c r="JT569" s="401"/>
      <c r="JU569" s="401"/>
      <c r="JV569" s="401"/>
      <c r="JW569" s="401"/>
      <c r="JX569" s="401"/>
      <c r="JY569" s="401"/>
      <c r="JZ569" s="401"/>
      <c r="KA569" s="401"/>
      <c r="KB569" s="401"/>
      <c r="KC569" s="401"/>
      <c r="KD569" s="401"/>
      <c r="KE569" s="401"/>
      <c r="KF569" s="401"/>
      <c r="KG569" s="401"/>
      <c r="KH569" s="401"/>
      <c r="KI569" s="401"/>
      <c r="KJ569" s="401"/>
      <c r="KK569" s="401"/>
      <c r="KL569" s="401"/>
      <c r="KM569" s="401"/>
      <c r="KN569" s="401"/>
      <c r="KO569" s="401"/>
      <c r="KP569" s="401"/>
      <c r="KQ569" s="401"/>
      <c r="KR569" s="401"/>
      <c r="KS569" s="401"/>
      <c r="KT569" s="401"/>
      <c r="KU569" s="401"/>
      <c r="KV569" s="401"/>
      <c r="KW569" s="401"/>
      <c r="KX569" s="401"/>
      <c r="KY569" s="401"/>
      <c r="KZ569" s="401"/>
      <c r="LA569" s="401"/>
      <c r="LB569" s="401"/>
      <c r="LC569" s="401"/>
      <c r="LD569" s="401"/>
      <c r="LE569" s="401"/>
      <c r="LF569" s="401"/>
      <c r="LG569" s="401"/>
      <c r="LH569" s="401"/>
      <c r="LI569" s="401"/>
      <c r="LJ569" s="401"/>
      <c r="LK569" s="401"/>
      <c r="LL569" s="401"/>
      <c r="LM569" s="401"/>
      <c r="LN569" s="401"/>
      <c r="LO569" s="401"/>
      <c r="LP569" s="401"/>
      <c r="LQ569" s="401"/>
      <c r="LR569" s="401"/>
      <c r="LS569" s="401"/>
      <c r="LT569" s="401"/>
      <c r="LU569" s="401"/>
      <c r="LV569" s="401"/>
      <c r="LW569" s="401"/>
      <c r="LX569" s="401"/>
      <c r="LY569" s="401"/>
      <c r="LZ569" s="401"/>
      <c r="MA569" s="401"/>
      <c r="MB569" s="401"/>
      <c r="MC569" s="401"/>
      <c r="MD569" s="401"/>
      <c r="ME569" s="401"/>
      <c r="MF569" s="401"/>
      <c r="MG569" s="401"/>
      <c r="MH569" s="401"/>
      <c r="MI569" s="401"/>
      <c r="MJ569" s="401"/>
      <c r="MK569" s="401"/>
      <c r="ML569" s="401"/>
      <c r="MM569" s="401"/>
      <c r="MN569" s="401"/>
      <c r="MO569" s="401"/>
      <c r="MP569" s="401"/>
      <c r="MQ569" s="401"/>
      <c r="MR569" s="401"/>
      <c r="MS569" s="401"/>
      <c r="MT569" s="401"/>
      <c r="MU569" s="401"/>
      <c r="MV569" s="401"/>
      <c r="MW569" s="401"/>
      <c r="MX569" s="401"/>
      <c r="MY569" s="401"/>
      <c r="MZ569" s="401"/>
      <c r="NA569" s="401"/>
      <c r="NB569" s="401"/>
      <c r="NC569" s="401"/>
      <c r="ND569" s="401"/>
      <c r="NE569" s="401"/>
      <c r="NF569" s="401"/>
      <c r="NG569" s="401"/>
      <c r="NH569" s="401"/>
      <c r="NI569" s="401"/>
      <c r="NJ569" s="401"/>
      <c r="NK569" s="401"/>
      <c r="NL569" s="401"/>
      <c r="NM569" s="401"/>
      <c r="NN569" s="401"/>
      <c r="NO569" s="401"/>
      <c r="NP569" s="401"/>
      <c r="NQ569" s="401"/>
      <c r="NR569" s="401"/>
      <c r="NS569" s="401"/>
      <c r="NT569" s="401"/>
      <c r="NU569" s="401"/>
      <c r="NV569" s="401"/>
      <c r="NW569" s="401"/>
      <c r="NX569" s="401"/>
      <c r="NY569" s="401"/>
      <c r="NZ569" s="401"/>
      <c r="OA569" s="401"/>
      <c r="OB569" s="401"/>
      <c r="OC569" s="401"/>
      <c r="OD569" s="401"/>
      <c r="OE569" s="401"/>
      <c r="OF569" s="401"/>
      <c r="OG569" s="401"/>
      <c r="OH569" s="401"/>
      <c r="OI569" s="401"/>
      <c r="OJ569" s="401"/>
      <c r="OK569" s="401"/>
      <c r="OL569" s="401"/>
      <c r="OM569" s="401"/>
      <c r="ON569" s="401"/>
      <c r="OO569" s="401"/>
      <c r="OP569" s="401"/>
      <c r="OQ569" s="401"/>
      <c r="OR569" s="401"/>
      <c r="OS569" s="401"/>
      <c r="OT569" s="401"/>
      <c r="OU569" s="401"/>
      <c r="OV569" s="401"/>
      <c r="OW569" s="401"/>
      <c r="OX569" s="401"/>
      <c r="OY569" s="401"/>
      <c r="OZ569" s="401"/>
      <c r="PA569" s="401"/>
      <c r="PB569" s="401"/>
      <c r="PC569" s="401"/>
      <c r="PD569" s="401"/>
      <c r="PE569" s="401"/>
      <c r="PF569" s="401"/>
      <c r="PG569" s="401"/>
      <c r="PH569" s="401"/>
      <c r="PI569" s="401"/>
      <c r="PJ569" s="401"/>
      <c r="PK569" s="401"/>
      <c r="PL569" s="401"/>
      <c r="PM569" s="401"/>
      <c r="PN569" s="401"/>
      <c r="PO569" s="401"/>
      <c r="PP569" s="401"/>
      <c r="PQ569" s="401"/>
      <c r="PR569" s="401"/>
      <c r="PS569" s="401"/>
      <c r="PT569" s="401"/>
      <c r="PU569" s="401"/>
      <c r="PV569" s="401"/>
      <c r="PW569" s="401"/>
      <c r="PX569" s="401"/>
      <c r="PY569" s="401"/>
      <c r="PZ569" s="401"/>
      <c r="QA569" s="401"/>
      <c r="QB569" s="401"/>
      <c r="QC569" s="401"/>
      <c r="QD569" s="401"/>
      <c r="QE569" s="401"/>
      <c r="QF569" s="401"/>
      <c r="QG569" s="401"/>
      <c r="QH569" s="401"/>
      <c r="QI569" s="401"/>
      <c r="QJ569" s="401"/>
      <c r="QK569" s="401"/>
      <c r="QL569" s="401"/>
      <c r="QM569" s="401"/>
      <c r="QN569" s="401"/>
      <c r="QO569" s="401"/>
      <c r="QP569" s="401"/>
      <c r="QQ569" s="401"/>
      <c r="QR569" s="401"/>
      <c r="QS569" s="401"/>
      <c r="QT569" s="401"/>
      <c r="QU569" s="401"/>
      <c r="QV569" s="401"/>
      <c r="QW569" s="401"/>
      <c r="QX569" s="401"/>
      <c r="QY569" s="401"/>
      <c r="QZ569" s="401"/>
      <c r="RA569" s="401"/>
      <c r="RB569" s="401"/>
      <c r="RC569" s="401"/>
      <c r="RD569" s="401"/>
      <c r="RE569" s="401"/>
      <c r="RF569" s="401"/>
      <c r="RG569" s="401"/>
      <c r="RH569" s="401"/>
      <c r="RI569" s="401"/>
      <c r="RJ569" s="401"/>
      <c r="RK569" s="401"/>
      <c r="RL569" s="401"/>
      <c r="RM569" s="401"/>
      <c r="RN569" s="401"/>
      <c r="RO569" s="401"/>
      <c r="RP569" s="401"/>
      <c r="RQ569" s="401"/>
      <c r="RR569" s="401"/>
      <c r="RS569" s="401"/>
      <c r="RT569" s="401"/>
      <c r="RU569" s="401"/>
      <c r="RV569" s="401"/>
      <c r="RW569" s="401"/>
      <c r="RX569" s="401"/>
      <c r="RY569" s="401"/>
      <c r="RZ569" s="401"/>
      <c r="SA569" s="401"/>
      <c r="SB569" s="401"/>
      <c r="SC569" s="401"/>
      <c r="SD569" s="401"/>
      <c r="SE569" s="401"/>
      <c r="SF569" s="401"/>
      <c r="SG569" s="401"/>
      <c r="SH569" s="401"/>
      <c r="SI569" s="401"/>
      <c r="SJ569" s="401"/>
      <c r="SK569" s="401"/>
      <c r="SL569" s="401"/>
      <c r="SM569" s="401"/>
      <c r="SN569" s="401"/>
      <c r="SO569" s="401"/>
      <c r="SP569" s="401"/>
      <c r="SQ569" s="401"/>
      <c r="SR569" s="401"/>
      <c r="SS569" s="401"/>
      <c r="ST569" s="401"/>
      <c r="SU569" s="401"/>
      <c r="SV569" s="401"/>
      <c r="SW569" s="401"/>
      <c r="SX569" s="401"/>
      <c r="SY569" s="401"/>
      <c r="SZ569" s="401"/>
      <c r="TA569" s="401"/>
      <c r="TB569" s="401"/>
      <c r="TC569" s="401"/>
      <c r="TD569" s="401"/>
      <c r="TE569" s="401"/>
      <c r="TF569" s="401"/>
      <c r="TG569" s="401"/>
      <c r="TH569" s="401"/>
      <c r="TI569" s="401"/>
      <c r="TJ569" s="401"/>
      <c r="TK569" s="401"/>
      <c r="TL569" s="401"/>
      <c r="TM569" s="401"/>
      <c r="TN569" s="401"/>
      <c r="TO569" s="401"/>
      <c r="TP569" s="401"/>
      <c r="TQ569" s="401"/>
      <c r="TR569" s="401"/>
      <c r="TS569" s="401"/>
      <c r="TT569" s="401"/>
      <c r="TU569" s="401"/>
      <c r="TV569" s="401"/>
      <c r="TW569" s="401"/>
      <c r="TX569" s="401"/>
      <c r="TY569" s="401"/>
      <c r="TZ569" s="401"/>
      <c r="UA569" s="401"/>
      <c r="UB569" s="401"/>
      <c r="UC569" s="401"/>
      <c r="UD569" s="401"/>
      <c r="UE569" s="401"/>
      <c r="UF569" s="401"/>
      <c r="UG569" s="401"/>
      <c r="UH569" s="401"/>
      <c r="UI569" s="401"/>
      <c r="UJ569" s="401"/>
      <c r="UK569" s="401"/>
      <c r="UL569" s="401"/>
      <c r="UM569" s="401"/>
    </row>
    <row r="570" spans="1:559" s="401" customFormat="1" ht="13.95" customHeight="1">
      <c r="A570" s="953"/>
      <c r="B570" s="468" t="s">
        <v>1974</v>
      </c>
      <c r="C570" s="469" t="s">
        <v>787</v>
      </c>
      <c r="D570" s="469" t="s">
        <v>1992</v>
      </c>
      <c r="E570" s="469" t="s">
        <v>1993</v>
      </c>
      <c r="F570" s="470">
        <v>17.48</v>
      </c>
      <c r="G570" s="470">
        <v>0.32</v>
      </c>
      <c r="H570" s="470">
        <v>1.53</v>
      </c>
      <c r="I570" s="471">
        <f t="shared" ref="I570:L571" si="298">I569</f>
        <v>3</v>
      </c>
      <c r="J570" s="472">
        <f t="shared" si="298"/>
        <v>13.303333333333333</v>
      </c>
      <c r="K570" s="472">
        <f t="shared" si="298"/>
        <v>5.9109249135252417</v>
      </c>
      <c r="L570" s="473">
        <f t="shared" si="298"/>
        <v>0.4443190864589257</v>
      </c>
      <c r="M570" s="474">
        <f t="shared" si="272"/>
        <v>0.70660120501779944</v>
      </c>
      <c r="N570" s="475">
        <f t="shared" si="273"/>
        <v>0.76009283005533101</v>
      </c>
      <c r="O570" s="475">
        <f t="shared" si="274"/>
        <v>0.52018566011066203</v>
      </c>
      <c r="P570" s="475">
        <f t="shared" si="275"/>
        <v>0.47981433988933797</v>
      </c>
      <c r="Q570" s="476">
        <f t="shared" si="276"/>
        <v>1.4394430196680139</v>
      </c>
      <c r="R570" s="477"/>
      <c r="S570" s="472"/>
      <c r="T570" s="472"/>
      <c r="U570" s="473"/>
      <c r="V570" s="478">
        <f t="shared" si="277"/>
        <v>4.1766666666666676</v>
      </c>
      <c r="W570" s="478">
        <f t="shared" si="278"/>
        <v>1.196</v>
      </c>
      <c r="X570" s="479">
        <f t="shared" si="279"/>
        <v>7.0694661965761885</v>
      </c>
      <c r="Y570" s="480" t="str">
        <f t="shared" si="280"/>
        <v>Accept</v>
      </c>
      <c r="Z570" s="479"/>
      <c r="AA570" s="479"/>
      <c r="AB570" s="481"/>
      <c r="AC570" s="481"/>
      <c r="AD570" s="479"/>
      <c r="AE570" s="481"/>
      <c r="AF570" s="464"/>
      <c r="AG570" s="482"/>
      <c r="AH570" s="482"/>
      <c r="AI570" s="483"/>
      <c r="AJ570" s="552"/>
      <c r="AK570" s="552"/>
      <c r="AL570" s="552"/>
    </row>
    <row r="571" spans="1:559" s="501" customFormat="1" ht="13.95" customHeight="1">
      <c r="A571" s="954"/>
      <c r="B571" s="484" t="s">
        <v>1974</v>
      </c>
      <c r="C571" s="485" t="s">
        <v>787</v>
      </c>
      <c r="D571" s="485" t="s">
        <v>1994</v>
      </c>
      <c r="E571" s="485" t="s">
        <v>1995</v>
      </c>
      <c r="F571" s="486">
        <v>15.89</v>
      </c>
      <c r="G571" s="486">
        <v>0.49</v>
      </c>
      <c r="H571" s="486">
        <v>1.45</v>
      </c>
      <c r="I571" s="487">
        <f t="shared" si="298"/>
        <v>3</v>
      </c>
      <c r="J571" s="488">
        <f t="shared" si="298"/>
        <v>13.303333333333333</v>
      </c>
      <c r="K571" s="488">
        <f t="shared" si="298"/>
        <v>5.9109249135252417</v>
      </c>
      <c r="L571" s="489">
        <f t="shared" si="298"/>
        <v>0.4443190864589257</v>
      </c>
      <c r="M571" s="490">
        <f t="shared" si="272"/>
        <v>0.43760776942842178</v>
      </c>
      <c r="N571" s="491">
        <f t="shared" si="273"/>
        <v>0.66916468093859571</v>
      </c>
      <c r="O571" s="491">
        <f t="shared" si="274"/>
        <v>0.33832936187719143</v>
      </c>
      <c r="P571" s="491">
        <f t="shared" si="275"/>
        <v>0.66167063812280857</v>
      </c>
      <c r="Q571" s="492">
        <f t="shared" si="276"/>
        <v>1.9850119143684257</v>
      </c>
      <c r="R571" s="493"/>
      <c r="S571" s="488"/>
      <c r="T571" s="488"/>
      <c r="U571" s="489"/>
      <c r="V571" s="494">
        <f t="shared" si="277"/>
        <v>2.5866666666666678</v>
      </c>
      <c r="W571" s="494">
        <f t="shared" si="278"/>
        <v>1.196</v>
      </c>
      <c r="X571" s="495">
        <f t="shared" si="279"/>
        <v>7.0694661965761885</v>
      </c>
      <c r="Y571" s="496" t="str">
        <f t="shared" si="280"/>
        <v>Accept</v>
      </c>
      <c r="Z571" s="495"/>
      <c r="AA571" s="495"/>
      <c r="AB571" s="497"/>
      <c r="AC571" s="497"/>
      <c r="AD571" s="495"/>
      <c r="AE571" s="497"/>
      <c r="AF571" s="498"/>
      <c r="AG571" s="499"/>
      <c r="AH571" s="499"/>
      <c r="AI571" s="500"/>
      <c r="AJ571" s="552"/>
      <c r="AK571" s="552"/>
      <c r="AL571" s="552"/>
      <c r="AM571" s="401"/>
      <c r="AN571" s="401"/>
      <c r="AO571" s="401"/>
      <c r="AP571" s="401"/>
      <c r="AQ571" s="401"/>
      <c r="AR571" s="401"/>
      <c r="AS571" s="401"/>
      <c r="AT571" s="401"/>
      <c r="AU571" s="401"/>
      <c r="AV571" s="401"/>
      <c r="AW571" s="401"/>
      <c r="AX571" s="401"/>
      <c r="AY571" s="401"/>
      <c r="AZ571" s="401"/>
      <c r="BA571" s="401"/>
      <c r="BB571" s="401"/>
      <c r="BC571" s="401"/>
      <c r="BD571" s="401"/>
      <c r="BE571" s="401"/>
      <c r="BF571" s="401"/>
      <c r="BG571" s="401"/>
      <c r="BH571" s="401"/>
      <c r="BI571" s="401"/>
      <c r="BJ571" s="401"/>
      <c r="BK571" s="401"/>
      <c r="BL571" s="401"/>
      <c r="BM571" s="401"/>
      <c r="BN571" s="401"/>
      <c r="BO571" s="401"/>
      <c r="BP571" s="401"/>
      <c r="BQ571" s="401"/>
      <c r="BR571" s="401"/>
      <c r="BS571" s="401"/>
      <c r="BT571" s="401"/>
      <c r="BU571" s="401"/>
      <c r="BV571" s="401"/>
      <c r="BW571" s="401"/>
      <c r="BX571" s="401"/>
      <c r="BY571" s="401"/>
      <c r="BZ571" s="401"/>
      <c r="CA571" s="401"/>
      <c r="CB571" s="401"/>
      <c r="CC571" s="401"/>
      <c r="CD571" s="401"/>
      <c r="CE571" s="401"/>
      <c r="CF571" s="401"/>
      <c r="CG571" s="401"/>
      <c r="CH571" s="401"/>
      <c r="CI571" s="401"/>
      <c r="CJ571" s="401"/>
      <c r="CK571" s="401"/>
      <c r="CL571" s="401"/>
      <c r="CM571" s="401"/>
      <c r="CN571" s="401"/>
      <c r="CO571" s="401"/>
      <c r="CP571" s="401"/>
      <c r="CQ571" s="401"/>
      <c r="CR571" s="401"/>
      <c r="CS571" s="401"/>
      <c r="CT571" s="401"/>
      <c r="CU571" s="401"/>
      <c r="CV571" s="401"/>
      <c r="CW571" s="401"/>
      <c r="CX571" s="401"/>
      <c r="CY571" s="401"/>
      <c r="CZ571" s="401"/>
      <c r="DA571" s="401"/>
      <c r="DB571" s="401"/>
      <c r="DC571" s="401"/>
      <c r="DD571" s="401"/>
      <c r="DE571" s="401"/>
      <c r="DF571" s="401"/>
      <c r="DG571" s="401"/>
      <c r="DH571" s="401"/>
      <c r="DI571" s="401"/>
      <c r="DJ571" s="401"/>
      <c r="DK571" s="401"/>
      <c r="DL571" s="401"/>
      <c r="DM571" s="401"/>
      <c r="DN571" s="401"/>
      <c r="DO571" s="401"/>
      <c r="DP571" s="401"/>
      <c r="DQ571" s="401"/>
      <c r="DR571" s="401"/>
      <c r="DS571" s="401"/>
      <c r="DT571" s="401"/>
      <c r="DU571" s="401"/>
      <c r="DV571" s="401"/>
      <c r="DW571" s="401"/>
      <c r="DX571" s="401"/>
      <c r="DY571" s="401"/>
      <c r="DZ571" s="401"/>
      <c r="EA571" s="401"/>
      <c r="EB571" s="401"/>
      <c r="EC571" s="401"/>
      <c r="ED571" s="401"/>
      <c r="EE571" s="401"/>
      <c r="EF571" s="401"/>
      <c r="EG571" s="401"/>
      <c r="EH571" s="401"/>
      <c r="EI571" s="401"/>
      <c r="EJ571" s="401"/>
      <c r="EK571" s="401"/>
      <c r="EL571" s="401"/>
      <c r="EM571" s="401"/>
      <c r="EN571" s="401"/>
      <c r="EO571" s="401"/>
      <c r="EP571" s="401"/>
      <c r="EQ571" s="401"/>
      <c r="ER571" s="401"/>
      <c r="ES571" s="401"/>
      <c r="ET571" s="401"/>
      <c r="EU571" s="401"/>
      <c r="EV571" s="401"/>
      <c r="EW571" s="401"/>
      <c r="EX571" s="401"/>
      <c r="EY571" s="401"/>
      <c r="EZ571" s="401"/>
      <c r="FA571" s="401"/>
      <c r="FB571" s="401"/>
      <c r="FC571" s="401"/>
      <c r="FD571" s="401"/>
      <c r="FE571" s="401"/>
      <c r="FF571" s="401"/>
      <c r="FG571" s="401"/>
      <c r="FH571" s="401"/>
      <c r="FI571" s="401"/>
      <c r="FJ571" s="401"/>
      <c r="FK571" s="401"/>
      <c r="FL571" s="401"/>
      <c r="FM571" s="401"/>
      <c r="FN571" s="401"/>
      <c r="FO571" s="401"/>
      <c r="FP571" s="401"/>
      <c r="FQ571" s="401"/>
      <c r="FR571" s="401"/>
      <c r="FS571" s="401"/>
      <c r="FT571" s="401"/>
      <c r="FU571" s="401"/>
      <c r="FV571" s="401"/>
      <c r="FW571" s="401"/>
      <c r="FX571" s="401"/>
      <c r="FY571" s="401"/>
      <c r="FZ571" s="401"/>
      <c r="GA571" s="401"/>
      <c r="GB571" s="401"/>
      <c r="GC571" s="401"/>
      <c r="GD571" s="401"/>
      <c r="GE571" s="401"/>
      <c r="GF571" s="401"/>
      <c r="GG571" s="401"/>
      <c r="GH571" s="401"/>
      <c r="GI571" s="401"/>
      <c r="GJ571" s="401"/>
      <c r="GK571" s="401"/>
      <c r="GL571" s="401"/>
      <c r="GM571" s="401"/>
      <c r="GN571" s="401"/>
      <c r="GO571" s="401"/>
      <c r="GP571" s="401"/>
      <c r="GQ571" s="401"/>
      <c r="GR571" s="401"/>
      <c r="GS571" s="401"/>
      <c r="GT571" s="401"/>
      <c r="GU571" s="401"/>
      <c r="GV571" s="401"/>
      <c r="GW571" s="401"/>
      <c r="GX571" s="401"/>
      <c r="GY571" s="401"/>
      <c r="GZ571" s="401"/>
      <c r="HA571" s="401"/>
      <c r="HB571" s="401"/>
      <c r="HC571" s="401"/>
      <c r="HD571" s="401"/>
      <c r="HE571" s="401"/>
      <c r="HF571" s="401"/>
      <c r="HG571" s="401"/>
      <c r="HH571" s="401"/>
      <c r="HI571" s="401"/>
      <c r="HJ571" s="401"/>
      <c r="HK571" s="401"/>
      <c r="HL571" s="401"/>
      <c r="HM571" s="401"/>
      <c r="HN571" s="401"/>
      <c r="HO571" s="401"/>
      <c r="HP571" s="401"/>
      <c r="HQ571" s="401"/>
      <c r="HR571" s="401"/>
      <c r="HS571" s="401"/>
      <c r="HT571" s="401"/>
      <c r="HU571" s="401"/>
      <c r="HV571" s="401"/>
      <c r="HW571" s="401"/>
      <c r="HX571" s="401"/>
      <c r="HY571" s="401"/>
      <c r="HZ571" s="401"/>
      <c r="IA571" s="401"/>
      <c r="IB571" s="401"/>
      <c r="IC571" s="401"/>
      <c r="ID571" s="401"/>
      <c r="IE571" s="401"/>
      <c r="IF571" s="401"/>
      <c r="IG571" s="401"/>
      <c r="IH571" s="401"/>
      <c r="II571" s="401"/>
      <c r="IJ571" s="401"/>
      <c r="IK571" s="401"/>
      <c r="IL571" s="401"/>
      <c r="IM571" s="401"/>
      <c r="IN571" s="401"/>
      <c r="IO571" s="401"/>
      <c r="IP571" s="401"/>
      <c r="IQ571" s="401"/>
      <c r="IR571" s="401"/>
      <c r="IS571" s="401"/>
      <c r="IT571" s="401"/>
      <c r="IU571" s="401"/>
      <c r="IV571" s="401"/>
      <c r="IW571" s="401"/>
      <c r="IX571" s="401"/>
      <c r="IY571" s="401"/>
      <c r="IZ571" s="401"/>
      <c r="JA571" s="401"/>
      <c r="JB571" s="401"/>
      <c r="JC571" s="401"/>
      <c r="JD571" s="401"/>
      <c r="JE571" s="401"/>
      <c r="JF571" s="401"/>
      <c r="JG571" s="401"/>
      <c r="JH571" s="401"/>
      <c r="JI571" s="401"/>
      <c r="JJ571" s="401"/>
      <c r="JK571" s="401"/>
      <c r="JL571" s="401"/>
      <c r="JM571" s="401"/>
      <c r="JN571" s="401"/>
      <c r="JO571" s="401"/>
      <c r="JP571" s="401"/>
      <c r="JQ571" s="401"/>
      <c r="JR571" s="401"/>
      <c r="JS571" s="401"/>
      <c r="JT571" s="401"/>
      <c r="JU571" s="401"/>
      <c r="JV571" s="401"/>
      <c r="JW571" s="401"/>
      <c r="JX571" s="401"/>
      <c r="JY571" s="401"/>
      <c r="JZ571" s="401"/>
      <c r="KA571" s="401"/>
      <c r="KB571" s="401"/>
      <c r="KC571" s="401"/>
      <c r="KD571" s="401"/>
      <c r="KE571" s="401"/>
      <c r="KF571" s="401"/>
      <c r="KG571" s="401"/>
      <c r="KH571" s="401"/>
      <c r="KI571" s="401"/>
      <c r="KJ571" s="401"/>
      <c r="KK571" s="401"/>
      <c r="KL571" s="401"/>
      <c r="KM571" s="401"/>
      <c r="KN571" s="401"/>
      <c r="KO571" s="401"/>
      <c r="KP571" s="401"/>
      <c r="KQ571" s="401"/>
      <c r="KR571" s="401"/>
      <c r="KS571" s="401"/>
      <c r="KT571" s="401"/>
      <c r="KU571" s="401"/>
      <c r="KV571" s="401"/>
      <c r="KW571" s="401"/>
      <c r="KX571" s="401"/>
      <c r="KY571" s="401"/>
      <c r="KZ571" s="401"/>
      <c r="LA571" s="401"/>
      <c r="LB571" s="401"/>
      <c r="LC571" s="401"/>
      <c r="LD571" s="401"/>
      <c r="LE571" s="401"/>
      <c r="LF571" s="401"/>
      <c r="LG571" s="401"/>
      <c r="LH571" s="401"/>
      <c r="LI571" s="401"/>
      <c r="LJ571" s="401"/>
      <c r="LK571" s="401"/>
      <c r="LL571" s="401"/>
      <c r="LM571" s="401"/>
      <c r="LN571" s="401"/>
      <c r="LO571" s="401"/>
      <c r="LP571" s="401"/>
      <c r="LQ571" s="401"/>
      <c r="LR571" s="401"/>
      <c r="LS571" s="401"/>
      <c r="LT571" s="401"/>
      <c r="LU571" s="401"/>
      <c r="LV571" s="401"/>
      <c r="LW571" s="401"/>
      <c r="LX571" s="401"/>
      <c r="LY571" s="401"/>
      <c r="LZ571" s="401"/>
      <c r="MA571" s="401"/>
      <c r="MB571" s="401"/>
      <c r="MC571" s="401"/>
      <c r="MD571" s="401"/>
      <c r="ME571" s="401"/>
      <c r="MF571" s="401"/>
      <c r="MG571" s="401"/>
      <c r="MH571" s="401"/>
      <c r="MI571" s="401"/>
      <c r="MJ571" s="401"/>
      <c r="MK571" s="401"/>
      <c r="ML571" s="401"/>
      <c r="MM571" s="401"/>
      <c r="MN571" s="401"/>
      <c r="MO571" s="401"/>
      <c r="MP571" s="401"/>
      <c r="MQ571" s="401"/>
      <c r="MR571" s="401"/>
      <c r="MS571" s="401"/>
      <c r="MT571" s="401"/>
      <c r="MU571" s="401"/>
      <c r="MV571" s="401"/>
      <c r="MW571" s="401"/>
      <c r="MX571" s="401"/>
      <c r="MY571" s="401"/>
      <c r="MZ571" s="401"/>
      <c r="NA571" s="401"/>
      <c r="NB571" s="401"/>
      <c r="NC571" s="401"/>
      <c r="ND571" s="401"/>
      <c r="NE571" s="401"/>
      <c r="NF571" s="401"/>
      <c r="NG571" s="401"/>
      <c r="NH571" s="401"/>
      <c r="NI571" s="401"/>
      <c r="NJ571" s="401"/>
      <c r="NK571" s="401"/>
      <c r="NL571" s="401"/>
      <c r="NM571" s="401"/>
      <c r="NN571" s="401"/>
      <c r="NO571" s="401"/>
      <c r="NP571" s="401"/>
      <c r="NQ571" s="401"/>
      <c r="NR571" s="401"/>
      <c r="NS571" s="401"/>
      <c r="NT571" s="401"/>
      <c r="NU571" s="401"/>
      <c r="NV571" s="401"/>
      <c r="NW571" s="401"/>
      <c r="NX571" s="401"/>
      <c r="NY571" s="401"/>
      <c r="NZ571" s="401"/>
      <c r="OA571" s="401"/>
      <c r="OB571" s="401"/>
      <c r="OC571" s="401"/>
      <c r="OD571" s="401"/>
      <c r="OE571" s="401"/>
      <c r="OF571" s="401"/>
      <c r="OG571" s="401"/>
      <c r="OH571" s="401"/>
      <c r="OI571" s="401"/>
      <c r="OJ571" s="401"/>
      <c r="OK571" s="401"/>
      <c r="OL571" s="401"/>
      <c r="OM571" s="401"/>
      <c r="ON571" s="401"/>
      <c r="OO571" s="401"/>
      <c r="OP571" s="401"/>
      <c r="OQ571" s="401"/>
      <c r="OR571" s="401"/>
      <c r="OS571" s="401"/>
      <c r="OT571" s="401"/>
      <c r="OU571" s="401"/>
      <c r="OV571" s="401"/>
      <c r="OW571" s="401"/>
      <c r="OX571" s="401"/>
      <c r="OY571" s="401"/>
      <c r="OZ571" s="401"/>
      <c r="PA571" s="401"/>
      <c r="PB571" s="401"/>
      <c r="PC571" s="401"/>
      <c r="PD571" s="401"/>
      <c r="PE571" s="401"/>
      <c r="PF571" s="401"/>
      <c r="PG571" s="401"/>
      <c r="PH571" s="401"/>
      <c r="PI571" s="401"/>
      <c r="PJ571" s="401"/>
      <c r="PK571" s="401"/>
      <c r="PL571" s="401"/>
      <c r="PM571" s="401"/>
      <c r="PN571" s="401"/>
      <c r="PO571" s="401"/>
      <c r="PP571" s="401"/>
      <c r="PQ571" s="401"/>
      <c r="PR571" s="401"/>
      <c r="PS571" s="401"/>
      <c r="PT571" s="401"/>
      <c r="PU571" s="401"/>
      <c r="PV571" s="401"/>
      <c r="PW571" s="401"/>
      <c r="PX571" s="401"/>
      <c r="PY571" s="401"/>
      <c r="PZ571" s="401"/>
      <c r="QA571" s="401"/>
      <c r="QB571" s="401"/>
      <c r="QC571" s="401"/>
      <c r="QD571" s="401"/>
      <c r="QE571" s="401"/>
      <c r="QF571" s="401"/>
      <c r="QG571" s="401"/>
      <c r="QH571" s="401"/>
      <c r="QI571" s="401"/>
      <c r="QJ571" s="401"/>
      <c r="QK571" s="401"/>
      <c r="QL571" s="401"/>
      <c r="QM571" s="401"/>
      <c r="QN571" s="401"/>
      <c r="QO571" s="401"/>
      <c r="QP571" s="401"/>
      <c r="QQ571" s="401"/>
      <c r="QR571" s="401"/>
      <c r="QS571" s="401"/>
      <c r="QT571" s="401"/>
      <c r="QU571" s="401"/>
      <c r="QV571" s="401"/>
      <c r="QW571" s="401"/>
      <c r="QX571" s="401"/>
      <c r="QY571" s="401"/>
      <c r="QZ571" s="401"/>
      <c r="RA571" s="401"/>
      <c r="RB571" s="401"/>
      <c r="RC571" s="401"/>
      <c r="RD571" s="401"/>
      <c r="RE571" s="401"/>
      <c r="RF571" s="401"/>
      <c r="RG571" s="401"/>
      <c r="RH571" s="401"/>
      <c r="RI571" s="401"/>
      <c r="RJ571" s="401"/>
      <c r="RK571" s="401"/>
      <c r="RL571" s="401"/>
      <c r="RM571" s="401"/>
      <c r="RN571" s="401"/>
      <c r="RO571" s="401"/>
      <c r="RP571" s="401"/>
      <c r="RQ571" s="401"/>
      <c r="RR571" s="401"/>
      <c r="RS571" s="401"/>
      <c r="RT571" s="401"/>
      <c r="RU571" s="401"/>
      <c r="RV571" s="401"/>
      <c r="RW571" s="401"/>
      <c r="RX571" s="401"/>
      <c r="RY571" s="401"/>
      <c r="RZ571" s="401"/>
      <c r="SA571" s="401"/>
      <c r="SB571" s="401"/>
      <c r="SC571" s="401"/>
      <c r="SD571" s="401"/>
      <c r="SE571" s="401"/>
      <c r="SF571" s="401"/>
      <c r="SG571" s="401"/>
      <c r="SH571" s="401"/>
      <c r="SI571" s="401"/>
      <c r="SJ571" s="401"/>
      <c r="SK571" s="401"/>
      <c r="SL571" s="401"/>
      <c r="SM571" s="401"/>
      <c r="SN571" s="401"/>
      <c r="SO571" s="401"/>
      <c r="SP571" s="401"/>
      <c r="SQ571" s="401"/>
      <c r="SR571" s="401"/>
      <c r="SS571" s="401"/>
      <c r="ST571" s="401"/>
      <c r="SU571" s="401"/>
      <c r="SV571" s="401"/>
      <c r="SW571" s="401"/>
      <c r="SX571" s="401"/>
      <c r="SY571" s="401"/>
      <c r="SZ571" s="401"/>
      <c r="TA571" s="401"/>
      <c r="TB571" s="401"/>
      <c r="TC571" s="401"/>
      <c r="TD571" s="401"/>
      <c r="TE571" s="401"/>
      <c r="TF571" s="401"/>
      <c r="TG571" s="401"/>
      <c r="TH571" s="401"/>
      <c r="TI571" s="401"/>
      <c r="TJ571" s="401"/>
      <c r="TK571" s="401"/>
      <c r="TL571" s="401"/>
      <c r="TM571" s="401"/>
      <c r="TN571" s="401"/>
      <c r="TO571" s="401"/>
      <c r="TP571" s="401"/>
      <c r="TQ571" s="401"/>
      <c r="TR571" s="401"/>
      <c r="TS571" s="401"/>
      <c r="TT571" s="401"/>
      <c r="TU571" s="401"/>
      <c r="TV571" s="401"/>
      <c r="TW571" s="401"/>
      <c r="TX571" s="401"/>
      <c r="TY571" s="401"/>
      <c r="TZ571" s="401"/>
      <c r="UA571" s="401"/>
      <c r="UB571" s="401"/>
      <c r="UC571" s="401"/>
      <c r="UD571" s="401"/>
      <c r="UE571" s="401"/>
      <c r="UF571" s="401"/>
      <c r="UG571" s="401"/>
      <c r="UH571" s="401"/>
      <c r="UI571" s="401"/>
      <c r="UJ571" s="401"/>
      <c r="UK571" s="401"/>
      <c r="UL571" s="401"/>
      <c r="UM571" s="401"/>
    </row>
    <row r="572" spans="1:559" s="467" customFormat="1" ht="13.95" customHeight="1">
      <c r="A572" s="952" t="s">
        <v>2219</v>
      </c>
      <c r="B572" s="450" t="s">
        <v>1974</v>
      </c>
      <c r="C572" s="451" t="s">
        <v>1996</v>
      </c>
      <c r="D572" s="451" t="s">
        <v>1997</v>
      </c>
      <c r="E572" s="451" t="s">
        <v>1998</v>
      </c>
      <c r="F572" s="452">
        <v>16.07</v>
      </c>
      <c r="G572" s="452">
        <v>0.39</v>
      </c>
      <c r="H572" s="452">
        <v>1.43</v>
      </c>
      <c r="I572" s="453">
        <f>COUNT(F572:F575)</f>
        <v>4</v>
      </c>
      <c r="J572" s="458">
        <f>AVERAGE(F572:F575)</f>
        <v>5.49</v>
      </c>
      <c r="K572" s="458">
        <f>STDEV(F572:F575)</f>
        <v>7.5245730775905155</v>
      </c>
      <c r="L572" s="459">
        <f>K572/J572</f>
        <v>1.3705961889964509</v>
      </c>
      <c r="M572" s="454">
        <f t="shared" si="272"/>
        <v>1.406059837668276</v>
      </c>
      <c r="N572" s="455">
        <f t="shared" si="273"/>
        <v>0.92014682147972582</v>
      </c>
      <c r="O572" s="455">
        <f t="shared" si="274"/>
        <v>0.84029364295945164</v>
      </c>
      <c r="P572" s="455">
        <f t="shared" si="275"/>
        <v>0.15970635704054836</v>
      </c>
      <c r="Q572" s="456">
        <f t="shared" si="276"/>
        <v>0.63882542816219345</v>
      </c>
      <c r="R572" s="457">
        <f>COUNT(F572:F575)</f>
        <v>4</v>
      </c>
      <c r="S572" s="458">
        <f>AVERAGE(F572:F575)</f>
        <v>5.49</v>
      </c>
      <c r="T572" s="458">
        <f>STDEV(F572:F575)</f>
        <v>7.5245730775905155</v>
      </c>
      <c r="U572" s="459">
        <f>T572/S572</f>
        <v>1.3705961889964509</v>
      </c>
      <c r="V572" s="460">
        <f t="shared" si="277"/>
        <v>10.58</v>
      </c>
      <c r="W572" s="460">
        <f t="shared" si="278"/>
        <v>1.383</v>
      </c>
      <c r="X572" s="461">
        <f t="shared" si="279"/>
        <v>10.406484566307682</v>
      </c>
      <c r="Y572" s="462" t="str">
        <f t="shared" si="280"/>
        <v>Reject</v>
      </c>
      <c r="Z572" s="461"/>
      <c r="AA572" s="461"/>
      <c r="AB572" s="463"/>
      <c r="AC572" s="463"/>
      <c r="AD572" s="461"/>
      <c r="AE572" s="463"/>
      <c r="AF572" s="464">
        <f>COUNT(F573:F575)</f>
        <v>3</v>
      </c>
      <c r="AG572" s="465">
        <f>AVERAGE(F573:F575)</f>
        <v>1.9633333333333336</v>
      </c>
      <c r="AH572" s="465">
        <f>STDEV(F573:F575)</f>
        <v>3.2100674966943186</v>
      </c>
      <c r="AI572" s="466">
        <f>AH572/AG572</f>
        <v>1.6350089117288547</v>
      </c>
      <c r="AJ572" s="552"/>
      <c r="AK572" s="552"/>
      <c r="AL572" s="552"/>
      <c r="AM572" s="401"/>
      <c r="AN572" s="401"/>
      <c r="AO572" s="401"/>
      <c r="AP572" s="401"/>
      <c r="AQ572" s="401"/>
      <c r="AR572" s="401"/>
      <c r="AS572" s="401"/>
      <c r="AT572" s="401"/>
      <c r="AU572" s="401"/>
      <c r="AV572" s="401"/>
      <c r="AW572" s="401"/>
      <c r="AX572" s="401"/>
      <c r="AY572" s="401"/>
      <c r="AZ572" s="401"/>
      <c r="BA572" s="401"/>
      <c r="BB572" s="401"/>
      <c r="BC572" s="401"/>
      <c r="BD572" s="401"/>
      <c r="BE572" s="401"/>
      <c r="BF572" s="401"/>
      <c r="BG572" s="401"/>
      <c r="BH572" s="401"/>
      <c r="BI572" s="401"/>
      <c r="BJ572" s="401"/>
      <c r="BK572" s="401"/>
      <c r="BL572" s="401"/>
      <c r="BM572" s="401"/>
      <c r="BN572" s="401"/>
      <c r="BO572" s="401"/>
      <c r="BP572" s="401"/>
      <c r="BQ572" s="401"/>
      <c r="BR572" s="401"/>
      <c r="BS572" s="401"/>
      <c r="BT572" s="401"/>
      <c r="BU572" s="401"/>
      <c r="BV572" s="401"/>
      <c r="BW572" s="401"/>
      <c r="BX572" s="401"/>
      <c r="BY572" s="401"/>
      <c r="BZ572" s="401"/>
      <c r="CA572" s="401"/>
      <c r="CB572" s="401"/>
      <c r="CC572" s="401"/>
      <c r="CD572" s="401"/>
      <c r="CE572" s="401"/>
      <c r="CF572" s="401"/>
      <c r="CG572" s="401"/>
      <c r="CH572" s="401"/>
      <c r="CI572" s="401"/>
      <c r="CJ572" s="401"/>
      <c r="CK572" s="401"/>
      <c r="CL572" s="401"/>
      <c r="CM572" s="401"/>
      <c r="CN572" s="401"/>
      <c r="CO572" s="401"/>
      <c r="CP572" s="401"/>
      <c r="CQ572" s="401"/>
      <c r="CR572" s="401"/>
      <c r="CS572" s="401"/>
      <c r="CT572" s="401"/>
      <c r="CU572" s="401"/>
      <c r="CV572" s="401"/>
      <c r="CW572" s="401"/>
      <c r="CX572" s="401"/>
      <c r="CY572" s="401"/>
      <c r="CZ572" s="401"/>
      <c r="DA572" s="401"/>
      <c r="DB572" s="401"/>
      <c r="DC572" s="401"/>
      <c r="DD572" s="401"/>
      <c r="DE572" s="401"/>
      <c r="DF572" s="401"/>
      <c r="DG572" s="401"/>
      <c r="DH572" s="401"/>
      <c r="DI572" s="401"/>
      <c r="DJ572" s="401"/>
      <c r="DK572" s="401"/>
      <c r="DL572" s="401"/>
      <c r="DM572" s="401"/>
      <c r="DN572" s="401"/>
      <c r="DO572" s="401"/>
      <c r="DP572" s="401"/>
      <c r="DQ572" s="401"/>
      <c r="DR572" s="401"/>
      <c r="DS572" s="401"/>
      <c r="DT572" s="401"/>
      <c r="DU572" s="401"/>
      <c r="DV572" s="401"/>
      <c r="DW572" s="401"/>
      <c r="DX572" s="401"/>
      <c r="DY572" s="401"/>
      <c r="DZ572" s="401"/>
      <c r="EA572" s="401"/>
      <c r="EB572" s="401"/>
      <c r="EC572" s="401"/>
      <c r="ED572" s="401"/>
      <c r="EE572" s="401"/>
      <c r="EF572" s="401"/>
      <c r="EG572" s="401"/>
      <c r="EH572" s="401"/>
      <c r="EI572" s="401"/>
      <c r="EJ572" s="401"/>
      <c r="EK572" s="401"/>
      <c r="EL572" s="401"/>
      <c r="EM572" s="401"/>
      <c r="EN572" s="401"/>
      <c r="EO572" s="401"/>
      <c r="EP572" s="401"/>
      <c r="EQ572" s="401"/>
      <c r="ER572" s="401"/>
      <c r="ES572" s="401"/>
      <c r="ET572" s="401"/>
      <c r="EU572" s="401"/>
      <c r="EV572" s="401"/>
      <c r="EW572" s="401"/>
      <c r="EX572" s="401"/>
      <c r="EY572" s="401"/>
      <c r="EZ572" s="401"/>
      <c r="FA572" s="401"/>
      <c r="FB572" s="401"/>
      <c r="FC572" s="401"/>
      <c r="FD572" s="401"/>
      <c r="FE572" s="401"/>
      <c r="FF572" s="401"/>
      <c r="FG572" s="401"/>
      <c r="FH572" s="401"/>
      <c r="FI572" s="401"/>
      <c r="FJ572" s="401"/>
      <c r="FK572" s="401"/>
      <c r="FL572" s="401"/>
      <c r="FM572" s="401"/>
      <c r="FN572" s="401"/>
      <c r="FO572" s="401"/>
      <c r="FP572" s="401"/>
      <c r="FQ572" s="401"/>
      <c r="FR572" s="401"/>
      <c r="FS572" s="401"/>
      <c r="FT572" s="401"/>
      <c r="FU572" s="401"/>
      <c r="FV572" s="401"/>
      <c r="FW572" s="401"/>
      <c r="FX572" s="401"/>
      <c r="FY572" s="401"/>
      <c r="FZ572" s="401"/>
      <c r="GA572" s="401"/>
      <c r="GB572" s="401"/>
      <c r="GC572" s="401"/>
      <c r="GD572" s="401"/>
      <c r="GE572" s="401"/>
      <c r="GF572" s="401"/>
      <c r="GG572" s="401"/>
      <c r="GH572" s="401"/>
      <c r="GI572" s="401"/>
      <c r="GJ572" s="401"/>
      <c r="GK572" s="401"/>
      <c r="GL572" s="401"/>
      <c r="GM572" s="401"/>
      <c r="GN572" s="401"/>
      <c r="GO572" s="401"/>
      <c r="GP572" s="401"/>
      <c r="GQ572" s="401"/>
      <c r="GR572" s="401"/>
      <c r="GS572" s="401"/>
      <c r="GT572" s="401"/>
      <c r="GU572" s="401"/>
      <c r="GV572" s="401"/>
      <c r="GW572" s="401"/>
      <c r="GX572" s="401"/>
      <c r="GY572" s="401"/>
      <c r="GZ572" s="401"/>
      <c r="HA572" s="401"/>
      <c r="HB572" s="401"/>
      <c r="HC572" s="401"/>
      <c r="HD572" s="401"/>
      <c r="HE572" s="401"/>
      <c r="HF572" s="401"/>
      <c r="HG572" s="401"/>
      <c r="HH572" s="401"/>
      <c r="HI572" s="401"/>
      <c r="HJ572" s="401"/>
      <c r="HK572" s="401"/>
      <c r="HL572" s="401"/>
      <c r="HM572" s="401"/>
      <c r="HN572" s="401"/>
      <c r="HO572" s="401"/>
      <c r="HP572" s="401"/>
      <c r="HQ572" s="401"/>
      <c r="HR572" s="401"/>
      <c r="HS572" s="401"/>
      <c r="HT572" s="401"/>
      <c r="HU572" s="401"/>
      <c r="HV572" s="401"/>
      <c r="HW572" s="401"/>
      <c r="HX572" s="401"/>
      <c r="HY572" s="401"/>
      <c r="HZ572" s="401"/>
      <c r="IA572" s="401"/>
      <c r="IB572" s="401"/>
      <c r="IC572" s="401"/>
      <c r="ID572" s="401"/>
      <c r="IE572" s="401"/>
      <c r="IF572" s="401"/>
      <c r="IG572" s="401"/>
      <c r="IH572" s="401"/>
      <c r="II572" s="401"/>
      <c r="IJ572" s="401"/>
      <c r="IK572" s="401"/>
      <c r="IL572" s="401"/>
      <c r="IM572" s="401"/>
      <c r="IN572" s="401"/>
      <c r="IO572" s="401"/>
      <c r="IP572" s="401"/>
      <c r="IQ572" s="401"/>
      <c r="IR572" s="401"/>
      <c r="IS572" s="401"/>
      <c r="IT572" s="401"/>
      <c r="IU572" s="401"/>
      <c r="IV572" s="401"/>
      <c r="IW572" s="401"/>
      <c r="IX572" s="401"/>
      <c r="IY572" s="401"/>
      <c r="IZ572" s="401"/>
      <c r="JA572" s="401"/>
      <c r="JB572" s="401"/>
      <c r="JC572" s="401"/>
      <c r="JD572" s="401"/>
      <c r="JE572" s="401"/>
      <c r="JF572" s="401"/>
      <c r="JG572" s="401"/>
      <c r="JH572" s="401"/>
      <c r="JI572" s="401"/>
      <c r="JJ572" s="401"/>
      <c r="JK572" s="401"/>
      <c r="JL572" s="401"/>
      <c r="JM572" s="401"/>
      <c r="JN572" s="401"/>
      <c r="JO572" s="401"/>
      <c r="JP572" s="401"/>
      <c r="JQ572" s="401"/>
      <c r="JR572" s="401"/>
      <c r="JS572" s="401"/>
      <c r="JT572" s="401"/>
      <c r="JU572" s="401"/>
      <c r="JV572" s="401"/>
      <c r="JW572" s="401"/>
      <c r="JX572" s="401"/>
      <c r="JY572" s="401"/>
      <c r="JZ572" s="401"/>
      <c r="KA572" s="401"/>
      <c r="KB572" s="401"/>
      <c r="KC572" s="401"/>
      <c r="KD572" s="401"/>
      <c r="KE572" s="401"/>
      <c r="KF572" s="401"/>
      <c r="KG572" s="401"/>
      <c r="KH572" s="401"/>
      <c r="KI572" s="401"/>
      <c r="KJ572" s="401"/>
      <c r="KK572" s="401"/>
      <c r="KL572" s="401"/>
      <c r="KM572" s="401"/>
      <c r="KN572" s="401"/>
      <c r="KO572" s="401"/>
      <c r="KP572" s="401"/>
      <c r="KQ572" s="401"/>
      <c r="KR572" s="401"/>
      <c r="KS572" s="401"/>
      <c r="KT572" s="401"/>
      <c r="KU572" s="401"/>
      <c r="KV572" s="401"/>
      <c r="KW572" s="401"/>
      <c r="KX572" s="401"/>
      <c r="KY572" s="401"/>
      <c r="KZ572" s="401"/>
      <c r="LA572" s="401"/>
      <c r="LB572" s="401"/>
      <c r="LC572" s="401"/>
      <c r="LD572" s="401"/>
      <c r="LE572" s="401"/>
      <c r="LF572" s="401"/>
      <c r="LG572" s="401"/>
      <c r="LH572" s="401"/>
      <c r="LI572" s="401"/>
      <c r="LJ572" s="401"/>
      <c r="LK572" s="401"/>
      <c r="LL572" s="401"/>
      <c r="LM572" s="401"/>
      <c r="LN572" s="401"/>
      <c r="LO572" s="401"/>
      <c r="LP572" s="401"/>
      <c r="LQ572" s="401"/>
      <c r="LR572" s="401"/>
      <c r="LS572" s="401"/>
      <c r="LT572" s="401"/>
      <c r="LU572" s="401"/>
      <c r="LV572" s="401"/>
      <c r="LW572" s="401"/>
      <c r="LX572" s="401"/>
      <c r="LY572" s="401"/>
      <c r="LZ572" s="401"/>
      <c r="MA572" s="401"/>
      <c r="MB572" s="401"/>
      <c r="MC572" s="401"/>
      <c r="MD572" s="401"/>
      <c r="ME572" s="401"/>
      <c r="MF572" s="401"/>
      <c r="MG572" s="401"/>
      <c r="MH572" s="401"/>
      <c r="MI572" s="401"/>
      <c r="MJ572" s="401"/>
      <c r="MK572" s="401"/>
      <c r="ML572" s="401"/>
      <c r="MM572" s="401"/>
      <c r="MN572" s="401"/>
      <c r="MO572" s="401"/>
      <c r="MP572" s="401"/>
      <c r="MQ572" s="401"/>
      <c r="MR572" s="401"/>
      <c r="MS572" s="401"/>
      <c r="MT572" s="401"/>
      <c r="MU572" s="401"/>
      <c r="MV572" s="401"/>
      <c r="MW572" s="401"/>
      <c r="MX572" s="401"/>
      <c r="MY572" s="401"/>
      <c r="MZ572" s="401"/>
      <c r="NA572" s="401"/>
      <c r="NB572" s="401"/>
      <c r="NC572" s="401"/>
      <c r="ND572" s="401"/>
      <c r="NE572" s="401"/>
      <c r="NF572" s="401"/>
      <c r="NG572" s="401"/>
      <c r="NH572" s="401"/>
      <c r="NI572" s="401"/>
      <c r="NJ572" s="401"/>
      <c r="NK572" s="401"/>
      <c r="NL572" s="401"/>
      <c r="NM572" s="401"/>
      <c r="NN572" s="401"/>
      <c r="NO572" s="401"/>
      <c r="NP572" s="401"/>
      <c r="NQ572" s="401"/>
      <c r="NR572" s="401"/>
      <c r="NS572" s="401"/>
      <c r="NT572" s="401"/>
      <c r="NU572" s="401"/>
      <c r="NV572" s="401"/>
      <c r="NW572" s="401"/>
      <c r="NX572" s="401"/>
      <c r="NY572" s="401"/>
      <c r="NZ572" s="401"/>
      <c r="OA572" s="401"/>
      <c r="OB572" s="401"/>
      <c r="OC572" s="401"/>
      <c r="OD572" s="401"/>
      <c r="OE572" s="401"/>
      <c r="OF572" s="401"/>
      <c r="OG572" s="401"/>
      <c r="OH572" s="401"/>
      <c r="OI572" s="401"/>
      <c r="OJ572" s="401"/>
      <c r="OK572" s="401"/>
      <c r="OL572" s="401"/>
      <c r="OM572" s="401"/>
      <c r="ON572" s="401"/>
      <c r="OO572" s="401"/>
      <c r="OP572" s="401"/>
      <c r="OQ572" s="401"/>
      <c r="OR572" s="401"/>
      <c r="OS572" s="401"/>
      <c r="OT572" s="401"/>
      <c r="OU572" s="401"/>
      <c r="OV572" s="401"/>
      <c r="OW572" s="401"/>
      <c r="OX572" s="401"/>
      <c r="OY572" s="401"/>
      <c r="OZ572" s="401"/>
      <c r="PA572" s="401"/>
      <c r="PB572" s="401"/>
      <c r="PC572" s="401"/>
      <c r="PD572" s="401"/>
      <c r="PE572" s="401"/>
      <c r="PF572" s="401"/>
      <c r="PG572" s="401"/>
      <c r="PH572" s="401"/>
      <c r="PI572" s="401"/>
      <c r="PJ572" s="401"/>
      <c r="PK572" s="401"/>
      <c r="PL572" s="401"/>
      <c r="PM572" s="401"/>
      <c r="PN572" s="401"/>
      <c r="PO572" s="401"/>
      <c r="PP572" s="401"/>
      <c r="PQ572" s="401"/>
      <c r="PR572" s="401"/>
      <c r="PS572" s="401"/>
      <c r="PT572" s="401"/>
      <c r="PU572" s="401"/>
      <c r="PV572" s="401"/>
      <c r="PW572" s="401"/>
      <c r="PX572" s="401"/>
      <c r="PY572" s="401"/>
      <c r="PZ572" s="401"/>
      <c r="QA572" s="401"/>
      <c r="QB572" s="401"/>
      <c r="QC572" s="401"/>
      <c r="QD572" s="401"/>
      <c r="QE572" s="401"/>
      <c r="QF572" s="401"/>
      <c r="QG572" s="401"/>
      <c r="QH572" s="401"/>
      <c r="QI572" s="401"/>
      <c r="QJ572" s="401"/>
      <c r="QK572" s="401"/>
      <c r="QL572" s="401"/>
      <c r="QM572" s="401"/>
      <c r="QN572" s="401"/>
      <c r="QO572" s="401"/>
      <c r="QP572" s="401"/>
      <c r="QQ572" s="401"/>
      <c r="QR572" s="401"/>
      <c r="QS572" s="401"/>
      <c r="QT572" s="401"/>
      <c r="QU572" s="401"/>
      <c r="QV572" s="401"/>
      <c r="QW572" s="401"/>
      <c r="QX572" s="401"/>
      <c r="QY572" s="401"/>
      <c r="QZ572" s="401"/>
      <c r="RA572" s="401"/>
      <c r="RB572" s="401"/>
      <c r="RC572" s="401"/>
      <c r="RD572" s="401"/>
      <c r="RE572" s="401"/>
      <c r="RF572" s="401"/>
      <c r="RG572" s="401"/>
      <c r="RH572" s="401"/>
      <c r="RI572" s="401"/>
      <c r="RJ572" s="401"/>
      <c r="RK572" s="401"/>
      <c r="RL572" s="401"/>
      <c r="RM572" s="401"/>
      <c r="RN572" s="401"/>
      <c r="RO572" s="401"/>
      <c r="RP572" s="401"/>
      <c r="RQ572" s="401"/>
      <c r="RR572" s="401"/>
      <c r="RS572" s="401"/>
      <c r="RT572" s="401"/>
      <c r="RU572" s="401"/>
      <c r="RV572" s="401"/>
      <c r="RW572" s="401"/>
      <c r="RX572" s="401"/>
      <c r="RY572" s="401"/>
      <c r="RZ572" s="401"/>
      <c r="SA572" s="401"/>
      <c r="SB572" s="401"/>
      <c r="SC572" s="401"/>
      <c r="SD572" s="401"/>
      <c r="SE572" s="401"/>
      <c r="SF572" s="401"/>
      <c r="SG572" s="401"/>
      <c r="SH572" s="401"/>
      <c r="SI572" s="401"/>
      <c r="SJ572" s="401"/>
      <c r="SK572" s="401"/>
      <c r="SL572" s="401"/>
      <c r="SM572" s="401"/>
      <c r="SN572" s="401"/>
      <c r="SO572" s="401"/>
      <c r="SP572" s="401"/>
      <c r="SQ572" s="401"/>
      <c r="SR572" s="401"/>
      <c r="SS572" s="401"/>
      <c r="ST572" s="401"/>
      <c r="SU572" s="401"/>
      <c r="SV572" s="401"/>
      <c r="SW572" s="401"/>
      <c r="SX572" s="401"/>
      <c r="SY572" s="401"/>
      <c r="SZ572" s="401"/>
      <c r="TA572" s="401"/>
      <c r="TB572" s="401"/>
      <c r="TC572" s="401"/>
      <c r="TD572" s="401"/>
      <c r="TE572" s="401"/>
      <c r="TF572" s="401"/>
      <c r="TG572" s="401"/>
      <c r="TH572" s="401"/>
      <c r="TI572" s="401"/>
      <c r="TJ572" s="401"/>
      <c r="TK572" s="401"/>
      <c r="TL572" s="401"/>
      <c r="TM572" s="401"/>
      <c r="TN572" s="401"/>
      <c r="TO572" s="401"/>
      <c r="TP572" s="401"/>
      <c r="TQ572" s="401"/>
      <c r="TR572" s="401"/>
      <c r="TS572" s="401"/>
      <c r="TT572" s="401"/>
      <c r="TU572" s="401"/>
      <c r="TV572" s="401"/>
      <c r="TW572" s="401"/>
      <c r="TX572" s="401"/>
      <c r="TY572" s="401"/>
      <c r="TZ572" s="401"/>
      <c r="UA572" s="401"/>
      <c r="UB572" s="401"/>
      <c r="UC572" s="401"/>
      <c r="UD572" s="401"/>
      <c r="UE572" s="401"/>
      <c r="UF572" s="401"/>
      <c r="UG572" s="401"/>
      <c r="UH572" s="401"/>
      <c r="UI572" s="401"/>
      <c r="UJ572" s="401"/>
      <c r="UK572" s="401"/>
      <c r="UL572" s="401"/>
      <c r="UM572" s="401"/>
    </row>
    <row r="573" spans="1:559" s="401" customFormat="1" ht="13.95" customHeight="1">
      <c r="A573" s="953"/>
      <c r="B573" s="468" t="s">
        <v>1974</v>
      </c>
      <c r="C573" s="469" t="s">
        <v>1996</v>
      </c>
      <c r="D573" s="469" t="s">
        <v>1999</v>
      </c>
      <c r="E573" s="469" t="s">
        <v>2000</v>
      </c>
      <c r="F573" s="470">
        <v>5.67</v>
      </c>
      <c r="G573" s="470">
        <v>0.13</v>
      </c>
      <c r="H573" s="470">
        <v>0.5</v>
      </c>
      <c r="I573" s="471">
        <f t="shared" ref="I573:L575" si="299">I572</f>
        <v>4</v>
      </c>
      <c r="J573" s="472">
        <f t="shared" si="299"/>
        <v>5.49</v>
      </c>
      <c r="K573" s="472">
        <f t="shared" si="299"/>
        <v>7.5245730775905155</v>
      </c>
      <c r="L573" s="473">
        <f t="shared" si="299"/>
        <v>1.3705961889964509</v>
      </c>
      <c r="M573" s="474">
        <f t="shared" si="272"/>
        <v>2.3921622947097286E-2</v>
      </c>
      <c r="N573" s="475">
        <f t="shared" si="273"/>
        <v>0.50954243670031096</v>
      </c>
      <c r="O573" s="475">
        <f t="shared" si="274"/>
        <v>1.9084873400621927E-2</v>
      </c>
      <c r="P573" s="475">
        <f t="shared" si="275"/>
        <v>0.98091512659937807</v>
      </c>
      <c r="Q573" s="476">
        <f t="shared" si="276"/>
        <v>3.9236605063975123</v>
      </c>
      <c r="R573" s="477"/>
      <c r="S573" s="472"/>
      <c r="T573" s="472"/>
      <c r="U573" s="473"/>
      <c r="V573" s="478">
        <f t="shared" si="277"/>
        <v>0.17999999999999972</v>
      </c>
      <c r="W573" s="478">
        <f t="shared" si="278"/>
        <v>1.383</v>
      </c>
      <c r="X573" s="479">
        <f t="shared" si="279"/>
        <v>10.406484566307682</v>
      </c>
      <c r="Y573" s="480" t="str">
        <f t="shared" si="280"/>
        <v>Accept</v>
      </c>
      <c r="Z573" s="479">
        <v>1.0780000000000001</v>
      </c>
      <c r="AA573" s="479">
        <f>Z573*K573</f>
        <v>8.1114897776425767</v>
      </c>
      <c r="AB573" s="481" t="str">
        <f t="shared" ref="AB573:AB575" si="300">IF(V573&gt;AA573, "Reject", "Accept")</f>
        <v>Accept</v>
      </c>
      <c r="AC573" s="481"/>
      <c r="AD573" s="479"/>
      <c r="AE573" s="481"/>
      <c r="AF573" s="464"/>
      <c r="AG573" s="482"/>
      <c r="AH573" s="482"/>
      <c r="AI573" s="483"/>
      <c r="AJ573" s="552"/>
      <c r="AK573" s="552"/>
      <c r="AL573" s="552"/>
    </row>
    <row r="574" spans="1:559" s="401" customFormat="1" ht="13.95" customHeight="1">
      <c r="A574" s="953"/>
      <c r="B574" s="468" t="s">
        <v>1974</v>
      </c>
      <c r="C574" s="469" t="s">
        <v>1996</v>
      </c>
      <c r="D574" s="469" t="s">
        <v>2001</v>
      </c>
      <c r="E574" s="469" t="s">
        <v>2002</v>
      </c>
      <c r="F574" s="470">
        <v>0.11</v>
      </c>
      <c r="G574" s="470">
        <v>0.05</v>
      </c>
      <c r="H574" s="470">
        <v>0.05</v>
      </c>
      <c r="I574" s="471">
        <f t="shared" si="299"/>
        <v>4</v>
      </c>
      <c r="J574" s="472">
        <f t="shared" si="299"/>
        <v>5.49</v>
      </c>
      <c r="K574" s="472">
        <f t="shared" si="299"/>
        <v>7.5245730775905155</v>
      </c>
      <c r="L574" s="473">
        <f t="shared" si="299"/>
        <v>1.3705961889964509</v>
      </c>
      <c r="M574" s="474">
        <f t="shared" si="272"/>
        <v>0.71499073030768667</v>
      </c>
      <c r="N574" s="475">
        <f t="shared" si="273"/>
        <v>0.23730738559178685</v>
      </c>
      <c r="O574" s="475">
        <f t="shared" si="274"/>
        <v>0.52538522881642624</v>
      </c>
      <c r="P574" s="475">
        <f t="shared" si="275"/>
        <v>0.4746147711835737</v>
      </c>
      <c r="Q574" s="476">
        <f t="shared" si="276"/>
        <v>1.8984590847342948</v>
      </c>
      <c r="R574" s="477"/>
      <c r="S574" s="472"/>
      <c r="T574" s="472"/>
      <c r="U574" s="473"/>
      <c r="V574" s="478">
        <f t="shared" si="277"/>
        <v>5.38</v>
      </c>
      <c r="W574" s="478">
        <f t="shared" si="278"/>
        <v>1.383</v>
      </c>
      <c r="X574" s="479">
        <f t="shared" si="279"/>
        <v>10.406484566307682</v>
      </c>
      <c r="Y574" s="480" t="str">
        <f t="shared" si="280"/>
        <v>Accept</v>
      </c>
      <c r="Z574" s="479">
        <v>1.0780000000000001</v>
      </c>
      <c r="AA574" s="479">
        <f>Z574*K574</f>
        <v>8.1114897776425767</v>
      </c>
      <c r="AB574" s="481" t="str">
        <f t="shared" si="300"/>
        <v>Accept</v>
      </c>
      <c r="AC574" s="481"/>
      <c r="AD574" s="479"/>
      <c r="AE574" s="481"/>
      <c r="AF574" s="464"/>
      <c r="AG574" s="482"/>
      <c r="AH574" s="482"/>
      <c r="AI574" s="483"/>
      <c r="AJ574" s="552"/>
      <c r="AK574" s="552"/>
      <c r="AL574" s="552"/>
    </row>
    <row r="575" spans="1:559" s="501" customFormat="1" ht="13.95" customHeight="1">
      <c r="A575" s="953"/>
      <c r="B575" s="484" t="s">
        <v>1974</v>
      </c>
      <c r="C575" s="485" t="s">
        <v>1996</v>
      </c>
      <c r="D575" s="485" t="s">
        <v>2003</v>
      </c>
      <c r="E575" s="485" t="s">
        <v>2004</v>
      </c>
      <c r="F575" s="486">
        <v>0.11</v>
      </c>
      <c r="G575" s="486">
        <v>0.01</v>
      </c>
      <c r="H575" s="486">
        <v>0.02</v>
      </c>
      <c r="I575" s="487">
        <f t="shared" si="299"/>
        <v>4</v>
      </c>
      <c r="J575" s="488">
        <f t="shared" si="299"/>
        <v>5.49</v>
      </c>
      <c r="K575" s="488">
        <f t="shared" si="299"/>
        <v>7.5245730775905155</v>
      </c>
      <c r="L575" s="489">
        <f t="shared" si="299"/>
        <v>1.3705961889964509</v>
      </c>
      <c r="M575" s="490">
        <f t="shared" si="272"/>
        <v>0.71499073030768667</v>
      </c>
      <c r="N575" s="491">
        <f t="shared" si="273"/>
        <v>0.23730738559178685</v>
      </c>
      <c r="O575" s="491">
        <f t="shared" si="274"/>
        <v>0.52538522881642624</v>
      </c>
      <c r="P575" s="491">
        <f t="shared" si="275"/>
        <v>0.4746147711835737</v>
      </c>
      <c r="Q575" s="492">
        <f t="shared" si="276"/>
        <v>1.8984590847342948</v>
      </c>
      <c r="R575" s="493"/>
      <c r="S575" s="488"/>
      <c r="T575" s="488"/>
      <c r="U575" s="489"/>
      <c r="V575" s="494">
        <f t="shared" si="277"/>
        <v>5.38</v>
      </c>
      <c r="W575" s="494">
        <f t="shared" si="278"/>
        <v>1.383</v>
      </c>
      <c r="X575" s="495">
        <f t="shared" si="279"/>
        <v>10.406484566307682</v>
      </c>
      <c r="Y575" s="496" t="str">
        <f t="shared" si="280"/>
        <v>Accept</v>
      </c>
      <c r="Z575" s="479">
        <v>1.0780000000000001</v>
      </c>
      <c r="AA575" s="479">
        <f>Z575*K575</f>
        <v>8.1114897776425767</v>
      </c>
      <c r="AB575" s="481" t="str">
        <f t="shared" si="300"/>
        <v>Accept</v>
      </c>
      <c r="AC575" s="497"/>
      <c r="AD575" s="495"/>
      <c r="AE575" s="497"/>
      <c r="AF575" s="498"/>
      <c r="AG575" s="499"/>
      <c r="AH575" s="499"/>
      <c r="AI575" s="500"/>
      <c r="AJ575" s="552"/>
      <c r="AK575" s="552"/>
      <c r="AL575" s="552"/>
      <c r="AM575" s="401"/>
      <c r="AN575" s="401"/>
      <c r="AO575" s="401"/>
      <c r="AP575" s="401"/>
      <c r="AQ575" s="401"/>
      <c r="AR575" s="401"/>
      <c r="AS575" s="401"/>
      <c r="AT575" s="401"/>
      <c r="AU575" s="401"/>
      <c r="AV575" s="401"/>
      <c r="AW575" s="401"/>
      <c r="AX575" s="401"/>
      <c r="AY575" s="401"/>
      <c r="AZ575" s="401"/>
      <c r="BA575" s="401"/>
      <c r="BB575" s="401"/>
      <c r="BC575" s="401"/>
      <c r="BD575" s="401"/>
      <c r="BE575" s="401"/>
      <c r="BF575" s="401"/>
      <c r="BG575" s="401"/>
      <c r="BH575" s="401"/>
      <c r="BI575" s="401"/>
      <c r="BJ575" s="401"/>
      <c r="BK575" s="401"/>
      <c r="BL575" s="401"/>
      <c r="BM575" s="401"/>
      <c r="BN575" s="401"/>
      <c r="BO575" s="401"/>
      <c r="BP575" s="401"/>
      <c r="BQ575" s="401"/>
      <c r="BR575" s="401"/>
      <c r="BS575" s="401"/>
      <c r="BT575" s="401"/>
      <c r="BU575" s="401"/>
      <c r="BV575" s="401"/>
      <c r="BW575" s="401"/>
      <c r="BX575" s="401"/>
      <c r="BY575" s="401"/>
      <c r="BZ575" s="401"/>
      <c r="CA575" s="401"/>
      <c r="CB575" s="401"/>
      <c r="CC575" s="401"/>
      <c r="CD575" s="401"/>
      <c r="CE575" s="401"/>
      <c r="CF575" s="401"/>
      <c r="CG575" s="401"/>
      <c r="CH575" s="401"/>
      <c r="CI575" s="401"/>
      <c r="CJ575" s="401"/>
      <c r="CK575" s="401"/>
      <c r="CL575" s="401"/>
      <c r="CM575" s="401"/>
      <c r="CN575" s="401"/>
      <c r="CO575" s="401"/>
      <c r="CP575" s="401"/>
      <c r="CQ575" s="401"/>
      <c r="CR575" s="401"/>
      <c r="CS575" s="401"/>
      <c r="CT575" s="401"/>
      <c r="CU575" s="401"/>
      <c r="CV575" s="401"/>
      <c r="CW575" s="401"/>
      <c r="CX575" s="401"/>
      <c r="CY575" s="401"/>
      <c r="CZ575" s="401"/>
      <c r="DA575" s="401"/>
      <c r="DB575" s="401"/>
      <c r="DC575" s="401"/>
      <c r="DD575" s="401"/>
      <c r="DE575" s="401"/>
      <c r="DF575" s="401"/>
      <c r="DG575" s="401"/>
      <c r="DH575" s="401"/>
      <c r="DI575" s="401"/>
      <c r="DJ575" s="401"/>
      <c r="DK575" s="401"/>
      <c r="DL575" s="401"/>
      <c r="DM575" s="401"/>
      <c r="DN575" s="401"/>
      <c r="DO575" s="401"/>
      <c r="DP575" s="401"/>
      <c r="DQ575" s="401"/>
      <c r="DR575" s="401"/>
      <c r="DS575" s="401"/>
      <c r="DT575" s="401"/>
      <c r="DU575" s="401"/>
      <c r="DV575" s="401"/>
      <c r="DW575" s="401"/>
      <c r="DX575" s="401"/>
      <c r="DY575" s="401"/>
      <c r="DZ575" s="401"/>
      <c r="EA575" s="401"/>
      <c r="EB575" s="401"/>
      <c r="EC575" s="401"/>
      <c r="ED575" s="401"/>
      <c r="EE575" s="401"/>
      <c r="EF575" s="401"/>
      <c r="EG575" s="401"/>
      <c r="EH575" s="401"/>
      <c r="EI575" s="401"/>
      <c r="EJ575" s="401"/>
      <c r="EK575" s="401"/>
      <c r="EL575" s="401"/>
      <c r="EM575" s="401"/>
      <c r="EN575" s="401"/>
      <c r="EO575" s="401"/>
      <c r="EP575" s="401"/>
      <c r="EQ575" s="401"/>
      <c r="ER575" s="401"/>
      <c r="ES575" s="401"/>
      <c r="ET575" s="401"/>
      <c r="EU575" s="401"/>
      <c r="EV575" s="401"/>
      <c r="EW575" s="401"/>
      <c r="EX575" s="401"/>
      <c r="EY575" s="401"/>
      <c r="EZ575" s="401"/>
      <c r="FA575" s="401"/>
      <c r="FB575" s="401"/>
      <c r="FC575" s="401"/>
      <c r="FD575" s="401"/>
      <c r="FE575" s="401"/>
      <c r="FF575" s="401"/>
      <c r="FG575" s="401"/>
      <c r="FH575" s="401"/>
      <c r="FI575" s="401"/>
      <c r="FJ575" s="401"/>
      <c r="FK575" s="401"/>
      <c r="FL575" s="401"/>
      <c r="FM575" s="401"/>
      <c r="FN575" s="401"/>
      <c r="FO575" s="401"/>
      <c r="FP575" s="401"/>
      <c r="FQ575" s="401"/>
      <c r="FR575" s="401"/>
      <c r="FS575" s="401"/>
      <c r="FT575" s="401"/>
      <c r="FU575" s="401"/>
      <c r="FV575" s="401"/>
      <c r="FW575" s="401"/>
      <c r="FX575" s="401"/>
      <c r="FY575" s="401"/>
      <c r="FZ575" s="401"/>
      <c r="GA575" s="401"/>
      <c r="GB575" s="401"/>
      <c r="GC575" s="401"/>
      <c r="GD575" s="401"/>
      <c r="GE575" s="401"/>
      <c r="GF575" s="401"/>
      <c r="GG575" s="401"/>
      <c r="GH575" s="401"/>
      <c r="GI575" s="401"/>
      <c r="GJ575" s="401"/>
      <c r="GK575" s="401"/>
      <c r="GL575" s="401"/>
      <c r="GM575" s="401"/>
      <c r="GN575" s="401"/>
      <c r="GO575" s="401"/>
      <c r="GP575" s="401"/>
      <c r="GQ575" s="401"/>
      <c r="GR575" s="401"/>
      <c r="GS575" s="401"/>
      <c r="GT575" s="401"/>
      <c r="GU575" s="401"/>
      <c r="GV575" s="401"/>
      <c r="GW575" s="401"/>
      <c r="GX575" s="401"/>
      <c r="GY575" s="401"/>
      <c r="GZ575" s="401"/>
      <c r="HA575" s="401"/>
      <c r="HB575" s="401"/>
      <c r="HC575" s="401"/>
      <c r="HD575" s="401"/>
      <c r="HE575" s="401"/>
      <c r="HF575" s="401"/>
      <c r="HG575" s="401"/>
      <c r="HH575" s="401"/>
      <c r="HI575" s="401"/>
      <c r="HJ575" s="401"/>
      <c r="HK575" s="401"/>
      <c r="HL575" s="401"/>
      <c r="HM575" s="401"/>
      <c r="HN575" s="401"/>
      <c r="HO575" s="401"/>
      <c r="HP575" s="401"/>
      <c r="HQ575" s="401"/>
      <c r="HR575" s="401"/>
      <c r="HS575" s="401"/>
      <c r="HT575" s="401"/>
      <c r="HU575" s="401"/>
      <c r="HV575" s="401"/>
      <c r="HW575" s="401"/>
      <c r="HX575" s="401"/>
      <c r="HY575" s="401"/>
      <c r="HZ575" s="401"/>
      <c r="IA575" s="401"/>
      <c r="IB575" s="401"/>
      <c r="IC575" s="401"/>
      <c r="ID575" s="401"/>
      <c r="IE575" s="401"/>
      <c r="IF575" s="401"/>
      <c r="IG575" s="401"/>
      <c r="IH575" s="401"/>
      <c r="II575" s="401"/>
      <c r="IJ575" s="401"/>
      <c r="IK575" s="401"/>
      <c r="IL575" s="401"/>
      <c r="IM575" s="401"/>
      <c r="IN575" s="401"/>
      <c r="IO575" s="401"/>
      <c r="IP575" s="401"/>
      <c r="IQ575" s="401"/>
      <c r="IR575" s="401"/>
      <c r="IS575" s="401"/>
      <c r="IT575" s="401"/>
      <c r="IU575" s="401"/>
      <c r="IV575" s="401"/>
      <c r="IW575" s="401"/>
      <c r="IX575" s="401"/>
      <c r="IY575" s="401"/>
      <c r="IZ575" s="401"/>
      <c r="JA575" s="401"/>
      <c r="JB575" s="401"/>
      <c r="JC575" s="401"/>
      <c r="JD575" s="401"/>
      <c r="JE575" s="401"/>
      <c r="JF575" s="401"/>
      <c r="JG575" s="401"/>
      <c r="JH575" s="401"/>
      <c r="JI575" s="401"/>
      <c r="JJ575" s="401"/>
      <c r="JK575" s="401"/>
      <c r="JL575" s="401"/>
      <c r="JM575" s="401"/>
      <c r="JN575" s="401"/>
      <c r="JO575" s="401"/>
      <c r="JP575" s="401"/>
      <c r="JQ575" s="401"/>
      <c r="JR575" s="401"/>
      <c r="JS575" s="401"/>
      <c r="JT575" s="401"/>
      <c r="JU575" s="401"/>
      <c r="JV575" s="401"/>
      <c r="JW575" s="401"/>
      <c r="JX575" s="401"/>
      <c r="JY575" s="401"/>
      <c r="JZ575" s="401"/>
      <c r="KA575" s="401"/>
      <c r="KB575" s="401"/>
      <c r="KC575" s="401"/>
      <c r="KD575" s="401"/>
      <c r="KE575" s="401"/>
      <c r="KF575" s="401"/>
      <c r="KG575" s="401"/>
      <c r="KH575" s="401"/>
      <c r="KI575" s="401"/>
      <c r="KJ575" s="401"/>
      <c r="KK575" s="401"/>
      <c r="KL575" s="401"/>
      <c r="KM575" s="401"/>
      <c r="KN575" s="401"/>
      <c r="KO575" s="401"/>
      <c r="KP575" s="401"/>
      <c r="KQ575" s="401"/>
      <c r="KR575" s="401"/>
      <c r="KS575" s="401"/>
      <c r="KT575" s="401"/>
      <c r="KU575" s="401"/>
      <c r="KV575" s="401"/>
      <c r="KW575" s="401"/>
      <c r="KX575" s="401"/>
      <c r="KY575" s="401"/>
      <c r="KZ575" s="401"/>
      <c r="LA575" s="401"/>
      <c r="LB575" s="401"/>
      <c r="LC575" s="401"/>
      <c r="LD575" s="401"/>
      <c r="LE575" s="401"/>
      <c r="LF575" s="401"/>
      <c r="LG575" s="401"/>
      <c r="LH575" s="401"/>
      <c r="LI575" s="401"/>
      <c r="LJ575" s="401"/>
      <c r="LK575" s="401"/>
      <c r="LL575" s="401"/>
      <c r="LM575" s="401"/>
      <c r="LN575" s="401"/>
      <c r="LO575" s="401"/>
      <c r="LP575" s="401"/>
      <c r="LQ575" s="401"/>
      <c r="LR575" s="401"/>
      <c r="LS575" s="401"/>
      <c r="LT575" s="401"/>
      <c r="LU575" s="401"/>
      <c r="LV575" s="401"/>
      <c r="LW575" s="401"/>
      <c r="LX575" s="401"/>
      <c r="LY575" s="401"/>
      <c r="LZ575" s="401"/>
      <c r="MA575" s="401"/>
      <c r="MB575" s="401"/>
      <c r="MC575" s="401"/>
      <c r="MD575" s="401"/>
      <c r="ME575" s="401"/>
      <c r="MF575" s="401"/>
      <c r="MG575" s="401"/>
      <c r="MH575" s="401"/>
      <c r="MI575" s="401"/>
      <c r="MJ575" s="401"/>
      <c r="MK575" s="401"/>
      <c r="ML575" s="401"/>
      <c r="MM575" s="401"/>
      <c r="MN575" s="401"/>
      <c r="MO575" s="401"/>
      <c r="MP575" s="401"/>
      <c r="MQ575" s="401"/>
      <c r="MR575" s="401"/>
      <c r="MS575" s="401"/>
      <c r="MT575" s="401"/>
      <c r="MU575" s="401"/>
      <c r="MV575" s="401"/>
      <c r="MW575" s="401"/>
      <c r="MX575" s="401"/>
      <c r="MY575" s="401"/>
      <c r="MZ575" s="401"/>
      <c r="NA575" s="401"/>
      <c r="NB575" s="401"/>
      <c r="NC575" s="401"/>
      <c r="ND575" s="401"/>
      <c r="NE575" s="401"/>
      <c r="NF575" s="401"/>
      <c r="NG575" s="401"/>
      <c r="NH575" s="401"/>
      <c r="NI575" s="401"/>
      <c r="NJ575" s="401"/>
      <c r="NK575" s="401"/>
      <c r="NL575" s="401"/>
      <c r="NM575" s="401"/>
      <c r="NN575" s="401"/>
      <c r="NO575" s="401"/>
      <c r="NP575" s="401"/>
      <c r="NQ575" s="401"/>
      <c r="NR575" s="401"/>
      <c r="NS575" s="401"/>
      <c r="NT575" s="401"/>
      <c r="NU575" s="401"/>
      <c r="NV575" s="401"/>
      <c r="NW575" s="401"/>
      <c r="NX575" s="401"/>
      <c r="NY575" s="401"/>
      <c r="NZ575" s="401"/>
      <c r="OA575" s="401"/>
      <c r="OB575" s="401"/>
      <c r="OC575" s="401"/>
      <c r="OD575" s="401"/>
      <c r="OE575" s="401"/>
      <c r="OF575" s="401"/>
      <c r="OG575" s="401"/>
      <c r="OH575" s="401"/>
      <c r="OI575" s="401"/>
      <c r="OJ575" s="401"/>
      <c r="OK575" s="401"/>
      <c r="OL575" s="401"/>
      <c r="OM575" s="401"/>
      <c r="ON575" s="401"/>
      <c r="OO575" s="401"/>
      <c r="OP575" s="401"/>
      <c r="OQ575" s="401"/>
      <c r="OR575" s="401"/>
      <c r="OS575" s="401"/>
      <c r="OT575" s="401"/>
      <c r="OU575" s="401"/>
      <c r="OV575" s="401"/>
      <c r="OW575" s="401"/>
      <c r="OX575" s="401"/>
      <c r="OY575" s="401"/>
      <c r="OZ575" s="401"/>
      <c r="PA575" s="401"/>
      <c r="PB575" s="401"/>
      <c r="PC575" s="401"/>
      <c r="PD575" s="401"/>
      <c r="PE575" s="401"/>
      <c r="PF575" s="401"/>
      <c r="PG575" s="401"/>
      <c r="PH575" s="401"/>
      <c r="PI575" s="401"/>
      <c r="PJ575" s="401"/>
      <c r="PK575" s="401"/>
      <c r="PL575" s="401"/>
      <c r="PM575" s="401"/>
      <c r="PN575" s="401"/>
      <c r="PO575" s="401"/>
      <c r="PP575" s="401"/>
      <c r="PQ575" s="401"/>
      <c r="PR575" s="401"/>
      <c r="PS575" s="401"/>
      <c r="PT575" s="401"/>
      <c r="PU575" s="401"/>
      <c r="PV575" s="401"/>
      <c r="PW575" s="401"/>
      <c r="PX575" s="401"/>
      <c r="PY575" s="401"/>
      <c r="PZ575" s="401"/>
      <c r="QA575" s="401"/>
      <c r="QB575" s="401"/>
      <c r="QC575" s="401"/>
      <c r="QD575" s="401"/>
      <c r="QE575" s="401"/>
      <c r="QF575" s="401"/>
      <c r="QG575" s="401"/>
      <c r="QH575" s="401"/>
      <c r="QI575" s="401"/>
      <c r="QJ575" s="401"/>
      <c r="QK575" s="401"/>
      <c r="QL575" s="401"/>
      <c r="QM575" s="401"/>
      <c r="QN575" s="401"/>
      <c r="QO575" s="401"/>
      <c r="QP575" s="401"/>
      <c r="QQ575" s="401"/>
      <c r="QR575" s="401"/>
      <c r="QS575" s="401"/>
      <c r="QT575" s="401"/>
      <c r="QU575" s="401"/>
      <c r="QV575" s="401"/>
      <c r="QW575" s="401"/>
      <c r="QX575" s="401"/>
      <c r="QY575" s="401"/>
      <c r="QZ575" s="401"/>
      <c r="RA575" s="401"/>
      <c r="RB575" s="401"/>
      <c r="RC575" s="401"/>
      <c r="RD575" s="401"/>
      <c r="RE575" s="401"/>
      <c r="RF575" s="401"/>
      <c r="RG575" s="401"/>
      <c r="RH575" s="401"/>
      <c r="RI575" s="401"/>
      <c r="RJ575" s="401"/>
      <c r="RK575" s="401"/>
      <c r="RL575" s="401"/>
      <c r="RM575" s="401"/>
      <c r="RN575" s="401"/>
      <c r="RO575" s="401"/>
      <c r="RP575" s="401"/>
      <c r="RQ575" s="401"/>
      <c r="RR575" s="401"/>
      <c r="RS575" s="401"/>
      <c r="RT575" s="401"/>
      <c r="RU575" s="401"/>
      <c r="RV575" s="401"/>
      <c r="RW575" s="401"/>
      <c r="RX575" s="401"/>
      <c r="RY575" s="401"/>
      <c r="RZ575" s="401"/>
      <c r="SA575" s="401"/>
      <c r="SB575" s="401"/>
      <c r="SC575" s="401"/>
      <c r="SD575" s="401"/>
      <c r="SE575" s="401"/>
      <c r="SF575" s="401"/>
      <c r="SG575" s="401"/>
      <c r="SH575" s="401"/>
      <c r="SI575" s="401"/>
      <c r="SJ575" s="401"/>
      <c r="SK575" s="401"/>
      <c r="SL575" s="401"/>
      <c r="SM575" s="401"/>
      <c r="SN575" s="401"/>
      <c r="SO575" s="401"/>
      <c r="SP575" s="401"/>
      <c r="SQ575" s="401"/>
      <c r="SR575" s="401"/>
      <c r="SS575" s="401"/>
      <c r="ST575" s="401"/>
      <c r="SU575" s="401"/>
      <c r="SV575" s="401"/>
      <c r="SW575" s="401"/>
      <c r="SX575" s="401"/>
      <c r="SY575" s="401"/>
      <c r="SZ575" s="401"/>
      <c r="TA575" s="401"/>
      <c r="TB575" s="401"/>
      <c r="TC575" s="401"/>
      <c r="TD575" s="401"/>
      <c r="TE575" s="401"/>
      <c r="TF575" s="401"/>
      <c r="TG575" s="401"/>
      <c r="TH575" s="401"/>
      <c r="TI575" s="401"/>
      <c r="TJ575" s="401"/>
      <c r="TK575" s="401"/>
      <c r="TL575" s="401"/>
      <c r="TM575" s="401"/>
      <c r="TN575" s="401"/>
      <c r="TO575" s="401"/>
      <c r="TP575" s="401"/>
      <c r="TQ575" s="401"/>
      <c r="TR575" s="401"/>
      <c r="TS575" s="401"/>
      <c r="TT575" s="401"/>
      <c r="TU575" s="401"/>
      <c r="TV575" s="401"/>
      <c r="TW575" s="401"/>
      <c r="TX575" s="401"/>
      <c r="TY575" s="401"/>
      <c r="TZ575" s="401"/>
      <c r="UA575" s="401"/>
      <c r="UB575" s="401"/>
      <c r="UC575" s="401"/>
      <c r="UD575" s="401"/>
      <c r="UE575" s="401"/>
      <c r="UF575" s="401"/>
      <c r="UG575" s="401"/>
      <c r="UH575" s="401"/>
      <c r="UI575" s="401"/>
      <c r="UJ575" s="401"/>
      <c r="UK575" s="401"/>
      <c r="UL575" s="401"/>
      <c r="UM575" s="401"/>
    </row>
    <row r="576" spans="1:559" s="467" customFormat="1" ht="13.95" customHeight="1">
      <c r="A576" s="953"/>
      <c r="B576" s="450" t="s">
        <v>1974</v>
      </c>
      <c r="C576" s="451" t="s">
        <v>2005</v>
      </c>
      <c r="D576" s="451" t="s">
        <v>2006</v>
      </c>
      <c r="E576" s="451" t="s">
        <v>2007</v>
      </c>
      <c r="F576" s="452">
        <v>0.2</v>
      </c>
      <c r="G576" s="452">
        <v>0.01</v>
      </c>
      <c r="H576" s="452">
        <v>0.02</v>
      </c>
      <c r="I576" s="453">
        <f>COUNT(F576:F579)</f>
        <v>4</v>
      </c>
      <c r="J576" s="458">
        <f>AVERAGE(F576:F579)</f>
        <v>0.23499999999999999</v>
      </c>
      <c r="K576" s="458">
        <f>STDEV(F576:F579)</f>
        <v>6.1913918736689062E-2</v>
      </c>
      <c r="L576" s="459">
        <f>K576/J576</f>
        <v>0.26346348398591091</v>
      </c>
      <c r="M576" s="454">
        <f t="shared" si="272"/>
        <v>0.56530099716107307</v>
      </c>
      <c r="N576" s="455">
        <f t="shared" si="273"/>
        <v>0.28593452528939878</v>
      </c>
      <c r="O576" s="455">
        <f t="shared" si="274"/>
        <v>0.42813094942120244</v>
      </c>
      <c r="P576" s="455">
        <f t="shared" si="275"/>
        <v>0.57186905057879756</v>
      </c>
      <c r="Q576" s="456">
        <f t="shared" si="276"/>
        <v>2.2874762023151902</v>
      </c>
      <c r="R576" s="457">
        <f>COUNT(F576:F579)</f>
        <v>4</v>
      </c>
      <c r="S576" s="458">
        <f>AVERAGE(F576:F579)</f>
        <v>0.23499999999999999</v>
      </c>
      <c r="T576" s="458">
        <f>STDEV(F576:F579)</f>
        <v>6.1913918736689062E-2</v>
      </c>
      <c r="U576" s="459">
        <f>T576/S576</f>
        <v>0.26346348398591091</v>
      </c>
      <c r="V576" s="460">
        <f t="shared" si="277"/>
        <v>3.4999999999999976E-2</v>
      </c>
      <c r="W576" s="460">
        <f t="shared" si="278"/>
        <v>1.383</v>
      </c>
      <c r="X576" s="461">
        <f t="shared" si="279"/>
        <v>8.562694961284098E-2</v>
      </c>
      <c r="Y576" s="462" t="str">
        <f t="shared" si="280"/>
        <v>Accept</v>
      </c>
      <c r="Z576" s="461"/>
      <c r="AA576" s="461"/>
      <c r="AB576" s="463"/>
      <c r="AC576" s="463"/>
      <c r="AD576" s="461"/>
      <c r="AE576" s="463"/>
      <c r="AF576" s="464">
        <f>COUNT(F576:F579)</f>
        <v>4</v>
      </c>
      <c r="AG576" s="465">
        <f>AVERAGE(F576:F579)</f>
        <v>0.23499999999999999</v>
      </c>
      <c r="AH576" s="465">
        <f>STDEV(F576:F579)</f>
        <v>6.1913918736689062E-2</v>
      </c>
      <c r="AI576" s="466">
        <f>AH576/AG576</f>
        <v>0.26346348398591091</v>
      </c>
      <c r="AJ576" s="552"/>
      <c r="AK576" s="552"/>
      <c r="AL576" s="552"/>
      <c r="AM576" s="401"/>
      <c r="AN576" s="401"/>
      <c r="AO576" s="401"/>
      <c r="AP576" s="401"/>
      <c r="AQ576" s="401"/>
      <c r="AR576" s="401"/>
      <c r="AS576" s="401"/>
      <c r="AT576" s="401"/>
      <c r="AU576" s="401"/>
      <c r="AV576" s="401"/>
      <c r="AW576" s="401"/>
      <c r="AX576" s="401"/>
      <c r="AY576" s="401"/>
      <c r="AZ576" s="401"/>
      <c r="BA576" s="401"/>
      <c r="BB576" s="401"/>
      <c r="BC576" s="401"/>
      <c r="BD576" s="401"/>
      <c r="BE576" s="401"/>
      <c r="BF576" s="401"/>
      <c r="BG576" s="401"/>
      <c r="BH576" s="401"/>
      <c r="BI576" s="401"/>
      <c r="BJ576" s="401"/>
      <c r="BK576" s="401"/>
      <c r="BL576" s="401"/>
      <c r="BM576" s="401"/>
      <c r="BN576" s="401"/>
      <c r="BO576" s="401"/>
      <c r="BP576" s="401"/>
      <c r="BQ576" s="401"/>
      <c r="BR576" s="401"/>
      <c r="BS576" s="401"/>
      <c r="BT576" s="401"/>
      <c r="BU576" s="401"/>
      <c r="BV576" s="401"/>
      <c r="BW576" s="401"/>
      <c r="BX576" s="401"/>
      <c r="BY576" s="401"/>
      <c r="BZ576" s="401"/>
      <c r="CA576" s="401"/>
      <c r="CB576" s="401"/>
      <c r="CC576" s="401"/>
      <c r="CD576" s="401"/>
      <c r="CE576" s="401"/>
      <c r="CF576" s="401"/>
      <c r="CG576" s="401"/>
      <c r="CH576" s="401"/>
      <c r="CI576" s="401"/>
      <c r="CJ576" s="401"/>
      <c r="CK576" s="401"/>
      <c r="CL576" s="401"/>
      <c r="CM576" s="401"/>
      <c r="CN576" s="401"/>
      <c r="CO576" s="401"/>
      <c r="CP576" s="401"/>
      <c r="CQ576" s="401"/>
      <c r="CR576" s="401"/>
      <c r="CS576" s="401"/>
      <c r="CT576" s="401"/>
      <c r="CU576" s="401"/>
      <c r="CV576" s="401"/>
      <c r="CW576" s="401"/>
      <c r="CX576" s="401"/>
      <c r="CY576" s="401"/>
      <c r="CZ576" s="401"/>
      <c r="DA576" s="401"/>
      <c r="DB576" s="401"/>
      <c r="DC576" s="401"/>
      <c r="DD576" s="401"/>
      <c r="DE576" s="401"/>
      <c r="DF576" s="401"/>
      <c r="DG576" s="401"/>
      <c r="DH576" s="401"/>
      <c r="DI576" s="401"/>
      <c r="DJ576" s="401"/>
      <c r="DK576" s="401"/>
      <c r="DL576" s="401"/>
      <c r="DM576" s="401"/>
      <c r="DN576" s="401"/>
      <c r="DO576" s="401"/>
      <c r="DP576" s="401"/>
      <c r="DQ576" s="401"/>
      <c r="DR576" s="401"/>
      <c r="DS576" s="401"/>
      <c r="DT576" s="401"/>
      <c r="DU576" s="401"/>
      <c r="DV576" s="401"/>
      <c r="DW576" s="401"/>
      <c r="DX576" s="401"/>
      <c r="DY576" s="401"/>
      <c r="DZ576" s="401"/>
      <c r="EA576" s="401"/>
      <c r="EB576" s="401"/>
      <c r="EC576" s="401"/>
      <c r="ED576" s="401"/>
      <c r="EE576" s="401"/>
      <c r="EF576" s="401"/>
      <c r="EG576" s="401"/>
      <c r="EH576" s="401"/>
      <c r="EI576" s="401"/>
      <c r="EJ576" s="401"/>
      <c r="EK576" s="401"/>
      <c r="EL576" s="401"/>
      <c r="EM576" s="401"/>
      <c r="EN576" s="401"/>
      <c r="EO576" s="401"/>
      <c r="EP576" s="401"/>
      <c r="EQ576" s="401"/>
      <c r="ER576" s="401"/>
      <c r="ES576" s="401"/>
      <c r="ET576" s="401"/>
      <c r="EU576" s="401"/>
      <c r="EV576" s="401"/>
      <c r="EW576" s="401"/>
      <c r="EX576" s="401"/>
      <c r="EY576" s="401"/>
      <c r="EZ576" s="401"/>
      <c r="FA576" s="401"/>
      <c r="FB576" s="401"/>
      <c r="FC576" s="401"/>
      <c r="FD576" s="401"/>
      <c r="FE576" s="401"/>
      <c r="FF576" s="401"/>
      <c r="FG576" s="401"/>
      <c r="FH576" s="401"/>
      <c r="FI576" s="401"/>
      <c r="FJ576" s="401"/>
      <c r="FK576" s="401"/>
      <c r="FL576" s="401"/>
      <c r="FM576" s="401"/>
      <c r="FN576" s="401"/>
      <c r="FO576" s="401"/>
      <c r="FP576" s="401"/>
      <c r="FQ576" s="401"/>
      <c r="FR576" s="401"/>
      <c r="FS576" s="401"/>
      <c r="FT576" s="401"/>
      <c r="FU576" s="401"/>
      <c r="FV576" s="401"/>
      <c r="FW576" s="401"/>
      <c r="FX576" s="401"/>
      <c r="FY576" s="401"/>
      <c r="FZ576" s="401"/>
      <c r="GA576" s="401"/>
      <c r="GB576" s="401"/>
      <c r="GC576" s="401"/>
      <c r="GD576" s="401"/>
      <c r="GE576" s="401"/>
      <c r="GF576" s="401"/>
      <c r="GG576" s="401"/>
      <c r="GH576" s="401"/>
      <c r="GI576" s="401"/>
      <c r="GJ576" s="401"/>
      <c r="GK576" s="401"/>
      <c r="GL576" s="401"/>
      <c r="GM576" s="401"/>
      <c r="GN576" s="401"/>
      <c r="GO576" s="401"/>
      <c r="GP576" s="401"/>
      <c r="GQ576" s="401"/>
      <c r="GR576" s="401"/>
      <c r="GS576" s="401"/>
      <c r="GT576" s="401"/>
      <c r="GU576" s="401"/>
      <c r="GV576" s="401"/>
      <c r="GW576" s="401"/>
      <c r="GX576" s="401"/>
      <c r="GY576" s="401"/>
      <c r="GZ576" s="401"/>
      <c r="HA576" s="401"/>
      <c r="HB576" s="401"/>
      <c r="HC576" s="401"/>
      <c r="HD576" s="401"/>
      <c r="HE576" s="401"/>
      <c r="HF576" s="401"/>
      <c r="HG576" s="401"/>
      <c r="HH576" s="401"/>
      <c r="HI576" s="401"/>
      <c r="HJ576" s="401"/>
      <c r="HK576" s="401"/>
      <c r="HL576" s="401"/>
      <c r="HM576" s="401"/>
      <c r="HN576" s="401"/>
      <c r="HO576" s="401"/>
      <c r="HP576" s="401"/>
      <c r="HQ576" s="401"/>
      <c r="HR576" s="401"/>
      <c r="HS576" s="401"/>
      <c r="HT576" s="401"/>
      <c r="HU576" s="401"/>
      <c r="HV576" s="401"/>
      <c r="HW576" s="401"/>
      <c r="HX576" s="401"/>
      <c r="HY576" s="401"/>
      <c r="HZ576" s="401"/>
      <c r="IA576" s="401"/>
      <c r="IB576" s="401"/>
      <c r="IC576" s="401"/>
      <c r="ID576" s="401"/>
      <c r="IE576" s="401"/>
      <c r="IF576" s="401"/>
      <c r="IG576" s="401"/>
      <c r="IH576" s="401"/>
      <c r="II576" s="401"/>
      <c r="IJ576" s="401"/>
      <c r="IK576" s="401"/>
      <c r="IL576" s="401"/>
      <c r="IM576" s="401"/>
      <c r="IN576" s="401"/>
      <c r="IO576" s="401"/>
      <c r="IP576" s="401"/>
      <c r="IQ576" s="401"/>
      <c r="IR576" s="401"/>
      <c r="IS576" s="401"/>
      <c r="IT576" s="401"/>
      <c r="IU576" s="401"/>
      <c r="IV576" s="401"/>
      <c r="IW576" s="401"/>
      <c r="IX576" s="401"/>
      <c r="IY576" s="401"/>
      <c r="IZ576" s="401"/>
      <c r="JA576" s="401"/>
      <c r="JB576" s="401"/>
      <c r="JC576" s="401"/>
      <c r="JD576" s="401"/>
      <c r="JE576" s="401"/>
      <c r="JF576" s="401"/>
      <c r="JG576" s="401"/>
      <c r="JH576" s="401"/>
      <c r="JI576" s="401"/>
      <c r="JJ576" s="401"/>
      <c r="JK576" s="401"/>
      <c r="JL576" s="401"/>
      <c r="JM576" s="401"/>
      <c r="JN576" s="401"/>
      <c r="JO576" s="401"/>
      <c r="JP576" s="401"/>
      <c r="JQ576" s="401"/>
      <c r="JR576" s="401"/>
      <c r="JS576" s="401"/>
      <c r="JT576" s="401"/>
      <c r="JU576" s="401"/>
      <c r="JV576" s="401"/>
      <c r="JW576" s="401"/>
      <c r="JX576" s="401"/>
      <c r="JY576" s="401"/>
      <c r="JZ576" s="401"/>
      <c r="KA576" s="401"/>
      <c r="KB576" s="401"/>
      <c r="KC576" s="401"/>
      <c r="KD576" s="401"/>
      <c r="KE576" s="401"/>
      <c r="KF576" s="401"/>
      <c r="KG576" s="401"/>
      <c r="KH576" s="401"/>
      <c r="KI576" s="401"/>
      <c r="KJ576" s="401"/>
      <c r="KK576" s="401"/>
      <c r="KL576" s="401"/>
      <c r="KM576" s="401"/>
      <c r="KN576" s="401"/>
      <c r="KO576" s="401"/>
      <c r="KP576" s="401"/>
      <c r="KQ576" s="401"/>
      <c r="KR576" s="401"/>
      <c r="KS576" s="401"/>
      <c r="KT576" s="401"/>
      <c r="KU576" s="401"/>
      <c r="KV576" s="401"/>
      <c r="KW576" s="401"/>
      <c r="KX576" s="401"/>
      <c r="KY576" s="401"/>
      <c r="KZ576" s="401"/>
      <c r="LA576" s="401"/>
      <c r="LB576" s="401"/>
      <c r="LC576" s="401"/>
      <c r="LD576" s="401"/>
      <c r="LE576" s="401"/>
      <c r="LF576" s="401"/>
      <c r="LG576" s="401"/>
      <c r="LH576" s="401"/>
      <c r="LI576" s="401"/>
      <c r="LJ576" s="401"/>
      <c r="LK576" s="401"/>
      <c r="LL576" s="401"/>
      <c r="LM576" s="401"/>
      <c r="LN576" s="401"/>
      <c r="LO576" s="401"/>
      <c r="LP576" s="401"/>
      <c r="LQ576" s="401"/>
      <c r="LR576" s="401"/>
      <c r="LS576" s="401"/>
      <c r="LT576" s="401"/>
      <c r="LU576" s="401"/>
      <c r="LV576" s="401"/>
      <c r="LW576" s="401"/>
      <c r="LX576" s="401"/>
      <c r="LY576" s="401"/>
      <c r="LZ576" s="401"/>
      <c r="MA576" s="401"/>
      <c r="MB576" s="401"/>
      <c r="MC576" s="401"/>
      <c r="MD576" s="401"/>
      <c r="ME576" s="401"/>
      <c r="MF576" s="401"/>
      <c r="MG576" s="401"/>
      <c r="MH576" s="401"/>
      <c r="MI576" s="401"/>
      <c r="MJ576" s="401"/>
      <c r="MK576" s="401"/>
      <c r="ML576" s="401"/>
      <c r="MM576" s="401"/>
      <c r="MN576" s="401"/>
      <c r="MO576" s="401"/>
      <c r="MP576" s="401"/>
      <c r="MQ576" s="401"/>
      <c r="MR576" s="401"/>
      <c r="MS576" s="401"/>
      <c r="MT576" s="401"/>
      <c r="MU576" s="401"/>
      <c r="MV576" s="401"/>
      <c r="MW576" s="401"/>
      <c r="MX576" s="401"/>
      <c r="MY576" s="401"/>
      <c r="MZ576" s="401"/>
      <c r="NA576" s="401"/>
      <c r="NB576" s="401"/>
      <c r="NC576" s="401"/>
      <c r="ND576" s="401"/>
      <c r="NE576" s="401"/>
      <c r="NF576" s="401"/>
      <c r="NG576" s="401"/>
      <c r="NH576" s="401"/>
      <c r="NI576" s="401"/>
      <c r="NJ576" s="401"/>
      <c r="NK576" s="401"/>
      <c r="NL576" s="401"/>
      <c r="NM576" s="401"/>
      <c r="NN576" s="401"/>
      <c r="NO576" s="401"/>
      <c r="NP576" s="401"/>
      <c r="NQ576" s="401"/>
      <c r="NR576" s="401"/>
      <c r="NS576" s="401"/>
      <c r="NT576" s="401"/>
      <c r="NU576" s="401"/>
      <c r="NV576" s="401"/>
      <c r="NW576" s="401"/>
      <c r="NX576" s="401"/>
      <c r="NY576" s="401"/>
      <c r="NZ576" s="401"/>
      <c r="OA576" s="401"/>
      <c r="OB576" s="401"/>
      <c r="OC576" s="401"/>
      <c r="OD576" s="401"/>
      <c r="OE576" s="401"/>
      <c r="OF576" s="401"/>
      <c r="OG576" s="401"/>
      <c r="OH576" s="401"/>
      <c r="OI576" s="401"/>
      <c r="OJ576" s="401"/>
      <c r="OK576" s="401"/>
      <c r="OL576" s="401"/>
      <c r="OM576" s="401"/>
      <c r="ON576" s="401"/>
      <c r="OO576" s="401"/>
      <c r="OP576" s="401"/>
      <c r="OQ576" s="401"/>
      <c r="OR576" s="401"/>
      <c r="OS576" s="401"/>
      <c r="OT576" s="401"/>
      <c r="OU576" s="401"/>
      <c r="OV576" s="401"/>
      <c r="OW576" s="401"/>
      <c r="OX576" s="401"/>
      <c r="OY576" s="401"/>
      <c r="OZ576" s="401"/>
      <c r="PA576" s="401"/>
      <c r="PB576" s="401"/>
      <c r="PC576" s="401"/>
      <c r="PD576" s="401"/>
      <c r="PE576" s="401"/>
      <c r="PF576" s="401"/>
      <c r="PG576" s="401"/>
      <c r="PH576" s="401"/>
      <c r="PI576" s="401"/>
      <c r="PJ576" s="401"/>
      <c r="PK576" s="401"/>
      <c r="PL576" s="401"/>
      <c r="PM576" s="401"/>
      <c r="PN576" s="401"/>
      <c r="PO576" s="401"/>
      <c r="PP576" s="401"/>
      <c r="PQ576" s="401"/>
      <c r="PR576" s="401"/>
      <c r="PS576" s="401"/>
      <c r="PT576" s="401"/>
      <c r="PU576" s="401"/>
      <c r="PV576" s="401"/>
      <c r="PW576" s="401"/>
      <c r="PX576" s="401"/>
      <c r="PY576" s="401"/>
      <c r="PZ576" s="401"/>
      <c r="QA576" s="401"/>
      <c r="QB576" s="401"/>
      <c r="QC576" s="401"/>
      <c r="QD576" s="401"/>
      <c r="QE576" s="401"/>
      <c r="QF576" s="401"/>
      <c r="QG576" s="401"/>
      <c r="QH576" s="401"/>
      <c r="QI576" s="401"/>
      <c r="QJ576" s="401"/>
      <c r="QK576" s="401"/>
      <c r="QL576" s="401"/>
      <c r="QM576" s="401"/>
      <c r="QN576" s="401"/>
      <c r="QO576" s="401"/>
      <c r="QP576" s="401"/>
      <c r="QQ576" s="401"/>
      <c r="QR576" s="401"/>
      <c r="QS576" s="401"/>
      <c r="QT576" s="401"/>
      <c r="QU576" s="401"/>
      <c r="QV576" s="401"/>
      <c r="QW576" s="401"/>
      <c r="QX576" s="401"/>
      <c r="QY576" s="401"/>
      <c r="QZ576" s="401"/>
      <c r="RA576" s="401"/>
      <c r="RB576" s="401"/>
      <c r="RC576" s="401"/>
      <c r="RD576" s="401"/>
      <c r="RE576" s="401"/>
      <c r="RF576" s="401"/>
      <c r="RG576" s="401"/>
      <c r="RH576" s="401"/>
      <c r="RI576" s="401"/>
      <c r="RJ576" s="401"/>
      <c r="RK576" s="401"/>
      <c r="RL576" s="401"/>
      <c r="RM576" s="401"/>
      <c r="RN576" s="401"/>
      <c r="RO576" s="401"/>
      <c r="RP576" s="401"/>
      <c r="RQ576" s="401"/>
      <c r="RR576" s="401"/>
      <c r="RS576" s="401"/>
      <c r="RT576" s="401"/>
      <c r="RU576" s="401"/>
      <c r="RV576" s="401"/>
      <c r="RW576" s="401"/>
      <c r="RX576" s="401"/>
      <c r="RY576" s="401"/>
      <c r="RZ576" s="401"/>
      <c r="SA576" s="401"/>
      <c r="SB576" s="401"/>
      <c r="SC576" s="401"/>
      <c r="SD576" s="401"/>
      <c r="SE576" s="401"/>
      <c r="SF576" s="401"/>
      <c r="SG576" s="401"/>
      <c r="SH576" s="401"/>
      <c r="SI576" s="401"/>
      <c r="SJ576" s="401"/>
      <c r="SK576" s="401"/>
      <c r="SL576" s="401"/>
      <c r="SM576" s="401"/>
      <c r="SN576" s="401"/>
      <c r="SO576" s="401"/>
      <c r="SP576" s="401"/>
      <c r="SQ576" s="401"/>
      <c r="SR576" s="401"/>
      <c r="SS576" s="401"/>
      <c r="ST576" s="401"/>
      <c r="SU576" s="401"/>
      <c r="SV576" s="401"/>
      <c r="SW576" s="401"/>
      <c r="SX576" s="401"/>
      <c r="SY576" s="401"/>
      <c r="SZ576" s="401"/>
      <c r="TA576" s="401"/>
      <c r="TB576" s="401"/>
      <c r="TC576" s="401"/>
      <c r="TD576" s="401"/>
      <c r="TE576" s="401"/>
      <c r="TF576" s="401"/>
      <c r="TG576" s="401"/>
      <c r="TH576" s="401"/>
      <c r="TI576" s="401"/>
      <c r="TJ576" s="401"/>
      <c r="TK576" s="401"/>
      <c r="TL576" s="401"/>
      <c r="TM576" s="401"/>
      <c r="TN576" s="401"/>
      <c r="TO576" s="401"/>
      <c r="TP576" s="401"/>
      <c r="TQ576" s="401"/>
      <c r="TR576" s="401"/>
      <c r="TS576" s="401"/>
      <c r="TT576" s="401"/>
      <c r="TU576" s="401"/>
      <c r="TV576" s="401"/>
      <c r="TW576" s="401"/>
      <c r="TX576" s="401"/>
      <c r="TY576" s="401"/>
      <c r="TZ576" s="401"/>
      <c r="UA576" s="401"/>
      <c r="UB576" s="401"/>
      <c r="UC576" s="401"/>
      <c r="UD576" s="401"/>
      <c r="UE576" s="401"/>
      <c r="UF576" s="401"/>
      <c r="UG576" s="401"/>
      <c r="UH576" s="401"/>
      <c r="UI576" s="401"/>
      <c r="UJ576" s="401"/>
      <c r="UK576" s="401"/>
      <c r="UL576" s="401"/>
      <c r="UM576" s="401"/>
    </row>
    <row r="577" spans="1:559" s="401" customFormat="1" ht="13.95" customHeight="1">
      <c r="A577" s="953"/>
      <c r="B577" s="468" t="s">
        <v>1974</v>
      </c>
      <c r="C577" s="469" t="s">
        <v>2005</v>
      </c>
      <c r="D577" s="469" t="s">
        <v>2008</v>
      </c>
      <c r="E577" s="469" t="s">
        <v>2009</v>
      </c>
      <c r="F577" s="470">
        <v>0.24</v>
      </c>
      <c r="G577" s="470">
        <v>0.02</v>
      </c>
      <c r="H577" s="470">
        <v>0.03</v>
      </c>
      <c r="I577" s="471">
        <f t="shared" ref="I577:L579" si="301">I576</f>
        <v>4</v>
      </c>
      <c r="J577" s="472">
        <f t="shared" si="301"/>
        <v>0.23499999999999999</v>
      </c>
      <c r="K577" s="472">
        <f t="shared" si="301"/>
        <v>6.1913918736689062E-2</v>
      </c>
      <c r="L577" s="473">
        <f t="shared" si="301"/>
        <v>0.26346348398591091</v>
      </c>
      <c r="M577" s="474">
        <f t="shared" si="272"/>
        <v>8.0757285308724863E-2</v>
      </c>
      <c r="N577" s="475">
        <f t="shared" si="273"/>
        <v>0.53218251077433187</v>
      </c>
      <c r="O577" s="475">
        <f t="shared" si="274"/>
        <v>6.4365021548663748E-2</v>
      </c>
      <c r="P577" s="475">
        <f t="shared" si="275"/>
        <v>0.93563497845133625</v>
      </c>
      <c r="Q577" s="476">
        <f t="shared" si="276"/>
        <v>3.742539913805345</v>
      </c>
      <c r="R577" s="477"/>
      <c r="S577" s="472"/>
      <c r="T577" s="472"/>
      <c r="U577" s="473"/>
      <c r="V577" s="478">
        <f t="shared" si="277"/>
        <v>5.0000000000000044E-3</v>
      </c>
      <c r="W577" s="478">
        <f t="shared" si="278"/>
        <v>1.383</v>
      </c>
      <c r="X577" s="479">
        <f t="shared" si="279"/>
        <v>8.562694961284098E-2</v>
      </c>
      <c r="Y577" s="480" t="str">
        <f t="shared" si="280"/>
        <v>Accept</v>
      </c>
      <c r="Z577" s="479"/>
      <c r="AA577" s="479"/>
      <c r="AB577" s="481"/>
      <c r="AC577" s="481"/>
      <c r="AD577" s="479"/>
      <c r="AE577" s="481"/>
      <c r="AF577" s="464"/>
      <c r="AG577" s="482"/>
      <c r="AH577" s="482"/>
      <c r="AI577" s="483"/>
      <c r="AJ577" s="552"/>
      <c r="AK577" s="552"/>
      <c r="AL577" s="552"/>
    </row>
    <row r="578" spans="1:559" s="401" customFormat="1" ht="13.95" customHeight="1">
      <c r="A578" s="953"/>
      <c r="B578" s="468" t="s">
        <v>1974</v>
      </c>
      <c r="C578" s="469" t="s">
        <v>2005</v>
      </c>
      <c r="D578" s="469" t="s">
        <v>2010</v>
      </c>
      <c r="E578" s="469" t="s">
        <v>2011</v>
      </c>
      <c r="F578" s="470">
        <v>0.18</v>
      </c>
      <c r="G578" s="470">
        <v>0.01</v>
      </c>
      <c r="H578" s="470">
        <v>0.02</v>
      </c>
      <c r="I578" s="471">
        <f t="shared" si="301"/>
        <v>4</v>
      </c>
      <c r="J578" s="472">
        <f t="shared" si="301"/>
        <v>0.23499999999999999</v>
      </c>
      <c r="K578" s="472">
        <f t="shared" si="301"/>
        <v>6.1913918736689062E-2</v>
      </c>
      <c r="L578" s="473">
        <f t="shared" si="301"/>
        <v>0.26346348398591091</v>
      </c>
      <c r="M578" s="474">
        <f t="shared" si="272"/>
        <v>0.88833013839597252</v>
      </c>
      <c r="N578" s="475">
        <f t="shared" si="273"/>
        <v>0.18718159623997066</v>
      </c>
      <c r="O578" s="475">
        <f t="shared" si="274"/>
        <v>0.62563680752005868</v>
      </c>
      <c r="P578" s="475">
        <f t="shared" si="275"/>
        <v>0.37436319247994132</v>
      </c>
      <c r="Q578" s="476">
        <f t="shared" si="276"/>
        <v>1.4974527699197653</v>
      </c>
      <c r="R578" s="477"/>
      <c r="S578" s="472"/>
      <c r="T578" s="472"/>
      <c r="U578" s="473"/>
      <c r="V578" s="478">
        <f t="shared" si="277"/>
        <v>5.4999999999999993E-2</v>
      </c>
      <c r="W578" s="478">
        <f t="shared" si="278"/>
        <v>1.383</v>
      </c>
      <c r="X578" s="479">
        <f t="shared" si="279"/>
        <v>8.562694961284098E-2</v>
      </c>
      <c r="Y578" s="480" t="str">
        <f t="shared" si="280"/>
        <v>Accept</v>
      </c>
      <c r="Z578" s="479"/>
      <c r="AA578" s="479"/>
      <c r="AB578" s="481"/>
      <c r="AC578" s="481"/>
      <c r="AD578" s="479"/>
      <c r="AE578" s="481"/>
      <c r="AF578" s="464"/>
      <c r="AG578" s="482"/>
      <c r="AH578" s="482"/>
      <c r="AI578" s="483"/>
      <c r="AJ578" s="552"/>
      <c r="AK578" s="552"/>
      <c r="AL578" s="552"/>
    </row>
    <row r="579" spans="1:559" s="501" customFormat="1" ht="13.95" customHeight="1">
      <c r="A579" s="954"/>
      <c r="B579" s="484" t="s">
        <v>1974</v>
      </c>
      <c r="C579" s="485" t="s">
        <v>2005</v>
      </c>
      <c r="D579" s="485" t="s">
        <v>2012</v>
      </c>
      <c r="E579" s="485" t="s">
        <v>2013</v>
      </c>
      <c r="F579" s="486">
        <v>0.32</v>
      </c>
      <c r="G579" s="486">
        <v>0.08</v>
      </c>
      <c r="H579" s="486">
        <v>0.08</v>
      </c>
      <c r="I579" s="487">
        <f t="shared" si="301"/>
        <v>4</v>
      </c>
      <c r="J579" s="488">
        <f t="shared" si="301"/>
        <v>0.23499999999999999</v>
      </c>
      <c r="K579" s="488">
        <f t="shared" si="301"/>
        <v>6.1913918736689062E-2</v>
      </c>
      <c r="L579" s="489">
        <f t="shared" si="301"/>
        <v>0.26346348398591091</v>
      </c>
      <c r="M579" s="490">
        <f t="shared" si="272"/>
        <v>1.3728738502483218</v>
      </c>
      <c r="N579" s="491">
        <f t="shared" si="273"/>
        <v>0.91510421638274153</v>
      </c>
      <c r="O579" s="491">
        <f t="shared" si="274"/>
        <v>0.83020843276548306</v>
      </c>
      <c r="P579" s="491">
        <f t="shared" si="275"/>
        <v>0.16979156723451694</v>
      </c>
      <c r="Q579" s="492">
        <f t="shared" si="276"/>
        <v>0.67916626893806775</v>
      </c>
      <c r="R579" s="493"/>
      <c r="S579" s="488"/>
      <c r="T579" s="488"/>
      <c r="U579" s="489"/>
      <c r="V579" s="494">
        <f t="shared" si="277"/>
        <v>8.500000000000002E-2</v>
      </c>
      <c r="W579" s="494">
        <f t="shared" si="278"/>
        <v>1.383</v>
      </c>
      <c r="X579" s="495">
        <f t="shared" si="279"/>
        <v>8.562694961284098E-2</v>
      </c>
      <c r="Y579" s="496" t="str">
        <f t="shared" si="280"/>
        <v>Accept</v>
      </c>
      <c r="Z579" s="495"/>
      <c r="AA579" s="495"/>
      <c r="AB579" s="497"/>
      <c r="AC579" s="497"/>
      <c r="AD579" s="495"/>
      <c r="AE579" s="497"/>
      <c r="AF579" s="498"/>
      <c r="AG579" s="499"/>
      <c r="AH579" s="499"/>
      <c r="AI579" s="500"/>
      <c r="AJ579" s="552"/>
      <c r="AK579" s="552"/>
      <c r="AL579" s="552"/>
      <c r="AM579" s="401"/>
      <c r="AN579" s="401"/>
      <c r="AO579" s="401"/>
      <c r="AP579" s="401"/>
      <c r="AQ579" s="401"/>
      <c r="AR579" s="401"/>
      <c r="AS579" s="401"/>
      <c r="AT579" s="401"/>
      <c r="AU579" s="401"/>
      <c r="AV579" s="401"/>
      <c r="AW579" s="401"/>
      <c r="AX579" s="401"/>
      <c r="AY579" s="401"/>
      <c r="AZ579" s="401"/>
      <c r="BA579" s="401"/>
      <c r="BB579" s="401"/>
      <c r="BC579" s="401"/>
      <c r="BD579" s="401"/>
      <c r="BE579" s="401"/>
      <c r="BF579" s="401"/>
      <c r="BG579" s="401"/>
      <c r="BH579" s="401"/>
      <c r="BI579" s="401"/>
      <c r="BJ579" s="401"/>
      <c r="BK579" s="401"/>
      <c r="BL579" s="401"/>
      <c r="BM579" s="401"/>
      <c r="BN579" s="401"/>
      <c r="BO579" s="401"/>
      <c r="BP579" s="401"/>
      <c r="BQ579" s="401"/>
      <c r="BR579" s="401"/>
      <c r="BS579" s="401"/>
      <c r="BT579" s="401"/>
      <c r="BU579" s="401"/>
      <c r="BV579" s="401"/>
      <c r="BW579" s="401"/>
      <c r="BX579" s="401"/>
      <c r="BY579" s="401"/>
      <c r="BZ579" s="401"/>
      <c r="CA579" s="401"/>
      <c r="CB579" s="401"/>
      <c r="CC579" s="401"/>
      <c r="CD579" s="401"/>
      <c r="CE579" s="401"/>
      <c r="CF579" s="401"/>
      <c r="CG579" s="401"/>
      <c r="CH579" s="401"/>
      <c r="CI579" s="401"/>
      <c r="CJ579" s="401"/>
      <c r="CK579" s="401"/>
      <c r="CL579" s="401"/>
      <c r="CM579" s="401"/>
      <c r="CN579" s="401"/>
      <c r="CO579" s="401"/>
      <c r="CP579" s="401"/>
      <c r="CQ579" s="401"/>
      <c r="CR579" s="401"/>
      <c r="CS579" s="401"/>
      <c r="CT579" s="401"/>
      <c r="CU579" s="401"/>
      <c r="CV579" s="401"/>
      <c r="CW579" s="401"/>
      <c r="CX579" s="401"/>
      <c r="CY579" s="401"/>
      <c r="CZ579" s="401"/>
      <c r="DA579" s="401"/>
      <c r="DB579" s="401"/>
      <c r="DC579" s="401"/>
      <c r="DD579" s="401"/>
      <c r="DE579" s="401"/>
      <c r="DF579" s="401"/>
      <c r="DG579" s="401"/>
      <c r="DH579" s="401"/>
      <c r="DI579" s="401"/>
      <c r="DJ579" s="401"/>
      <c r="DK579" s="401"/>
      <c r="DL579" s="401"/>
      <c r="DM579" s="401"/>
      <c r="DN579" s="401"/>
      <c r="DO579" s="401"/>
      <c r="DP579" s="401"/>
      <c r="DQ579" s="401"/>
      <c r="DR579" s="401"/>
      <c r="DS579" s="401"/>
      <c r="DT579" s="401"/>
      <c r="DU579" s="401"/>
      <c r="DV579" s="401"/>
      <c r="DW579" s="401"/>
      <c r="DX579" s="401"/>
      <c r="DY579" s="401"/>
      <c r="DZ579" s="401"/>
      <c r="EA579" s="401"/>
      <c r="EB579" s="401"/>
      <c r="EC579" s="401"/>
      <c r="ED579" s="401"/>
      <c r="EE579" s="401"/>
      <c r="EF579" s="401"/>
      <c r="EG579" s="401"/>
      <c r="EH579" s="401"/>
      <c r="EI579" s="401"/>
      <c r="EJ579" s="401"/>
      <c r="EK579" s="401"/>
      <c r="EL579" s="401"/>
      <c r="EM579" s="401"/>
      <c r="EN579" s="401"/>
      <c r="EO579" s="401"/>
      <c r="EP579" s="401"/>
      <c r="EQ579" s="401"/>
      <c r="ER579" s="401"/>
      <c r="ES579" s="401"/>
      <c r="ET579" s="401"/>
      <c r="EU579" s="401"/>
      <c r="EV579" s="401"/>
      <c r="EW579" s="401"/>
      <c r="EX579" s="401"/>
      <c r="EY579" s="401"/>
      <c r="EZ579" s="401"/>
      <c r="FA579" s="401"/>
      <c r="FB579" s="401"/>
      <c r="FC579" s="401"/>
      <c r="FD579" s="401"/>
      <c r="FE579" s="401"/>
      <c r="FF579" s="401"/>
      <c r="FG579" s="401"/>
      <c r="FH579" s="401"/>
      <c r="FI579" s="401"/>
      <c r="FJ579" s="401"/>
      <c r="FK579" s="401"/>
      <c r="FL579" s="401"/>
      <c r="FM579" s="401"/>
      <c r="FN579" s="401"/>
      <c r="FO579" s="401"/>
      <c r="FP579" s="401"/>
      <c r="FQ579" s="401"/>
      <c r="FR579" s="401"/>
      <c r="FS579" s="401"/>
      <c r="FT579" s="401"/>
      <c r="FU579" s="401"/>
      <c r="FV579" s="401"/>
      <c r="FW579" s="401"/>
      <c r="FX579" s="401"/>
      <c r="FY579" s="401"/>
      <c r="FZ579" s="401"/>
      <c r="GA579" s="401"/>
      <c r="GB579" s="401"/>
      <c r="GC579" s="401"/>
      <c r="GD579" s="401"/>
      <c r="GE579" s="401"/>
      <c r="GF579" s="401"/>
      <c r="GG579" s="401"/>
      <c r="GH579" s="401"/>
      <c r="GI579" s="401"/>
      <c r="GJ579" s="401"/>
      <c r="GK579" s="401"/>
      <c r="GL579" s="401"/>
      <c r="GM579" s="401"/>
      <c r="GN579" s="401"/>
      <c r="GO579" s="401"/>
      <c r="GP579" s="401"/>
      <c r="GQ579" s="401"/>
      <c r="GR579" s="401"/>
      <c r="GS579" s="401"/>
      <c r="GT579" s="401"/>
      <c r="GU579" s="401"/>
      <c r="GV579" s="401"/>
      <c r="GW579" s="401"/>
      <c r="GX579" s="401"/>
      <c r="GY579" s="401"/>
      <c r="GZ579" s="401"/>
      <c r="HA579" s="401"/>
      <c r="HB579" s="401"/>
      <c r="HC579" s="401"/>
      <c r="HD579" s="401"/>
      <c r="HE579" s="401"/>
      <c r="HF579" s="401"/>
      <c r="HG579" s="401"/>
      <c r="HH579" s="401"/>
      <c r="HI579" s="401"/>
      <c r="HJ579" s="401"/>
      <c r="HK579" s="401"/>
      <c r="HL579" s="401"/>
      <c r="HM579" s="401"/>
      <c r="HN579" s="401"/>
      <c r="HO579" s="401"/>
      <c r="HP579" s="401"/>
      <c r="HQ579" s="401"/>
      <c r="HR579" s="401"/>
      <c r="HS579" s="401"/>
      <c r="HT579" s="401"/>
      <c r="HU579" s="401"/>
      <c r="HV579" s="401"/>
      <c r="HW579" s="401"/>
      <c r="HX579" s="401"/>
      <c r="HY579" s="401"/>
      <c r="HZ579" s="401"/>
      <c r="IA579" s="401"/>
      <c r="IB579" s="401"/>
      <c r="IC579" s="401"/>
      <c r="ID579" s="401"/>
      <c r="IE579" s="401"/>
      <c r="IF579" s="401"/>
      <c r="IG579" s="401"/>
      <c r="IH579" s="401"/>
      <c r="II579" s="401"/>
      <c r="IJ579" s="401"/>
      <c r="IK579" s="401"/>
      <c r="IL579" s="401"/>
      <c r="IM579" s="401"/>
      <c r="IN579" s="401"/>
      <c r="IO579" s="401"/>
      <c r="IP579" s="401"/>
      <c r="IQ579" s="401"/>
      <c r="IR579" s="401"/>
      <c r="IS579" s="401"/>
      <c r="IT579" s="401"/>
      <c r="IU579" s="401"/>
      <c r="IV579" s="401"/>
      <c r="IW579" s="401"/>
      <c r="IX579" s="401"/>
      <c r="IY579" s="401"/>
      <c r="IZ579" s="401"/>
      <c r="JA579" s="401"/>
      <c r="JB579" s="401"/>
      <c r="JC579" s="401"/>
      <c r="JD579" s="401"/>
      <c r="JE579" s="401"/>
      <c r="JF579" s="401"/>
      <c r="JG579" s="401"/>
      <c r="JH579" s="401"/>
      <c r="JI579" s="401"/>
      <c r="JJ579" s="401"/>
      <c r="JK579" s="401"/>
      <c r="JL579" s="401"/>
      <c r="JM579" s="401"/>
      <c r="JN579" s="401"/>
      <c r="JO579" s="401"/>
      <c r="JP579" s="401"/>
      <c r="JQ579" s="401"/>
      <c r="JR579" s="401"/>
      <c r="JS579" s="401"/>
      <c r="JT579" s="401"/>
      <c r="JU579" s="401"/>
      <c r="JV579" s="401"/>
      <c r="JW579" s="401"/>
      <c r="JX579" s="401"/>
      <c r="JY579" s="401"/>
      <c r="JZ579" s="401"/>
      <c r="KA579" s="401"/>
      <c r="KB579" s="401"/>
      <c r="KC579" s="401"/>
      <c r="KD579" s="401"/>
      <c r="KE579" s="401"/>
      <c r="KF579" s="401"/>
      <c r="KG579" s="401"/>
      <c r="KH579" s="401"/>
      <c r="KI579" s="401"/>
      <c r="KJ579" s="401"/>
      <c r="KK579" s="401"/>
      <c r="KL579" s="401"/>
      <c r="KM579" s="401"/>
      <c r="KN579" s="401"/>
      <c r="KO579" s="401"/>
      <c r="KP579" s="401"/>
      <c r="KQ579" s="401"/>
      <c r="KR579" s="401"/>
      <c r="KS579" s="401"/>
      <c r="KT579" s="401"/>
      <c r="KU579" s="401"/>
      <c r="KV579" s="401"/>
      <c r="KW579" s="401"/>
      <c r="KX579" s="401"/>
      <c r="KY579" s="401"/>
      <c r="KZ579" s="401"/>
      <c r="LA579" s="401"/>
      <c r="LB579" s="401"/>
      <c r="LC579" s="401"/>
      <c r="LD579" s="401"/>
      <c r="LE579" s="401"/>
      <c r="LF579" s="401"/>
      <c r="LG579" s="401"/>
      <c r="LH579" s="401"/>
      <c r="LI579" s="401"/>
      <c r="LJ579" s="401"/>
      <c r="LK579" s="401"/>
      <c r="LL579" s="401"/>
      <c r="LM579" s="401"/>
      <c r="LN579" s="401"/>
      <c r="LO579" s="401"/>
      <c r="LP579" s="401"/>
      <c r="LQ579" s="401"/>
      <c r="LR579" s="401"/>
      <c r="LS579" s="401"/>
      <c r="LT579" s="401"/>
      <c r="LU579" s="401"/>
      <c r="LV579" s="401"/>
      <c r="LW579" s="401"/>
      <c r="LX579" s="401"/>
      <c r="LY579" s="401"/>
      <c r="LZ579" s="401"/>
      <c r="MA579" s="401"/>
      <c r="MB579" s="401"/>
      <c r="MC579" s="401"/>
      <c r="MD579" s="401"/>
      <c r="ME579" s="401"/>
      <c r="MF579" s="401"/>
      <c r="MG579" s="401"/>
      <c r="MH579" s="401"/>
      <c r="MI579" s="401"/>
      <c r="MJ579" s="401"/>
      <c r="MK579" s="401"/>
      <c r="ML579" s="401"/>
      <c r="MM579" s="401"/>
      <c r="MN579" s="401"/>
      <c r="MO579" s="401"/>
      <c r="MP579" s="401"/>
      <c r="MQ579" s="401"/>
      <c r="MR579" s="401"/>
      <c r="MS579" s="401"/>
      <c r="MT579" s="401"/>
      <c r="MU579" s="401"/>
      <c r="MV579" s="401"/>
      <c r="MW579" s="401"/>
      <c r="MX579" s="401"/>
      <c r="MY579" s="401"/>
      <c r="MZ579" s="401"/>
      <c r="NA579" s="401"/>
      <c r="NB579" s="401"/>
      <c r="NC579" s="401"/>
      <c r="ND579" s="401"/>
      <c r="NE579" s="401"/>
      <c r="NF579" s="401"/>
      <c r="NG579" s="401"/>
      <c r="NH579" s="401"/>
      <c r="NI579" s="401"/>
      <c r="NJ579" s="401"/>
      <c r="NK579" s="401"/>
      <c r="NL579" s="401"/>
      <c r="NM579" s="401"/>
      <c r="NN579" s="401"/>
      <c r="NO579" s="401"/>
      <c r="NP579" s="401"/>
      <c r="NQ579" s="401"/>
      <c r="NR579" s="401"/>
      <c r="NS579" s="401"/>
      <c r="NT579" s="401"/>
      <c r="NU579" s="401"/>
      <c r="NV579" s="401"/>
      <c r="NW579" s="401"/>
      <c r="NX579" s="401"/>
      <c r="NY579" s="401"/>
      <c r="NZ579" s="401"/>
      <c r="OA579" s="401"/>
      <c r="OB579" s="401"/>
      <c r="OC579" s="401"/>
      <c r="OD579" s="401"/>
      <c r="OE579" s="401"/>
      <c r="OF579" s="401"/>
      <c r="OG579" s="401"/>
      <c r="OH579" s="401"/>
      <c r="OI579" s="401"/>
      <c r="OJ579" s="401"/>
      <c r="OK579" s="401"/>
      <c r="OL579" s="401"/>
      <c r="OM579" s="401"/>
      <c r="ON579" s="401"/>
      <c r="OO579" s="401"/>
      <c r="OP579" s="401"/>
      <c r="OQ579" s="401"/>
      <c r="OR579" s="401"/>
      <c r="OS579" s="401"/>
      <c r="OT579" s="401"/>
      <c r="OU579" s="401"/>
      <c r="OV579" s="401"/>
      <c r="OW579" s="401"/>
      <c r="OX579" s="401"/>
      <c r="OY579" s="401"/>
      <c r="OZ579" s="401"/>
      <c r="PA579" s="401"/>
      <c r="PB579" s="401"/>
      <c r="PC579" s="401"/>
      <c r="PD579" s="401"/>
      <c r="PE579" s="401"/>
      <c r="PF579" s="401"/>
      <c r="PG579" s="401"/>
      <c r="PH579" s="401"/>
      <c r="PI579" s="401"/>
      <c r="PJ579" s="401"/>
      <c r="PK579" s="401"/>
      <c r="PL579" s="401"/>
      <c r="PM579" s="401"/>
      <c r="PN579" s="401"/>
      <c r="PO579" s="401"/>
      <c r="PP579" s="401"/>
      <c r="PQ579" s="401"/>
      <c r="PR579" s="401"/>
      <c r="PS579" s="401"/>
      <c r="PT579" s="401"/>
      <c r="PU579" s="401"/>
      <c r="PV579" s="401"/>
      <c r="PW579" s="401"/>
      <c r="PX579" s="401"/>
      <c r="PY579" s="401"/>
      <c r="PZ579" s="401"/>
      <c r="QA579" s="401"/>
      <c r="QB579" s="401"/>
      <c r="QC579" s="401"/>
      <c r="QD579" s="401"/>
      <c r="QE579" s="401"/>
      <c r="QF579" s="401"/>
      <c r="QG579" s="401"/>
      <c r="QH579" s="401"/>
      <c r="QI579" s="401"/>
      <c r="QJ579" s="401"/>
      <c r="QK579" s="401"/>
      <c r="QL579" s="401"/>
      <c r="QM579" s="401"/>
      <c r="QN579" s="401"/>
      <c r="QO579" s="401"/>
      <c r="QP579" s="401"/>
      <c r="QQ579" s="401"/>
      <c r="QR579" s="401"/>
      <c r="QS579" s="401"/>
      <c r="QT579" s="401"/>
      <c r="QU579" s="401"/>
      <c r="QV579" s="401"/>
      <c r="QW579" s="401"/>
      <c r="QX579" s="401"/>
      <c r="QY579" s="401"/>
      <c r="QZ579" s="401"/>
      <c r="RA579" s="401"/>
      <c r="RB579" s="401"/>
      <c r="RC579" s="401"/>
      <c r="RD579" s="401"/>
      <c r="RE579" s="401"/>
      <c r="RF579" s="401"/>
      <c r="RG579" s="401"/>
      <c r="RH579" s="401"/>
      <c r="RI579" s="401"/>
      <c r="RJ579" s="401"/>
      <c r="RK579" s="401"/>
      <c r="RL579" s="401"/>
      <c r="RM579" s="401"/>
      <c r="RN579" s="401"/>
      <c r="RO579" s="401"/>
      <c r="RP579" s="401"/>
      <c r="RQ579" s="401"/>
      <c r="RR579" s="401"/>
      <c r="RS579" s="401"/>
      <c r="RT579" s="401"/>
      <c r="RU579" s="401"/>
      <c r="RV579" s="401"/>
      <c r="RW579" s="401"/>
      <c r="RX579" s="401"/>
      <c r="RY579" s="401"/>
      <c r="RZ579" s="401"/>
      <c r="SA579" s="401"/>
      <c r="SB579" s="401"/>
      <c r="SC579" s="401"/>
      <c r="SD579" s="401"/>
      <c r="SE579" s="401"/>
      <c r="SF579" s="401"/>
      <c r="SG579" s="401"/>
      <c r="SH579" s="401"/>
      <c r="SI579" s="401"/>
      <c r="SJ579" s="401"/>
      <c r="SK579" s="401"/>
      <c r="SL579" s="401"/>
      <c r="SM579" s="401"/>
      <c r="SN579" s="401"/>
      <c r="SO579" s="401"/>
      <c r="SP579" s="401"/>
      <c r="SQ579" s="401"/>
      <c r="SR579" s="401"/>
      <c r="SS579" s="401"/>
      <c r="ST579" s="401"/>
      <c r="SU579" s="401"/>
      <c r="SV579" s="401"/>
      <c r="SW579" s="401"/>
      <c r="SX579" s="401"/>
      <c r="SY579" s="401"/>
      <c r="SZ579" s="401"/>
      <c r="TA579" s="401"/>
      <c r="TB579" s="401"/>
      <c r="TC579" s="401"/>
      <c r="TD579" s="401"/>
      <c r="TE579" s="401"/>
      <c r="TF579" s="401"/>
      <c r="TG579" s="401"/>
      <c r="TH579" s="401"/>
      <c r="TI579" s="401"/>
      <c r="TJ579" s="401"/>
      <c r="TK579" s="401"/>
      <c r="TL579" s="401"/>
      <c r="TM579" s="401"/>
      <c r="TN579" s="401"/>
      <c r="TO579" s="401"/>
      <c r="TP579" s="401"/>
      <c r="TQ579" s="401"/>
      <c r="TR579" s="401"/>
      <c r="TS579" s="401"/>
      <c r="TT579" s="401"/>
      <c r="TU579" s="401"/>
      <c r="TV579" s="401"/>
      <c r="TW579" s="401"/>
      <c r="TX579" s="401"/>
      <c r="TY579" s="401"/>
      <c r="TZ579" s="401"/>
      <c r="UA579" s="401"/>
      <c r="UB579" s="401"/>
      <c r="UC579" s="401"/>
      <c r="UD579" s="401"/>
      <c r="UE579" s="401"/>
      <c r="UF579" s="401"/>
      <c r="UG579" s="401"/>
      <c r="UH579" s="401"/>
      <c r="UI579" s="401"/>
      <c r="UJ579" s="401"/>
      <c r="UK579" s="401"/>
      <c r="UL579" s="401"/>
      <c r="UM579" s="401"/>
    </row>
    <row r="580" spans="1:559" s="401" customFormat="1" ht="13.95" customHeight="1">
      <c r="A580" s="952" t="s">
        <v>2014</v>
      </c>
      <c r="B580" s="468" t="s">
        <v>2015</v>
      </c>
      <c r="C580" s="469" t="s">
        <v>843</v>
      </c>
      <c r="D580" s="469" t="s">
        <v>2016</v>
      </c>
      <c r="E580" s="469" t="s">
        <v>2017</v>
      </c>
      <c r="F580" s="470">
        <v>58.53</v>
      </c>
      <c r="G580" s="470">
        <v>1.53</v>
      </c>
      <c r="H580" s="470">
        <v>5.3</v>
      </c>
      <c r="I580" s="471">
        <f>COUNT(F580:F583)</f>
        <v>4</v>
      </c>
      <c r="J580" s="472">
        <f>AVERAGE(F580:F583)</f>
        <v>61.222500000000004</v>
      </c>
      <c r="K580" s="472">
        <f>STDEV(F580:F583)</f>
        <v>7.7496768749843028</v>
      </c>
      <c r="L580" s="473">
        <f>K580/J580</f>
        <v>0.12658216954525384</v>
      </c>
      <c r="M580" s="474">
        <f t="shared" si="272"/>
        <v>0.34743384058905763</v>
      </c>
      <c r="N580" s="475">
        <f t="shared" si="273"/>
        <v>0.36413270687295696</v>
      </c>
      <c r="O580" s="475">
        <f t="shared" si="274"/>
        <v>0.27173458625408609</v>
      </c>
      <c r="P580" s="475">
        <f t="shared" si="275"/>
        <v>0.72826541374591391</v>
      </c>
      <c r="Q580" s="476">
        <f t="shared" si="276"/>
        <v>2.9130616549836557</v>
      </c>
      <c r="R580" s="477">
        <f>COUNT(F580:F583)</f>
        <v>4</v>
      </c>
      <c r="S580" s="472">
        <f>AVERAGE(F580:F583)</f>
        <v>61.222500000000004</v>
      </c>
      <c r="T580" s="472">
        <f>STDEV(F580:F583)</f>
        <v>7.7496768749843028</v>
      </c>
      <c r="U580" s="473">
        <f>T580/S580</f>
        <v>0.12658216954525384</v>
      </c>
      <c r="V580" s="478">
        <f t="shared" si="277"/>
        <v>2.6925000000000026</v>
      </c>
      <c r="W580" s="478">
        <f t="shared" si="278"/>
        <v>1.383</v>
      </c>
      <c r="X580" s="479">
        <f t="shared" si="279"/>
        <v>10.717803118103291</v>
      </c>
      <c r="Y580" s="480" t="str">
        <f t="shared" si="280"/>
        <v>Accept</v>
      </c>
      <c r="Z580" s="479">
        <v>1.0780000000000001</v>
      </c>
      <c r="AA580" s="479">
        <f>Z580*K580</f>
        <v>8.3541516712330797</v>
      </c>
      <c r="AB580" s="481" t="str">
        <f>IF(V580&gt;AA580, "Reject", "Accept")</f>
        <v>Accept</v>
      </c>
      <c r="AC580" s="481"/>
      <c r="AD580" s="479"/>
      <c r="AE580" s="481"/>
      <c r="AF580" s="464">
        <f>COUNT(F580:F582)</f>
        <v>3</v>
      </c>
      <c r="AG580" s="465">
        <f>AVERAGE(F580:F582)</f>
        <v>57.516666666666673</v>
      </c>
      <c r="AH580" s="465">
        <f>STDEV(F580:F582)</f>
        <v>2.7725499694925837</v>
      </c>
      <c r="AI580" s="466">
        <f>AH580/AG580</f>
        <v>4.8204288081586499E-2</v>
      </c>
      <c r="AJ580" s="552"/>
      <c r="AK580" s="552"/>
      <c r="AL580" s="552"/>
    </row>
    <row r="581" spans="1:559" s="401" customFormat="1" ht="13.95" customHeight="1">
      <c r="A581" s="953"/>
      <c r="B581" s="468" t="s">
        <v>2015</v>
      </c>
      <c r="C581" s="469" t="s">
        <v>843</v>
      </c>
      <c r="D581" s="469" t="s">
        <v>2018</v>
      </c>
      <c r="E581" s="469" t="s">
        <v>2019</v>
      </c>
      <c r="F581" s="470">
        <v>59.64</v>
      </c>
      <c r="G581" s="470">
        <v>0.9</v>
      </c>
      <c r="H581" s="470">
        <v>5.25</v>
      </c>
      <c r="I581" s="471">
        <f t="shared" ref="I581:L583" si="302">I580</f>
        <v>4</v>
      </c>
      <c r="J581" s="472">
        <f t="shared" si="302"/>
        <v>61.222500000000004</v>
      </c>
      <c r="K581" s="472">
        <f t="shared" si="302"/>
        <v>7.7496768749843028</v>
      </c>
      <c r="L581" s="473">
        <f t="shared" si="302"/>
        <v>0.12658216954525384</v>
      </c>
      <c r="M581" s="474">
        <f t="shared" si="272"/>
        <v>0.20420206229607588</v>
      </c>
      <c r="N581" s="475">
        <f t="shared" si="273"/>
        <v>0.41909779991654367</v>
      </c>
      <c r="O581" s="475">
        <f t="shared" si="274"/>
        <v>0.16180440016691267</v>
      </c>
      <c r="P581" s="475">
        <f t="shared" si="275"/>
        <v>0.83819559983308733</v>
      </c>
      <c r="Q581" s="476">
        <f t="shared" si="276"/>
        <v>3.3527823993323493</v>
      </c>
      <c r="R581" s="477"/>
      <c r="S581" s="472"/>
      <c r="T581" s="472"/>
      <c r="U581" s="473"/>
      <c r="V581" s="478">
        <f t="shared" si="277"/>
        <v>1.5825000000000031</v>
      </c>
      <c r="W581" s="478">
        <f t="shared" si="278"/>
        <v>1.383</v>
      </c>
      <c r="X581" s="479">
        <f t="shared" si="279"/>
        <v>10.717803118103291</v>
      </c>
      <c r="Y581" s="480" t="str">
        <f t="shared" si="280"/>
        <v>Accept</v>
      </c>
      <c r="Z581" s="479">
        <v>1.0780000000000001</v>
      </c>
      <c r="AA581" s="479">
        <f>Z581*K581</f>
        <v>8.3541516712330797</v>
      </c>
      <c r="AB581" s="481" t="str">
        <f>IF(V581&gt;AA581, "Reject", "Accept")</f>
        <v>Accept</v>
      </c>
      <c r="AC581" s="481"/>
      <c r="AD581" s="479"/>
      <c r="AE581" s="481"/>
      <c r="AF581" s="464"/>
      <c r="AG581" s="482"/>
      <c r="AH581" s="482"/>
      <c r="AI581" s="483"/>
      <c r="AJ581" s="552"/>
      <c r="AK581" s="552"/>
      <c r="AL581" s="552"/>
    </row>
    <row r="582" spans="1:559" s="401" customFormat="1" ht="13.95" customHeight="1">
      <c r="A582" s="953"/>
      <c r="B582" s="468" t="s">
        <v>2015</v>
      </c>
      <c r="C582" s="469" t="s">
        <v>843</v>
      </c>
      <c r="D582" s="469" t="s">
        <v>2020</v>
      </c>
      <c r="E582" s="469" t="s">
        <v>2021</v>
      </c>
      <c r="F582" s="470">
        <v>54.38</v>
      </c>
      <c r="G582" s="470">
        <v>1.75</v>
      </c>
      <c r="H582" s="470">
        <v>5.0199999999999996</v>
      </c>
      <c r="I582" s="471">
        <f t="shared" si="302"/>
        <v>4</v>
      </c>
      <c r="J582" s="472">
        <f t="shared" si="302"/>
        <v>61.222500000000004</v>
      </c>
      <c r="K582" s="472">
        <f t="shared" si="302"/>
        <v>7.7496768749843028</v>
      </c>
      <c r="L582" s="473">
        <f t="shared" si="302"/>
        <v>0.12658216954525384</v>
      </c>
      <c r="M582" s="474">
        <f t="shared" si="272"/>
        <v>0.88294003871146698</v>
      </c>
      <c r="N582" s="475">
        <f t="shared" si="273"/>
        <v>0.18863433464390461</v>
      </c>
      <c r="O582" s="475">
        <f t="shared" si="274"/>
        <v>0.62273133071219078</v>
      </c>
      <c r="P582" s="475">
        <f t="shared" si="275"/>
        <v>0.37726866928780922</v>
      </c>
      <c r="Q582" s="476">
        <f t="shared" si="276"/>
        <v>1.5090746771512369</v>
      </c>
      <c r="R582" s="477"/>
      <c r="S582" s="472"/>
      <c r="T582" s="472"/>
      <c r="U582" s="473"/>
      <c r="V582" s="478">
        <f t="shared" si="277"/>
        <v>6.8425000000000011</v>
      </c>
      <c r="W582" s="478">
        <f t="shared" si="278"/>
        <v>1.383</v>
      </c>
      <c r="X582" s="479">
        <f t="shared" si="279"/>
        <v>10.717803118103291</v>
      </c>
      <c r="Y582" s="480" t="str">
        <f t="shared" si="280"/>
        <v>Accept</v>
      </c>
      <c r="Z582" s="479">
        <v>1.0780000000000001</v>
      </c>
      <c r="AA582" s="479">
        <f>Z582*K582</f>
        <v>8.3541516712330797</v>
      </c>
      <c r="AB582" s="481" t="str">
        <f>IF(V582&gt;AA582, "Reject", "Accept")</f>
        <v>Accept</v>
      </c>
      <c r="AC582" s="481"/>
      <c r="AD582" s="479"/>
      <c r="AE582" s="481"/>
      <c r="AF582" s="464"/>
      <c r="AG582" s="482"/>
      <c r="AH582" s="482"/>
      <c r="AI582" s="483"/>
      <c r="AJ582" s="552"/>
      <c r="AK582" s="552"/>
      <c r="AL582" s="552"/>
    </row>
    <row r="583" spans="1:559" s="501" customFormat="1" ht="13.95" customHeight="1">
      <c r="A583" s="953"/>
      <c r="B583" s="484" t="s">
        <v>2015</v>
      </c>
      <c r="C583" s="485" t="s">
        <v>843</v>
      </c>
      <c r="D583" s="485" t="s">
        <v>2022</v>
      </c>
      <c r="E583" s="485" t="s">
        <v>2023</v>
      </c>
      <c r="F583" s="486">
        <v>72.34</v>
      </c>
      <c r="G583" s="486">
        <v>0.99</v>
      </c>
      <c r="H583" s="486">
        <v>6.37</v>
      </c>
      <c r="I583" s="487">
        <f t="shared" si="302"/>
        <v>4</v>
      </c>
      <c r="J583" s="488">
        <f t="shared" si="302"/>
        <v>61.222500000000004</v>
      </c>
      <c r="K583" s="488">
        <f t="shared" si="302"/>
        <v>7.7496768749843028</v>
      </c>
      <c r="L583" s="489">
        <f t="shared" si="302"/>
        <v>0.12658216954525384</v>
      </c>
      <c r="M583" s="490">
        <f t="shared" si="272"/>
        <v>1.4345759415965995</v>
      </c>
      <c r="N583" s="491">
        <f t="shared" si="273"/>
        <v>0.92429601281687945</v>
      </c>
      <c r="O583" s="491">
        <f t="shared" si="274"/>
        <v>0.84859202563375891</v>
      </c>
      <c r="P583" s="491">
        <f t="shared" si="275"/>
        <v>0.15140797436624109</v>
      </c>
      <c r="Q583" s="492">
        <f t="shared" si="276"/>
        <v>0.60563189746496437</v>
      </c>
      <c r="R583" s="493"/>
      <c r="S583" s="488"/>
      <c r="T583" s="488"/>
      <c r="U583" s="489"/>
      <c r="V583" s="494">
        <f t="shared" si="277"/>
        <v>11.1175</v>
      </c>
      <c r="W583" s="494">
        <f t="shared" si="278"/>
        <v>1.383</v>
      </c>
      <c r="X583" s="495">
        <f t="shared" si="279"/>
        <v>10.717803118103291</v>
      </c>
      <c r="Y583" s="496" t="str">
        <f t="shared" si="280"/>
        <v>Reject</v>
      </c>
      <c r="Z583" s="495"/>
      <c r="AA583" s="495"/>
      <c r="AB583" s="497"/>
      <c r="AC583" s="497"/>
      <c r="AD583" s="495"/>
      <c r="AE583" s="497"/>
      <c r="AF583" s="498"/>
      <c r="AG583" s="499"/>
      <c r="AH583" s="499"/>
      <c r="AI583" s="500"/>
      <c r="AJ583" s="552"/>
      <c r="AK583" s="552"/>
      <c r="AL583" s="552"/>
      <c r="AM583" s="401"/>
      <c r="AN583" s="401"/>
      <c r="AO583" s="401"/>
      <c r="AP583" s="401"/>
      <c r="AQ583" s="401"/>
      <c r="AR583" s="401"/>
      <c r="AS583" s="401"/>
      <c r="AT583" s="401"/>
      <c r="AU583" s="401"/>
      <c r="AV583" s="401"/>
      <c r="AW583" s="401"/>
      <c r="AX583" s="401"/>
      <c r="AY583" s="401"/>
      <c r="AZ583" s="401"/>
      <c r="BA583" s="401"/>
      <c r="BB583" s="401"/>
      <c r="BC583" s="401"/>
      <c r="BD583" s="401"/>
      <c r="BE583" s="401"/>
      <c r="BF583" s="401"/>
      <c r="BG583" s="401"/>
      <c r="BH583" s="401"/>
      <c r="BI583" s="401"/>
      <c r="BJ583" s="401"/>
      <c r="BK583" s="401"/>
      <c r="BL583" s="401"/>
      <c r="BM583" s="401"/>
      <c r="BN583" s="401"/>
      <c r="BO583" s="401"/>
      <c r="BP583" s="401"/>
      <c r="BQ583" s="401"/>
      <c r="BR583" s="401"/>
      <c r="BS583" s="401"/>
      <c r="BT583" s="401"/>
      <c r="BU583" s="401"/>
      <c r="BV583" s="401"/>
      <c r="BW583" s="401"/>
      <c r="BX583" s="401"/>
      <c r="BY583" s="401"/>
      <c r="BZ583" s="401"/>
      <c r="CA583" s="401"/>
      <c r="CB583" s="401"/>
      <c r="CC583" s="401"/>
      <c r="CD583" s="401"/>
      <c r="CE583" s="401"/>
      <c r="CF583" s="401"/>
      <c r="CG583" s="401"/>
      <c r="CH583" s="401"/>
      <c r="CI583" s="401"/>
      <c r="CJ583" s="401"/>
      <c r="CK583" s="401"/>
      <c r="CL583" s="401"/>
      <c r="CM583" s="401"/>
      <c r="CN583" s="401"/>
      <c r="CO583" s="401"/>
      <c r="CP583" s="401"/>
      <c r="CQ583" s="401"/>
      <c r="CR583" s="401"/>
      <c r="CS583" s="401"/>
      <c r="CT583" s="401"/>
      <c r="CU583" s="401"/>
      <c r="CV583" s="401"/>
      <c r="CW583" s="401"/>
      <c r="CX583" s="401"/>
      <c r="CY583" s="401"/>
      <c r="CZ583" s="401"/>
      <c r="DA583" s="401"/>
      <c r="DB583" s="401"/>
      <c r="DC583" s="401"/>
      <c r="DD583" s="401"/>
      <c r="DE583" s="401"/>
      <c r="DF583" s="401"/>
      <c r="DG583" s="401"/>
      <c r="DH583" s="401"/>
      <c r="DI583" s="401"/>
      <c r="DJ583" s="401"/>
      <c r="DK583" s="401"/>
      <c r="DL583" s="401"/>
      <c r="DM583" s="401"/>
      <c r="DN583" s="401"/>
      <c r="DO583" s="401"/>
      <c r="DP583" s="401"/>
      <c r="DQ583" s="401"/>
      <c r="DR583" s="401"/>
      <c r="DS583" s="401"/>
      <c r="DT583" s="401"/>
      <c r="DU583" s="401"/>
      <c r="DV583" s="401"/>
      <c r="DW583" s="401"/>
      <c r="DX583" s="401"/>
      <c r="DY583" s="401"/>
      <c r="DZ583" s="401"/>
      <c r="EA583" s="401"/>
      <c r="EB583" s="401"/>
      <c r="EC583" s="401"/>
      <c r="ED583" s="401"/>
      <c r="EE583" s="401"/>
      <c r="EF583" s="401"/>
      <c r="EG583" s="401"/>
      <c r="EH583" s="401"/>
      <c r="EI583" s="401"/>
      <c r="EJ583" s="401"/>
      <c r="EK583" s="401"/>
      <c r="EL583" s="401"/>
      <c r="EM583" s="401"/>
      <c r="EN583" s="401"/>
      <c r="EO583" s="401"/>
      <c r="EP583" s="401"/>
      <c r="EQ583" s="401"/>
      <c r="ER583" s="401"/>
      <c r="ES583" s="401"/>
      <c r="ET583" s="401"/>
      <c r="EU583" s="401"/>
      <c r="EV583" s="401"/>
      <c r="EW583" s="401"/>
      <c r="EX583" s="401"/>
      <c r="EY583" s="401"/>
      <c r="EZ583" s="401"/>
      <c r="FA583" s="401"/>
      <c r="FB583" s="401"/>
      <c r="FC583" s="401"/>
      <c r="FD583" s="401"/>
      <c r="FE583" s="401"/>
      <c r="FF583" s="401"/>
      <c r="FG583" s="401"/>
      <c r="FH583" s="401"/>
      <c r="FI583" s="401"/>
      <c r="FJ583" s="401"/>
      <c r="FK583" s="401"/>
      <c r="FL583" s="401"/>
      <c r="FM583" s="401"/>
      <c r="FN583" s="401"/>
      <c r="FO583" s="401"/>
      <c r="FP583" s="401"/>
      <c r="FQ583" s="401"/>
      <c r="FR583" s="401"/>
      <c r="FS583" s="401"/>
      <c r="FT583" s="401"/>
      <c r="FU583" s="401"/>
      <c r="FV583" s="401"/>
      <c r="FW583" s="401"/>
      <c r="FX583" s="401"/>
      <c r="FY583" s="401"/>
      <c r="FZ583" s="401"/>
      <c r="GA583" s="401"/>
      <c r="GB583" s="401"/>
      <c r="GC583" s="401"/>
      <c r="GD583" s="401"/>
      <c r="GE583" s="401"/>
      <c r="GF583" s="401"/>
      <c r="GG583" s="401"/>
      <c r="GH583" s="401"/>
      <c r="GI583" s="401"/>
      <c r="GJ583" s="401"/>
      <c r="GK583" s="401"/>
      <c r="GL583" s="401"/>
      <c r="GM583" s="401"/>
      <c r="GN583" s="401"/>
      <c r="GO583" s="401"/>
      <c r="GP583" s="401"/>
      <c r="GQ583" s="401"/>
      <c r="GR583" s="401"/>
      <c r="GS583" s="401"/>
      <c r="GT583" s="401"/>
      <c r="GU583" s="401"/>
      <c r="GV583" s="401"/>
      <c r="GW583" s="401"/>
      <c r="GX583" s="401"/>
      <c r="GY583" s="401"/>
      <c r="GZ583" s="401"/>
      <c r="HA583" s="401"/>
      <c r="HB583" s="401"/>
      <c r="HC583" s="401"/>
      <c r="HD583" s="401"/>
      <c r="HE583" s="401"/>
      <c r="HF583" s="401"/>
      <c r="HG583" s="401"/>
      <c r="HH583" s="401"/>
      <c r="HI583" s="401"/>
      <c r="HJ583" s="401"/>
      <c r="HK583" s="401"/>
      <c r="HL583" s="401"/>
      <c r="HM583" s="401"/>
      <c r="HN583" s="401"/>
      <c r="HO583" s="401"/>
      <c r="HP583" s="401"/>
      <c r="HQ583" s="401"/>
      <c r="HR583" s="401"/>
      <c r="HS583" s="401"/>
      <c r="HT583" s="401"/>
      <c r="HU583" s="401"/>
      <c r="HV583" s="401"/>
      <c r="HW583" s="401"/>
      <c r="HX583" s="401"/>
      <c r="HY583" s="401"/>
      <c r="HZ583" s="401"/>
      <c r="IA583" s="401"/>
      <c r="IB583" s="401"/>
      <c r="IC583" s="401"/>
      <c r="ID583" s="401"/>
      <c r="IE583" s="401"/>
      <c r="IF583" s="401"/>
      <c r="IG583" s="401"/>
      <c r="IH583" s="401"/>
      <c r="II583" s="401"/>
      <c r="IJ583" s="401"/>
      <c r="IK583" s="401"/>
      <c r="IL583" s="401"/>
      <c r="IM583" s="401"/>
      <c r="IN583" s="401"/>
      <c r="IO583" s="401"/>
      <c r="IP583" s="401"/>
      <c r="IQ583" s="401"/>
      <c r="IR583" s="401"/>
      <c r="IS583" s="401"/>
      <c r="IT583" s="401"/>
      <c r="IU583" s="401"/>
      <c r="IV583" s="401"/>
      <c r="IW583" s="401"/>
      <c r="IX583" s="401"/>
      <c r="IY583" s="401"/>
      <c r="IZ583" s="401"/>
      <c r="JA583" s="401"/>
      <c r="JB583" s="401"/>
      <c r="JC583" s="401"/>
      <c r="JD583" s="401"/>
      <c r="JE583" s="401"/>
      <c r="JF583" s="401"/>
      <c r="JG583" s="401"/>
      <c r="JH583" s="401"/>
      <c r="JI583" s="401"/>
      <c r="JJ583" s="401"/>
      <c r="JK583" s="401"/>
      <c r="JL583" s="401"/>
      <c r="JM583" s="401"/>
      <c r="JN583" s="401"/>
      <c r="JO583" s="401"/>
      <c r="JP583" s="401"/>
      <c r="JQ583" s="401"/>
      <c r="JR583" s="401"/>
      <c r="JS583" s="401"/>
      <c r="JT583" s="401"/>
      <c r="JU583" s="401"/>
      <c r="JV583" s="401"/>
      <c r="JW583" s="401"/>
      <c r="JX583" s="401"/>
      <c r="JY583" s="401"/>
      <c r="JZ583" s="401"/>
      <c r="KA583" s="401"/>
      <c r="KB583" s="401"/>
      <c r="KC583" s="401"/>
      <c r="KD583" s="401"/>
      <c r="KE583" s="401"/>
      <c r="KF583" s="401"/>
      <c r="KG583" s="401"/>
      <c r="KH583" s="401"/>
      <c r="KI583" s="401"/>
      <c r="KJ583" s="401"/>
      <c r="KK583" s="401"/>
      <c r="KL583" s="401"/>
      <c r="KM583" s="401"/>
      <c r="KN583" s="401"/>
      <c r="KO583" s="401"/>
      <c r="KP583" s="401"/>
      <c r="KQ583" s="401"/>
      <c r="KR583" s="401"/>
      <c r="KS583" s="401"/>
      <c r="KT583" s="401"/>
      <c r="KU583" s="401"/>
      <c r="KV583" s="401"/>
      <c r="KW583" s="401"/>
      <c r="KX583" s="401"/>
      <c r="KY583" s="401"/>
      <c r="KZ583" s="401"/>
      <c r="LA583" s="401"/>
      <c r="LB583" s="401"/>
      <c r="LC583" s="401"/>
      <c r="LD583" s="401"/>
      <c r="LE583" s="401"/>
      <c r="LF583" s="401"/>
      <c r="LG583" s="401"/>
      <c r="LH583" s="401"/>
      <c r="LI583" s="401"/>
      <c r="LJ583" s="401"/>
      <c r="LK583" s="401"/>
      <c r="LL583" s="401"/>
      <c r="LM583" s="401"/>
      <c r="LN583" s="401"/>
      <c r="LO583" s="401"/>
      <c r="LP583" s="401"/>
      <c r="LQ583" s="401"/>
      <c r="LR583" s="401"/>
      <c r="LS583" s="401"/>
      <c r="LT583" s="401"/>
      <c r="LU583" s="401"/>
      <c r="LV583" s="401"/>
      <c r="LW583" s="401"/>
      <c r="LX583" s="401"/>
      <c r="LY583" s="401"/>
      <c r="LZ583" s="401"/>
      <c r="MA583" s="401"/>
      <c r="MB583" s="401"/>
      <c r="MC583" s="401"/>
      <c r="MD583" s="401"/>
      <c r="ME583" s="401"/>
      <c r="MF583" s="401"/>
      <c r="MG583" s="401"/>
      <c r="MH583" s="401"/>
      <c r="MI583" s="401"/>
      <c r="MJ583" s="401"/>
      <c r="MK583" s="401"/>
      <c r="ML583" s="401"/>
      <c r="MM583" s="401"/>
      <c r="MN583" s="401"/>
      <c r="MO583" s="401"/>
      <c r="MP583" s="401"/>
      <c r="MQ583" s="401"/>
      <c r="MR583" s="401"/>
      <c r="MS583" s="401"/>
      <c r="MT583" s="401"/>
      <c r="MU583" s="401"/>
      <c r="MV583" s="401"/>
      <c r="MW583" s="401"/>
      <c r="MX583" s="401"/>
      <c r="MY583" s="401"/>
      <c r="MZ583" s="401"/>
      <c r="NA583" s="401"/>
      <c r="NB583" s="401"/>
      <c r="NC583" s="401"/>
      <c r="ND583" s="401"/>
      <c r="NE583" s="401"/>
      <c r="NF583" s="401"/>
      <c r="NG583" s="401"/>
      <c r="NH583" s="401"/>
      <c r="NI583" s="401"/>
      <c r="NJ583" s="401"/>
      <c r="NK583" s="401"/>
      <c r="NL583" s="401"/>
      <c r="NM583" s="401"/>
      <c r="NN583" s="401"/>
      <c r="NO583" s="401"/>
      <c r="NP583" s="401"/>
      <c r="NQ583" s="401"/>
      <c r="NR583" s="401"/>
      <c r="NS583" s="401"/>
      <c r="NT583" s="401"/>
      <c r="NU583" s="401"/>
      <c r="NV583" s="401"/>
      <c r="NW583" s="401"/>
      <c r="NX583" s="401"/>
      <c r="NY583" s="401"/>
      <c r="NZ583" s="401"/>
      <c r="OA583" s="401"/>
      <c r="OB583" s="401"/>
      <c r="OC583" s="401"/>
      <c r="OD583" s="401"/>
      <c r="OE583" s="401"/>
      <c r="OF583" s="401"/>
      <c r="OG583" s="401"/>
      <c r="OH583" s="401"/>
      <c r="OI583" s="401"/>
      <c r="OJ583" s="401"/>
      <c r="OK583" s="401"/>
      <c r="OL583" s="401"/>
      <c r="OM583" s="401"/>
      <c r="ON583" s="401"/>
      <c r="OO583" s="401"/>
      <c r="OP583" s="401"/>
      <c r="OQ583" s="401"/>
      <c r="OR583" s="401"/>
      <c r="OS583" s="401"/>
      <c r="OT583" s="401"/>
      <c r="OU583" s="401"/>
      <c r="OV583" s="401"/>
      <c r="OW583" s="401"/>
      <c r="OX583" s="401"/>
      <c r="OY583" s="401"/>
      <c r="OZ583" s="401"/>
      <c r="PA583" s="401"/>
      <c r="PB583" s="401"/>
      <c r="PC583" s="401"/>
      <c r="PD583" s="401"/>
      <c r="PE583" s="401"/>
      <c r="PF583" s="401"/>
      <c r="PG583" s="401"/>
      <c r="PH583" s="401"/>
      <c r="PI583" s="401"/>
      <c r="PJ583" s="401"/>
      <c r="PK583" s="401"/>
      <c r="PL583" s="401"/>
      <c r="PM583" s="401"/>
      <c r="PN583" s="401"/>
      <c r="PO583" s="401"/>
      <c r="PP583" s="401"/>
      <c r="PQ583" s="401"/>
      <c r="PR583" s="401"/>
      <c r="PS583" s="401"/>
      <c r="PT583" s="401"/>
      <c r="PU583" s="401"/>
      <c r="PV583" s="401"/>
      <c r="PW583" s="401"/>
      <c r="PX583" s="401"/>
      <c r="PY583" s="401"/>
      <c r="PZ583" s="401"/>
      <c r="QA583" s="401"/>
      <c r="QB583" s="401"/>
      <c r="QC583" s="401"/>
      <c r="QD583" s="401"/>
      <c r="QE583" s="401"/>
      <c r="QF583" s="401"/>
      <c r="QG583" s="401"/>
      <c r="QH583" s="401"/>
      <c r="QI583" s="401"/>
      <c r="QJ583" s="401"/>
      <c r="QK583" s="401"/>
      <c r="QL583" s="401"/>
      <c r="QM583" s="401"/>
      <c r="QN583" s="401"/>
      <c r="QO583" s="401"/>
      <c r="QP583" s="401"/>
      <c r="QQ583" s="401"/>
      <c r="QR583" s="401"/>
      <c r="QS583" s="401"/>
      <c r="QT583" s="401"/>
      <c r="QU583" s="401"/>
      <c r="QV583" s="401"/>
      <c r="QW583" s="401"/>
      <c r="QX583" s="401"/>
      <c r="QY583" s="401"/>
      <c r="QZ583" s="401"/>
      <c r="RA583" s="401"/>
      <c r="RB583" s="401"/>
      <c r="RC583" s="401"/>
      <c r="RD583" s="401"/>
      <c r="RE583" s="401"/>
      <c r="RF583" s="401"/>
      <c r="RG583" s="401"/>
      <c r="RH583" s="401"/>
      <c r="RI583" s="401"/>
      <c r="RJ583" s="401"/>
      <c r="RK583" s="401"/>
      <c r="RL583" s="401"/>
      <c r="RM583" s="401"/>
      <c r="RN583" s="401"/>
      <c r="RO583" s="401"/>
      <c r="RP583" s="401"/>
      <c r="RQ583" s="401"/>
      <c r="RR583" s="401"/>
      <c r="RS583" s="401"/>
      <c r="RT583" s="401"/>
      <c r="RU583" s="401"/>
      <c r="RV583" s="401"/>
      <c r="RW583" s="401"/>
      <c r="RX583" s="401"/>
      <c r="RY583" s="401"/>
      <c r="RZ583" s="401"/>
      <c r="SA583" s="401"/>
      <c r="SB583" s="401"/>
      <c r="SC583" s="401"/>
      <c r="SD583" s="401"/>
      <c r="SE583" s="401"/>
      <c r="SF583" s="401"/>
      <c r="SG583" s="401"/>
      <c r="SH583" s="401"/>
      <c r="SI583" s="401"/>
      <c r="SJ583" s="401"/>
      <c r="SK583" s="401"/>
      <c r="SL583" s="401"/>
      <c r="SM583" s="401"/>
      <c r="SN583" s="401"/>
      <c r="SO583" s="401"/>
      <c r="SP583" s="401"/>
      <c r="SQ583" s="401"/>
      <c r="SR583" s="401"/>
      <c r="SS583" s="401"/>
      <c r="ST583" s="401"/>
      <c r="SU583" s="401"/>
      <c r="SV583" s="401"/>
      <c r="SW583" s="401"/>
      <c r="SX583" s="401"/>
      <c r="SY583" s="401"/>
      <c r="SZ583" s="401"/>
      <c r="TA583" s="401"/>
      <c r="TB583" s="401"/>
      <c r="TC583" s="401"/>
      <c r="TD583" s="401"/>
      <c r="TE583" s="401"/>
      <c r="TF583" s="401"/>
      <c r="TG583" s="401"/>
      <c r="TH583" s="401"/>
      <c r="TI583" s="401"/>
      <c r="TJ583" s="401"/>
      <c r="TK583" s="401"/>
      <c r="TL583" s="401"/>
      <c r="TM583" s="401"/>
      <c r="TN583" s="401"/>
      <c r="TO583" s="401"/>
      <c r="TP583" s="401"/>
      <c r="TQ583" s="401"/>
      <c r="TR583" s="401"/>
      <c r="TS583" s="401"/>
      <c r="TT583" s="401"/>
      <c r="TU583" s="401"/>
      <c r="TV583" s="401"/>
      <c r="TW583" s="401"/>
      <c r="TX583" s="401"/>
      <c r="TY583" s="401"/>
      <c r="TZ583" s="401"/>
      <c r="UA583" s="401"/>
      <c r="UB583" s="401"/>
      <c r="UC583" s="401"/>
      <c r="UD583" s="401"/>
      <c r="UE583" s="401"/>
      <c r="UF583" s="401"/>
      <c r="UG583" s="401"/>
      <c r="UH583" s="401"/>
      <c r="UI583" s="401"/>
      <c r="UJ583" s="401"/>
      <c r="UK583" s="401"/>
      <c r="UL583" s="401"/>
      <c r="UM583" s="401"/>
    </row>
    <row r="584" spans="1:559" s="467" customFormat="1" ht="13.95" customHeight="1">
      <c r="A584" s="953"/>
      <c r="B584" s="450" t="s">
        <v>2015</v>
      </c>
      <c r="C584" s="451" t="s">
        <v>841</v>
      </c>
      <c r="D584" s="451" t="s">
        <v>2024</v>
      </c>
      <c r="E584" s="451" t="s">
        <v>2025</v>
      </c>
      <c r="F584" s="452">
        <v>135.99</v>
      </c>
      <c r="G584" s="452">
        <v>4.03</v>
      </c>
      <c r="H584" s="452">
        <v>12.67</v>
      </c>
      <c r="I584" s="453">
        <f>COUNT(F584:F588)</f>
        <v>5</v>
      </c>
      <c r="J584" s="458">
        <f>AVERAGE(F584:F588)</f>
        <v>98.924000000000007</v>
      </c>
      <c r="K584" s="458">
        <f>STDEV(F584:F588)</f>
        <v>47.984751015296524</v>
      </c>
      <c r="L584" s="459">
        <f>K584/J584</f>
        <v>0.48506682923553962</v>
      </c>
      <c r="M584" s="454">
        <f t="shared" si="272"/>
        <v>0.77245373198214873</v>
      </c>
      <c r="N584" s="455">
        <f t="shared" si="273"/>
        <v>0.78007712988785882</v>
      </c>
      <c r="O584" s="455">
        <f t="shared" si="274"/>
        <v>0.56015425977571764</v>
      </c>
      <c r="P584" s="455">
        <f t="shared" si="275"/>
        <v>0.43984574022428236</v>
      </c>
      <c r="Q584" s="456">
        <f t="shared" si="276"/>
        <v>2.1992287011214118</v>
      </c>
      <c r="R584" s="457">
        <f>COUNT(F584:F588)</f>
        <v>5</v>
      </c>
      <c r="S584" s="458">
        <f>AVERAGE(F584:F588)</f>
        <v>98.924000000000007</v>
      </c>
      <c r="T584" s="458">
        <f>STDEV(F584:F588)</f>
        <v>47.984751015296524</v>
      </c>
      <c r="U584" s="459">
        <f>T584/S584</f>
        <v>0.48506682923553962</v>
      </c>
      <c r="V584" s="460">
        <f t="shared" si="277"/>
        <v>37.066000000000003</v>
      </c>
      <c r="W584" s="460">
        <f t="shared" si="278"/>
        <v>1.5089999999999999</v>
      </c>
      <c r="X584" s="461">
        <f t="shared" si="279"/>
        <v>72.408989282082445</v>
      </c>
      <c r="Y584" s="462" t="str">
        <f t="shared" si="280"/>
        <v>Accept</v>
      </c>
      <c r="Z584" s="461"/>
      <c r="AA584" s="461"/>
      <c r="AB584" s="463"/>
      <c r="AC584" s="463"/>
      <c r="AD584" s="461"/>
      <c r="AE584" s="463"/>
      <c r="AF584" s="464">
        <f>COUNT(F584:F588)</f>
        <v>5</v>
      </c>
      <c r="AG584" s="465">
        <f>AVERAGE(F584:F588)</f>
        <v>98.924000000000007</v>
      </c>
      <c r="AH584" s="465">
        <f>STDEV(F584:F588)</f>
        <v>47.984751015296524</v>
      </c>
      <c r="AI584" s="466">
        <f>AH584/AG584</f>
        <v>0.48506682923553962</v>
      </c>
      <c r="AJ584" s="552"/>
      <c r="AK584" s="552"/>
      <c r="AL584" s="552"/>
      <c r="AM584" s="401"/>
      <c r="AN584" s="401"/>
      <c r="AO584" s="401"/>
      <c r="AP584" s="401"/>
      <c r="AQ584" s="401"/>
      <c r="AR584" s="401"/>
      <c r="AS584" s="401"/>
      <c r="AT584" s="401"/>
      <c r="AU584" s="401"/>
      <c r="AV584" s="401"/>
      <c r="AW584" s="401"/>
      <c r="AX584" s="401"/>
      <c r="AY584" s="401"/>
      <c r="AZ584" s="401"/>
      <c r="BA584" s="401"/>
      <c r="BB584" s="401"/>
      <c r="BC584" s="401"/>
      <c r="BD584" s="401"/>
      <c r="BE584" s="401"/>
      <c r="BF584" s="401"/>
      <c r="BG584" s="401"/>
      <c r="BH584" s="401"/>
      <c r="BI584" s="401"/>
      <c r="BJ584" s="401"/>
      <c r="BK584" s="401"/>
      <c r="BL584" s="401"/>
      <c r="BM584" s="401"/>
      <c r="BN584" s="401"/>
      <c r="BO584" s="401"/>
      <c r="BP584" s="401"/>
      <c r="BQ584" s="401"/>
      <c r="BR584" s="401"/>
      <c r="BS584" s="401"/>
      <c r="BT584" s="401"/>
      <c r="BU584" s="401"/>
      <c r="BV584" s="401"/>
      <c r="BW584" s="401"/>
      <c r="BX584" s="401"/>
      <c r="BY584" s="401"/>
      <c r="BZ584" s="401"/>
      <c r="CA584" s="401"/>
      <c r="CB584" s="401"/>
      <c r="CC584" s="401"/>
      <c r="CD584" s="401"/>
      <c r="CE584" s="401"/>
      <c r="CF584" s="401"/>
      <c r="CG584" s="401"/>
      <c r="CH584" s="401"/>
      <c r="CI584" s="401"/>
      <c r="CJ584" s="401"/>
      <c r="CK584" s="401"/>
      <c r="CL584" s="401"/>
      <c r="CM584" s="401"/>
      <c r="CN584" s="401"/>
      <c r="CO584" s="401"/>
      <c r="CP584" s="401"/>
      <c r="CQ584" s="401"/>
      <c r="CR584" s="401"/>
      <c r="CS584" s="401"/>
      <c r="CT584" s="401"/>
      <c r="CU584" s="401"/>
      <c r="CV584" s="401"/>
      <c r="CW584" s="401"/>
      <c r="CX584" s="401"/>
      <c r="CY584" s="401"/>
      <c r="CZ584" s="401"/>
      <c r="DA584" s="401"/>
      <c r="DB584" s="401"/>
      <c r="DC584" s="401"/>
      <c r="DD584" s="401"/>
      <c r="DE584" s="401"/>
      <c r="DF584" s="401"/>
      <c r="DG584" s="401"/>
      <c r="DH584" s="401"/>
      <c r="DI584" s="401"/>
      <c r="DJ584" s="401"/>
      <c r="DK584" s="401"/>
      <c r="DL584" s="401"/>
      <c r="DM584" s="401"/>
      <c r="DN584" s="401"/>
      <c r="DO584" s="401"/>
      <c r="DP584" s="401"/>
      <c r="DQ584" s="401"/>
      <c r="DR584" s="401"/>
      <c r="DS584" s="401"/>
      <c r="DT584" s="401"/>
      <c r="DU584" s="401"/>
      <c r="DV584" s="401"/>
      <c r="DW584" s="401"/>
      <c r="DX584" s="401"/>
      <c r="DY584" s="401"/>
      <c r="DZ584" s="401"/>
      <c r="EA584" s="401"/>
      <c r="EB584" s="401"/>
      <c r="EC584" s="401"/>
      <c r="ED584" s="401"/>
      <c r="EE584" s="401"/>
      <c r="EF584" s="401"/>
      <c r="EG584" s="401"/>
      <c r="EH584" s="401"/>
      <c r="EI584" s="401"/>
      <c r="EJ584" s="401"/>
      <c r="EK584" s="401"/>
      <c r="EL584" s="401"/>
      <c r="EM584" s="401"/>
      <c r="EN584" s="401"/>
      <c r="EO584" s="401"/>
      <c r="EP584" s="401"/>
      <c r="EQ584" s="401"/>
      <c r="ER584" s="401"/>
      <c r="ES584" s="401"/>
      <c r="ET584" s="401"/>
      <c r="EU584" s="401"/>
      <c r="EV584" s="401"/>
      <c r="EW584" s="401"/>
      <c r="EX584" s="401"/>
      <c r="EY584" s="401"/>
      <c r="EZ584" s="401"/>
      <c r="FA584" s="401"/>
      <c r="FB584" s="401"/>
      <c r="FC584" s="401"/>
      <c r="FD584" s="401"/>
      <c r="FE584" s="401"/>
      <c r="FF584" s="401"/>
      <c r="FG584" s="401"/>
      <c r="FH584" s="401"/>
      <c r="FI584" s="401"/>
      <c r="FJ584" s="401"/>
      <c r="FK584" s="401"/>
      <c r="FL584" s="401"/>
      <c r="FM584" s="401"/>
      <c r="FN584" s="401"/>
      <c r="FO584" s="401"/>
      <c r="FP584" s="401"/>
      <c r="FQ584" s="401"/>
      <c r="FR584" s="401"/>
      <c r="FS584" s="401"/>
      <c r="FT584" s="401"/>
      <c r="FU584" s="401"/>
      <c r="FV584" s="401"/>
      <c r="FW584" s="401"/>
      <c r="FX584" s="401"/>
      <c r="FY584" s="401"/>
      <c r="FZ584" s="401"/>
      <c r="GA584" s="401"/>
      <c r="GB584" s="401"/>
      <c r="GC584" s="401"/>
      <c r="GD584" s="401"/>
      <c r="GE584" s="401"/>
      <c r="GF584" s="401"/>
      <c r="GG584" s="401"/>
      <c r="GH584" s="401"/>
      <c r="GI584" s="401"/>
      <c r="GJ584" s="401"/>
      <c r="GK584" s="401"/>
      <c r="GL584" s="401"/>
      <c r="GM584" s="401"/>
      <c r="GN584" s="401"/>
      <c r="GO584" s="401"/>
      <c r="GP584" s="401"/>
      <c r="GQ584" s="401"/>
      <c r="GR584" s="401"/>
      <c r="GS584" s="401"/>
      <c r="GT584" s="401"/>
      <c r="GU584" s="401"/>
      <c r="GV584" s="401"/>
      <c r="GW584" s="401"/>
      <c r="GX584" s="401"/>
      <c r="GY584" s="401"/>
      <c r="GZ584" s="401"/>
      <c r="HA584" s="401"/>
      <c r="HB584" s="401"/>
      <c r="HC584" s="401"/>
      <c r="HD584" s="401"/>
      <c r="HE584" s="401"/>
      <c r="HF584" s="401"/>
      <c r="HG584" s="401"/>
      <c r="HH584" s="401"/>
      <c r="HI584" s="401"/>
      <c r="HJ584" s="401"/>
      <c r="HK584" s="401"/>
      <c r="HL584" s="401"/>
      <c r="HM584" s="401"/>
      <c r="HN584" s="401"/>
      <c r="HO584" s="401"/>
      <c r="HP584" s="401"/>
      <c r="HQ584" s="401"/>
      <c r="HR584" s="401"/>
      <c r="HS584" s="401"/>
      <c r="HT584" s="401"/>
      <c r="HU584" s="401"/>
      <c r="HV584" s="401"/>
      <c r="HW584" s="401"/>
      <c r="HX584" s="401"/>
      <c r="HY584" s="401"/>
      <c r="HZ584" s="401"/>
      <c r="IA584" s="401"/>
      <c r="IB584" s="401"/>
      <c r="IC584" s="401"/>
      <c r="ID584" s="401"/>
      <c r="IE584" s="401"/>
      <c r="IF584" s="401"/>
      <c r="IG584" s="401"/>
      <c r="IH584" s="401"/>
      <c r="II584" s="401"/>
      <c r="IJ584" s="401"/>
      <c r="IK584" s="401"/>
      <c r="IL584" s="401"/>
      <c r="IM584" s="401"/>
      <c r="IN584" s="401"/>
      <c r="IO584" s="401"/>
      <c r="IP584" s="401"/>
      <c r="IQ584" s="401"/>
      <c r="IR584" s="401"/>
      <c r="IS584" s="401"/>
      <c r="IT584" s="401"/>
      <c r="IU584" s="401"/>
      <c r="IV584" s="401"/>
      <c r="IW584" s="401"/>
      <c r="IX584" s="401"/>
      <c r="IY584" s="401"/>
      <c r="IZ584" s="401"/>
      <c r="JA584" s="401"/>
      <c r="JB584" s="401"/>
      <c r="JC584" s="401"/>
      <c r="JD584" s="401"/>
      <c r="JE584" s="401"/>
      <c r="JF584" s="401"/>
      <c r="JG584" s="401"/>
      <c r="JH584" s="401"/>
      <c r="JI584" s="401"/>
      <c r="JJ584" s="401"/>
      <c r="JK584" s="401"/>
      <c r="JL584" s="401"/>
      <c r="JM584" s="401"/>
      <c r="JN584" s="401"/>
      <c r="JO584" s="401"/>
      <c r="JP584" s="401"/>
      <c r="JQ584" s="401"/>
      <c r="JR584" s="401"/>
      <c r="JS584" s="401"/>
      <c r="JT584" s="401"/>
      <c r="JU584" s="401"/>
      <c r="JV584" s="401"/>
      <c r="JW584" s="401"/>
      <c r="JX584" s="401"/>
      <c r="JY584" s="401"/>
      <c r="JZ584" s="401"/>
      <c r="KA584" s="401"/>
      <c r="KB584" s="401"/>
      <c r="KC584" s="401"/>
      <c r="KD584" s="401"/>
      <c r="KE584" s="401"/>
      <c r="KF584" s="401"/>
      <c r="KG584" s="401"/>
      <c r="KH584" s="401"/>
      <c r="KI584" s="401"/>
      <c r="KJ584" s="401"/>
      <c r="KK584" s="401"/>
      <c r="KL584" s="401"/>
      <c r="KM584" s="401"/>
      <c r="KN584" s="401"/>
      <c r="KO584" s="401"/>
      <c r="KP584" s="401"/>
      <c r="KQ584" s="401"/>
      <c r="KR584" s="401"/>
      <c r="KS584" s="401"/>
      <c r="KT584" s="401"/>
      <c r="KU584" s="401"/>
      <c r="KV584" s="401"/>
      <c r="KW584" s="401"/>
      <c r="KX584" s="401"/>
      <c r="KY584" s="401"/>
      <c r="KZ584" s="401"/>
      <c r="LA584" s="401"/>
      <c r="LB584" s="401"/>
      <c r="LC584" s="401"/>
      <c r="LD584" s="401"/>
      <c r="LE584" s="401"/>
      <c r="LF584" s="401"/>
      <c r="LG584" s="401"/>
      <c r="LH584" s="401"/>
      <c r="LI584" s="401"/>
      <c r="LJ584" s="401"/>
      <c r="LK584" s="401"/>
      <c r="LL584" s="401"/>
      <c r="LM584" s="401"/>
      <c r="LN584" s="401"/>
      <c r="LO584" s="401"/>
      <c r="LP584" s="401"/>
      <c r="LQ584" s="401"/>
      <c r="LR584" s="401"/>
      <c r="LS584" s="401"/>
      <c r="LT584" s="401"/>
      <c r="LU584" s="401"/>
      <c r="LV584" s="401"/>
      <c r="LW584" s="401"/>
      <c r="LX584" s="401"/>
      <c r="LY584" s="401"/>
      <c r="LZ584" s="401"/>
      <c r="MA584" s="401"/>
      <c r="MB584" s="401"/>
      <c r="MC584" s="401"/>
      <c r="MD584" s="401"/>
      <c r="ME584" s="401"/>
      <c r="MF584" s="401"/>
      <c r="MG584" s="401"/>
      <c r="MH584" s="401"/>
      <c r="MI584" s="401"/>
      <c r="MJ584" s="401"/>
      <c r="MK584" s="401"/>
      <c r="ML584" s="401"/>
      <c r="MM584" s="401"/>
      <c r="MN584" s="401"/>
      <c r="MO584" s="401"/>
      <c r="MP584" s="401"/>
      <c r="MQ584" s="401"/>
      <c r="MR584" s="401"/>
      <c r="MS584" s="401"/>
      <c r="MT584" s="401"/>
      <c r="MU584" s="401"/>
      <c r="MV584" s="401"/>
      <c r="MW584" s="401"/>
      <c r="MX584" s="401"/>
      <c r="MY584" s="401"/>
      <c r="MZ584" s="401"/>
      <c r="NA584" s="401"/>
      <c r="NB584" s="401"/>
      <c r="NC584" s="401"/>
      <c r="ND584" s="401"/>
      <c r="NE584" s="401"/>
      <c r="NF584" s="401"/>
      <c r="NG584" s="401"/>
      <c r="NH584" s="401"/>
      <c r="NI584" s="401"/>
      <c r="NJ584" s="401"/>
      <c r="NK584" s="401"/>
      <c r="NL584" s="401"/>
      <c r="NM584" s="401"/>
      <c r="NN584" s="401"/>
      <c r="NO584" s="401"/>
      <c r="NP584" s="401"/>
      <c r="NQ584" s="401"/>
      <c r="NR584" s="401"/>
      <c r="NS584" s="401"/>
      <c r="NT584" s="401"/>
      <c r="NU584" s="401"/>
      <c r="NV584" s="401"/>
      <c r="NW584" s="401"/>
      <c r="NX584" s="401"/>
      <c r="NY584" s="401"/>
      <c r="NZ584" s="401"/>
      <c r="OA584" s="401"/>
      <c r="OB584" s="401"/>
      <c r="OC584" s="401"/>
      <c r="OD584" s="401"/>
      <c r="OE584" s="401"/>
      <c r="OF584" s="401"/>
      <c r="OG584" s="401"/>
      <c r="OH584" s="401"/>
      <c r="OI584" s="401"/>
      <c r="OJ584" s="401"/>
      <c r="OK584" s="401"/>
      <c r="OL584" s="401"/>
      <c r="OM584" s="401"/>
      <c r="ON584" s="401"/>
      <c r="OO584" s="401"/>
      <c r="OP584" s="401"/>
      <c r="OQ584" s="401"/>
      <c r="OR584" s="401"/>
      <c r="OS584" s="401"/>
      <c r="OT584" s="401"/>
      <c r="OU584" s="401"/>
      <c r="OV584" s="401"/>
      <c r="OW584" s="401"/>
      <c r="OX584" s="401"/>
      <c r="OY584" s="401"/>
      <c r="OZ584" s="401"/>
      <c r="PA584" s="401"/>
      <c r="PB584" s="401"/>
      <c r="PC584" s="401"/>
      <c r="PD584" s="401"/>
      <c r="PE584" s="401"/>
      <c r="PF584" s="401"/>
      <c r="PG584" s="401"/>
      <c r="PH584" s="401"/>
      <c r="PI584" s="401"/>
      <c r="PJ584" s="401"/>
      <c r="PK584" s="401"/>
      <c r="PL584" s="401"/>
      <c r="PM584" s="401"/>
      <c r="PN584" s="401"/>
      <c r="PO584" s="401"/>
      <c r="PP584" s="401"/>
      <c r="PQ584" s="401"/>
      <c r="PR584" s="401"/>
      <c r="PS584" s="401"/>
      <c r="PT584" s="401"/>
      <c r="PU584" s="401"/>
      <c r="PV584" s="401"/>
      <c r="PW584" s="401"/>
      <c r="PX584" s="401"/>
      <c r="PY584" s="401"/>
      <c r="PZ584" s="401"/>
      <c r="QA584" s="401"/>
      <c r="QB584" s="401"/>
      <c r="QC584" s="401"/>
      <c r="QD584" s="401"/>
      <c r="QE584" s="401"/>
      <c r="QF584" s="401"/>
      <c r="QG584" s="401"/>
      <c r="QH584" s="401"/>
      <c r="QI584" s="401"/>
      <c r="QJ584" s="401"/>
      <c r="QK584" s="401"/>
      <c r="QL584" s="401"/>
      <c r="QM584" s="401"/>
      <c r="QN584" s="401"/>
      <c r="QO584" s="401"/>
      <c r="QP584" s="401"/>
      <c r="QQ584" s="401"/>
      <c r="QR584" s="401"/>
      <c r="QS584" s="401"/>
      <c r="QT584" s="401"/>
      <c r="QU584" s="401"/>
      <c r="QV584" s="401"/>
      <c r="QW584" s="401"/>
      <c r="QX584" s="401"/>
      <c r="QY584" s="401"/>
      <c r="QZ584" s="401"/>
      <c r="RA584" s="401"/>
      <c r="RB584" s="401"/>
      <c r="RC584" s="401"/>
      <c r="RD584" s="401"/>
      <c r="RE584" s="401"/>
      <c r="RF584" s="401"/>
      <c r="RG584" s="401"/>
      <c r="RH584" s="401"/>
      <c r="RI584" s="401"/>
      <c r="RJ584" s="401"/>
      <c r="RK584" s="401"/>
      <c r="RL584" s="401"/>
      <c r="RM584" s="401"/>
      <c r="RN584" s="401"/>
      <c r="RO584" s="401"/>
      <c r="RP584" s="401"/>
      <c r="RQ584" s="401"/>
      <c r="RR584" s="401"/>
      <c r="RS584" s="401"/>
      <c r="RT584" s="401"/>
      <c r="RU584" s="401"/>
      <c r="RV584" s="401"/>
      <c r="RW584" s="401"/>
      <c r="RX584" s="401"/>
      <c r="RY584" s="401"/>
      <c r="RZ584" s="401"/>
      <c r="SA584" s="401"/>
      <c r="SB584" s="401"/>
      <c r="SC584" s="401"/>
      <c r="SD584" s="401"/>
      <c r="SE584" s="401"/>
      <c r="SF584" s="401"/>
      <c r="SG584" s="401"/>
      <c r="SH584" s="401"/>
      <c r="SI584" s="401"/>
      <c r="SJ584" s="401"/>
      <c r="SK584" s="401"/>
      <c r="SL584" s="401"/>
      <c r="SM584" s="401"/>
      <c r="SN584" s="401"/>
      <c r="SO584" s="401"/>
      <c r="SP584" s="401"/>
      <c r="SQ584" s="401"/>
      <c r="SR584" s="401"/>
      <c r="SS584" s="401"/>
      <c r="ST584" s="401"/>
      <c r="SU584" s="401"/>
      <c r="SV584" s="401"/>
      <c r="SW584" s="401"/>
      <c r="SX584" s="401"/>
      <c r="SY584" s="401"/>
      <c r="SZ584" s="401"/>
      <c r="TA584" s="401"/>
      <c r="TB584" s="401"/>
      <c r="TC584" s="401"/>
      <c r="TD584" s="401"/>
      <c r="TE584" s="401"/>
      <c r="TF584" s="401"/>
      <c r="TG584" s="401"/>
      <c r="TH584" s="401"/>
      <c r="TI584" s="401"/>
      <c r="TJ584" s="401"/>
      <c r="TK584" s="401"/>
      <c r="TL584" s="401"/>
      <c r="TM584" s="401"/>
      <c r="TN584" s="401"/>
      <c r="TO584" s="401"/>
      <c r="TP584" s="401"/>
      <c r="TQ584" s="401"/>
      <c r="TR584" s="401"/>
      <c r="TS584" s="401"/>
      <c r="TT584" s="401"/>
      <c r="TU584" s="401"/>
      <c r="TV584" s="401"/>
      <c r="TW584" s="401"/>
      <c r="TX584" s="401"/>
      <c r="TY584" s="401"/>
      <c r="TZ584" s="401"/>
      <c r="UA584" s="401"/>
      <c r="UB584" s="401"/>
      <c r="UC584" s="401"/>
      <c r="UD584" s="401"/>
      <c r="UE584" s="401"/>
      <c r="UF584" s="401"/>
      <c r="UG584" s="401"/>
      <c r="UH584" s="401"/>
      <c r="UI584" s="401"/>
      <c r="UJ584" s="401"/>
      <c r="UK584" s="401"/>
      <c r="UL584" s="401"/>
      <c r="UM584" s="401"/>
    </row>
    <row r="585" spans="1:559" s="401" customFormat="1" ht="13.95" customHeight="1">
      <c r="A585" s="953"/>
      <c r="B585" s="468" t="s">
        <v>2015</v>
      </c>
      <c r="C585" s="469" t="s">
        <v>841</v>
      </c>
      <c r="D585" s="469" t="s">
        <v>2026</v>
      </c>
      <c r="E585" s="469" t="s">
        <v>2027</v>
      </c>
      <c r="F585" s="470">
        <v>139.34</v>
      </c>
      <c r="G585" s="470">
        <v>4.38</v>
      </c>
      <c r="H585" s="470">
        <v>13.07</v>
      </c>
      <c r="I585" s="471">
        <f t="shared" ref="I585:L588" si="303">I584</f>
        <v>5</v>
      </c>
      <c r="J585" s="472">
        <f t="shared" si="303"/>
        <v>98.924000000000007</v>
      </c>
      <c r="K585" s="472">
        <f t="shared" si="303"/>
        <v>47.984751015296524</v>
      </c>
      <c r="L585" s="473">
        <f t="shared" si="303"/>
        <v>0.48506682923553962</v>
      </c>
      <c r="M585" s="474">
        <f t="shared" si="272"/>
        <v>0.84226757761265092</v>
      </c>
      <c r="N585" s="475">
        <f t="shared" si="273"/>
        <v>0.80018090249816343</v>
      </c>
      <c r="O585" s="475">
        <f t="shared" si="274"/>
        <v>0.60036180499632685</v>
      </c>
      <c r="P585" s="475">
        <f t="shared" si="275"/>
        <v>0.39963819500367315</v>
      </c>
      <c r="Q585" s="476">
        <f t="shared" si="276"/>
        <v>1.9981909750183657</v>
      </c>
      <c r="R585" s="477"/>
      <c r="S585" s="472"/>
      <c r="T585" s="472"/>
      <c r="U585" s="473"/>
      <c r="V585" s="478">
        <f t="shared" si="277"/>
        <v>40.415999999999997</v>
      </c>
      <c r="W585" s="478">
        <f t="shared" si="278"/>
        <v>1.5089999999999999</v>
      </c>
      <c r="X585" s="479">
        <f t="shared" si="279"/>
        <v>72.408989282082445</v>
      </c>
      <c r="Y585" s="480" t="str">
        <f t="shared" si="280"/>
        <v>Accept</v>
      </c>
      <c r="Z585" s="479"/>
      <c r="AA585" s="479"/>
      <c r="AB585" s="481"/>
      <c r="AC585" s="481"/>
      <c r="AD585" s="479"/>
      <c r="AE585" s="481"/>
      <c r="AF585" s="464"/>
      <c r="AG585" s="482"/>
      <c r="AH585" s="482"/>
      <c r="AI585" s="483"/>
      <c r="AJ585" s="552"/>
      <c r="AK585" s="552"/>
      <c r="AL585" s="552"/>
    </row>
    <row r="586" spans="1:559" s="401" customFormat="1" ht="13.95" customHeight="1">
      <c r="A586" s="953"/>
      <c r="B586" s="468" t="s">
        <v>2015</v>
      </c>
      <c r="C586" s="469" t="s">
        <v>841</v>
      </c>
      <c r="D586" s="469" t="s">
        <v>2028</v>
      </c>
      <c r="E586" s="469" t="s">
        <v>2029</v>
      </c>
      <c r="F586" s="470">
        <v>125.13</v>
      </c>
      <c r="G586" s="470">
        <v>4.13</v>
      </c>
      <c r="H586" s="470">
        <v>11.77</v>
      </c>
      <c r="I586" s="471">
        <f t="shared" si="303"/>
        <v>5</v>
      </c>
      <c r="J586" s="472">
        <f t="shared" si="303"/>
        <v>98.924000000000007</v>
      </c>
      <c r="K586" s="472">
        <f t="shared" si="303"/>
        <v>47.984751015296524</v>
      </c>
      <c r="L586" s="473">
        <f t="shared" si="303"/>
        <v>0.48506682923553962</v>
      </c>
      <c r="M586" s="474">
        <f t="shared" si="272"/>
        <v>0.54613183241580376</v>
      </c>
      <c r="N586" s="475">
        <f t="shared" si="273"/>
        <v>0.70751234009307418</v>
      </c>
      <c r="O586" s="475">
        <f t="shared" si="274"/>
        <v>0.41502468018614835</v>
      </c>
      <c r="P586" s="475">
        <f t="shared" si="275"/>
        <v>0.58497531981385165</v>
      </c>
      <c r="Q586" s="476">
        <f t="shared" si="276"/>
        <v>2.9248765990692585</v>
      </c>
      <c r="R586" s="477"/>
      <c r="S586" s="472"/>
      <c r="T586" s="472"/>
      <c r="U586" s="473"/>
      <c r="V586" s="478">
        <f t="shared" si="277"/>
        <v>26.205999999999989</v>
      </c>
      <c r="W586" s="478">
        <f t="shared" si="278"/>
        <v>1.5089999999999999</v>
      </c>
      <c r="X586" s="479">
        <f t="shared" si="279"/>
        <v>72.408989282082445</v>
      </c>
      <c r="Y586" s="480" t="str">
        <f t="shared" si="280"/>
        <v>Accept</v>
      </c>
      <c r="Z586" s="479"/>
      <c r="AA586" s="479"/>
      <c r="AB586" s="481"/>
      <c r="AC586" s="481"/>
      <c r="AD586" s="479"/>
      <c r="AE586" s="481"/>
      <c r="AF586" s="464"/>
      <c r="AG586" s="482"/>
      <c r="AH586" s="482"/>
      <c r="AI586" s="483"/>
      <c r="AJ586" s="552"/>
      <c r="AK586" s="552"/>
      <c r="AL586" s="552"/>
    </row>
    <row r="587" spans="1:559" s="401" customFormat="1" ht="13.95" customHeight="1">
      <c r="A587" s="953"/>
      <c r="B587" s="468" t="s">
        <v>2015</v>
      </c>
      <c r="C587" s="469" t="s">
        <v>841</v>
      </c>
      <c r="D587" s="469" t="s">
        <v>2030</v>
      </c>
      <c r="E587" s="469" t="s">
        <v>2031</v>
      </c>
      <c r="F587" s="470">
        <v>38.700000000000003</v>
      </c>
      <c r="G587" s="470">
        <v>1.48</v>
      </c>
      <c r="H587" s="470">
        <v>3.65</v>
      </c>
      <c r="I587" s="471">
        <f t="shared" si="303"/>
        <v>5</v>
      </c>
      <c r="J587" s="472">
        <f t="shared" si="303"/>
        <v>98.924000000000007</v>
      </c>
      <c r="K587" s="472">
        <f t="shared" si="303"/>
        <v>47.984751015296524</v>
      </c>
      <c r="L587" s="473">
        <f t="shared" si="303"/>
        <v>0.48506682923553962</v>
      </c>
      <c r="M587" s="474">
        <f t="shared" si="272"/>
        <v>1.2550653848511555</v>
      </c>
      <c r="N587" s="475">
        <f t="shared" si="273"/>
        <v>0.10472751254268861</v>
      </c>
      <c r="O587" s="475">
        <f t="shared" si="274"/>
        <v>0.79054497491462272</v>
      </c>
      <c r="P587" s="475">
        <f t="shared" si="275"/>
        <v>0.20945502508537722</v>
      </c>
      <c r="Q587" s="476">
        <f t="shared" si="276"/>
        <v>1.0472751254268862</v>
      </c>
      <c r="R587" s="477"/>
      <c r="S587" s="472"/>
      <c r="T587" s="472"/>
      <c r="U587" s="473"/>
      <c r="V587" s="478">
        <f t="shared" si="277"/>
        <v>60.224000000000004</v>
      </c>
      <c r="W587" s="478">
        <f t="shared" si="278"/>
        <v>1.5089999999999999</v>
      </c>
      <c r="X587" s="479">
        <f t="shared" si="279"/>
        <v>72.408989282082445</v>
      </c>
      <c r="Y587" s="480" t="str">
        <f t="shared" si="280"/>
        <v>Accept</v>
      </c>
      <c r="Z587" s="479"/>
      <c r="AA587" s="479"/>
      <c r="AB587" s="481"/>
      <c r="AC587" s="481"/>
      <c r="AD587" s="479"/>
      <c r="AE587" s="481"/>
      <c r="AF587" s="464"/>
      <c r="AG587" s="482"/>
      <c r="AH587" s="482"/>
      <c r="AI587" s="483"/>
      <c r="AJ587" s="552"/>
      <c r="AK587" s="552"/>
      <c r="AL587" s="552"/>
    </row>
    <row r="588" spans="1:559" s="501" customFormat="1" ht="13.95" customHeight="1">
      <c r="A588" s="953"/>
      <c r="B588" s="484" t="s">
        <v>2015</v>
      </c>
      <c r="C588" s="485" t="s">
        <v>841</v>
      </c>
      <c r="D588" s="485" t="s">
        <v>2032</v>
      </c>
      <c r="E588" s="485" t="s">
        <v>2033</v>
      </c>
      <c r="F588" s="486">
        <v>55.46</v>
      </c>
      <c r="G588" s="486">
        <v>2.11</v>
      </c>
      <c r="H588" s="486">
        <v>5.24</v>
      </c>
      <c r="I588" s="487">
        <f t="shared" si="303"/>
        <v>5</v>
      </c>
      <c r="J588" s="488">
        <f t="shared" si="303"/>
        <v>98.924000000000007</v>
      </c>
      <c r="K588" s="488">
        <f t="shared" si="303"/>
        <v>47.984751015296524</v>
      </c>
      <c r="L588" s="489">
        <f t="shared" si="303"/>
        <v>0.48506682923553962</v>
      </c>
      <c r="M588" s="490">
        <f t="shared" si="272"/>
        <v>0.90578775715944848</v>
      </c>
      <c r="N588" s="491">
        <f t="shared" si="273"/>
        <v>0.18252410115734527</v>
      </c>
      <c r="O588" s="491">
        <f t="shared" si="274"/>
        <v>0.6349517976853094</v>
      </c>
      <c r="P588" s="491">
        <f t="shared" si="275"/>
        <v>0.36504820231469054</v>
      </c>
      <c r="Q588" s="492">
        <f t="shared" si="276"/>
        <v>1.8252410115734528</v>
      </c>
      <c r="R588" s="493"/>
      <c r="S588" s="488"/>
      <c r="T588" s="488"/>
      <c r="U588" s="489"/>
      <c r="V588" s="494">
        <f t="shared" si="277"/>
        <v>43.464000000000006</v>
      </c>
      <c r="W588" s="494">
        <f t="shared" si="278"/>
        <v>1.5089999999999999</v>
      </c>
      <c r="X588" s="495">
        <f t="shared" si="279"/>
        <v>72.408989282082445</v>
      </c>
      <c r="Y588" s="496" t="str">
        <f t="shared" si="280"/>
        <v>Accept</v>
      </c>
      <c r="Z588" s="495"/>
      <c r="AA588" s="495"/>
      <c r="AB588" s="497"/>
      <c r="AC588" s="497"/>
      <c r="AD588" s="495"/>
      <c r="AE588" s="497"/>
      <c r="AF588" s="498"/>
      <c r="AG588" s="499"/>
      <c r="AH588" s="499"/>
      <c r="AI588" s="500"/>
      <c r="AJ588" s="552"/>
      <c r="AK588" s="552"/>
      <c r="AL588" s="552"/>
      <c r="AM588" s="401"/>
      <c r="AN588" s="401"/>
      <c r="AO588" s="401"/>
      <c r="AP588" s="401"/>
      <c r="AQ588" s="401"/>
      <c r="AR588" s="401"/>
      <c r="AS588" s="401"/>
      <c r="AT588" s="401"/>
      <c r="AU588" s="401"/>
      <c r="AV588" s="401"/>
      <c r="AW588" s="401"/>
      <c r="AX588" s="401"/>
      <c r="AY588" s="401"/>
      <c r="AZ588" s="401"/>
      <c r="BA588" s="401"/>
      <c r="BB588" s="401"/>
      <c r="BC588" s="401"/>
      <c r="BD588" s="401"/>
      <c r="BE588" s="401"/>
      <c r="BF588" s="401"/>
      <c r="BG588" s="401"/>
      <c r="BH588" s="401"/>
      <c r="BI588" s="401"/>
      <c r="BJ588" s="401"/>
      <c r="BK588" s="401"/>
      <c r="BL588" s="401"/>
      <c r="BM588" s="401"/>
      <c r="BN588" s="401"/>
      <c r="BO588" s="401"/>
      <c r="BP588" s="401"/>
      <c r="BQ588" s="401"/>
      <c r="BR588" s="401"/>
      <c r="BS588" s="401"/>
      <c r="BT588" s="401"/>
      <c r="BU588" s="401"/>
      <c r="BV588" s="401"/>
      <c r="BW588" s="401"/>
      <c r="BX588" s="401"/>
      <c r="BY588" s="401"/>
      <c r="BZ588" s="401"/>
      <c r="CA588" s="401"/>
      <c r="CB588" s="401"/>
      <c r="CC588" s="401"/>
      <c r="CD588" s="401"/>
      <c r="CE588" s="401"/>
      <c r="CF588" s="401"/>
      <c r="CG588" s="401"/>
      <c r="CH588" s="401"/>
      <c r="CI588" s="401"/>
      <c r="CJ588" s="401"/>
      <c r="CK588" s="401"/>
      <c r="CL588" s="401"/>
      <c r="CM588" s="401"/>
      <c r="CN588" s="401"/>
      <c r="CO588" s="401"/>
      <c r="CP588" s="401"/>
      <c r="CQ588" s="401"/>
      <c r="CR588" s="401"/>
      <c r="CS588" s="401"/>
      <c r="CT588" s="401"/>
      <c r="CU588" s="401"/>
      <c r="CV588" s="401"/>
      <c r="CW588" s="401"/>
      <c r="CX588" s="401"/>
      <c r="CY588" s="401"/>
      <c r="CZ588" s="401"/>
      <c r="DA588" s="401"/>
      <c r="DB588" s="401"/>
      <c r="DC588" s="401"/>
      <c r="DD588" s="401"/>
      <c r="DE588" s="401"/>
      <c r="DF588" s="401"/>
      <c r="DG588" s="401"/>
      <c r="DH588" s="401"/>
      <c r="DI588" s="401"/>
      <c r="DJ588" s="401"/>
      <c r="DK588" s="401"/>
      <c r="DL588" s="401"/>
      <c r="DM588" s="401"/>
      <c r="DN588" s="401"/>
      <c r="DO588" s="401"/>
      <c r="DP588" s="401"/>
      <c r="DQ588" s="401"/>
      <c r="DR588" s="401"/>
      <c r="DS588" s="401"/>
      <c r="DT588" s="401"/>
      <c r="DU588" s="401"/>
      <c r="DV588" s="401"/>
      <c r="DW588" s="401"/>
      <c r="DX588" s="401"/>
      <c r="DY588" s="401"/>
      <c r="DZ588" s="401"/>
      <c r="EA588" s="401"/>
      <c r="EB588" s="401"/>
      <c r="EC588" s="401"/>
      <c r="ED588" s="401"/>
      <c r="EE588" s="401"/>
      <c r="EF588" s="401"/>
      <c r="EG588" s="401"/>
      <c r="EH588" s="401"/>
      <c r="EI588" s="401"/>
      <c r="EJ588" s="401"/>
      <c r="EK588" s="401"/>
      <c r="EL588" s="401"/>
      <c r="EM588" s="401"/>
      <c r="EN588" s="401"/>
      <c r="EO588" s="401"/>
      <c r="EP588" s="401"/>
      <c r="EQ588" s="401"/>
      <c r="ER588" s="401"/>
      <c r="ES588" s="401"/>
      <c r="ET588" s="401"/>
      <c r="EU588" s="401"/>
      <c r="EV588" s="401"/>
      <c r="EW588" s="401"/>
      <c r="EX588" s="401"/>
      <c r="EY588" s="401"/>
      <c r="EZ588" s="401"/>
      <c r="FA588" s="401"/>
      <c r="FB588" s="401"/>
      <c r="FC588" s="401"/>
      <c r="FD588" s="401"/>
      <c r="FE588" s="401"/>
      <c r="FF588" s="401"/>
      <c r="FG588" s="401"/>
      <c r="FH588" s="401"/>
      <c r="FI588" s="401"/>
      <c r="FJ588" s="401"/>
      <c r="FK588" s="401"/>
      <c r="FL588" s="401"/>
      <c r="FM588" s="401"/>
      <c r="FN588" s="401"/>
      <c r="FO588" s="401"/>
      <c r="FP588" s="401"/>
      <c r="FQ588" s="401"/>
      <c r="FR588" s="401"/>
      <c r="FS588" s="401"/>
      <c r="FT588" s="401"/>
      <c r="FU588" s="401"/>
      <c r="FV588" s="401"/>
      <c r="FW588" s="401"/>
      <c r="FX588" s="401"/>
      <c r="FY588" s="401"/>
      <c r="FZ588" s="401"/>
      <c r="GA588" s="401"/>
      <c r="GB588" s="401"/>
      <c r="GC588" s="401"/>
      <c r="GD588" s="401"/>
      <c r="GE588" s="401"/>
      <c r="GF588" s="401"/>
      <c r="GG588" s="401"/>
      <c r="GH588" s="401"/>
      <c r="GI588" s="401"/>
      <c r="GJ588" s="401"/>
      <c r="GK588" s="401"/>
      <c r="GL588" s="401"/>
      <c r="GM588" s="401"/>
      <c r="GN588" s="401"/>
      <c r="GO588" s="401"/>
      <c r="GP588" s="401"/>
      <c r="GQ588" s="401"/>
      <c r="GR588" s="401"/>
      <c r="GS588" s="401"/>
      <c r="GT588" s="401"/>
      <c r="GU588" s="401"/>
      <c r="GV588" s="401"/>
      <c r="GW588" s="401"/>
      <c r="GX588" s="401"/>
      <c r="GY588" s="401"/>
      <c r="GZ588" s="401"/>
      <c r="HA588" s="401"/>
      <c r="HB588" s="401"/>
      <c r="HC588" s="401"/>
      <c r="HD588" s="401"/>
      <c r="HE588" s="401"/>
      <c r="HF588" s="401"/>
      <c r="HG588" s="401"/>
      <c r="HH588" s="401"/>
      <c r="HI588" s="401"/>
      <c r="HJ588" s="401"/>
      <c r="HK588" s="401"/>
      <c r="HL588" s="401"/>
      <c r="HM588" s="401"/>
      <c r="HN588" s="401"/>
      <c r="HO588" s="401"/>
      <c r="HP588" s="401"/>
      <c r="HQ588" s="401"/>
      <c r="HR588" s="401"/>
      <c r="HS588" s="401"/>
      <c r="HT588" s="401"/>
      <c r="HU588" s="401"/>
      <c r="HV588" s="401"/>
      <c r="HW588" s="401"/>
      <c r="HX588" s="401"/>
      <c r="HY588" s="401"/>
      <c r="HZ588" s="401"/>
      <c r="IA588" s="401"/>
      <c r="IB588" s="401"/>
      <c r="IC588" s="401"/>
      <c r="ID588" s="401"/>
      <c r="IE588" s="401"/>
      <c r="IF588" s="401"/>
      <c r="IG588" s="401"/>
      <c r="IH588" s="401"/>
      <c r="II588" s="401"/>
      <c r="IJ588" s="401"/>
      <c r="IK588" s="401"/>
      <c r="IL588" s="401"/>
      <c r="IM588" s="401"/>
      <c r="IN588" s="401"/>
      <c r="IO588" s="401"/>
      <c r="IP588" s="401"/>
      <c r="IQ588" s="401"/>
      <c r="IR588" s="401"/>
      <c r="IS588" s="401"/>
      <c r="IT588" s="401"/>
      <c r="IU588" s="401"/>
      <c r="IV588" s="401"/>
      <c r="IW588" s="401"/>
      <c r="IX588" s="401"/>
      <c r="IY588" s="401"/>
      <c r="IZ588" s="401"/>
      <c r="JA588" s="401"/>
      <c r="JB588" s="401"/>
      <c r="JC588" s="401"/>
      <c r="JD588" s="401"/>
      <c r="JE588" s="401"/>
      <c r="JF588" s="401"/>
      <c r="JG588" s="401"/>
      <c r="JH588" s="401"/>
      <c r="JI588" s="401"/>
      <c r="JJ588" s="401"/>
      <c r="JK588" s="401"/>
      <c r="JL588" s="401"/>
      <c r="JM588" s="401"/>
      <c r="JN588" s="401"/>
      <c r="JO588" s="401"/>
      <c r="JP588" s="401"/>
      <c r="JQ588" s="401"/>
      <c r="JR588" s="401"/>
      <c r="JS588" s="401"/>
      <c r="JT588" s="401"/>
      <c r="JU588" s="401"/>
      <c r="JV588" s="401"/>
      <c r="JW588" s="401"/>
      <c r="JX588" s="401"/>
      <c r="JY588" s="401"/>
      <c r="JZ588" s="401"/>
      <c r="KA588" s="401"/>
      <c r="KB588" s="401"/>
      <c r="KC588" s="401"/>
      <c r="KD588" s="401"/>
      <c r="KE588" s="401"/>
      <c r="KF588" s="401"/>
      <c r="KG588" s="401"/>
      <c r="KH588" s="401"/>
      <c r="KI588" s="401"/>
      <c r="KJ588" s="401"/>
      <c r="KK588" s="401"/>
      <c r="KL588" s="401"/>
      <c r="KM588" s="401"/>
      <c r="KN588" s="401"/>
      <c r="KO588" s="401"/>
      <c r="KP588" s="401"/>
      <c r="KQ588" s="401"/>
      <c r="KR588" s="401"/>
      <c r="KS588" s="401"/>
      <c r="KT588" s="401"/>
      <c r="KU588" s="401"/>
      <c r="KV588" s="401"/>
      <c r="KW588" s="401"/>
      <c r="KX588" s="401"/>
      <c r="KY588" s="401"/>
      <c r="KZ588" s="401"/>
      <c r="LA588" s="401"/>
      <c r="LB588" s="401"/>
      <c r="LC588" s="401"/>
      <c r="LD588" s="401"/>
      <c r="LE588" s="401"/>
      <c r="LF588" s="401"/>
      <c r="LG588" s="401"/>
      <c r="LH588" s="401"/>
      <c r="LI588" s="401"/>
      <c r="LJ588" s="401"/>
      <c r="LK588" s="401"/>
      <c r="LL588" s="401"/>
      <c r="LM588" s="401"/>
      <c r="LN588" s="401"/>
      <c r="LO588" s="401"/>
      <c r="LP588" s="401"/>
      <c r="LQ588" s="401"/>
      <c r="LR588" s="401"/>
      <c r="LS588" s="401"/>
      <c r="LT588" s="401"/>
      <c r="LU588" s="401"/>
      <c r="LV588" s="401"/>
      <c r="LW588" s="401"/>
      <c r="LX588" s="401"/>
      <c r="LY588" s="401"/>
      <c r="LZ588" s="401"/>
      <c r="MA588" s="401"/>
      <c r="MB588" s="401"/>
      <c r="MC588" s="401"/>
      <c r="MD588" s="401"/>
      <c r="ME588" s="401"/>
      <c r="MF588" s="401"/>
      <c r="MG588" s="401"/>
      <c r="MH588" s="401"/>
      <c r="MI588" s="401"/>
      <c r="MJ588" s="401"/>
      <c r="MK588" s="401"/>
      <c r="ML588" s="401"/>
      <c r="MM588" s="401"/>
      <c r="MN588" s="401"/>
      <c r="MO588" s="401"/>
      <c r="MP588" s="401"/>
      <c r="MQ588" s="401"/>
      <c r="MR588" s="401"/>
      <c r="MS588" s="401"/>
      <c r="MT588" s="401"/>
      <c r="MU588" s="401"/>
      <c r="MV588" s="401"/>
      <c r="MW588" s="401"/>
      <c r="MX588" s="401"/>
      <c r="MY588" s="401"/>
      <c r="MZ588" s="401"/>
      <c r="NA588" s="401"/>
      <c r="NB588" s="401"/>
      <c r="NC588" s="401"/>
      <c r="ND588" s="401"/>
      <c r="NE588" s="401"/>
      <c r="NF588" s="401"/>
      <c r="NG588" s="401"/>
      <c r="NH588" s="401"/>
      <c r="NI588" s="401"/>
      <c r="NJ588" s="401"/>
      <c r="NK588" s="401"/>
      <c r="NL588" s="401"/>
      <c r="NM588" s="401"/>
      <c r="NN588" s="401"/>
      <c r="NO588" s="401"/>
      <c r="NP588" s="401"/>
      <c r="NQ588" s="401"/>
      <c r="NR588" s="401"/>
      <c r="NS588" s="401"/>
      <c r="NT588" s="401"/>
      <c r="NU588" s="401"/>
      <c r="NV588" s="401"/>
      <c r="NW588" s="401"/>
      <c r="NX588" s="401"/>
      <c r="NY588" s="401"/>
      <c r="NZ588" s="401"/>
      <c r="OA588" s="401"/>
      <c r="OB588" s="401"/>
      <c r="OC588" s="401"/>
      <c r="OD588" s="401"/>
      <c r="OE588" s="401"/>
      <c r="OF588" s="401"/>
      <c r="OG588" s="401"/>
      <c r="OH588" s="401"/>
      <c r="OI588" s="401"/>
      <c r="OJ588" s="401"/>
      <c r="OK588" s="401"/>
      <c r="OL588" s="401"/>
      <c r="OM588" s="401"/>
      <c r="ON588" s="401"/>
      <c r="OO588" s="401"/>
      <c r="OP588" s="401"/>
      <c r="OQ588" s="401"/>
      <c r="OR588" s="401"/>
      <c r="OS588" s="401"/>
      <c r="OT588" s="401"/>
      <c r="OU588" s="401"/>
      <c r="OV588" s="401"/>
      <c r="OW588" s="401"/>
      <c r="OX588" s="401"/>
      <c r="OY588" s="401"/>
      <c r="OZ588" s="401"/>
      <c r="PA588" s="401"/>
      <c r="PB588" s="401"/>
      <c r="PC588" s="401"/>
      <c r="PD588" s="401"/>
      <c r="PE588" s="401"/>
      <c r="PF588" s="401"/>
      <c r="PG588" s="401"/>
      <c r="PH588" s="401"/>
      <c r="PI588" s="401"/>
      <c r="PJ588" s="401"/>
      <c r="PK588" s="401"/>
      <c r="PL588" s="401"/>
      <c r="PM588" s="401"/>
      <c r="PN588" s="401"/>
      <c r="PO588" s="401"/>
      <c r="PP588" s="401"/>
      <c r="PQ588" s="401"/>
      <c r="PR588" s="401"/>
      <c r="PS588" s="401"/>
      <c r="PT588" s="401"/>
      <c r="PU588" s="401"/>
      <c r="PV588" s="401"/>
      <c r="PW588" s="401"/>
      <c r="PX588" s="401"/>
      <c r="PY588" s="401"/>
      <c r="PZ588" s="401"/>
      <c r="QA588" s="401"/>
      <c r="QB588" s="401"/>
      <c r="QC588" s="401"/>
      <c r="QD588" s="401"/>
      <c r="QE588" s="401"/>
      <c r="QF588" s="401"/>
      <c r="QG588" s="401"/>
      <c r="QH588" s="401"/>
      <c r="QI588" s="401"/>
      <c r="QJ588" s="401"/>
      <c r="QK588" s="401"/>
      <c r="QL588" s="401"/>
      <c r="QM588" s="401"/>
      <c r="QN588" s="401"/>
      <c r="QO588" s="401"/>
      <c r="QP588" s="401"/>
      <c r="QQ588" s="401"/>
      <c r="QR588" s="401"/>
      <c r="QS588" s="401"/>
      <c r="QT588" s="401"/>
      <c r="QU588" s="401"/>
      <c r="QV588" s="401"/>
      <c r="QW588" s="401"/>
      <c r="QX588" s="401"/>
      <c r="QY588" s="401"/>
      <c r="QZ588" s="401"/>
      <c r="RA588" s="401"/>
      <c r="RB588" s="401"/>
      <c r="RC588" s="401"/>
      <c r="RD588" s="401"/>
      <c r="RE588" s="401"/>
      <c r="RF588" s="401"/>
      <c r="RG588" s="401"/>
      <c r="RH588" s="401"/>
      <c r="RI588" s="401"/>
      <c r="RJ588" s="401"/>
      <c r="RK588" s="401"/>
      <c r="RL588" s="401"/>
      <c r="RM588" s="401"/>
      <c r="RN588" s="401"/>
      <c r="RO588" s="401"/>
      <c r="RP588" s="401"/>
      <c r="RQ588" s="401"/>
      <c r="RR588" s="401"/>
      <c r="RS588" s="401"/>
      <c r="RT588" s="401"/>
      <c r="RU588" s="401"/>
      <c r="RV588" s="401"/>
      <c r="RW588" s="401"/>
      <c r="RX588" s="401"/>
      <c r="RY588" s="401"/>
      <c r="RZ588" s="401"/>
      <c r="SA588" s="401"/>
      <c r="SB588" s="401"/>
      <c r="SC588" s="401"/>
      <c r="SD588" s="401"/>
      <c r="SE588" s="401"/>
      <c r="SF588" s="401"/>
      <c r="SG588" s="401"/>
      <c r="SH588" s="401"/>
      <c r="SI588" s="401"/>
      <c r="SJ588" s="401"/>
      <c r="SK588" s="401"/>
      <c r="SL588" s="401"/>
      <c r="SM588" s="401"/>
      <c r="SN588" s="401"/>
      <c r="SO588" s="401"/>
      <c r="SP588" s="401"/>
      <c r="SQ588" s="401"/>
      <c r="SR588" s="401"/>
      <c r="SS588" s="401"/>
      <c r="ST588" s="401"/>
      <c r="SU588" s="401"/>
      <c r="SV588" s="401"/>
      <c r="SW588" s="401"/>
      <c r="SX588" s="401"/>
      <c r="SY588" s="401"/>
      <c r="SZ588" s="401"/>
      <c r="TA588" s="401"/>
      <c r="TB588" s="401"/>
      <c r="TC588" s="401"/>
      <c r="TD588" s="401"/>
      <c r="TE588" s="401"/>
      <c r="TF588" s="401"/>
      <c r="TG588" s="401"/>
      <c r="TH588" s="401"/>
      <c r="TI588" s="401"/>
      <c r="TJ588" s="401"/>
      <c r="TK588" s="401"/>
      <c r="TL588" s="401"/>
      <c r="TM588" s="401"/>
      <c r="TN588" s="401"/>
      <c r="TO588" s="401"/>
      <c r="TP588" s="401"/>
      <c r="TQ588" s="401"/>
      <c r="TR588" s="401"/>
      <c r="TS588" s="401"/>
      <c r="TT588" s="401"/>
      <c r="TU588" s="401"/>
      <c r="TV588" s="401"/>
      <c r="TW588" s="401"/>
      <c r="TX588" s="401"/>
      <c r="TY588" s="401"/>
      <c r="TZ588" s="401"/>
      <c r="UA588" s="401"/>
      <c r="UB588" s="401"/>
      <c r="UC588" s="401"/>
      <c r="UD588" s="401"/>
      <c r="UE588" s="401"/>
      <c r="UF588" s="401"/>
      <c r="UG588" s="401"/>
      <c r="UH588" s="401"/>
      <c r="UI588" s="401"/>
      <c r="UJ588" s="401"/>
      <c r="UK588" s="401"/>
      <c r="UL588" s="401"/>
      <c r="UM588" s="401"/>
    </row>
    <row r="589" spans="1:559" s="467" customFormat="1" ht="13.95" customHeight="1">
      <c r="A589" s="953"/>
      <c r="B589" s="450" t="s">
        <v>2015</v>
      </c>
      <c r="C589" s="451" t="s">
        <v>2034</v>
      </c>
      <c r="D589" s="451" t="s">
        <v>2035</v>
      </c>
      <c r="E589" s="451" t="s">
        <v>2036</v>
      </c>
      <c r="F589" s="452">
        <v>255.69</v>
      </c>
      <c r="G589" s="452">
        <v>35.520000000000003</v>
      </c>
      <c r="H589" s="452">
        <v>42.47</v>
      </c>
      <c r="I589" s="453">
        <f>COUNT(F589:F593)</f>
        <v>5</v>
      </c>
      <c r="J589" s="458">
        <f>AVERAGE(F589:F593)</f>
        <v>140.90600000000001</v>
      </c>
      <c r="K589" s="458">
        <f>STDEV(F589:F593)</f>
        <v>86.413366037899507</v>
      </c>
      <c r="L589" s="459">
        <f>K589/J589</f>
        <v>0.61326959844080098</v>
      </c>
      <c r="M589" s="454">
        <f t="shared" si="272"/>
        <v>1.328313029140163</v>
      </c>
      <c r="N589" s="455">
        <f t="shared" si="273"/>
        <v>0.9079626413785935</v>
      </c>
      <c r="O589" s="455">
        <f t="shared" si="274"/>
        <v>0.81592528275718701</v>
      </c>
      <c r="P589" s="455">
        <f t="shared" si="275"/>
        <v>0.18407471724281299</v>
      </c>
      <c r="Q589" s="456">
        <f t="shared" si="276"/>
        <v>0.92037358621406495</v>
      </c>
      <c r="R589" s="457">
        <f>COUNT(F589:F593)</f>
        <v>5</v>
      </c>
      <c r="S589" s="458">
        <f>AVERAGE(F589:F593)</f>
        <v>140.90600000000001</v>
      </c>
      <c r="T589" s="458">
        <f>STDEV(F589:F593)</f>
        <v>86.413366037899507</v>
      </c>
      <c r="U589" s="459">
        <f>T589/S589</f>
        <v>0.61326959844080098</v>
      </c>
      <c r="V589" s="460">
        <f t="shared" si="277"/>
        <v>114.78399999999999</v>
      </c>
      <c r="W589" s="460">
        <f t="shared" si="278"/>
        <v>1.5089999999999999</v>
      </c>
      <c r="X589" s="461">
        <f t="shared" si="279"/>
        <v>130.39776935119033</v>
      </c>
      <c r="Y589" s="462" t="str">
        <f t="shared" si="280"/>
        <v>Accept</v>
      </c>
      <c r="Z589" s="461"/>
      <c r="AA589" s="461"/>
      <c r="AB589" s="463"/>
      <c r="AC589" s="463"/>
      <c r="AD589" s="461"/>
      <c r="AE589" s="463"/>
      <c r="AF589" s="464">
        <f>COUNT(F589:F593)</f>
        <v>5</v>
      </c>
      <c r="AG589" s="465">
        <f>AVERAGE(F589:F593)</f>
        <v>140.90600000000001</v>
      </c>
      <c r="AH589" s="465">
        <f>STDEV(F589:F593)</f>
        <v>86.413366037899507</v>
      </c>
      <c r="AI589" s="466">
        <f>AH589/AG589</f>
        <v>0.61326959844080098</v>
      </c>
      <c r="AJ589" s="552"/>
      <c r="AK589" s="552"/>
      <c r="AL589" s="552"/>
      <c r="AM589" s="401"/>
      <c r="AN589" s="401"/>
      <c r="AO589" s="401"/>
      <c r="AP589" s="401"/>
      <c r="AQ589" s="401"/>
      <c r="AR589" s="401"/>
      <c r="AS589" s="401"/>
      <c r="AT589" s="401"/>
      <c r="AU589" s="401"/>
      <c r="AV589" s="401"/>
      <c r="AW589" s="401"/>
      <c r="AX589" s="401"/>
      <c r="AY589" s="401"/>
      <c r="AZ589" s="401"/>
      <c r="BA589" s="401"/>
      <c r="BB589" s="401"/>
      <c r="BC589" s="401"/>
      <c r="BD589" s="401"/>
      <c r="BE589" s="401"/>
      <c r="BF589" s="401"/>
      <c r="BG589" s="401"/>
      <c r="BH589" s="401"/>
      <c r="BI589" s="401"/>
      <c r="BJ589" s="401"/>
      <c r="BK589" s="401"/>
      <c r="BL589" s="401"/>
      <c r="BM589" s="401"/>
      <c r="BN589" s="401"/>
      <c r="BO589" s="401"/>
      <c r="BP589" s="401"/>
      <c r="BQ589" s="401"/>
      <c r="BR589" s="401"/>
      <c r="BS589" s="401"/>
      <c r="BT589" s="401"/>
      <c r="BU589" s="401"/>
      <c r="BV589" s="401"/>
      <c r="BW589" s="401"/>
      <c r="BX589" s="401"/>
      <c r="BY589" s="401"/>
      <c r="BZ589" s="401"/>
      <c r="CA589" s="401"/>
      <c r="CB589" s="401"/>
      <c r="CC589" s="401"/>
      <c r="CD589" s="401"/>
      <c r="CE589" s="401"/>
      <c r="CF589" s="401"/>
      <c r="CG589" s="401"/>
      <c r="CH589" s="401"/>
      <c r="CI589" s="401"/>
      <c r="CJ589" s="401"/>
      <c r="CK589" s="401"/>
      <c r="CL589" s="401"/>
      <c r="CM589" s="401"/>
      <c r="CN589" s="401"/>
      <c r="CO589" s="401"/>
      <c r="CP589" s="401"/>
      <c r="CQ589" s="401"/>
      <c r="CR589" s="401"/>
      <c r="CS589" s="401"/>
      <c r="CT589" s="401"/>
      <c r="CU589" s="401"/>
      <c r="CV589" s="401"/>
      <c r="CW589" s="401"/>
      <c r="CX589" s="401"/>
      <c r="CY589" s="401"/>
      <c r="CZ589" s="401"/>
      <c r="DA589" s="401"/>
      <c r="DB589" s="401"/>
      <c r="DC589" s="401"/>
      <c r="DD589" s="401"/>
      <c r="DE589" s="401"/>
      <c r="DF589" s="401"/>
      <c r="DG589" s="401"/>
      <c r="DH589" s="401"/>
      <c r="DI589" s="401"/>
      <c r="DJ589" s="401"/>
      <c r="DK589" s="401"/>
      <c r="DL589" s="401"/>
      <c r="DM589" s="401"/>
      <c r="DN589" s="401"/>
      <c r="DO589" s="401"/>
      <c r="DP589" s="401"/>
      <c r="DQ589" s="401"/>
      <c r="DR589" s="401"/>
      <c r="DS589" s="401"/>
      <c r="DT589" s="401"/>
      <c r="DU589" s="401"/>
      <c r="DV589" s="401"/>
      <c r="DW589" s="401"/>
      <c r="DX589" s="401"/>
      <c r="DY589" s="401"/>
      <c r="DZ589" s="401"/>
      <c r="EA589" s="401"/>
      <c r="EB589" s="401"/>
      <c r="EC589" s="401"/>
      <c r="ED589" s="401"/>
      <c r="EE589" s="401"/>
      <c r="EF589" s="401"/>
      <c r="EG589" s="401"/>
      <c r="EH589" s="401"/>
      <c r="EI589" s="401"/>
      <c r="EJ589" s="401"/>
      <c r="EK589" s="401"/>
      <c r="EL589" s="401"/>
      <c r="EM589" s="401"/>
      <c r="EN589" s="401"/>
      <c r="EO589" s="401"/>
      <c r="EP589" s="401"/>
      <c r="EQ589" s="401"/>
      <c r="ER589" s="401"/>
      <c r="ES589" s="401"/>
      <c r="ET589" s="401"/>
      <c r="EU589" s="401"/>
      <c r="EV589" s="401"/>
      <c r="EW589" s="401"/>
      <c r="EX589" s="401"/>
      <c r="EY589" s="401"/>
      <c r="EZ589" s="401"/>
      <c r="FA589" s="401"/>
      <c r="FB589" s="401"/>
      <c r="FC589" s="401"/>
      <c r="FD589" s="401"/>
      <c r="FE589" s="401"/>
      <c r="FF589" s="401"/>
      <c r="FG589" s="401"/>
      <c r="FH589" s="401"/>
      <c r="FI589" s="401"/>
      <c r="FJ589" s="401"/>
      <c r="FK589" s="401"/>
      <c r="FL589" s="401"/>
      <c r="FM589" s="401"/>
      <c r="FN589" s="401"/>
      <c r="FO589" s="401"/>
      <c r="FP589" s="401"/>
      <c r="FQ589" s="401"/>
      <c r="FR589" s="401"/>
      <c r="FS589" s="401"/>
      <c r="FT589" s="401"/>
      <c r="FU589" s="401"/>
      <c r="FV589" s="401"/>
      <c r="FW589" s="401"/>
      <c r="FX589" s="401"/>
      <c r="FY589" s="401"/>
      <c r="FZ589" s="401"/>
      <c r="GA589" s="401"/>
      <c r="GB589" s="401"/>
      <c r="GC589" s="401"/>
      <c r="GD589" s="401"/>
      <c r="GE589" s="401"/>
      <c r="GF589" s="401"/>
      <c r="GG589" s="401"/>
      <c r="GH589" s="401"/>
      <c r="GI589" s="401"/>
      <c r="GJ589" s="401"/>
      <c r="GK589" s="401"/>
      <c r="GL589" s="401"/>
      <c r="GM589" s="401"/>
      <c r="GN589" s="401"/>
      <c r="GO589" s="401"/>
      <c r="GP589" s="401"/>
      <c r="GQ589" s="401"/>
      <c r="GR589" s="401"/>
      <c r="GS589" s="401"/>
      <c r="GT589" s="401"/>
      <c r="GU589" s="401"/>
      <c r="GV589" s="401"/>
      <c r="GW589" s="401"/>
      <c r="GX589" s="401"/>
      <c r="GY589" s="401"/>
      <c r="GZ589" s="401"/>
      <c r="HA589" s="401"/>
      <c r="HB589" s="401"/>
      <c r="HC589" s="401"/>
      <c r="HD589" s="401"/>
      <c r="HE589" s="401"/>
      <c r="HF589" s="401"/>
      <c r="HG589" s="401"/>
      <c r="HH589" s="401"/>
      <c r="HI589" s="401"/>
      <c r="HJ589" s="401"/>
      <c r="HK589" s="401"/>
      <c r="HL589" s="401"/>
      <c r="HM589" s="401"/>
      <c r="HN589" s="401"/>
      <c r="HO589" s="401"/>
      <c r="HP589" s="401"/>
      <c r="HQ589" s="401"/>
      <c r="HR589" s="401"/>
      <c r="HS589" s="401"/>
      <c r="HT589" s="401"/>
      <c r="HU589" s="401"/>
      <c r="HV589" s="401"/>
      <c r="HW589" s="401"/>
      <c r="HX589" s="401"/>
      <c r="HY589" s="401"/>
      <c r="HZ589" s="401"/>
      <c r="IA589" s="401"/>
      <c r="IB589" s="401"/>
      <c r="IC589" s="401"/>
      <c r="ID589" s="401"/>
      <c r="IE589" s="401"/>
      <c r="IF589" s="401"/>
      <c r="IG589" s="401"/>
      <c r="IH589" s="401"/>
      <c r="II589" s="401"/>
      <c r="IJ589" s="401"/>
      <c r="IK589" s="401"/>
      <c r="IL589" s="401"/>
      <c r="IM589" s="401"/>
      <c r="IN589" s="401"/>
      <c r="IO589" s="401"/>
      <c r="IP589" s="401"/>
      <c r="IQ589" s="401"/>
      <c r="IR589" s="401"/>
      <c r="IS589" s="401"/>
      <c r="IT589" s="401"/>
      <c r="IU589" s="401"/>
      <c r="IV589" s="401"/>
      <c r="IW589" s="401"/>
      <c r="IX589" s="401"/>
      <c r="IY589" s="401"/>
      <c r="IZ589" s="401"/>
      <c r="JA589" s="401"/>
      <c r="JB589" s="401"/>
      <c r="JC589" s="401"/>
      <c r="JD589" s="401"/>
      <c r="JE589" s="401"/>
      <c r="JF589" s="401"/>
      <c r="JG589" s="401"/>
      <c r="JH589" s="401"/>
      <c r="JI589" s="401"/>
      <c r="JJ589" s="401"/>
      <c r="JK589" s="401"/>
      <c r="JL589" s="401"/>
      <c r="JM589" s="401"/>
      <c r="JN589" s="401"/>
      <c r="JO589" s="401"/>
      <c r="JP589" s="401"/>
      <c r="JQ589" s="401"/>
      <c r="JR589" s="401"/>
      <c r="JS589" s="401"/>
      <c r="JT589" s="401"/>
      <c r="JU589" s="401"/>
      <c r="JV589" s="401"/>
      <c r="JW589" s="401"/>
      <c r="JX589" s="401"/>
      <c r="JY589" s="401"/>
      <c r="JZ589" s="401"/>
      <c r="KA589" s="401"/>
      <c r="KB589" s="401"/>
      <c r="KC589" s="401"/>
      <c r="KD589" s="401"/>
      <c r="KE589" s="401"/>
      <c r="KF589" s="401"/>
      <c r="KG589" s="401"/>
      <c r="KH589" s="401"/>
      <c r="KI589" s="401"/>
      <c r="KJ589" s="401"/>
      <c r="KK589" s="401"/>
      <c r="KL589" s="401"/>
      <c r="KM589" s="401"/>
      <c r="KN589" s="401"/>
      <c r="KO589" s="401"/>
      <c r="KP589" s="401"/>
      <c r="KQ589" s="401"/>
      <c r="KR589" s="401"/>
      <c r="KS589" s="401"/>
      <c r="KT589" s="401"/>
      <c r="KU589" s="401"/>
      <c r="KV589" s="401"/>
      <c r="KW589" s="401"/>
      <c r="KX589" s="401"/>
      <c r="KY589" s="401"/>
      <c r="KZ589" s="401"/>
      <c r="LA589" s="401"/>
      <c r="LB589" s="401"/>
      <c r="LC589" s="401"/>
      <c r="LD589" s="401"/>
      <c r="LE589" s="401"/>
      <c r="LF589" s="401"/>
      <c r="LG589" s="401"/>
      <c r="LH589" s="401"/>
      <c r="LI589" s="401"/>
      <c r="LJ589" s="401"/>
      <c r="LK589" s="401"/>
      <c r="LL589" s="401"/>
      <c r="LM589" s="401"/>
      <c r="LN589" s="401"/>
      <c r="LO589" s="401"/>
      <c r="LP589" s="401"/>
      <c r="LQ589" s="401"/>
      <c r="LR589" s="401"/>
      <c r="LS589" s="401"/>
      <c r="LT589" s="401"/>
      <c r="LU589" s="401"/>
      <c r="LV589" s="401"/>
      <c r="LW589" s="401"/>
      <c r="LX589" s="401"/>
      <c r="LY589" s="401"/>
      <c r="LZ589" s="401"/>
      <c r="MA589" s="401"/>
      <c r="MB589" s="401"/>
      <c r="MC589" s="401"/>
      <c r="MD589" s="401"/>
      <c r="ME589" s="401"/>
      <c r="MF589" s="401"/>
      <c r="MG589" s="401"/>
      <c r="MH589" s="401"/>
      <c r="MI589" s="401"/>
      <c r="MJ589" s="401"/>
      <c r="MK589" s="401"/>
      <c r="ML589" s="401"/>
      <c r="MM589" s="401"/>
      <c r="MN589" s="401"/>
      <c r="MO589" s="401"/>
      <c r="MP589" s="401"/>
      <c r="MQ589" s="401"/>
      <c r="MR589" s="401"/>
      <c r="MS589" s="401"/>
      <c r="MT589" s="401"/>
      <c r="MU589" s="401"/>
      <c r="MV589" s="401"/>
      <c r="MW589" s="401"/>
      <c r="MX589" s="401"/>
      <c r="MY589" s="401"/>
      <c r="MZ589" s="401"/>
      <c r="NA589" s="401"/>
      <c r="NB589" s="401"/>
      <c r="NC589" s="401"/>
      <c r="ND589" s="401"/>
      <c r="NE589" s="401"/>
      <c r="NF589" s="401"/>
      <c r="NG589" s="401"/>
      <c r="NH589" s="401"/>
      <c r="NI589" s="401"/>
      <c r="NJ589" s="401"/>
      <c r="NK589" s="401"/>
      <c r="NL589" s="401"/>
      <c r="NM589" s="401"/>
      <c r="NN589" s="401"/>
      <c r="NO589" s="401"/>
      <c r="NP589" s="401"/>
      <c r="NQ589" s="401"/>
      <c r="NR589" s="401"/>
      <c r="NS589" s="401"/>
      <c r="NT589" s="401"/>
      <c r="NU589" s="401"/>
      <c r="NV589" s="401"/>
      <c r="NW589" s="401"/>
      <c r="NX589" s="401"/>
      <c r="NY589" s="401"/>
      <c r="NZ589" s="401"/>
      <c r="OA589" s="401"/>
      <c r="OB589" s="401"/>
      <c r="OC589" s="401"/>
      <c r="OD589" s="401"/>
      <c r="OE589" s="401"/>
      <c r="OF589" s="401"/>
      <c r="OG589" s="401"/>
      <c r="OH589" s="401"/>
      <c r="OI589" s="401"/>
      <c r="OJ589" s="401"/>
      <c r="OK589" s="401"/>
      <c r="OL589" s="401"/>
      <c r="OM589" s="401"/>
      <c r="ON589" s="401"/>
      <c r="OO589" s="401"/>
      <c r="OP589" s="401"/>
      <c r="OQ589" s="401"/>
      <c r="OR589" s="401"/>
      <c r="OS589" s="401"/>
      <c r="OT589" s="401"/>
      <c r="OU589" s="401"/>
      <c r="OV589" s="401"/>
      <c r="OW589" s="401"/>
      <c r="OX589" s="401"/>
      <c r="OY589" s="401"/>
      <c r="OZ589" s="401"/>
      <c r="PA589" s="401"/>
      <c r="PB589" s="401"/>
      <c r="PC589" s="401"/>
      <c r="PD589" s="401"/>
      <c r="PE589" s="401"/>
      <c r="PF589" s="401"/>
      <c r="PG589" s="401"/>
      <c r="PH589" s="401"/>
      <c r="PI589" s="401"/>
      <c r="PJ589" s="401"/>
      <c r="PK589" s="401"/>
      <c r="PL589" s="401"/>
      <c r="PM589" s="401"/>
      <c r="PN589" s="401"/>
      <c r="PO589" s="401"/>
      <c r="PP589" s="401"/>
      <c r="PQ589" s="401"/>
      <c r="PR589" s="401"/>
      <c r="PS589" s="401"/>
      <c r="PT589" s="401"/>
      <c r="PU589" s="401"/>
      <c r="PV589" s="401"/>
      <c r="PW589" s="401"/>
      <c r="PX589" s="401"/>
      <c r="PY589" s="401"/>
      <c r="PZ589" s="401"/>
      <c r="QA589" s="401"/>
      <c r="QB589" s="401"/>
      <c r="QC589" s="401"/>
      <c r="QD589" s="401"/>
      <c r="QE589" s="401"/>
      <c r="QF589" s="401"/>
      <c r="QG589" s="401"/>
      <c r="QH589" s="401"/>
      <c r="QI589" s="401"/>
      <c r="QJ589" s="401"/>
      <c r="QK589" s="401"/>
      <c r="QL589" s="401"/>
      <c r="QM589" s="401"/>
      <c r="QN589" s="401"/>
      <c r="QO589" s="401"/>
      <c r="QP589" s="401"/>
      <c r="QQ589" s="401"/>
      <c r="QR589" s="401"/>
      <c r="QS589" s="401"/>
      <c r="QT589" s="401"/>
      <c r="QU589" s="401"/>
      <c r="QV589" s="401"/>
      <c r="QW589" s="401"/>
      <c r="QX589" s="401"/>
      <c r="QY589" s="401"/>
      <c r="QZ589" s="401"/>
      <c r="RA589" s="401"/>
      <c r="RB589" s="401"/>
      <c r="RC589" s="401"/>
      <c r="RD589" s="401"/>
      <c r="RE589" s="401"/>
      <c r="RF589" s="401"/>
      <c r="RG589" s="401"/>
      <c r="RH589" s="401"/>
      <c r="RI589" s="401"/>
      <c r="RJ589" s="401"/>
      <c r="RK589" s="401"/>
      <c r="RL589" s="401"/>
      <c r="RM589" s="401"/>
      <c r="RN589" s="401"/>
      <c r="RO589" s="401"/>
      <c r="RP589" s="401"/>
      <c r="RQ589" s="401"/>
      <c r="RR589" s="401"/>
      <c r="RS589" s="401"/>
      <c r="RT589" s="401"/>
      <c r="RU589" s="401"/>
      <c r="RV589" s="401"/>
      <c r="RW589" s="401"/>
      <c r="RX589" s="401"/>
      <c r="RY589" s="401"/>
      <c r="RZ589" s="401"/>
      <c r="SA589" s="401"/>
      <c r="SB589" s="401"/>
      <c r="SC589" s="401"/>
      <c r="SD589" s="401"/>
      <c r="SE589" s="401"/>
      <c r="SF589" s="401"/>
      <c r="SG589" s="401"/>
      <c r="SH589" s="401"/>
      <c r="SI589" s="401"/>
      <c r="SJ589" s="401"/>
      <c r="SK589" s="401"/>
      <c r="SL589" s="401"/>
      <c r="SM589" s="401"/>
      <c r="SN589" s="401"/>
      <c r="SO589" s="401"/>
      <c r="SP589" s="401"/>
      <c r="SQ589" s="401"/>
      <c r="SR589" s="401"/>
      <c r="SS589" s="401"/>
      <c r="ST589" s="401"/>
      <c r="SU589" s="401"/>
      <c r="SV589" s="401"/>
      <c r="SW589" s="401"/>
      <c r="SX589" s="401"/>
      <c r="SY589" s="401"/>
      <c r="SZ589" s="401"/>
      <c r="TA589" s="401"/>
      <c r="TB589" s="401"/>
      <c r="TC589" s="401"/>
      <c r="TD589" s="401"/>
      <c r="TE589" s="401"/>
      <c r="TF589" s="401"/>
      <c r="TG589" s="401"/>
      <c r="TH589" s="401"/>
      <c r="TI589" s="401"/>
      <c r="TJ589" s="401"/>
      <c r="TK589" s="401"/>
      <c r="TL589" s="401"/>
      <c r="TM589" s="401"/>
      <c r="TN589" s="401"/>
      <c r="TO589" s="401"/>
      <c r="TP589" s="401"/>
      <c r="TQ589" s="401"/>
      <c r="TR589" s="401"/>
      <c r="TS589" s="401"/>
      <c r="TT589" s="401"/>
      <c r="TU589" s="401"/>
      <c r="TV589" s="401"/>
      <c r="TW589" s="401"/>
      <c r="TX589" s="401"/>
      <c r="TY589" s="401"/>
      <c r="TZ589" s="401"/>
      <c r="UA589" s="401"/>
      <c r="UB589" s="401"/>
      <c r="UC589" s="401"/>
      <c r="UD589" s="401"/>
      <c r="UE589" s="401"/>
      <c r="UF589" s="401"/>
      <c r="UG589" s="401"/>
      <c r="UH589" s="401"/>
      <c r="UI589" s="401"/>
      <c r="UJ589" s="401"/>
      <c r="UK589" s="401"/>
      <c r="UL589" s="401"/>
      <c r="UM589" s="401"/>
    </row>
    <row r="590" spans="1:559" s="401" customFormat="1" ht="13.95" customHeight="1">
      <c r="A590" s="953"/>
      <c r="B590" s="468" t="s">
        <v>2015</v>
      </c>
      <c r="C590" s="469" t="s">
        <v>2034</v>
      </c>
      <c r="D590" s="469" t="s">
        <v>2037</v>
      </c>
      <c r="E590" s="469" t="s">
        <v>2038</v>
      </c>
      <c r="F590" s="470">
        <v>150.30000000000001</v>
      </c>
      <c r="G590" s="470">
        <v>4.7300000000000004</v>
      </c>
      <c r="H590" s="470">
        <v>14.14</v>
      </c>
      <c r="I590" s="471">
        <f t="shared" ref="I590:L593" si="304">I589</f>
        <v>5</v>
      </c>
      <c r="J590" s="472">
        <f t="shared" si="304"/>
        <v>140.90600000000001</v>
      </c>
      <c r="K590" s="472">
        <f t="shared" si="304"/>
        <v>86.413366037899507</v>
      </c>
      <c r="L590" s="473">
        <f t="shared" si="304"/>
        <v>0.61326959844080098</v>
      </c>
      <c r="M590" s="474">
        <f t="shared" si="272"/>
        <v>0.10871003446249217</v>
      </c>
      <c r="N590" s="475">
        <f t="shared" si="273"/>
        <v>0.54328375866068246</v>
      </c>
      <c r="O590" s="475">
        <f t="shared" si="274"/>
        <v>8.6567517321364917E-2</v>
      </c>
      <c r="P590" s="475">
        <f t="shared" si="275"/>
        <v>0.91343248267863508</v>
      </c>
      <c r="Q590" s="476">
        <f t="shared" si="276"/>
        <v>4.5671624133931754</v>
      </c>
      <c r="R590" s="477"/>
      <c r="S590" s="472"/>
      <c r="T590" s="472"/>
      <c r="U590" s="473"/>
      <c r="V590" s="478">
        <f t="shared" si="277"/>
        <v>9.3940000000000055</v>
      </c>
      <c r="W590" s="478">
        <f t="shared" si="278"/>
        <v>1.5089999999999999</v>
      </c>
      <c r="X590" s="479">
        <f t="shared" si="279"/>
        <v>130.39776935119033</v>
      </c>
      <c r="Y590" s="480" t="str">
        <f t="shared" si="280"/>
        <v>Accept</v>
      </c>
      <c r="Z590" s="479"/>
      <c r="AA590" s="479"/>
      <c r="AB590" s="481"/>
      <c r="AC590" s="481"/>
      <c r="AD590" s="479"/>
      <c r="AE590" s="481"/>
      <c r="AF590" s="464"/>
      <c r="AG590" s="482"/>
      <c r="AH590" s="482"/>
      <c r="AI590" s="483"/>
      <c r="AJ590" s="552"/>
      <c r="AK590" s="552"/>
      <c r="AL590" s="552"/>
    </row>
    <row r="591" spans="1:559" s="401" customFormat="1" ht="13.95" customHeight="1">
      <c r="A591" s="953"/>
      <c r="B591" s="468" t="s">
        <v>2015</v>
      </c>
      <c r="C591" s="469" t="s">
        <v>2034</v>
      </c>
      <c r="D591" s="469" t="s">
        <v>2039</v>
      </c>
      <c r="E591" s="469" t="s">
        <v>2040</v>
      </c>
      <c r="F591" s="470">
        <v>55.43</v>
      </c>
      <c r="G591" s="470">
        <v>2.91</v>
      </c>
      <c r="H591" s="470">
        <v>5.61</v>
      </c>
      <c r="I591" s="471">
        <f t="shared" si="304"/>
        <v>5</v>
      </c>
      <c r="J591" s="472">
        <f t="shared" si="304"/>
        <v>140.90600000000001</v>
      </c>
      <c r="K591" s="472">
        <f t="shared" si="304"/>
        <v>86.413366037899507</v>
      </c>
      <c r="L591" s="473">
        <f t="shared" si="304"/>
        <v>0.61326959844080098</v>
      </c>
      <c r="M591" s="474">
        <f t="shared" si="272"/>
        <v>0.98915253414051252</v>
      </c>
      <c r="N591" s="475">
        <f t="shared" si="273"/>
        <v>0.16129425887188251</v>
      </c>
      <c r="O591" s="475">
        <f t="shared" si="274"/>
        <v>0.67741148225623493</v>
      </c>
      <c r="P591" s="475">
        <f t="shared" si="275"/>
        <v>0.32258851774376501</v>
      </c>
      <c r="Q591" s="476">
        <f t="shared" si="276"/>
        <v>1.6129425887188251</v>
      </c>
      <c r="R591" s="477"/>
      <c r="S591" s="472"/>
      <c r="T591" s="472"/>
      <c r="U591" s="473"/>
      <c r="V591" s="478">
        <f t="shared" si="277"/>
        <v>85.475999999999999</v>
      </c>
      <c r="W591" s="478">
        <f t="shared" si="278"/>
        <v>1.5089999999999999</v>
      </c>
      <c r="X591" s="479">
        <f t="shared" si="279"/>
        <v>130.39776935119033</v>
      </c>
      <c r="Y591" s="480" t="str">
        <f t="shared" si="280"/>
        <v>Accept</v>
      </c>
      <c r="Z591" s="479"/>
      <c r="AA591" s="479"/>
      <c r="AB591" s="481"/>
      <c r="AC591" s="481"/>
      <c r="AD591" s="479"/>
      <c r="AE591" s="481"/>
      <c r="AF591" s="464"/>
      <c r="AG591" s="482"/>
      <c r="AH591" s="482"/>
      <c r="AI591" s="483"/>
      <c r="AJ591" s="552"/>
      <c r="AK591" s="552"/>
      <c r="AL591" s="552"/>
    </row>
    <row r="592" spans="1:559" s="401" customFormat="1" ht="13.95" customHeight="1">
      <c r="A592" s="953"/>
      <c r="B592" s="468" t="s">
        <v>2015</v>
      </c>
      <c r="C592" s="469" t="s">
        <v>2034</v>
      </c>
      <c r="D592" s="469" t="s">
        <v>2041</v>
      </c>
      <c r="E592" s="469" t="s">
        <v>2042</v>
      </c>
      <c r="F592" s="470">
        <v>56.17</v>
      </c>
      <c r="G592" s="470">
        <v>2.5299999999999998</v>
      </c>
      <c r="H592" s="470">
        <v>5.48</v>
      </c>
      <c r="I592" s="471">
        <f t="shared" si="304"/>
        <v>5</v>
      </c>
      <c r="J592" s="472">
        <f t="shared" si="304"/>
        <v>140.90600000000001</v>
      </c>
      <c r="K592" s="472">
        <f t="shared" si="304"/>
        <v>86.413366037899507</v>
      </c>
      <c r="L592" s="473">
        <f t="shared" si="304"/>
        <v>0.61326959844080098</v>
      </c>
      <c r="M592" s="474">
        <f t="shared" ref="M592:M655" si="305">ABS(F592-J592)/K592</f>
        <v>0.98058904409343528</v>
      </c>
      <c r="N592" s="475">
        <f t="shared" ref="N592:N655" si="306">NORMDIST(F592,J592,K592,TRUE)</f>
        <v>0.16339771961714608</v>
      </c>
      <c r="O592" s="475">
        <f t="shared" ref="O592:O655" si="307">IF(N592&gt;0.5,2*(N592-0.5),2*(0.5-N592))</f>
        <v>0.67320456076570778</v>
      </c>
      <c r="P592" s="475">
        <f t="shared" ref="P592:P655" si="308">IF(N592&gt;0.5,2*(1-N592),2*N592)</f>
        <v>0.32679543923429216</v>
      </c>
      <c r="Q592" s="476">
        <f t="shared" ref="Q592:Q655" si="309">I592*P592</f>
        <v>1.6339771961714609</v>
      </c>
      <c r="R592" s="477"/>
      <c r="S592" s="472"/>
      <c r="T592" s="472"/>
      <c r="U592" s="473"/>
      <c r="V592" s="478">
        <f t="shared" ref="V592:V655" si="310">ABS(F592-J592)</f>
        <v>84.736000000000004</v>
      </c>
      <c r="W592" s="478">
        <f t="shared" ref="W592:W655" si="311">IF(I592=3,1.196,IF(I592=4,1.383,IF(I592=5,1.509,IF(I592=6,1.61,IF(I592=7,1.693,IF(I592=8,1.763,IF(I592=9,1.824,IF(I592=10,1.878,IF(I592=11,1.925,IF(I592=12,1.969,IF(I592=13,2.007,IF(I592=14,2.043,IF(I592=15,2.076,IF(I592=16,2.106,IF(I592=17,2.134,IF(I592=18,2.161,IF(I592=19,2.185,IF(I592=20,2.209,))))))))))))))))))</f>
        <v>1.5089999999999999</v>
      </c>
      <c r="X592" s="479">
        <f t="shared" ref="X592:X655" si="312">W592*K592</f>
        <v>130.39776935119033</v>
      </c>
      <c r="Y592" s="480" t="str">
        <f t="shared" ref="Y592:Y655" si="313">IF(V592&gt;X592, "Reject", "Accept")</f>
        <v>Accept</v>
      </c>
      <c r="Z592" s="479"/>
      <c r="AA592" s="479"/>
      <c r="AB592" s="481"/>
      <c r="AC592" s="481"/>
      <c r="AD592" s="479"/>
      <c r="AE592" s="481"/>
      <c r="AF592" s="464"/>
      <c r="AG592" s="482"/>
      <c r="AH592" s="482"/>
      <c r="AI592" s="483"/>
      <c r="AJ592" s="552"/>
      <c r="AK592" s="552"/>
      <c r="AL592" s="552"/>
    </row>
    <row r="593" spans="1:559" s="501" customFormat="1" ht="13.95" customHeight="1">
      <c r="A593" s="954"/>
      <c r="B593" s="484" t="s">
        <v>2015</v>
      </c>
      <c r="C593" s="485" t="s">
        <v>2034</v>
      </c>
      <c r="D593" s="485" t="s">
        <v>2043</v>
      </c>
      <c r="E593" s="485" t="s">
        <v>2044</v>
      </c>
      <c r="F593" s="486">
        <v>186.94</v>
      </c>
      <c r="G593" s="486">
        <v>9.3800000000000008</v>
      </c>
      <c r="H593" s="486">
        <v>19.18</v>
      </c>
      <c r="I593" s="487">
        <f t="shared" si="304"/>
        <v>5</v>
      </c>
      <c r="J593" s="488">
        <f t="shared" si="304"/>
        <v>140.90600000000001</v>
      </c>
      <c r="K593" s="488">
        <f t="shared" si="304"/>
        <v>86.413366037899507</v>
      </c>
      <c r="L593" s="489">
        <f t="shared" si="304"/>
        <v>0.61326959844080098</v>
      </c>
      <c r="M593" s="490">
        <f t="shared" si="305"/>
        <v>0.53271851463129238</v>
      </c>
      <c r="N593" s="491">
        <f t="shared" si="306"/>
        <v>0.7028857761178835</v>
      </c>
      <c r="O593" s="491">
        <f t="shared" si="307"/>
        <v>0.405771552235767</v>
      </c>
      <c r="P593" s="491">
        <f t="shared" si="308"/>
        <v>0.594228447764233</v>
      </c>
      <c r="Q593" s="492">
        <f t="shared" si="309"/>
        <v>2.971142238821165</v>
      </c>
      <c r="R593" s="493"/>
      <c r="S593" s="488"/>
      <c r="T593" s="488"/>
      <c r="U593" s="489"/>
      <c r="V593" s="494">
        <f t="shared" si="310"/>
        <v>46.033999999999992</v>
      </c>
      <c r="W593" s="494">
        <f t="shared" si="311"/>
        <v>1.5089999999999999</v>
      </c>
      <c r="X593" s="495">
        <f t="shared" si="312"/>
        <v>130.39776935119033</v>
      </c>
      <c r="Y593" s="496" t="str">
        <f t="shared" si="313"/>
        <v>Accept</v>
      </c>
      <c r="Z593" s="495"/>
      <c r="AA593" s="495"/>
      <c r="AB593" s="497"/>
      <c r="AC593" s="497"/>
      <c r="AD593" s="495"/>
      <c r="AE593" s="497"/>
      <c r="AF593" s="498"/>
      <c r="AG593" s="499"/>
      <c r="AH593" s="499"/>
      <c r="AI593" s="500"/>
      <c r="AJ593" s="552"/>
      <c r="AK593" s="552"/>
      <c r="AL593" s="552"/>
      <c r="AM593" s="401"/>
      <c r="AN593" s="401"/>
      <c r="AO593" s="401"/>
      <c r="AP593" s="401"/>
      <c r="AQ593" s="401"/>
      <c r="AR593" s="401"/>
      <c r="AS593" s="401"/>
      <c r="AT593" s="401"/>
      <c r="AU593" s="401"/>
      <c r="AV593" s="401"/>
      <c r="AW593" s="401"/>
      <c r="AX593" s="401"/>
      <c r="AY593" s="401"/>
      <c r="AZ593" s="401"/>
      <c r="BA593" s="401"/>
      <c r="BB593" s="401"/>
      <c r="BC593" s="401"/>
      <c r="BD593" s="401"/>
      <c r="BE593" s="401"/>
      <c r="BF593" s="401"/>
      <c r="BG593" s="401"/>
      <c r="BH593" s="401"/>
      <c r="BI593" s="401"/>
      <c r="BJ593" s="401"/>
      <c r="BK593" s="401"/>
      <c r="BL593" s="401"/>
      <c r="BM593" s="401"/>
      <c r="BN593" s="401"/>
      <c r="BO593" s="401"/>
      <c r="BP593" s="401"/>
      <c r="BQ593" s="401"/>
      <c r="BR593" s="401"/>
      <c r="BS593" s="401"/>
      <c r="BT593" s="401"/>
      <c r="BU593" s="401"/>
      <c r="BV593" s="401"/>
      <c r="BW593" s="401"/>
      <c r="BX593" s="401"/>
      <c r="BY593" s="401"/>
      <c r="BZ593" s="401"/>
      <c r="CA593" s="401"/>
      <c r="CB593" s="401"/>
      <c r="CC593" s="401"/>
      <c r="CD593" s="401"/>
      <c r="CE593" s="401"/>
      <c r="CF593" s="401"/>
      <c r="CG593" s="401"/>
      <c r="CH593" s="401"/>
      <c r="CI593" s="401"/>
      <c r="CJ593" s="401"/>
      <c r="CK593" s="401"/>
      <c r="CL593" s="401"/>
      <c r="CM593" s="401"/>
      <c r="CN593" s="401"/>
      <c r="CO593" s="401"/>
      <c r="CP593" s="401"/>
      <c r="CQ593" s="401"/>
      <c r="CR593" s="401"/>
      <c r="CS593" s="401"/>
      <c r="CT593" s="401"/>
      <c r="CU593" s="401"/>
      <c r="CV593" s="401"/>
      <c r="CW593" s="401"/>
      <c r="CX593" s="401"/>
      <c r="CY593" s="401"/>
      <c r="CZ593" s="401"/>
      <c r="DA593" s="401"/>
      <c r="DB593" s="401"/>
      <c r="DC593" s="401"/>
      <c r="DD593" s="401"/>
      <c r="DE593" s="401"/>
      <c r="DF593" s="401"/>
      <c r="DG593" s="401"/>
      <c r="DH593" s="401"/>
      <c r="DI593" s="401"/>
      <c r="DJ593" s="401"/>
      <c r="DK593" s="401"/>
      <c r="DL593" s="401"/>
      <c r="DM593" s="401"/>
      <c r="DN593" s="401"/>
      <c r="DO593" s="401"/>
      <c r="DP593" s="401"/>
      <c r="DQ593" s="401"/>
      <c r="DR593" s="401"/>
      <c r="DS593" s="401"/>
      <c r="DT593" s="401"/>
      <c r="DU593" s="401"/>
      <c r="DV593" s="401"/>
      <c r="DW593" s="401"/>
      <c r="DX593" s="401"/>
      <c r="DY593" s="401"/>
      <c r="DZ593" s="401"/>
      <c r="EA593" s="401"/>
      <c r="EB593" s="401"/>
      <c r="EC593" s="401"/>
      <c r="ED593" s="401"/>
      <c r="EE593" s="401"/>
      <c r="EF593" s="401"/>
      <c r="EG593" s="401"/>
      <c r="EH593" s="401"/>
      <c r="EI593" s="401"/>
      <c r="EJ593" s="401"/>
      <c r="EK593" s="401"/>
      <c r="EL593" s="401"/>
      <c r="EM593" s="401"/>
      <c r="EN593" s="401"/>
      <c r="EO593" s="401"/>
      <c r="EP593" s="401"/>
      <c r="EQ593" s="401"/>
      <c r="ER593" s="401"/>
      <c r="ES593" s="401"/>
      <c r="ET593" s="401"/>
      <c r="EU593" s="401"/>
      <c r="EV593" s="401"/>
      <c r="EW593" s="401"/>
      <c r="EX593" s="401"/>
      <c r="EY593" s="401"/>
      <c r="EZ593" s="401"/>
      <c r="FA593" s="401"/>
      <c r="FB593" s="401"/>
      <c r="FC593" s="401"/>
      <c r="FD593" s="401"/>
      <c r="FE593" s="401"/>
      <c r="FF593" s="401"/>
      <c r="FG593" s="401"/>
      <c r="FH593" s="401"/>
      <c r="FI593" s="401"/>
      <c r="FJ593" s="401"/>
      <c r="FK593" s="401"/>
      <c r="FL593" s="401"/>
      <c r="FM593" s="401"/>
      <c r="FN593" s="401"/>
      <c r="FO593" s="401"/>
      <c r="FP593" s="401"/>
      <c r="FQ593" s="401"/>
      <c r="FR593" s="401"/>
      <c r="FS593" s="401"/>
      <c r="FT593" s="401"/>
      <c r="FU593" s="401"/>
      <c r="FV593" s="401"/>
      <c r="FW593" s="401"/>
      <c r="FX593" s="401"/>
      <c r="FY593" s="401"/>
      <c r="FZ593" s="401"/>
      <c r="GA593" s="401"/>
      <c r="GB593" s="401"/>
      <c r="GC593" s="401"/>
      <c r="GD593" s="401"/>
      <c r="GE593" s="401"/>
      <c r="GF593" s="401"/>
      <c r="GG593" s="401"/>
      <c r="GH593" s="401"/>
      <c r="GI593" s="401"/>
      <c r="GJ593" s="401"/>
      <c r="GK593" s="401"/>
      <c r="GL593" s="401"/>
      <c r="GM593" s="401"/>
      <c r="GN593" s="401"/>
      <c r="GO593" s="401"/>
      <c r="GP593" s="401"/>
      <c r="GQ593" s="401"/>
      <c r="GR593" s="401"/>
      <c r="GS593" s="401"/>
      <c r="GT593" s="401"/>
      <c r="GU593" s="401"/>
      <c r="GV593" s="401"/>
      <c r="GW593" s="401"/>
      <c r="GX593" s="401"/>
      <c r="GY593" s="401"/>
      <c r="GZ593" s="401"/>
      <c r="HA593" s="401"/>
      <c r="HB593" s="401"/>
      <c r="HC593" s="401"/>
      <c r="HD593" s="401"/>
      <c r="HE593" s="401"/>
      <c r="HF593" s="401"/>
      <c r="HG593" s="401"/>
      <c r="HH593" s="401"/>
      <c r="HI593" s="401"/>
      <c r="HJ593" s="401"/>
      <c r="HK593" s="401"/>
      <c r="HL593" s="401"/>
      <c r="HM593" s="401"/>
      <c r="HN593" s="401"/>
      <c r="HO593" s="401"/>
      <c r="HP593" s="401"/>
      <c r="HQ593" s="401"/>
      <c r="HR593" s="401"/>
      <c r="HS593" s="401"/>
      <c r="HT593" s="401"/>
      <c r="HU593" s="401"/>
      <c r="HV593" s="401"/>
      <c r="HW593" s="401"/>
      <c r="HX593" s="401"/>
      <c r="HY593" s="401"/>
      <c r="HZ593" s="401"/>
      <c r="IA593" s="401"/>
      <c r="IB593" s="401"/>
      <c r="IC593" s="401"/>
      <c r="ID593" s="401"/>
      <c r="IE593" s="401"/>
      <c r="IF593" s="401"/>
      <c r="IG593" s="401"/>
      <c r="IH593" s="401"/>
      <c r="II593" s="401"/>
      <c r="IJ593" s="401"/>
      <c r="IK593" s="401"/>
      <c r="IL593" s="401"/>
      <c r="IM593" s="401"/>
      <c r="IN593" s="401"/>
      <c r="IO593" s="401"/>
      <c r="IP593" s="401"/>
      <c r="IQ593" s="401"/>
      <c r="IR593" s="401"/>
      <c r="IS593" s="401"/>
      <c r="IT593" s="401"/>
      <c r="IU593" s="401"/>
      <c r="IV593" s="401"/>
      <c r="IW593" s="401"/>
      <c r="IX593" s="401"/>
      <c r="IY593" s="401"/>
      <c r="IZ593" s="401"/>
      <c r="JA593" s="401"/>
      <c r="JB593" s="401"/>
      <c r="JC593" s="401"/>
      <c r="JD593" s="401"/>
      <c r="JE593" s="401"/>
      <c r="JF593" s="401"/>
      <c r="JG593" s="401"/>
      <c r="JH593" s="401"/>
      <c r="JI593" s="401"/>
      <c r="JJ593" s="401"/>
      <c r="JK593" s="401"/>
      <c r="JL593" s="401"/>
      <c r="JM593" s="401"/>
      <c r="JN593" s="401"/>
      <c r="JO593" s="401"/>
      <c r="JP593" s="401"/>
      <c r="JQ593" s="401"/>
      <c r="JR593" s="401"/>
      <c r="JS593" s="401"/>
      <c r="JT593" s="401"/>
      <c r="JU593" s="401"/>
      <c r="JV593" s="401"/>
      <c r="JW593" s="401"/>
      <c r="JX593" s="401"/>
      <c r="JY593" s="401"/>
      <c r="JZ593" s="401"/>
      <c r="KA593" s="401"/>
      <c r="KB593" s="401"/>
      <c r="KC593" s="401"/>
      <c r="KD593" s="401"/>
      <c r="KE593" s="401"/>
      <c r="KF593" s="401"/>
      <c r="KG593" s="401"/>
      <c r="KH593" s="401"/>
      <c r="KI593" s="401"/>
      <c r="KJ593" s="401"/>
      <c r="KK593" s="401"/>
      <c r="KL593" s="401"/>
      <c r="KM593" s="401"/>
      <c r="KN593" s="401"/>
      <c r="KO593" s="401"/>
      <c r="KP593" s="401"/>
      <c r="KQ593" s="401"/>
      <c r="KR593" s="401"/>
      <c r="KS593" s="401"/>
      <c r="KT593" s="401"/>
      <c r="KU593" s="401"/>
      <c r="KV593" s="401"/>
      <c r="KW593" s="401"/>
      <c r="KX593" s="401"/>
      <c r="KY593" s="401"/>
      <c r="KZ593" s="401"/>
      <c r="LA593" s="401"/>
      <c r="LB593" s="401"/>
      <c r="LC593" s="401"/>
      <c r="LD593" s="401"/>
      <c r="LE593" s="401"/>
      <c r="LF593" s="401"/>
      <c r="LG593" s="401"/>
      <c r="LH593" s="401"/>
      <c r="LI593" s="401"/>
      <c r="LJ593" s="401"/>
      <c r="LK593" s="401"/>
      <c r="LL593" s="401"/>
      <c r="LM593" s="401"/>
      <c r="LN593" s="401"/>
      <c r="LO593" s="401"/>
      <c r="LP593" s="401"/>
      <c r="LQ593" s="401"/>
      <c r="LR593" s="401"/>
      <c r="LS593" s="401"/>
      <c r="LT593" s="401"/>
      <c r="LU593" s="401"/>
      <c r="LV593" s="401"/>
      <c r="LW593" s="401"/>
      <c r="LX593" s="401"/>
      <c r="LY593" s="401"/>
      <c r="LZ593" s="401"/>
      <c r="MA593" s="401"/>
      <c r="MB593" s="401"/>
      <c r="MC593" s="401"/>
      <c r="MD593" s="401"/>
      <c r="ME593" s="401"/>
      <c r="MF593" s="401"/>
      <c r="MG593" s="401"/>
      <c r="MH593" s="401"/>
      <c r="MI593" s="401"/>
      <c r="MJ593" s="401"/>
      <c r="MK593" s="401"/>
      <c r="ML593" s="401"/>
      <c r="MM593" s="401"/>
      <c r="MN593" s="401"/>
      <c r="MO593" s="401"/>
      <c r="MP593" s="401"/>
      <c r="MQ593" s="401"/>
      <c r="MR593" s="401"/>
      <c r="MS593" s="401"/>
      <c r="MT593" s="401"/>
      <c r="MU593" s="401"/>
      <c r="MV593" s="401"/>
      <c r="MW593" s="401"/>
      <c r="MX593" s="401"/>
      <c r="MY593" s="401"/>
      <c r="MZ593" s="401"/>
      <c r="NA593" s="401"/>
      <c r="NB593" s="401"/>
      <c r="NC593" s="401"/>
      <c r="ND593" s="401"/>
      <c r="NE593" s="401"/>
      <c r="NF593" s="401"/>
      <c r="NG593" s="401"/>
      <c r="NH593" s="401"/>
      <c r="NI593" s="401"/>
      <c r="NJ593" s="401"/>
      <c r="NK593" s="401"/>
      <c r="NL593" s="401"/>
      <c r="NM593" s="401"/>
      <c r="NN593" s="401"/>
      <c r="NO593" s="401"/>
      <c r="NP593" s="401"/>
      <c r="NQ593" s="401"/>
      <c r="NR593" s="401"/>
      <c r="NS593" s="401"/>
      <c r="NT593" s="401"/>
      <c r="NU593" s="401"/>
      <c r="NV593" s="401"/>
      <c r="NW593" s="401"/>
      <c r="NX593" s="401"/>
      <c r="NY593" s="401"/>
      <c r="NZ593" s="401"/>
      <c r="OA593" s="401"/>
      <c r="OB593" s="401"/>
      <c r="OC593" s="401"/>
      <c r="OD593" s="401"/>
      <c r="OE593" s="401"/>
      <c r="OF593" s="401"/>
      <c r="OG593" s="401"/>
      <c r="OH593" s="401"/>
      <c r="OI593" s="401"/>
      <c r="OJ593" s="401"/>
      <c r="OK593" s="401"/>
      <c r="OL593" s="401"/>
      <c r="OM593" s="401"/>
      <c r="ON593" s="401"/>
      <c r="OO593" s="401"/>
      <c r="OP593" s="401"/>
      <c r="OQ593" s="401"/>
      <c r="OR593" s="401"/>
      <c r="OS593" s="401"/>
      <c r="OT593" s="401"/>
      <c r="OU593" s="401"/>
      <c r="OV593" s="401"/>
      <c r="OW593" s="401"/>
      <c r="OX593" s="401"/>
      <c r="OY593" s="401"/>
      <c r="OZ593" s="401"/>
      <c r="PA593" s="401"/>
      <c r="PB593" s="401"/>
      <c r="PC593" s="401"/>
      <c r="PD593" s="401"/>
      <c r="PE593" s="401"/>
      <c r="PF593" s="401"/>
      <c r="PG593" s="401"/>
      <c r="PH593" s="401"/>
      <c r="PI593" s="401"/>
      <c r="PJ593" s="401"/>
      <c r="PK593" s="401"/>
      <c r="PL593" s="401"/>
      <c r="PM593" s="401"/>
      <c r="PN593" s="401"/>
      <c r="PO593" s="401"/>
      <c r="PP593" s="401"/>
      <c r="PQ593" s="401"/>
      <c r="PR593" s="401"/>
      <c r="PS593" s="401"/>
      <c r="PT593" s="401"/>
      <c r="PU593" s="401"/>
      <c r="PV593" s="401"/>
      <c r="PW593" s="401"/>
      <c r="PX593" s="401"/>
      <c r="PY593" s="401"/>
      <c r="PZ593" s="401"/>
      <c r="QA593" s="401"/>
      <c r="QB593" s="401"/>
      <c r="QC593" s="401"/>
      <c r="QD593" s="401"/>
      <c r="QE593" s="401"/>
      <c r="QF593" s="401"/>
      <c r="QG593" s="401"/>
      <c r="QH593" s="401"/>
      <c r="QI593" s="401"/>
      <c r="QJ593" s="401"/>
      <c r="QK593" s="401"/>
      <c r="QL593" s="401"/>
      <c r="QM593" s="401"/>
      <c r="QN593" s="401"/>
      <c r="QO593" s="401"/>
      <c r="QP593" s="401"/>
      <c r="QQ593" s="401"/>
      <c r="QR593" s="401"/>
      <c r="QS593" s="401"/>
      <c r="QT593" s="401"/>
      <c r="QU593" s="401"/>
      <c r="QV593" s="401"/>
      <c r="QW593" s="401"/>
      <c r="QX593" s="401"/>
      <c r="QY593" s="401"/>
      <c r="QZ593" s="401"/>
      <c r="RA593" s="401"/>
      <c r="RB593" s="401"/>
      <c r="RC593" s="401"/>
      <c r="RD593" s="401"/>
      <c r="RE593" s="401"/>
      <c r="RF593" s="401"/>
      <c r="RG593" s="401"/>
      <c r="RH593" s="401"/>
      <c r="RI593" s="401"/>
      <c r="RJ593" s="401"/>
      <c r="RK593" s="401"/>
      <c r="RL593" s="401"/>
      <c r="RM593" s="401"/>
      <c r="RN593" s="401"/>
      <c r="RO593" s="401"/>
      <c r="RP593" s="401"/>
      <c r="RQ593" s="401"/>
      <c r="RR593" s="401"/>
      <c r="RS593" s="401"/>
      <c r="RT593" s="401"/>
      <c r="RU593" s="401"/>
      <c r="RV593" s="401"/>
      <c r="RW593" s="401"/>
      <c r="RX593" s="401"/>
      <c r="RY593" s="401"/>
      <c r="RZ593" s="401"/>
      <c r="SA593" s="401"/>
      <c r="SB593" s="401"/>
      <c r="SC593" s="401"/>
      <c r="SD593" s="401"/>
      <c r="SE593" s="401"/>
      <c r="SF593" s="401"/>
      <c r="SG593" s="401"/>
      <c r="SH593" s="401"/>
      <c r="SI593" s="401"/>
      <c r="SJ593" s="401"/>
      <c r="SK593" s="401"/>
      <c r="SL593" s="401"/>
      <c r="SM593" s="401"/>
      <c r="SN593" s="401"/>
      <c r="SO593" s="401"/>
      <c r="SP593" s="401"/>
      <c r="SQ593" s="401"/>
      <c r="SR593" s="401"/>
      <c r="SS593" s="401"/>
      <c r="ST593" s="401"/>
      <c r="SU593" s="401"/>
      <c r="SV593" s="401"/>
      <c r="SW593" s="401"/>
      <c r="SX593" s="401"/>
      <c r="SY593" s="401"/>
      <c r="SZ593" s="401"/>
      <c r="TA593" s="401"/>
      <c r="TB593" s="401"/>
      <c r="TC593" s="401"/>
      <c r="TD593" s="401"/>
      <c r="TE593" s="401"/>
      <c r="TF593" s="401"/>
      <c r="TG593" s="401"/>
      <c r="TH593" s="401"/>
      <c r="TI593" s="401"/>
      <c r="TJ593" s="401"/>
      <c r="TK593" s="401"/>
      <c r="TL593" s="401"/>
      <c r="TM593" s="401"/>
      <c r="TN593" s="401"/>
      <c r="TO593" s="401"/>
      <c r="TP593" s="401"/>
      <c r="TQ593" s="401"/>
      <c r="TR593" s="401"/>
      <c r="TS593" s="401"/>
      <c r="TT593" s="401"/>
      <c r="TU593" s="401"/>
      <c r="TV593" s="401"/>
      <c r="TW593" s="401"/>
      <c r="TX593" s="401"/>
      <c r="TY593" s="401"/>
      <c r="TZ593" s="401"/>
      <c r="UA593" s="401"/>
      <c r="UB593" s="401"/>
      <c r="UC593" s="401"/>
      <c r="UD593" s="401"/>
      <c r="UE593" s="401"/>
      <c r="UF593" s="401"/>
      <c r="UG593" s="401"/>
      <c r="UH593" s="401"/>
      <c r="UI593" s="401"/>
      <c r="UJ593" s="401"/>
      <c r="UK593" s="401"/>
      <c r="UL593" s="401"/>
      <c r="UM593" s="401"/>
    </row>
    <row r="594" spans="1:559" s="467" customFormat="1" ht="13.95" customHeight="1">
      <c r="A594" s="952" t="s">
        <v>848</v>
      </c>
      <c r="B594" s="450" t="s">
        <v>2045</v>
      </c>
      <c r="C594" s="451" t="s">
        <v>851</v>
      </c>
      <c r="D594" s="451" t="s">
        <v>2046</v>
      </c>
      <c r="E594" s="451" t="s">
        <v>2047</v>
      </c>
      <c r="F594" s="452">
        <v>18.48</v>
      </c>
      <c r="G594" s="452">
        <v>0.56999999999999995</v>
      </c>
      <c r="H594" s="452">
        <v>1.68</v>
      </c>
      <c r="I594" s="502">
        <f>COUNT(F594:F596)</f>
        <v>3</v>
      </c>
      <c r="J594" s="458">
        <f>AVERAGE(F594:F596)</f>
        <v>15.566666666666668</v>
      </c>
      <c r="K594" s="458">
        <f>STDEV(F594:F596)</f>
        <v>6.8328715291108226</v>
      </c>
      <c r="L594" s="459">
        <f>K594/J594</f>
        <v>0.43894249651675515</v>
      </c>
      <c r="M594" s="454">
        <f t="shared" si="305"/>
        <v>0.4263702779894723</v>
      </c>
      <c r="N594" s="455">
        <f t="shared" si="306"/>
        <v>0.66508097225478524</v>
      </c>
      <c r="O594" s="455">
        <f t="shared" si="307"/>
        <v>0.33016194450957048</v>
      </c>
      <c r="P594" s="455">
        <f t="shared" si="308"/>
        <v>0.66983805549042952</v>
      </c>
      <c r="Q594" s="456">
        <f t="shared" si="309"/>
        <v>2.0095141664712886</v>
      </c>
      <c r="R594" s="457">
        <f>COUNT(F594:F596)</f>
        <v>3</v>
      </c>
      <c r="S594" s="458">
        <f>AVERAGE(F594:F596)</f>
        <v>15.566666666666668</v>
      </c>
      <c r="T594" s="458">
        <f>STDEV(F594:F596)</f>
        <v>6.8328715291108226</v>
      </c>
      <c r="U594" s="459">
        <f>T594/S594</f>
        <v>0.43894249651675515</v>
      </c>
      <c r="V594" s="460">
        <f t="shared" si="310"/>
        <v>2.9133333333333322</v>
      </c>
      <c r="W594" s="460">
        <f t="shared" si="311"/>
        <v>1.196</v>
      </c>
      <c r="X594" s="461">
        <f t="shared" si="312"/>
        <v>8.1721143488165442</v>
      </c>
      <c r="Y594" s="462" t="str">
        <f t="shared" si="313"/>
        <v>Accept</v>
      </c>
      <c r="Z594" s="461"/>
      <c r="AA594" s="461"/>
      <c r="AB594" s="463"/>
      <c r="AC594" s="463"/>
      <c r="AD594" s="461"/>
      <c r="AE594" s="463"/>
      <c r="AF594" s="464">
        <f>COUNT(F594:F596)</f>
        <v>3</v>
      </c>
      <c r="AG594" s="465">
        <f>AVERAGE(F594:F596)</f>
        <v>15.566666666666668</v>
      </c>
      <c r="AH594" s="465">
        <f>STDEV(F594:F596)</f>
        <v>6.8328715291108226</v>
      </c>
      <c r="AI594" s="466">
        <f>AH594/AG594</f>
        <v>0.43894249651675515</v>
      </c>
      <c r="AJ594" s="552"/>
      <c r="AK594" s="552"/>
      <c r="AL594" s="552"/>
      <c r="AM594" s="401"/>
      <c r="AN594" s="401"/>
      <c r="AO594" s="401"/>
      <c r="AP594" s="401"/>
      <c r="AQ594" s="401"/>
      <c r="AR594" s="401"/>
      <c r="AS594" s="401"/>
      <c r="AT594" s="401"/>
      <c r="AU594" s="401"/>
      <c r="AV594" s="401"/>
      <c r="AW594" s="401"/>
      <c r="AX594" s="401"/>
      <c r="AY594" s="401"/>
      <c r="AZ594" s="401"/>
      <c r="BA594" s="401"/>
      <c r="BB594" s="401"/>
      <c r="BC594" s="401"/>
      <c r="BD594" s="401"/>
      <c r="BE594" s="401"/>
      <c r="BF594" s="401"/>
      <c r="BG594" s="401"/>
      <c r="BH594" s="401"/>
      <c r="BI594" s="401"/>
      <c r="BJ594" s="401"/>
      <c r="BK594" s="401"/>
      <c r="BL594" s="401"/>
      <c r="BM594" s="401"/>
      <c r="BN594" s="401"/>
      <c r="BO594" s="401"/>
      <c r="BP594" s="401"/>
      <c r="BQ594" s="401"/>
      <c r="BR594" s="401"/>
      <c r="BS594" s="401"/>
      <c r="BT594" s="401"/>
      <c r="BU594" s="401"/>
      <c r="BV594" s="401"/>
      <c r="BW594" s="401"/>
      <c r="BX594" s="401"/>
      <c r="BY594" s="401"/>
      <c r="BZ594" s="401"/>
      <c r="CA594" s="401"/>
      <c r="CB594" s="401"/>
      <c r="CC594" s="401"/>
      <c r="CD594" s="401"/>
      <c r="CE594" s="401"/>
      <c r="CF594" s="401"/>
      <c r="CG594" s="401"/>
      <c r="CH594" s="401"/>
      <c r="CI594" s="401"/>
      <c r="CJ594" s="401"/>
      <c r="CK594" s="401"/>
      <c r="CL594" s="401"/>
      <c r="CM594" s="401"/>
      <c r="CN594" s="401"/>
      <c r="CO594" s="401"/>
      <c r="CP594" s="401"/>
      <c r="CQ594" s="401"/>
      <c r="CR594" s="401"/>
      <c r="CS594" s="401"/>
      <c r="CT594" s="401"/>
      <c r="CU594" s="401"/>
      <c r="CV594" s="401"/>
      <c r="CW594" s="401"/>
      <c r="CX594" s="401"/>
      <c r="CY594" s="401"/>
      <c r="CZ594" s="401"/>
      <c r="DA594" s="401"/>
      <c r="DB594" s="401"/>
      <c r="DC594" s="401"/>
      <c r="DD594" s="401"/>
      <c r="DE594" s="401"/>
      <c r="DF594" s="401"/>
      <c r="DG594" s="401"/>
      <c r="DH594" s="401"/>
      <c r="DI594" s="401"/>
      <c r="DJ594" s="401"/>
      <c r="DK594" s="401"/>
      <c r="DL594" s="401"/>
      <c r="DM594" s="401"/>
      <c r="DN594" s="401"/>
      <c r="DO594" s="401"/>
      <c r="DP594" s="401"/>
      <c r="DQ594" s="401"/>
      <c r="DR594" s="401"/>
      <c r="DS594" s="401"/>
      <c r="DT594" s="401"/>
      <c r="DU594" s="401"/>
      <c r="DV594" s="401"/>
      <c r="DW594" s="401"/>
      <c r="DX594" s="401"/>
      <c r="DY594" s="401"/>
      <c r="DZ594" s="401"/>
      <c r="EA594" s="401"/>
      <c r="EB594" s="401"/>
      <c r="EC594" s="401"/>
      <c r="ED594" s="401"/>
      <c r="EE594" s="401"/>
      <c r="EF594" s="401"/>
      <c r="EG594" s="401"/>
      <c r="EH594" s="401"/>
      <c r="EI594" s="401"/>
      <c r="EJ594" s="401"/>
      <c r="EK594" s="401"/>
      <c r="EL594" s="401"/>
      <c r="EM594" s="401"/>
      <c r="EN594" s="401"/>
      <c r="EO594" s="401"/>
      <c r="EP594" s="401"/>
      <c r="EQ594" s="401"/>
      <c r="ER594" s="401"/>
      <c r="ES594" s="401"/>
      <c r="ET594" s="401"/>
      <c r="EU594" s="401"/>
      <c r="EV594" s="401"/>
      <c r="EW594" s="401"/>
      <c r="EX594" s="401"/>
      <c r="EY594" s="401"/>
      <c r="EZ594" s="401"/>
      <c r="FA594" s="401"/>
      <c r="FB594" s="401"/>
      <c r="FC594" s="401"/>
      <c r="FD594" s="401"/>
      <c r="FE594" s="401"/>
      <c r="FF594" s="401"/>
      <c r="FG594" s="401"/>
      <c r="FH594" s="401"/>
      <c r="FI594" s="401"/>
      <c r="FJ594" s="401"/>
      <c r="FK594" s="401"/>
      <c r="FL594" s="401"/>
      <c r="FM594" s="401"/>
      <c r="FN594" s="401"/>
      <c r="FO594" s="401"/>
      <c r="FP594" s="401"/>
      <c r="FQ594" s="401"/>
      <c r="FR594" s="401"/>
      <c r="FS594" s="401"/>
      <c r="FT594" s="401"/>
      <c r="FU594" s="401"/>
      <c r="FV594" s="401"/>
      <c r="FW594" s="401"/>
      <c r="FX594" s="401"/>
      <c r="FY594" s="401"/>
      <c r="FZ594" s="401"/>
      <c r="GA594" s="401"/>
      <c r="GB594" s="401"/>
      <c r="GC594" s="401"/>
      <c r="GD594" s="401"/>
      <c r="GE594" s="401"/>
      <c r="GF594" s="401"/>
      <c r="GG594" s="401"/>
      <c r="GH594" s="401"/>
      <c r="GI594" s="401"/>
      <c r="GJ594" s="401"/>
      <c r="GK594" s="401"/>
      <c r="GL594" s="401"/>
      <c r="GM594" s="401"/>
      <c r="GN594" s="401"/>
      <c r="GO594" s="401"/>
      <c r="GP594" s="401"/>
      <c r="GQ594" s="401"/>
      <c r="GR594" s="401"/>
      <c r="GS594" s="401"/>
      <c r="GT594" s="401"/>
      <c r="GU594" s="401"/>
      <c r="GV594" s="401"/>
      <c r="GW594" s="401"/>
      <c r="GX594" s="401"/>
      <c r="GY594" s="401"/>
      <c r="GZ594" s="401"/>
      <c r="HA594" s="401"/>
      <c r="HB594" s="401"/>
      <c r="HC594" s="401"/>
      <c r="HD594" s="401"/>
      <c r="HE594" s="401"/>
      <c r="HF594" s="401"/>
      <c r="HG594" s="401"/>
      <c r="HH594" s="401"/>
      <c r="HI594" s="401"/>
      <c r="HJ594" s="401"/>
      <c r="HK594" s="401"/>
      <c r="HL594" s="401"/>
      <c r="HM594" s="401"/>
      <c r="HN594" s="401"/>
      <c r="HO594" s="401"/>
      <c r="HP594" s="401"/>
      <c r="HQ594" s="401"/>
      <c r="HR594" s="401"/>
      <c r="HS594" s="401"/>
      <c r="HT594" s="401"/>
      <c r="HU594" s="401"/>
      <c r="HV594" s="401"/>
      <c r="HW594" s="401"/>
      <c r="HX594" s="401"/>
      <c r="HY594" s="401"/>
      <c r="HZ594" s="401"/>
      <c r="IA594" s="401"/>
      <c r="IB594" s="401"/>
      <c r="IC594" s="401"/>
      <c r="ID594" s="401"/>
      <c r="IE594" s="401"/>
      <c r="IF594" s="401"/>
      <c r="IG594" s="401"/>
      <c r="IH594" s="401"/>
      <c r="II594" s="401"/>
      <c r="IJ594" s="401"/>
      <c r="IK594" s="401"/>
      <c r="IL594" s="401"/>
      <c r="IM594" s="401"/>
      <c r="IN594" s="401"/>
      <c r="IO594" s="401"/>
      <c r="IP594" s="401"/>
      <c r="IQ594" s="401"/>
      <c r="IR594" s="401"/>
      <c r="IS594" s="401"/>
      <c r="IT594" s="401"/>
      <c r="IU594" s="401"/>
      <c r="IV594" s="401"/>
      <c r="IW594" s="401"/>
      <c r="IX594" s="401"/>
      <c r="IY594" s="401"/>
      <c r="IZ594" s="401"/>
      <c r="JA594" s="401"/>
      <c r="JB594" s="401"/>
      <c r="JC594" s="401"/>
      <c r="JD594" s="401"/>
      <c r="JE594" s="401"/>
      <c r="JF594" s="401"/>
      <c r="JG594" s="401"/>
      <c r="JH594" s="401"/>
      <c r="JI594" s="401"/>
      <c r="JJ594" s="401"/>
      <c r="JK594" s="401"/>
      <c r="JL594" s="401"/>
      <c r="JM594" s="401"/>
      <c r="JN594" s="401"/>
      <c r="JO594" s="401"/>
      <c r="JP594" s="401"/>
      <c r="JQ594" s="401"/>
      <c r="JR594" s="401"/>
      <c r="JS594" s="401"/>
      <c r="JT594" s="401"/>
      <c r="JU594" s="401"/>
      <c r="JV594" s="401"/>
      <c r="JW594" s="401"/>
      <c r="JX594" s="401"/>
      <c r="JY594" s="401"/>
      <c r="JZ594" s="401"/>
      <c r="KA594" s="401"/>
      <c r="KB594" s="401"/>
      <c r="KC594" s="401"/>
      <c r="KD594" s="401"/>
      <c r="KE594" s="401"/>
      <c r="KF594" s="401"/>
      <c r="KG594" s="401"/>
      <c r="KH594" s="401"/>
      <c r="KI594" s="401"/>
      <c r="KJ594" s="401"/>
      <c r="KK594" s="401"/>
      <c r="KL594" s="401"/>
      <c r="KM594" s="401"/>
      <c r="KN594" s="401"/>
      <c r="KO594" s="401"/>
      <c r="KP594" s="401"/>
      <c r="KQ594" s="401"/>
      <c r="KR594" s="401"/>
      <c r="KS594" s="401"/>
      <c r="KT594" s="401"/>
      <c r="KU594" s="401"/>
      <c r="KV594" s="401"/>
      <c r="KW594" s="401"/>
      <c r="KX594" s="401"/>
      <c r="KY594" s="401"/>
      <c r="KZ594" s="401"/>
      <c r="LA594" s="401"/>
      <c r="LB594" s="401"/>
      <c r="LC594" s="401"/>
      <c r="LD594" s="401"/>
      <c r="LE594" s="401"/>
      <c r="LF594" s="401"/>
      <c r="LG594" s="401"/>
      <c r="LH594" s="401"/>
      <c r="LI594" s="401"/>
      <c r="LJ594" s="401"/>
      <c r="LK594" s="401"/>
      <c r="LL594" s="401"/>
      <c r="LM594" s="401"/>
      <c r="LN594" s="401"/>
      <c r="LO594" s="401"/>
      <c r="LP594" s="401"/>
      <c r="LQ594" s="401"/>
      <c r="LR594" s="401"/>
      <c r="LS594" s="401"/>
      <c r="LT594" s="401"/>
      <c r="LU594" s="401"/>
      <c r="LV594" s="401"/>
      <c r="LW594" s="401"/>
      <c r="LX594" s="401"/>
      <c r="LY594" s="401"/>
      <c r="LZ594" s="401"/>
      <c r="MA594" s="401"/>
      <c r="MB594" s="401"/>
      <c r="MC594" s="401"/>
      <c r="MD594" s="401"/>
      <c r="ME594" s="401"/>
      <c r="MF594" s="401"/>
      <c r="MG594" s="401"/>
      <c r="MH594" s="401"/>
      <c r="MI594" s="401"/>
      <c r="MJ594" s="401"/>
      <c r="MK594" s="401"/>
      <c r="ML594" s="401"/>
      <c r="MM594" s="401"/>
      <c r="MN594" s="401"/>
      <c r="MO594" s="401"/>
      <c r="MP594" s="401"/>
      <c r="MQ594" s="401"/>
      <c r="MR594" s="401"/>
      <c r="MS594" s="401"/>
      <c r="MT594" s="401"/>
      <c r="MU594" s="401"/>
      <c r="MV594" s="401"/>
      <c r="MW594" s="401"/>
      <c r="MX594" s="401"/>
      <c r="MY594" s="401"/>
      <c r="MZ594" s="401"/>
      <c r="NA594" s="401"/>
      <c r="NB594" s="401"/>
      <c r="NC594" s="401"/>
      <c r="ND594" s="401"/>
      <c r="NE594" s="401"/>
      <c r="NF594" s="401"/>
      <c r="NG594" s="401"/>
      <c r="NH594" s="401"/>
      <c r="NI594" s="401"/>
      <c r="NJ594" s="401"/>
      <c r="NK594" s="401"/>
      <c r="NL594" s="401"/>
      <c r="NM594" s="401"/>
      <c r="NN594" s="401"/>
      <c r="NO594" s="401"/>
      <c r="NP594" s="401"/>
      <c r="NQ594" s="401"/>
      <c r="NR594" s="401"/>
      <c r="NS594" s="401"/>
      <c r="NT594" s="401"/>
      <c r="NU594" s="401"/>
      <c r="NV594" s="401"/>
      <c r="NW594" s="401"/>
      <c r="NX594" s="401"/>
      <c r="NY594" s="401"/>
      <c r="NZ594" s="401"/>
      <c r="OA594" s="401"/>
      <c r="OB594" s="401"/>
      <c r="OC594" s="401"/>
      <c r="OD594" s="401"/>
      <c r="OE594" s="401"/>
      <c r="OF594" s="401"/>
      <c r="OG594" s="401"/>
      <c r="OH594" s="401"/>
      <c r="OI594" s="401"/>
      <c r="OJ594" s="401"/>
      <c r="OK594" s="401"/>
      <c r="OL594" s="401"/>
      <c r="OM594" s="401"/>
      <c r="ON594" s="401"/>
      <c r="OO594" s="401"/>
      <c r="OP594" s="401"/>
      <c r="OQ594" s="401"/>
      <c r="OR594" s="401"/>
      <c r="OS594" s="401"/>
      <c r="OT594" s="401"/>
      <c r="OU594" s="401"/>
      <c r="OV594" s="401"/>
      <c r="OW594" s="401"/>
      <c r="OX594" s="401"/>
      <c r="OY594" s="401"/>
      <c r="OZ594" s="401"/>
      <c r="PA594" s="401"/>
      <c r="PB594" s="401"/>
      <c r="PC594" s="401"/>
      <c r="PD594" s="401"/>
      <c r="PE594" s="401"/>
      <c r="PF594" s="401"/>
      <c r="PG594" s="401"/>
      <c r="PH594" s="401"/>
      <c r="PI594" s="401"/>
      <c r="PJ594" s="401"/>
      <c r="PK594" s="401"/>
      <c r="PL594" s="401"/>
      <c r="PM594" s="401"/>
      <c r="PN594" s="401"/>
      <c r="PO594" s="401"/>
      <c r="PP594" s="401"/>
      <c r="PQ594" s="401"/>
      <c r="PR594" s="401"/>
      <c r="PS594" s="401"/>
      <c r="PT594" s="401"/>
      <c r="PU594" s="401"/>
      <c r="PV594" s="401"/>
      <c r="PW594" s="401"/>
      <c r="PX594" s="401"/>
      <c r="PY594" s="401"/>
      <c r="PZ594" s="401"/>
      <c r="QA594" s="401"/>
      <c r="QB594" s="401"/>
      <c r="QC594" s="401"/>
      <c r="QD594" s="401"/>
      <c r="QE594" s="401"/>
      <c r="QF594" s="401"/>
      <c r="QG594" s="401"/>
      <c r="QH594" s="401"/>
      <c r="QI594" s="401"/>
      <c r="QJ594" s="401"/>
      <c r="QK594" s="401"/>
      <c r="QL594" s="401"/>
      <c r="QM594" s="401"/>
      <c r="QN594" s="401"/>
      <c r="QO594" s="401"/>
      <c r="QP594" s="401"/>
      <c r="QQ594" s="401"/>
      <c r="QR594" s="401"/>
      <c r="QS594" s="401"/>
      <c r="QT594" s="401"/>
      <c r="QU594" s="401"/>
      <c r="QV594" s="401"/>
      <c r="QW594" s="401"/>
      <c r="QX594" s="401"/>
      <c r="QY594" s="401"/>
      <c r="QZ594" s="401"/>
      <c r="RA594" s="401"/>
      <c r="RB594" s="401"/>
      <c r="RC594" s="401"/>
      <c r="RD594" s="401"/>
      <c r="RE594" s="401"/>
      <c r="RF594" s="401"/>
      <c r="RG594" s="401"/>
      <c r="RH594" s="401"/>
      <c r="RI594" s="401"/>
      <c r="RJ594" s="401"/>
      <c r="RK594" s="401"/>
      <c r="RL594" s="401"/>
      <c r="RM594" s="401"/>
      <c r="RN594" s="401"/>
      <c r="RO594" s="401"/>
      <c r="RP594" s="401"/>
      <c r="RQ594" s="401"/>
      <c r="RR594" s="401"/>
      <c r="RS594" s="401"/>
      <c r="RT594" s="401"/>
      <c r="RU594" s="401"/>
      <c r="RV594" s="401"/>
      <c r="RW594" s="401"/>
      <c r="RX594" s="401"/>
      <c r="RY594" s="401"/>
      <c r="RZ594" s="401"/>
      <c r="SA594" s="401"/>
      <c r="SB594" s="401"/>
      <c r="SC594" s="401"/>
      <c r="SD594" s="401"/>
      <c r="SE594" s="401"/>
      <c r="SF594" s="401"/>
      <c r="SG594" s="401"/>
      <c r="SH594" s="401"/>
      <c r="SI594" s="401"/>
      <c r="SJ594" s="401"/>
      <c r="SK594" s="401"/>
      <c r="SL594" s="401"/>
      <c r="SM594" s="401"/>
      <c r="SN594" s="401"/>
      <c r="SO594" s="401"/>
      <c r="SP594" s="401"/>
      <c r="SQ594" s="401"/>
      <c r="SR594" s="401"/>
      <c r="SS594" s="401"/>
      <c r="ST594" s="401"/>
      <c r="SU594" s="401"/>
      <c r="SV594" s="401"/>
      <c r="SW594" s="401"/>
      <c r="SX594" s="401"/>
      <c r="SY594" s="401"/>
      <c r="SZ594" s="401"/>
      <c r="TA594" s="401"/>
      <c r="TB594" s="401"/>
      <c r="TC594" s="401"/>
      <c r="TD594" s="401"/>
      <c r="TE594" s="401"/>
      <c r="TF594" s="401"/>
      <c r="TG594" s="401"/>
      <c r="TH594" s="401"/>
      <c r="TI594" s="401"/>
      <c r="TJ594" s="401"/>
      <c r="TK594" s="401"/>
      <c r="TL594" s="401"/>
      <c r="TM594" s="401"/>
      <c r="TN594" s="401"/>
      <c r="TO594" s="401"/>
      <c r="TP594" s="401"/>
      <c r="TQ594" s="401"/>
      <c r="TR594" s="401"/>
      <c r="TS594" s="401"/>
      <c r="TT594" s="401"/>
      <c r="TU594" s="401"/>
      <c r="TV594" s="401"/>
      <c r="TW594" s="401"/>
      <c r="TX594" s="401"/>
      <c r="TY594" s="401"/>
      <c r="TZ594" s="401"/>
      <c r="UA594" s="401"/>
      <c r="UB594" s="401"/>
      <c r="UC594" s="401"/>
      <c r="UD594" s="401"/>
      <c r="UE594" s="401"/>
      <c r="UF594" s="401"/>
      <c r="UG594" s="401"/>
      <c r="UH594" s="401"/>
      <c r="UI594" s="401"/>
      <c r="UJ594" s="401"/>
      <c r="UK594" s="401"/>
      <c r="UL594" s="401"/>
      <c r="UM594" s="401"/>
    </row>
    <row r="595" spans="1:559" s="401" customFormat="1" ht="13.95" customHeight="1">
      <c r="A595" s="953"/>
      <c r="B595" s="468" t="s">
        <v>2045</v>
      </c>
      <c r="C595" s="469" t="s">
        <v>851</v>
      </c>
      <c r="D595" s="469" t="s">
        <v>2048</v>
      </c>
      <c r="E595" s="469" t="s">
        <v>2049</v>
      </c>
      <c r="F595" s="470">
        <v>7.76</v>
      </c>
      <c r="G595" s="470">
        <v>0.26</v>
      </c>
      <c r="H595" s="470">
        <v>0.71</v>
      </c>
      <c r="I595" s="471">
        <f t="shared" ref="I595:L596" si="314">I594</f>
        <v>3</v>
      </c>
      <c r="J595" s="472">
        <f t="shared" si="314"/>
        <v>15.566666666666668</v>
      </c>
      <c r="K595" s="472">
        <f t="shared" si="314"/>
        <v>6.8328715291108226</v>
      </c>
      <c r="L595" s="473">
        <f t="shared" si="314"/>
        <v>0.43894249651675515</v>
      </c>
      <c r="M595" s="474">
        <f t="shared" si="305"/>
        <v>1.1425162369008521</v>
      </c>
      <c r="N595" s="475">
        <f t="shared" si="306"/>
        <v>0.12661975041564502</v>
      </c>
      <c r="O595" s="475">
        <f t="shared" si="307"/>
        <v>0.74676049916871001</v>
      </c>
      <c r="P595" s="475">
        <f t="shared" si="308"/>
        <v>0.25323950083129004</v>
      </c>
      <c r="Q595" s="476">
        <f t="shared" si="309"/>
        <v>0.75971850249387018</v>
      </c>
      <c r="R595" s="477"/>
      <c r="S595" s="472"/>
      <c r="T595" s="472"/>
      <c r="U595" s="473"/>
      <c r="V595" s="478">
        <f t="shared" si="310"/>
        <v>7.8066666666666684</v>
      </c>
      <c r="W595" s="478">
        <f t="shared" si="311"/>
        <v>1.196</v>
      </c>
      <c r="X595" s="479">
        <f t="shared" si="312"/>
        <v>8.1721143488165442</v>
      </c>
      <c r="Y595" s="480" t="str">
        <f t="shared" si="313"/>
        <v>Accept</v>
      </c>
      <c r="Z595" s="479"/>
      <c r="AA595" s="479"/>
      <c r="AB595" s="481"/>
      <c r="AC595" s="481"/>
      <c r="AD595" s="479"/>
      <c r="AE595" s="481"/>
      <c r="AF595" s="464"/>
      <c r="AG595" s="482"/>
      <c r="AH595" s="482"/>
      <c r="AI595" s="483"/>
      <c r="AJ595" s="552"/>
      <c r="AK595" s="552"/>
      <c r="AL595" s="552"/>
    </row>
    <row r="596" spans="1:559" s="501" customFormat="1" ht="13.95" customHeight="1">
      <c r="A596" s="954"/>
      <c r="B596" s="484" t="s">
        <v>2045</v>
      </c>
      <c r="C596" s="485" t="s">
        <v>851</v>
      </c>
      <c r="D596" s="485" t="s">
        <v>2050</v>
      </c>
      <c r="E596" s="485" t="s">
        <v>2051</v>
      </c>
      <c r="F596" s="486">
        <v>20.46</v>
      </c>
      <c r="G596" s="486">
        <v>0.64</v>
      </c>
      <c r="H596" s="486">
        <v>1.87</v>
      </c>
      <c r="I596" s="487">
        <f t="shared" si="314"/>
        <v>3</v>
      </c>
      <c r="J596" s="488">
        <f t="shared" si="314"/>
        <v>15.566666666666668</v>
      </c>
      <c r="K596" s="488">
        <f t="shared" si="314"/>
        <v>6.8328715291108226</v>
      </c>
      <c r="L596" s="489">
        <f t="shared" si="314"/>
        <v>0.43894249651675515</v>
      </c>
      <c r="M596" s="490">
        <f t="shared" si="305"/>
        <v>0.71614595891137933</v>
      </c>
      <c r="N596" s="491">
        <f t="shared" si="306"/>
        <v>0.76304938605790384</v>
      </c>
      <c r="O596" s="491">
        <f t="shared" si="307"/>
        <v>0.52609877211580769</v>
      </c>
      <c r="P596" s="491">
        <f t="shared" si="308"/>
        <v>0.47390122788419231</v>
      </c>
      <c r="Q596" s="492">
        <f t="shared" si="309"/>
        <v>1.4217036836525769</v>
      </c>
      <c r="R596" s="493"/>
      <c r="S596" s="488"/>
      <c r="T596" s="488"/>
      <c r="U596" s="489"/>
      <c r="V596" s="494">
        <f t="shared" si="310"/>
        <v>4.8933333333333326</v>
      </c>
      <c r="W596" s="494">
        <f t="shared" si="311"/>
        <v>1.196</v>
      </c>
      <c r="X596" s="495">
        <f t="shared" si="312"/>
        <v>8.1721143488165442</v>
      </c>
      <c r="Y596" s="496" t="str">
        <f t="shared" si="313"/>
        <v>Accept</v>
      </c>
      <c r="Z596" s="495"/>
      <c r="AA596" s="495"/>
      <c r="AB596" s="497"/>
      <c r="AC596" s="497"/>
      <c r="AD596" s="495"/>
      <c r="AE596" s="497"/>
      <c r="AF596" s="498"/>
      <c r="AG596" s="499"/>
      <c r="AH596" s="499"/>
      <c r="AI596" s="500"/>
      <c r="AJ596" s="552"/>
      <c r="AK596" s="552"/>
      <c r="AL596" s="552"/>
      <c r="AM596" s="401"/>
      <c r="AN596" s="401"/>
      <c r="AO596" s="401"/>
      <c r="AP596" s="401"/>
      <c r="AQ596" s="401"/>
      <c r="AR596" s="401"/>
      <c r="AS596" s="401"/>
      <c r="AT596" s="401"/>
      <c r="AU596" s="401"/>
      <c r="AV596" s="401"/>
      <c r="AW596" s="401"/>
      <c r="AX596" s="401"/>
      <c r="AY596" s="401"/>
      <c r="AZ596" s="401"/>
      <c r="BA596" s="401"/>
      <c r="BB596" s="401"/>
      <c r="BC596" s="401"/>
      <c r="BD596" s="401"/>
      <c r="BE596" s="401"/>
      <c r="BF596" s="401"/>
      <c r="BG596" s="401"/>
      <c r="BH596" s="401"/>
      <c r="BI596" s="401"/>
      <c r="BJ596" s="401"/>
      <c r="BK596" s="401"/>
      <c r="BL596" s="401"/>
      <c r="BM596" s="401"/>
      <c r="BN596" s="401"/>
      <c r="BO596" s="401"/>
      <c r="BP596" s="401"/>
      <c r="BQ596" s="401"/>
      <c r="BR596" s="401"/>
      <c r="BS596" s="401"/>
      <c r="BT596" s="401"/>
      <c r="BU596" s="401"/>
      <c r="BV596" s="401"/>
      <c r="BW596" s="401"/>
      <c r="BX596" s="401"/>
      <c r="BY596" s="401"/>
      <c r="BZ596" s="401"/>
      <c r="CA596" s="401"/>
      <c r="CB596" s="401"/>
      <c r="CC596" s="401"/>
      <c r="CD596" s="401"/>
      <c r="CE596" s="401"/>
      <c r="CF596" s="401"/>
      <c r="CG596" s="401"/>
      <c r="CH596" s="401"/>
      <c r="CI596" s="401"/>
      <c r="CJ596" s="401"/>
      <c r="CK596" s="401"/>
      <c r="CL596" s="401"/>
      <c r="CM596" s="401"/>
      <c r="CN596" s="401"/>
      <c r="CO596" s="401"/>
      <c r="CP596" s="401"/>
      <c r="CQ596" s="401"/>
      <c r="CR596" s="401"/>
      <c r="CS596" s="401"/>
      <c r="CT596" s="401"/>
      <c r="CU596" s="401"/>
      <c r="CV596" s="401"/>
      <c r="CW596" s="401"/>
      <c r="CX596" s="401"/>
      <c r="CY596" s="401"/>
      <c r="CZ596" s="401"/>
      <c r="DA596" s="401"/>
      <c r="DB596" s="401"/>
      <c r="DC596" s="401"/>
      <c r="DD596" s="401"/>
      <c r="DE596" s="401"/>
      <c r="DF596" s="401"/>
      <c r="DG596" s="401"/>
      <c r="DH596" s="401"/>
      <c r="DI596" s="401"/>
      <c r="DJ596" s="401"/>
      <c r="DK596" s="401"/>
      <c r="DL596" s="401"/>
      <c r="DM596" s="401"/>
      <c r="DN596" s="401"/>
      <c r="DO596" s="401"/>
      <c r="DP596" s="401"/>
      <c r="DQ596" s="401"/>
      <c r="DR596" s="401"/>
      <c r="DS596" s="401"/>
      <c r="DT596" s="401"/>
      <c r="DU596" s="401"/>
      <c r="DV596" s="401"/>
      <c r="DW596" s="401"/>
      <c r="DX596" s="401"/>
      <c r="DY596" s="401"/>
      <c r="DZ596" s="401"/>
      <c r="EA596" s="401"/>
      <c r="EB596" s="401"/>
      <c r="EC596" s="401"/>
      <c r="ED596" s="401"/>
      <c r="EE596" s="401"/>
      <c r="EF596" s="401"/>
      <c r="EG596" s="401"/>
      <c r="EH596" s="401"/>
      <c r="EI596" s="401"/>
      <c r="EJ596" s="401"/>
      <c r="EK596" s="401"/>
      <c r="EL596" s="401"/>
      <c r="EM596" s="401"/>
      <c r="EN596" s="401"/>
      <c r="EO596" s="401"/>
      <c r="EP596" s="401"/>
      <c r="EQ596" s="401"/>
      <c r="ER596" s="401"/>
      <c r="ES596" s="401"/>
      <c r="ET596" s="401"/>
      <c r="EU596" s="401"/>
      <c r="EV596" s="401"/>
      <c r="EW596" s="401"/>
      <c r="EX596" s="401"/>
      <c r="EY596" s="401"/>
      <c r="EZ596" s="401"/>
      <c r="FA596" s="401"/>
      <c r="FB596" s="401"/>
      <c r="FC596" s="401"/>
      <c r="FD596" s="401"/>
      <c r="FE596" s="401"/>
      <c r="FF596" s="401"/>
      <c r="FG596" s="401"/>
      <c r="FH596" s="401"/>
      <c r="FI596" s="401"/>
      <c r="FJ596" s="401"/>
      <c r="FK596" s="401"/>
      <c r="FL596" s="401"/>
      <c r="FM596" s="401"/>
      <c r="FN596" s="401"/>
      <c r="FO596" s="401"/>
      <c r="FP596" s="401"/>
      <c r="FQ596" s="401"/>
      <c r="FR596" s="401"/>
      <c r="FS596" s="401"/>
      <c r="FT596" s="401"/>
      <c r="FU596" s="401"/>
      <c r="FV596" s="401"/>
      <c r="FW596" s="401"/>
      <c r="FX596" s="401"/>
      <c r="FY596" s="401"/>
      <c r="FZ596" s="401"/>
      <c r="GA596" s="401"/>
      <c r="GB596" s="401"/>
      <c r="GC596" s="401"/>
      <c r="GD596" s="401"/>
      <c r="GE596" s="401"/>
      <c r="GF596" s="401"/>
      <c r="GG596" s="401"/>
      <c r="GH596" s="401"/>
      <c r="GI596" s="401"/>
      <c r="GJ596" s="401"/>
      <c r="GK596" s="401"/>
      <c r="GL596" s="401"/>
      <c r="GM596" s="401"/>
      <c r="GN596" s="401"/>
      <c r="GO596" s="401"/>
      <c r="GP596" s="401"/>
      <c r="GQ596" s="401"/>
      <c r="GR596" s="401"/>
      <c r="GS596" s="401"/>
      <c r="GT596" s="401"/>
      <c r="GU596" s="401"/>
      <c r="GV596" s="401"/>
      <c r="GW596" s="401"/>
      <c r="GX596" s="401"/>
      <c r="GY596" s="401"/>
      <c r="GZ596" s="401"/>
      <c r="HA596" s="401"/>
      <c r="HB596" s="401"/>
      <c r="HC596" s="401"/>
      <c r="HD596" s="401"/>
      <c r="HE596" s="401"/>
      <c r="HF596" s="401"/>
      <c r="HG596" s="401"/>
      <c r="HH596" s="401"/>
      <c r="HI596" s="401"/>
      <c r="HJ596" s="401"/>
      <c r="HK596" s="401"/>
      <c r="HL596" s="401"/>
      <c r="HM596" s="401"/>
      <c r="HN596" s="401"/>
      <c r="HO596" s="401"/>
      <c r="HP596" s="401"/>
      <c r="HQ596" s="401"/>
      <c r="HR596" s="401"/>
      <c r="HS596" s="401"/>
      <c r="HT596" s="401"/>
      <c r="HU596" s="401"/>
      <c r="HV596" s="401"/>
      <c r="HW596" s="401"/>
      <c r="HX596" s="401"/>
      <c r="HY596" s="401"/>
      <c r="HZ596" s="401"/>
      <c r="IA596" s="401"/>
      <c r="IB596" s="401"/>
      <c r="IC596" s="401"/>
      <c r="ID596" s="401"/>
      <c r="IE596" s="401"/>
      <c r="IF596" s="401"/>
      <c r="IG596" s="401"/>
      <c r="IH596" s="401"/>
      <c r="II596" s="401"/>
      <c r="IJ596" s="401"/>
      <c r="IK596" s="401"/>
      <c r="IL596" s="401"/>
      <c r="IM596" s="401"/>
      <c r="IN596" s="401"/>
      <c r="IO596" s="401"/>
      <c r="IP596" s="401"/>
      <c r="IQ596" s="401"/>
      <c r="IR596" s="401"/>
      <c r="IS596" s="401"/>
      <c r="IT596" s="401"/>
      <c r="IU596" s="401"/>
      <c r="IV596" s="401"/>
      <c r="IW596" s="401"/>
      <c r="IX596" s="401"/>
      <c r="IY596" s="401"/>
      <c r="IZ596" s="401"/>
      <c r="JA596" s="401"/>
      <c r="JB596" s="401"/>
      <c r="JC596" s="401"/>
      <c r="JD596" s="401"/>
      <c r="JE596" s="401"/>
      <c r="JF596" s="401"/>
      <c r="JG596" s="401"/>
      <c r="JH596" s="401"/>
      <c r="JI596" s="401"/>
      <c r="JJ596" s="401"/>
      <c r="JK596" s="401"/>
      <c r="JL596" s="401"/>
      <c r="JM596" s="401"/>
      <c r="JN596" s="401"/>
      <c r="JO596" s="401"/>
      <c r="JP596" s="401"/>
      <c r="JQ596" s="401"/>
      <c r="JR596" s="401"/>
      <c r="JS596" s="401"/>
      <c r="JT596" s="401"/>
      <c r="JU596" s="401"/>
      <c r="JV596" s="401"/>
      <c r="JW596" s="401"/>
      <c r="JX596" s="401"/>
      <c r="JY596" s="401"/>
      <c r="JZ596" s="401"/>
      <c r="KA596" s="401"/>
      <c r="KB596" s="401"/>
      <c r="KC596" s="401"/>
      <c r="KD596" s="401"/>
      <c r="KE596" s="401"/>
      <c r="KF596" s="401"/>
      <c r="KG596" s="401"/>
      <c r="KH596" s="401"/>
      <c r="KI596" s="401"/>
      <c r="KJ596" s="401"/>
      <c r="KK596" s="401"/>
      <c r="KL596" s="401"/>
      <c r="KM596" s="401"/>
      <c r="KN596" s="401"/>
      <c r="KO596" s="401"/>
      <c r="KP596" s="401"/>
      <c r="KQ596" s="401"/>
      <c r="KR596" s="401"/>
      <c r="KS596" s="401"/>
      <c r="KT596" s="401"/>
      <c r="KU596" s="401"/>
      <c r="KV596" s="401"/>
      <c r="KW596" s="401"/>
      <c r="KX596" s="401"/>
      <c r="KY596" s="401"/>
      <c r="KZ596" s="401"/>
      <c r="LA596" s="401"/>
      <c r="LB596" s="401"/>
      <c r="LC596" s="401"/>
      <c r="LD596" s="401"/>
      <c r="LE596" s="401"/>
      <c r="LF596" s="401"/>
      <c r="LG596" s="401"/>
      <c r="LH596" s="401"/>
      <c r="LI596" s="401"/>
      <c r="LJ596" s="401"/>
      <c r="LK596" s="401"/>
      <c r="LL596" s="401"/>
      <c r="LM596" s="401"/>
      <c r="LN596" s="401"/>
      <c r="LO596" s="401"/>
      <c r="LP596" s="401"/>
      <c r="LQ596" s="401"/>
      <c r="LR596" s="401"/>
      <c r="LS596" s="401"/>
      <c r="LT596" s="401"/>
      <c r="LU596" s="401"/>
      <c r="LV596" s="401"/>
      <c r="LW596" s="401"/>
      <c r="LX596" s="401"/>
      <c r="LY596" s="401"/>
      <c r="LZ596" s="401"/>
      <c r="MA596" s="401"/>
      <c r="MB596" s="401"/>
      <c r="MC596" s="401"/>
      <c r="MD596" s="401"/>
      <c r="ME596" s="401"/>
      <c r="MF596" s="401"/>
      <c r="MG596" s="401"/>
      <c r="MH596" s="401"/>
      <c r="MI596" s="401"/>
      <c r="MJ596" s="401"/>
      <c r="MK596" s="401"/>
      <c r="ML596" s="401"/>
      <c r="MM596" s="401"/>
      <c r="MN596" s="401"/>
      <c r="MO596" s="401"/>
      <c r="MP596" s="401"/>
      <c r="MQ596" s="401"/>
      <c r="MR596" s="401"/>
      <c r="MS596" s="401"/>
      <c r="MT596" s="401"/>
      <c r="MU596" s="401"/>
      <c r="MV596" s="401"/>
      <c r="MW596" s="401"/>
      <c r="MX596" s="401"/>
      <c r="MY596" s="401"/>
      <c r="MZ596" s="401"/>
      <c r="NA596" s="401"/>
      <c r="NB596" s="401"/>
      <c r="NC596" s="401"/>
      <c r="ND596" s="401"/>
      <c r="NE596" s="401"/>
      <c r="NF596" s="401"/>
      <c r="NG596" s="401"/>
      <c r="NH596" s="401"/>
      <c r="NI596" s="401"/>
      <c r="NJ596" s="401"/>
      <c r="NK596" s="401"/>
      <c r="NL596" s="401"/>
      <c r="NM596" s="401"/>
      <c r="NN596" s="401"/>
      <c r="NO596" s="401"/>
      <c r="NP596" s="401"/>
      <c r="NQ596" s="401"/>
      <c r="NR596" s="401"/>
      <c r="NS596" s="401"/>
      <c r="NT596" s="401"/>
      <c r="NU596" s="401"/>
      <c r="NV596" s="401"/>
      <c r="NW596" s="401"/>
      <c r="NX596" s="401"/>
      <c r="NY596" s="401"/>
      <c r="NZ596" s="401"/>
      <c r="OA596" s="401"/>
      <c r="OB596" s="401"/>
      <c r="OC596" s="401"/>
      <c r="OD596" s="401"/>
      <c r="OE596" s="401"/>
      <c r="OF596" s="401"/>
      <c r="OG596" s="401"/>
      <c r="OH596" s="401"/>
      <c r="OI596" s="401"/>
      <c r="OJ596" s="401"/>
      <c r="OK596" s="401"/>
      <c r="OL596" s="401"/>
      <c r="OM596" s="401"/>
      <c r="ON596" s="401"/>
      <c r="OO596" s="401"/>
      <c r="OP596" s="401"/>
      <c r="OQ596" s="401"/>
      <c r="OR596" s="401"/>
      <c r="OS596" s="401"/>
      <c r="OT596" s="401"/>
      <c r="OU596" s="401"/>
      <c r="OV596" s="401"/>
      <c r="OW596" s="401"/>
      <c r="OX596" s="401"/>
      <c r="OY596" s="401"/>
      <c r="OZ596" s="401"/>
      <c r="PA596" s="401"/>
      <c r="PB596" s="401"/>
      <c r="PC596" s="401"/>
      <c r="PD596" s="401"/>
      <c r="PE596" s="401"/>
      <c r="PF596" s="401"/>
      <c r="PG596" s="401"/>
      <c r="PH596" s="401"/>
      <c r="PI596" s="401"/>
      <c r="PJ596" s="401"/>
      <c r="PK596" s="401"/>
      <c r="PL596" s="401"/>
      <c r="PM596" s="401"/>
      <c r="PN596" s="401"/>
      <c r="PO596" s="401"/>
      <c r="PP596" s="401"/>
      <c r="PQ596" s="401"/>
      <c r="PR596" s="401"/>
      <c r="PS596" s="401"/>
      <c r="PT596" s="401"/>
      <c r="PU596" s="401"/>
      <c r="PV596" s="401"/>
      <c r="PW596" s="401"/>
      <c r="PX596" s="401"/>
      <c r="PY596" s="401"/>
      <c r="PZ596" s="401"/>
      <c r="QA596" s="401"/>
      <c r="QB596" s="401"/>
      <c r="QC596" s="401"/>
      <c r="QD596" s="401"/>
      <c r="QE596" s="401"/>
      <c r="QF596" s="401"/>
      <c r="QG596" s="401"/>
      <c r="QH596" s="401"/>
      <c r="QI596" s="401"/>
      <c r="QJ596" s="401"/>
      <c r="QK596" s="401"/>
      <c r="QL596" s="401"/>
      <c r="QM596" s="401"/>
      <c r="QN596" s="401"/>
      <c r="QO596" s="401"/>
      <c r="QP596" s="401"/>
      <c r="QQ596" s="401"/>
      <c r="QR596" s="401"/>
      <c r="QS596" s="401"/>
      <c r="QT596" s="401"/>
      <c r="QU596" s="401"/>
      <c r="QV596" s="401"/>
      <c r="QW596" s="401"/>
      <c r="QX596" s="401"/>
      <c r="QY596" s="401"/>
      <c r="QZ596" s="401"/>
      <c r="RA596" s="401"/>
      <c r="RB596" s="401"/>
      <c r="RC596" s="401"/>
      <c r="RD596" s="401"/>
      <c r="RE596" s="401"/>
      <c r="RF596" s="401"/>
      <c r="RG596" s="401"/>
      <c r="RH596" s="401"/>
      <c r="RI596" s="401"/>
      <c r="RJ596" s="401"/>
      <c r="RK596" s="401"/>
      <c r="RL596" s="401"/>
      <c r="RM596" s="401"/>
      <c r="RN596" s="401"/>
      <c r="RO596" s="401"/>
      <c r="RP596" s="401"/>
      <c r="RQ596" s="401"/>
      <c r="RR596" s="401"/>
      <c r="RS596" s="401"/>
      <c r="RT596" s="401"/>
      <c r="RU596" s="401"/>
      <c r="RV596" s="401"/>
      <c r="RW596" s="401"/>
      <c r="RX596" s="401"/>
      <c r="RY596" s="401"/>
      <c r="RZ596" s="401"/>
      <c r="SA596" s="401"/>
      <c r="SB596" s="401"/>
      <c r="SC596" s="401"/>
      <c r="SD596" s="401"/>
      <c r="SE596" s="401"/>
      <c r="SF596" s="401"/>
      <c r="SG596" s="401"/>
      <c r="SH596" s="401"/>
      <c r="SI596" s="401"/>
      <c r="SJ596" s="401"/>
      <c r="SK596" s="401"/>
      <c r="SL596" s="401"/>
      <c r="SM596" s="401"/>
      <c r="SN596" s="401"/>
      <c r="SO596" s="401"/>
      <c r="SP596" s="401"/>
      <c r="SQ596" s="401"/>
      <c r="SR596" s="401"/>
      <c r="SS596" s="401"/>
      <c r="ST596" s="401"/>
      <c r="SU596" s="401"/>
      <c r="SV596" s="401"/>
      <c r="SW596" s="401"/>
      <c r="SX596" s="401"/>
      <c r="SY596" s="401"/>
      <c r="SZ596" s="401"/>
      <c r="TA596" s="401"/>
      <c r="TB596" s="401"/>
      <c r="TC596" s="401"/>
      <c r="TD596" s="401"/>
      <c r="TE596" s="401"/>
      <c r="TF596" s="401"/>
      <c r="TG596" s="401"/>
      <c r="TH596" s="401"/>
      <c r="TI596" s="401"/>
      <c r="TJ596" s="401"/>
      <c r="TK596" s="401"/>
      <c r="TL596" s="401"/>
      <c r="TM596" s="401"/>
      <c r="TN596" s="401"/>
      <c r="TO596" s="401"/>
      <c r="TP596" s="401"/>
      <c r="TQ596" s="401"/>
      <c r="TR596" s="401"/>
      <c r="TS596" s="401"/>
      <c r="TT596" s="401"/>
      <c r="TU596" s="401"/>
      <c r="TV596" s="401"/>
      <c r="TW596" s="401"/>
      <c r="TX596" s="401"/>
      <c r="TY596" s="401"/>
      <c r="TZ596" s="401"/>
      <c r="UA596" s="401"/>
      <c r="UB596" s="401"/>
      <c r="UC596" s="401"/>
      <c r="UD596" s="401"/>
      <c r="UE596" s="401"/>
      <c r="UF596" s="401"/>
      <c r="UG596" s="401"/>
      <c r="UH596" s="401"/>
      <c r="UI596" s="401"/>
      <c r="UJ596" s="401"/>
      <c r="UK596" s="401"/>
      <c r="UL596" s="401"/>
      <c r="UM596" s="401"/>
    </row>
    <row r="597" spans="1:559" s="467" customFormat="1" ht="13.95" customHeight="1">
      <c r="A597" s="952" t="s">
        <v>607</v>
      </c>
      <c r="B597" s="450" t="s">
        <v>1349</v>
      </c>
      <c r="C597" s="451" t="s">
        <v>611</v>
      </c>
      <c r="D597" s="451" t="s">
        <v>2052</v>
      </c>
      <c r="E597" s="451" t="s">
        <v>2053</v>
      </c>
      <c r="F597" s="452">
        <v>22.26</v>
      </c>
      <c r="G597" s="452">
        <v>1.22</v>
      </c>
      <c r="H597" s="452">
        <v>2.27</v>
      </c>
      <c r="I597" s="502">
        <f>COUNT(F597:F602)</f>
        <v>6</v>
      </c>
      <c r="J597" s="458">
        <f>AVERAGE(F597:F602)</f>
        <v>21.77333333333333</v>
      </c>
      <c r="K597" s="458">
        <f>STDEV(F597:F602)</f>
        <v>6.1721525148579035</v>
      </c>
      <c r="L597" s="459">
        <f>K597/J597</f>
        <v>0.28347301813493131</v>
      </c>
      <c r="M597" s="454">
        <f t="shared" si="305"/>
        <v>7.8848775284658668E-2</v>
      </c>
      <c r="N597" s="455">
        <f t="shared" si="306"/>
        <v>0.53142354614193976</v>
      </c>
      <c r="O597" s="455">
        <f t="shared" si="307"/>
        <v>6.2847092283879524E-2</v>
      </c>
      <c r="P597" s="455">
        <f t="shared" si="308"/>
        <v>0.93715290771612048</v>
      </c>
      <c r="Q597" s="456">
        <f t="shared" si="309"/>
        <v>5.6229174462967233</v>
      </c>
      <c r="R597" s="457">
        <f>COUNT(F597:F601)</f>
        <v>5</v>
      </c>
      <c r="S597" s="458">
        <f>AVERAGE(F597:F601)</f>
        <v>19.55</v>
      </c>
      <c r="T597" s="458">
        <f>STDEV(F597:F601)</f>
        <v>3.2473450694374866</v>
      </c>
      <c r="U597" s="459">
        <f>T597/S597</f>
        <v>0.16610460713235226</v>
      </c>
      <c r="V597" s="460">
        <f t="shared" si="310"/>
        <v>0.48666666666667169</v>
      </c>
      <c r="W597" s="460">
        <f t="shared" si="311"/>
        <v>1.61</v>
      </c>
      <c r="X597" s="461">
        <f t="shared" si="312"/>
        <v>9.9371655489212252</v>
      </c>
      <c r="Y597" s="462" t="str">
        <f t="shared" si="313"/>
        <v>Accept</v>
      </c>
      <c r="Z597" s="479">
        <v>1.2989999999999999</v>
      </c>
      <c r="AA597" s="479">
        <f>Z597*K597</f>
        <v>8.0176261168004164</v>
      </c>
      <c r="AB597" s="481" t="str">
        <f t="shared" ref="AB597:AB601" si="315">IF(V597&gt;AA597, "Reject", "Accept")</f>
        <v>Accept</v>
      </c>
      <c r="AC597" s="463"/>
      <c r="AD597" s="461"/>
      <c r="AE597" s="463"/>
      <c r="AF597" s="464">
        <f>COUNT(F597:F601)</f>
        <v>5</v>
      </c>
      <c r="AG597" s="465">
        <f>AVERAGE(F597:F601)</f>
        <v>19.55</v>
      </c>
      <c r="AH597" s="465">
        <f>STDEV(F597:F601)</f>
        <v>3.2473450694374866</v>
      </c>
      <c r="AI597" s="466">
        <f>AH597/AG597</f>
        <v>0.16610460713235226</v>
      </c>
      <c r="AJ597" s="552"/>
      <c r="AK597" s="552"/>
      <c r="AL597" s="552"/>
      <c r="AM597" s="401"/>
      <c r="AN597" s="401"/>
      <c r="AO597" s="401"/>
      <c r="AP597" s="401"/>
      <c r="AQ597" s="401"/>
      <c r="AR597" s="401"/>
      <c r="AS597" s="401"/>
      <c r="AT597" s="401"/>
      <c r="AU597" s="401"/>
      <c r="AV597" s="401"/>
      <c r="AW597" s="401"/>
      <c r="AX597" s="401"/>
      <c r="AY597" s="401"/>
      <c r="AZ597" s="401"/>
      <c r="BA597" s="401"/>
      <c r="BB597" s="401"/>
      <c r="BC597" s="401"/>
      <c r="BD597" s="401"/>
      <c r="BE597" s="401"/>
      <c r="BF597" s="401"/>
      <c r="BG597" s="401"/>
      <c r="BH597" s="401"/>
      <c r="BI597" s="401"/>
      <c r="BJ597" s="401"/>
      <c r="BK597" s="401"/>
      <c r="BL597" s="401"/>
      <c r="BM597" s="401"/>
      <c r="BN597" s="401"/>
      <c r="BO597" s="401"/>
      <c r="BP597" s="401"/>
      <c r="BQ597" s="401"/>
      <c r="BR597" s="401"/>
      <c r="BS597" s="401"/>
      <c r="BT597" s="401"/>
      <c r="BU597" s="401"/>
      <c r="BV597" s="401"/>
      <c r="BW597" s="401"/>
      <c r="BX597" s="401"/>
      <c r="BY597" s="401"/>
      <c r="BZ597" s="401"/>
      <c r="CA597" s="401"/>
      <c r="CB597" s="401"/>
      <c r="CC597" s="401"/>
      <c r="CD597" s="401"/>
      <c r="CE597" s="401"/>
      <c r="CF597" s="401"/>
      <c r="CG597" s="401"/>
      <c r="CH597" s="401"/>
      <c r="CI597" s="401"/>
      <c r="CJ597" s="401"/>
      <c r="CK597" s="401"/>
      <c r="CL597" s="401"/>
      <c r="CM597" s="401"/>
      <c r="CN597" s="401"/>
      <c r="CO597" s="401"/>
      <c r="CP597" s="401"/>
      <c r="CQ597" s="401"/>
      <c r="CR597" s="401"/>
      <c r="CS597" s="401"/>
      <c r="CT597" s="401"/>
      <c r="CU597" s="401"/>
      <c r="CV597" s="401"/>
      <c r="CW597" s="401"/>
      <c r="CX597" s="401"/>
      <c r="CY597" s="401"/>
      <c r="CZ597" s="401"/>
      <c r="DA597" s="401"/>
      <c r="DB597" s="401"/>
      <c r="DC597" s="401"/>
      <c r="DD597" s="401"/>
      <c r="DE597" s="401"/>
      <c r="DF597" s="401"/>
      <c r="DG597" s="401"/>
      <c r="DH597" s="401"/>
      <c r="DI597" s="401"/>
      <c r="DJ597" s="401"/>
      <c r="DK597" s="401"/>
      <c r="DL597" s="401"/>
      <c r="DM597" s="401"/>
      <c r="DN597" s="401"/>
      <c r="DO597" s="401"/>
      <c r="DP597" s="401"/>
      <c r="DQ597" s="401"/>
      <c r="DR597" s="401"/>
      <c r="DS597" s="401"/>
      <c r="DT597" s="401"/>
      <c r="DU597" s="401"/>
      <c r="DV597" s="401"/>
      <c r="DW597" s="401"/>
      <c r="DX597" s="401"/>
      <c r="DY597" s="401"/>
      <c r="DZ597" s="401"/>
      <c r="EA597" s="401"/>
      <c r="EB597" s="401"/>
      <c r="EC597" s="401"/>
      <c r="ED597" s="401"/>
      <c r="EE597" s="401"/>
      <c r="EF597" s="401"/>
      <c r="EG597" s="401"/>
      <c r="EH597" s="401"/>
      <c r="EI597" s="401"/>
      <c r="EJ597" s="401"/>
      <c r="EK597" s="401"/>
      <c r="EL597" s="401"/>
      <c r="EM597" s="401"/>
      <c r="EN597" s="401"/>
      <c r="EO597" s="401"/>
      <c r="EP597" s="401"/>
      <c r="EQ597" s="401"/>
      <c r="ER597" s="401"/>
      <c r="ES597" s="401"/>
      <c r="ET597" s="401"/>
      <c r="EU597" s="401"/>
      <c r="EV597" s="401"/>
      <c r="EW597" s="401"/>
      <c r="EX597" s="401"/>
      <c r="EY597" s="401"/>
      <c r="EZ597" s="401"/>
      <c r="FA597" s="401"/>
      <c r="FB597" s="401"/>
      <c r="FC597" s="401"/>
      <c r="FD597" s="401"/>
      <c r="FE597" s="401"/>
      <c r="FF597" s="401"/>
      <c r="FG597" s="401"/>
      <c r="FH597" s="401"/>
      <c r="FI597" s="401"/>
      <c r="FJ597" s="401"/>
      <c r="FK597" s="401"/>
      <c r="FL597" s="401"/>
      <c r="FM597" s="401"/>
      <c r="FN597" s="401"/>
      <c r="FO597" s="401"/>
      <c r="FP597" s="401"/>
      <c r="FQ597" s="401"/>
      <c r="FR597" s="401"/>
      <c r="FS597" s="401"/>
      <c r="FT597" s="401"/>
      <c r="FU597" s="401"/>
      <c r="FV597" s="401"/>
      <c r="FW597" s="401"/>
      <c r="FX597" s="401"/>
      <c r="FY597" s="401"/>
      <c r="FZ597" s="401"/>
      <c r="GA597" s="401"/>
      <c r="GB597" s="401"/>
      <c r="GC597" s="401"/>
      <c r="GD597" s="401"/>
      <c r="GE597" s="401"/>
      <c r="GF597" s="401"/>
      <c r="GG597" s="401"/>
      <c r="GH597" s="401"/>
      <c r="GI597" s="401"/>
      <c r="GJ597" s="401"/>
      <c r="GK597" s="401"/>
      <c r="GL597" s="401"/>
      <c r="GM597" s="401"/>
      <c r="GN597" s="401"/>
      <c r="GO597" s="401"/>
      <c r="GP597" s="401"/>
      <c r="GQ597" s="401"/>
      <c r="GR597" s="401"/>
      <c r="GS597" s="401"/>
      <c r="GT597" s="401"/>
      <c r="GU597" s="401"/>
      <c r="GV597" s="401"/>
      <c r="GW597" s="401"/>
      <c r="GX597" s="401"/>
      <c r="GY597" s="401"/>
      <c r="GZ597" s="401"/>
      <c r="HA597" s="401"/>
      <c r="HB597" s="401"/>
      <c r="HC597" s="401"/>
      <c r="HD597" s="401"/>
      <c r="HE597" s="401"/>
      <c r="HF597" s="401"/>
      <c r="HG597" s="401"/>
      <c r="HH597" s="401"/>
      <c r="HI597" s="401"/>
      <c r="HJ597" s="401"/>
      <c r="HK597" s="401"/>
      <c r="HL597" s="401"/>
      <c r="HM597" s="401"/>
      <c r="HN597" s="401"/>
      <c r="HO597" s="401"/>
      <c r="HP597" s="401"/>
      <c r="HQ597" s="401"/>
      <c r="HR597" s="401"/>
      <c r="HS597" s="401"/>
      <c r="HT597" s="401"/>
      <c r="HU597" s="401"/>
      <c r="HV597" s="401"/>
      <c r="HW597" s="401"/>
      <c r="HX597" s="401"/>
      <c r="HY597" s="401"/>
      <c r="HZ597" s="401"/>
      <c r="IA597" s="401"/>
      <c r="IB597" s="401"/>
      <c r="IC597" s="401"/>
      <c r="ID597" s="401"/>
      <c r="IE597" s="401"/>
      <c r="IF597" s="401"/>
      <c r="IG597" s="401"/>
      <c r="IH597" s="401"/>
      <c r="II597" s="401"/>
      <c r="IJ597" s="401"/>
      <c r="IK597" s="401"/>
      <c r="IL597" s="401"/>
      <c r="IM597" s="401"/>
      <c r="IN597" s="401"/>
      <c r="IO597" s="401"/>
      <c r="IP597" s="401"/>
      <c r="IQ597" s="401"/>
      <c r="IR597" s="401"/>
      <c r="IS597" s="401"/>
      <c r="IT597" s="401"/>
      <c r="IU597" s="401"/>
      <c r="IV597" s="401"/>
      <c r="IW597" s="401"/>
      <c r="IX597" s="401"/>
      <c r="IY597" s="401"/>
      <c r="IZ597" s="401"/>
      <c r="JA597" s="401"/>
      <c r="JB597" s="401"/>
      <c r="JC597" s="401"/>
      <c r="JD597" s="401"/>
      <c r="JE597" s="401"/>
      <c r="JF597" s="401"/>
      <c r="JG597" s="401"/>
      <c r="JH597" s="401"/>
      <c r="JI597" s="401"/>
      <c r="JJ597" s="401"/>
      <c r="JK597" s="401"/>
      <c r="JL597" s="401"/>
      <c r="JM597" s="401"/>
      <c r="JN597" s="401"/>
      <c r="JO597" s="401"/>
      <c r="JP597" s="401"/>
      <c r="JQ597" s="401"/>
      <c r="JR597" s="401"/>
      <c r="JS597" s="401"/>
      <c r="JT597" s="401"/>
      <c r="JU597" s="401"/>
      <c r="JV597" s="401"/>
      <c r="JW597" s="401"/>
      <c r="JX597" s="401"/>
      <c r="JY597" s="401"/>
      <c r="JZ597" s="401"/>
      <c r="KA597" s="401"/>
      <c r="KB597" s="401"/>
      <c r="KC597" s="401"/>
      <c r="KD597" s="401"/>
      <c r="KE597" s="401"/>
      <c r="KF597" s="401"/>
      <c r="KG597" s="401"/>
      <c r="KH597" s="401"/>
      <c r="KI597" s="401"/>
      <c r="KJ597" s="401"/>
      <c r="KK597" s="401"/>
      <c r="KL597" s="401"/>
      <c r="KM597" s="401"/>
      <c r="KN597" s="401"/>
      <c r="KO597" s="401"/>
      <c r="KP597" s="401"/>
      <c r="KQ597" s="401"/>
      <c r="KR597" s="401"/>
      <c r="KS597" s="401"/>
      <c r="KT597" s="401"/>
      <c r="KU597" s="401"/>
      <c r="KV597" s="401"/>
      <c r="KW597" s="401"/>
      <c r="KX597" s="401"/>
      <c r="KY597" s="401"/>
      <c r="KZ597" s="401"/>
      <c r="LA597" s="401"/>
      <c r="LB597" s="401"/>
      <c r="LC597" s="401"/>
      <c r="LD597" s="401"/>
      <c r="LE597" s="401"/>
      <c r="LF597" s="401"/>
      <c r="LG597" s="401"/>
      <c r="LH597" s="401"/>
      <c r="LI597" s="401"/>
      <c r="LJ597" s="401"/>
      <c r="LK597" s="401"/>
      <c r="LL597" s="401"/>
      <c r="LM597" s="401"/>
      <c r="LN597" s="401"/>
      <c r="LO597" s="401"/>
      <c r="LP597" s="401"/>
      <c r="LQ597" s="401"/>
      <c r="LR597" s="401"/>
      <c r="LS597" s="401"/>
      <c r="LT597" s="401"/>
      <c r="LU597" s="401"/>
      <c r="LV597" s="401"/>
      <c r="LW597" s="401"/>
      <c r="LX597" s="401"/>
      <c r="LY597" s="401"/>
      <c r="LZ597" s="401"/>
      <c r="MA597" s="401"/>
      <c r="MB597" s="401"/>
      <c r="MC597" s="401"/>
      <c r="MD597" s="401"/>
      <c r="ME597" s="401"/>
      <c r="MF597" s="401"/>
      <c r="MG597" s="401"/>
      <c r="MH597" s="401"/>
      <c r="MI597" s="401"/>
      <c r="MJ597" s="401"/>
      <c r="MK597" s="401"/>
      <c r="ML597" s="401"/>
      <c r="MM597" s="401"/>
      <c r="MN597" s="401"/>
      <c r="MO597" s="401"/>
      <c r="MP597" s="401"/>
      <c r="MQ597" s="401"/>
      <c r="MR597" s="401"/>
      <c r="MS597" s="401"/>
      <c r="MT597" s="401"/>
      <c r="MU597" s="401"/>
      <c r="MV597" s="401"/>
      <c r="MW597" s="401"/>
      <c r="MX597" s="401"/>
      <c r="MY597" s="401"/>
      <c r="MZ597" s="401"/>
      <c r="NA597" s="401"/>
      <c r="NB597" s="401"/>
      <c r="NC597" s="401"/>
      <c r="ND597" s="401"/>
      <c r="NE597" s="401"/>
      <c r="NF597" s="401"/>
      <c r="NG597" s="401"/>
      <c r="NH597" s="401"/>
      <c r="NI597" s="401"/>
      <c r="NJ597" s="401"/>
      <c r="NK597" s="401"/>
      <c r="NL597" s="401"/>
      <c r="NM597" s="401"/>
      <c r="NN597" s="401"/>
      <c r="NO597" s="401"/>
      <c r="NP597" s="401"/>
      <c r="NQ597" s="401"/>
      <c r="NR597" s="401"/>
      <c r="NS597" s="401"/>
      <c r="NT597" s="401"/>
      <c r="NU597" s="401"/>
      <c r="NV597" s="401"/>
      <c r="NW597" s="401"/>
      <c r="NX597" s="401"/>
      <c r="NY597" s="401"/>
      <c r="NZ597" s="401"/>
      <c r="OA597" s="401"/>
      <c r="OB597" s="401"/>
      <c r="OC597" s="401"/>
      <c r="OD597" s="401"/>
      <c r="OE597" s="401"/>
      <c r="OF597" s="401"/>
      <c r="OG597" s="401"/>
      <c r="OH597" s="401"/>
      <c r="OI597" s="401"/>
      <c r="OJ597" s="401"/>
      <c r="OK597" s="401"/>
      <c r="OL597" s="401"/>
      <c r="OM597" s="401"/>
      <c r="ON597" s="401"/>
      <c r="OO597" s="401"/>
      <c r="OP597" s="401"/>
      <c r="OQ597" s="401"/>
      <c r="OR597" s="401"/>
      <c r="OS597" s="401"/>
      <c r="OT597" s="401"/>
      <c r="OU597" s="401"/>
      <c r="OV597" s="401"/>
      <c r="OW597" s="401"/>
      <c r="OX597" s="401"/>
      <c r="OY597" s="401"/>
      <c r="OZ597" s="401"/>
      <c r="PA597" s="401"/>
      <c r="PB597" s="401"/>
      <c r="PC597" s="401"/>
      <c r="PD597" s="401"/>
      <c r="PE597" s="401"/>
      <c r="PF597" s="401"/>
      <c r="PG597" s="401"/>
      <c r="PH597" s="401"/>
      <c r="PI597" s="401"/>
      <c r="PJ597" s="401"/>
      <c r="PK597" s="401"/>
      <c r="PL597" s="401"/>
      <c r="PM597" s="401"/>
      <c r="PN597" s="401"/>
      <c r="PO597" s="401"/>
      <c r="PP597" s="401"/>
      <c r="PQ597" s="401"/>
      <c r="PR597" s="401"/>
      <c r="PS597" s="401"/>
      <c r="PT597" s="401"/>
      <c r="PU597" s="401"/>
      <c r="PV597" s="401"/>
      <c r="PW597" s="401"/>
      <c r="PX597" s="401"/>
      <c r="PY597" s="401"/>
      <c r="PZ597" s="401"/>
      <c r="QA597" s="401"/>
      <c r="QB597" s="401"/>
      <c r="QC597" s="401"/>
      <c r="QD597" s="401"/>
      <c r="QE597" s="401"/>
      <c r="QF597" s="401"/>
      <c r="QG597" s="401"/>
      <c r="QH597" s="401"/>
      <c r="QI597" s="401"/>
      <c r="QJ597" s="401"/>
      <c r="QK597" s="401"/>
      <c r="QL597" s="401"/>
      <c r="QM597" s="401"/>
      <c r="QN597" s="401"/>
      <c r="QO597" s="401"/>
      <c r="QP597" s="401"/>
      <c r="QQ597" s="401"/>
      <c r="QR597" s="401"/>
      <c r="QS597" s="401"/>
      <c r="QT597" s="401"/>
      <c r="QU597" s="401"/>
      <c r="QV597" s="401"/>
      <c r="QW597" s="401"/>
      <c r="QX597" s="401"/>
      <c r="QY597" s="401"/>
      <c r="QZ597" s="401"/>
      <c r="RA597" s="401"/>
      <c r="RB597" s="401"/>
      <c r="RC597" s="401"/>
      <c r="RD597" s="401"/>
      <c r="RE597" s="401"/>
      <c r="RF597" s="401"/>
      <c r="RG597" s="401"/>
      <c r="RH597" s="401"/>
      <c r="RI597" s="401"/>
      <c r="RJ597" s="401"/>
      <c r="RK597" s="401"/>
      <c r="RL597" s="401"/>
      <c r="RM597" s="401"/>
      <c r="RN597" s="401"/>
      <c r="RO597" s="401"/>
      <c r="RP597" s="401"/>
      <c r="RQ597" s="401"/>
      <c r="RR597" s="401"/>
      <c r="RS597" s="401"/>
      <c r="RT597" s="401"/>
      <c r="RU597" s="401"/>
      <c r="RV597" s="401"/>
      <c r="RW597" s="401"/>
      <c r="RX597" s="401"/>
      <c r="RY597" s="401"/>
      <c r="RZ597" s="401"/>
      <c r="SA597" s="401"/>
      <c r="SB597" s="401"/>
      <c r="SC597" s="401"/>
      <c r="SD597" s="401"/>
      <c r="SE597" s="401"/>
      <c r="SF597" s="401"/>
      <c r="SG597" s="401"/>
      <c r="SH597" s="401"/>
      <c r="SI597" s="401"/>
      <c r="SJ597" s="401"/>
      <c r="SK597" s="401"/>
      <c r="SL597" s="401"/>
      <c r="SM597" s="401"/>
      <c r="SN597" s="401"/>
      <c r="SO597" s="401"/>
      <c r="SP597" s="401"/>
      <c r="SQ597" s="401"/>
      <c r="SR597" s="401"/>
      <c r="SS597" s="401"/>
      <c r="ST597" s="401"/>
      <c r="SU597" s="401"/>
      <c r="SV597" s="401"/>
      <c r="SW597" s="401"/>
      <c r="SX597" s="401"/>
      <c r="SY597" s="401"/>
      <c r="SZ597" s="401"/>
      <c r="TA597" s="401"/>
      <c r="TB597" s="401"/>
      <c r="TC597" s="401"/>
      <c r="TD597" s="401"/>
      <c r="TE597" s="401"/>
      <c r="TF597" s="401"/>
      <c r="TG597" s="401"/>
      <c r="TH597" s="401"/>
      <c r="TI597" s="401"/>
      <c r="TJ597" s="401"/>
      <c r="TK597" s="401"/>
      <c r="TL597" s="401"/>
      <c r="TM597" s="401"/>
      <c r="TN597" s="401"/>
      <c r="TO597" s="401"/>
      <c r="TP597" s="401"/>
      <c r="TQ597" s="401"/>
      <c r="TR597" s="401"/>
      <c r="TS597" s="401"/>
      <c r="TT597" s="401"/>
      <c r="TU597" s="401"/>
      <c r="TV597" s="401"/>
      <c r="TW597" s="401"/>
      <c r="TX597" s="401"/>
      <c r="TY597" s="401"/>
      <c r="TZ597" s="401"/>
      <c r="UA597" s="401"/>
      <c r="UB597" s="401"/>
      <c r="UC597" s="401"/>
      <c r="UD597" s="401"/>
      <c r="UE597" s="401"/>
      <c r="UF597" s="401"/>
      <c r="UG597" s="401"/>
      <c r="UH597" s="401"/>
      <c r="UI597" s="401"/>
      <c r="UJ597" s="401"/>
      <c r="UK597" s="401"/>
      <c r="UL597" s="401"/>
      <c r="UM597" s="401"/>
    </row>
    <row r="598" spans="1:559" s="401" customFormat="1" ht="13.95" customHeight="1">
      <c r="A598" s="953"/>
      <c r="B598" s="468" t="s">
        <v>1349</v>
      </c>
      <c r="C598" s="469" t="s">
        <v>611</v>
      </c>
      <c r="D598" s="469" t="s">
        <v>2054</v>
      </c>
      <c r="E598" s="469" t="s">
        <v>2055</v>
      </c>
      <c r="F598" s="470">
        <v>19.84</v>
      </c>
      <c r="G598" s="470">
        <v>1.34</v>
      </c>
      <c r="H598" s="470">
        <v>2.16</v>
      </c>
      <c r="I598" s="471">
        <f t="shared" ref="I598:L602" si="316">I597</f>
        <v>6</v>
      </c>
      <c r="J598" s="472">
        <f t="shared" si="316"/>
        <v>21.77333333333333</v>
      </c>
      <c r="K598" s="472">
        <f t="shared" si="316"/>
        <v>6.1721525148579035</v>
      </c>
      <c r="L598" s="473">
        <f t="shared" si="316"/>
        <v>0.28347301813493131</v>
      </c>
      <c r="M598" s="474">
        <f t="shared" si="305"/>
        <v>0.31323486071987311</v>
      </c>
      <c r="N598" s="475">
        <f t="shared" si="306"/>
        <v>0.37705111753158904</v>
      </c>
      <c r="O598" s="475">
        <f t="shared" si="307"/>
        <v>0.24589776493682192</v>
      </c>
      <c r="P598" s="475">
        <f t="shared" si="308"/>
        <v>0.75410223506317808</v>
      </c>
      <c r="Q598" s="476">
        <f t="shared" si="309"/>
        <v>4.5246134103790681</v>
      </c>
      <c r="R598" s="477"/>
      <c r="S598" s="472"/>
      <c r="T598" s="472"/>
      <c r="U598" s="473"/>
      <c r="V598" s="478">
        <f t="shared" si="310"/>
        <v>1.93333333333333</v>
      </c>
      <c r="W598" s="478">
        <f t="shared" si="311"/>
        <v>1.61</v>
      </c>
      <c r="X598" s="479">
        <f t="shared" si="312"/>
        <v>9.9371655489212252</v>
      </c>
      <c r="Y598" s="480" t="str">
        <f t="shared" si="313"/>
        <v>Accept</v>
      </c>
      <c r="Z598" s="479">
        <v>1.2989999999999999</v>
      </c>
      <c r="AA598" s="479">
        <f>Z598*K598</f>
        <v>8.0176261168004164</v>
      </c>
      <c r="AB598" s="481" t="str">
        <f t="shared" si="315"/>
        <v>Accept</v>
      </c>
      <c r="AC598" s="481"/>
      <c r="AD598" s="479"/>
      <c r="AE598" s="481"/>
      <c r="AF598" s="464"/>
      <c r="AG598" s="482"/>
      <c r="AH598" s="482"/>
      <c r="AI598" s="483"/>
      <c r="AJ598" s="552"/>
      <c r="AK598" s="552"/>
      <c r="AL598" s="552"/>
    </row>
    <row r="599" spans="1:559" s="401" customFormat="1" ht="13.95" customHeight="1">
      <c r="A599" s="953"/>
      <c r="B599" s="468" t="s">
        <v>1349</v>
      </c>
      <c r="C599" s="469" t="s">
        <v>611</v>
      </c>
      <c r="D599" s="469" t="s">
        <v>2056</v>
      </c>
      <c r="E599" s="469" t="s">
        <v>2057</v>
      </c>
      <c r="F599" s="470">
        <v>23.15</v>
      </c>
      <c r="G599" s="470">
        <v>1.29</v>
      </c>
      <c r="H599" s="470">
        <v>2.37</v>
      </c>
      <c r="I599" s="471">
        <f t="shared" si="316"/>
        <v>6</v>
      </c>
      <c r="J599" s="472">
        <f t="shared" si="316"/>
        <v>21.77333333333333</v>
      </c>
      <c r="K599" s="472">
        <f t="shared" si="316"/>
        <v>6.1721525148579035</v>
      </c>
      <c r="L599" s="473">
        <f t="shared" si="316"/>
        <v>0.28347301813493131</v>
      </c>
      <c r="M599" s="474">
        <f t="shared" si="305"/>
        <v>0.22304482323673797</v>
      </c>
      <c r="N599" s="475">
        <f t="shared" si="306"/>
        <v>0.58824968940347944</v>
      </c>
      <c r="O599" s="475">
        <f t="shared" si="307"/>
        <v>0.17649937880695887</v>
      </c>
      <c r="P599" s="475">
        <f t="shared" si="308"/>
        <v>0.82350062119304113</v>
      </c>
      <c r="Q599" s="476">
        <f t="shared" si="309"/>
        <v>4.9410037271582468</v>
      </c>
      <c r="R599" s="477"/>
      <c r="S599" s="472"/>
      <c r="T599" s="472"/>
      <c r="U599" s="473"/>
      <c r="V599" s="478">
        <f t="shared" si="310"/>
        <v>1.3766666666666687</v>
      </c>
      <c r="W599" s="478">
        <f t="shared" si="311"/>
        <v>1.61</v>
      </c>
      <c r="X599" s="479">
        <f t="shared" si="312"/>
        <v>9.9371655489212252</v>
      </c>
      <c r="Y599" s="480" t="str">
        <f t="shared" si="313"/>
        <v>Accept</v>
      </c>
      <c r="Z599" s="479">
        <v>1.2989999999999999</v>
      </c>
      <c r="AA599" s="479">
        <f>Z599*K599</f>
        <v>8.0176261168004164</v>
      </c>
      <c r="AB599" s="481" t="str">
        <f t="shared" si="315"/>
        <v>Accept</v>
      </c>
      <c r="AC599" s="481"/>
      <c r="AD599" s="479"/>
      <c r="AE599" s="481"/>
      <c r="AF599" s="464"/>
      <c r="AG599" s="482"/>
      <c r="AH599" s="482"/>
      <c r="AI599" s="483"/>
      <c r="AJ599" s="552"/>
      <c r="AK599" s="552"/>
      <c r="AL599" s="552"/>
    </row>
    <row r="600" spans="1:559" s="401" customFormat="1" ht="13.95" customHeight="1">
      <c r="A600" s="953"/>
      <c r="B600" s="468" t="s">
        <v>2997</v>
      </c>
      <c r="C600" s="469" t="s">
        <v>611</v>
      </c>
      <c r="D600" s="469" t="s">
        <v>2058</v>
      </c>
      <c r="E600" s="469" t="s">
        <v>2059</v>
      </c>
      <c r="F600" s="470">
        <v>16.329999999999998</v>
      </c>
      <c r="G600" s="470">
        <v>0.41</v>
      </c>
      <c r="H600" s="470">
        <v>1.46</v>
      </c>
      <c r="I600" s="471">
        <f t="shared" si="316"/>
        <v>6</v>
      </c>
      <c r="J600" s="472">
        <f t="shared" si="316"/>
        <v>21.77333333333333</v>
      </c>
      <c r="K600" s="472">
        <f t="shared" si="316"/>
        <v>6.1721525148579035</v>
      </c>
      <c r="L600" s="473">
        <f t="shared" si="316"/>
        <v>0.28347301813493131</v>
      </c>
      <c r="M600" s="474">
        <f t="shared" si="305"/>
        <v>0.88191815095785087</v>
      </c>
      <c r="N600" s="475">
        <f t="shared" si="306"/>
        <v>0.1889105353612234</v>
      </c>
      <c r="O600" s="475">
        <f t="shared" si="307"/>
        <v>0.62217892927755325</v>
      </c>
      <c r="P600" s="475">
        <f t="shared" si="308"/>
        <v>0.37782107072244681</v>
      </c>
      <c r="Q600" s="476">
        <f t="shared" si="309"/>
        <v>2.2669264243346809</v>
      </c>
      <c r="R600" s="477"/>
      <c r="S600" s="472"/>
      <c r="T600" s="472"/>
      <c r="U600" s="473"/>
      <c r="V600" s="478">
        <f t="shared" si="310"/>
        <v>5.4433333333333316</v>
      </c>
      <c r="W600" s="478">
        <f t="shared" si="311"/>
        <v>1.61</v>
      </c>
      <c r="X600" s="479">
        <f t="shared" si="312"/>
        <v>9.9371655489212252</v>
      </c>
      <c r="Y600" s="480" t="str">
        <f t="shared" si="313"/>
        <v>Accept</v>
      </c>
      <c r="Z600" s="479">
        <v>1.2989999999999999</v>
      </c>
      <c r="AA600" s="479">
        <f>Z600*K600</f>
        <v>8.0176261168004164</v>
      </c>
      <c r="AB600" s="481" t="str">
        <f t="shared" si="315"/>
        <v>Accept</v>
      </c>
      <c r="AC600" s="481"/>
      <c r="AD600" s="479"/>
      <c r="AE600" s="481"/>
      <c r="AF600" s="464"/>
      <c r="AG600" s="482"/>
      <c r="AH600" s="482"/>
      <c r="AI600" s="483"/>
      <c r="AJ600" s="552"/>
      <c r="AK600" s="552"/>
      <c r="AL600" s="552"/>
    </row>
    <row r="601" spans="1:559" s="401" customFormat="1" ht="13.95" customHeight="1">
      <c r="A601" s="953"/>
      <c r="B601" s="468" t="s">
        <v>2997</v>
      </c>
      <c r="C601" s="469" t="s">
        <v>611</v>
      </c>
      <c r="D601" s="469" t="s">
        <v>2060</v>
      </c>
      <c r="E601" s="469" t="s">
        <v>2061</v>
      </c>
      <c r="F601" s="470">
        <v>16.170000000000002</v>
      </c>
      <c r="G601" s="470">
        <v>0.41</v>
      </c>
      <c r="H601" s="470">
        <v>1.45</v>
      </c>
      <c r="I601" s="471">
        <f t="shared" si="316"/>
        <v>6</v>
      </c>
      <c r="J601" s="472">
        <f t="shared" si="316"/>
        <v>21.77333333333333</v>
      </c>
      <c r="K601" s="472">
        <f t="shared" si="316"/>
        <v>6.1721525148579035</v>
      </c>
      <c r="L601" s="473">
        <f t="shared" si="316"/>
        <v>0.28347301813493131</v>
      </c>
      <c r="M601" s="474">
        <f t="shared" si="305"/>
        <v>0.9078410359829433</v>
      </c>
      <c r="N601" s="475">
        <f t="shared" si="306"/>
        <v>0.18198110704275935</v>
      </c>
      <c r="O601" s="475">
        <f t="shared" si="307"/>
        <v>0.63603778591448124</v>
      </c>
      <c r="P601" s="475">
        <f t="shared" si="308"/>
        <v>0.36396221408551871</v>
      </c>
      <c r="Q601" s="476">
        <f t="shared" si="309"/>
        <v>2.1837732845131121</v>
      </c>
      <c r="R601" s="477"/>
      <c r="S601" s="472"/>
      <c r="T601" s="472"/>
      <c r="U601" s="473"/>
      <c r="V601" s="478">
        <f t="shared" si="310"/>
        <v>5.6033333333333282</v>
      </c>
      <c r="W601" s="478">
        <f t="shared" si="311"/>
        <v>1.61</v>
      </c>
      <c r="X601" s="479">
        <f t="shared" si="312"/>
        <v>9.9371655489212252</v>
      </c>
      <c r="Y601" s="480" t="str">
        <f t="shared" si="313"/>
        <v>Accept</v>
      </c>
      <c r="Z601" s="479">
        <v>1.2989999999999999</v>
      </c>
      <c r="AA601" s="479">
        <f>Z601*K601</f>
        <v>8.0176261168004164</v>
      </c>
      <c r="AB601" s="481" t="str">
        <f t="shared" si="315"/>
        <v>Accept</v>
      </c>
      <c r="AC601" s="481"/>
      <c r="AD601" s="479"/>
      <c r="AE601" s="481"/>
      <c r="AF601" s="464"/>
      <c r="AG601" s="482"/>
      <c r="AH601" s="482"/>
      <c r="AI601" s="483"/>
      <c r="AJ601" s="552"/>
      <c r="AK601" s="552"/>
      <c r="AL601" s="552"/>
    </row>
    <row r="602" spans="1:559" s="501" customFormat="1" ht="13.95" customHeight="1">
      <c r="A602" s="953"/>
      <c r="B602" s="484" t="s">
        <v>2997</v>
      </c>
      <c r="C602" s="485" t="s">
        <v>611</v>
      </c>
      <c r="D602" s="485" t="s">
        <v>2062</v>
      </c>
      <c r="E602" s="485" t="s">
        <v>2063</v>
      </c>
      <c r="F602" s="486">
        <v>32.89</v>
      </c>
      <c r="G602" s="486">
        <v>0.83</v>
      </c>
      <c r="H602" s="486">
        <v>2.95</v>
      </c>
      <c r="I602" s="487">
        <f t="shared" si="316"/>
        <v>6</v>
      </c>
      <c r="J602" s="488">
        <f t="shared" si="316"/>
        <v>21.77333333333333</v>
      </c>
      <c r="K602" s="488">
        <f t="shared" si="316"/>
        <v>6.1721525148579035</v>
      </c>
      <c r="L602" s="489">
        <f t="shared" si="316"/>
        <v>0.28347301813493131</v>
      </c>
      <c r="M602" s="490">
        <f t="shared" si="305"/>
        <v>1.8011004491392741</v>
      </c>
      <c r="N602" s="491">
        <f t="shared" si="306"/>
        <v>0.96415647551315209</v>
      </c>
      <c r="O602" s="491">
        <f t="shared" si="307"/>
        <v>0.92831295102630418</v>
      </c>
      <c r="P602" s="491">
        <f t="shared" si="308"/>
        <v>7.1687048973695822E-2</v>
      </c>
      <c r="Q602" s="492">
        <f t="shared" si="309"/>
        <v>0.43012229384217493</v>
      </c>
      <c r="R602" s="493"/>
      <c r="S602" s="488"/>
      <c r="T602" s="488"/>
      <c r="U602" s="489"/>
      <c r="V602" s="494">
        <f t="shared" si="310"/>
        <v>11.116666666666671</v>
      </c>
      <c r="W602" s="494">
        <f t="shared" si="311"/>
        <v>1.61</v>
      </c>
      <c r="X602" s="495">
        <f t="shared" si="312"/>
        <v>9.9371655489212252</v>
      </c>
      <c r="Y602" s="496" t="str">
        <f t="shared" si="313"/>
        <v>Reject</v>
      </c>
      <c r="Z602" s="495"/>
      <c r="AA602" s="495"/>
      <c r="AB602" s="497"/>
      <c r="AC602" s="497"/>
      <c r="AD602" s="495"/>
      <c r="AE602" s="497"/>
      <c r="AF602" s="498"/>
      <c r="AG602" s="499"/>
      <c r="AH602" s="499"/>
      <c r="AI602" s="500"/>
      <c r="AJ602" s="552"/>
      <c r="AK602" s="552"/>
      <c r="AL602" s="552"/>
      <c r="AM602" s="401"/>
      <c r="AN602" s="401"/>
      <c r="AO602" s="401"/>
      <c r="AP602" s="401"/>
      <c r="AQ602" s="401"/>
      <c r="AR602" s="401"/>
      <c r="AS602" s="401"/>
      <c r="AT602" s="401"/>
      <c r="AU602" s="401"/>
      <c r="AV602" s="401"/>
      <c r="AW602" s="401"/>
      <c r="AX602" s="401"/>
      <c r="AY602" s="401"/>
      <c r="AZ602" s="401"/>
      <c r="BA602" s="401"/>
      <c r="BB602" s="401"/>
      <c r="BC602" s="401"/>
      <c r="BD602" s="401"/>
      <c r="BE602" s="401"/>
      <c r="BF602" s="401"/>
      <c r="BG602" s="401"/>
      <c r="BH602" s="401"/>
      <c r="BI602" s="401"/>
      <c r="BJ602" s="401"/>
      <c r="BK602" s="401"/>
      <c r="BL602" s="401"/>
      <c r="BM602" s="401"/>
      <c r="BN602" s="401"/>
      <c r="BO602" s="401"/>
      <c r="BP602" s="401"/>
      <c r="BQ602" s="401"/>
      <c r="BR602" s="401"/>
      <c r="BS602" s="401"/>
      <c r="BT602" s="401"/>
      <c r="BU602" s="401"/>
      <c r="BV602" s="401"/>
      <c r="BW602" s="401"/>
      <c r="BX602" s="401"/>
      <c r="BY602" s="401"/>
      <c r="BZ602" s="401"/>
      <c r="CA602" s="401"/>
      <c r="CB602" s="401"/>
      <c r="CC602" s="401"/>
      <c r="CD602" s="401"/>
      <c r="CE602" s="401"/>
      <c r="CF602" s="401"/>
      <c r="CG602" s="401"/>
      <c r="CH602" s="401"/>
      <c r="CI602" s="401"/>
      <c r="CJ602" s="401"/>
      <c r="CK602" s="401"/>
      <c r="CL602" s="401"/>
      <c r="CM602" s="401"/>
      <c r="CN602" s="401"/>
      <c r="CO602" s="401"/>
      <c r="CP602" s="401"/>
      <c r="CQ602" s="401"/>
      <c r="CR602" s="401"/>
      <c r="CS602" s="401"/>
      <c r="CT602" s="401"/>
      <c r="CU602" s="401"/>
      <c r="CV602" s="401"/>
      <c r="CW602" s="401"/>
      <c r="CX602" s="401"/>
      <c r="CY602" s="401"/>
      <c r="CZ602" s="401"/>
      <c r="DA602" s="401"/>
      <c r="DB602" s="401"/>
      <c r="DC602" s="401"/>
      <c r="DD602" s="401"/>
      <c r="DE602" s="401"/>
      <c r="DF602" s="401"/>
      <c r="DG602" s="401"/>
      <c r="DH602" s="401"/>
      <c r="DI602" s="401"/>
      <c r="DJ602" s="401"/>
      <c r="DK602" s="401"/>
      <c r="DL602" s="401"/>
      <c r="DM602" s="401"/>
      <c r="DN602" s="401"/>
      <c r="DO602" s="401"/>
      <c r="DP602" s="401"/>
      <c r="DQ602" s="401"/>
      <c r="DR602" s="401"/>
      <c r="DS602" s="401"/>
      <c r="DT602" s="401"/>
      <c r="DU602" s="401"/>
      <c r="DV602" s="401"/>
      <c r="DW602" s="401"/>
      <c r="DX602" s="401"/>
      <c r="DY602" s="401"/>
      <c r="DZ602" s="401"/>
      <c r="EA602" s="401"/>
      <c r="EB602" s="401"/>
      <c r="EC602" s="401"/>
      <c r="ED602" s="401"/>
      <c r="EE602" s="401"/>
      <c r="EF602" s="401"/>
      <c r="EG602" s="401"/>
      <c r="EH602" s="401"/>
      <c r="EI602" s="401"/>
      <c r="EJ602" s="401"/>
      <c r="EK602" s="401"/>
      <c r="EL602" s="401"/>
      <c r="EM602" s="401"/>
      <c r="EN602" s="401"/>
      <c r="EO602" s="401"/>
      <c r="EP602" s="401"/>
      <c r="EQ602" s="401"/>
      <c r="ER602" s="401"/>
      <c r="ES602" s="401"/>
      <c r="ET602" s="401"/>
      <c r="EU602" s="401"/>
      <c r="EV602" s="401"/>
      <c r="EW602" s="401"/>
      <c r="EX602" s="401"/>
      <c r="EY602" s="401"/>
      <c r="EZ602" s="401"/>
      <c r="FA602" s="401"/>
      <c r="FB602" s="401"/>
      <c r="FC602" s="401"/>
      <c r="FD602" s="401"/>
      <c r="FE602" s="401"/>
      <c r="FF602" s="401"/>
      <c r="FG602" s="401"/>
      <c r="FH602" s="401"/>
      <c r="FI602" s="401"/>
      <c r="FJ602" s="401"/>
      <c r="FK602" s="401"/>
      <c r="FL602" s="401"/>
      <c r="FM602" s="401"/>
      <c r="FN602" s="401"/>
      <c r="FO602" s="401"/>
      <c r="FP602" s="401"/>
      <c r="FQ602" s="401"/>
      <c r="FR602" s="401"/>
      <c r="FS602" s="401"/>
      <c r="FT602" s="401"/>
      <c r="FU602" s="401"/>
      <c r="FV602" s="401"/>
      <c r="FW602" s="401"/>
      <c r="FX602" s="401"/>
      <c r="FY602" s="401"/>
      <c r="FZ602" s="401"/>
      <c r="GA602" s="401"/>
      <c r="GB602" s="401"/>
      <c r="GC602" s="401"/>
      <c r="GD602" s="401"/>
      <c r="GE602" s="401"/>
      <c r="GF602" s="401"/>
      <c r="GG602" s="401"/>
      <c r="GH602" s="401"/>
      <c r="GI602" s="401"/>
      <c r="GJ602" s="401"/>
      <c r="GK602" s="401"/>
      <c r="GL602" s="401"/>
      <c r="GM602" s="401"/>
      <c r="GN602" s="401"/>
      <c r="GO602" s="401"/>
      <c r="GP602" s="401"/>
      <c r="GQ602" s="401"/>
      <c r="GR602" s="401"/>
      <c r="GS602" s="401"/>
      <c r="GT602" s="401"/>
      <c r="GU602" s="401"/>
      <c r="GV602" s="401"/>
      <c r="GW602" s="401"/>
      <c r="GX602" s="401"/>
      <c r="GY602" s="401"/>
      <c r="GZ602" s="401"/>
      <c r="HA602" s="401"/>
      <c r="HB602" s="401"/>
      <c r="HC602" s="401"/>
      <c r="HD602" s="401"/>
      <c r="HE602" s="401"/>
      <c r="HF602" s="401"/>
      <c r="HG602" s="401"/>
      <c r="HH602" s="401"/>
      <c r="HI602" s="401"/>
      <c r="HJ602" s="401"/>
      <c r="HK602" s="401"/>
      <c r="HL602" s="401"/>
      <c r="HM602" s="401"/>
      <c r="HN602" s="401"/>
      <c r="HO602" s="401"/>
      <c r="HP602" s="401"/>
      <c r="HQ602" s="401"/>
      <c r="HR602" s="401"/>
      <c r="HS602" s="401"/>
      <c r="HT602" s="401"/>
      <c r="HU602" s="401"/>
      <c r="HV602" s="401"/>
      <c r="HW602" s="401"/>
      <c r="HX602" s="401"/>
      <c r="HY602" s="401"/>
      <c r="HZ602" s="401"/>
      <c r="IA602" s="401"/>
      <c r="IB602" s="401"/>
      <c r="IC602" s="401"/>
      <c r="ID602" s="401"/>
      <c r="IE602" s="401"/>
      <c r="IF602" s="401"/>
      <c r="IG602" s="401"/>
      <c r="IH602" s="401"/>
      <c r="II602" s="401"/>
      <c r="IJ602" s="401"/>
      <c r="IK602" s="401"/>
      <c r="IL602" s="401"/>
      <c r="IM602" s="401"/>
      <c r="IN602" s="401"/>
      <c r="IO602" s="401"/>
      <c r="IP602" s="401"/>
      <c r="IQ602" s="401"/>
      <c r="IR602" s="401"/>
      <c r="IS602" s="401"/>
      <c r="IT602" s="401"/>
      <c r="IU602" s="401"/>
      <c r="IV602" s="401"/>
      <c r="IW602" s="401"/>
      <c r="IX602" s="401"/>
      <c r="IY602" s="401"/>
      <c r="IZ602" s="401"/>
      <c r="JA602" s="401"/>
      <c r="JB602" s="401"/>
      <c r="JC602" s="401"/>
      <c r="JD602" s="401"/>
      <c r="JE602" s="401"/>
      <c r="JF602" s="401"/>
      <c r="JG602" s="401"/>
      <c r="JH602" s="401"/>
      <c r="JI602" s="401"/>
      <c r="JJ602" s="401"/>
      <c r="JK602" s="401"/>
      <c r="JL602" s="401"/>
      <c r="JM602" s="401"/>
      <c r="JN602" s="401"/>
      <c r="JO602" s="401"/>
      <c r="JP602" s="401"/>
      <c r="JQ602" s="401"/>
      <c r="JR602" s="401"/>
      <c r="JS602" s="401"/>
      <c r="JT602" s="401"/>
      <c r="JU602" s="401"/>
      <c r="JV602" s="401"/>
      <c r="JW602" s="401"/>
      <c r="JX602" s="401"/>
      <c r="JY602" s="401"/>
      <c r="JZ602" s="401"/>
      <c r="KA602" s="401"/>
      <c r="KB602" s="401"/>
      <c r="KC602" s="401"/>
      <c r="KD602" s="401"/>
      <c r="KE602" s="401"/>
      <c r="KF602" s="401"/>
      <c r="KG602" s="401"/>
      <c r="KH602" s="401"/>
      <c r="KI602" s="401"/>
      <c r="KJ602" s="401"/>
      <c r="KK602" s="401"/>
      <c r="KL602" s="401"/>
      <c r="KM602" s="401"/>
      <c r="KN602" s="401"/>
      <c r="KO602" s="401"/>
      <c r="KP602" s="401"/>
      <c r="KQ602" s="401"/>
      <c r="KR602" s="401"/>
      <c r="KS602" s="401"/>
      <c r="KT602" s="401"/>
      <c r="KU602" s="401"/>
      <c r="KV602" s="401"/>
      <c r="KW602" s="401"/>
      <c r="KX602" s="401"/>
      <c r="KY602" s="401"/>
      <c r="KZ602" s="401"/>
      <c r="LA602" s="401"/>
      <c r="LB602" s="401"/>
      <c r="LC602" s="401"/>
      <c r="LD602" s="401"/>
      <c r="LE602" s="401"/>
      <c r="LF602" s="401"/>
      <c r="LG602" s="401"/>
      <c r="LH602" s="401"/>
      <c r="LI602" s="401"/>
      <c r="LJ602" s="401"/>
      <c r="LK602" s="401"/>
      <c r="LL602" s="401"/>
      <c r="LM602" s="401"/>
      <c r="LN602" s="401"/>
      <c r="LO602" s="401"/>
      <c r="LP602" s="401"/>
      <c r="LQ602" s="401"/>
      <c r="LR602" s="401"/>
      <c r="LS602" s="401"/>
      <c r="LT602" s="401"/>
      <c r="LU602" s="401"/>
      <c r="LV602" s="401"/>
      <c r="LW602" s="401"/>
      <c r="LX602" s="401"/>
      <c r="LY602" s="401"/>
      <c r="LZ602" s="401"/>
      <c r="MA602" s="401"/>
      <c r="MB602" s="401"/>
      <c r="MC602" s="401"/>
      <c r="MD602" s="401"/>
      <c r="ME602" s="401"/>
      <c r="MF602" s="401"/>
      <c r="MG602" s="401"/>
      <c r="MH602" s="401"/>
      <c r="MI602" s="401"/>
      <c r="MJ602" s="401"/>
      <c r="MK602" s="401"/>
      <c r="ML602" s="401"/>
      <c r="MM602" s="401"/>
      <c r="MN602" s="401"/>
      <c r="MO602" s="401"/>
      <c r="MP602" s="401"/>
      <c r="MQ602" s="401"/>
      <c r="MR602" s="401"/>
      <c r="MS602" s="401"/>
      <c r="MT602" s="401"/>
      <c r="MU602" s="401"/>
      <c r="MV602" s="401"/>
      <c r="MW602" s="401"/>
      <c r="MX602" s="401"/>
      <c r="MY602" s="401"/>
      <c r="MZ602" s="401"/>
      <c r="NA602" s="401"/>
      <c r="NB602" s="401"/>
      <c r="NC602" s="401"/>
      <c r="ND602" s="401"/>
      <c r="NE602" s="401"/>
      <c r="NF602" s="401"/>
      <c r="NG602" s="401"/>
      <c r="NH602" s="401"/>
      <c r="NI602" s="401"/>
      <c r="NJ602" s="401"/>
      <c r="NK602" s="401"/>
      <c r="NL602" s="401"/>
      <c r="NM602" s="401"/>
      <c r="NN602" s="401"/>
      <c r="NO602" s="401"/>
      <c r="NP602" s="401"/>
      <c r="NQ602" s="401"/>
      <c r="NR602" s="401"/>
      <c r="NS602" s="401"/>
      <c r="NT602" s="401"/>
      <c r="NU602" s="401"/>
      <c r="NV602" s="401"/>
      <c r="NW602" s="401"/>
      <c r="NX602" s="401"/>
      <c r="NY602" s="401"/>
      <c r="NZ602" s="401"/>
      <c r="OA602" s="401"/>
      <c r="OB602" s="401"/>
      <c r="OC602" s="401"/>
      <c r="OD602" s="401"/>
      <c r="OE602" s="401"/>
      <c r="OF602" s="401"/>
      <c r="OG602" s="401"/>
      <c r="OH602" s="401"/>
      <c r="OI602" s="401"/>
      <c r="OJ602" s="401"/>
      <c r="OK602" s="401"/>
      <c r="OL602" s="401"/>
      <c r="OM602" s="401"/>
      <c r="ON602" s="401"/>
      <c r="OO602" s="401"/>
      <c r="OP602" s="401"/>
      <c r="OQ602" s="401"/>
      <c r="OR602" s="401"/>
      <c r="OS602" s="401"/>
      <c r="OT602" s="401"/>
      <c r="OU602" s="401"/>
      <c r="OV602" s="401"/>
      <c r="OW602" s="401"/>
      <c r="OX602" s="401"/>
      <c r="OY602" s="401"/>
      <c r="OZ602" s="401"/>
      <c r="PA602" s="401"/>
      <c r="PB602" s="401"/>
      <c r="PC602" s="401"/>
      <c r="PD602" s="401"/>
      <c r="PE602" s="401"/>
      <c r="PF602" s="401"/>
      <c r="PG602" s="401"/>
      <c r="PH602" s="401"/>
      <c r="PI602" s="401"/>
      <c r="PJ602" s="401"/>
      <c r="PK602" s="401"/>
      <c r="PL602" s="401"/>
      <c r="PM602" s="401"/>
      <c r="PN602" s="401"/>
      <c r="PO602" s="401"/>
      <c r="PP602" s="401"/>
      <c r="PQ602" s="401"/>
      <c r="PR602" s="401"/>
      <c r="PS602" s="401"/>
      <c r="PT602" s="401"/>
      <c r="PU602" s="401"/>
      <c r="PV602" s="401"/>
      <c r="PW602" s="401"/>
      <c r="PX602" s="401"/>
      <c r="PY602" s="401"/>
      <c r="PZ602" s="401"/>
      <c r="QA602" s="401"/>
      <c r="QB602" s="401"/>
      <c r="QC602" s="401"/>
      <c r="QD602" s="401"/>
      <c r="QE602" s="401"/>
      <c r="QF602" s="401"/>
      <c r="QG602" s="401"/>
      <c r="QH602" s="401"/>
      <c r="QI602" s="401"/>
      <c r="QJ602" s="401"/>
      <c r="QK602" s="401"/>
      <c r="QL602" s="401"/>
      <c r="QM602" s="401"/>
      <c r="QN602" s="401"/>
      <c r="QO602" s="401"/>
      <c r="QP602" s="401"/>
      <c r="QQ602" s="401"/>
      <c r="QR602" s="401"/>
      <c r="QS602" s="401"/>
      <c r="QT602" s="401"/>
      <c r="QU602" s="401"/>
      <c r="QV602" s="401"/>
      <c r="QW602" s="401"/>
      <c r="QX602" s="401"/>
      <c r="QY602" s="401"/>
      <c r="QZ602" s="401"/>
      <c r="RA602" s="401"/>
      <c r="RB602" s="401"/>
      <c r="RC602" s="401"/>
      <c r="RD602" s="401"/>
      <c r="RE602" s="401"/>
      <c r="RF602" s="401"/>
      <c r="RG602" s="401"/>
      <c r="RH602" s="401"/>
      <c r="RI602" s="401"/>
      <c r="RJ602" s="401"/>
      <c r="RK602" s="401"/>
      <c r="RL602" s="401"/>
      <c r="RM602" s="401"/>
      <c r="RN602" s="401"/>
      <c r="RO602" s="401"/>
      <c r="RP602" s="401"/>
      <c r="RQ602" s="401"/>
      <c r="RR602" s="401"/>
      <c r="RS602" s="401"/>
      <c r="RT602" s="401"/>
      <c r="RU602" s="401"/>
      <c r="RV602" s="401"/>
      <c r="RW602" s="401"/>
      <c r="RX602" s="401"/>
      <c r="RY602" s="401"/>
      <c r="RZ602" s="401"/>
      <c r="SA602" s="401"/>
      <c r="SB602" s="401"/>
      <c r="SC602" s="401"/>
      <c r="SD602" s="401"/>
      <c r="SE602" s="401"/>
      <c r="SF602" s="401"/>
      <c r="SG602" s="401"/>
      <c r="SH602" s="401"/>
      <c r="SI602" s="401"/>
      <c r="SJ602" s="401"/>
      <c r="SK602" s="401"/>
      <c r="SL602" s="401"/>
      <c r="SM602" s="401"/>
      <c r="SN602" s="401"/>
      <c r="SO602" s="401"/>
      <c r="SP602" s="401"/>
      <c r="SQ602" s="401"/>
      <c r="SR602" s="401"/>
      <c r="SS602" s="401"/>
      <c r="ST602" s="401"/>
      <c r="SU602" s="401"/>
      <c r="SV602" s="401"/>
      <c r="SW602" s="401"/>
      <c r="SX602" s="401"/>
      <c r="SY602" s="401"/>
      <c r="SZ602" s="401"/>
      <c r="TA602" s="401"/>
      <c r="TB602" s="401"/>
      <c r="TC602" s="401"/>
      <c r="TD602" s="401"/>
      <c r="TE602" s="401"/>
      <c r="TF602" s="401"/>
      <c r="TG602" s="401"/>
      <c r="TH602" s="401"/>
      <c r="TI602" s="401"/>
      <c r="TJ602" s="401"/>
      <c r="TK602" s="401"/>
      <c r="TL602" s="401"/>
      <c r="TM602" s="401"/>
      <c r="TN602" s="401"/>
      <c r="TO602" s="401"/>
      <c r="TP602" s="401"/>
      <c r="TQ602" s="401"/>
      <c r="TR602" s="401"/>
      <c r="TS602" s="401"/>
      <c r="TT602" s="401"/>
      <c r="TU602" s="401"/>
      <c r="TV602" s="401"/>
      <c r="TW602" s="401"/>
      <c r="TX602" s="401"/>
      <c r="TY602" s="401"/>
      <c r="TZ602" s="401"/>
      <c r="UA602" s="401"/>
      <c r="UB602" s="401"/>
      <c r="UC602" s="401"/>
      <c r="UD602" s="401"/>
      <c r="UE602" s="401"/>
      <c r="UF602" s="401"/>
      <c r="UG602" s="401"/>
      <c r="UH602" s="401"/>
      <c r="UI602" s="401"/>
      <c r="UJ602" s="401"/>
      <c r="UK602" s="401"/>
      <c r="UL602" s="401"/>
      <c r="UM602" s="401"/>
    </row>
    <row r="603" spans="1:559" s="467" customFormat="1" ht="13.95" customHeight="1">
      <c r="A603" s="953"/>
      <c r="B603" s="450" t="s">
        <v>2997</v>
      </c>
      <c r="C603" s="451" t="s">
        <v>615</v>
      </c>
      <c r="D603" s="451" t="s">
        <v>2064</v>
      </c>
      <c r="E603" s="451" t="s">
        <v>2065</v>
      </c>
      <c r="F603" s="452">
        <v>21.22</v>
      </c>
      <c r="G603" s="452">
        <v>0.53</v>
      </c>
      <c r="H603" s="452">
        <v>1.9</v>
      </c>
      <c r="I603" s="502">
        <f>COUNT(F603:F605)</f>
        <v>3</v>
      </c>
      <c r="J603" s="458">
        <f>AVERAGE(F603:F605)</f>
        <v>18.103333333333335</v>
      </c>
      <c r="K603" s="458">
        <f>STDEV(F603:F605)</f>
        <v>3.2581947967138709</v>
      </c>
      <c r="L603" s="459">
        <f>K603/J603</f>
        <v>0.17997761720017696</v>
      </c>
      <c r="M603" s="454">
        <f t="shared" si="305"/>
        <v>0.95656240989950969</v>
      </c>
      <c r="N603" s="455">
        <f t="shared" si="306"/>
        <v>0.83060591520378368</v>
      </c>
      <c r="O603" s="455">
        <f t="shared" si="307"/>
        <v>0.66121183040756737</v>
      </c>
      <c r="P603" s="455">
        <f t="shared" si="308"/>
        <v>0.33878816959243263</v>
      </c>
      <c r="Q603" s="456">
        <f t="shared" si="309"/>
        <v>1.0163645087772979</v>
      </c>
      <c r="R603" s="457">
        <f>COUNT(F603:F605)</f>
        <v>3</v>
      </c>
      <c r="S603" s="458">
        <f>AVERAGE(F603:F605)</f>
        <v>18.103333333333335</v>
      </c>
      <c r="T603" s="458">
        <f>STDEV(F603:F605)</f>
        <v>3.2581947967138709</v>
      </c>
      <c r="U603" s="459">
        <f>T603/S603</f>
        <v>0.17997761720017696</v>
      </c>
      <c r="V603" s="460">
        <f t="shared" si="310"/>
        <v>3.1166666666666636</v>
      </c>
      <c r="W603" s="460">
        <f t="shared" si="311"/>
        <v>1.196</v>
      </c>
      <c r="X603" s="461">
        <f t="shared" si="312"/>
        <v>3.8968009768697893</v>
      </c>
      <c r="Y603" s="462" t="str">
        <f t="shared" si="313"/>
        <v>Accept</v>
      </c>
      <c r="Z603" s="461"/>
      <c r="AA603" s="461"/>
      <c r="AB603" s="463"/>
      <c r="AC603" s="463"/>
      <c r="AD603" s="461"/>
      <c r="AE603" s="463"/>
      <c r="AF603" s="464">
        <f>COUNT(F603:F605)</f>
        <v>3</v>
      </c>
      <c r="AG603" s="465">
        <f>AVERAGE(F603:F605)</f>
        <v>18.103333333333335</v>
      </c>
      <c r="AH603" s="465">
        <f>STDEV(F603:F605)</f>
        <v>3.2581947967138709</v>
      </c>
      <c r="AI603" s="466">
        <f>AH603/AG603</f>
        <v>0.17997761720017696</v>
      </c>
      <c r="AJ603" s="552"/>
      <c r="AK603" s="552"/>
      <c r="AL603" s="552"/>
      <c r="AM603" s="401"/>
      <c r="AN603" s="401"/>
      <c r="AO603" s="401"/>
      <c r="AP603" s="401"/>
      <c r="AQ603" s="401"/>
      <c r="AR603" s="401"/>
      <c r="AS603" s="401"/>
      <c r="AT603" s="401"/>
      <c r="AU603" s="401"/>
      <c r="AV603" s="401"/>
      <c r="AW603" s="401"/>
      <c r="AX603" s="401"/>
      <c r="AY603" s="401"/>
      <c r="AZ603" s="401"/>
      <c r="BA603" s="401"/>
      <c r="BB603" s="401"/>
      <c r="BC603" s="401"/>
      <c r="BD603" s="401"/>
      <c r="BE603" s="401"/>
      <c r="BF603" s="401"/>
      <c r="BG603" s="401"/>
      <c r="BH603" s="401"/>
      <c r="BI603" s="401"/>
      <c r="BJ603" s="401"/>
      <c r="BK603" s="401"/>
      <c r="BL603" s="401"/>
      <c r="BM603" s="401"/>
      <c r="BN603" s="401"/>
      <c r="BO603" s="401"/>
      <c r="BP603" s="401"/>
      <c r="BQ603" s="401"/>
      <c r="BR603" s="401"/>
      <c r="BS603" s="401"/>
      <c r="BT603" s="401"/>
      <c r="BU603" s="401"/>
      <c r="BV603" s="401"/>
      <c r="BW603" s="401"/>
      <c r="BX603" s="401"/>
      <c r="BY603" s="401"/>
      <c r="BZ603" s="401"/>
      <c r="CA603" s="401"/>
      <c r="CB603" s="401"/>
      <c r="CC603" s="401"/>
      <c r="CD603" s="401"/>
      <c r="CE603" s="401"/>
      <c r="CF603" s="401"/>
      <c r="CG603" s="401"/>
      <c r="CH603" s="401"/>
      <c r="CI603" s="401"/>
      <c r="CJ603" s="401"/>
      <c r="CK603" s="401"/>
      <c r="CL603" s="401"/>
      <c r="CM603" s="401"/>
      <c r="CN603" s="401"/>
      <c r="CO603" s="401"/>
      <c r="CP603" s="401"/>
      <c r="CQ603" s="401"/>
      <c r="CR603" s="401"/>
      <c r="CS603" s="401"/>
      <c r="CT603" s="401"/>
      <c r="CU603" s="401"/>
      <c r="CV603" s="401"/>
      <c r="CW603" s="401"/>
      <c r="CX603" s="401"/>
      <c r="CY603" s="401"/>
      <c r="CZ603" s="401"/>
      <c r="DA603" s="401"/>
      <c r="DB603" s="401"/>
      <c r="DC603" s="401"/>
      <c r="DD603" s="401"/>
      <c r="DE603" s="401"/>
      <c r="DF603" s="401"/>
      <c r="DG603" s="401"/>
      <c r="DH603" s="401"/>
      <c r="DI603" s="401"/>
      <c r="DJ603" s="401"/>
      <c r="DK603" s="401"/>
      <c r="DL603" s="401"/>
      <c r="DM603" s="401"/>
      <c r="DN603" s="401"/>
      <c r="DO603" s="401"/>
      <c r="DP603" s="401"/>
      <c r="DQ603" s="401"/>
      <c r="DR603" s="401"/>
      <c r="DS603" s="401"/>
      <c r="DT603" s="401"/>
      <c r="DU603" s="401"/>
      <c r="DV603" s="401"/>
      <c r="DW603" s="401"/>
      <c r="DX603" s="401"/>
      <c r="DY603" s="401"/>
      <c r="DZ603" s="401"/>
      <c r="EA603" s="401"/>
      <c r="EB603" s="401"/>
      <c r="EC603" s="401"/>
      <c r="ED603" s="401"/>
      <c r="EE603" s="401"/>
      <c r="EF603" s="401"/>
      <c r="EG603" s="401"/>
      <c r="EH603" s="401"/>
      <c r="EI603" s="401"/>
      <c r="EJ603" s="401"/>
      <c r="EK603" s="401"/>
      <c r="EL603" s="401"/>
      <c r="EM603" s="401"/>
      <c r="EN603" s="401"/>
      <c r="EO603" s="401"/>
      <c r="EP603" s="401"/>
      <c r="EQ603" s="401"/>
      <c r="ER603" s="401"/>
      <c r="ES603" s="401"/>
      <c r="ET603" s="401"/>
      <c r="EU603" s="401"/>
      <c r="EV603" s="401"/>
      <c r="EW603" s="401"/>
      <c r="EX603" s="401"/>
      <c r="EY603" s="401"/>
      <c r="EZ603" s="401"/>
      <c r="FA603" s="401"/>
      <c r="FB603" s="401"/>
      <c r="FC603" s="401"/>
      <c r="FD603" s="401"/>
      <c r="FE603" s="401"/>
      <c r="FF603" s="401"/>
      <c r="FG603" s="401"/>
      <c r="FH603" s="401"/>
      <c r="FI603" s="401"/>
      <c r="FJ603" s="401"/>
      <c r="FK603" s="401"/>
      <c r="FL603" s="401"/>
      <c r="FM603" s="401"/>
      <c r="FN603" s="401"/>
      <c r="FO603" s="401"/>
      <c r="FP603" s="401"/>
      <c r="FQ603" s="401"/>
      <c r="FR603" s="401"/>
      <c r="FS603" s="401"/>
      <c r="FT603" s="401"/>
      <c r="FU603" s="401"/>
      <c r="FV603" s="401"/>
      <c r="FW603" s="401"/>
      <c r="FX603" s="401"/>
      <c r="FY603" s="401"/>
      <c r="FZ603" s="401"/>
      <c r="GA603" s="401"/>
      <c r="GB603" s="401"/>
      <c r="GC603" s="401"/>
      <c r="GD603" s="401"/>
      <c r="GE603" s="401"/>
      <c r="GF603" s="401"/>
      <c r="GG603" s="401"/>
      <c r="GH603" s="401"/>
      <c r="GI603" s="401"/>
      <c r="GJ603" s="401"/>
      <c r="GK603" s="401"/>
      <c r="GL603" s="401"/>
      <c r="GM603" s="401"/>
      <c r="GN603" s="401"/>
      <c r="GO603" s="401"/>
      <c r="GP603" s="401"/>
      <c r="GQ603" s="401"/>
      <c r="GR603" s="401"/>
      <c r="GS603" s="401"/>
      <c r="GT603" s="401"/>
      <c r="GU603" s="401"/>
      <c r="GV603" s="401"/>
      <c r="GW603" s="401"/>
      <c r="GX603" s="401"/>
      <c r="GY603" s="401"/>
      <c r="GZ603" s="401"/>
      <c r="HA603" s="401"/>
      <c r="HB603" s="401"/>
      <c r="HC603" s="401"/>
      <c r="HD603" s="401"/>
      <c r="HE603" s="401"/>
      <c r="HF603" s="401"/>
      <c r="HG603" s="401"/>
      <c r="HH603" s="401"/>
      <c r="HI603" s="401"/>
      <c r="HJ603" s="401"/>
      <c r="HK603" s="401"/>
      <c r="HL603" s="401"/>
      <c r="HM603" s="401"/>
      <c r="HN603" s="401"/>
      <c r="HO603" s="401"/>
      <c r="HP603" s="401"/>
      <c r="HQ603" s="401"/>
      <c r="HR603" s="401"/>
      <c r="HS603" s="401"/>
      <c r="HT603" s="401"/>
      <c r="HU603" s="401"/>
      <c r="HV603" s="401"/>
      <c r="HW603" s="401"/>
      <c r="HX603" s="401"/>
      <c r="HY603" s="401"/>
      <c r="HZ603" s="401"/>
      <c r="IA603" s="401"/>
      <c r="IB603" s="401"/>
      <c r="IC603" s="401"/>
      <c r="ID603" s="401"/>
      <c r="IE603" s="401"/>
      <c r="IF603" s="401"/>
      <c r="IG603" s="401"/>
      <c r="IH603" s="401"/>
      <c r="II603" s="401"/>
      <c r="IJ603" s="401"/>
      <c r="IK603" s="401"/>
      <c r="IL603" s="401"/>
      <c r="IM603" s="401"/>
      <c r="IN603" s="401"/>
      <c r="IO603" s="401"/>
      <c r="IP603" s="401"/>
      <c r="IQ603" s="401"/>
      <c r="IR603" s="401"/>
      <c r="IS603" s="401"/>
      <c r="IT603" s="401"/>
      <c r="IU603" s="401"/>
      <c r="IV603" s="401"/>
      <c r="IW603" s="401"/>
      <c r="IX603" s="401"/>
      <c r="IY603" s="401"/>
      <c r="IZ603" s="401"/>
      <c r="JA603" s="401"/>
      <c r="JB603" s="401"/>
      <c r="JC603" s="401"/>
      <c r="JD603" s="401"/>
      <c r="JE603" s="401"/>
      <c r="JF603" s="401"/>
      <c r="JG603" s="401"/>
      <c r="JH603" s="401"/>
      <c r="JI603" s="401"/>
      <c r="JJ603" s="401"/>
      <c r="JK603" s="401"/>
      <c r="JL603" s="401"/>
      <c r="JM603" s="401"/>
      <c r="JN603" s="401"/>
      <c r="JO603" s="401"/>
      <c r="JP603" s="401"/>
      <c r="JQ603" s="401"/>
      <c r="JR603" s="401"/>
      <c r="JS603" s="401"/>
      <c r="JT603" s="401"/>
      <c r="JU603" s="401"/>
      <c r="JV603" s="401"/>
      <c r="JW603" s="401"/>
      <c r="JX603" s="401"/>
      <c r="JY603" s="401"/>
      <c r="JZ603" s="401"/>
      <c r="KA603" s="401"/>
      <c r="KB603" s="401"/>
      <c r="KC603" s="401"/>
      <c r="KD603" s="401"/>
      <c r="KE603" s="401"/>
      <c r="KF603" s="401"/>
      <c r="KG603" s="401"/>
      <c r="KH603" s="401"/>
      <c r="KI603" s="401"/>
      <c r="KJ603" s="401"/>
      <c r="KK603" s="401"/>
      <c r="KL603" s="401"/>
      <c r="KM603" s="401"/>
      <c r="KN603" s="401"/>
      <c r="KO603" s="401"/>
      <c r="KP603" s="401"/>
      <c r="KQ603" s="401"/>
      <c r="KR603" s="401"/>
      <c r="KS603" s="401"/>
      <c r="KT603" s="401"/>
      <c r="KU603" s="401"/>
      <c r="KV603" s="401"/>
      <c r="KW603" s="401"/>
      <c r="KX603" s="401"/>
      <c r="KY603" s="401"/>
      <c r="KZ603" s="401"/>
      <c r="LA603" s="401"/>
      <c r="LB603" s="401"/>
      <c r="LC603" s="401"/>
      <c r="LD603" s="401"/>
      <c r="LE603" s="401"/>
      <c r="LF603" s="401"/>
      <c r="LG603" s="401"/>
      <c r="LH603" s="401"/>
      <c r="LI603" s="401"/>
      <c r="LJ603" s="401"/>
      <c r="LK603" s="401"/>
      <c r="LL603" s="401"/>
      <c r="LM603" s="401"/>
      <c r="LN603" s="401"/>
      <c r="LO603" s="401"/>
      <c r="LP603" s="401"/>
      <c r="LQ603" s="401"/>
      <c r="LR603" s="401"/>
      <c r="LS603" s="401"/>
      <c r="LT603" s="401"/>
      <c r="LU603" s="401"/>
      <c r="LV603" s="401"/>
      <c r="LW603" s="401"/>
      <c r="LX603" s="401"/>
      <c r="LY603" s="401"/>
      <c r="LZ603" s="401"/>
      <c r="MA603" s="401"/>
      <c r="MB603" s="401"/>
      <c r="MC603" s="401"/>
      <c r="MD603" s="401"/>
      <c r="ME603" s="401"/>
      <c r="MF603" s="401"/>
      <c r="MG603" s="401"/>
      <c r="MH603" s="401"/>
      <c r="MI603" s="401"/>
      <c r="MJ603" s="401"/>
      <c r="MK603" s="401"/>
      <c r="ML603" s="401"/>
      <c r="MM603" s="401"/>
      <c r="MN603" s="401"/>
      <c r="MO603" s="401"/>
      <c r="MP603" s="401"/>
      <c r="MQ603" s="401"/>
      <c r="MR603" s="401"/>
      <c r="MS603" s="401"/>
      <c r="MT603" s="401"/>
      <c r="MU603" s="401"/>
      <c r="MV603" s="401"/>
      <c r="MW603" s="401"/>
      <c r="MX603" s="401"/>
      <c r="MY603" s="401"/>
      <c r="MZ603" s="401"/>
      <c r="NA603" s="401"/>
      <c r="NB603" s="401"/>
      <c r="NC603" s="401"/>
      <c r="ND603" s="401"/>
      <c r="NE603" s="401"/>
      <c r="NF603" s="401"/>
      <c r="NG603" s="401"/>
      <c r="NH603" s="401"/>
      <c r="NI603" s="401"/>
      <c r="NJ603" s="401"/>
      <c r="NK603" s="401"/>
      <c r="NL603" s="401"/>
      <c r="NM603" s="401"/>
      <c r="NN603" s="401"/>
      <c r="NO603" s="401"/>
      <c r="NP603" s="401"/>
      <c r="NQ603" s="401"/>
      <c r="NR603" s="401"/>
      <c r="NS603" s="401"/>
      <c r="NT603" s="401"/>
      <c r="NU603" s="401"/>
      <c r="NV603" s="401"/>
      <c r="NW603" s="401"/>
      <c r="NX603" s="401"/>
      <c r="NY603" s="401"/>
      <c r="NZ603" s="401"/>
      <c r="OA603" s="401"/>
      <c r="OB603" s="401"/>
      <c r="OC603" s="401"/>
      <c r="OD603" s="401"/>
      <c r="OE603" s="401"/>
      <c r="OF603" s="401"/>
      <c r="OG603" s="401"/>
      <c r="OH603" s="401"/>
      <c r="OI603" s="401"/>
      <c r="OJ603" s="401"/>
      <c r="OK603" s="401"/>
      <c r="OL603" s="401"/>
      <c r="OM603" s="401"/>
      <c r="ON603" s="401"/>
      <c r="OO603" s="401"/>
      <c r="OP603" s="401"/>
      <c r="OQ603" s="401"/>
      <c r="OR603" s="401"/>
      <c r="OS603" s="401"/>
      <c r="OT603" s="401"/>
      <c r="OU603" s="401"/>
      <c r="OV603" s="401"/>
      <c r="OW603" s="401"/>
      <c r="OX603" s="401"/>
      <c r="OY603" s="401"/>
      <c r="OZ603" s="401"/>
      <c r="PA603" s="401"/>
      <c r="PB603" s="401"/>
      <c r="PC603" s="401"/>
      <c r="PD603" s="401"/>
      <c r="PE603" s="401"/>
      <c r="PF603" s="401"/>
      <c r="PG603" s="401"/>
      <c r="PH603" s="401"/>
      <c r="PI603" s="401"/>
      <c r="PJ603" s="401"/>
      <c r="PK603" s="401"/>
      <c r="PL603" s="401"/>
      <c r="PM603" s="401"/>
      <c r="PN603" s="401"/>
      <c r="PO603" s="401"/>
      <c r="PP603" s="401"/>
      <c r="PQ603" s="401"/>
      <c r="PR603" s="401"/>
      <c r="PS603" s="401"/>
      <c r="PT603" s="401"/>
      <c r="PU603" s="401"/>
      <c r="PV603" s="401"/>
      <c r="PW603" s="401"/>
      <c r="PX603" s="401"/>
      <c r="PY603" s="401"/>
      <c r="PZ603" s="401"/>
      <c r="QA603" s="401"/>
      <c r="QB603" s="401"/>
      <c r="QC603" s="401"/>
      <c r="QD603" s="401"/>
      <c r="QE603" s="401"/>
      <c r="QF603" s="401"/>
      <c r="QG603" s="401"/>
      <c r="QH603" s="401"/>
      <c r="QI603" s="401"/>
      <c r="QJ603" s="401"/>
      <c r="QK603" s="401"/>
      <c r="QL603" s="401"/>
      <c r="QM603" s="401"/>
      <c r="QN603" s="401"/>
      <c r="QO603" s="401"/>
      <c r="QP603" s="401"/>
      <c r="QQ603" s="401"/>
      <c r="QR603" s="401"/>
      <c r="QS603" s="401"/>
      <c r="QT603" s="401"/>
      <c r="QU603" s="401"/>
      <c r="QV603" s="401"/>
      <c r="QW603" s="401"/>
      <c r="QX603" s="401"/>
      <c r="QY603" s="401"/>
      <c r="QZ603" s="401"/>
      <c r="RA603" s="401"/>
      <c r="RB603" s="401"/>
      <c r="RC603" s="401"/>
      <c r="RD603" s="401"/>
      <c r="RE603" s="401"/>
      <c r="RF603" s="401"/>
      <c r="RG603" s="401"/>
      <c r="RH603" s="401"/>
      <c r="RI603" s="401"/>
      <c r="RJ603" s="401"/>
      <c r="RK603" s="401"/>
      <c r="RL603" s="401"/>
      <c r="RM603" s="401"/>
      <c r="RN603" s="401"/>
      <c r="RO603" s="401"/>
      <c r="RP603" s="401"/>
      <c r="RQ603" s="401"/>
      <c r="RR603" s="401"/>
      <c r="RS603" s="401"/>
      <c r="RT603" s="401"/>
      <c r="RU603" s="401"/>
      <c r="RV603" s="401"/>
      <c r="RW603" s="401"/>
      <c r="RX603" s="401"/>
      <c r="RY603" s="401"/>
      <c r="RZ603" s="401"/>
      <c r="SA603" s="401"/>
      <c r="SB603" s="401"/>
      <c r="SC603" s="401"/>
      <c r="SD603" s="401"/>
      <c r="SE603" s="401"/>
      <c r="SF603" s="401"/>
      <c r="SG603" s="401"/>
      <c r="SH603" s="401"/>
      <c r="SI603" s="401"/>
      <c r="SJ603" s="401"/>
      <c r="SK603" s="401"/>
      <c r="SL603" s="401"/>
      <c r="SM603" s="401"/>
      <c r="SN603" s="401"/>
      <c r="SO603" s="401"/>
      <c r="SP603" s="401"/>
      <c r="SQ603" s="401"/>
      <c r="SR603" s="401"/>
      <c r="SS603" s="401"/>
      <c r="ST603" s="401"/>
      <c r="SU603" s="401"/>
      <c r="SV603" s="401"/>
      <c r="SW603" s="401"/>
      <c r="SX603" s="401"/>
      <c r="SY603" s="401"/>
      <c r="SZ603" s="401"/>
      <c r="TA603" s="401"/>
      <c r="TB603" s="401"/>
      <c r="TC603" s="401"/>
      <c r="TD603" s="401"/>
      <c r="TE603" s="401"/>
      <c r="TF603" s="401"/>
      <c r="TG603" s="401"/>
      <c r="TH603" s="401"/>
      <c r="TI603" s="401"/>
      <c r="TJ603" s="401"/>
      <c r="TK603" s="401"/>
      <c r="TL603" s="401"/>
      <c r="TM603" s="401"/>
      <c r="TN603" s="401"/>
      <c r="TO603" s="401"/>
      <c r="TP603" s="401"/>
      <c r="TQ603" s="401"/>
      <c r="TR603" s="401"/>
      <c r="TS603" s="401"/>
      <c r="TT603" s="401"/>
      <c r="TU603" s="401"/>
      <c r="TV603" s="401"/>
      <c r="TW603" s="401"/>
      <c r="TX603" s="401"/>
      <c r="TY603" s="401"/>
      <c r="TZ603" s="401"/>
      <c r="UA603" s="401"/>
      <c r="UB603" s="401"/>
      <c r="UC603" s="401"/>
      <c r="UD603" s="401"/>
      <c r="UE603" s="401"/>
      <c r="UF603" s="401"/>
      <c r="UG603" s="401"/>
      <c r="UH603" s="401"/>
      <c r="UI603" s="401"/>
      <c r="UJ603" s="401"/>
      <c r="UK603" s="401"/>
      <c r="UL603" s="401"/>
      <c r="UM603" s="401"/>
    </row>
    <row r="604" spans="1:559" s="401" customFormat="1" ht="13.95" customHeight="1">
      <c r="A604" s="953"/>
      <c r="B604" s="468" t="s">
        <v>2997</v>
      </c>
      <c r="C604" s="469" t="s">
        <v>615</v>
      </c>
      <c r="D604" s="469" t="s">
        <v>2066</v>
      </c>
      <c r="E604" s="469" t="s">
        <v>2067</v>
      </c>
      <c r="F604" s="470">
        <v>18.37</v>
      </c>
      <c r="G604" s="470">
        <v>0.48</v>
      </c>
      <c r="H604" s="470">
        <v>1.65</v>
      </c>
      <c r="I604" s="471">
        <f t="shared" ref="I604:L605" si="317">I603</f>
        <v>3</v>
      </c>
      <c r="J604" s="472">
        <f t="shared" si="317"/>
        <v>18.103333333333335</v>
      </c>
      <c r="K604" s="472">
        <f t="shared" si="317"/>
        <v>3.2581947967138709</v>
      </c>
      <c r="L604" s="473">
        <f t="shared" si="317"/>
        <v>0.17997761720017696</v>
      </c>
      <c r="M604" s="474">
        <f t="shared" si="305"/>
        <v>8.1844912076963192E-2</v>
      </c>
      <c r="N604" s="475">
        <f t="shared" si="306"/>
        <v>0.53261497941134772</v>
      </c>
      <c r="O604" s="475">
        <f t="shared" si="307"/>
        <v>6.5229958822695444E-2</v>
      </c>
      <c r="P604" s="475">
        <f t="shared" si="308"/>
        <v>0.93477004117730456</v>
      </c>
      <c r="Q604" s="476">
        <f t="shared" si="309"/>
        <v>2.8043101235319137</v>
      </c>
      <c r="R604" s="477"/>
      <c r="S604" s="472"/>
      <c r="T604" s="472"/>
      <c r="U604" s="473"/>
      <c r="V604" s="478">
        <f t="shared" si="310"/>
        <v>0.26666666666666572</v>
      </c>
      <c r="W604" s="478">
        <f t="shared" si="311"/>
        <v>1.196</v>
      </c>
      <c r="X604" s="479">
        <f t="shared" si="312"/>
        <v>3.8968009768697893</v>
      </c>
      <c r="Y604" s="480" t="str">
        <f t="shared" si="313"/>
        <v>Accept</v>
      </c>
      <c r="Z604" s="479"/>
      <c r="AA604" s="479"/>
      <c r="AB604" s="481"/>
      <c r="AC604" s="481"/>
      <c r="AD604" s="479"/>
      <c r="AE604" s="481"/>
      <c r="AF604" s="464"/>
      <c r="AG604" s="482"/>
      <c r="AH604" s="482"/>
      <c r="AI604" s="483"/>
      <c r="AJ604" s="552"/>
      <c r="AK604" s="552"/>
      <c r="AL604" s="552"/>
    </row>
    <row r="605" spans="1:559" s="501" customFormat="1" ht="13.95" customHeight="1">
      <c r="A605" s="953"/>
      <c r="B605" s="484" t="s">
        <v>2997</v>
      </c>
      <c r="C605" s="485" t="s">
        <v>615</v>
      </c>
      <c r="D605" s="485" t="s">
        <v>2068</v>
      </c>
      <c r="E605" s="485" t="s">
        <v>2069</v>
      </c>
      <c r="F605" s="486">
        <v>14.72</v>
      </c>
      <c r="G605" s="486">
        <v>0.44</v>
      </c>
      <c r="H605" s="486">
        <v>1.34</v>
      </c>
      <c r="I605" s="487">
        <f t="shared" si="317"/>
        <v>3</v>
      </c>
      <c r="J605" s="488">
        <f t="shared" si="317"/>
        <v>18.103333333333335</v>
      </c>
      <c r="K605" s="488">
        <f t="shared" si="317"/>
        <v>3.2581947967138709</v>
      </c>
      <c r="L605" s="489">
        <f t="shared" si="317"/>
        <v>0.17997761720017696</v>
      </c>
      <c r="M605" s="490">
        <f t="shared" si="305"/>
        <v>1.0384073219764747</v>
      </c>
      <c r="N605" s="491">
        <f t="shared" si="306"/>
        <v>0.14954023108800168</v>
      </c>
      <c r="O605" s="491">
        <f t="shared" si="307"/>
        <v>0.70091953782399663</v>
      </c>
      <c r="P605" s="491">
        <f t="shared" si="308"/>
        <v>0.29908046217600337</v>
      </c>
      <c r="Q605" s="492">
        <f t="shared" si="309"/>
        <v>0.89724138652801011</v>
      </c>
      <c r="R605" s="493"/>
      <c r="S605" s="488"/>
      <c r="T605" s="488"/>
      <c r="U605" s="489"/>
      <c r="V605" s="494">
        <f t="shared" si="310"/>
        <v>3.3833333333333346</v>
      </c>
      <c r="W605" s="494">
        <f t="shared" si="311"/>
        <v>1.196</v>
      </c>
      <c r="X605" s="495">
        <f t="shared" si="312"/>
        <v>3.8968009768697893</v>
      </c>
      <c r="Y605" s="496" t="str">
        <f t="shared" si="313"/>
        <v>Accept</v>
      </c>
      <c r="Z605" s="495"/>
      <c r="AA605" s="495"/>
      <c r="AB605" s="497"/>
      <c r="AC605" s="497"/>
      <c r="AD605" s="495"/>
      <c r="AE605" s="497"/>
      <c r="AF605" s="498"/>
      <c r="AG605" s="499"/>
      <c r="AH605" s="499"/>
      <c r="AI605" s="500"/>
      <c r="AJ605" s="552"/>
      <c r="AK605" s="552"/>
      <c r="AL605" s="552"/>
      <c r="AM605" s="401"/>
      <c r="AN605" s="401"/>
      <c r="AO605" s="401"/>
      <c r="AP605" s="401"/>
      <c r="AQ605" s="401"/>
      <c r="AR605" s="401"/>
      <c r="AS605" s="401"/>
      <c r="AT605" s="401"/>
      <c r="AU605" s="401"/>
      <c r="AV605" s="401"/>
      <c r="AW605" s="401"/>
      <c r="AX605" s="401"/>
      <c r="AY605" s="401"/>
      <c r="AZ605" s="401"/>
      <c r="BA605" s="401"/>
      <c r="BB605" s="401"/>
      <c r="BC605" s="401"/>
      <c r="BD605" s="401"/>
      <c r="BE605" s="401"/>
      <c r="BF605" s="401"/>
      <c r="BG605" s="401"/>
      <c r="BH605" s="401"/>
      <c r="BI605" s="401"/>
      <c r="BJ605" s="401"/>
      <c r="BK605" s="401"/>
      <c r="BL605" s="401"/>
      <c r="BM605" s="401"/>
      <c r="BN605" s="401"/>
      <c r="BO605" s="401"/>
      <c r="BP605" s="401"/>
      <c r="BQ605" s="401"/>
      <c r="BR605" s="401"/>
      <c r="BS605" s="401"/>
      <c r="BT605" s="401"/>
      <c r="BU605" s="401"/>
      <c r="BV605" s="401"/>
      <c r="BW605" s="401"/>
      <c r="BX605" s="401"/>
      <c r="BY605" s="401"/>
      <c r="BZ605" s="401"/>
      <c r="CA605" s="401"/>
      <c r="CB605" s="401"/>
      <c r="CC605" s="401"/>
      <c r="CD605" s="401"/>
      <c r="CE605" s="401"/>
      <c r="CF605" s="401"/>
      <c r="CG605" s="401"/>
      <c r="CH605" s="401"/>
      <c r="CI605" s="401"/>
      <c r="CJ605" s="401"/>
      <c r="CK605" s="401"/>
      <c r="CL605" s="401"/>
      <c r="CM605" s="401"/>
      <c r="CN605" s="401"/>
      <c r="CO605" s="401"/>
      <c r="CP605" s="401"/>
      <c r="CQ605" s="401"/>
      <c r="CR605" s="401"/>
      <c r="CS605" s="401"/>
      <c r="CT605" s="401"/>
      <c r="CU605" s="401"/>
      <c r="CV605" s="401"/>
      <c r="CW605" s="401"/>
      <c r="CX605" s="401"/>
      <c r="CY605" s="401"/>
      <c r="CZ605" s="401"/>
      <c r="DA605" s="401"/>
      <c r="DB605" s="401"/>
      <c r="DC605" s="401"/>
      <c r="DD605" s="401"/>
      <c r="DE605" s="401"/>
      <c r="DF605" s="401"/>
      <c r="DG605" s="401"/>
      <c r="DH605" s="401"/>
      <c r="DI605" s="401"/>
      <c r="DJ605" s="401"/>
      <c r="DK605" s="401"/>
      <c r="DL605" s="401"/>
      <c r="DM605" s="401"/>
      <c r="DN605" s="401"/>
      <c r="DO605" s="401"/>
      <c r="DP605" s="401"/>
      <c r="DQ605" s="401"/>
      <c r="DR605" s="401"/>
      <c r="DS605" s="401"/>
      <c r="DT605" s="401"/>
      <c r="DU605" s="401"/>
      <c r="DV605" s="401"/>
      <c r="DW605" s="401"/>
      <c r="DX605" s="401"/>
      <c r="DY605" s="401"/>
      <c r="DZ605" s="401"/>
      <c r="EA605" s="401"/>
      <c r="EB605" s="401"/>
      <c r="EC605" s="401"/>
      <c r="ED605" s="401"/>
      <c r="EE605" s="401"/>
      <c r="EF605" s="401"/>
      <c r="EG605" s="401"/>
      <c r="EH605" s="401"/>
      <c r="EI605" s="401"/>
      <c r="EJ605" s="401"/>
      <c r="EK605" s="401"/>
      <c r="EL605" s="401"/>
      <c r="EM605" s="401"/>
      <c r="EN605" s="401"/>
      <c r="EO605" s="401"/>
      <c r="EP605" s="401"/>
      <c r="EQ605" s="401"/>
      <c r="ER605" s="401"/>
      <c r="ES605" s="401"/>
      <c r="ET605" s="401"/>
      <c r="EU605" s="401"/>
      <c r="EV605" s="401"/>
      <c r="EW605" s="401"/>
      <c r="EX605" s="401"/>
      <c r="EY605" s="401"/>
      <c r="EZ605" s="401"/>
      <c r="FA605" s="401"/>
      <c r="FB605" s="401"/>
      <c r="FC605" s="401"/>
      <c r="FD605" s="401"/>
      <c r="FE605" s="401"/>
      <c r="FF605" s="401"/>
      <c r="FG605" s="401"/>
      <c r="FH605" s="401"/>
      <c r="FI605" s="401"/>
      <c r="FJ605" s="401"/>
      <c r="FK605" s="401"/>
      <c r="FL605" s="401"/>
      <c r="FM605" s="401"/>
      <c r="FN605" s="401"/>
      <c r="FO605" s="401"/>
      <c r="FP605" s="401"/>
      <c r="FQ605" s="401"/>
      <c r="FR605" s="401"/>
      <c r="FS605" s="401"/>
      <c r="FT605" s="401"/>
      <c r="FU605" s="401"/>
      <c r="FV605" s="401"/>
      <c r="FW605" s="401"/>
      <c r="FX605" s="401"/>
      <c r="FY605" s="401"/>
      <c r="FZ605" s="401"/>
      <c r="GA605" s="401"/>
      <c r="GB605" s="401"/>
      <c r="GC605" s="401"/>
      <c r="GD605" s="401"/>
      <c r="GE605" s="401"/>
      <c r="GF605" s="401"/>
      <c r="GG605" s="401"/>
      <c r="GH605" s="401"/>
      <c r="GI605" s="401"/>
      <c r="GJ605" s="401"/>
      <c r="GK605" s="401"/>
      <c r="GL605" s="401"/>
      <c r="GM605" s="401"/>
      <c r="GN605" s="401"/>
      <c r="GO605" s="401"/>
      <c r="GP605" s="401"/>
      <c r="GQ605" s="401"/>
      <c r="GR605" s="401"/>
      <c r="GS605" s="401"/>
      <c r="GT605" s="401"/>
      <c r="GU605" s="401"/>
      <c r="GV605" s="401"/>
      <c r="GW605" s="401"/>
      <c r="GX605" s="401"/>
      <c r="GY605" s="401"/>
      <c r="GZ605" s="401"/>
      <c r="HA605" s="401"/>
      <c r="HB605" s="401"/>
      <c r="HC605" s="401"/>
      <c r="HD605" s="401"/>
      <c r="HE605" s="401"/>
      <c r="HF605" s="401"/>
      <c r="HG605" s="401"/>
      <c r="HH605" s="401"/>
      <c r="HI605" s="401"/>
      <c r="HJ605" s="401"/>
      <c r="HK605" s="401"/>
      <c r="HL605" s="401"/>
      <c r="HM605" s="401"/>
      <c r="HN605" s="401"/>
      <c r="HO605" s="401"/>
      <c r="HP605" s="401"/>
      <c r="HQ605" s="401"/>
      <c r="HR605" s="401"/>
      <c r="HS605" s="401"/>
      <c r="HT605" s="401"/>
      <c r="HU605" s="401"/>
      <c r="HV605" s="401"/>
      <c r="HW605" s="401"/>
      <c r="HX605" s="401"/>
      <c r="HY605" s="401"/>
      <c r="HZ605" s="401"/>
      <c r="IA605" s="401"/>
      <c r="IB605" s="401"/>
      <c r="IC605" s="401"/>
      <c r="ID605" s="401"/>
      <c r="IE605" s="401"/>
      <c r="IF605" s="401"/>
      <c r="IG605" s="401"/>
      <c r="IH605" s="401"/>
      <c r="II605" s="401"/>
      <c r="IJ605" s="401"/>
      <c r="IK605" s="401"/>
      <c r="IL605" s="401"/>
      <c r="IM605" s="401"/>
      <c r="IN605" s="401"/>
      <c r="IO605" s="401"/>
      <c r="IP605" s="401"/>
      <c r="IQ605" s="401"/>
      <c r="IR605" s="401"/>
      <c r="IS605" s="401"/>
      <c r="IT605" s="401"/>
      <c r="IU605" s="401"/>
      <c r="IV605" s="401"/>
      <c r="IW605" s="401"/>
      <c r="IX605" s="401"/>
      <c r="IY605" s="401"/>
      <c r="IZ605" s="401"/>
      <c r="JA605" s="401"/>
      <c r="JB605" s="401"/>
      <c r="JC605" s="401"/>
      <c r="JD605" s="401"/>
      <c r="JE605" s="401"/>
      <c r="JF605" s="401"/>
      <c r="JG605" s="401"/>
      <c r="JH605" s="401"/>
      <c r="JI605" s="401"/>
      <c r="JJ605" s="401"/>
      <c r="JK605" s="401"/>
      <c r="JL605" s="401"/>
      <c r="JM605" s="401"/>
      <c r="JN605" s="401"/>
      <c r="JO605" s="401"/>
      <c r="JP605" s="401"/>
      <c r="JQ605" s="401"/>
      <c r="JR605" s="401"/>
      <c r="JS605" s="401"/>
      <c r="JT605" s="401"/>
      <c r="JU605" s="401"/>
      <c r="JV605" s="401"/>
      <c r="JW605" s="401"/>
      <c r="JX605" s="401"/>
      <c r="JY605" s="401"/>
      <c r="JZ605" s="401"/>
      <c r="KA605" s="401"/>
      <c r="KB605" s="401"/>
      <c r="KC605" s="401"/>
      <c r="KD605" s="401"/>
      <c r="KE605" s="401"/>
      <c r="KF605" s="401"/>
      <c r="KG605" s="401"/>
      <c r="KH605" s="401"/>
      <c r="KI605" s="401"/>
      <c r="KJ605" s="401"/>
      <c r="KK605" s="401"/>
      <c r="KL605" s="401"/>
      <c r="KM605" s="401"/>
      <c r="KN605" s="401"/>
      <c r="KO605" s="401"/>
      <c r="KP605" s="401"/>
      <c r="KQ605" s="401"/>
      <c r="KR605" s="401"/>
      <c r="KS605" s="401"/>
      <c r="KT605" s="401"/>
      <c r="KU605" s="401"/>
      <c r="KV605" s="401"/>
      <c r="KW605" s="401"/>
      <c r="KX605" s="401"/>
      <c r="KY605" s="401"/>
      <c r="KZ605" s="401"/>
      <c r="LA605" s="401"/>
      <c r="LB605" s="401"/>
      <c r="LC605" s="401"/>
      <c r="LD605" s="401"/>
      <c r="LE605" s="401"/>
      <c r="LF605" s="401"/>
      <c r="LG605" s="401"/>
      <c r="LH605" s="401"/>
      <c r="LI605" s="401"/>
      <c r="LJ605" s="401"/>
      <c r="LK605" s="401"/>
      <c r="LL605" s="401"/>
      <c r="LM605" s="401"/>
      <c r="LN605" s="401"/>
      <c r="LO605" s="401"/>
      <c r="LP605" s="401"/>
      <c r="LQ605" s="401"/>
      <c r="LR605" s="401"/>
      <c r="LS605" s="401"/>
      <c r="LT605" s="401"/>
      <c r="LU605" s="401"/>
      <c r="LV605" s="401"/>
      <c r="LW605" s="401"/>
      <c r="LX605" s="401"/>
      <c r="LY605" s="401"/>
      <c r="LZ605" s="401"/>
      <c r="MA605" s="401"/>
      <c r="MB605" s="401"/>
      <c r="MC605" s="401"/>
      <c r="MD605" s="401"/>
      <c r="ME605" s="401"/>
      <c r="MF605" s="401"/>
      <c r="MG605" s="401"/>
      <c r="MH605" s="401"/>
      <c r="MI605" s="401"/>
      <c r="MJ605" s="401"/>
      <c r="MK605" s="401"/>
      <c r="ML605" s="401"/>
      <c r="MM605" s="401"/>
      <c r="MN605" s="401"/>
      <c r="MO605" s="401"/>
      <c r="MP605" s="401"/>
      <c r="MQ605" s="401"/>
      <c r="MR605" s="401"/>
      <c r="MS605" s="401"/>
      <c r="MT605" s="401"/>
      <c r="MU605" s="401"/>
      <c r="MV605" s="401"/>
      <c r="MW605" s="401"/>
      <c r="MX605" s="401"/>
      <c r="MY605" s="401"/>
      <c r="MZ605" s="401"/>
      <c r="NA605" s="401"/>
      <c r="NB605" s="401"/>
      <c r="NC605" s="401"/>
      <c r="ND605" s="401"/>
      <c r="NE605" s="401"/>
      <c r="NF605" s="401"/>
      <c r="NG605" s="401"/>
      <c r="NH605" s="401"/>
      <c r="NI605" s="401"/>
      <c r="NJ605" s="401"/>
      <c r="NK605" s="401"/>
      <c r="NL605" s="401"/>
      <c r="NM605" s="401"/>
      <c r="NN605" s="401"/>
      <c r="NO605" s="401"/>
      <c r="NP605" s="401"/>
      <c r="NQ605" s="401"/>
      <c r="NR605" s="401"/>
      <c r="NS605" s="401"/>
      <c r="NT605" s="401"/>
      <c r="NU605" s="401"/>
      <c r="NV605" s="401"/>
      <c r="NW605" s="401"/>
      <c r="NX605" s="401"/>
      <c r="NY605" s="401"/>
      <c r="NZ605" s="401"/>
      <c r="OA605" s="401"/>
      <c r="OB605" s="401"/>
      <c r="OC605" s="401"/>
      <c r="OD605" s="401"/>
      <c r="OE605" s="401"/>
      <c r="OF605" s="401"/>
      <c r="OG605" s="401"/>
      <c r="OH605" s="401"/>
      <c r="OI605" s="401"/>
      <c r="OJ605" s="401"/>
      <c r="OK605" s="401"/>
      <c r="OL605" s="401"/>
      <c r="OM605" s="401"/>
      <c r="ON605" s="401"/>
      <c r="OO605" s="401"/>
      <c r="OP605" s="401"/>
      <c r="OQ605" s="401"/>
      <c r="OR605" s="401"/>
      <c r="OS605" s="401"/>
      <c r="OT605" s="401"/>
      <c r="OU605" s="401"/>
      <c r="OV605" s="401"/>
      <c r="OW605" s="401"/>
      <c r="OX605" s="401"/>
      <c r="OY605" s="401"/>
      <c r="OZ605" s="401"/>
      <c r="PA605" s="401"/>
      <c r="PB605" s="401"/>
      <c r="PC605" s="401"/>
      <c r="PD605" s="401"/>
      <c r="PE605" s="401"/>
      <c r="PF605" s="401"/>
      <c r="PG605" s="401"/>
      <c r="PH605" s="401"/>
      <c r="PI605" s="401"/>
      <c r="PJ605" s="401"/>
      <c r="PK605" s="401"/>
      <c r="PL605" s="401"/>
      <c r="PM605" s="401"/>
      <c r="PN605" s="401"/>
      <c r="PO605" s="401"/>
      <c r="PP605" s="401"/>
      <c r="PQ605" s="401"/>
      <c r="PR605" s="401"/>
      <c r="PS605" s="401"/>
      <c r="PT605" s="401"/>
      <c r="PU605" s="401"/>
      <c r="PV605" s="401"/>
      <c r="PW605" s="401"/>
      <c r="PX605" s="401"/>
      <c r="PY605" s="401"/>
      <c r="PZ605" s="401"/>
      <c r="QA605" s="401"/>
      <c r="QB605" s="401"/>
      <c r="QC605" s="401"/>
      <c r="QD605" s="401"/>
      <c r="QE605" s="401"/>
      <c r="QF605" s="401"/>
      <c r="QG605" s="401"/>
      <c r="QH605" s="401"/>
      <c r="QI605" s="401"/>
      <c r="QJ605" s="401"/>
      <c r="QK605" s="401"/>
      <c r="QL605" s="401"/>
      <c r="QM605" s="401"/>
      <c r="QN605" s="401"/>
      <c r="QO605" s="401"/>
      <c r="QP605" s="401"/>
      <c r="QQ605" s="401"/>
      <c r="QR605" s="401"/>
      <c r="QS605" s="401"/>
      <c r="QT605" s="401"/>
      <c r="QU605" s="401"/>
      <c r="QV605" s="401"/>
      <c r="QW605" s="401"/>
      <c r="QX605" s="401"/>
      <c r="QY605" s="401"/>
      <c r="QZ605" s="401"/>
      <c r="RA605" s="401"/>
      <c r="RB605" s="401"/>
      <c r="RC605" s="401"/>
      <c r="RD605" s="401"/>
      <c r="RE605" s="401"/>
      <c r="RF605" s="401"/>
      <c r="RG605" s="401"/>
      <c r="RH605" s="401"/>
      <c r="RI605" s="401"/>
      <c r="RJ605" s="401"/>
      <c r="RK605" s="401"/>
      <c r="RL605" s="401"/>
      <c r="RM605" s="401"/>
      <c r="RN605" s="401"/>
      <c r="RO605" s="401"/>
      <c r="RP605" s="401"/>
      <c r="RQ605" s="401"/>
      <c r="RR605" s="401"/>
      <c r="RS605" s="401"/>
      <c r="RT605" s="401"/>
      <c r="RU605" s="401"/>
      <c r="RV605" s="401"/>
      <c r="RW605" s="401"/>
      <c r="RX605" s="401"/>
      <c r="RY605" s="401"/>
      <c r="RZ605" s="401"/>
      <c r="SA605" s="401"/>
      <c r="SB605" s="401"/>
      <c r="SC605" s="401"/>
      <c r="SD605" s="401"/>
      <c r="SE605" s="401"/>
      <c r="SF605" s="401"/>
      <c r="SG605" s="401"/>
      <c r="SH605" s="401"/>
      <c r="SI605" s="401"/>
      <c r="SJ605" s="401"/>
      <c r="SK605" s="401"/>
      <c r="SL605" s="401"/>
      <c r="SM605" s="401"/>
      <c r="SN605" s="401"/>
      <c r="SO605" s="401"/>
      <c r="SP605" s="401"/>
      <c r="SQ605" s="401"/>
      <c r="SR605" s="401"/>
      <c r="SS605" s="401"/>
      <c r="ST605" s="401"/>
      <c r="SU605" s="401"/>
      <c r="SV605" s="401"/>
      <c r="SW605" s="401"/>
      <c r="SX605" s="401"/>
      <c r="SY605" s="401"/>
      <c r="SZ605" s="401"/>
      <c r="TA605" s="401"/>
      <c r="TB605" s="401"/>
      <c r="TC605" s="401"/>
      <c r="TD605" s="401"/>
      <c r="TE605" s="401"/>
      <c r="TF605" s="401"/>
      <c r="TG605" s="401"/>
      <c r="TH605" s="401"/>
      <c r="TI605" s="401"/>
      <c r="TJ605" s="401"/>
      <c r="TK605" s="401"/>
      <c r="TL605" s="401"/>
      <c r="TM605" s="401"/>
      <c r="TN605" s="401"/>
      <c r="TO605" s="401"/>
      <c r="TP605" s="401"/>
      <c r="TQ605" s="401"/>
      <c r="TR605" s="401"/>
      <c r="TS605" s="401"/>
      <c r="TT605" s="401"/>
      <c r="TU605" s="401"/>
      <c r="TV605" s="401"/>
      <c r="TW605" s="401"/>
      <c r="TX605" s="401"/>
      <c r="TY605" s="401"/>
      <c r="TZ605" s="401"/>
      <c r="UA605" s="401"/>
      <c r="UB605" s="401"/>
      <c r="UC605" s="401"/>
      <c r="UD605" s="401"/>
      <c r="UE605" s="401"/>
      <c r="UF605" s="401"/>
      <c r="UG605" s="401"/>
      <c r="UH605" s="401"/>
      <c r="UI605" s="401"/>
      <c r="UJ605" s="401"/>
      <c r="UK605" s="401"/>
      <c r="UL605" s="401"/>
      <c r="UM605" s="401"/>
    </row>
    <row r="606" spans="1:559" s="467" customFormat="1" ht="13.95" customHeight="1">
      <c r="A606" s="953"/>
      <c r="B606" s="450" t="s">
        <v>2997</v>
      </c>
      <c r="C606" s="451" t="s">
        <v>2070</v>
      </c>
      <c r="D606" s="451" t="s">
        <v>2071</v>
      </c>
      <c r="E606" s="451" t="s">
        <v>2072</v>
      </c>
      <c r="F606" s="452">
        <v>26.24</v>
      </c>
      <c r="G606" s="452">
        <v>0.71</v>
      </c>
      <c r="H606" s="452">
        <v>2.36</v>
      </c>
      <c r="I606" s="502">
        <f>COUNT(F606:F608)</f>
        <v>3</v>
      </c>
      <c r="J606" s="458">
        <f>AVERAGE(F606:F608)</f>
        <v>25.703333333333333</v>
      </c>
      <c r="K606" s="458">
        <f>STDEV(F606:F608)</f>
        <v>2.5280888697459467</v>
      </c>
      <c r="L606" s="459">
        <f>K606/J606</f>
        <v>9.8356459722965112E-2</v>
      </c>
      <c r="M606" s="454">
        <f t="shared" si="305"/>
        <v>0.21228156695322034</v>
      </c>
      <c r="N606" s="455">
        <f t="shared" si="306"/>
        <v>0.58405631241655076</v>
      </c>
      <c r="O606" s="455">
        <f t="shared" si="307"/>
        <v>0.16811262483310152</v>
      </c>
      <c r="P606" s="455">
        <f t="shared" si="308"/>
        <v>0.83188737516689848</v>
      </c>
      <c r="Q606" s="456">
        <f t="shared" si="309"/>
        <v>2.4956621255006954</v>
      </c>
      <c r="R606" s="457">
        <f>COUNT(F606:F608)</f>
        <v>3</v>
      </c>
      <c r="S606" s="458">
        <f>AVERAGE(F606:F608)</f>
        <v>25.703333333333333</v>
      </c>
      <c r="T606" s="458">
        <f>STDEV(F606:F608)</f>
        <v>2.5280888697459467</v>
      </c>
      <c r="U606" s="459">
        <f>T606/S606</f>
        <v>9.8356459722965112E-2</v>
      </c>
      <c r="V606" s="460">
        <f t="shared" si="310"/>
        <v>0.53666666666666529</v>
      </c>
      <c r="W606" s="460">
        <f t="shared" si="311"/>
        <v>1.196</v>
      </c>
      <c r="X606" s="461">
        <f t="shared" si="312"/>
        <v>3.0235942882161519</v>
      </c>
      <c r="Y606" s="462" t="str">
        <f t="shared" si="313"/>
        <v>Accept</v>
      </c>
      <c r="Z606" s="461"/>
      <c r="AA606" s="461"/>
      <c r="AB606" s="463"/>
      <c r="AC606" s="463"/>
      <c r="AD606" s="461"/>
      <c r="AE606" s="463"/>
      <c r="AF606" s="464">
        <f>COUNT(F606:F608)</f>
        <v>3</v>
      </c>
      <c r="AG606" s="465">
        <f>AVERAGE(F606:F608)</f>
        <v>25.703333333333333</v>
      </c>
      <c r="AH606" s="465">
        <f>STDEV(F606:F608)</f>
        <v>2.5280888697459467</v>
      </c>
      <c r="AI606" s="466">
        <f>AH606/AG606</f>
        <v>9.8356459722965112E-2</v>
      </c>
      <c r="AJ606" s="552"/>
      <c r="AK606" s="552"/>
      <c r="AL606" s="552"/>
      <c r="AM606" s="401"/>
      <c r="AN606" s="401"/>
      <c r="AO606" s="401"/>
      <c r="AP606" s="401"/>
      <c r="AQ606" s="401"/>
      <c r="AR606" s="401"/>
      <c r="AS606" s="401"/>
      <c r="AT606" s="401"/>
      <c r="AU606" s="401"/>
      <c r="AV606" s="401"/>
      <c r="AW606" s="401"/>
      <c r="AX606" s="401"/>
      <c r="AY606" s="401"/>
      <c r="AZ606" s="401"/>
      <c r="BA606" s="401"/>
      <c r="BB606" s="401"/>
      <c r="BC606" s="401"/>
      <c r="BD606" s="401"/>
      <c r="BE606" s="401"/>
      <c r="BF606" s="401"/>
      <c r="BG606" s="401"/>
      <c r="BH606" s="401"/>
      <c r="BI606" s="401"/>
      <c r="BJ606" s="401"/>
      <c r="BK606" s="401"/>
      <c r="BL606" s="401"/>
      <c r="BM606" s="401"/>
      <c r="BN606" s="401"/>
      <c r="BO606" s="401"/>
      <c r="BP606" s="401"/>
      <c r="BQ606" s="401"/>
      <c r="BR606" s="401"/>
      <c r="BS606" s="401"/>
      <c r="BT606" s="401"/>
      <c r="BU606" s="401"/>
      <c r="BV606" s="401"/>
      <c r="BW606" s="401"/>
      <c r="BX606" s="401"/>
      <c r="BY606" s="401"/>
      <c r="BZ606" s="401"/>
      <c r="CA606" s="401"/>
      <c r="CB606" s="401"/>
      <c r="CC606" s="401"/>
      <c r="CD606" s="401"/>
      <c r="CE606" s="401"/>
      <c r="CF606" s="401"/>
      <c r="CG606" s="401"/>
      <c r="CH606" s="401"/>
      <c r="CI606" s="401"/>
      <c r="CJ606" s="401"/>
      <c r="CK606" s="401"/>
      <c r="CL606" s="401"/>
      <c r="CM606" s="401"/>
      <c r="CN606" s="401"/>
      <c r="CO606" s="401"/>
      <c r="CP606" s="401"/>
      <c r="CQ606" s="401"/>
      <c r="CR606" s="401"/>
      <c r="CS606" s="401"/>
      <c r="CT606" s="401"/>
      <c r="CU606" s="401"/>
      <c r="CV606" s="401"/>
      <c r="CW606" s="401"/>
      <c r="CX606" s="401"/>
      <c r="CY606" s="401"/>
      <c r="CZ606" s="401"/>
      <c r="DA606" s="401"/>
      <c r="DB606" s="401"/>
      <c r="DC606" s="401"/>
      <c r="DD606" s="401"/>
      <c r="DE606" s="401"/>
      <c r="DF606" s="401"/>
      <c r="DG606" s="401"/>
      <c r="DH606" s="401"/>
      <c r="DI606" s="401"/>
      <c r="DJ606" s="401"/>
      <c r="DK606" s="401"/>
      <c r="DL606" s="401"/>
      <c r="DM606" s="401"/>
      <c r="DN606" s="401"/>
      <c r="DO606" s="401"/>
      <c r="DP606" s="401"/>
      <c r="DQ606" s="401"/>
      <c r="DR606" s="401"/>
      <c r="DS606" s="401"/>
      <c r="DT606" s="401"/>
      <c r="DU606" s="401"/>
      <c r="DV606" s="401"/>
      <c r="DW606" s="401"/>
      <c r="DX606" s="401"/>
      <c r="DY606" s="401"/>
      <c r="DZ606" s="401"/>
      <c r="EA606" s="401"/>
      <c r="EB606" s="401"/>
      <c r="EC606" s="401"/>
      <c r="ED606" s="401"/>
      <c r="EE606" s="401"/>
      <c r="EF606" s="401"/>
      <c r="EG606" s="401"/>
      <c r="EH606" s="401"/>
      <c r="EI606" s="401"/>
      <c r="EJ606" s="401"/>
      <c r="EK606" s="401"/>
      <c r="EL606" s="401"/>
      <c r="EM606" s="401"/>
      <c r="EN606" s="401"/>
      <c r="EO606" s="401"/>
      <c r="EP606" s="401"/>
      <c r="EQ606" s="401"/>
      <c r="ER606" s="401"/>
      <c r="ES606" s="401"/>
      <c r="ET606" s="401"/>
      <c r="EU606" s="401"/>
      <c r="EV606" s="401"/>
      <c r="EW606" s="401"/>
      <c r="EX606" s="401"/>
      <c r="EY606" s="401"/>
      <c r="EZ606" s="401"/>
      <c r="FA606" s="401"/>
      <c r="FB606" s="401"/>
      <c r="FC606" s="401"/>
      <c r="FD606" s="401"/>
      <c r="FE606" s="401"/>
      <c r="FF606" s="401"/>
      <c r="FG606" s="401"/>
      <c r="FH606" s="401"/>
      <c r="FI606" s="401"/>
      <c r="FJ606" s="401"/>
      <c r="FK606" s="401"/>
      <c r="FL606" s="401"/>
      <c r="FM606" s="401"/>
      <c r="FN606" s="401"/>
      <c r="FO606" s="401"/>
      <c r="FP606" s="401"/>
      <c r="FQ606" s="401"/>
      <c r="FR606" s="401"/>
      <c r="FS606" s="401"/>
      <c r="FT606" s="401"/>
      <c r="FU606" s="401"/>
      <c r="FV606" s="401"/>
      <c r="FW606" s="401"/>
      <c r="FX606" s="401"/>
      <c r="FY606" s="401"/>
      <c r="FZ606" s="401"/>
      <c r="GA606" s="401"/>
      <c r="GB606" s="401"/>
      <c r="GC606" s="401"/>
      <c r="GD606" s="401"/>
      <c r="GE606" s="401"/>
      <c r="GF606" s="401"/>
      <c r="GG606" s="401"/>
      <c r="GH606" s="401"/>
      <c r="GI606" s="401"/>
      <c r="GJ606" s="401"/>
      <c r="GK606" s="401"/>
      <c r="GL606" s="401"/>
      <c r="GM606" s="401"/>
      <c r="GN606" s="401"/>
      <c r="GO606" s="401"/>
      <c r="GP606" s="401"/>
      <c r="GQ606" s="401"/>
      <c r="GR606" s="401"/>
      <c r="GS606" s="401"/>
      <c r="GT606" s="401"/>
      <c r="GU606" s="401"/>
      <c r="GV606" s="401"/>
      <c r="GW606" s="401"/>
      <c r="GX606" s="401"/>
      <c r="GY606" s="401"/>
      <c r="GZ606" s="401"/>
      <c r="HA606" s="401"/>
      <c r="HB606" s="401"/>
      <c r="HC606" s="401"/>
      <c r="HD606" s="401"/>
      <c r="HE606" s="401"/>
      <c r="HF606" s="401"/>
      <c r="HG606" s="401"/>
      <c r="HH606" s="401"/>
      <c r="HI606" s="401"/>
      <c r="HJ606" s="401"/>
      <c r="HK606" s="401"/>
      <c r="HL606" s="401"/>
      <c r="HM606" s="401"/>
      <c r="HN606" s="401"/>
      <c r="HO606" s="401"/>
      <c r="HP606" s="401"/>
      <c r="HQ606" s="401"/>
      <c r="HR606" s="401"/>
      <c r="HS606" s="401"/>
      <c r="HT606" s="401"/>
      <c r="HU606" s="401"/>
      <c r="HV606" s="401"/>
      <c r="HW606" s="401"/>
      <c r="HX606" s="401"/>
      <c r="HY606" s="401"/>
      <c r="HZ606" s="401"/>
      <c r="IA606" s="401"/>
      <c r="IB606" s="401"/>
      <c r="IC606" s="401"/>
      <c r="ID606" s="401"/>
      <c r="IE606" s="401"/>
      <c r="IF606" s="401"/>
      <c r="IG606" s="401"/>
      <c r="IH606" s="401"/>
      <c r="II606" s="401"/>
      <c r="IJ606" s="401"/>
      <c r="IK606" s="401"/>
      <c r="IL606" s="401"/>
      <c r="IM606" s="401"/>
      <c r="IN606" s="401"/>
      <c r="IO606" s="401"/>
      <c r="IP606" s="401"/>
      <c r="IQ606" s="401"/>
      <c r="IR606" s="401"/>
      <c r="IS606" s="401"/>
      <c r="IT606" s="401"/>
      <c r="IU606" s="401"/>
      <c r="IV606" s="401"/>
      <c r="IW606" s="401"/>
      <c r="IX606" s="401"/>
      <c r="IY606" s="401"/>
      <c r="IZ606" s="401"/>
      <c r="JA606" s="401"/>
      <c r="JB606" s="401"/>
      <c r="JC606" s="401"/>
      <c r="JD606" s="401"/>
      <c r="JE606" s="401"/>
      <c r="JF606" s="401"/>
      <c r="JG606" s="401"/>
      <c r="JH606" s="401"/>
      <c r="JI606" s="401"/>
      <c r="JJ606" s="401"/>
      <c r="JK606" s="401"/>
      <c r="JL606" s="401"/>
      <c r="JM606" s="401"/>
      <c r="JN606" s="401"/>
      <c r="JO606" s="401"/>
      <c r="JP606" s="401"/>
      <c r="JQ606" s="401"/>
      <c r="JR606" s="401"/>
      <c r="JS606" s="401"/>
      <c r="JT606" s="401"/>
      <c r="JU606" s="401"/>
      <c r="JV606" s="401"/>
      <c r="JW606" s="401"/>
      <c r="JX606" s="401"/>
      <c r="JY606" s="401"/>
      <c r="JZ606" s="401"/>
      <c r="KA606" s="401"/>
      <c r="KB606" s="401"/>
      <c r="KC606" s="401"/>
      <c r="KD606" s="401"/>
      <c r="KE606" s="401"/>
      <c r="KF606" s="401"/>
      <c r="KG606" s="401"/>
      <c r="KH606" s="401"/>
      <c r="KI606" s="401"/>
      <c r="KJ606" s="401"/>
      <c r="KK606" s="401"/>
      <c r="KL606" s="401"/>
      <c r="KM606" s="401"/>
      <c r="KN606" s="401"/>
      <c r="KO606" s="401"/>
      <c r="KP606" s="401"/>
      <c r="KQ606" s="401"/>
      <c r="KR606" s="401"/>
      <c r="KS606" s="401"/>
      <c r="KT606" s="401"/>
      <c r="KU606" s="401"/>
      <c r="KV606" s="401"/>
      <c r="KW606" s="401"/>
      <c r="KX606" s="401"/>
      <c r="KY606" s="401"/>
      <c r="KZ606" s="401"/>
      <c r="LA606" s="401"/>
      <c r="LB606" s="401"/>
      <c r="LC606" s="401"/>
      <c r="LD606" s="401"/>
      <c r="LE606" s="401"/>
      <c r="LF606" s="401"/>
      <c r="LG606" s="401"/>
      <c r="LH606" s="401"/>
      <c r="LI606" s="401"/>
      <c r="LJ606" s="401"/>
      <c r="LK606" s="401"/>
      <c r="LL606" s="401"/>
      <c r="LM606" s="401"/>
      <c r="LN606" s="401"/>
      <c r="LO606" s="401"/>
      <c r="LP606" s="401"/>
      <c r="LQ606" s="401"/>
      <c r="LR606" s="401"/>
      <c r="LS606" s="401"/>
      <c r="LT606" s="401"/>
      <c r="LU606" s="401"/>
      <c r="LV606" s="401"/>
      <c r="LW606" s="401"/>
      <c r="LX606" s="401"/>
      <c r="LY606" s="401"/>
      <c r="LZ606" s="401"/>
      <c r="MA606" s="401"/>
      <c r="MB606" s="401"/>
      <c r="MC606" s="401"/>
      <c r="MD606" s="401"/>
      <c r="ME606" s="401"/>
      <c r="MF606" s="401"/>
      <c r="MG606" s="401"/>
      <c r="MH606" s="401"/>
      <c r="MI606" s="401"/>
      <c r="MJ606" s="401"/>
      <c r="MK606" s="401"/>
      <c r="ML606" s="401"/>
      <c r="MM606" s="401"/>
      <c r="MN606" s="401"/>
      <c r="MO606" s="401"/>
      <c r="MP606" s="401"/>
      <c r="MQ606" s="401"/>
      <c r="MR606" s="401"/>
      <c r="MS606" s="401"/>
      <c r="MT606" s="401"/>
      <c r="MU606" s="401"/>
      <c r="MV606" s="401"/>
      <c r="MW606" s="401"/>
      <c r="MX606" s="401"/>
      <c r="MY606" s="401"/>
      <c r="MZ606" s="401"/>
      <c r="NA606" s="401"/>
      <c r="NB606" s="401"/>
      <c r="NC606" s="401"/>
      <c r="ND606" s="401"/>
      <c r="NE606" s="401"/>
      <c r="NF606" s="401"/>
      <c r="NG606" s="401"/>
      <c r="NH606" s="401"/>
      <c r="NI606" s="401"/>
      <c r="NJ606" s="401"/>
      <c r="NK606" s="401"/>
      <c r="NL606" s="401"/>
      <c r="NM606" s="401"/>
      <c r="NN606" s="401"/>
      <c r="NO606" s="401"/>
      <c r="NP606" s="401"/>
      <c r="NQ606" s="401"/>
      <c r="NR606" s="401"/>
      <c r="NS606" s="401"/>
      <c r="NT606" s="401"/>
      <c r="NU606" s="401"/>
      <c r="NV606" s="401"/>
      <c r="NW606" s="401"/>
      <c r="NX606" s="401"/>
      <c r="NY606" s="401"/>
      <c r="NZ606" s="401"/>
      <c r="OA606" s="401"/>
      <c r="OB606" s="401"/>
      <c r="OC606" s="401"/>
      <c r="OD606" s="401"/>
      <c r="OE606" s="401"/>
      <c r="OF606" s="401"/>
      <c r="OG606" s="401"/>
      <c r="OH606" s="401"/>
      <c r="OI606" s="401"/>
      <c r="OJ606" s="401"/>
      <c r="OK606" s="401"/>
      <c r="OL606" s="401"/>
      <c r="OM606" s="401"/>
      <c r="ON606" s="401"/>
      <c r="OO606" s="401"/>
      <c r="OP606" s="401"/>
      <c r="OQ606" s="401"/>
      <c r="OR606" s="401"/>
      <c r="OS606" s="401"/>
      <c r="OT606" s="401"/>
      <c r="OU606" s="401"/>
      <c r="OV606" s="401"/>
      <c r="OW606" s="401"/>
      <c r="OX606" s="401"/>
      <c r="OY606" s="401"/>
      <c r="OZ606" s="401"/>
      <c r="PA606" s="401"/>
      <c r="PB606" s="401"/>
      <c r="PC606" s="401"/>
      <c r="PD606" s="401"/>
      <c r="PE606" s="401"/>
      <c r="PF606" s="401"/>
      <c r="PG606" s="401"/>
      <c r="PH606" s="401"/>
      <c r="PI606" s="401"/>
      <c r="PJ606" s="401"/>
      <c r="PK606" s="401"/>
      <c r="PL606" s="401"/>
      <c r="PM606" s="401"/>
      <c r="PN606" s="401"/>
      <c r="PO606" s="401"/>
      <c r="PP606" s="401"/>
      <c r="PQ606" s="401"/>
      <c r="PR606" s="401"/>
      <c r="PS606" s="401"/>
      <c r="PT606" s="401"/>
      <c r="PU606" s="401"/>
      <c r="PV606" s="401"/>
      <c r="PW606" s="401"/>
      <c r="PX606" s="401"/>
      <c r="PY606" s="401"/>
      <c r="PZ606" s="401"/>
      <c r="QA606" s="401"/>
      <c r="QB606" s="401"/>
      <c r="QC606" s="401"/>
      <c r="QD606" s="401"/>
      <c r="QE606" s="401"/>
      <c r="QF606" s="401"/>
      <c r="QG606" s="401"/>
      <c r="QH606" s="401"/>
      <c r="QI606" s="401"/>
      <c r="QJ606" s="401"/>
      <c r="QK606" s="401"/>
      <c r="QL606" s="401"/>
      <c r="QM606" s="401"/>
      <c r="QN606" s="401"/>
      <c r="QO606" s="401"/>
      <c r="QP606" s="401"/>
      <c r="QQ606" s="401"/>
      <c r="QR606" s="401"/>
      <c r="QS606" s="401"/>
      <c r="QT606" s="401"/>
      <c r="QU606" s="401"/>
      <c r="QV606" s="401"/>
      <c r="QW606" s="401"/>
      <c r="QX606" s="401"/>
      <c r="QY606" s="401"/>
      <c r="QZ606" s="401"/>
      <c r="RA606" s="401"/>
      <c r="RB606" s="401"/>
      <c r="RC606" s="401"/>
      <c r="RD606" s="401"/>
      <c r="RE606" s="401"/>
      <c r="RF606" s="401"/>
      <c r="RG606" s="401"/>
      <c r="RH606" s="401"/>
      <c r="RI606" s="401"/>
      <c r="RJ606" s="401"/>
      <c r="RK606" s="401"/>
      <c r="RL606" s="401"/>
      <c r="RM606" s="401"/>
      <c r="RN606" s="401"/>
      <c r="RO606" s="401"/>
      <c r="RP606" s="401"/>
      <c r="RQ606" s="401"/>
      <c r="RR606" s="401"/>
      <c r="RS606" s="401"/>
      <c r="RT606" s="401"/>
      <c r="RU606" s="401"/>
      <c r="RV606" s="401"/>
      <c r="RW606" s="401"/>
      <c r="RX606" s="401"/>
      <c r="RY606" s="401"/>
      <c r="RZ606" s="401"/>
      <c r="SA606" s="401"/>
      <c r="SB606" s="401"/>
      <c r="SC606" s="401"/>
      <c r="SD606" s="401"/>
      <c r="SE606" s="401"/>
      <c r="SF606" s="401"/>
      <c r="SG606" s="401"/>
      <c r="SH606" s="401"/>
      <c r="SI606" s="401"/>
      <c r="SJ606" s="401"/>
      <c r="SK606" s="401"/>
      <c r="SL606" s="401"/>
      <c r="SM606" s="401"/>
      <c r="SN606" s="401"/>
      <c r="SO606" s="401"/>
      <c r="SP606" s="401"/>
      <c r="SQ606" s="401"/>
      <c r="SR606" s="401"/>
      <c r="SS606" s="401"/>
      <c r="ST606" s="401"/>
      <c r="SU606" s="401"/>
      <c r="SV606" s="401"/>
      <c r="SW606" s="401"/>
      <c r="SX606" s="401"/>
      <c r="SY606" s="401"/>
      <c r="SZ606" s="401"/>
      <c r="TA606" s="401"/>
      <c r="TB606" s="401"/>
      <c r="TC606" s="401"/>
      <c r="TD606" s="401"/>
      <c r="TE606" s="401"/>
      <c r="TF606" s="401"/>
      <c r="TG606" s="401"/>
      <c r="TH606" s="401"/>
      <c r="TI606" s="401"/>
      <c r="TJ606" s="401"/>
      <c r="TK606" s="401"/>
      <c r="TL606" s="401"/>
      <c r="TM606" s="401"/>
      <c r="TN606" s="401"/>
      <c r="TO606" s="401"/>
      <c r="TP606" s="401"/>
      <c r="TQ606" s="401"/>
      <c r="TR606" s="401"/>
      <c r="TS606" s="401"/>
      <c r="TT606" s="401"/>
      <c r="TU606" s="401"/>
      <c r="TV606" s="401"/>
      <c r="TW606" s="401"/>
      <c r="TX606" s="401"/>
      <c r="TY606" s="401"/>
      <c r="TZ606" s="401"/>
      <c r="UA606" s="401"/>
      <c r="UB606" s="401"/>
      <c r="UC606" s="401"/>
      <c r="UD606" s="401"/>
      <c r="UE606" s="401"/>
      <c r="UF606" s="401"/>
      <c r="UG606" s="401"/>
      <c r="UH606" s="401"/>
      <c r="UI606" s="401"/>
      <c r="UJ606" s="401"/>
      <c r="UK606" s="401"/>
      <c r="UL606" s="401"/>
      <c r="UM606" s="401"/>
    </row>
    <row r="607" spans="1:559" s="401" customFormat="1" ht="13.95" customHeight="1">
      <c r="A607" s="953"/>
      <c r="B607" s="468" t="s">
        <v>2997</v>
      </c>
      <c r="C607" s="469" t="s">
        <v>2070</v>
      </c>
      <c r="D607" s="469" t="s">
        <v>2073</v>
      </c>
      <c r="E607" s="469" t="s">
        <v>2074</v>
      </c>
      <c r="F607" s="470">
        <v>27.92</v>
      </c>
      <c r="G607" s="470">
        <v>0.73</v>
      </c>
      <c r="H607" s="470">
        <v>2.5099999999999998</v>
      </c>
      <c r="I607" s="471">
        <f t="shared" ref="I607:L608" si="318">I606</f>
        <v>3</v>
      </c>
      <c r="J607" s="472">
        <f t="shared" si="318"/>
        <v>25.703333333333333</v>
      </c>
      <c r="K607" s="472">
        <f t="shared" si="318"/>
        <v>2.5280888697459467</v>
      </c>
      <c r="L607" s="473">
        <f t="shared" si="318"/>
        <v>9.8356459722965112E-2</v>
      </c>
      <c r="M607" s="474">
        <f t="shared" si="305"/>
        <v>0.87681516785026092</v>
      </c>
      <c r="N607" s="475">
        <f t="shared" si="306"/>
        <v>0.80970648040616766</v>
      </c>
      <c r="O607" s="475">
        <f t="shared" si="307"/>
        <v>0.61941296081233532</v>
      </c>
      <c r="P607" s="475">
        <f t="shared" si="308"/>
        <v>0.38058703918766468</v>
      </c>
      <c r="Q607" s="476">
        <f t="shared" si="309"/>
        <v>1.141761117562994</v>
      </c>
      <c r="R607" s="477"/>
      <c r="S607" s="472"/>
      <c r="T607" s="472"/>
      <c r="U607" s="473"/>
      <c r="V607" s="478">
        <f t="shared" si="310"/>
        <v>2.2166666666666686</v>
      </c>
      <c r="W607" s="478">
        <f t="shared" si="311"/>
        <v>1.196</v>
      </c>
      <c r="X607" s="479">
        <f t="shared" si="312"/>
        <v>3.0235942882161519</v>
      </c>
      <c r="Y607" s="480" t="str">
        <f t="shared" si="313"/>
        <v>Accept</v>
      </c>
      <c r="Z607" s="479"/>
      <c r="AA607" s="479"/>
      <c r="AB607" s="481"/>
      <c r="AC607" s="481"/>
      <c r="AD607" s="479"/>
      <c r="AE607" s="481"/>
      <c r="AF607" s="464"/>
      <c r="AG607" s="482"/>
      <c r="AH607" s="482"/>
      <c r="AI607" s="483"/>
      <c r="AJ607" s="552"/>
      <c r="AK607" s="552"/>
      <c r="AL607" s="552"/>
    </row>
    <row r="608" spans="1:559" s="501" customFormat="1" ht="13.95" customHeight="1">
      <c r="A608" s="953"/>
      <c r="B608" s="484" t="s">
        <v>2997</v>
      </c>
      <c r="C608" s="485" t="s">
        <v>2070</v>
      </c>
      <c r="D608" s="485" t="s">
        <v>2075</v>
      </c>
      <c r="E608" s="485" t="s">
        <v>2076</v>
      </c>
      <c r="F608" s="486">
        <v>22.95</v>
      </c>
      <c r="G608" s="486">
        <v>0.59</v>
      </c>
      <c r="H608" s="486">
        <v>2.06</v>
      </c>
      <c r="I608" s="487">
        <f t="shared" si="318"/>
        <v>3</v>
      </c>
      <c r="J608" s="488">
        <f t="shared" si="318"/>
        <v>25.703333333333333</v>
      </c>
      <c r="K608" s="488">
        <f t="shared" si="318"/>
        <v>2.5280888697459467</v>
      </c>
      <c r="L608" s="489">
        <f t="shared" si="318"/>
        <v>9.8356459722965112E-2</v>
      </c>
      <c r="M608" s="490">
        <f t="shared" si="305"/>
        <v>1.0890967348034812</v>
      </c>
      <c r="N608" s="491">
        <f t="shared" si="306"/>
        <v>0.1380556148256421</v>
      </c>
      <c r="O608" s="491">
        <f t="shared" si="307"/>
        <v>0.72388877034871579</v>
      </c>
      <c r="P608" s="491">
        <f t="shared" si="308"/>
        <v>0.27611122965128421</v>
      </c>
      <c r="Q608" s="492">
        <f t="shared" si="309"/>
        <v>0.82833368895385262</v>
      </c>
      <c r="R608" s="493"/>
      <c r="S608" s="488"/>
      <c r="T608" s="488"/>
      <c r="U608" s="489"/>
      <c r="V608" s="494">
        <f t="shared" si="310"/>
        <v>2.7533333333333339</v>
      </c>
      <c r="W608" s="494">
        <f t="shared" si="311"/>
        <v>1.196</v>
      </c>
      <c r="X608" s="495">
        <f t="shared" si="312"/>
        <v>3.0235942882161519</v>
      </c>
      <c r="Y608" s="496" t="str">
        <f t="shared" si="313"/>
        <v>Accept</v>
      </c>
      <c r="Z608" s="495"/>
      <c r="AA608" s="495"/>
      <c r="AB608" s="497"/>
      <c r="AC608" s="497"/>
      <c r="AD608" s="495"/>
      <c r="AE608" s="497"/>
      <c r="AF608" s="498"/>
      <c r="AG608" s="499"/>
      <c r="AH608" s="499"/>
      <c r="AI608" s="500"/>
      <c r="AJ608" s="552"/>
      <c r="AK608" s="552"/>
      <c r="AL608" s="552"/>
      <c r="AM608" s="401"/>
      <c r="AN608" s="401"/>
      <c r="AO608" s="401"/>
      <c r="AP608" s="401"/>
      <c r="AQ608" s="401"/>
      <c r="AR608" s="401"/>
      <c r="AS608" s="401"/>
      <c r="AT608" s="401"/>
      <c r="AU608" s="401"/>
      <c r="AV608" s="401"/>
      <c r="AW608" s="401"/>
      <c r="AX608" s="401"/>
      <c r="AY608" s="401"/>
      <c r="AZ608" s="401"/>
      <c r="BA608" s="401"/>
      <c r="BB608" s="401"/>
      <c r="BC608" s="401"/>
      <c r="BD608" s="401"/>
      <c r="BE608" s="401"/>
      <c r="BF608" s="401"/>
      <c r="BG608" s="401"/>
      <c r="BH608" s="401"/>
      <c r="BI608" s="401"/>
      <c r="BJ608" s="401"/>
      <c r="BK608" s="401"/>
      <c r="BL608" s="401"/>
      <c r="BM608" s="401"/>
      <c r="BN608" s="401"/>
      <c r="BO608" s="401"/>
      <c r="BP608" s="401"/>
      <c r="BQ608" s="401"/>
      <c r="BR608" s="401"/>
      <c r="BS608" s="401"/>
      <c r="BT608" s="401"/>
      <c r="BU608" s="401"/>
      <c r="BV608" s="401"/>
      <c r="BW608" s="401"/>
      <c r="BX608" s="401"/>
      <c r="BY608" s="401"/>
      <c r="BZ608" s="401"/>
      <c r="CA608" s="401"/>
      <c r="CB608" s="401"/>
      <c r="CC608" s="401"/>
      <c r="CD608" s="401"/>
      <c r="CE608" s="401"/>
      <c r="CF608" s="401"/>
      <c r="CG608" s="401"/>
      <c r="CH608" s="401"/>
      <c r="CI608" s="401"/>
      <c r="CJ608" s="401"/>
      <c r="CK608" s="401"/>
      <c r="CL608" s="401"/>
      <c r="CM608" s="401"/>
      <c r="CN608" s="401"/>
      <c r="CO608" s="401"/>
      <c r="CP608" s="401"/>
      <c r="CQ608" s="401"/>
      <c r="CR608" s="401"/>
      <c r="CS608" s="401"/>
      <c r="CT608" s="401"/>
      <c r="CU608" s="401"/>
      <c r="CV608" s="401"/>
      <c r="CW608" s="401"/>
      <c r="CX608" s="401"/>
      <c r="CY608" s="401"/>
      <c r="CZ608" s="401"/>
      <c r="DA608" s="401"/>
      <c r="DB608" s="401"/>
      <c r="DC608" s="401"/>
      <c r="DD608" s="401"/>
      <c r="DE608" s="401"/>
      <c r="DF608" s="401"/>
      <c r="DG608" s="401"/>
      <c r="DH608" s="401"/>
      <c r="DI608" s="401"/>
      <c r="DJ608" s="401"/>
      <c r="DK608" s="401"/>
      <c r="DL608" s="401"/>
      <c r="DM608" s="401"/>
      <c r="DN608" s="401"/>
      <c r="DO608" s="401"/>
      <c r="DP608" s="401"/>
      <c r="DQ608" s="401"/>
      <c r="DR608" s="401"/>
      <c r="DS608" s="401"/>
      <c r="DT608" s="401"/>
      <c r="DU608" s="401"/>
      <c r="DV608" s="401"/>
      <c r="DW608" s="401"/>
      <c r="DX608" s="401"/>
      <c r="DY608" s="401"/>
      <c r="DZ608" s="401"/>
      <c r="EA608" s="401"/>
      <c r="EB608" s="401"/>
      <c r="EC608" s="401"/>
      <c r="ED608" s="401"/>
      <c r="EE608" s="401"/>
      <c r="EF608" s="401"/>
      <c r="EG608" s="401"/>
      <c r="EH608" s="401"/>
      <c r="EI608" s="401"/>
      <c r="EJ608" s="401"/>
      <c r="EK608" s="401"/>
      <c r="EL608" s="401"/>
      <c r="EM608" s="401"/>
      <c r="EN608" s="401"/>
      <c r="EO608" s="401"/>
      <c r="EP608" s="401"/>
      <c r="EQ608" s="401"/>
      <c r="ER608" s="401"/>
      <c r="ES608" s="401"/>
      <c r="ET608" s="401"/>
      <c r="EU608" s="401"/>
      <c r="EV608" s="401"/>
      <c r="EW608" s="401"/>
      <c r="EX608" s="401"/>
      <c r="EY608" s="401"/>
      <c r="EZ608" s="401"/>
      <c r="FA608" s="401"/>
      <c r="FB608" s="401"/>
      <c r="FC608" s="401"/>
      <c r="FD608" s="401"/>
      <c r="FE608" s="401"/>
      <c r="FF608" s="401"/>
      <c r="FG608" s="401"/>
      <c r="FH608" s="401"/>
      <c r="FI608" s="401"/>
      <c r="FJ608" s="401"/>
      <c r="FK608" s="401"/>
      <c r="FL608" s="401"/>
      <c r="FM608" s="401"/>
      <c r="FN608" s="401"/>
      <c r="FO608" s="401"/>
      <c r="FP608" s="401"/>
      <c r="FQ608" s="401"/>
      <c r="FR608" s="401"/>
      <c r="FS608" s="401"/>
      <c r="FT608" s="401"/>
      <c r="FU608" s="401"/>
      <c r="FV608" s="401"/>
      <c r="FW608" s="401"/>
      <c r="FX608" s="401"/>
      <c r="FY608" s="401"/>
      <c r="FZ608" s="401"/>
      <c r="GA608" s="401"/>
      <c r="GB608" s="401"/>
      <c r="GC608" s="401"/>
      <c r="GD608" s="401"/>
      <c r="GE608" s="401"/>
      <c r="GF608" s="401"/>
      <c r="GG608" s="401"/>
      <c r="GH608" s="401"/>
      <c r="GI608" s="401"/>
      <c r="GJ608" s="401"/>
      <c r="GK608" s="401"/>
      <c r="GL608" s="401"/>
      <c r="GM608" s="401"/>
      <c r="GN608" s="401"/>
      <c r="GO608" s="401"/>
      <c r="GP608" s="401"/>
      <c r="GQ608" s="401"/>
      <c r="GR608" s="401"/>
      <c r="GS608" s="401"/>
      <c r="GT608" s="401"/>
      <c r="GU608" s="401"/>
      <c r="GV608" s="401"/>
      <c r="GW608" s="401"/>
      <c r="GX608" s="401"/>
      <c r="GY608" s="401"/>
      <c r="GZ608" s="401"/>
      <c r="HA608" s="401"/>
      <c r="HB608" s="401"/>
      <c r="HC608" s="401"/>
      <c r="HD608" s="401"/>
      <c r="HE608" s="401"/>
      <c r="HF608" s="401"/>
      <c r="HG608" s="401"/>
      <c r="HH608" s="401"/>
      <c r="HI608" s="401"/>
      <c r="HJ608" s="401"/>
      <c r="HK608" s="401"/>
      <c r="HL608" s="401"/>
      <c r="HM608" s="401"/>
      <c r="HN608" s="401"/>
      <c r="HO608" s="401"/>
      <c r="HP608" s="401"/>
      <c r="HQ608" s="401"/>
      <c r="HR608" s="401"/>
      <c r="HS608" s="401"/>
      <c r="HT608" s="401"/>
      <c r="HU608" s="401"/>
      <c r="HV608" s="401"/>
      <c r="HW608" s="401"/>
      <c r="HX608" s="401"/>
      <c r="HY608" s="401"/>
      <c r="HZ608" s="401"/>
      <c r="IA608" s="401"/>
      <c r="IB608" s="401"/>
      <c r="IC608" s="401"/>
      <c r="ID608" s="401"/>
      <c r="IE608" s="401"/>
      <c r="IF608" s="401"/>
      <c r="IG608" s="401"/>
      <c r="IH608" s="401"/>
      <c r="II608" s="401"/>
      <c r="IJ608" s="401"/>
      <c r="IK608" s="401"/>
      <c r="IL608" s="401"/>
      <c r="IM608" s="401"/>
      <c r="IN608" s="401"/>
      <c r="IO608" s="401"/>
      <c r="IP608" s="401"/>
      <c r="IQ608" s="401"/>
      <c r="IR608" s="401"/>
      <c r="IS608" s="401"/>
      <c r="IT608" s="401"/>
      <c r="IU608" s="401"/>
      <c r="IV608" s="401"/>
      <c r="IW608" s="401"/>
      <c r="IX608" s="401"/>
      <c r="IY608" s="401"/>
      <c r="IZ608" s="401"/>
      <c r="JA608" s="401"/>
      <c r="JB608" s="401"/>
      <c r="JC608" s="401"/>
      <c r="JD608" s="401"/>
      <c r="JE608" s="401"/>
      <c r="JF608" s="401"/>
      <c r="JG608" s="401"/>
      <c r="JH608" s="401"/>
      <c r="JI608" s="401"/>
      <c r="JJ608" s="401"/>
      <c r="JK608" s="401"/>
      <c r="JL608" s="401"/>
      <c r="JM608" s="401"/>
      <c r="JN608" s="401"/>
      <c r="JO608" s="401"/>
      <c r="JP608" s="401"/>
      <c r="JQ608" s="401"/>
      <c r="JR608" s="401"/>
      <c r="JS608" s="401"/>
      <c r="JT608" s="401"/>
      <c r="JU608" s="401"/>
      <c r="JV608" s="401"/>
      <c r="JW608" s="401"/>
      <c r="JX608" s="401"/>
      <c r="JY608" s="401"/>
      <c r="JZ608" s="401"/>
      <c r="KA608" s="401"/>
      <c r="KB608" s="401"/>
      <c r="KC608" s="401"/>
      <c r="KD608" s="401"/>
      <c r="KE608" s="401"/>
      <c r="KF608" s="401"/>
      <c r="KG608" s="401"/>
      <c r="KH608" s="401"/>
      <c r="KI608" s="401"/>
      <c r="KJ608" s="401"/>
      <c r="KK608" s="401"/>
      <c r="KL608" s="401"/>
      <c r="KM608" s="401"/>
      <c r="KN608" s="401"/>
      <c r="KO608" s="401"/>
      <c r="KP608" s="401"/>
      <c r="KQ608" s="401"/>
      <c r="KR608" s="401"/>
      <c r="KS608" s="401"/>
      <c r="KT608" s="401"/>
      <c r="KU608" s="401"/>
      <c r="KV608" s="401"/>
      <c r="KW608" s="401"/>
      <c r="KX608" s="401"/>
      <c r="KY608" s="401"/>
      <c r="KZ608" s="401"/>
      <c r="LA608" s="401"/>
      <c r="LB608" s="401"/>
      <c r="LC608" s="401"/>
      <c r="LD608" s="401"/>
      <c r="LE608" s="401"/>
      <c r="LF608" s="401"/>
      <c r="LG608" s="401"/>
      <c r="LH608" s="401"/>
      <c r="LI608" s="401"/>
      <c r="LJ608" s="401"/>
      <c r="LK608" s="401"/>
      <c r="LL608" s="401"/>
      <c r="LM608" s="401"/>
      <c r="LN608" s="401"/>
      <c r="LO608" s="401"/>
      <c r="LP608" s="401"/>
      <c r="LQ608" s="401"/>
      <c r="LR608" s="401"/>
      <c r="LS608" s="401"/>
      <c r="LT608" s="401"/>
      <c r="LU608" s="401"/>
      <c r="LV608" s="401"/>
      <c r="LW608" s="401"/>
      <c r="LX608" s="401"/>
      <c r="LY608" s="401"/>
      <c r="LZ608" s="401"/>
      <c r="MA608" s="401"/>
      <c r="MB608" s="401"/>
      <c r="MC608" s="401"/>
      <c r="MD608" s="401"/>
      <c r="ME608" s="401"/>
      <c r="MF608" s="401"/>
      <c r="MG608" s="401"/>
      <c r="MH608" s="401"/>
      <c r="MI608" s="401"/>
      <c r="MJ608" s="401"/>
      <c r="MK608" s="401"/>
      <c r="ML608" s="401"/>
      <c r="MM608" s="401"/>
      <c r="MN608" s="401"/>
      <c r="MO608" s="401"/>
      <c r="MP608" s="401"/>
      <c r="MQ608" s="401"/>
      <c r="MR608" s="401"/>
      <c r="MS608" s="401"/>
      <c r="MT608" s="401"/>
      <c r="MU608" s="401"/>
      <c r="MV608" s="401"/>
      <c r="MW608" s="401"/>
      <c r="MX608" s="401"/>
      <c r="MY608" s="401"/>
      <c r="MZ608" s="401"/>
      <c r="NA608" s="401"/>
      <c r="NB608" s="401"/>
      <c r="NC608" s="401"/>
      <c r="ND608" s="401"/>
      <c r="NE608" s="401"/>
      <c r="NF608" s="401"/>
      <c r="NG608" s="401"/>
      <c r="NH608" s="401"/>
      <c r="NI608" s="401"/>
      <c r="NJ608" s="401"/>
      <c r="NK608" s="401"/>
      <c r="NL608" s="401"/>
      <c r="NM608" s="401"/>
      <c r="NN608" s="401"/>
      <c r="NO608" s="401"/>
      <c r="NP608" s="401"/>
      <c r="NQ608" s="401"/>
      <c r="NR608" s="401"/>
      <c r="NS608" s="401"/>
      <c r="NT608" s="401"/>
      <c r="NU608" s="401"/>
      <c r="NV608" s="401"/>
      <c r="NW608" s="401"/>
      <c r="NX608" s="401"/>
      <c r="NY608" s="401"/>
      <c r="NZ608" s="401"/>
      <c r="OA608" s="401"/>
      <c r="OB608" s="401"/>
      <c r="OC608" s="401"/>
      <c r="OD608" s="401"/>
      <c r="OE608" s="401"/>
      <c r="OF608" s="401"/>
      <c r="OG608" s="401"/>
      <c r="OH608" s="401"/>
      <c r="OI608" s="401"/>
      <c r="OJ608" s="401"/>
      <c r="OK608" s="401"/>
      <c r="OL608" s="401"/>
      <c r="OM608" s="401"/>
      <c r="ON608" s="401"/>
      <c r="OO608" s="401"/>
      <c r="OP608" s="401"/>
      <c r="OQ608" s="401"/>
      <c r="OR608" s="401"/>
      <c r="OS608" s="401"/>
      <c r="OT608" s="401"/>
      <c r="OU608" s="401"/>
      <c r="OV608" s="401"/>
      <c r="OW608" s="401"/>
      <c r="OX608" s="401"/>
      <c r="OY608" s="401"/>
      <c r="OZ608" s="401"/>
      <c r="PA608" s="401"/>
      <c r="PB608" s="401"/>
      <c r="PC608" s="401"/>
      <c r="PD608" s="401"/>
      <c r="PE608" s="401"/>
      <c r="PF608" s="401"/>
      <c r="PG608" s="401"/>
      <c r="PH608" s="401"/>
      <c r="PI608" s="401"/>
      <c r="PJ608" s="401"/>
      <c r="PK608" s="401"/>
      <c r="PL608" s="401"/>
      <c r="PM608" s="401"/>
      <c r="PN608" s="401"/>
      <c r="PO608" s="401"/>
      <c r="PP608" s="401"/>
      <c r="PQ608" s="401"/>
      <c r="PR608" s="401"/>
      <c r="PS608" s="401"/>
      <c r="PT608" s="401"/>
      <c r="PU608" s="401"/>
      <c r="PV608" s="401"/>
      <c r="PW608" s="401"/>
      <c r="PX608" s="401"/>
      <c r="PY608" s="401"/>
      <c r="PZ608" s="401"/>
      <c r="QA608" s="401"/>
      <c r="QB608" s="401"/>
      <c r="QC608" s="401"/>
      <c r="QD608" s="401"/>
      <c r="QE608" s="401"/>
      <c r="QF608" s="401"/>
      <c r="QG608" s="401"/>
      <c r="QH608" s="401"/>
      <c r="QI608" s="401"/>
      <c r="QJ608" s="401"/>
      <c r="QK608" s="401"/>
      <c r="QL608" s="401"/>
      <c r="QM608" s="401"/>
      <c r="QN608" s="401"/>
      <c r="QO608" s="401"/>
      <c r="QP608" s="401"/>
      <c r="QQ608" s="401"/>
      <c r="QR608" s="401"/>
      <c r="QS608" s="401"/>
      <c r="QT608" s="401"/>
      <c r="QU608" s="401"/>
      <c r="QV608" s="401"/>
      <c r="QW608" s="401"/>
      <c r="QX608" s="401"/>
      <c r="QY608" s="401"/>
      <c r="QZ608" s="401"/>
      <c r="RA608" s="401"/>
      <c r="RB608" s="401"/>
      <c r="RC608" s="401"/>
      <c r="RD608" s="401"/>
      <c r="RE608" s="401"/>
      <c r="RF608" s="401"/>
      <c r="RG608" s="401"/>
      <c r="RH608" s="401"/>
      <c r="RI608" s="401"/>
      <c r="RJ608" s="401"/>
      <c r="RK608" s="401"/>
      <c r="RL608" s="401"/>
      <c r="RM608" s="401"/>
      <c r="RN608" s="401"/>
      <c r="RO608" s="401"/>
      <c r="RP608" s="401"/>
      <c r="RQ608" s="401"/>
      <c r="RR608" s="401"/>
      <c r="RS608" s="401"/>
      <c r="RT608" s="401"/>
      <c r="RU608" s="401"/>
      <c r="RV608" s="401"/>
      <c r="RW608" s="401"/>
      <c r="RX608" s="401"/>
      <c r="RY608" s="401"/>
      <c r="RZ608" s="401"/>
      <c r="SA608" s="401"/>
      <c r="SB608" s="401"/>
      <c r="SC608" s="401"/>
      <c r="SD608" s="401"/>
      <c r="SE608" s="401"/>
      <c r="SF608" s="401"/>
      <c r="SG608" s="401"/>
      <c r="SH608" s="401"/>
      <c r="SI608" s="401"/>
      <c r="SJ608" s="401"/>
      <c r="SK608" s="401"/>
      <c r="SL608" s="401"/>
      <c r="SM608" s="401"/>
      <c r="SN608" s="401"/>
      <c r="SO608" s="401"/>
      <c r="SP608" s="401"/>
      <c r="SQ608" s="401"/>
      <c r="SR608" s="401"/>
      <c r="SS608" s="401"/>
      <c r="ST608" s="401"/>
      <c r="SU608" s="401"/>
      <c r="SV608" s="401"/>
      <c r="SW608" s="401"/>
      <c r="SX608" s="401"/>
      <c r="SY608" s="401"/>
      <c r="SZ608" s="401"/>
      <c r="TA608" s="401"/>
      <c r="TB608" s="401"/>
      <c r="TC608" s="401"/>
      <c r="TD608" s="401"/>
      <c r="TE608" s="401"/>
      <c r="TF608" s="401"/>
      <c r="TG608" s="401"/>
      <c r="TH608" s="401"/>
      <c r="TI608" s="401"/>
      <c r="TJ608" s="401"/>
      <c r="TK608" s="401"/>
      <c r="TL608" s="401"/>
      <c r="TM608" s="401"/>
      <c r="TN608" s="401"/>
      <c r="TO608" s="401"/>
      <c r="TP608" s="401"/>
      <c r="TQ608" s="401"/>
      <c r="TR608" s="401"/>
      <c r="TS608" s="401"/>
      <c r="TT608" s="401"/>
      <c r="TU608" s="401"/>
      <c r="TV608" s="401"/>
      <c r="TW608" s="401"/>
      <c r="TX608" s="401"/>
      <c r="TY608" s="401"/>
      <c r="TZ608" s="401"/>
      <c r="UA608" s="401"/>
      <c r="UB608" s="401"/>
      <c r="UC608" s="401"/>
      <c r="UD608" s="401"/>
      <c r="UE608" s="401"/>
      <c r="UF608" s="401"/>
      <c r="UG608" s="401"/>
      <c r="UH608" s="401"/>
      <c r="UI608" s="401"/>
      <c r="UJ608" s="401"/>
      <c r="UK608" s="401"/>
      <c r="UL608" s="401"/>
      <c r="UM608" s="401"/>
    </row>
    <row r="609" spans="1:559" s="467" customFormat="1" ht="13.95" customHeight="1">
      <c r="A609" s="953"/>
      <c r="B609" s="450" t="s">
        <v>2997</v>
      </c>
      <c r="C609" s="451" t="s">
        <v>609</v>
      </c>
      <c r="D609" s="451" t="s">
        <v>2077</v>
      </c>
      <c r="E609" s="451" t="s">
        <v>2078</v>
      </c>
      <c r="F609" s="452">
        <v>44.27</v>
      </c>
      <c r="G609" s="452">
        <v>1.08</v>
      </c>
      <c r="H609" s="452">
        <v>3.97</v>
      </c>
      <c r="I609" s="502">
        <f>COUNT(F609:F611)</f>
        <v>3</v>
      </c>
      <c r="J609" s="458">
        <f>AVERAGE(F609:F611)</f>
        <v>35.793333333333337</v>
      </c>
      <c r="K609" s="458">
        <f>STDEV(F609:F611)</f>
        <v>12.07321967551874</v>
      </c>
      <c r="L609" s="459">
        <f>K609/J609</f>
        <v>0.33730358564496382</v>
      </c>
      <c r="M609" s="454">
        <f t="shared" si="305"/>
        <v>0.7021048978223331</v>
      </c>
      <c r="N609" s="455">
        <f t="shared" si="306"/>
        <v>0.75869312593947558</v>
      </c>
      <c r="O609" s="455">
        <f t="shared" si="307"/>
        <v>0.51738625187895115</v>
      </c>
      <c r="P609" s="455">
        <f t="shared" si="308"/>
        <v>0.48261374812104885</v>
      </c>
      <c r="Q609" s="456">
        <f t="shared" si="309"/>
        <v>1.4478412443631465</v>
      </c>
      <c r="R609" s="457">
        <f>COUNT(F609:F611)</f>
        <v>3</v>
      </c>
      <c r="S609" s="458">
        <f>AVERAGE(F609:F611)</f>
        <v>35.793333333333337</v>
      </c>
      <c r="T609" s="458">
        <f>STDEV(F609:F611)</f>
        <v>12.07321967551874</v>
      </c>
      <c r="U609" s="459">
        <f>T609/S609</f>
        <v>0.33730358564496382</v>
      </c>
      <c r="V609" s="460">
        <f t="shared" si="310"/>
        <v>8.4766666666666666</v>
      </c>
      <c r="W609" s="460">
        <f t="shared" si="311"/>
        <v>1.196</v>
      </c>
      <c r="X609" s="461">
        <f t="shared" si="312"/>
        <v>14.439570731920412</v>
      </c>
      <c r="Y609" s="462" t="str">
        <f t="shared" si="313"/>
        <v>Accept</v>
      </c>
      <c r="Z609" s="461"/>
      <c r="AA609" s="461"/>
      <c r="AB609" s="463"/>
      <c r="AC609" s="463"/>
      <c r="AD609" s="461"/>
      <c r="AE609" s="463"/>
      <c r="AF609" s="464">
        <f>COUNT(F609:F611)</f>
        <v>3</v>
      </c>
      <c r="AG609" s="465">
        <f>AVERAGE(F609:F611)</f>
        <v>35.793333333333337</v>
      </c>
      <c r="AH609" s="465">
        <f>STDEV(F609:F611)</f>
        <v>12.07321967551874</v>
      </c>
      <c r="AI609" s="466">
        <f>AH609/AG609</f>
        <v>0.33730358564496382</v>
      </c>
      <c r="AJ609" s="552"/>
      <c r="AK609" s="552"/>
      <c r="AL609" s="552"/>
      <c r="AM609" s="401"/>
      <c r="AN609" s="401"/>
      <c r="AO609" s="401"/>
      <c r="AP609" s="401"/>
      <c r="AQ609" s="401"/>
      <c r="AR609" s="401"/>
      <c r="AS609" s="401"/>
      <c r="AT609" s="401"/>
      <c r="AU609" s="401"/>
      <c r="AV609" s="401"/>
      <c r="AW609" s="401"/>
      <c r="AX609" s="401"/>
      <c r="AY609" s="401"/>
      <c r="AZ609" s="401"/>
      <c r="BA609" s="401"/>
      <c r="BB609" s="401"/>
      <c r="BC609" s="401"/>
      <c r="BD609" s="401"/>
      <c r="BE609" s="401"/>
      <c r="BF609" s="401"/>
      <c r="BG609" s="401"/>
      <c r="BH609" s="401"/>
      <c r="BI609" s="401"/>
      <c r="BJ609" s="401"/>
      <c r="BK609" s="401"/>
      <c r="BL609" s="401"/>
      <c r="BM609" s="401"/>
      <c r="BN609" s="401"/>
      <c r="BO609" s="401"/>
      <c r="BP609" s="401"/>
      <c r="BQ609" s="401"/>
      <c r="BR609" s="401"/>
      <c r="BS609" s="401"/>
      <c r="BT609" s="401"/>
      <c r="BU609" s="401"/>
      <c r="BV609" s="401"/>
      <c r="BW609" s="401"/>
      <c r="BX609" s="401"/>
      <c r="BY609" s="401"/>
      <c r="BZ609" s="401"/>
      <c r="CA609" s="401"/>
      <c r="CB609" s="401"/>
      <c r="CC609" s="401"/>
      <c r="CD609" s="401"/>
      <c r="CE609" s="401"/>
      <c r="CF609" s="401"/>
      <c r="CG609" s="401"/>
      <c r="CH609" s="401"/>
      <c r="CI609" s="401"/>
      <c r="CJ609" s="401"/>
      <c r="CK609" s="401"/>
      <c r="CL609" s="401"/>
      <c r="CM609" s="401"/>
      <c r="CN609" s="401"/>
      <c r="CO609" s="401"/>
      <c r="CP609" s="401"/>
      <c r="CQ609" s="401"/>
      <c r="CR609" s="401"/>
      <c r="CS609" s="401"/>
      <c r="CT609" s="401"/>
      <c r="CU609" s="401"/>
      <c r="CV609" s="401"/>
      <c r="CW609" s="401"/>
      <c r="CX609" s="401"/>
      <c r="CY609" s="401"/>
      <c r="CZ609" s="401"/>
      <c r="DA609" s="401"/>
      <c r="DB609" s="401"/>
      <c r="DC609" s="401"/>
      <c r="DD609" s="401"/>
      <c r="DE609" s="401"/>
      <c r="DF609" s="401"/>
      <c r="DG609" s="401"/>
      <c r="DH609" s="401"/>
      <c r="DI609" s="401"/>
      <c r="DJ609" s="401"/>
      <c r="DK609" s="401"/>
      <c r="DL609" s="401"/>
      <c r="DM609" s="401"/>
      <c r="DN609" s="401"/>
      <c r="DO609" s="401"/>
      <c r="DP609" s="401"/>
      <c r="DQ609" s="401"/>
      <c r="DR609" s="401"/>
      <c r="DS609" s="401"/>
      <c r="DT609" s="401"/>
      <c r="DU609" s="401"/>
      <c r="DV609" s="401"/>
      <c r="DW609" s="401"/>
      <c r="DX609" s="401"/>
      <c r="DY609" s="401"/>
      <c r="DZ609" s="401"/>
      <c r="EA609" s="401"/>
      <c r="EB609" s="401"/>
      <c r="EC609" s="401"/>
      <c r="ED609" s="401"/>
      <c r="EE609" s="401"/>
      <c r="EF609" s="401"/>
      <c r="EG609" s="401"/>
      <c r="EH609" s="401"/>
      <c r="EI609" s="401"/>
      <c r="EJ609" s="401"/>
      <c r="EK609" s="401"/>
      <c r="EL609" s="401"/>
      <c r="EM609" s="401"/>
      <c r="EN609" s="401"/>
      <c r="EO609" s="401"/>
      <c r="EP609" s="401"/>
      <c r="EQ609" s="401"/>
      <c r="ER609" s="401"/>
      <c r="ES609" s="401"/>
      <c r="ET609" s="401"/>
      <c r="EU609" s="401"/>
      <c r="EV609" s="401"/>
      <c r="EW609" s="401"/>
      <c r="EX609" s="401"/>
      <c r="EY609" s="401"/>
      <c r="EZ609" s="401"/>
      <c r="FA609" s="401"/>
      <c r="FB609" s="401"/>
      <c r="FC609" s="401"/>
      <c r="FD609" s="401"/>
      <c r="FE609" s="401"/>
      <c r="FF609" s="401"/>
      <c r="FG609" s="401"/>
      <c r="FH609" s="401"/>
      <c r="FI609" s="401"/>
      <c r="FJ609" s="401"/>
      <c r="FK609" s="401"/>
      <c r="FL609" s="401"/>
      <c r="FM609" s="401"/>
      <c r="FN609" s="401"/>
      <c r="FO609" s="401"/>
      <c r="FP609" s="401"/>
      <c r="FQ609" s="401"/>
      <c r="FR609" s="401"/>
      <c r="FS609" s="401"/>
      <c r="FT609" s="401"/>
      <c r="FU609" s="401"/>
      <c r="FV609" s="401"/>
      <c r="FW609" s="401"/>
      <c r="FX609" s="401"/>
      <c r="FY609" s="401"/>
      <c r="FZ609" s="401"/>
      <c r="GA609" s="401"/>
      <c r="GB609" s="401"/>
      <c r="GC609" s="401"/>
      <c r="GD609" s="401"/>
      <c r="GE609" s="401"/>
      <c r="GF609" s="401"/>
      <c r="GG609" s="401"/>
      <c r="GH609" s="401"/>
      <c r="GI609" s="401"/>
      <c r="GJ609" s="401"/>
      <c r="GK609" s="401"/>
      <c r="GL609" s="401"/>
      <c r="GM609" s="401"/>
      <c r="GN609" s="401"/>
      <c r="GO609" s="401"/>
      <c r="GP609" s="401"/>
      <c r="GQ609" s="401"/>
      <c r="GR609" s="401"/>
      <c r="GS609" s="401"/>
      <c r="GT609" s="401"/>
      <c r="GU609" s="401"/>
      <c r="GV609" s="401"/>
      <c r="GW609" s="401"/>
      <c r="GX609" s="401"/>
      <c r="GY609" s="401"/>
      <c r="GZ609" s="401"/>
      <c r="HA609" s="401"/>
      <c r="HB609" s="401"/>
      <c r="HC609" s="401"/>
      <c r="HD609" s="401"/>
      <c r="HE609" s="401"/>
      <c r="HF609" s="401"/>
      <c r="HG609" s="401"/>
      <c r="HH609" s="401"/>
      <c r="HI609" s="401"/>
      <c r="HJ609" s="401"/>
      <c r="HK609" s="401"/>
      <c r="HL609" s="401"/>
      <c r="HM609" s="401"/>
      <c r="HN609" s="401"/>
      <c r="HO609" s="401"/>
      <c r="HP609" s="401"/>
      <c r="HQ609" s="401"/>
      <c r="HR609" s="401"/>
      <c r="HS609" s="401"/>
      <c r="HT609" s="401"/>
      <c r="HU609" s="401"/>
      <c r="HV609" s="401"/>
      <c r="HW609" s="401"/>
      <c r="HX609" s="401"/>
      <c r="HY609" s="401"/>
      <c r="HZ609" s="401"/>
      <c r="IA609" s="401"/>
      <c r="IB609" s="401"/>
      <c r="IC609" s="401"/>
      <c r="ID609" s="401"/>
      <c r="IE609" s="401"/>
      <c r="IF609" s="401"/>
      <c r="IG609" s="401"/>
      <c r="IH609" s="401"/>
      <c r="II609" s="401"/>
      <c r="IJ609" s="401"/>
      <c r="IK609" s="401"/>
      <c r="IL609" s="401"/>
      <c r="IM609" s="401"/>
      <c r="IN609" s="401"/>
      <c r="IO609" s="401"/>
      <c r="IP609" s="401"/>
      <c r="IQ609" s="401"/>
      <c r="IR609" s="401"/>
      <c r="IS609" s="401"/>
      <c r="IT609" s="401"/>
      <c r="IU609" s="401"/>
      <c r="IV609" s="401"/>
      <c r="IW609" s="401"/>
      <c r="IX609" s="401"/>
      <c r="IY609" s="401"/>
      <c r="IZ609" s="401"/>
      <c r="JA609" s="401"/>
      <c r="JB609" s="401"/>
      <c r="JC609" s="401"/>
      <c r="JD609" s="401"/>
      <c r="JE609" s="401"/>
      <c r="JF609" s="401"/>
      <c r="JG609" s="401"/>
      <c r="JH609" s="401"/>
      <c r="JI609" s="401"/>
      <c r="JJ609" s="401"/>
      <c r="JK609" s="401"/>
      <c r="JL609" s="401"/>
      <c r="JM609" s="401"/>
      <c r="JN609" s="401"/>
      <c r="JO609" s="401"/>
      <c r="JP609" s="401"/>
      <c r="JQ609" s="401"/>
      <c r="JR609" s="401"/>
      <c r="JS609" s="401"/>
      <c r="JT609" s="401"/>
      <c r="JU609" s="401"/>
      <c r="JV609" s="401"/>
      <c r="JW609" s="401"/>
      <c r="JX609" s="401"/>
      <c r="JY609" s="401"/>
      <c r="JZ609" s="401"/>
      <c r="KA609" s="401"/>
      <c r="KB609" s="401"/>
      <c r="KC609" s="401"/>
      <c r="KD609" s="401"/>
      <c r="KE609" s="401"/>
      <c r="KF609" s="401"/>
      <c r="KG609" s="401"/>
      <c r="KH609" s="401"/>
      <c r="KI609" s="401"/>
      <c r="KJ609" s="401"/>
      <c r="KK609" s="401"/>
      <c r="KL609" s="401"/>
      <c r="KM609" s="401"/>
      <c r="KN609" s="401"/>
      <c r="KO609" s="401"/>
      <c r="KP609" s="401"/>
      <c r="KQ609" s="401"/>
      <c r="KR609" s="401"/>
      <c r="KS609" s="401"/>
      <c r="KT609" s="401"/>
      <c r="KU609" s="401"/>
      <c r="KV609" s="401"/>
      <c r="KW609" s="401"/>
      <c r="KX609" s="401"/>
      <c r="KY609" s="401"/>
      <c r="KZ609" s="401"/>
      <c r="LA609" s="401"/>
      <c r="LB609" s="401"/>
      <c r="LC609" s="401"/>
      <c r="LD609" s="401"/>
      <c r="LE609" s="401"/>
      <c r="LF609" s="401"/>
      <c r="LG609" s="401"/>
      <c r="LH609" s="401"/>
      <c r="LI609" s="401"/>
      <c r="LJ609" s="401"/>
      <c r="LK609" s="401"/>
      <c r="LL609" s="401"/>
      <c r="LM609" s="401"/>
      <c r="LN609" s="401"/>
      <c r="LO609" s="401"/>
      <c r="LP609" s="401"/>
      <c r="LQ609" s="401"/>
      <c r="LR609" s="401"/>
      <c r="LS609" s="401"/>
      <c r="LT609" s="401"/>
      <c r="LU609" s="401"/>
      <c r="LV609" s="401"/>
      <c r="LW609" s="401"/>
      <c r="LX609" s="401"/>
      <c r="LY609" s="401"/>
      <c r="LZ609" s="401"/>
      <c r="MA609" s="401"/>
      <c r="MB609" s="401"/>
      <c r="MC609" s="401"/>
      <c r="MD609" s="401"/>
      <c r="ME609" s="401"/>
      <c r="MF609" s="401"/>
      <c r="MG609" s="401"/>
      <c r="MH609" s="401"/>
      <c r="MI609" s="401"/>
      <c r="MJ609" s="401"/>
      <c r="MK609" s="401"/>
      <c r="ML609" s="401"/>
      <c r="MM609" s="401"/>
      <c r="MN609" s="401"/>
      <c r="MO609" s="401"/>
      <c r="MP609" s="401"/>
      <c r="MQ609" s="401"/>
      <c r="MR609" s="401"/>
      <c r="MS609" s="401"/>
      <c r="MT609" s="401"/>
      <c r="MU609" s="401"/>
      <c r="MV609" s="401"/>
      <c r="MW609" s="401"/>
      <c r="MX609" s="401"/>
      <c r="MY609" s="401"/>
      <c r="MZ609" s="401"/>
      <c r="NA609" s="401"/>
      <c r="NB609" s="401"/>
      <c r="NC609" s="401"/>
      <c r="ND609" s="401"/>
      <c r="NE609" s="401"/>
      <c r="NF609" s="401"/>
      <c r="NG609" s="401"/>
      <c r="NH609" s="401"/>
      <c r="NI609" s="401"/>
      <c r="NJ609" s="401"/>
      <c r="NK609" s="401"/>
      <c r="NL609" s="401"/>
      <c r="NM609" s="401"/>
      <c r="NN609" s="401"/>
      <c r="NO609" s="401"/>
      <c r="NP609" s="401"/>
      <c r="NQ609" s="401"/>
      <c r="NR609" s="401"/>
      <c r="NS609" s="401"/>
      <c r="NT609" s="401"/>
      <c r="NU609" s="401"/>
      <c r="NV609" s="401"/>
      <c r="NW609" s="401"/>
      <c r="NX609" s="401"/>
      <c r="NY609" s="401"/>
      <c r="NZ609" s="401"/>
      <c r="OA609" s="401"/>
      <c r="OB609" s="401"/>
      <c r="OC609" s="401"/>
      <c r="OD609" s="401"/>
      <c r="OE609" s="401"/>
      <c r="OF609" s="401"/>
      <c r="OG609" s="401"/>
      <c r="OH609" s="401"/>
      <c r="OI609" s="401"/>
      <c r="OJ609" s="401"/>
      <c r="OK609" s="401"/>
      <c r="OL609" s="401"/>
      <c r="OM609" s="401"/>
      <c r="ON609" s="401"/>
      <c r="OO609" s="401"/>
      <c r="OP609" s="401"/>
      <c r="OQ609" s="401"/>
      <c r="OR609" s="401"/>
      <c r="OS609" s="401"/>
      <c r="OT609" s="401"/>
      <c r="OU609" s="401"/>
      <c r="OV609" s="401"/>
      <c r="OW609" s="401"/>
      <c r="OX609" s="401"/>
      <c r="OY609" s="401"/>
      <c r="OZ609" s="401"/>
      <c r="PA609" s="401"/>
      <c r="PB609" s="401"/>
      <c r="PC609" s="401"/>
      <c r="PD609" s="401"/>
      <c r="PE609" s="401"/>
      <c r="PF609" s="401"/>
      <c r="PG609" s="401"/>
      <c r="PH609" s="401"/>
      <c r="PI609" s="401"/>
      <c r="PJ609" s="401"/>
      <c r="PK609" s="401"/>
      <c r="PL609" s="401"/>
      <c r="PM609" s="401"/>
      <c r="PN609" s="401"/>
      <c r="PO609" s="401"/>
      <c r="PP609" s="401"/>
      <c r="PQ609" s="401"/>
      <c r="PR609" s="401"/>
      <c r="PS609" s="401"/>
      <c r="PT609" s="401"/>
      <c r="PU609" s="401"/>
      <c r="PV609" s="401"/>
      <c r="PW609" s="401"/>
      <c r="PX609" s="401"/>
      <c r="PY609" s="401"/>
      <c r="PZ609" s="401"/>
      <c r="QA609" s="401"/>
      <c r="QB609" s="401"/>
      <c r="QC609" s="401"/>
      <c r="QD609" s="401"/>
      <c r="QE609" s="401"/>
      <c r="QF609" s="401"/>
      <c r="QG609" s="401"/>
      <c r="QH609" s="401"/>
      <c r="QI609" s="401"/>
      <c r="QJ609" s="401"/>
      <c r="QK609" s="401"/>
      <c r="QL609" s="401"/>
      <c r="QM609" s="401"/>
      <c r="QN609" s="401"/>
      <c r="QO609" s="401"/>
      <c r="QP609" s="401"/>
      <c r="QQ609" s="401"/>
      <c r="QR609" s="401"/>
      <c r="QS609" s="401"/>
      <c r="QT609" s="401"/>
      <c r="QU609" s="401"/>
      <c r="QV609" s="401"/>
      <c r="QW609" s="401"/>
      <c r="QX609" s="401"/>
      <c r="QY609" s="401"/>
      <c r="QZ609" s="401"/>
      <c r="RA609" s="401"/>
      <c r="RB609" s="401"/>
      <c r="RC609" s="401"/>
      <c r="RD609" s="401"/>
      <c r="RE609" s="401"/>
      <c r="RF609" s="401"/>
      <c r="RG609" s="401"/>
      <c r="RH609" s="401"/>
      <c r="RI609" s="401"/>
      <c r="RJ609" s="401"/>
      <c r="RK609" s="401"/>
      <c r="RL609" s="401"/>
      <c r="RM609" s="401"/>
      <c r="RN609" s="401"/>
      <c r="RO609" s="401"/>
      <c r="RP609" s="401"/>
      <c r="RQ609" s="401"/>
      <c r="RR609" s="401"/>
      <c r="RS609" s="401"/>
      <c r="RT609" s="401"/>
      <c r="RU609" s="401"/>
      <c r="RV609" s="401"/>
      <c r="RW609" s="401"/>
      <c r="RX609" s="401"/>
      <c r="RY609" s="401"/>
      <c r="RZ609" s="401"/>
      <c r="SA609" s="401"/>
      <c r="SB609" s="401"/>
      <c r="SC609" s="401"/>
      <c r="SD609" s="401"/>
      <c r="SE609" s="401"/>
      <c r="SF609" s="401"/>
      <c r="SG609" s="401"/>
      <c r="SH609" s="401"/>
      <c r="SI609" s="401"/>
      <c r="SJ609" s="401"/>
      <c r="SK609" s="401"/>
      <c r="SL609" s="401"/>
      <c r="SM609" s="401"/>
      <c r="SN609" s="401"/>
      <c r="SO609" s="401"/>
      <c r="SP609" s="401"/>
      <c r="SQ609" s="401"/>
      <c r="SR609" s="401"/>
      <c r="SS609" s="401"/>
      <c r="ST609" s="401"/>
      <c r="SU609" s="401"/>
      <c r="SV609" s="401"/>
      <c r="SW609" s="401"/>
      <c r="SX609" s="401"/>
      <c r="SY609" s="401"/>
      <c r="SZ609" s="401"/>
      <c r="TA609" s="401"/>
      <c r="TB609" s="401"/>
      <c r="TC609" s="401"/>
      <c r="TD609" s="401"/>
      <c r="TE609" s="401"/>
      <c r="TF609" s="401"/>
      <c r="TG609" s="401"/>
      <c r="TH609" s="401"/>
      <c r="TI609" s="401"/>
      <c r="TJ609" s="401"/>
      <c r="TK609" s="401"/>
      <c r="TL609" s="401"/>
      <c r="TM609" s="401"/>
      <c r="TN609" s="401"/>
      <c r="TO609" s="401"/>
      <c r="TP609" s="401"/>
      <c r="TQ609" s="401"/>
      <c r="TR609" s="401"/>
      <c r="TS609" s="401"/>
      <c r="TT609" s="401"/>
      <c r="TU609" s="401"/>
      <c r="TV609" s="401"/>
      <c r="TW609" s="401"/>
      <c r="TX609" s="401"/>
      <c r="TY609" s="401"/>
      <c r="TZ609" s="401"/>
      <c r="UA609" s="401"/>
      <c r="UB609" s="401"/>
      <c r="UC609" s="401"/>
      <c r="UD609" s="401"/>
      <c r="UE609" s="401"/>
      <c r="UF609" s="401"/>
      <c r="UG609" s="401"/>
      <c r="UH609" s="401"/>
      <c r="UI609" s="401"/>
      <c r="UJ609" s="401"/>
      <c r="UK609" s="401"/>
      <c r="UL609" s="401"/>
      <c r="UM609" s="401"/>
    </row>
    <row r="610" spans="1:559" s="401" customFormat="1" ht="13.95" customHeight="1">
      <c r="A610" s="953"/>
      <c r="B610" s="468" t="s">
        <v>2997</v>
      </c>
      <c r="C610" s="469" t="s">
        <v>609</v>
      </c>
      <c r="D610" s="469" t="s">
        <v>2079</v>
      </c>
      <c r="E610" s="469" t="s">
        <v>2080</v>
      </c>
      <c r="F610" s="470">
        <v>21.97</v>
      </c>
      <c r="G610" s="470">
        <v>0.53</v>
      </c>
      <c r="H610" s="470">
        <v>1.96</v>
      </c>
      <c r="I610" s="471">
        <f t="shared" ref="I610:L611" si="319">I609</f>
        <v>3</v>
      </c>
      <c r="J610" s="472">
        <f t="shared" si="319"/>
        <v>35.793333333333337</v>
      </c>
      <c r="K610" s="472">
        <f t="shared" si="319"/>
        <v>12.07321967551874</v>
      </c>
      <c r="L610" s="473">
        <f t="shared" si="319"/>
        <v>0.33730358564496382</v>
      </c>
      <c r="M610" s="474">
        <f t="shared" si="305"/>
        <v>1.1449583213799515</v>
      </c>
      <c r="N610" s="475">
        <f t="shared" si="306"/>
        <v>0.1261132114206715</v>
      </c>
      <c r="O610" s="475">
        <f t="shared" si="307"/>
        <v>0.747773577158657</v>
      </c>
      <c r="P610" s="475">
        <f t="shared" si="308"/>
        <v>0.252226422841343</v>
      </c>
      <c r="Q610" s="476">
        <f t="shared" si="309"/>
        <v>0.756679268524029</v>
      </c>
      <c r="R610" s="477"/>
      <c r="S610" s="472"/>
      <c r="T610" s="472"/>
      <c r="U610" s="473"/>
      <c r="V610" s="478">
        <f t="shared" si="310"/>
        <v>13.823333333333338</v>
      </c>
      <c r="W610" s="478">
        <f t="shared" si="311"/>
        <v>1.196</v>
      </c>
      <c r="X610" s="479">
        <f t="shared" si="312"/>
        <v>14.439570731920412</v>
      </c>
      <c r="Y610" s="480" t="str">
        <f t="shared" si="313"/>
        <v>Accept</v>
      </c>
      <c r="Z610" s="479"/>
      <c r="AA610" s="479"/>
      <c r="AB610" s="481"/>
      <c r="AC610" s="481"/>
      <c r="AD610" s="479"/>
      <c r="AE610" s="481"/>
      <c r="AF610" s="464"/>
      <c r="AG610" s="482"/>
      <c r="AH610" s="482"/>
      <c r="AI610" s="483"/>
      <c r="AJ610" s="552"/>
      <c r="AK610" s="552"/>
      <c r="AL610" s="552"/>
    </row>
    <row r="611" spans="1:559" s="501" customFormat="1" ht="13.95" customHeight="1">
      <c r="A611" s="953"/>
      <c r="B611" s="484" t="s">
        <v>2997</v>
      </c>
      <c r="C611" s="485" t="s">
        <v>609</v>
      </c>
      <c r="D611" s="485" t="s">
        <v>2081</v>
      </c>
      <c r="E611" s="485" t="s">
        <v>2082</v>
      </c>
      <c r="F611" s="486">
        <v>41.14</v>
      </c>
      <c r="G611" s="486">
        <v>1.03</v>
      </c>
      <c r="H611" s="486">
        <v>3.69</v>
      </c>
      <c r="I611" s="487">
        <f t="shared" si="319"/>
        <v>3</v>
      </c>
      <c r="J611" s="488">
        <f t="shared" si="319"/>
        <v>35.793333333333337</v>
      </c>
      <c r="K611" s="488">
        <f t="shared" si="319"/>
        <v>12.07321967551874</v>
      </c>
      <c r="L611" s="489">
        <f t="shared" si="319"/>
        <v>0.33730358564496382</v>
      </c>
      <c r="M611" s="490">
        <f t="shared" si="305"/>
        <v>0.4428534235576177</v>
      </c>
      <c r="N611" s="491">
        <f t="shared" si="306"/>
        <v>0.67106412074184252</v>
      </c>
      <c r="O611" s="491">
        <f t="shared" si="307"/>
        <v>0.34212824148368504</v>
      </c>
      <c r="P611" s="491">
        <f t="shared" si="308"/>
        <v>0.65787175851631496</v>
      </c>
      <c r="Q611" s="492">
        <f t="shared" si="309"/>
        <v>1.9736152755489449</v>
      </c>
      <c r="R611" s="493"/>
      <c r="S611" s="488"/>
      <c r="T611" s="488"/>
      <c r="U611" s="489"/>
      <c r="V611" s="494">
        <f t="shared" si="310"/>
        <v>5.346666666666664</v>
      </c>
      <c r="W611" s="494">
        <f t="shared" si="311"/>
        <v>1.196</v>
      </c>
      <c r="X611" s="495">
        <f t="shared" si="312"/>
        <v>14.439570731920412</v>
      </c>
      <c r="Y611" s="496" t="str">
        <f t="shared" si="313"/>
        <v>Accept</v>
      </c>
      <c r="Z611" s="495"/>
      <c r="AA611" s="495"/>
      <c r="AB611" s="497"/>
      <c r="AC611" s="497"/>
      <c r="AD611" s="495"/>
      <c r="AE611" s="497"/>
      <c r="AF611" s="498"/>
      <c r="AG611" s="499"/>
      <c r="AH611" s="499"/>
      <c r="AI611" s="500"/>
      <c r="AJ611" s="552"/>
      <c r="AK611" s="552"/>
      <c r="AL611" s="552"/>
      <c r="AM611" s="401"/>
      <c r="AN611" s="401"/>
      <c r="AO611" s="401"/>
      <c r="AP611" s="401"/>
      <c r="AQ611" s="401"/>
      <c r="AR611" s="401"/>
      <c r="AS611" s="401"/>
      <c r="AT611" s="401"/>
      <c r="AU611" s="401"/>
      <c r="AV611" s="401"/>
      <c r="AW611" s="401"/>
      <c r="AX611" s="401"/>
      <c r="AY611" s="401"/>
      <c r="AZ611" s="401"/>
      <c r="BA611" s="401"/>
      <c r="BB611" s="401"/>
      <c r="BC611" s="401"/>
      <c r="BD611" s="401"/>
      <c r="BE611" s="401"/>
      <c r="BF611" s="401"/>
      <c r="BG611" s="401"/>
      <c r="BH611" s="401"/>
      <c r="BI611" s="401"/>
      <c r="BJ611" s="401"/>
      <c r="BK611" s="401"/>
      <c r="BL611" s="401"/>
      <c r="BM611" s="401"/>
      <c r="BN611" s="401"/>
      <c r="BO611" s="401"/>
      <c r="BP611" s="401"/>
      <c r="BQ611" s="401"/>
      <c r="BR611" s="401"/>
      <c r="BS611" s="401"/>
      <c r="BT611" s="401"/>
      <c r="BU611" s="401"/>
      <c r="BV611" s="401"/>
      <c r="BW611" s="401"/>
      <c r="BX611" s="401"/>
      <c r="BY611" s="401"/>
      <c r="BZ611" s="401"/>
      <c r="CA611" s="401"/>
      <c r="CB611" s="401"/>
      <c r="CC611" s="401"/>
      <c r="CD611" s="401"/>
      <c r="CE611" s="401"/>
      <c r="CF611" s="401"/>
      <c r="CG611" s="401"/>
      <c r="CH611" s="401"/>
      <c r="CI611" s="401"/>
      <c r="CJ611" s="401"/>
      <c r="CK611" s="401"/>
      <c r="CL611" s="401"/>
      <c r="CM611" s="401"/>
      <c r="CN611" s="401"/>
      <c r="CO611" s="401"/>
      <c r="CP611" s="401"/>
      <c r="CQ611" s="401"/>
      <c r="CR611" s="401"/>
      <c r="CS611" s="401"/>
      <c r="CT611" s="401"/>
      <c r="CU611" s="401"/>
      <c r="CV611" s="401"/>
      <c r="CW611" s="401"/>
      <c r="CX611" s="401"/>
      <c r="CY611" s="401"/>
      <c r="CZ611" s="401"/>
      <c r="DA611" s="401"/>
      <c r="DB611" s="401"/>
      <c r="DC611" s="401"/>
      <c r="DD611" s="401"/>
      <c r="DE611" s="401"/>
      <c r="DF611" s="401"/>
      <c r="DG611" s="401"/>
      <c r="DH611" s="401"/>
      <c r="DI611" s="401"/>
      <c r="DJ611" s="401"/>
      <c r="DK611" s="401"/>
      <c r="DL611" s="401"/>
      <c r="DM611" s="401"/>
      <c r="DN611" s="401"/>
      <c r="DO611" s="401"/>
      <c r="DP611" s="401"/>
      <c r="DQ611" s="401"/>
      <c r="DR611" s="401"/>
      <c r="DS611" s="401"/>
      <c r="DT611" s="401"/>
      <c r="DU611" s="401"/>
      <c r="DV611" s="401"/>
      <c r="DW611" s="401"/>
      <c r="DX611" s="401"/>
      <c r="DY611" s="401"/>
      <c r="DZ611" s="401"/>
      <c r="EA611" s="401"/>
      <c r="EB611" s="401"/>
      <c r="EC611" s="401"/>
      <c r="ED611" s="401"/>
      <c r="EE611" s="401"/>
      <c r="EF611" s="401"/>
      <c r="EG611" s="401"/>
      <c r="EH611" s="401"/>
      <c r="EI611" s="401"/>
      <c r="EJ611" s="401"/>
      <c r="EK611" s="401"/>
      <c r="EL611" s="401"/>
      <c r="EM611" s="401"/>
      <c r="EN611" s="401"/>
      <c r="EO611" s="401"/>
      <c r="EP611" s="401"/>
      <c r="EQ611" s="401"/>
      <c r="ER611" s="401"/>
      <c r="ES611" s="401"/>
      <c r="ET611" s="401"/>
      <c r="EU611" s="401"/>
      <c r="EV611" s="401"/>
      <c r="EW611" s="401"/>
      <c r="EX611" s="401"/>
      <c r="EY611" s="401"/>
      <c r="EZ611" s="401"/>
      <c r="FA611" s="401"/>
      <c r="FB611" s="401"/>
      <c r="FC611" s="401"/>
      <c r="FD611" s="401"/>
      <c r="FE611" s="401"/>
      <c r="FF611" s="401"/>
      <c r="FG611" s="401"/>
      <c r="FH611" s="401"/>
      <c r="FI611" s="401"/>
      <c r="FJ611" s="401"/>
      <c r="FK611" s="401"/>
      <c r="FL611" s="401"/>
      <c r="FM611" s="401"/>
      <c r="FN611" s="401"/>
      <c r="FO611" s="401"/>
      <c r="FP611" s="401"/>
      <c r="FQ611" s="401"/>
      <c r="FR611" s="401"/>
      <c r="FS611" s="401"/>
      <c r="FT611" s="401"/>
      <c r="FU611" s="401"/>
      <c r="FV611" s="401"/>
      <c r="FW611" s="401"/>
      <c r="FX611" s="401"/>
      <c r="FY611" s="401"/>
      <c r="FZ611" s="401"/>
      <c r="GA611" s="401"/>
      <c r="GB611" s="401"/>
      <c r="GC611" s="401"/>
      <c r="GD611" s="401"/>
      <c r="GE611" s="401"/>
      <c r="GF611" s="401"/>
      <c r="GG611" s="401"/>
      <c r="GH611" s="401"/>
      <c r="GI611" s="401"/>
      <c r="GJ611" s="401"/>
      <c r="GK611" s="401"/>
      <c r="GL611" s="401"/>
      <c r="GM611" s="401"/>
      <c r="GN611" s="401"/>
      <c r="GO611" s="401"/>
      <c r="GP611" s="401"/>
      <c r="GQ611" s="401"/>
      <c r="GR611" s="401"/>
      <c r="GS611" s="401"/>
      <c r="GT611" s="401"/>
      <c r="GU611" s="401"/>
      <c r="GV611" s="401"/>
      <c r="GW611" s="401"/>
      <c r="GX611" s="401"/>
      <c r="GY611" s="401"/>
      <c r="GZ611" s="401"/>
      <c r="HA611" s="401"/>
      <c r="HB611" s="401"/>
      <c r="HC611" s="401"/>
      <c r="HD611" s="401"/>
      <c r="HE611" s="401"/>
      <c r="HF611" s="401"/>
      <c r="HG611" s="401"/>
      <c r="HH611" s="401"/>
      <c r="HI611" s="401"/>
      <c r="HJ611" s="401"/>
      <c r="HK611" s="401"/>
      <c r="HL611" s="401"/>
      <c r="HM611" s="401"/>
      <c r="HN611" s="401"/>
      <c r="HO611" s="401"/>
      <c r="HP611" s="401"/>
      <c r="HQ611" s="401"/>
      <c r="HR611" s="401"/>
      <c r="HS611" s="401"/>
      <c r="HT611" s="401"/>
      <c r="HU611" s="401"/>
      <c r="HV611" s="401"/>
      <c r="HW611" s="401"/>
      <c r="HX611" s="401"/>
      <c r="HY611" s="401"/>
      <c r="HZ611" s="401"/>
      <c r="IA611" s="401"/>
      <c r="IB611" s="401"/>
      <c r="IC611" s="401"/>
      <c r="ID611" s="401"/>
      <c r="IE611" s="401"/>
      <c r="IF611" s="401"/>
      <c r="IG611" s="401"/>
      <c r="IH611" s="401"/>
      <c r="II611" s="401"/>
      <c r="IJ611" s="401"/>
      <c r="IK611" s="401"/>
      <c r="IL611" s="401"/>
      <c r="IM611" s="401"/>
      <c r="IN611" s="401"/>
      <c r="IO611" s="401"/>
      <c r="IP611" s="401"/>
      <c r="IQ611" s="401"/>
      <c r="IR611" s="401"/>
      <c r="IS611" s="401"/>
      <c r="IT611" s="401"/>
      <c r="IU611" s="401"/>
      <c r="IV611" s="401"/>
      <c r="IW611" s="401"/>
      <c r="IX611" s="401"/>
      <c r="IY611" s="401"/>
      <c r="IZ611" s="401"/>
      <c r="JA611" s="401"/>
      <c r="JB611" s="401"/>
      <c r="JC611" s="401"/>
      <c r="JD611" s="401"/>
      <c r="JE611" s="401"/>
      <c r="JF611" s="401"/>
      <c r="JG611" s="401"/>
      <c r="JH611" s="401"/>
      <c r="JI611" s="401"/>
      <c r="JJ611" s="401"/>
      <c r="JK611" s="401"/>
      <c r="JL611" s="401"/>
      <c r="JM611" s="401"/>
      <c r="JN611" s="401"/>
      <c r="JO611" s="401"/>
      <c r="JP611" s="401"/>
      <c r="JQ611" s="401"/>
      <c r="JR611" s="401"/>
      <c r="JS611" s="401"/>
      <c r="JT611" s="401"/>
      <c r="JU611" s="401"/>
      <c r="JV611" s="401"/>
      <c r="JW611" s="401"/>
      <c r="JX611" s="401"/>
      <c r="JY611" s="401"/>
      <c r="JZ611" s="401"/>
      <c r="KA611" s="401"/>
      <c r="KB611" s="401"/>
      <c r="KC611" s="401"/>
      <c r="KD611" s="401"/>
      <c r="KE611" s="401"/>
      <c r="KF611" s="401"/>
      <c r="KG611" s="401"/>
      <c r="KH611" s="401"/>
      <c r="KI611" s="401"/>
      <c r="KJ611" s="401"/>
      <c r="KK611" s="401"/>
      <c r="KL611" s="401"/>
      <c r="KM611" s="401"/>
      <c r="KN611" s="401"/>
      <c r="KO611" s="401"/>
      <c r="KP611" s="401"/>
      <c r="KQ611" s="401"/>
      <c r="KR611" s="401"/>
      <c r="KS611" s="401"/>
      <c r="KT611" s="401"/>
      <c r="KU611" s="401"/>
      <c r="KV611" s="401"/>
      <c r="KW611" s="401"/>
      <c r="KX611" s="401"/>
      <c r="KY611" s="401"/>
      <c r="KZ611" s="401"/>
      <c r="LA611" s="401"/>
      <c r="LB611" s="401"/>
      <c r="LC611" s="401"/>
      <c r="LD611" s="401"/>
      <c r="LE611" s="401"/>
      <c r="LF611" s="401"/>
      <c r="LG611" s="401"/>
      <c r="LH611" s="401"/>
      <c r="LI611" s="401"/>
      <c r="LJ611" s="401"/>
      <c r="LK611" s="401"/>
      <c r="LL611" s="401"/>
      <c r="LM611" s="401"/>
      <c r="LN611" s="401"/>
      <c r="LO611" s="401"/>
      <c r="LP611" s="401"/>
      <c r="LQ611" s="401"/>
      <c r="LR611" s="401"/>
      <c r="LS611" s="401"/>
      <c r="LT611" s="401"/>
      <c r="LU611" s="401"/>
      <c r="LV611" s="401"/>
      <c r="LW611" s="401"/>
      <c r="LX611" s="401"/>
      <c r="LY611" s="401"/>
      <c r="LZ611" s="401"/>
      <c r="MA611" s="401"/>
      <c r="MB611" s="401"/>
      <c r="MC611" s="401"/>
      <c r="MD611" s="401"/>
      <c r="ME611" s="401"/>
      <c r="MF611" s="401"/>
      <c r="MG611" s="401"/>
      <c r="MH611" s="401"/>
      <c r="MI611" s="401"/>
      <c r="MJ611" s="401"/>
      <c r="MK611" s="401"/>
      <c r="ML611" s="401"/>
      <c r="MM611" s="401"/>
      <c r="MN611" s="401"/>
      <c r="MO611" s="401"/>
      <c r="MP611" s="401"/>
      <c r="MQ611" s="401"/>
      <c r="MR611" s="401"/>
      <c r="MS611" s="401"/>
      <c r="MT611" s="401"/>
      <c r="MU611" s="401"/>
      <c r="MV611" s="401"/>
      <c r="MW611" s="401"/>
      <c r="MX611" s="401"/>
      <c r="MY611" s="401"/>
      <c r="MZ611" s="401"/>
      <c r="NA611" s="401"/>
      <c r="NB611" s="401"/>
      <c r="NC611" s="401"/>
      <c r="ND611" s="401"/>
      <c r="NE611" s="401"/>
      <c r="NF611" s="401"/>
      <c r="NG611" s="401"/>
      <c r="NH611" s="401"/>
      <c r="NI611" s="401"/>
      <c r="NJ611" s="401"/>
      <c r="NK611" s="401"/>
      <c r="NL611" s="401"/>
      <c r="NM611" s="401"/>
      <c r="NN611" s="401"/>
      <c r="NO611" s="401"/>
      <c r="NP611" s="401"/>
      <c r="NQ611" s="401"/>
      <c r="NR611" s="401"/>
      <c r="NS611" s="401"/>
      <c r="NT611" s="401"/>
      <c r="NU611" s="401"/>
      <c r="NV611" s="401"/>
      <c r="NW611" s="401"/>
      <c r="NX611" s="401"/>
      <c r="NY611" s="401"/>
      <c r="NZ611" s="401"/>
      <c r="OA611" s="401"/>
      <c r="OB611" s="401"/>
      <c r="OC611" s="401"/>
      <c r="OD611" s="401"/>
      <c r="OE611" s="401"/>
      <c r="OF611" s="401"/>
      <c r="OG611" s="401"/>
      <c r="OH611" s="401"/>
      <c r="OI611" s="401"/>
      <c r="OJ611" s="401"/>
      <c r="OK611" s="401"/>
      <c r="OL611" s="401"/>
      <c r="OM611" s="401"/>
      <c r="ON611" s="401"/>
      <c r="OO611" s="401"/>
      <c r="OP611" s="401"/>
      <c r="OQ611" s="401"/>
      <c r="OR611" s="401"/>
      <c r="OS611" s="401"/>
      <c r="OT611" s="401"/>
      <c r="OU611" s="401"/>
      <c r="OV611" s="401"/>
      <c r="OW611" s="401"/>
      <c r="OX611" s="401"/>
      <c r="OY611" s="401"/>
      <c r="OZ611" s="401"/>
      <c r="PA611" s="401"/>
      <c r="PB611" s="401"/>
      <c r="PC611" s="401"/>
      <c r="PD611" s="401"/>
      <c r="PE611" s="401"/>
      <c r="PF611" s="401"/>
      <c r="PG611" s="401"/>
      <c r="PH611" s="401"/>
      <c r="PI611" s="401"/>
      <c r="PJ611" s="401"/>
      <c r="PK611" s="401"/>
      <c r="PL611" s="401"/>
      <c r="PM611" s="401"/>
      <c r="PN611" s="401"/>
      <c r="PO611" s="401"/>
      <c r="PP611" s="401"/>
      <c r="PQ611" s="401"/>
      <c r="PR611" s="401"/>
      <c r="PS611" s="401"/>
      <c r="PT611" s="401"/>
      <c r="PU611" s="401"/>
      <c r="PV611" s="401"/>
      <c r="PW611" s="401"/>
      <c r="PX611" s="401"/>
      <c r="PY611" s="401"/>
      <c r="PZ611" s="401"/>
      <c r="QA611" s="401"/>
      <c r="QB611" s="401"/>
      <c r="QC611" s="401"/>
      <c r="QD611" s="401"/>
      <c r="QE611" s="401"/>
      <c r="QF611" s="401"/>
      <c r="QG611" s="401"/>
      <c r="QH611" s="401"/>
      <c r="QI611" s="401"/>
      <c r="QJ611" s="401"/>
      <c r="QK611" s="401"/>
      <c r="QL611" s="401"/>
      <c r="QM611" s="401"/>
      <c r="QN611" s="401"/>
      <c r="QO611" s="401"/>
      <c r="QP611" s="401"/>
      <c r="QQ611" s="401"/>
      <c r="QR611" s="401"/>
      <c r="QS611" s="401"/>
      <c r="QT611" s="401"/>
      <c r="QU611" s="401"/>
      <c r="QV611" s="401"/>
      <c r="QW611" s="401"/>
      <c r="QX611" s="401"/>
      <c r="QY611" s="401"/>
      <c r="QZ611" s="401"/>
      <c r="RA611" s="401"/>
      <c r="RB611" s="401"/>
      <c r="RC611" s="401"/>
      <c r="RD611" s="401"/>
      <c r="RE611" s="401"/>
      <c r="RF611" s="401"/>
      <c r="RG611" s="401"/>
      <c r="RH611" s="401"/>
      <c r="RI611" s="401"/>
      <c r="RJ611" s="401"/>
      <c r="RK611" s="401"/>
      <c r="RL611" s="401"/>
      <c r="RM611" s="401"/>
      <c r="RN611" s="401"/>
      <c r="RO611" s="401"/>
      <c r="RP611" s="401"/>
      <c r="RQ611" s="401"/>
      <c r="RR611" s="401"/>
      <c r="RS611" s="401"/>
      <c r="RT611" s="401"/>
      <c r="RU611" s="401"/>
      <c r="RV611" s="401"/>
      <c r="RW611" s="401"/>
      <c r="RX611" s="401"/>
      <c r="RY611" s="401"/>
      <c r="RZ611" s="401"/>
      <c r="SA611" s="401"/>
      <c r="SB611" s="401"/>
      <c r="SC611" s="401"/>
      <c r="SD611" s="401"/>
      <c r="SE611" s="401"/>
      <c r="SF611" s="401"/>
      <c r="SG611" s="401"/>
      <c r="SH611" s="401"/>
      <c r="SI611" s="401"/>
      <c r="SJ611" s="401"/>
      <c r="SK611" s="401"/>
      <c r="SL611" s="401"/>
      <c r="SM611" s="401"/>
      <c r="SN611" s="401"/>
      <c r="SO611" s="401"/>
      <c r="SP611" s="401"/>
      <c r="SQ611" s="401"/>
      <c r="SR611" s="401"/>
      <c r="SS611" s="401"/>
      <c r="ST611" s="401"/>
      <c r="SU611" s="401"/>
      <c r="SV611" s="401"/>
      <c r="SW611" s="401"/>
      <c r="SX611" s="401"/>
      <c r="SY611" s="401"/>
      <c r="SZ611" s="401"/>
      <c r="TA611" s="401"/>
      <c r="TB611" s="401"/>
      <c r="TC611" s="401"/>
      <c r="TD611" s="401"/>
      <c r="TE611" s="401"/>
      <c r="TF611" s="401"/>
      <c r="TG611" s="401"/>
      <c r="TH611" s="401"/>
      <c r="TI611" s="401"/>
      <c r="TJ611" s="401"/>
      <c r="TK611" s="401"/>
      <c r="TL611" s="401"/>
      <c r="TM611" s="401"/>
      <c r="TN611" s="401"/>
      <c r="TO611" s="401"/>
      <c r="TP611" s="401"/>
      <c r="TQ611" s="401"/>
      <c r="TR611" s="401"/>
      <c r="TS611" s="401"/>
      <c r="TT611" s="401"/>
      <c r="TU611" s="401"/>
      <c r="TV611" s="401"/>
      <c r="TW611" s="401"/>
      <c r="TX611" s="401"/>
      <c r="TY611" s="401"/>
      <c r="TZ611" s="401"/>
      <c r="UA611" s="401"/>
      <c r="UB611" s="401"/>
      <c r="UC611" s="401"/>
      <c r="UD611" s="401"/>
      <c r="UE611" s="401"/>
      <c r="UF611" s="401"/>
      <c r="UG611" s="401"/>
      <c r="UH611" s="401"/>
      <c r="UI611" s="401"/>
      <c r="UJ611" s="401"/>
      <c r="UK611" s="401"/>
      <c r="UL611" s="401"/>
      <c r="UM611" s="401"/>
    </row>
    <row r="612" spans="1:559" s="467" customFormat="1" ht="13.95" customHeight="1">
      <c r="A612" s="953"/>
      <c r="B612" s="450" t="s">
        <v>2997</v>
      </c>
      <c r="C612" s="451" t="s">
        <v>2083</v>
      </c>
      <c r="D612" s="451" t="s">
        <v>2084</v>
      </c>
      <c r="E612" s="451" t="s">
        <v>2085</v>
      </c>
      <c r="F612" s="452">
        <v>42.03</v>
      </c>
      <c r="G612" s="452">
        <v>1.06</v>
      </c>
      <c r="H612" s="452">
        <v>3.78</v>
      </c>
      <c r="I612" s="502">
        <f>COUNT(F612:F614)</f>
        <v>3</v>
      </c>
      <c r="J612" s="458">
        <f>AVERAGE(F612:F614)</f>
        <v>43.849999999999994</v>
      </c>
      <c r="K612" s="458">
        <f>STDEV(F612:F614)</f>
        <v>13.591699672962191</v>
      </c>
      <c r="L612" s="459">
        <f>K612/J612</f>
        <v>0.30995894351111042</v>
      </c>
      <c r="M612" s="454">
        <f t="shared" si="305"/>
        <v>0.13390525422074312</v>
      </c>
      <c r="N612" s="455">
        <f t="shared" si="306"/>
        <v>0.44673874772000566</v>
      </c>
      <c r="O612" s="455">
        <f t="shared" si="307"/>
        <v>0.10652250455998868</v>
      </c>
      <c r="P612" s="455">
        <f t="shared" si="308"/>
        <v>0.89347749544001132</v>
      </c>
      <c r="Q612" s="456">
        <f t="shared" si="309"/>
        <v>2.6804324863200337</v>
      </c>
      <c r="R612" s="457">
        <f>COUNT(F612:F614)</f>
        <v>3</v>
      </c>
      <c r="S612" s="458">
        <f>AVERAGE(F612:F614)</f>
        <v>43.849999999999994</v>
      </c>
      <c r="T612" s="458">
        <f>STDEV(F612:F614)</f>
        <v>13.591699672962191</v>
      </c>
      <c r="U612" s="459">
        <f>T612/S612</f>
        <v>0.30995894351111042</v>
      </c>
      <c r="V612" s="460">
        <f t="shared" si="310"/>
        <v>1.8199999999999932</v>
      </c>
      <c r="W612" s="460">
        <f t="shared" si="311"/>
        <v>1.196</v>
      </c>
      <c r="X612" s="461">
        <f t="shared" si="312"/>
        <v>16.25567280886278</v>
      </c>
      <c r="Y612" s="462" t="str">
        <f t="shared" si="313"/>
        <v>Accept</v>
      </c>
      <c r="Z612" s="461"/>
      <c r="AA612" s="461"/>
      <c r="AB612" s="463"/>
      <c r="AC612" s="463"/>
      <c r="AD612" s="461"/>
      <c r="AE612" s="463"/>
      <c r="AF612" s="464">
        <f>COUNT(F612:F614)</f>
        <v>3</v>
      </c>
      <c r="AG612" s="465">
        <f>AVERAGE(F612:F614)</f>
        <v>43.849999999999994</v>
      </c>
      <c r="AH612" s="465">
        <f>STDEV(F612:F614)</f>
        <v>13.591699672962191</v>
      </c>
      <c r="AI612" s="466">
        <f>AH612/AG612</f>
        <v>0.30995894351111042</v>
      </c>
      <c r="AJ612" s="552"/>
      <c r="AK612" s="552"/>
      <c r="AL612" s="552"/>
      <c r="AM612" s="401"/>
      <c r="AN612" s="401"/>
      <c r="AO612" s="401"/>
      <c r="AP612" s="401"/>
      <c r="AQ612" s="401"/>
      <c r="AR612" s="401"/>
      <c r="AS612" s="401"/>
      <c r="AT612" s="401"/>
      <c r="AU612" s="401"/>
      <c r="AV612" s="401"/>
      <c r="AW612" s="401"/>
      <c r="AX612" s="401"/>
      <c r="AY612" s="401"/>
      <c r="AZ612" s="401"/>
      <c r="BA612" s="401"/>
      <c r="BB612" s="401"/>
      <c r="BC612" s="401"/>
      <c r="BD612" s="401"/>
      <c r="BE612" s="401"/>
      <c r="BF612" s="401"/>
      <c r="BG612" s="401"/>
      <c r="BH612" s="401"/>
      <c r="BI612" s="401"/>
      <c r="BJ612" s="401"/>
      <c r="BK612" s="401"/>
      <c r="BL612" s="401"/>
      <c r="BM612" s="401"/>
      <c r="BN612" s="401"/>
      <c r="BO612" s="401"/>
      <c r="BP612" s="401"/>
      <c r="BQ612" s="401"/>
      <c r="BR612" s="401"/>
      <c r="BS612" s="401"/>
      <c r="BT612" s="401"/>
      <c r="BU612" s="401"/>
      <c r="BV612" s="401"/>
      <c r="BW612" s="401"/>
      <c r="BX612" s="401"/>
      <c r="BY612" s="401"/>
      <c r="BZ612" s="401"/>
      <c r="CA612" s="401"/>
      <c r="CB612" s="401"/>
      <c r="CC612" s="401"/>
      <c r="CD612" s="401"/>
      <c r="CE612" s="401"/>
      <c r="CF612" s="401"/>
      <c r="CG612" s="401"/>
      <c r="CH612" s="401"/>
      <c r="CI612" s="401"/>
      <c r="CJ612" s="401"/>
      <c r="CK612" s="401"/>
      <c r="CL612" s="401"/>
      <c r="CM612" s="401"/>
      <c r="CN612" s="401"/>
      <c r="CO612" s="401"/>
      <c r="CP612" s="401"/>
      <c r="CQ612" s="401"/>
      <c r="CR612" s="401"/>
      <c r="CS612" s="401"/>
      <c r="CT612" s="401"/>
      <c r="CU612" s="401"/>
      <c r="CV612" s="401"/>
      <c r="CW612" s="401"/>
      <c r="CX612" s="401"/>
      <c r="CY612" s="401"/>
      <c r="CZ612" s="401"/>
      <c r="DA612" s="401"/>
      <c r="DB612" s="401"/>
      <c r="DC612" s="401"/>
      <c r="DD612" s="401"/>
      <c r="DE612" s="401"/>
      <c r="DF612" s="401"/>
      <c r="DG612" s="401"/>
      <c r="DH612" s="401"/>
      <c r="DI612" s="401"/>
      <c r="DJ612" s="401"/>
      <c r="DK612" s="401"/>
      <c r="DL612" s="401"/>
      <c r="DM612" s="401"/>
      <c r="DN612" s="401"/>
      <c r="DO612" s="401"/>
      <c r="DP612" s="401"/>
      <c r="DQ612" s="401"/>
      <c r="DR612" s="401"/>
      <c r="DS612" s="401"/>
      <c r="DT612" s="401"/>
      <c r="DU612" s="401"/>
      <c r="DV612" s="401"/>
      <c r="DW612" s="401"/>
      <c r="DX612" s="401"/>
      <c r="DY612" s="401"/>
      <c r="DZ612" s="401"/>
      <c r="EA612" s="401"/>
      <c r="EB612" s="401"/>
      <c r="EC612" s="401"/>
      <c r="ED612" s="401"/>
      <c r="EE612" s="401"/>
      <c r="EF612" s="401"/>
      <c r="EG612" s="401"/>
      <c r="EH612" s="401"/>
      <c r="EI612" s="401"/>
      <c r="EJ612" s="401"/>
      <c r="EK612" s="401"/>
      <c r="EL612" s="401"/>
      <c r="EM612" s="401"/>
      <c r="EN612" s="401"/>
      <c r="EO612" s="401"/>
      <c r="EP612" s="401"/>
      <c r="EQ612" s="401"/>
      <c r="ER612" s="401"/>
      <c r="ES612" s="401"/>
      <c r="ET612" s="401"/>
      <c r="EU612" s="401"/>
      <c r="EV612" s="401"/>
      <c r="EW612" s="401"/>
      <c r="EX612" s="401"/>
      <c r="EY612" s="401"/>
      <c r="EZ612" s="401"/>
      <c r="FA612" s="401"/>
      <c r="FB612" s="401"/>
      <c r="FC612" s="401"/>
      <c r="FD612" s="401"/>
      <c r="FE612" s="401"/>
      <c r="FF612" s="401"/>
      <c r="FG612" s="401"/>
      <c r="FH612" s="401"/>
      <c r="FI612" s="401"/>
      <c r="FJ612" s="401"/>
      <c r="FK612" s="401"/>
      <c r="FL612" s="401"/>
      <c r="FM612" s="401"/>
      <c r="FN612" s="401"/>
      <c r="FO612" s="401"/>
      <c r="FP612" s="401"/>
      <c r="FQ612" s="401"/>
      <c r="FR612" s="401"/>
      <c r="FS612" s="401"/>
      <c r="FT612" s="401"/>
      <c r="FU612" s="401"/>
      <c r="FV612" s="401"/>
      <c r="FW612" s="401"/>
      <c r="FX612" s="401"/>
      <c r="FY612" s="401"/>
      <c r="FZ612" s="401"/>
      <c r="GA612" s="401"/>
      <c r="GB612" s="401"/>
      <c r="GC612" s="401"/>
      <c r="GD612" s="401"/>
      <c r="GE612" s="401"/>
      <c r="GF612" s="401"/>
      <c r="GG612" s="401"/>
      <c r="GH612" s="401"/>
      <c r="GI612" s="401"/>
      <c r="GJ612" s="401"/>
      <c r="GK612" s="401"/>
      <c r="GL612" s="401"/>
      <c r="GM612" s="401"/>
      <c r="GN612" s="401"/>
      <c r="GO612" s="401"/>
      <c r="GP612" s="401"/>
      <c r="GQ612" s="401"/>
      <c r="GR612" s="401"/>
      <c r="GS612" s="401"/>
      <c r="GT612" s="401"/>
      <c r="GU612" s="401"/>
      <c r="GV612" s="401"/>
      <c r="GW612" s="401"/>
      <c r="GX612" s="401"/>
      <c r="GY612" s="401"/>
      <c r="GZ612" s="401"/>
      <c r="HA612" s="401"/>
      <c r="HB612" s="401"/>
      <c r="HC612" s="401"/>
      <c r="HD612" s="401"/>
      <c r="HE612" s="401"/>
      <c r="HF612" s="401"/>
      <c r="HG612" s="401"/>
      <c r="HH612" s="401"/>
      <c r="HI612" s="401"/>
      <c r="HJ612" s="401"/>
      <c r="HK612" s="401"/>
      <c r="HL612" s="401"/>
      <c r="HM612" s="401"/>
      <c r="HN612" s="401"/>
      <c r="HO612" s="401"/>
      <c r="HP612" s="401"/>
      <c r="HQ612" s="401"/>
      <c r="HR612" s="401"/>
      <c r="HS612" s="401"/>
      <c r="HT612" s="401"/>
      <c r="HU612" s="401"/>
      <c r="HV612" s="401"/>
      <c r="HW612" s="401"/>
      <c r="HX612" s="401"/>
      <c r="HY612" s="401"/>
      <c r="HZ612" s="401"/>
      <c r="IA612" s="401"/>
      <c r="IB612" s="401"/>
      <c r="IC612" s="401"/>
      <c r="ID612" s="401"/>
      <c r="IE612" s="401"/>
      <c r="IF612" s="401"/>
      <c r="IG612" s="401"/>
      <c r="IH612" s="401"/>
      <c r="II612" s="401"/>
      <c r="IJ612" s="401"/>
      <c r="IK612" s="401"/>
      <c r="IL612" s="401"/>
      <c r="IM612" s="401"/>
      <c r="IN612" s="401"/>
      <c r="IO612" s="401"/>
      <c r="IP612" s="401"/>
      <c r="IQ612" s="401"/>
      <c r="IR612" s="401"/>
      <c r="IS612" s="401"/>
      <c r="IT612" s="401"/>
      <c r="IU612" s="401"/>
      <c r="IV612" s="401"/>
      <c r="IW612" s="401"/>
      <c r="IX612" s="401"/>
      <c r="IY612" s="401"/>
      <c r="IZ612" s="401"/>
      <c r="JA612" s="401"/>
      <c r="JB612" s="401"/>
      <c r="JC612" s="401"/>
      <c r="JD612" s="401"/>
      <c r="JE612" s="401"/>
      <c r="JF612" s="401"/>
      <c r="JG612" s="401"/>
      <c r="JH612" s="401"/>
      <c r="JI612" s="401"/>
      <c r="JJ612" s="401"/>
      <c r="JK612" s="401"/>
      <c r="JL612" s="401"/>
      <c r="JM612" s="401"/>
      <c r="JN612" s="401"/>
      <c r="JO612" s="401"/>
      <c r="JP612" s="401"/>
      <c r="JQ612" s="401"/>
      <c r="JR612" s="401"/>
      <c r="JS612" s="401"/>
      <c r="JT612" s="401"/>
      <c r="JU612" s="401"/>
      <c r="JV612" s="401"/>
      <c r="JW612" s="401"/>
      <c r="JX612" s="401"/>
      <c r="JY612" s="401"/>
      <c r="JZ612" s="401"/>
      <c r="KA612" s="401"/>
      <c r="KB612" s="401"/>
      <c r="KC612" s="401"/>
      <c r="KD612" s="401"/>
      <c r="KE612" s="401"/>
      <c r="KF612" s="401"/>
      <c r="KG612" s="401"/>
      <c r="KH612" s="401"/>
      <c r="KI612" s="401"/>
      <c r="KJ612" s="401"/>
      <c r="KK612" s="401"/>
      <c r="KL612" s="401"/>
      <c r="KM612" s="401"/>
      <c r="KN612" s="401"/>
      <c r="KO612" s="401"/>
      <c r="KP612" s="401"/>
      <c r="KQ612" s="401"/>
      <c r="KR612" s="401"/>
      <c r="KS612" s="401"/>
      <c r="KT612" s="401"/>
      <c r="KU612" s="401"/>
      <c r="KV612" s="401"/>
      <c r="KW612" s="401"/>
      <c r="KX612" s="401"/>
      <c r="KY612" s="401"/>
      <c r="KZ612" s="401"/>
      <c r="LA612" s="401"/>
      <c r="LB612" s="401"/>
      <c r="LC612" s="401"/>
      <c r="LD612" s="401"/>
      <c r="LE612" s="401"/>
      <c r="LF612" s="401"/>
      <c r="LG612" s="401"/>
      <c r="LH612" s="401"/>
      <c r="LI612" s="401"/>
      <c r="LJ612" s="401"/>
      <c r="LK612" s="401"/>
      <c r="LL612" s="401"/>
      <c r="LM612" s="401"/>
      <c r="LN612" s="401"/>
      <c r="LO612" s="401"/>
      <c r="LP612" s="401"/>
      <c r="LQ612" s="401"/>
      <c r="LR612" s="401"/>
      <c r="LS612" s="401"/>
      <c r="LT612" s="401"/>
      <c r="LU612" s="401"/>
      <c r="LV612" s="401"/>
      <c r="LW612" s="401"/>
      <c r="LX612" s="401"/>
      <c r="LY612" s="401"/>
      <c r="LZ612" s="401"/>
      <c r="MA612" s="401"/>
      <c r="MB612" s="401"/>
      <c r="MC612" s="401"/>
      <c r="MD612" s="401"/>
      <c r="ME612" s="401"/>
      <c r="MF612" s="401"/>
      <c r="MG612" s="401"/>
      <c r="MH612" s="401"/>
      <c r="MI612" s="401"/>
      <c r="MJ612" s="401"/>
      <c r="MK612" s="401"/>
      <c r="ML612" s="401"/>
      <c r="MM612" s="401"/>
      <c r="MN612" s="401"/>
      <c r="MO612" s="401"/>
      <c r="MP612" s="401"/>
      <c r="MQ612" s="401"/>
      <c r="MR612" s="401"/>
      <c r="MS612" s="401"/>
      <c r="MT612" s="401"/>
      <c r="MU612" s="401"/>
      <c r="MV612" s="401"/>
      <c r="MW612" s="401"/>
      <c r="MX612" s="401"/>
      <c r="MY612" s="401"/>
      <c r="MZ612" s="401"/>
      <c r="NA612" s="401"/>
      <c r="NB612" s="401"/>
      <c r="NC612" s="401"/>
      <c r="ND612" s="401"/>
      <c r="NE612" s="401"/>
      <c r="NF612" s="401"/>
      <c r="NG612" s="401"/>
      <c r="NH612" s="401"/>
      <c r="NI612" s="401"/>
      <c r="NJ612" s="401"/>
      <c r="NK612" s="401"/>
      <c r="NL612" s="401"/>
      <c r="NM612" s="401"/>
      <c r="NN612" s="401"/>
      <c r="NO612" s="401"/>
      <c r="NP612" s="401"/>
      <c r="NQ612" s="401"/>
      <c r="NR612" s="401"/>
      <c r="NS612" s="401"/>
      <c r="NT612" s="401"/>
      <c r="NU612" s="401"/>
      <c r="NV612" s="401"/>
      <c r="NW612" s="401"/>
      <c r="NX612" s="401"/>
      <c r="NY612" s="401"/>
      <c r="NZ612" s="401"/>
      <c r="OA612" s="401"/>
      <c r="OB612" s="401"/>
      <c r="OC612" s="401"/>
      <c r="OD612" s="401"/>
      <c r="OE612" s="401"/>
      <c r="OF612" s="401"/>
      <c r="OG612" s="401"/>
      <c r="OH612" s="401"/>
      <c r="OI612" s="401"/>
      <c r="OJ612" s="401"/>
      <c r="OK612" s="401"/>
      <c r="OL612" s="401"/>
      <c r="OM612" s="401"/>
      <c r="ON612" s="401"/>
      <c r="OO612" s="401"/>
      <c r="OP612" s="401"/>
      <c r="OQ612" s="401"/>
      <c r="OR612" s="401"/>
      <c r="OS612" s="401"/>
      <c r="OT612" s="401"/>
      <c r="OU612" s="401"/>
      <c r="OV612" s="401"/>
      <c r="OW612" s="401"/>
      <c r="OX612" s="401"/>
      <c r="OY612" s="401"/>
      <c r="OZ612" s="401"/>
      <c r="PA612" s="401"/>
      <c r="PB612" s="401"/>
      <c r="PC612" s="401"/>
      <c r="PD612" s="401"/>
      <c r="PE612" s="401"/>
      <c r="PF612" s="401"/>
      <c r="PG612" s="401"/>
      <c r="PH612" s="401"/>
      <c r="PI612" s="401"/>
      <c r="PJ612" s="401"/>
      <c r="PK612" s="401"/>
      <c r="PL612" s="401"/>
      <c r="PM612" s="401"/>
      <c r="PN612" s="401"/>
      <c r="PO612" s="401"/>
      <c r="PP612" s="401"/>
      <c r="PQ612" s="401"/>
      <c r="PR612" s="401"/>
      <c r="PS612" s="401"/>
      <c r="PT612" s="401"/>
      <c r="PU612" s="401"/>
      <c r="PV612" s="401"/>
      <c r="PW612" s="401"/>
      <c r="PX612" s="401"/>
      <c r="PY612" s="401"/>
      <c r="PZ612" s="401"/>
      <c r="QA612" s="401"/>
      <c r="QB612" s="401"/>
      <c r="QC612" s="401"/>
      <c r="QD612" s="401"/>
      <c r="QE612" s="401"/>
      <c r="QF612" s="401"/>
      <c r="QG612" s="401"/>
      <c r="QH612" s="401"/>
      <c r="QI612" s="401"/>
      <c r="QJ612" s="401"/>
      <c r="QK612" s="401"/>
      <c r="QL612" s="401"/>
      <c r="QM612" s="401"/>
      <c r="QN612" s="401"/>
      <c r="QO612" s="401"/>
      <c r="QP612" s="401"/>
      <c r="QQ612" s="401"/>
      <c r="QR612" s="401"/>
      <c r="QS612" s="401"/>
      <c r="QT612" s="401"/>
      <c r="QU612" s="401"/>
      <c r="QV612" s="401"/>
      <c r="QW612" s="401"/>
      <c r="QX612" s="401"/>
      <c r="QY612" s="401"/>
      <c r="QZ612" s="401"/>
      <c r="RA612" s="401"/>
      <c r="RB612" s="401"/>
      <c r="RC612" s="401"/>
      <c r="RD612" s="401"/>
      <c r="RE612" s="401"/>
      <c r="RF612" s="401"/>
      <c r="RG612" s="401"/>
      <c r="RH612" s="401"/>
      <c r="RI612" s="401"/>
      <c r="RJ612" s="401"/>
      <c r="RK612" s="401"/>
      <c r="RL612" s="401"/>
      <c r="RM612" s="401"/>
      <c r="RN612" s="401"/>
      <c r="RO612" s="401"/>
      <c r="RP612" s="401"/>
      <c r="RQ612" s="401"/>
      <c r="RR612" s="401"/>
      <c r="RS612" s="401"/>
      <c r="RT612" s="401"/>
      <c r="RU612" s="401"/>
      <c r="RV612" s="401"/>
      <c r="RW612" s="401"/>
      <c r="RX612" s="401"/>
      <c r="RY612" s="401"/>
      <c r="RZ612" s="401"/>
      <c r="SA612" s="401"/>
      <c r="SB612" s="401"/>
      <c r="SC612" s="401"/>
      <c r="SD612" s="401"/>
      <c r="SE612" s="401"/>
      <c r="SF612" s="401"/>
      <c r="SG612" s="401"/>
      <c r="SH612" s="401"/>
      <c r="SI612" s="401"/>
      <c r="SJ612" s="401"/>
      <c r="SK612" s="401"/>
      <c r="SL612" s="401"/>
      <c r="SM612" s="401"/>
      <c r="SN612" s="401"/>
      <c r="SO612" s="401"/>
      <c r="SP612" s="401"/>
      <c r="SQ612" s="401"/>
      <c r="SR612" s="401"/>
      <c r="SS612" s="401"/>
      <c r="ST612" s="401"/>
      <c r="SU612" s="401"/>
      <c r="SV612" s="401"/>
      <c r="SW612" s="401"/>
      <c r="SX612" s="401"/>
      <c r="SY612" s="401"/>
      <c r="SZ612" s="401"/>
      <c r="TA612" s="401"/>
      <c r="TB612" s="401"/>
      <c r="TC612" s="401"/>
      <c r="TD612" s="401"/>
      <c r="TE612" s="401"/>
      <c r="TF612" s="401"/>
      <c r="TG612" s="401"/>
      <c r="TH612" s="401"/>
      <c r="TI612" s="401"/>
      <c r="TJ612" s="401"/>
      <c r="TK612" s="401"/>
      <c r="TL612" s="401"/>
      <c r="TM612" s="401"/>
      <c r="TN612" s="401"/>
      <c r="TO612" s="401"/>
      <c r="TP612" s="401"/>
      <c r="TQ612" s="401"/>
      <c r="TR612" s="401"/>
      <c r="TS612" s="401"/>
      <c r="TT612" s="401"/>
      <c r="TU612" s="401"/>
      <c r="TV612" s="401"/>
      <c r="TW612" s="401"/>
      <c r="TX612" s="401"/>
      <c r="TY612" s="401"/>
      <c r="TZ612" s="401"/>
      <c r="UA612" s="401"/>
      <c r="UB612" s="401"/>
      <c r="UC612" s="401"/>
      <c r="UD612" s="401"/>
      <c r="UE612" s="401"/>
      <c r="UF612" s="401"/>
      <c r="UG612" s="401"/>
      <c r="UH612" s="401"/>
      <c r="UI612" s="401"/>
      <c r="UJ612" s="401"/>
      <c r="UK612" s="401"/>
      <c r="UL612" s="401"/>
      <c r="UM612" s="401"/>
    </row>
    <row r="613" spans="1:559" s="401" customFormat="1" ht="13.95" customHeight="1">
      <c r="A613" s="953"/>
      <c r="B613" s="468" t="s">
        <v>2997</v>
      </c>
      <c r="C613" s="469" t="s">
        <v>2083</v>
      </c>
      <c r="D613" s="469" t="s">
        <v>2086</v>
      </c>
      <c r="E613" s="469" t="s">
        <v>2087</v>
      </c>
      <c r="F613" s="470">
        <v>58.26</v>
      </c>
      <c r="G613" s="470">
        <v>1.44</v>
      </c>
      <c r="H613" s="470">
        <v>5.25</v>
      </c>
      <c r="I613" s="471">
        <f t="shared" ref="I613:L614" si="320">I612</f>
        <v>3</v>
      </c>
      <c r="J613" s="472">
        <f t="shared" si="320"/>
        <v>43.849999999999994</v>
      </c>
      <c r="K613" s="472">
        <f t="shared" si="320"/>
        <v>13.591699672962191</v>
      </c>
      <c r="L613" s="473">
        <f t="shared" si="320"/>
        <v>0.30995894351111042</v>
      </c>
      <c r="M613" s="474">
        <f t="shared" si="305"/>
        <v>1.0602058864400636</v>
      </c>
      <c r="N613" s="475">
        <f t="shared" si="306"/>
        <v>0.85547452813858182</v>
      </c>
      <c r="O613" s="475">
        <f t="shared" si="307"/>
        <v>0.71094905627716365</v>
      </c>
      <c r="P613" s="475">
        <f t="shared" si="308"/>
        <v>0.28905094372283635</v>
      </c>
      <c r="Q613" s="476">
        <f t="shared" si="309"/>
        <v>0.86715283116850905</v>
      </c>
      <c r="R613" s="477"/>
      <c r="S613" s="472"/>
      <c r="T613" s="472"/>
      <c r="U613" s="473"/>
      <c r="V613" s="478">
        <f t="shared" si="310"/>
        <v>14.410000000000004</v>
      </c>
      <c r="W613" s="478">
        <f t="shared" si="311"/>
        <v>1.196</v>
      </c>
      <c r="X613" s="479">
        <f t="shared" si="312"/>
        <v>16.25567280886278</v>
      </c>
      <c r="Y613" s="480" t="str">
        <f t="shared" si="313"/>
        <v>Accept</v>
      </c>
      <c r="Z613" s="479"/>
      <c r="AA613" s="479"/>
      <c r="AB613" s="481"/>
      <c r="AC613" s="481"/>
      <c r="AD613" s="479"/>
      <c r="AE613" s="481"/>
      <c r="AF613" s="464"/>
      <c r="AG613" s="482"/>
      <c r="AH613" s="482"/>
      <c r="AI613" s="483"/>
      <c r="AJ613" s="552"/>
      <c r="AK613" s="552"/>
      <c r="AL613" s="552"/>
    </row>
    <row r="614" spans="1:559" s="501" customFormat="1" ht="13.95" customHeight="1">
      <c r="A614" s="953"/>
      <c r="B614" s="484" t="s">
        <v>2997</v>
      </c>
      <c r="C614" s="485" t="s">
        <v>2083</v>
      </c>
      <c r="D614" s="485" t="s">
        <v>2088</v>
      </c>
      <c r="E614" s="485" t="s">
        <v>2089</v>
      </c>
      <c r="F614" s="486">
        <v>31.26</v>
      </c>
      <c r="G614" s="486">
        <v>1.59</v>
      </c>
      <c r="H614" s="486">
        <v>3.12</v>
      </c>
      <c r="I614" s="487">
        <f t="shared" si="320"/>
        <v>3</v>
      </c>
      <c r="J614" s="488">
        <f t="shared" si="320"/>
        <v>43.849999999999994</v>
      </c>
      <c r="K614" s="488">
        <f t="shared" si="320"/>
        <v>13.591699672962191</v>
      </c>
      <c r="L614" s="489">
        <f t="shared" si="320"/>
        <v>0.30995894351111042</v>
      </c>
      <c r="M614" s="490">
        <f t="shared" si="305"/>
        <v>0.92630063221931924</v>
      </c>
      <c r="N614" s="491">
        <f t="shared" si="306"/>
        <v>0.17714488373134563</v>
      </c>
      <c r="O614" s="491">
        <f t="shared" si="307"/>
        <v>0.64571023253730875</v>
      </c>
      <c r="P614" s="491">
        <f t="shared" si="308"/>
        <v>0.35428976746269125</v>
      </c>
      <c r="Q614" s="492">
        <f t="shared" si="309"/>
        <v>1.0628693023880738</v>
      </c>
      <c r="R614" s="493"/>
      <c r="S614" s="488"/>
      <c r="T614" s="488"/>
      <c r="U614" s="489"/>
      <c r="V614" s="494">
        <f t="shared" si="310"/>
        <v>12.589999999999993</v>
      </c>
      <c r="W614" s="494">
        <f t="shared" si="311"/>
        <v>1.196</v>
      </c>
      <c r="X614" s="495">
        <f t="shared" si="312"/>
        <v>16.25567280886278</v>
      </c>
      <c r="Y614" s="496" t="str">
        <f t="shared" si="313"/>
        <v>Accept</v>
      </c>
      <c r="Z614" s="495"/>
      <c r="AA614" s="495"/>
      <c r="AB614" s="497"/>
      <c r="AC614" s="497"/>
      <c r="AD614" s="495"/>
      <c r="AE614" s="497"/>
      <c r="AF614" s="498"/>
      <c r="AG614" s="499"/>
      <c r="AH614" s="499"/>
      <c r="AI614" s="500"/>
      <c r="AJ614" s="552"/>
      <c r="AK614" s="552"/>
      <c r="AL614" s="552"/>
      <c r="AM614" s="401"/>
      <c r="AN614" s="401"/>
      <c r="AO614" s="401"/>
      <c r="AP614" s="401"/>
      <c r="AQ614" s="401"/>
      <c r="AR614" s="401"/>
      <c r="AS614" s="401"/>
      <c r="AT614" s="401"/>
      <c r="AU614" s="401"/>
      <c r="AV614" s="401"/>
      <c r="AW614" s="401"/>
      <c r="AX614" s="401"/>
      <c r="AY614" s="401"/>
      <c r="AZ614" s="401"/>
      <c r="BA614" s="401"/>
      <c r="BB614" s="401"/>
      <c r="BC614" s="401"/>
      <c r="BD614" s="401"/>
      <c r="BE614" s="401"/>
      <c r="BF614" s="401"/>
      <c r="BG614" s="401"/>
      <c r="BH614" s="401"/>
      <c r="BI614" s="401"/>
      <c r="BJ614" s="401"/>
      <c r="BK614" s="401"/>
      <c r="BL614" s="401"/>
      <c r="BM614" s="401"/>
      <c r="BN614" s="401"/>
      <c r="BO614" s="401"/>
      <c r="BP614" s="401"/>
      <c r="BQ614" s="401"/>
      <c r="BR614" s="401"/>
      <c r="BS614" s="401"/>
      <c r="BT614" s="401"/>
      <c r="BU614" s="401"/>
      <c r="BV614" s="401"/>
      <c r="BW614" s="401"/>
      <c r="BX614" s="401"/>
      <c r="BY614" s="401"/>
      <c r="BZ614" s="401"/>
      <c r="CA614" s="401"/>
      <c r="CB614" s="401"/>
      <c r="CC614" s="401"/>
      <c r="CD614" s="401"/>
      <c r="CE614" s="401"/>
      <c r="CF614" s="401"/>
      <c r="CG614" s="401"/>
      <c r="CH614" s="401"/>
      <c r="CI614" s="401"/>
      <c r="CJ614" s="401"/>
      <c r="CK614" s="401"/>
      <c r="CL614" s="401"/>
      <c r="CM614" s="401"/>
      <c r="CN614" s="401"/>
      <c r="CO614" s="401"/>
      <c r="CP614" s="401"/>
      <c r="CQ614" s="401"/>
      <c r="CR614" s="401"/>
      <c r="CS614" s="401"/>
      <c r="CT614" s="401"/>
      <c r="CU614" s="401"/>
      <c r="CV614" s="401"/>
      <c r="CW614" s="401"/>
      <c r="CX614" s="401"/>
      <c r="CY614" s="401"/>
      <c r="CZ614" s="401"/>
      <c r="DA614" s="401"/>
      <c r="DB614" s="401"/>
      <c r="DC614" s="401"/>
      <c r="DD614" s="401"/>
      <c r="DE614" s="401"/>
      <c r="DF614" s="401"/>
      <c r="DG614" s="401"/>
      <c r="DH614" s="401"/>
      <c r="DI614" s="401"/>
      <c r="DJ614" s="401"/>
      <c r="DK614" s="401"/>
      <c r="DL614" s="401"/>
      <c r="DM614" s="401"/>
      <c r="DN614" s="401"/>
      <c r="DO614" s="401"/>
      <c r="DP614" s="401"/>
      <c r="DQ614" s="401"/>
      <c r="DR614" s="401"/>
      <c r="DS614" s="401"/>
      <c r="DT614" s="401"/>
      <c r="DU614" s="401"/>
      <c r="DV614" s="401"/>
      <c r="DW614" s="401"/>
      <c r="DX614" s="401"/>
      <c r="DY614" s="401"/>
      <c r="DZ614" s="401"/>
      <c r="EA614" s="401"/>
      <c r="EB614" s="401"/>
      <c r="EC614" s="401"/>
      <c r="ED614" s="401"/>
      <c r="EE614" s="401"/>
      <c r="EF614" s="401"/>
      <c r="EG614" s="401"/>
      <c r="EH614" s="401"/>
      <c r="EI614" s="401"/>
      <c r="EJ614" s="401"/>
      <c r="EK614" s="401"/>
      <c r="EL614" s="401"/>
      <c r="EM614" s="401"/>
      <c r="EN614" s="401"/>
      <c r="EO614" s="401"/>
      <c r="EP614" s="401"/>
      <c r="EQ614" s="401"/>
      <c r="ER614" s="401"/>
      <c r="ES614" s="401"/>
      <c r="ET614" s="401"/>
      <c r="EU614" s="401"/>
      <c r="EV614" s="401"/>
      <c r="EW614" s="401"/>
      <c r="EX614" s="401"/>
      <c r="EY614" s="401"/>
      <c r="EZ614" s="401"/>
      <c r="FA614" s="401"/>
      <c r="FB614" s="401"/>
      <c r="FC614" s="401"/>
      <c r="FD614" s="401"/>
      <c r="FE614" s="401"/>
      <c r="FF614" s="401"/>
      <c r="FG614" s="401"/>
      <c r="FH614" s="401"/>
      <c r="FI614" s="401"/>
      <c r="FJ614" s="401"/>
      <c r="FK614" s="401"/>
      <c r="FL614" s="401"/>
      <c r="FM614" s="401"/>
      <c r="FN614" s="401"/>
      <c r="FO614" s="401"/>
      <c r="FP614" s="401"/>
      <c r="FQ614" s="401"/>
      <c r="FR614" s="401"/>
      <c r="FS614" s="401"/>
      <c r="FT614" s="401"/>
      <c r="FU614" s="401"/>
      <c r="FV614" s="401"/>
      <c r="FW614" s="401"/>
      <c r="FX614" s="401"/>
      <c r="FY614" s="401"/>
      <c r="FZ614" s="401"/>
      <c r="GA614" s="401"/>
      <c r="GB614" s="401"/>
      <c r="GC614" s="401"/>
      <c r="GD614" s="401"/>
      <c r="GE614" s="401"/>
      <c r="GF614" s="401"/>
      <c r="GG614" s="401"/>
      <c r="GH614" s="401"/>
      <c r="GI614" s="401"/>
      <c r="GJ614" s="401"/>
      <c r="GK614" s="401"/>
      <c r="GL614" s="401"/>
      <c r="GM614" s="401"/>
      <c r="GN614" s="401"/>
      <c r="GO614" s="401"/>
      <c r="GP614" s="401"/>
      <c r="GQ614" s="401"/>
      <c r="GR614" s="401"/>
      <c r="GS614" s="401"/>
      <c r="GT614" s="401"/>
      <c r="GU614" s="401"/>
      <c r="GV614" s="401"/>
      <c r="GW614" s="401"/>
      <c r="GX614" s="401"/>
      <c r="GY614" s="401"/>
      <c r="GZ614" s="401"/>
      <c r="HA614" s="401"/>
      <c r="HB614" s="401"/>
      <c r="HC614" s="401"/>
      <c r="HD614" s="401"/>
      <c r="HE614" s="401"/>
      <c r="HF614" s="401"/>
      <c r="HG614" s="401"/>
      <c r="HH614" s="401"/>
      <c r="HI614" s="401"/>
      <c r="HJ614" s="401"/>
      <c r="HK614" s="401"/>
      <c r="HL614" s="401"/>
      <c r="HM614" s="401"/>
      <c r="HN614" s="401"/>
      <c r="HO614" s="401"/>
      <c r="HP614" s="401"/>
      <c r="HQ614" s="401"/>
      <c r="HR614" s="401"/>
      <c r="HS614" s="401"/>
      <c r="HT614" s="401"/>
      <c r="HU614" s="401"/>
      <c r="HV614" s="401"/>
      <c r="HW614" s="401"/>
      <c r="HX614" s="401"/>
      <c r="HY614" s="401"/>
      <c r="HZ614" s="401"/>
      <c r="IA614" s="401"/>
      <c r="IB614" s="401"/>
      <c r="IC614" s="401"/>
      <c r="ID614" s="401"/>
      <c r="IE614" s="401"/>
      <c r="IF614" s="401"/>
      <c r="IG614" s="401"/>
      <c r="IH614" s="401"/>
      <c r="II614" s="401"/>
      <c r="IJ614" s="401"/>
      <c r="IK614" s="401"/>
      <c r="IL614" s="401"/>
      <c r="IM614" s="401"/>
      <c r="IN614" s="401"/>
      <c r="IO614" s="401"/>
      <c r="IP614" s="401"/>
      <c r="IQ614" s="401"/>
      <c r="IR614" s="401"/>
      <c r="IS614" s="401"/>
      <c r="IT614" s="401"/>
      <c r="IU614" s="401"/>
      <c r="IV614" s="401"/>
      <c r="IW614" s="401"/>
      <c r="IX614" s="401"/>
      <c r="IY614" s="401"/>
      <c r="IZ614" s="401"/>
      <c r="JA614" s="401"/>
      <c r="JB614" s="401"/>
      <c r="JC614" s="401"/>
      <c r="JD614" s="401"/>
      <c r="JE614" s="401"/>
      <c r="JF614" s="401"/>
      <c r="JG614" s="401"/>
      <c r="JH614" s="401"/>
      <c r="JI614" s="401"/>
      <c r="JJ614" s="401"/>
      <c r="JK614" s="401"/>
      <c r="JL614" s="401"/>
      <c r="JM614" s="401"/>
      <c r="JN614" s="401"/>
      <c r="JO614" s="401"/>
      <c r="JP614" s="401"/>
      <c r="JQ614" s="401"/>
      <c r="JR614" s="401"/>
      <c r="JS614" s="401"/>
      <c r="JT614" s="401"/>
      <c r="JU614" s="401"/>
      <c r="JV614" s="401"/>
      <c r="JW614" s="401"/>
      <c r="JX614" s="401"/>
      <c r="JY614" s="401"/>
      <c r="JZ614" s="401"/>
      <c r="KA614" s="401"/>
      <c r="KB614" s="401"/>
      <c r="KC614" s="401"/>
      <c r="KD614" s="401"/>
      <c r="KE614" s="401"/>
      <c r="KF614" s="401"/>
      <c r="KG614" s="401"/>
      <c r="KH614" s="401"/>
      <c r="KI614" s="401"/>
      <c r="KJ614" s="401"/>
      <c r="KK614" s="401"/>
      <c r="KL614" s="401"/>
      <c r="KM614" s="401"/>
      <c r="KN614" s="401"/>
      <c r="KO614" s="401"/>
      <c r="KP614" s="401"/>
      <c r="KQ614" s="401"/>
      <c r="KR614" s="401"/>
      <c r="KS614" s="401"/>
      <c r="KT614" s="401"/>
      <c r="KU614" s="401"/>
      <c r="KV614" s="401"/>
      <c r="KW614" s="401"/>
      <c r="KX614" s="401"/>
      <c r="KY614" s="401"/>
      <c r="KZ614" s="401"/>
      <c r="LA614" s="401"/>
      <c r="LB614" s="401"/>
      <c r="LC614" s="401"/>
      <c r="LD614" s="401"/>
      <c r="LE614" s="401"/>
      <c r="LF614" s="401"/>
      <c r="LG614" s="401"/>
      <c r="LH614" s="401"/>
      <c r="LI614" s="401"/>
      <c r="LJ614" s="401"/>
      <c r="LK614" s="401"/>
      <c r="LL614" s="401"/>
      <c r="LM614" s="401"/>
      <c r="LN614" s="401"/>
      <c r="LO614" s="401"/>
      <c r="LP614" s="401"/>
      <c r="LQ614" s="401"/>
      <c r="LR614" s="401"/>
      <c r="LS614" s="401"/>
      <c r="LT614" s="401"/>
      <c r="LU614" s="401"/>
      <c r="LV614" s="401"/>
      <c r="LW614" s="401"/>
      <c r="LX614" s="401"/>
      <c r="LY614" s="401"/>
      <c r="LZ614" s="401"/>
      <c r="MA614" s="401"/>
      <c r="MB614" s="401"/>
      <c r="MC614" s="401"/>
      <c r="MD614" s="401"/>
      <c r="ME614" s="401"/>
      <c r="MF614" s="401"/>
      <c r="MG614" s="401"/>
      <c r="MH614" s="401"/>
      <c r="MI614" s="401"/>
      <c r="MJ614" s="401"/>
      <c r="MK614" s="401"/>
      <c r="ML614" s="401"/>
      <c r="MM614" s="401"/>
      <c r="MN614" s="401"/>
      <c r="MO614" s="401"/>
      <c r="MP614" s="401"/>
      <c r="MQ614" s="401"/>
      <c r="MR614" s="401"/>
      <c r="MS614" s="401"/>
      <c r="MT614" s="401"/>
      <c r="MU614" s="401"/>
      <c r="MV614" s="401"/>
      <c r="MW614" s="401"/>
      <c r="MX614" s="401"/>
      <c r="MY614" s="401"/>
      <c r="MZ614" s="401"/>
      <c r="NA614" s="401"/>
      <c r="NB614" s="401"/>
      <c r="NC614" s="401"/>
      <c r="ND614" s="401"/>
      <c r="NE614" s="401"/>
      <c r="NF614" s="401"/>
      <c r="NG614" s="401"/>
      <c r="NH614" s="401"/>
      <c r="NI614" s="401"/>
      <c r="NJ614" s="401"/>
      <c r="NK614" s="401"/>
      <c r="NL614" s="401"/>
      <c r="NM614" s="401"/>
      <c r="NN614" s="401"/>
      <c r="NO614" s="401"/>
      <c r="NP614" s="401"/>
      <c r="NQ614" s="401"/>
      <c r="NR614" s="401"/>
      <c r="NS614" s="401"/>
      <c r="NT614" s="401"/>
      <c r="NU614" s="401"/>
      <c r="NV614" s="401"/>
      <c r="NW614" s="401"/>
      <c r="NX614" s="401"/>
      <c r="NY614" s="401"/>
      <c r="NZ614" s="401"/>
      <c r="OA614" s="401"/>
      <c r="OB614" s="401"/>
      <c r="OC614" s="401"/>
      <c r="OD614" s="401"/>
      <c r="OE614" s="401"/>
      <c r="OF614" s="401"/>
      <c r="OG614" s="401"/>
      <c r="OH614" s="401"/>
      <c r="OI614" s="401"/>
      <c r="OJ614" s="401"/>
      <c r="OK614" s="401"/>
      <c r="OL614" s="401"/>
      <c r="OM614" s="401"/>
      <c r="ON614" s="401"/>
      <c r="OO614" s="401"/>
      <c r="OP614" s="401"/>
      <c r="OQ614" s="401"/>
      <c r="OR614" s="401"/>
      <c r="OS614" s="401"/>
      <c r="OT614" s="401"/>
      <c r="OU614" s="401"/>
      <c r="OV614" s="401"/>
      <c r="OW614" s="401"/>
      <c r="OX614" s="401"/>
      <c r="OY614" s="401"/>
      <c r="OZ614" s="401"/>
      <c r="PA614" s="401"/>
      <c r="PB614" s="401"/>
      <c r="PC614" s="401"/>
      <c r="PD614" s="401"/>
      <c r="PE614" s="401"/>
      <c r="PF614" s="401"/>
      <c r="PG614" s="401"/>
      <c r="PH614" s="401"/>
      <c r="PI614" s="401"/>
      <c r="PJ614" s="401"/>
      <c r="PK614" s="401"/>
      <c r="PL614" s="401"/>
      <c r="PM614" s="401"/>
      <c r="PN614" s="401"/>
      <c r="PO614" s="401"/>
      <c r="PP614" s="401"/>
      <c r="PQ614" s="401"/>
      <c r="PR614" s="401"/>
      <c r="PS614" s="401"/>
      <c r="PT614" s="401"/>
      <c r="PU614" s="401"/>
      <c r="PV614" s="401"/>
      <c r="PW614" s="401"/>
      <c r="PX614" s="401"/>
      <c r="PY614" s="401"/>
      <c r="PZ614" s="401"/>
      <c r="QA614" s="401"/>
      <c r="QB614" s="401"/>
      <c r="QC614" s="401"/>
      <c r="QD614" s="401"/>
      <c r="QE614" s="401"/>
      <c r="QF614" s="401"/>
      <c r="QG614" s="401"/>
      <c r="QH614" s="401"/>
      <c r="QI614" s="401"/>
      <c r="QJ614" s="401"/>
      <c r="QK614" s="401"/>
      <c r="QL614" s="401"/>
      <c r="QM614" s="401"/>
      <c r="QN614" s="401"/>
      <c r="QO614" s="401"/>
      <c r="QP614" s="401"/>
      <c r="QQ614" s="401"/>
      <c r="QR614" s="401"/>
      <c r="QS614" s="401"/>
      <c r="QT614" s="401"/>
      <c r="QU614" s="401"/>
      <c r="QV614" s="401"/>
      <c r="QW614" s="401"/>
      <c r="QX614" s="401"/>
      <c r="QY614" s="401"/>
      <c r="QZ614" s="401"/>
      <c r="RA614" s="401"/>
      <c r="RB614" s="401"/>
      <c r="RC614" s="401"/>
      <c r="RD614" s="401"/>
      <c r="RE614" s="401"/>
      <c r="RF614" s="401"/>
      <c r="RG614" s="401"/>
      <c r="RH614" s="401"/>
      <c r="RI614" s="401"/>
      <c r="RJ614" s="401"/>
      <c r="RK614" s="401"/>
      <c r="RL614" s="401"/>
      <c r="RM614" s="401"/>
      <c r="RN614" s="401"/>
      <c r="RO614" s="401"/>
      <c r="RP614" s="401"/>
      <c r="RQ614" s="401"/>
      <c r="RR614" s="401"/>
      <c r="RS614" s="401"/>
      <c r="RT614" s="401"/>
      <c r="RU614" s="401"/>
      <c r="RV614" s="401"/>
      <c r="RW614" s="401"/>
      <c r="RX614" s="401"/>
      <c r="RY614" s="401"/>
      <c r="RZ614" s="401"/>
      <c r="SA614" s="401"/>
      <c r="SB614" s="401"/>
      <c r="SC614" s="401"/>
      <c r="SD614" s="401"/>
      <c r="SE614" s="401"/>
      <c r="SF614" s="401"/>
      <c r="SG614" s="401"/>
      <c r="SH614" s="401"/>
      <c r="SI614" s="401"/>
      <c r="SJ614" s="401"/>
      <c r="SK614" s="401"/>
      <c r="SL614" s="401"/>
      <c r="SM614" s="401"/>
      <c r="SN614" s="401"/>
      <c r="SO614" s="401"/>
      <c r="SP614" s="401"/>
      <c r="SQ614" s="401"/>
      <c r="SR614" s="401"/>
      <c r="SS614" s="401"/>
      <c r="ST614" s="401"/>
      <c r="SU614" s="401"/>
      <c r="SV614" s="401"/>
      <c r="SW614" s="401"/>
      <c r="SX614" s="401"/>
      <c r="SY614" s="401"/>
      <c r="SZ614" s="401"/>
      <c r="TA614" s="401"/>
      <c r="TB614" s="401"/>
      <c r="TC614" s="401"/>
      <c r="TD614" s="401"/>
      <c r="TE614" s="401"/>
      <c r="TF614" s="401"/>
      <c r="TG614" s="401"/>
      <c r="TH614" s="401"/>
      <c r="TI614" s="401"/>
      <c r="TJ614" s="401"/>
      <c r="TK614" s="401"/>
      <c r="TL614" s="401"/>
      <c r="TM614" s="401"/>
      <c r="TN614" s="401"/>
      <c r="TO614" s="401"/>
      <c r="TP614" s="401"/>
      <c r="TQ614" s="401"/>
      <c r="TR614" s="401"/>
      <c r="TS614" s="401"/>
      <c r="TT614" s="401"/>
      <c r="TU614" s="401"/>
      <c r="TV614" s="401"/>
      <c r="TW614" s="401"/>
      <c r="TX614" s="401"/>
      <c r="TY614" s="401"/>
      <c r="TZ614" s="401"/>
      <c r="UA614" s="401"/>
      <c r="UB614" s="401"/>
      <c r="UC614" s="401"/>
      <c r="UD614" s="401"/>
      <c r="UE614" s="401"/>
      <c r="UF614" s="401"/>
      <c r="UG614" s="401"/>
      <c r="UH614" s="401"/>
      <c r="UI614" s="401"/>
      <c r="UJ614" s="401"/>
      <c r="UK614" s="401"/>
      <c r="UL614" s="401"/>
      <c r="UM614" s="401"/>
    </row>
    <row r="615" spans="1:559" s="467" customFormat="1" ht="13.95" customHeight="1">
      <c r="A615" s="953"/>
      <c r="B615" s="450" t="s">
        <v>2997</v>
      </c>
      <c r="C615" s="451" t="s">
        <v>2090</v>
      </c>
      <c r="D615" s="451" t="s">
        <v>2091</v>
      </c>
      <c r="E615" s="451" t="s">
        <v>2092</v>
      </c>
      <c r="F615" s="452">
        <v>62.21</v>
      </c>
      <c r="G615" s="452">
        <v>1.79</v>
      </c>
      <c r="H615" s="452">
        <v>5.68</v>
      </c>
      <c r="I615" s="502">
        <f>COUNT(F615:F617)</f>
        <v>3</v>
      </c>
      <c r="J615" s="458">
        <f>AVERAGE(F615:F617)</f>
        <v>41.533333333333331</v>
      </c>
      <c r="K615" s="458">
        <f>STDEV(F615:F617)</f>
        <v>19.63072676528645</v>
      </c>
      <c r="L615" s="459">
        <f>K615/J615</f>
        <v>0.47264992211765133</v>
      </c>
      <c r="M615" s="454">
        <f t="shared" si="305"/>
        <v>1.053280752866969</v>
      </c>
      <c r="N615" s="455">
        <f t="shared" si="306"/>
        <v>0.85389383124986751</v>
      </c>
      <c r="O615" s="455">
        <f t="shared" si="307"/>
        <v>0.70778766249973502</v>
      </c>
      <c r="P615" s="455">
        <f t="shared" si="308"/>
        <v>0.29221233750026498</v>
      </c>
      <c r="Q615" s="456">
        <f t="shared" si="309"/>
        <v>0.87663701250079495</v>
      </c>
      <c r="R615" s="457">
        <f>COUNT(F615:F617)</f>
        <v>3</v>
      </c>
      <c r="S615" s="458">
        <f>AVERAGE(F615:F617)</f>
        <v>41.533333333333331</v>
      </c>
      <c r="T615" s="458">
        <f>STDEV(F615:F617)</f>
        <v>19.63072676528645</v>
      </c>
      <c r="U615" s="459">
        <f>T615/S615</f>
        <v>0.47264992211765133</v>
      </c>
      <c r="V615" s="460">
        <f t="shared" si="310"/>
        <v>20.676666666666669</v>
      </c>
      <c r="W615" s="460">
        <f t="shared" si="311"/>
        <v>1.196</v>
      </c>
      <c r="X615" s="461">
        <f t="shared" si="312"/>
        <v>23.478349211282595</v>
      </c>
      <c r="Y615" s="462" t="str">
        <f t="shared" si="313"/>
        <v>Accept</v>
      </c>
      <c r="Z615" s="461"/>
      <c r="AA615" s="461"/>
      <c r="AB615" s="463"/>
      <c r="AC615" s="463"/>
      <c r="AD615" s="461"/>
      <c r="AE615" s="463"/>
      <c r="AF615" s="464">
        <f>COUNT(F615:F617)</f>
        <v>3</v>
      </c>
      <c r="AG615" s="465">
        <f>AVERAGE(F615:F617)</f>
        <v>41.533333333333331</v>
      </c>
      <c r="AH615" s="465">
        <f>STDEV(F615:F617)</f>
        <v>19.63072676528645</v>
      </c>
      <c r="AI615" s="466">
        <f>K615/J615</f>
        <v>0.47264992211765133</v>
      </c>
      <c r="AJ615" s="552"/>
      <c r="AK615" s="552"/>
      <c r="AL615" s="552"/>
      <c r="AM615" s="401"/>
      <c r="AN615" s="401"/>
      <c r="AO615" s="401"/>
      <c r="AP615" s="401"/>
      <c r="AQ615" s="401"/>
      <c r="AR615" s="401"/>
      <c r="AS615" s="401"/>
      <c r="AT615" s="401"/>
      <c r="AU615" s="401"/>
      <c r="AV615" s="401"/>
      <c r="AW615" s="401"/>
      <c r="AX615" s="401"/>
      <c r="AY615" s="401"/>
      <c r="AZ615" s="401"/>
      <c r="BA615" s="401"/>
      <c r="BB615" s="401"/>
      <c r="BC615" s="401"/>
      <c r="BD615" s="401"/>
      <c r="BE615" s="401"/>
      <c r="BF615" s="401"/>
      <c r="BG615" s="401"/>
      <c r="BH615" s="401"/>
      <c r="BI615" s="401"/>
      <c r="BJ615" s="401"/>
      <c r="BK615" s="401"/>
      <c r="BL615" s="401"/>
      <c r="BM615" s="401"/>
      <c r="BN615" s="401"/>
      <c r="BO615" s="401"/>
      <c r="BP615" s="401"/>
      <c r="BQ615" s="401"/>
      <c r="BR615" s="401"/>
      <c r="BS615" s="401"/>
      <c r="BT615" s="401"/>
      <c r="BU615" s="401"/>
      <c r="BV615" s="401"/>
      <c r="BW615" s="401"/>
      <c r="BX615" s="401"/>
      <c r="BY615" s="401"/>
      <c r="BZ615" s="401"/>
      <c r="CA615" s="401"/>
      <c r="CB615" s="401"/>
      <c r="CC615" s="401"/>
      <c r="CD615" s="401"/>
      <c r="CE615" s="401"/>
      <c r="CF615" s="401"/>
      <c r="CG615" s="401"/>
      <c r="CH615" s="401"/>
      <c r="CI615" s="401"/>
      <c r="CJ615" s="401"/>
      <c r="CK615" s="401"/>
      <c r="CL615" s="401"/>
      <c r="CM615" s="401"/>
      <c r="CN615" s="401"/>
      <c r="CO615" s="401"/>
      <c r="CP615" s="401"/>
      <c r="CQ615" s="401"/>
      <c r="CR615" s="401"/>
      <c r="CS615" s="401"/>
      <c r="CT615" s="401"/>
      <c r="CU615" s="401"/>
      <c r="CV615" s="401"/>
      <c r="CW615" s="401"/>
      <c r="CX615" s="401"/>
      <c r="CY615" s="401"/>
      <c r="CZ615" s="401"/>
      <c r="DA615" s="401"/>
      <c r="DB615" s="401"/>
      <c r="DC615" s="401"/>
      <c r="DD615" s="401"/>
      <c r="DE615" s="401"/>
      <c r="DF615" s="401"/>
      <c r="DG615" s="401"/>
      <c r="DH615" s="401"/>
      <c r="DI615" s="401"/>
      <c r="DJ615" s="401"/>
      <c r="DK615" s="401"/>
      <c r="DL615" s="401"/>
      <c r="DM615" s="401"/>
      <c r="DN615" s="401"/>
      <c r="DO615" s="401"/>
      <c r="DP615" s="401"/>
      <c r="DQ615" s="401"/>
      <c r="DR615" s="401"/>
      <c r="DS615" s="401"/>
      <c r="DT615" s="401"/>
      <c r="DU615" s="401"/>
      <c r="DV615" s="401"/>
      <c r="DW615" s="401"/>
      <c r="DX615" s="401"/>
      <c r="DY615" s="401"/>
      <c r="DZ615" s="401"/>
      <c r="EA615" s="401"/>
      <c r="EB615" s="401"/>
      <c r="EC615" s="401"/>
      <c r="ED615" s="401"/>
      <c r="EE615" s="401"/>
      <c r="EF615" s="401"/>
      <c r="EG615" s="401"/>
      <c r="EH615" s="401"/>
      <c r="EI615" s="401"/>
      <c r="EJ615" s="401"/>
      <c r="EK615" s="401"/>
      <c r="EL615" s="401"/>
      <c r="EM615" s="401"/>
      <c r="EN615" s="401"/>
      <c r="EO615" s="401"/>
      <c r="EP615" s="401"/>
      <c r="EQ615" s="401"/>
      <c r="ER615" s="401"/>
      <c r="ES615" s="401"/>
      <c r="ET615" s="401"/>
      <c r="EU615" s="401"/>
      <c r="EV615" s="401"/>
      <c r="EW615" s="401"/>
      <c r="EX615" s="401"/>
      <c r="EY615" s="401"/>
      <c r="EZ615" s="401"/>
      <c r="FA615" s="401"/>
      <c r="FB615" s="401"/>
      <c r="FC615" s="401"/>
      <c r="FD615" s="401"/>
      <c r="FE615" s="401"/>
      <c r="FF615" s="401"/>
      <c r="FG615" s="401"/>
      <c r="FH615" s="401"/>
      <c r="FI615" s="401"/>
      <c r="FJ615" s="401"/>
      <c r="FK615" s="401"/>
      <c r="FL615" s="401"/>
      <c r="FM615" s="401"/>
      <c r="FN615" s="401"/>
      <c r="FO615" s="401"/>
      <c r="FP615" s="401"/>
      <c r="FQ615" s="401"/>
      <c r="FR615" s="401"/>
      <c r="FS615" s="401"/>
      <c r="FT615" s="401"/>
      <c r="FU615" s="401"/>
      <c r="FV615" s="401"/>
      <c r="FW615" s="401"/>
      <c r="FX615" s="401"/>
      <c r="FY615" s="401"/>
      <c r="FZ615" s="401"/>
      <c r="GA615" s="401"/>
      <c r="GB615" s="401"/>
      <c r="GC615" s="401"/>
      <c r="GD615" s="401"/>
      <c r="GE615" s="401"/>
      <c r="GF615" s="401"/>
      <c r="GG615" s="401"/>
      <c r="GH615" s="401"/>
      <c r="GI615" s="401"/>
      <c r="GJ615" s="401"/>
      <c r="GK615" s="401"/>
      <c r="GL615" s="401"/>
      <c r="GM615" s="401"/>
      <c r="GN615" s="401"/>
      <c r="GO615" s="401"/>
      <c r="GP615" s="401"/>
      <c r="GQ615" s="401"/>
      <c r="GR615" s="401"/>
      <c r="GS615" s="401"/>
      <c r="GT615" s="401"/>
      <c r="GU615" s="401"/>
      <c r="GV615" s="401"/>
      <c r="GW615" s="401"/>
      <c r="GX615" s="401"/>
      <c r="GY615" s="401"/>
      <c r="GZ615" s="401"/>
      <c r="HA615" s="401"/>
      <c r="HB615" s="401"/>
      <c r="HC615" s="401"/>
      <c r="HD615" s="401"/>
      <c r="HE615" s="401"/>
      <c r="HF615" s="401"/>
      <c r="HG615" s="401"/>
      <c r="HH615" s="401"/>
      <c r="HI615" s="401"/>
      <c r="HJ615" s="401"/>
      <c r="HK615" s="401"/>
      <c r="HL615" s="401"/>
      <c r="HM615" s="401"/>
      <c r="HN615" s="401"/>
      <c r="HO615" s="401"/>
      <c r="HP615" s="401"/>
      <c r="HQ615" s="401"/>
      <c r="HR615" s="401"/>
      <c r="HS615" s="401"/>
      <c r="HT615" s="401"/>
      <c r="HU615" s="401"/>
      <c r="HV615" s="401"/>
      <c r="HW615" s="401"/>
      <c r="HX615" s="401"/>
      <c r="HY615" s="401"/>
      <c r="HZ615" s="401"/>
      <c r="IA615" s="401"/>
      <c r="IB615" s="401"/>
      <c r="IC615" s="401"/>
      <c r="ID615" s="401"/>
      <c r="IE615" s="401"/>
      <c r="IF615" s="401"/>
      <c r="IG615" s="401"/>
      <c r="IH615" s="401"/>
      <c r="II615" s="401"/>
      <c r="IJ615" s="401"/>
      <c r="IK615" s="401"/>
      <c r="IL615" s="401"/>
      <c r="IM615" s="401"/>
      <c r="IN615" s="401"/>
      <c r="IO615" s="401"/>
      <c r="IP615" s="401"/>
      <c r="IQ615" s="401"/>
      <c r="IR615" s="401"/>
      <c r="IS615" s="401"/>
      <c r="IT615" s="401"/>
      <c r="IU615" s="401"/>
      <c r="IV615" s="401"/>
      <c r="IW615" s="401"/>
      <c r="IX615" s="401"/>
      <c r="IY615" s="401"/>
      <c r="IZ615" s="401"/>
      <c r="JA615" s="401"/>
      <c r="JB615" s="401"/>
      <c r="JC615" s="401"/>
      <c r="JD615" s="401"/>
      <c r="JE615" s="401"/>
      <c r="JF615" s="401"/>
      <c r="JG615" s="401"/>
      <c r="JH615" s="401"/>
      <c r="JI615" s="401"/>
      <c r="JJ615" s="401"/>
      <c r="JK615" s="401"/>
      <c r="JL615" s="401"/>
      <c r="JM615" s="401"/>
      <c r="JN615" s="401"/>
      <c r="JO615" s="401"/>
      <c r="JP615" s="401"/>
      <c r="JQ615" s="401"/>
      <c r="JR615" s="401"/>
      <c r="JS615" s="401"/>
      <c r="JT615" s="401"/>
      <c r="JU615" s="401"/>
      <c r="JV615" s="401"/>
      <c r="JW615" s="401"/>
      <c r="JX615" s="401"/>
      <c r="JY615" s="401"/>
      <c r="JZ615" s="401"/>
      <c r="KA615" s="401"/>
      <c r="KB615" s="401"/>
      <c r="KC615" s="401"/>
      <c r="KD615" s="401"/>
      <c r="KE615" s="401"/>
      <c r="KF615" s="401"/>
      <c r="KG615" s="401"/>
      <c r="KH615" s="401"/>
      <c r="KI615" s="401"/>
      <c r="KJ615" s="401"/>
      <c r="KK615" s="401"/>
      <c r="KL615" s="401"/>
      <c r="KM615" s="401"/>
      <c r="KN615" s="401"/>
      <c r="KO615" s="401"/>
      <c r="KP615" s="401"/>
      <c r="KQ615" s="401"/>
      <c r="KR615" s="401"/>
      <c r="KS615" s="401"/>
      <c r="KT615" s="401"/>
      <c r="KU615" s="401"/>
      <c r="KV615" s="401"/>
      <c r="KW615" s="401"/>
      <c r="KX615" s="401"/>
      <c r="KY615" s="401"/>
      <c r="KZ615" s="401"/>
      <c r="LA615" s="401"/>
      <c r="LB615" s="401"/>
      <c r="LC615" s="401"/>
      <c r="LD615" s="401"/>
      <c r="LE615" s="401"/>
      <c r="LF615" s="401"/>
      <c r="LG615" s="401"/>
      <c r="LH615" s="401"/>
      <c r="LI615" s="401"/>
      <c r="LJ615" s="401"/>
      <c r="LK615" s="401"/>
      <c r="LL615" s="401"/>
      <c r="LM615" s="401"/>
      <c r="LN615" s="401"/>
      <c r="LO615" s="401"/>
      <c r="LP615" s="401"/>
      <c r="LQ615" s="401"/>
      <c r="LR615" s="401"/>
      <c r="LS615" s="401"/>
      <c r="LT615" s="401"/>
      <c r="LU615" s="401"/>
      <c r="LV615" s="401"/>
      <c r="LW615" s="401"/>
      <c r="LX615" s="401"/>
      <c r="LY615" s="401"/>
      <c r="LZ615" s="401"/>
      <c r="MA615" s="401"/>
      <c r="MB615" s="401"/>
      <c r="MC615" s="401"/>
      <c r="MD615" s="401"/>
      <c r="ME615" s="401"/>
      <c r="MF615" s="401"/>
      <c r="MG615" s="401"/>
      <c r="MH615" s="401"/>
      <c r="MI615" s="401"/>
      <c r="MJ615" s="401"/>
      <c r="MK615" s="401"/>
      <c r="ML615" s="401"/>
      <c r="MM615" s="401"/>
      <c r="MN615" s="401"/>
      <c r="MO615" s="401"/>
      <c r="MP615" s="401"/>
      <c r="MQ615" s="401"/>
      <c r="MR615" s="401"/>
      <c r="MS615" s="401"/>
      <c r="MT615" s="401"/>
      <c r="MU615" s="401"/>
      <c r="MV615" s="401"/>
      <c r="MW615" s="401"/>
      <c r="MX615" s="401"/>
      <c r="MY615" s="401"/>
      <c r="MZ615" s="401"/>
      <c r="NA615" s="401"/>
      <c r="NB615" s="401"/>
      <c r="NC615" s="401"/>
      <c r="ND615" s="401"/>
      <c r="NE615" s="401"/>
      <c r="NF615" s="401"/>
      <c r="NG615" s="401"/>
      <c r="NH615" s="401"/>
      <c r="NI615" s="401"/>
      <c r="NJ615" s="401"/>
      <c r="NK615" s="401"/>
      <c r="NL615" s="401"/>
      <c r="NM615" s="401"/>
      <c r="NN615" s="401"/>
      <c r="NO615" s="401"/>
      <c r="NP615" s="401"/>
      <c r="NQ615" s="401"/>
      <c r="NR615" s="401"/>
      <c r="NS615" s="401"/>
      <c r="NT615" s="401"/>
      <c r="NU615" s="401"/>
      <c r="NV615" s="401"/>
      <c r="NW615" s="401"/>
      <c r="NX615" s="401"/>
      <c r="NY615" s="401"/>
      <c r="NZ615" s="401"/>
      <c r="OA615" s="401"/>
      <c r="OB615" s="401"/>
      <c r="OC615" s="401"/>
      <c r="OD615" s="401"/>
      <c r="OE615" s="401"/>
      <c r="OF615" s="401"/>
      <c r="OG615" s="401"/>
      <c r="OH615" s="401"/>
      <c r="OI615" s="401"/>
      <c r="OJ615" s="401"/>
      <c r="OK615" s="401"/>
      <c r="OL615" s="401"/>
      <c r="OM615" s="401"/>
      <c r="ON615" s="401"/>
      <c r="OO615" s="401"/>
      <c r="OP615" s="401"/>
      <c r="OQ615" s="401"/>
      <c r="OR615" s="401"/>
      <c r="OS615" s="401"/>
      <c r="OT615" s="401"/>
      <c r="OU615" s="401"/>
      <c r="OV615" s="401"/>
      <c r="OW615" s="401"/>
      <c r="OX615" s="401"/>
      <c r="OY615" s="401"/>
      <c r="OZ615" s="401"/>
      <c r="PA615" s="401"/>
      <c r="PB615" s="401"/>
      <c r="PC615" s="401"/>
      <c r="PD615" s="401"/>
      <c r="PE615" s="401"/>
      <c r="PF615" s="401"/>
      <c r="PG615" s="401"/>
      <c r="PH615" s="401"/>
      <c r="PI615" s="401"/>
      <c r="PJ615" s="401"/>
      <c r="PK615" s="401"/>
      <c r="PL615" s="401"/>
      <c r="PM615" s="401"/>
      <c r="PN615" s="401"/>
      <c r="PO615" s="401"/>
      <c r="PP615" s="401"/>
      <c r="PQ615" s="401"/>
      <c r="PR615" s="401"/>
      <c r="PS615" s="401"/>
      <c r="PT615" s="401"/>
      <c r="PU615" s="401"/>
      <c r="PV615" s="401"/>
      <c r="PW615" s="401"/>
      <c r="PX615" s="401"/>
      <c r="PY615" s="401"/>
      <c r="PZ615" s="401"/>
      <c r="QA615" s="401"/>
      <c r="QB615" s="401"/>
      <c r="QC615" s="401"/>
      <c r="QD615" s="401"/>
      <c r="QE615" s="401"/>
      <c r="QF615" s="401"/>
      <c r="QG615" s="401"/>
      <c r="QH615" s="401"/>
      <c r="QI615" s="401"/>
      <c r="QJ615" s="401"/>
      <c r="QK615" s="401"/>
      <c r="QL615" s="401"/>
      <c r="QM615" s="401"/>
      <c r="QN615" s="401"/>
      <c r="QO615" s="401"/>
      <c r="QP615" s="401"/>
      <c r="QQ615" s="401"/>
      <c r="QR615" s="401"/>
      <c r="QS615" s="401"/>
      <c r="QT615" s="401"/>
      <c r="QU615" s="401"/>
      <c r="QV615" s="401"/>
      <c r="QW615" s="401"/>
      <c r="QX615" s="401"/>
      <c r="QY615" s="401"/>
      <c r="QZ615" s="401"/>
      <c r="RA615" s="401"/>
      <c r="RB615" s="401"/>
      <c r="RC615" s="401"/>
      <c r="RD615" s="401"/>
      <c r="RE615" s="401"/>
      <c r="RF615" s="401"/>
      <c r="RG615" s="401"/>
      <c r="RH615" s="401"/>
      <c r="RI615" s="401"/>
      <c r="RJ615" s="401"/>
      <c r="RK615" s="401"/>
      <c r="RL615" s="401"/>
      <c r="RM615" s="401"/>
      <c r="RN615" s="401"/>
      <c r="RO615" s="401"/>
      <c r="RP615" s="401"/>
      <c r="RQ615" s="401"/>
      <c r="RR615" s="401"/>
      <c r="RS615" s="401"/>
      <c r="RT615" s="401"/>
      <c r="RU615" s="401"/>
      <c r="RV615" s="401"/>
      <c r="RW615" s="401"/>
      <c r="RX615" s="401"/>
      <c r="RY615" s="401"/>
      <c r="RZ615" s="401"/>
      <c r="SA615" s="401"/>
      <c r="SB615" s="401"/>
      <c r="SC615" s="401"/>
      <c r="SD615" s="401"/>
      <c r="SE615" s="401"/>
      <c r="SF615" s="401"/>
      <c r="SG615" s="401"/>
      <c r="SH615" s="401"/>
      <c r="SI615" s="401"/>
      <c r="SJ615" s="401"/>
      <c r="SK615" s="401"/>
      <c r="SL615" s="401"/>
      <c r="SM615" s="401"/>
      <c r="SN615" s="401"/>
      <c r="SO615" s="401"/>
      <c r="SP615" s="401"/>
      <c r="SQ615" s="401"/>
      <c r="SR615" s="401"/>
      <c r="SS615" s="401"/>
      <c r="ST615" s="401"/>
      <c r="SU615" s="401"/>
      <c r="SV615" s="401"/>
      <c r="SW615" s="401"/>
      <c r="SX615" s="401"/>
      <c r="SY615" s="401"/>
      <c r="SZ615" s="401"/>
      <c r="TA615" s="401"/>
      <c r="TB615" s="401"/>
      <c r="TC615" s="401"/>
      <c r="TD615" s="401"/>
      <c r="TE615" s="401"/>
      <c r="TF615" s="401"/>
      <c r="TG615" s="401"/>
      <c r="TH615" s="401"/>
      <c r="TI615" s="401"/>
      <c r="TJ615" s="401"/>
      <c r="TK615" s="401"/>
      <c r="TL615" s="401"/>
      <c r="TM615" s="401"/>
      <c r="TN615" s="401"/>
      <c r="TO615" s="401"/>
      <c r="TP615" s="401"/>
      <c r="TQ615" s="401"/>
      <c r="TR615" s="401"/>
      <c r="TS615" s="401"/>
      <c r="TT615" s="401"/>
      <c r="TU615" s="401"/>
      <c r="TV615" s="401"/>
      <c r="TW615" s="401"/>
      <c r="TX615" s="401"/>
      <c r="TY615" s="401"/>
      <c r="TZ615" s="401"/>
      <c r="UA615" s="401"/>
      <c r="UB615" s="401"/>
      <c r="UC615" s="401"/>
      <c r="UD615" s="401"/>
      <c r="UE615" s="401"/>
      <c r="UF615" s="401"/>
      <c r="UG615" s="401"/>
      <c r="UH615" s="401"/>
      <c r="UI615" s="401"/>
      <c r="UJ615" s="401"/>
      <c r="UK615" s="401"/>
      <c r="UL615" s="401"/>
      <c r="UM615" s="401"/>
    </row>
    <row r="616" spans="1:559" s="401" customFormat="1" ht="13.95" customHeight="1">
      <c r="A616" s="953"/>
      <c r="B616" s="468" t="s">
        <v>2997</v>
      </c>
      <c r="C616" s="469" t="s">
        <v>2090</v>
      </c>
      <c r="D616" s="469" t="s">
        <v>2093</v>
      </c>
      <c r="E616" s="469" t="s">
        <v>2094</v>
      </c>
      <c r="F616" s="470">
        <v>23.15</v>
      </c>
      <c r="G616" s="470">
        <v>0.61</v>
      </c>
      <c r="H616" s="470">
        <v>2.08</v>
      </c>
      <c r="I616" s="471">
        <f t="shared" ref="I616:L617" si="321">I615</f>
        <v>3</v>
      </c>
      <c r="J616" s="472">
        <f t="shared" si="321"/>
        <v>41.533333333333331</v>
      </c>
      <c r="K616" s="472">
        <f t="shared" si="321"/>
        <v>19.63072676528645</v>
      </c>
      <c r="L616" s="473">
        <f t="shared" si="321"/>
        <v>0.47264992211765133</v>
      </c>
      <c r="M616" s="474">
        <f t="shared" si="305"/>
        <v>0.93645709367424357</v>
      </c>
      <c r="N616" s="475">
        <f t="shared" si="306"/>
        <v>0.17451894694474168</v>
      </c>
      <c r="O616" s="475">
        <f t="shared" si="307"/>
        <v>0.65096210611051664</v>
      </c>
      <c r="P616" s="475">
        <f t="shared" si="308"/>
        <v>0.34903789388948336</v>
      </c>
      <c r="Q616" s="476">
        <f t="shared" si="309"/>
        <v>1.0471136816684501</v>
      </c>
      <c r="R616" s="477"/>
      <c r="S616" s="472"/>
      <c r="T616" s="472"/>
      <c r="U616" s="473"/>
      <c r="V616" s="478">
        <f t="shared" si="310"/>
        <v>18.383333333333333</v>
      </c>
      <c r="W616" s="478">
        <f t="shared" si="311"/>
        <v>1.196</v>
      </c>
      <c r="X616" s="479">
        <f t="shared" si="312"/>
        <v>23.478349211282595</v>
      </c>
      <c r="Y616" s="480" t="str">
        <f t="shared" si="313"/>
        <v>Accept</v>
      </c>
      <c r="Z616" s="479"/>
      <c r="AA616" s="479"/>
      <c r="AB616" s="481"/>
      <c r="AC616" s="481"/>
      <c r="AD616" s="479"/>
      <c r="AE616" s="481"/>
      <c r="AF616" s="464"/>
      <c r="AG616" s="482"/>
      <c r="AH616" s="482"/>
      <c r="AI616" s="483"/>
      <c r="AJ616" s="552"/>
      <c r="AK616" s="552"/>
      <c r="AL616" s="552"/>
    </row>
    <row r="617" spans="1:559" s="501" customFormat="1" ht="13.95" customHeight="1">
      <c r="A617" s="954"/>
      <c r="B617" s="484" t="s">
        <v>2997</v>
      </c>
      <c r="C617" s="485" t="s">
        <v>2090</v>
      </c>
      <c r="D617" s="485" t="s">
        <v>2095</v>
      </c>
      <c r="E617" s="485" t="s">
        <v>2096</v>
      </c>
      <c r="F617" s="486">
        <v>39.24</v>
      </c>
      <c r="G617" s="486">
        <v>1</v>
      </c>
      <c r="H617" s="486">
        <v>3.53</v>
      </c>
      <c r="I617" s="487">
        <f t="shared" si="321"/>
        <v>3</v>
      </c>
      <c r="J617" s="488">
        <f t="shared" si="321"/>
        <v>41.533333333333331</v>
      </c>
      <c r="K617" s="488">
        <f t="shared" si="321"/>
        <v>19.63072676528645</v>
      </c>
      <c r="L617" s="489">
        <f t="shared" si="321"/>
        <v>0.47264992211765133</v>
      </c>
      <c r="M617" s="490">
        <f t="shared" si="305"/>
        <v>0.11682365919272501</v>
      </c>
      <c r="N617" s="491">
        <f t="shared" si="306"/>
        <v>0.45349989739999863</v>
      </c>
      <c r="O617" s="491">
        <f t="shared" si="307"/>
        <v>9.3000205200002739E-2</v>
      </c>
      <c r="P617" s="491">
        <f t="shared" si="308"/>
        <v>0.90699979479999726</v>
      </c>
      <c r="Q617" s="492">
        <f t="shared" si="309"/>
        <v>2.7209993843999918</v>
      </c>
      <c r="R617" s="493"/>
      <c r="S617" s="488"/>
      <c r="T617" s="488"/>
      <c r="U617" s="489"/>
      <c r="V617" s="494">
        <f t="shared" si="310"/>
        <v>2.2933333333333294</v>
      </c>
      <c r="W617" s="494">
        <f t="shared" si="311"/>
        <v>1.196</v>
      </c>
      <c r="X617" s="495">
        <f t="shared" si="312"/>
        <v>23.478349211282595</v>
      </c>
      <c r="Y617" s="496" t="str">
        <f t="shared" si="313"/>
        <v>Accept</v>
      </c>
      <c r="Z617" s="495"/>
      <c r="AA617" s="495"/>
      <c r="AB617" s="497"/>
      <c r="AC617" s="497"/>
      <c r="AD617" s="495"/>
      <c r="AE617" s="497"/>
      <c r="AF617" s="498"/>
      <c r="AG617" s="499"/>
      <c r="AH617" s="499"/>
      <c r="AI617" s="500"/>
      <c r="AJ617" s="552"/>
      <c r="AK617" s="552"/>
      <c r="AL617" s="552"/>
      <c r="AM617" s="401"/>
      <c r="AN617" s="401"/>
      <c r="AO617" s="401"/>
      <c r="AP617" s="401"/>
      <c r="AQ617" s="401"/>
      <c r="AR617" s="401"/>
      <c r="AS617" s="401"/>
      <c r="AT617" s="401"/>
      <c r="AU617" s="401"/>
      <c r="AV617" s="401"/>
      <c r="AW617" s="401"/>
      <c r="AX617" s="401"/>
      <c r="AY617" s="401"/>
      <c r="AZ617" s="401"/>
      <c r="BA617" s="401"/>
      <c r="BB617" s="401"/>
      <c r="BC617" s="401"/>
      <c r="BD617" s="401"/>
      <c r="BE617" s="401"/>
      <c r="BF617" s="401"/>
      <c r="BG617" s="401"/>
      <c r="BH617" s="401"/>
      <c r="BI617" s="401"/>
      <c r="BJ617" s="401"/>
      <c r="BK617" s="401"/>
      <c r="BL617" s="401"/>
      <c r="BM617" s="401"/>
      <c r="BN617" s="401"/>
      <c r="BO617" s="401"/>
      <c r="BP617" s="401"/>
      <c r="BQ617" s="401"/>
      <c r="BR617" s="401"/>
      <c r="BS617" s="401"/>
      <c r="BT617" s="401"/>
      <c r="BU617" s="401"/>
      <c r="BV617" s="401"/>
      <c r="BW617" s="401"/>
      <c r="BX617" s="401"/>
      <c r="BY617" s="401"/>
      <c r="BZ617" s="401"/>
      <c r="CA617" s="401"/>
      <c r="CB617" s="401"/>
      <c r="CC617" s="401"/>
      <c r="CD617" s="401"/>
      <c r="CE617" s="401"/>
      <c r="CF617" s="401"/>
      <c r="CG617" s="401"/>
      <c r="CH617" s="401"/>
      <c r="CI617" s="401"/>
      <c r="CJ617" s="401"/>
      <c r="CK617" s="401"/>
      <c r="CL617" s="401"/>
      <c r="CM617" s="401"/>
      <c r="CN617" s="401"/>
      <c r="CO617" s="401"/>
      <c r="CP617" s="401"/>
      <c r="CQ617" s="401"/>
      <c r="CR617" s="401"/>
      <c r="CS617" s="401"/>
      <c r="CT617" s="401"/>
      <c r="CU617" s="401"/>
      <c r="CV617" s="401"/>
      <c r="CW617" s="401"/>
      <c r="CX617" s="401"/>
      <c r="CY617" s="401"/>
      <c r="CZ617" s="401"/>
      <c r="DA617" s="401"/>
      <c r="DB617" s="401"/>
      <c r="DC617" s="401"/>
      <c r="DD617" s="401"/>
      <c r="DE617" s="401"/>
      <c r="DF617" s="401"/>
      <c r="DG617" s="401"/>
      <c r="DH617" s="401"/>
      <c r="DI617" s="401"/>
      <c r="DJ617" s="401"/>
      <c r="DK617" s="401"/>
      <c r="DL617" s="401"/>
      <c r="DM617" s="401"/>
      <c r="DN617" s="401"/>
      <c r="DO617" s="401"/>
      <c r="DP617" s="401"/>
      <c r="DQ617" s="401"/>
      <c r="DR617" s="401"/>
      <c r="DS617" s="401"/>
      <c r="DT617" s="401"/>
      <c r="DU617" s="401"/>
      <c r="DV617" s="401"/>
      <c r="DW617" s="401"/>
      <c r="DX617" s="401"/>
      <c r="DY617" s="401"/>
      <c r="DZ617" s="401"/>
      <c r="EA617" s="401"/>
      <c r="EB617" s="401"/>
      <c r="EC617" s="401"/>
      <c r="ED617" s="401"/>
      <c r="EE617" s="401"/>
      <c r="EF617" s="401"/>
      <c r="EG617" s="401"/>
      <c r="EH617" s="401"/>
      <c r="EI617" s="401"/>
      <c r="EJ617" s="401"/>
      <c r="EK617" s="401"/>
      <c r="EL617" s="401"/>
      <c r="EM617" s="401"/>
      <c r="EN617" s="401"/>
      <c r="EO617" s="401"/>
      <c r="EP617" s="401"/>
      <c r="EQ617" s="401"/>
      <c r="ER617" s="401"/>
      <c r="ES617" s="401"/>
      <c r="ET617" s="401"/>
      <c r="EU617" s="401"/>
      <c r="EV617" s="401"/>
      <c r="EW617" s="401"/>
      <c r="EX617" s="401"/>
      <c r="EY617" s="401"/>
      <c r="EZ617" s="401"/>
      <c r="FA617" s="401"/>
      <c r="FB617" s="401"/>
      <c r="FC617" s="401"/>
      <c r="FD617" s="401"/>
      <c r="FE617" s="401"/>
      <c r="FF617" s="401"/>
      <c r="FG617" s="401"/>
      <c r="FH617" s="401"/>
      <c r="FI617" s="401"/>
      <c r="FJ617" s="401"/>
      <c r="FK617" s="401"/>
      <c r="FL617" s="401"/>
      <c r="FM617" s="401"/>
      <c r="FN617" s="401"/>
      <c r="FO617" s="401"/>
      <c r="FP617" s="401"/>
      <c r="FQ617" s="401"/>
      <c r="FR617" s="401"/>
      <c r="FS617" s="401"/>
      <c r="FT617" s="401"/>
      <c r="FU617" s="401"/>
      <c r="FV617" s="401"/>
      <c r="FW617" s="401"/>
      <c r="FX617" s="401"/>
      <c r="FY617" s="401"/>
      <c r="FZ617" s="401"/>
      <c r="GA617" s="401"/>
      <c r="GB617" s="401"/>
      <c r="GC617" s="401"/>
      <c r="GD617" s="401"/>
      <c r="GE617" s="401"/>
      <c r="GF617" s="401"/>
      <c r="GG617" s="401"/>
      <c r="GH617" s="401"/>
      <c r="GI617" s="401"/>
      <c r="GJ617" s="401"/>
      <c r="GK617" s="401"/>
      <c r="GL617" s="401"/>
      <c r="GM617" s="401"/>
      <c r="GN617" s="401"/>
      <c r="GO617" s="401"/>
      <c r="GP617" s="401"/>
      <c r="GQ617" s="401"/>
      <c r="GR617" s="401"/>
      <c r="GS617" s="401"/>
      <c r="GT617" s="401"/>
      <c r="GU617" s="401"/>
      <c r="GV617" s="401"/>
      <c r="GW617" s="401"/>
      <c r="GX617" s="401"/>
      <c r="GY617" s="401"/>
      <c r="GZ617" s="401"/>
      <c r="HA617" s="401"/>
      <c r="HB617" s="401"/>
      <c r="HC617" s="401"/>
      <c r="HD617" s="401"/>
      <c r="HE617" s="401"/>
      <c r="HF617" s="401"/>
      <c r="HG617" s="401"/>
      <c r="HH617" s="401"/>
      <c r="HI617" s="401"/>
      <c r="HJ617" s="401"/>
      <c r="HK617" s="401"/>
      <c r="HL617" s="401"/>
      <c r="HM617" s="401"/>
      <c r="HN617" s="401"/>
      <c r="HO617" s="401"/>
      <c r="HP617" s="401"/>
      <c r="HQ617" s="401"/>
      <c r="HR617" s="401"/>
      <c r="HS617" s="401"/>
      <c r="HT617" s="401"/>
      <c r="HU617" s="401"/>
      <c r="HV617" s="401"/>
      <c r="HW617" s="401"/>
      <c r="HX617" s="401"/>
      <c r="HY617" s="401"/>
      <c r="HZ617" s="401"/>
      <c r="IA617" s="401"/>
      <c r="IB617" s="401"/>
      <c r="IC617" s="401"/>
      <c r="ID617" s="401"/>
      <c r="IE617" s="401"/>
      <c r="IF617" s="401"/>
      <c r="IG617" s="401"/>
      <c r="IH617" s="401"/>
      <c r="II617" s="401"/>
      <c r="IJ617" s="401"/>
      <c r="IK617" s="401"/>
      <c r="IL617" s="401"/>
      <c r="IM617" s="401"/>
      <c r="IN617" s="401"/>
      <c r="IO617" s="401"/>
      <c r="IP617" s="401"/>
      <c r="IQ617" s="401"/>
      <c r="IR617" s="401"/>
      <c r="IS617" s="401"/>
      <c r="IT617" s="401"/>
      <c r="IU617" s="401"/>
      <c r="IV617" s="401"/>
      <c r="IW617" s="401"/>
      <c r="IX617" s="401"/>
      <c r="IY617" s="401"/>
      <c r="IZ617" s="401"/>
      <c r="JA617" s="401"/>
      <c r="JB617" s="401"/>
      <c r="JC617" s="401"/>
      <c r="JD617" s="401"/>
      <c r="JE617" s="401"/>
      <c r="JF617" s="401"/>
      <c r="JG617" s="401"/>
      <c r="JH617" s="401"/>
      <c r="JI617" s="401"/>
      <c r="JJ617" s="401"/>
      <c r="JK617" s="401"/>
      <c r="JL617" s="401"/>
      <c r="JM617" s="401"/>
      <c r="JN617" s="401"/>
      <c r="JO617" s="401"/>
      <c r="JP617" s="401"/>
      <c r="JQ617" s="401"/>
      <c r="JR617" s="401"/>
      <c r="JS617" s="401"/>
      <c r="JT617" s="401"/>
      <c r="JU617" s="401"/>
      <c r="JV617" s="401"/>
      <c r="JW617" s="401"/>
      <c r="JX617" s="401"/>
      <c r="JY617" s="401"/>
      <c r="JZ617" s="401"/>
      <c r="KA617" s="401"/>
      <c r="KB617" s="401"/>
      <c r="KC617" s="401"/>
      <c r="KD617" s="401"/>
      <c r="KE617" s="401"/>
      <c r="KF617" s="401"/>
      <c r="KG617" s="401"/>
      <c r="KH617" s="401"/>
      <c r="KI617" s="401"/>
      <c r="KJ617" s="401"/>
      <c r="KK617" s="401"/>
      <c r="KL617" s="401"/>
      <c r="KM617" s="401"/>
      <c r="KN617" s="401"/>
      <c r="KO617" s="401"/>
      <c r="KP617" s="401"/>
      <c r="KQ617" s="401"/>
      <c r="KR617" s="401"/>
      <c r="KS617" s="401"/>
      <c r="KT617" s="401"/>
      <c r="KU617" s="401"/>
      <c r="KV617" s="401"/>
      <c r="KW617" s="401"/>
      <c r="KX617" s="401"/>
      <c r="KY617" s="401"/>
      <c r="KZ617" s="401"/>
      <c r="LA617" s="401"/>
      <c r="LB617" s="401"/>
      <c r="LC617" s="401"/>
      <c r="LD617" s="401"/>
      <c r="LE617" s="401"/>
      <c r="LF617" s="401"/>
      <c r="LG617" s="401"/>
      <c r="LH617" s="401"/>
      <c r="LI617" s="401"/>
      <c r="LJ617" s="401"/>
      <c r="LK617" s="401"/>
      <c r="LL617" s="401"/>
      <c r="LM617" s="401"/>
      <c r="LN617" s="401"/>
      <c r="LO617" s="401"/>
      <c r="LP617" s="401"/>
      <c r="LQ617" s="401"/>
      <c r="LR617" s="401"/>
      <c r="LS617" s="401"/>
      <c r="LT617" s="401"/>
      <c r="LU617" s="401"/>
      <c r="LV617" s="401"/>
      <c r="LW617" s="401"/>
      <c r="LX617" s="401"/>
      <c r="LY617" s="401"/>
      <c r="LZ617" s="401"/>
      <c r="MA617" s="401"/>
      <c r="MB617" s="401"/>
      <c r="MC617" s="401"/>
      <c r="MD617" s="401"/>
      <c r="ME617" s="401"/>
      <c r="MF617" s="401"/>
      <c r="MG617" s="401"/>
      <c r="MH617" s="401"/>
      <c r="MI617" s="401"/>
      <c r="MJ617" s="401"/>
      <c r="MK617" s="401"/>
      <c r="ML617" s="401"/>
      <c r="MM617" s="401"/>
      <c r="MN617" s="401"/>
      <c r="MO617" s="401"/>
      <c r="MP617" s="401"/>
      <c r="MQ617" s="401"/>
      <c r="MR617" s="401"/>
      <c r="MS617" s="401"/>
      <c r="MT617" s="401"/>
      <c r="MU617" s="401"/>
      <c r="MV617" s="401"/>
      <c r="MW617" s="401"/>
      <c r="MX617" s="401"/>
      <c r="MY617" s="401"/>
      <c r="MZ617" s="401"/>
      <c r="NA617" s="401"/>
      <c r="NB617" s="401"/>
      <c r="NC617" s="401"/>
      <c r="ND617" s="401"/>
      <c r="NE617" s="401"/>
      <c r="NF617" s="401"/>
      <c r="NG617" s="401"/>
      <c r="NH617" s="401"/>
      <c r="NI617" s="401"/>
      <c r="NJ617" s="401"/>
      <c r="NK617" s="401"/>
      <c r="NL617" s="401"/>
      <c r="NM617" s="401"/>
      <c r="NN617" s="401"/>
      <c r="NO617" s="401"/>
      <c r="NP617" s="401"/>
      <c r="NQ617" s="401"/>
      <c r="NR617" s="401"/>
      <c r="NS617" s="401"/>
      <c r="NT617" s="401"/>
      <c r="NU617" s="401"/>
      <c r="NV617" s="401"/>
      <c r="NW617" s="401"/>
      <c r="NX617" s="401"/>
      <c r="NY617" s="401"/>
      <c r="NZ617" s="401"/>
      <c r="OA617" s="401"/>
      <c r="OB617" s="401"/>
      <c r="OC617" s="401"/>
      <c r="OD617" s="401"/>
      <c r="OE617" s="401"/>
      <c r="OF617" s="401"/>
      <c r="OG617" s="401"/>
      <c r="OH617" s="401"/>
      <c r="OI617" s="401"/>
      <c r="OJ617" s="401"/>
      <c r="OK617" s="401"/>
      <c r="OL617" s="401"/>
      <c r="OM617" s="401"/>
      <c r="ON617" s="401"/>
      <c r="OO617" s="401"/>
      <c r="OP617" s="401"/>
      <c r="OQ617" s="401"/>
      <c r="OR617" s="401"/>
      <c r="OS617" s="401"/>
      <c r="OT617" s="401"/>
      <c r="OU617" s="401"/>
      <c r="OV617" s="401"/>
      <c r="OW617" s="401"/>
      <c r="OX617" s="401"/>
      <c r="OY617" s="401"/>
      <c r="OZ617" s="401"/>
      <c r="PA617" s="401"/>
      <c r="PB617" s="401"/>
      <c r="PC617" s="401"/>
      <c r="PD617" s="401"/>
      <c r="PE617" s="401"/>
      <c r="PF617" s="401"/>
      <c r="PG617" s="401"/>
      <c r="PH617" s="401"/>
      <c r="PI617" s="401"/>
      <c r="PJ617" s="401"/>
      <c r="PK617" s="401"/>
      <c r="PL617" s="401"/>
      <c r="PM617" s="401"/>
      <c r="PN617" s="401"/>
      <c r="PO617" s="401"/>
      <c r="PP617" s="401"/>
      <c r="PQ617" s="401"/>
      <c r="PR617" s="401"/>
      <c r="PS617" s="401"/>
      <c r="PT617" s="401"/>
      <c r="PU617" s="401"/>
      <c r="PV617" s="401"/>
      <c r="PW617" s="401"/>
      <c r="PX617" s="401"/>
      <c r="PY617" s="401"/>
      <c r="PZ617" s="401"/>
      <c r="QA617" s="401"/>
      <c r="QB617" s="401"/>
      <c r="QC617" s="401"/>
      <c r="QD617" s="401"/>
      <c r="QE617" s="401"/>
      <c r="QF617" s="401"/>
      <c r="QG617" s="401"/>
      <c r="QH617" s="401"/>
      <c r="QI617" s="401"/>
      <c r="QJ617" s="401"/>
      <c r="QK617" s="401"/>
      <c r="QL617" s="401"/>
      <c r="QM617" s="401"/>
      <c r="QN617" s="401"/>
      <c r="QO617" s="401"/>
      <c r="QP617" s="401"/>
      <c r="QQ617" s="401"/>
      <c r="QR617" s="401"/>
      <c r="QS617" s="401"/>
      <c r="QT617" s="401"/>
      <c r="QU617" s="401"/>
      <c r="QV617" s="401"/>
      <c r="QW617" s="401"/>
      <c r="QX617" s="401"/>
      <c r="QY617" s="401"/>
      <c r="QZ617" s="401"/>
      <c r="RA617" s="401"/>
      <c r="RB617" s="401"/>
      <c r="RC617" s="401"/>
      <c r="RD617" s="401"/>
      <c r="RE617" s="401"/>
      <c r="RF617" s="401"/>
      <c r="RG617" s="401"/>
      <c r="RH617" s="401"/>
      <c r="RI617" s="401"/>
      <c r="RJ617" s="401"/>
      <c r="RK617" s="401"/>
      <c r="RL617" s="401"/>
      <c r="RM617" s="401"/>
      <c r="RN617" s="401"/>
      <c r="RO617" s="401"/>
      <c r="RP617" s="401"/>
      <c r="RQ617" s="401"/>
      <c r="RR617" s="401"/>
      <c r="RS617" s="401"/>
      <c r="RT617" s="401"/>
      <c r="RU617" s="401"/>
      <c r="RV617" s="401"/>
      <c r="RW617" s="401"/>
      <c r="RX617" s="401"/>
      <c r="RY617" s="401"/>
      <c r="RZ617" s="401"/>
      <c r="SA617" s="401"/>
      <c r="SB617" s="401"/>
      <c r="SC617" s="401"/>
      <c r="SD617" s="401"/>
      <c r="SE617" s="401"/>
      <c r="SF617" s="401"/>
      <c r="SG617" s="401"/>
      <c r="SH617" s="401"/>
      <c r="SI617" s="401"/>
      <c r="SJ617" s="401"/>
      <c r="SK617" s="401"/>
      <c r="SL617" s="401"/>
      <c r="SM617" s="401"/>
      <c r="SN617" s="401"/>
      <c r="SO617" s="401"/>
      <c r="SP617" s="401"/>
      <c r="SQ617" s="401"/>
      <c r="SR617" s="401"/>
      <c r="SS617" s="401"/>
      <c r="ST617" s="401"/>
      <c r="SU617" s="401"/>
      <c r="SV617" s="401"/>
      <c r="SW617" s="401"/>
      <c r="SX617" s="401"/>
      <c r="SY617" s="401"/>
      <c r="SZ617" s="401"/>
      <c r="TA617" s="401"/>
      <c r="TB617" s="401"/>
      <c r="TC617" s="401"/>
      <c r="TD617" s="401"/>
      <c r="TE617" s="401"/>
      <c r="TF617" s="401"/>
      <c r="TG617" s="401"/>
      <c r="TH617" s="401"/>
      <c r="TI617" s="401"/>
      <c r="TJ617" s="401"/>
      <c r="TK617" s="401"/>
      <c r="TL617" s="401"/>
      <c r="TM617" s="401"/>
      <c r="TN617" s="401"/>
      <c r="TO617" s="401"/>
      <c r="TP617" s="401"/>
      <c r="TQ617" s="401"/>
      <c r="TR617" s="401"/>
      <c r="TS617" s="401"/>
      <c r="TT617" s="401"/>
      <c r="TU617" s="401"/>
      <c r="TV617" s="401"/>
      <c r="TW617" s="401"/>
      <c r="TX617" s="401"/>
      <c r="TY617" s="401"/>
      <c r="TZ617" s="401"/>
      <c r="UA617" s="401"/>
      <c r="UB617" s="401"/>
      <c r="UC617" s="401"/>
      <c r="UD617" s="401"/>
      <c r="UE617" s="401"/>
      <c r="UF617" s="401"/>
      <c r="UG617" s="401"/>
      <c r="UH617" s="401"/>
      <c r="UI617" s="401"/>
      <c r="UJ617" s="401"/>
      <c r="UK617" s="401"/>
      <c r="UL617" s="401"/>
      <c r="UM617" s="401"/>
    </row>
    <row r="618" spans="1:559" s="467" customFormat="1" ht="13.95" customHeight="1">
      <c r="A618" s="952" t="s">
        <v>2014</v>
      </c>
      <c r="B618" s="450" t="s">
        <v>2097</v>
      </c>
      <c r="C618" s="451" t="s">
        <v>833</v>
      </c>
      <c r="D618" s="451" t="s">
        <v>2098</v>
      </c>
      <c r="E618" s="451" t="s">
        <v>2099</v>
      </c>
      <c r="F618" s="452">
        <v>53.56</v>
      </c>
      <c r="G618" s="452">
        <v>1.49</v>
      </c>
      <c r="H618" s="452">
        <v>4.87</v>
      </c>
      <c r="I618" s="502">
        <f>COUNT(F618:F624)</f>
        <v>7</v>
      </c>
      <c r="J618" s="458">
        <f>AVERAGE(F618:F624)</f>
        <v>75.222857142857137</v>
      </c>
      <c r="K618" s="458">
        <f>STDEV(F618:F624)</f>
        <v>14.940462637064654</v>
      </c>
      <c r="L618" s="459">
        <f>K618/J618</f>
        <v>0.19861599525116336</v>
      </c>
      <c r="M618" s="454">
        <f t="shared" si="305"/>
        <v>1.4499455384410525</v>
      </c>
      <c r="N618" s="455">
        <f t="shared" si="306"/>
        <v>7.3536853515496756E-2</v>
      </c>
      <c r="O618" s="455">
        <f t="shared" si="307"/>
        <v>0.85292629296900646</v>
      </c>
      <c r="P618" s="455">
        <f t="shared" si="308"/>
        <v>0.14707370703099351</v>
      </c>
      <c r="Q618" s="456">
        <f t="shared" si="309"/>
        <v>1.0295159492169546</v>
      </c>
      <c r="R618" s="457">
        <f>COUNT(F618:F624)</f>
        <v>7</v>
      </c>
      <c r="S618" s="458">
        <f>AVERAGE(F618:F624)</f>
        <v>75.222857142857137</v>
      </c>
      <c r="T618" s="458">
        <f>STDEV(F618:F624)</f>
        <v>14.940462637064654</v>
      </c>
      <c r="U618" s="459">
        <f>T618/S618</f>
        <v>0.19861599525116336</v>
      </c>
      <c r="V618" s="460">
        <f t="shared" si="310"/>
        <v>21.662857142857135</v>
      </c>
      <c r="W618" s="460">
        <f t="shared" si="311"/>
        <v>1.6930000000000001</v>
      </c>
      <c r="X618" s="461">
        <f t="shared" si="312"/>
        <v>25.294203244550459</v>
      </c>
      <c r="Y618" s="462" t="str">
        <f t="shared" si="313"/>
        <v>Accept</v>
      </c>
      <c r="Z618" s="461"/>
      <c r="AA618" s="461"/>
      <c r="AB618" s="463"/>
      <c r="AC618" s="463"/>
      <c r="AD618" s="461"/>
      <c r="AE618" s="463"/>
      <c r="AF618" s="464">
        <f>COUNT(F618:F624)</f>
        <v>7</v>
      </c>
      <c r="AG618" s="465">
        <f>AVERAGE(F618:F624)</f>
        <v>75.222857142857137</v>
      </c>
      <c r="AH618" s="465">
        <f>STDEV(F618:F624)</f>
        <v>14.940462637064654</v>
      </c>
      <c r="AI618" s="466">
        <f>AH618/AG618</f>
        <v>0.19861599525116336</v>
      </c>
      <c r="AJ618" s="552"/>
      <c r="AK618" s="552"/>
      <c r="AL618" s="552"/>
      <c r="AM618" s="401"/>
      <c r="AN618" s="401"/>
      <c r="AO618" s="401"/>
      <c r="AP618" s="401"/>
      <c r="AQ618" s="401"/>
      <c r="AR618" s="401"/>
      <c r="AS618" s="401"/>
      <c r="AT618" s="401"/>
      <c r="AU618" s="401"/>
      <c r="AV618" s="401"/>
      <c r="AW618" s="401"/>
      <c r="AX618" s="401"/>
      <c r="AY618" s="401"/>
      <c r="AZ618" s="401"/>
      <c r="BA618" s="401"/>
      <c r="BB618" s="401"/>
      <c r="BC618" s="401"/>
      <c r="BD618" s="401"/>
      <c r="BE618" s="401"/>
      <c r="BF618" s="401"/>
      <c r="BG618" s="401"/>
      <c r="BH618" s="401"/>
      <c r="BI618" s="401"/>
      <c r="BJ618" s="401"/>
      <c r="BK618" s="401"/>
      <c r="BL618" s="401"/>
      <c r="BM618" s="401"/>
      <c r="BN618" s="401"/>
      <c r="BO618" s="401"/>
      <c r="BP618" s="401"/>
      <c r="BQ618" s="401"/>
      <c r="BR618" s="401"/>
      <c r="BS618" s="401"/>
      <c r="BT618" s="401"/>
      <c r="BU618" s="401"/>
      <c r="BV618" s="401"/>
      <c r="BW618" s="401"/>
      <c r="BX618" s="401"/>
      <c r="BY618" s="401"/>
      <c r="BZ618" s="401"/>
      <c r="CA618" s="401"/>
      <c r="CB618" s="401"/>
      <c r="CC618" s="401"/>
      <c r="CD618" s="401"/>
      <c r="CE618" s="401"/>
      <c r="CF618" s="401"/>
      <c r="CG618" s="401"/>
      <c r="CH618" s="401"/>
      <c r="CI618" s="401"/>
      <c r="CJ618" s="401"/>
      <c r="CK618" s="401"/>
      <c r="CL618" s="401"/>
      <c r="CM618" s="401"/>
      <c r="CN618" s="401"/>
      <c r="CO618" s="401"/>
      <c r="CP618" s="401"/>
      <c r="CQ618" s="401"/>
      <c r="CR618" s="401"/>
      <c r="CS618" s="401"/>
      <c r="CT618" s="401"/>
      <c r="CU618" s="401"/>
      <c r="CV618" s="401"/>
      <c r="CW618" s="401"/>
      <c r="CX618" s="401"/>
      <c r="CY618" s="401"/>
      <c r="CZ618" s="401"/>
      <c r="DA618" s="401"/>
      <c r="DB618" s="401"/>
      <c r="DC618" s="401"/>
      <c r="DD618" s="401"/>
      <c r="DE618" s="401"/>
      <c r="DF618" s="401"/>
      <c r="DG618" s="401"/>
      <c r="DH618" s="401"/>
      <c r="DI618" s="401"/>
      <c r="DJ618" s="401"/>
      <c r="DK618" s="401"/>
      <c r="DL618" s="401"/>
      <c r="DM618" s="401"/>
      <c r="DN618" s="401"/>
      <c r="DO618" s="401"/>
      <c r="DP618" s="401"/>
      <c r="DQ618" s="401"/>
      <c r="DR618" s="401"/>
      <c r="DS618" s="401"/>
      <c r="DT618" s="401"/>
      <c r="DU618" s="401"/>
      <c r="DV618" s="401"/>
      <c r="DW618" s="401"/>
      <c r="DX618" s="401"/>
      <c r="DY618" s="401"/>
      <c r="DZ618" s="401"/>
      <c r="EA618" s="401"/>
      <c r="EB618" s="401"/>
      <c r="EC618" s="401"/>
      <c r="ED618" s="401"/>
      <c r="EE618" s="401"/>
      <c r="EF618" s="401"/>
      <c r="EG618" s="401"/>
      <c r="EH618" s="401"/>
      <c r="EI618" s="401"/>
      <c r="EJ618" s="401"/>
      <c r="EK618" s="401"/>
      <c r="EL618" s="401"/>
      <c r="EM618" s="401"/>
      <c r="EN618" s="401"/>
      <c r="EO618" s="401"/>
      <c r="EP618" s="401"/>
      <c r="EQ618" s="401"/>
      <c r="ER618" s="401"/>
      <c r="ES618" s="401"/>
      <c r="ET618" s="401"/>
      <c r="EU618" s="401"/>
      <c r="EV618" s="401"/>
      <c r="EW618" s="401"/>
      <c r="EX618" s="401"/>
      <c r="EY618" s="401"/>
      <c r="EZ618" s="401"/>
      <c r="FA618" s="401"/>
      <c r="FB618" s="401"/>
      <c r="FC618" s="401"/>
      <c r="FD618" s="401"/>
      <c r="FE618" s="401"/>
      <c r="FF618" s="401"/>
      <c r="FG618" s="401"/>
      <c r="FH618" s="401"/>
      <c r="FI618" s="401"/>
      <c r="FJ618" s="401"/>
      <c r="FK618" s="401"/>
      <c r="FL618" s="401"/>
      <c r="FM618" s="401"/>
      <c r="FN618" s="401"/>
      <c r="FO618" s="401"/>
      <c r="FP618" s="401"/>
      <c r="FQ618" s="401"/>
      <c r="FR618" s="401"/>
      <c r="FS618" s="401"/>
      <c r="FT618" s="401"/>
      <c r="FU618" s="401"/>
      <c r="FV618" s="401"/>
      <c r="FW618" s="401"/>
      <c r="FX618" s="401"/>
      <c r="FY618" s="401"/>
      <c r="FZ618" s="401"/>
      <c r="GA618" s="401"/>
      <c r="GB618" s="401"/>
      <c r="GC618" s="401"/>
      <c r="GD618" s="401"/>
      <c r="GE618" s="401"/>
      <c r="GF618" s="401"/>
      <c r="GG618" s="401"/>
      <c r="GH618" s="401"/>
      <c r="GI618" s="401"/>
      <c r="GJ618" s="401"/>
      <c r="GK618" s="401"/>
      <c r="GL618" s="401"/>
      <c r="GM618" s="401"/>
      <c r="GN618" s="401"/>
      <c r="GO618" s="401"/>
      <c r="GP618" s="401"/>
      <c r="GQ618" s="401"/>
      <c r="GR618" s="401"/>
      <c r="GS618" s="401"/>
      <c r="GT618" s="401"/>
      <c r="GU618" s="401"/>
      <c r="GV618" s="401"/>
      <c r="GW618" s="401"/>
      <c r="GX618" s="401"/>
      <c r="GY618" s="401"/>
      <c r="GZ618" s="401"/>
      <c r="HA618" s="401"/>
      <c r="HB618" s="401"/>
      <c r="HC618" s="401"/>
      <c r="HD618" s="401"/>
      <c r="HE618" s="401"/>
      <c r="HF618" s="401"/>
      <c r="HG618" s="401"/>
      <c r="HH618" s="401"/>
      <c r="HI618" s="401"/>
      <c r="HJ618" s="401"/>
      <c r="HK618" s="401"/>
      <c r="HL618" s="401"/>
      <c r="HM618" s="401"/>
      <c r="HN618" s="401"/>
      <c r="HO618" s="401"/>
      <c r="HP618" s="401"/>
      <c r="HQ618" s="401"/>
      <c r="HR618" s="401"/>
      <c r="HS618" s="401"/>
      <c r="HT618" s="401"/>
      <c r="HU618" s="401"/>
      <c r="HV618" s="401"/>
      <c r="HW618" s="401"/>
      <c r="HX618" s="401"/>
      <c r="HY618" s="401"/>
      <c r="HZ618" s="401"/>
      <c r="IA618" s="401"/>
      <c r="IB618" s="401"/>
      <c r="IC618" s="401"/>
      <c r="ID618" s="401"/>
      <c r="IE618" s="401"/>
      <c r="IF618" s="401"/>
      <c r="IG618" s="401"/>
      <c r="IH618" s="401"/>
      <c r="II618" s="401"/>
      <c r="IJ618" s="401"/>
      <c r="IK618" s="401"/>
      <c r="IL618" s="401"/>
      <c r="IM618" s="401"/>
      <c r="IN618" s="401"/>
      <c r="IO618" s="401"/>
      <c r="IP618" s="401"/>
      <c r="IQ618" s="401"/>
      <c r="IR618" s="401"/>
      <c r="IS618" s="401"/>
      <c r="IT618" s="401"/>
      <c r="IU618" s="401"/>
      <c r="IV618" s="401"/>
      <c r="IW618" s="401"/>
      <c r="IX618" s="401"/>
      <c r="IY618" s="401"/>
      <c r="IZ618" s="401"/>
      <c r="JA618" s="401"/>
      <c r="JB618" s="401"/>
      <c r="JC618" s="401"/>
      <c r="JD618" s="401"/>
      <c r="JE618" s="401"/>
      <c r="JF618" s="401"/>
      <c r="JG618" s="401"/>
      <c r="JH618" s="401"/>
      <c r="JI618" s="401"/>
      <c r="JJ618" s="401"/>
      <c r="JK618" s="401"/>
      <c r="JL618" s="401"/>
      <c r="JM618" s="401"/>
      <c r="JN618" s="401"/>
      <c r="JO618" s="401"/>
      <c r="JP618" s="401"/>
      <c r="JQ618" s="401"/>
      <c r="JR618" s="401"/>
      <c r="JS618" s="401"/>
      <c r="JT618" s="401"/>
      <c r="JU618" s="401"/>
      <c r="JV618" s="401"/>
      <c r="JW618" s="401"/>
      <c r="JX618" s="401"/>
      <c r="JY618" s="401"/>
      <c r="JZ618" s="401"/>
      <c r="KA618" s="401"/>
      <c r="KB618" s="401"/>
      <c r="KC618" s="401"/>
      <c r="KD618" s="401"/>
      <c r="KE618" s="401"/>
      <c r="KF618" s="401"/>
      <c r="KG618" s="401"/>
      <c r="KH618" s="401"/>
      <c r="KI618" s="401"/>
      <c r="KJ618" s="401"/>
      <c r="KK618" s="401"/>
      <c r="KL618" s="401"/>
      <c r="KM618" s="401"/>
      <c r="KN618" s="401"/>
      <c r="KO618" s="401"/>
      <c r="KP618" s="401"/>
      <c r="KQ618" s="401"/>
      <c r="KR618" s="401"/>
      <c r="KS618" s="401"/>
      <c r="KT618" s="401"/>
      <c r="KU618" s="401"/>
      <c r="KV618" s="401"/>
      <c r="KW618" s="401"/>
      <c r="KX618" s="401"/>
      <c r="KY618" s="401"/>
      <c r="KZ618" s="401"/>
      <c r="LA618" s="401"/>
      <c r="LB618" s="401"/>
      <c r="LC618" s="401"/>
      <c r="LD618" s="401"/>
      <c r="LE618" s="401"/>
      <c r="LF618" s="401"/>
      <c r="LG618" s="401"/>
      <c r="LH618" s="401"/>
      <c r="LI618" s="401"/>
      <c r="LJ618" s="401"/>
      <c r="LK618" s="401"/>
      <c r="LL618" s="401"/>
      <c r="LM618" s="401"/>
      <c r="LN618" s="401"/>
      <c r="LO618" s="401"/>
      <c r="LP618" s="401"/>
      <c r="LQ618" s="401"/>
      <c r="LR618" s="401"/>
      <c r="LS618" s="401"/>
      <c r="LT618" s="401"/>
      <c r="LU618" s="401"/>
      <c r="LV618" s="401"/>
      <c r="LW618" s="401"/>
      <c r="LX618" s="401"/>
      <c r="LY618" s="401"/>
      <c r="LZ618" s="401"/>
      <c r="MA618" s="401"/>
      <c r="MB618" s="401"/>
      <c r="MC618" s="401"/>
      <c r="MD618" s="401"/>
      <c r="ME618" s="401"/>
      <c r="MF618" s="401"/>
      <c r="MG618" s="401"/>
      <c r="MH618" s="401"/>
      <c r="MI618" s="401"/>
      <c r="MJ618" s="401"/>
      <c r="MK618" s="401"/>
      <c r="ML618" s="401"/>
      <c r="MM618" s="401"/>
      <c r="MN618" s="401"/>
      <c r="MO618" s="401"/>
      <c r="MP618" s="401"/>
      <c r="MQ618" s="401"/>
      <c r="MR618" s="401"/>
      <c r="MS618" s="401"/>
      <c r="MT618" s="401"/>
      <c r="MU618" s="401"/>
      <c r="MV618" s="401"/>
      <c r="MW618" s="401"/>
      <c r="MX618" s="401"/>
      <c r="MY618" s="401"/>
      <c r="MZ618" s="401"/>
      <c r="NA618" s="401"/>
      <c r="NB618" s="401"/>
      <c r="NC618" s="401"/>
      <c r="ND618" s="401"/>
      <c r="NE618" s="401"/>
      <c r="NF618" s="401"/>
      <c r="NG618" s="401"/>
      <c r="NH618" s="401"/>
      <c r="NI618" s="401"/>
      <c r="NJ618" s="401"/>
      <c r="NK618" s="401"/>
      <c r="NL618" s="401"/>
      <c r="NM618" s="401"/>
      <c r="NN618" s="401"/>
      <c r="NO618" s="401"/>
      <c r="NP618" s="401"/>
      <c r="NQ618" s="401"/>
      <c r="NR618" s="401"/>
      <c r="NS618" s="401"/>
      <c r="NT618" s="401"/>
      <c r="NU618" s="401"/>
      <c r="NV618" s="401"/>
      <c r="NW618" s="401"/>
      <c r="NX618" s="401"/>
      <c r="NY618" s="401"/>
      <c r="NZ618" s="401"/>
      <c r="OA618" s="401"/>
      <c r="OB618" s="401"/>
      <c r="OC618" s="401"/>
      <c r="OD618" s="401"/>
      <c r="OE618" s="401"/>
      <c r="OF618" s="401"/>
      <c r="OG618" s="401"/>
      <c r="OH618" s="401"/>
      <c r="OI618" s="401"/>
      <c r="OJ618" s="401"/>
      <c r="OK618" s="401"/>
      <c r="OL618" s="401"/>
      <c r="OM618" s="401"/>
      <c r="ON618" s="401"/>
      <c r="OO618" s="401"/>
      <c r="OP618" s="401"/>
      <c r="OQ618" s="401"/>
      <c r="OR618" s="401"/>
      <c r="OS618" s="401"/>
      <c r="OT618" s="401"/>
      <c r="OU618" s="401"/>
      <c r="OV618" s="401"/>
      <c r="OW618" s="401"/>
      <c r="OX618" s="401"/>
      <c r="OY618" s="401"/>
      <c r="OZ618" s="401"/>
      <c r="PA618" s="401"/>
      <c r="PB618" s="401"/>
      <c r="PC618" s="401"/>
      <c r="PD618" s="401"/>
      <c r="PE618" s="401"/>
      <c r="PF618" s="401"/>
      <c r="PG618" s="401"/>
      <c r="PH618" s="401"/>
      <c r="PI618" s="401"/>
      <c r="PJ618" s="401"/>
      <c r="PK618" s="401"/>
      <c r="PL618" s="401"/>
      <c r="PM618" s="401"/>
      <c r="PN618" s="401"/>
      <c r="PO618" s="401"/>
      <c r="PP618" s="401"/>
      <c r="PQ618" s="401"/>
      <c r="PR618" s="401"/>
      <c r="PS618" s="401"/>
      <c r="PT618" s="401"/>
      <c r="PU618" s="401"/>
      <c r="PV618" s="401"/>
      <c r="PW618" s="401"/>
      <c r="PX618" s="401"/>
      <c r="PY618" s="401"/>
      <c r="PZ618" s="401"/>
      <c r="QA618" s="401"/>
      <c r="QB618" s="401"/>
      <c r="QC618" s="401"/>
      <c r="QD618" s="401"/>
      <c r="QE618" s="401"/>
      <c r="QF618" s="401"/>
      <c r="QG618" s="401"/>
      <c r="QH618" s="401"/>
      <c r="QI618" s="401"/>
      <c r="QJ618" s="401"/>
      <c r="QK618" s="401"/>
      <c r="QL618" s="401"/>
      <c r="QM618" s="401"/>
      <c r="QN618" s="401"/>
      <c r="QO618" s="401"/>
      <c r="QP618" s="401"/>
      <c r="QQ618" s="401"/>
      <c r="QR618" s="401"/>
      <c r="QS618" s="401"/>
      <c r="QT618" s="401"/>
      <c r="QU618" s="401"/>
      <c r="QV618" s="401"/>
      <c r="QW618" s="401"/>
      <c r="QX618" s="401"/>
      <c r="QY618" s="401"/>
      <c r="QZ618" s="401"/>
      <c r="RA618" s="401"/>
      <c r="RB618" s="401"/>
      <c r="RC618" s="401"/>
      <c r="RD618" s="401"/>
      <c r="RE618" s="401"/>
      <c r="RF618" s="401"/>
      <c r="RG618" s="401"/>
      <c r="RH618" s="401"/>
      <c r="RI618" s="401"/>
      <c r="RJ618" s="401"/>
      <c r="RK618" s="401"/>
      <c r="RL618" s="401"/>
      <c r="RM618" s="401"/>
      <c r="RN618" s="401"/>
      <c r="RO618" s="401"/>
      <c r="RP618" s="401"/>
      <c r="RQ618" s="401"/>
      <c r="RR618" s="401"/>
      <c r="RS618" s="401"/>
      <c r="RT618" s="401"/>
      <c r="RU618" s="401"/>
      <c r="RV618" s="401"/>
      <c r="RW618" s="401"/>
      <c r="RX618" s="401"/>
      <c r="RY618" s="401"/>
      <c r="RZ618" s="401"/>
      <c r="SA618" s="401"/>
      <c r="SB618" s="401"/>
      <c r="SC618" s="401"/>
      <c r="SD618" s="401"/>
      <c r="SE618" s="401"/>
      <c r="SF618" s="401"/>
      <c r="SG618" s="401"/>
      <c r="SH618" s="401"/>
      <c r="SI618" s="401"/>
      <c r="SJ618" s="401"/>
      <c r="SK618" s="401"/>
      <c r="SL618" s="401"/>
      <c r="SM618" s="401"/>
      <c r="SN618" s="401"/>
      <c r="SO618" s="401"/>
      <c r="SP618" s="401"/>
      <c r="SQ618" s="401"/>
      <c r="SR618" s="401"/>
      <c r="SS618" s="401"/>
      <c r="ST618" s="401"/>
      <c r="SU618" s="401"/>
      <c r="SV618" s="401"/>
      <c r="SW618" s="401"/>
      <c r="SX618" s="401"/>
      <c r="SY618" s="401"/>
      <c r="SZ618" s="401"/>
      <c r="TA618" s="401"/>
      <c r="TB618" s="401"/>
      <c r="TC618" s="401"/>
      <c r="TD618" s="401"/>
      <c r="TE618" s="401"/>
      <c r="TF618" s="401"/>
      <c r="TG618" s="401"/>
      <c r="TH618" s="401"/>
      <c r="TI618" s="401"/>
      <c r="TJ618" s="401"/>
      <c r="TK618" s="401"/>
      <c r="TL618" s="401"/>
      <c r="TM618" s="401"/>
      <c r="TN618" s="401"/>
      <c r="TO618" s="401"/>
      <c r="TP618" s="401"/>
      <c r="TQ618" s="401"/>
      <c r="TR618" s="401"/>
      <c r="TS618" s="401"/>
      <c r="TT618" s="401"/>
      <c r="TU618" s="401"/>
      <c r="TV618" s="401"/>
      <c r="TW618" s="401"/>
      <c r="TX618" s="401"/>
      <c r="TY618" s="401"/>
      <c r="TZ618" s="401"/>
      <c r="UA618" s="401"/>
      <c r="UB618" s="401"/>
      <c r="UC618" s="401"/>
      <c r="UD618" s="401"/>
      <c r="UE618" s="401"/>
      <c r="UF618" s="401"/>
      <c r="UG618" s="401"/>
      <c r="UH618" s="401"/>
      <c r="UI618" s="401"/>
      <c r="UJ618" s="401"/>
      <c r="UK618" s="401"/>
      <c r="UL618" s="401"/>
      <c r="UM618" s="401"/>
    </row>
    <row r="619" spans="1:559" s="401" customFormat="1" ht="13.95" customHeight="1">
      <c r="A619" s="953"/>
      <c r="B619" s="468" t="s">
        <v>2015</v>
      </c>
      <c r="C619" s="469" t="s">
        <v>833</v>
      </c>
      <c r="D619" s="469" t="s">
        <v>2100</v>
      </c>
      <c r="E619" s="469" t="s">
        <v>2101</v>
      </c>
      <c r="F619" s="470">
        <v>57.47</v>
      </c>
      <c r="G619" s="470">
        <v>2.4500000000000002</v>
      </c>
      <c r="H619" s="470">
        <v>5.55</v>
      </c>
      <c r="I619" s="471">
        <f t="shared" ref="I619:L624" si="322">I618</f>
        <v>7</v>
      </c>
      <c r="J619" s="472">
        <f t="shared" si="322"/>
        <v>75.222857142857137</v>
      </c>
      <c r="K619" s="472">
        <f t="shared" si="322"/>
        <v>14.940462637064654</v>
      </c>
      <c r="L619" s="473">
        <f t="shared" si="322"/>
        <v>0.19861599525116336</v>
      </c>
      <c r="M619" s="474">
        <f t="shared" si="305"/>
        <v>1.1882401217493379</v>
      </c>
      <c r="N619" s="475">
        <f t="shared" si="306"/>
        <v>0.11736941040032195</v>
      </c>
      <c r="O619" s="475">
        <f t="shared" si="307"/>
        <v>0.7652611791993561</v>
      </c>
      <c r="P619" s="475">
        <f t="shared" si="308"/>
        <v>0.2347388208006439</v>
      </c>
      <c r="Q619" s="476">
        <f t="shared" si="309"/>
        <v>1.6431717456045072</v>
      </c>
      <c r="R619" s="477"/>
      <c r="S619" s="472"/>
      <c r="T619" s="472"/>
      <c r="U619" s="473"/>
      <c r="V619" s="478">
        <f t="shared" si="310"/>
        <v>17.752857142857138</v>
      </c>
      <c r="W619" s="478">
        <f t="shared" si="311"/>
        <v>1.6930000000000001</v>
      </c>
      <c r="X619" s="479">
        <f t="shared" si="312"/>
        <v>25.294203244550459</v>
      </c>
      <c r="Y619" s="480" t="str">
        <f t="shared" si="313"/>
        <v>Accept</v>
      </c>
      <c r="Z619" s="479"/>
      <c r="AA619" s="479"/>
      <c r="AB619" s="481"/>
      <c r="AC619" s="481"/>
      <c r="AD619" s="479"/>
      <c r="AE619" s="481"/>
      <c r="AF619" s="464"/>
      <c r="AG619" s="482"/>
      <c r="AH619" s="482"/>
      <c r="AI619" s="483"/>
      <c r="AJ619" s="552"/>
      <c r="AK619" s="552"/>
      <c r="AL619" s="552"/>
    </row>
    <row r="620" spans="1:559" s="401" customFormat="1" ht="13.95" customHeight="1">
      <c r="A620" s="953"/>
      <c r="B620" s="468" t="s">
        <v>2015</v>
      </c>
      <c r="C620" s="469" t="s">
        <v>833</v>
      </c>
      <c r="D620" s="469" t="s">
        <v>2102</v>
      </c>
      <c r="E620" s="469" t="s">
        <v>2103</v>
      </c>
      <c r="F620" s="470">
        <v>78.78</v>
      </c>
      <c r="G620" s="470">
        <v>2.62</v>
      </c>
      <c r="H620" s="470">
        <v>7.34</v>
      </c>
      <c r="I620" s="471">
        <f t="shared" si="322"/>
        <v>7</v>
      </c>
      <c r="J620" s="472">
        <f t="shared" si="322"/>
        <v>75.222857142857137</v>
      </c>
      <c r="K620" s="472">
        <f t="shared" si="322"/>
        <v>14.940462637064654</v>
      </c>
      <c r="L620" s="473">
        <f t="shared" si="322"/>
        <v>0.19861599525116336</v>
      </c>
      <c r="M620" s="474">
        <f t="shared" si="305"/>
        <v>0.23808786538632476</v>
      </c>
      <c r="N620" s="475">
        <f t="shared" si="306"/>
        <v>0.59409352690977302</v>
      </c>
      <c r="O620" s="475">
        <f t="shared" si="307"/>
        <v>0.18818705381954604</v>
      </c>
      <c r="P620" s="475">
        <f t="shared" si="308"/>
        <v>0.81181294618045396</v>
      </c>
      <c r="Q620" s="476">
        <f t="shared" si="309"/>
        <v>5.682690623263178</v>
      </c>
      <c r="R620" s="477"/>
      <c r="S620" s="472"/>
      <c r="T620" s="472"/>
      <c r="U620" s="473"/>
      <c r="V620" s="478">
        <f t="shared" si="310"/>
        <v>3.557142857142864</v>
      </c>
      <c r="W620" s="478">
        <f t="shared" si="311"/>
        <v>1.6930000000000001</v>
      </c>
      <c r="X620" s="479">
        <f t="shared" si="312"/>
        <v>25.294203244550459</v>
      </c>
      <c r="Y620" s="480" t="str">
        <f t="shared" si="313"/>
        <v>Accept</v>
      </c>
      <c r="Z620" s="479"/>
      <c r="AA620" s="479"/>
      <c r="AB620" s="481"/>
      <c r="AC620" s="481"/>
      <c r="AD620" s="479"/>
      <c r="AE620" s="481"/>
      <c r="AF620" s="464"/>
      <c r="AG620" s="482"/>
      <c r="AH620" s="482"/>
      <c r="AI620" s="483"/>
      <c r="AJ620" s="552"/>
      <c r="AK620" s="552"/>
      <c r="AL620" s="552"/>
    </row>
    <row r="621" spans="1:559" s="401" customFormat="1" ht="13.95" customHeight="1">
      <c r="A621" s="953"/>
      <c r="B621" s="468" t="s">
        <v>2015</v>
      </c>
      <c r="C621" s="469" t="s">
        <v>833</v>
      </c>
      <c r="D621" s="469" t="s">
        <v>2104</v>
      </c>
      <c r="E621" s="469" t="s">
        <v>2105</v>
      </c>
      <c r="F621" s="470">
        <v>80.3</v>
      </c>
      <c r="G621" s="470">
        <v>2.04</v>
      </c>
      <c r="H621" s="470">
        <v>7.29</v>
      </c>
      <c r="I621" s="471">
        <f t="shared" si="322"/>
        <v>7</v>
      </c>
      <c r="J621" s="472">
        <f t="shared" si="322"/>
        <v>75.222857142857137</v>
      </c>
      <c r="K621" s="472">
        <f t="shared" si="322"/>
        <v>14.940462637064654</v>
      </c>
      <c r="L621" s="473">
        <f t="shared" si="322"/>
        <v>0.19861599525116336</v>
      </c>
      <c r="M621" s="474">
        <f t="shared" si="305"/>
        <v>0.33982500947108318</v>
      </c>
      <c r="N621" s="475">
        <f t="shared" si="306"/>
        <v>0.63300584363908508</v>
      </c>
      <c r="O621" s="475">
        <f t="shared" si="307"/>
        <v>0.26601168727817015</v>
      </c>
      <c r="P621" s="475">
        <f t="shared" si="308"/>
        <v>0.73398831272182985</v>
      </c>
      <c r="Q621" s="476">
        <f t="shared" si="309"/>
        <v>5.1379181890528089</v>
      </c>
      <c r="R621" s="477"/>
      <c r="S621" s="472"/>
      <c r="T621" s="472"/>
      <c r="U621" s="473"/>
      <c r="V621" s="478">
        <f t="shared" si="310"/>
        <v>5.0771428571428601</v>
      </c>
      <c r="W621" s="478">
        <f t="shared" si="311"/>
        <v>1.6930000000000001</v>
      </c>
      <c r="X621" s="479">
        <f t="shared" si="312"/>
        <v>25.294203244550459</v>
      </c>
      <c r="Y621" s="480" t="str">
        <f t="shared" si="313"/>
        <v>Accept</v>
      </c>
      <c r="Z621" s="479"/>
      <c r="AA621" s="479"/>
      <c r="AB621" s="481"/>
      <c r="AC621" s="481"/>
      <c r="AD621" s="479"/>
      <c r="AE621" s="481"/>
      <c r="AF621" s="464"/>
      <c r="AG621" s="482"/>
      <c r="AH621" s="482"/>
      <c r="AI621" s="483"/>
      <c r="AJ621" s="552"/>
      <c r="AK621" s="552"/>
      <c r="AL621" s="552"/>
    </row>
    <row r="622" spans="1:559" s="401" customFormat="1" ht="13.95" customHeight="1">
      <c r="A622" s="953"/>
      <c r="B622" s="468" t="s">
        <v>2015</v>
      </c>
      <c r="C622" s="469" t="s">
        <v>833</v>
      </c>
      <c r="D622" s="469" t="s">
        <v>2106</v>
      </c>
      <c r="E622" s="469" t="s">
        <v>2107</v>
      </c>
      <c r="F622" s="470">
        <v>74.08</v>
      </c>
      <c r="G622" s="470">
        <v>3.46</v>
      </c>
      <c r="H622" s="470">
        <v>7.31</v>
      </c>
      <c r="I622" s="471">
        <f t="shared" si="322"/>
        <v>7</v>
      </c>
      <c r="J622" s="472">
        <f t="shared" si="322"/>
        <v>75.222857142857137</v>
      </c>
      <c r="K622" s="472">
        <f t="shared" si="322"/>
        <v>14.940462637064654</v>
      </c>
      <c r="L622" s="473">
        <f t="shared" si="322"/>
        <v>0.19861599525116336</v>
      </c>
      <c r="M622" s="474">
        <f t="shared" si="305"/>
        <v>7.6494093296810756E-2</v>
      </c>
      <c r="N622" s="475">
        <f t="shared" si="306"/>
        <v>0.46951300653743788</v>
      </c>
      <c r="O622" s="475">
        <f t="shared" si="307"/>
        <v>6.0973986925124235E-2</v>
      </c>
      <c r="P622" s="475">
        <f t="shared" si="308"/>
        <v>0.93902601307487576</v>
      </c>
      <c r="Q622" s="476">
        <f t="shared" si="309"/>
        <v>6.5731820915241306</v>
      </c>
      <c r="R622" s="477"/>
      <c r="S622" s="472"/>
      <c r="T622" s="472"/>
      <c r="U622" s="473"/>
      <c r="V622" s="478">
        <f t="shared" si="310"/>
        <v>1.1428571428571388</v>
      </c>
      <c r="W622" s="478">
        <f t="shared" si="311"/>
        <v>1.6930000000000001</v>
      </c>
      <c r="X622" s="479">
        <f t="shared" si="312"/>
        <v>25.294203244550459</v>
      </c>
      <c r="Y622" s="480" t="str">
        <f t="shared" si="313"/>
        <v>Accept</v>
      </c>
      <c r="Z622" s="479"/>
      <c r="AA622" s="479"/>
      <c r="AB622" s="481"/>
      <c r="AC622" s="481"/>
      <c r="AD622" s="479"/>
      <c r="AE622" s="481"/>
      <c r="AF622" s="464"/>
      <c r="AG622" s="482"/>
      <c r="AH622" s="482"/>
      <c r="AI622" s="483"/>
      <c r="AJ622" s="552"/>
      <c r="AK622" s="552"/>
      <c r="AL622" s="552"/>
    </row>
    <row r="623" spans="1:559" s="401" customFormat="1" ht="13.95" customHeight="1">
      <c r="A623" s="953"/>
      <c r="B623" s="468" t="s">
        <v>2015</v>
      </c>
      <c r="C623" s="469" t="s">
        <v>833</v>
      </c>
      <c r="D623" s="469" t="s">
        <v>2108</v>
      </c>
      <c r="E623" s="469" t="s">
        <v>2109</v>
      </c>
      <c r="F623" s="470">
        <v>92.85</v>
      </c>
      <c r="G623" s="470">
        <v>5.2</v>
      </c>
      <c r="H623" s="470">
        <v>9.64</v>
      </c>
      <c r="I623" s="471">
        <f t="shared" si="322"/>
        <v>7</v>
      </c>
      <c r="J623" s="472">
        <f t="shared" si="322"/>
        <v>75.222857142857137</v>
      </c>
      <c r="K623" s="472">
        <f t="shared" si="322"/>
        <v>14.940462637064654</v>
      </c>
      <c r="L623" s="473">
        <f t="shared" si="322"/>
        <v>0.19861599525116336</v>
      </c>
      <c r="M623" s="474">
        <f t="shared" si="305"/>
        <v>1.1798257714866891</v>
      </c>
      <c r="N623" s="475">
        <f t="shared" si="306"/>
        <v>0.88096524135749077</v>
      </c>
      <c r="O623" s="475">
        <f t="shared" si="307"/>
        <v>0.76193048271498154</v>
      </c>
      <c r="P623" s="475">
        <f t="shared" si="308"/>
        <v>0.23806951728501846</v>
      </c>
      <c r="Q623" s="476">
        <f t="shared" si="309"/>
        <v>1.6664866209951292</v>
      </c>
      <c r="R623" s="477"/>
      <c r="S623" s="472"/>
      <c r="T623" s="472"/>
      <c r="U623" s="473"/>
      <c r="V623" s="478">
        <f t="shared" si="310"/>
        <v>17.627142857142857</v>
      </c>
      <c r="W623" s="478">
        <f t="shared" si="311"/>
        <v>1.6930000000000001</v>
      </c>
      <c r="X623" s="479">
        <f t="shared" si="312"/>
        <v>25.294203244550459</v>
      </c>
      <c r="Y623" s="480" t="str">
        <f t="shared" si="313"/>
        <v>Accept</v>
      </c>
      <c r="Z623" s="479"/>
      <c r="AA623" s="479"/>
      <c r="AB623" s="481"/>
      <c r="AC623" s="481"/>
      <c r="AD623" s="479"/>
      <c r="AE623" s="481"/>
      <c r="AF623" s="464"/>
      <c r="AG623" s="482"/>
      <c r="AH623" s="482"/>
      <c r="AI623" s="483"/>
      <c r="AJ623" s="552"/>
      <c r="AK623" s="552"/>
      <c r="AL623" s="552"/>
    </row>
    <row r="624" spans="1:559" s="501" customFormat="1" ht="13.95" customHeight="1">
      <c r="A624" s="954"/>
      <c r="B624" s="484" t="s">
        <v>2110</v>
      </c>
      <c r="C624" s="485" t="s">
        <v>833</v>
      </c>
      <c r="D624" s="485" t="s">
        <v>2111</v>
      </c>
      <c r="E624" s="485" t="s">
        <v>2112</v>
      </c>
      <c r="F624" s="486">
        <v>89.52</v>
      </c>
      <c r="G624" s="486">
        <v>5.04</v>
      </c>
      <c r="H624" s="486">
        <v>9.3000000000000007</v>
      </c>
      <c r="I624" s="487">
        <f t="shared" si="322"/>
        <v>7</v>
      </c>
      <c r="J624" s="488">
        <f t="shared" si="322"/>
        <v>75.222857142857137</v>
      </c>
      <c r="K624" s="488">
        <f t="shared" si="322"/>
        <v>14.940462637064654</v>
      </c>
      <c r="L624" s="489">
        <f t="shared" si="322"/>
        <v>0.19861599525116336</v>
      </c>
      <c r="M624" s="490">
        <f t="shared" si="305"/>
        <v>0.95694110714310598</v>
      </c>
      <c r="N624" s="491">
        <f t="shared" si="306"/>
        <v>0.83070150934739251</v>
      </c>
      <c r="O624" s="491">
        <f t="shared" si="307"/>
        <v>0.66140301869478502</v>
      </c>
      <c r="P624" s="491">
        <f t="shared" si="308"/>
        <v>0.33859698130521498</v>
      </c>
      <c r="Q624" s="492">
        <f t="shared" si="309"/>
        <v>2.3701788691365051</v>
      </c>
      <c r="R624" s="493"/>
      <c r="S624" s="488"/>
      <c r="T624" s="488"/>
      <c r="U624" s="489"/>
      <c r="V624" s="494">
        <f t="shared" si="310"/>
        <v>14.297142857142859</v>
      </c>
      <c r="W624" s="494">
        <f t="shared" si="311"/>
        <v>1.6930000000000001</v>
      </c>
      <c r="X624" s="495">
        <f t="shared" si="312"/>
        <v>25.294203244550459</v>
      </c>
      <c r="Y624" s="496" t="str">
        <f t="shared" si="313"/>
        <v>Accept</v>
      </c>
      <c r="Z624" s="495"/>
      <c r="AA624" s="495"/>
      <c r="AB624" s="497"/>
      <c r="AC624" s="497"/>
      <c r="AD624" s="495"/>
      <c r="AE624" s="497"/>
      <c r="AF624" s="498"/>
      <c r="AG624" s="499"/>
      <c r="AH624" s="499"/>
      <c r="AI624" s="500"/>
      <c r="AJ624" s="552"/>
      <c r="AK624" s="552"/>
      <c r="AL624" s="552"/>
      <c r="AM624" s="401"/>
      <c r="AN624" s="401"/>
      <c r="AO624" s="401"/>
      <c r="AP624" s="401"/>
      <c r="AQ624" s="401"/>
      <c r="AR624" s="401"/>
      <c r="AS624" s="401"/>
      <c r="AT624" s="401"/>
      <c r="AU624" s="401"/>
      <c r="AV624" s="401"/>
      <c r="AW624" s="401"/>
      <c r="AX624" s="401"/>
      <c r="AY624" s="401"/>
      <c r="AZ624" s="401"/>
      <c r="BA624" s="401"/>
      <c r="BB624" s="401"/>
      <c r="BC624" s="401"/>
      <c r="BD624" s="401"/>
      <c r="BE624" s="401"/>
      <c r="BF624" s="401"/>
      <c r="BG624" s="401"/>
      <c r="BH624" s="401"/>
      <c r="BI624" s="401"/>
      <c r="BJ624" s="401"/>
      <c r="BK624" s="401"/>
      <c r="BL624" s="401"/>
      <c r="BM624" s="401"/>
      <c r="BN624" s="401"/>
      <c r="BO624" s="401"/>
      <c r="BP624" s="401"/>
      <c r="BQ624" s="401"/>
      <c r="BR624" s="401"/>
      <c r="BS624" s="401"/>
      <c r="BT624" s="401"/>
      <c r="BU624" s="401"/>
      <c r="BV624" s="401"/>
      <c r="BW624" s="401"/>
      <c r="BX624" s="401"/>
      <c r="BY624" s="401"/>
      <c r="BZ624" s="401"/>
      <c r="CA624" s="401"/>
      <c r="CB624" s="401"/>
      <c r="CC624" s="401"/>
      <c r="CD624" s="401"/>
      <c r="CE624" s="401"/>
      <c r="CF624" s="401"/>
      <c r="CG624" s="401"/>
      <c r="CH624" s="401"/>
      <c r="CI624" s="401"/>
      <c r="CJ624" s="401"/>
      <c r="CK624" s="401"/>
      <c r="CL624" s="401"/>
      <c r="CM624" s="401"/>
      <c r="CN624" s="401"/>
      <c r="CO624" s="401"/>
      <c r="CP624" s="401"/>
      <c r="CQ624" s="401"/>
      <c r="CR624" s="401"/>
      <c r="CS624" s="401"/>
      <c r="CT624" s="401"/>
      <c r="CU624" s="401"/>
      <c r="CV624" s="401"/>
      <c r="CW624" s="401"/>
      <c r="CX624" s="401"/>
      <c r="CY624" s="401"/>
      <c r="CZ624" s="401"/>
      <c r="DA624" s="401"/>
      <c r="DB624" s="401"/>
      <c r="DC624" s="401"/>
      <c r="DD624" s="401"/>
      <c r="DE624" s="401"/>
      <c r="DF624" s="401"/>
      <c r="DG624" s="401"/>
      <c r="DH624" s="401"/>
      <c r="DI624" s="401"/>
      <c r="DJ624" s="401"/>
      <c r="DK624" s="401"/>
      <c r="DL624" s="401"/>
      <c r="DM624" s="401"/>
      <c r="DN624" s="401"/>
      <c r="DO624" s="401"/>
      <c r="DP624" s="401"/>
      <c r="DQ624" s="401"/>
      <c r="DR624" s="401"/>
      <c r="DS624" s="401"/>
      <c r="DT624" s="401"/>
      <c r="DU624" s="401"/>
      <c r="DV624" s="401"/>
      <c r="DW624" s="401"/>
      <c r="DX624" s="401"/>
      <c r="DY624" s="401"/>
      <c r="DZ624" s="401"/>
      <c r="EA624" s="401"/>
      <c r="EB624" s="401"/>
      <c r="EC624" s="401"/>
      <c r="ED624" s="401"/>
      <c r="EE624" s="401"/>
      <c r="EF624" s="401"/>
      <c r="EG624" s="401"/>
      <c r="EH624" s="401"/>
      <c r="EI624" s="401"/>
      <c r="EJ624" s="401"/>
      <c r="EK624" s="401"/>
      <c r="EL624" s="401"/>
      <c r="EM624" s="401"/>
      <c r="EN624" s="401"/>
      <c r="EO624" s="401"/>
      <c r="EP624" s="401"/>
      <c r="EQ624" s="401"/>
      <c r="ER624" s="401"/>
      <c r="ES624" s="401"/>
      <c r="ET624" s="401"/>
      <c r="EU624" s="401"/>
      <c r="EV624" s="401"/>
      <c r="EW624" s="401"/>
      <c r="EX624" s="401"/>
      <c r="EY624" s="401"/>
      <c r="EZ624" s="401"/>
      <c r="FA624" s="401"/>
      <c r="FB624" s="401"/>
      <c r="FC624" s="401"/>
      <c r="FD624" s="401"/>
      <c r="FE624" s="401"/>
      <c r="FF624" s="401"/>
      <c r="FG624" s="401"/>
      <c r="FH624" s="401"/>
      <c r="FI624" s="401"/>
      <c r="FJ624" s="401"/>
      <c r="FK624" s="401"/>
      <c r="FL624" s="401"/>
      <c r="FM624" s="401"/>
      <c r="FN624" s="401"/>
      <c r="FO624" s="401"/>
      <c r="FP624" s="401"/>
      <c r="FQ624" s="401"/>
      <c r="FR624" s="401"/>
      <c r="FS624" s="401"/>
      <c r="FT624" s="401"/>
      <c r="FU624" s="401"/>
      <c r="FV624" s="401"/>
      <c r="FW624" s="401"/>
      <c r="FX624" s="401"/>
      <c r="FY624" s="401"/>
      <c r="FZ624" s="401"/>
      <c r="GA624" s="401"/>
      <c r="GB624" s="401"/>
      <c r="GC624" s="401"/>
      <c r="GD624" s="401"/>
      <c r="GE624" s="401"/>
      <c r="GF624" s="401"/>
      <c r="GG624" s="401"/>
      <c r="GH624" s="401"/>
      <c r="GI624" s="401"/>
      <c r="GJ624" s="401"/>
      <c r="GK624" s="401"/>
      <c r="GL624" s="401"/>
      <c r="GM624" s="401"/>
      <c r="GN624" s="401"/>
      <c r="GO624" s="401"/>
      <c r="GP624" s="401"/>
      <c r="GQ624" s="401"/>
      <c r="GR624" s="401"/>
      <c r="GS624" s="401"/>
      <c r="GT624" s="401"/>
      <c r="GU624" s="401"/>
      <c r="GV624" s="401"/>
      <c r="GW624" s="401"/>
      <c r="GX624" s="401"/>
      <c r="GY624" s="401"/>
      <c r="GZ624" s="401"/>
      <c r="HA624" s="401"/>
      <c r="HB624" s="401"/>
      <c r="HC624" s="401"/>
      <c r="HD624" s="401"/>
      <c r="HE624" s="401"/>
      <c r="HF624" s="401"/>
      <c r="HG624" s="401"/>
      <c r="HH624" s="401"/>
      <c r="HI624" s="401"/>
      <c r="HJ624" s="401"/>
      <c r="HK624" s="401"/>
      <c r="HL624" s="401"/>
      <c r="HM624" s="401"/>
      <c r="HN624" s="401"/>
      <c r="HO624" s="401"/>
      <c r="HP624" s="401"/>
      <c r="HQ624" s="401"/>
      <c r="HR624" s="401"/>
      <c r="HS624" s="401"/>
      <c r="HT624" s="401"/>
      <c r="HU624" s="401"/>
      <c r="HV624" s="401"/>
      <c r="HW624" s="401"/>
      <c r="HX624" s="401"/>
      <c r="HY624" s="401"/>
      <c r="HZ624" s="401"/>
      <c r="IA624" s="401"/>
      <c r="IB624" s="401"/>
      <c r="IC624" s="401"/>
      <c r="ID624" s="401"/>
      <c r="IE624" s="401"/>
      <c r="IF624" s="401"/>
      <c r="IG624" s="401"/>
      <c r="IH624" s="401"/>
      <c r="II624" s="401"/>
      <c r="IJ624" s="401"/>
      <c r="IK624" s="401"/>
      <c r="IL624" s="401"/>
      <c r="IM624" s="401"/>
      <c r="IN624" s="401"/>
      <c r="IO624" s="401"/>
      <c r="IP624" s="401"/>
      <c r="IQ624" s="401"/>
      <c r="IR624" s="401"/>
      <c r="IS624" s="401"/>
      <c r="IT624" s="401"/>
      <c r="IU624" s="401"/>
      <c r="IV624" s="401"/>
      <c r="IW624" s="401"/>
      <c r="IX624" s="401"/>
      <c r="IY624" s="401"/>
      <c r="IZ624" s="401"/>
      <c r="JA624" s="401"/>
      <c r="JB624" s="401"/>
      <c r="JC624" s="401"/>
      <c r="JD624" s="401"/>
      <c r="JE624" s="401"/>
      <c r="JF624" s="401"/>
      <c r="JG624" s="401"/>
      <c r="JH624" s="401"/>
      <c r="JI624" s="401"/>
      <c r="JJ624" s="401"/>
      <c r="JK624" s="401"/>
      <c r="JL624" s="401"/>
      <c r="JM624" s="401"/>
      <c r="JN624" s="401"/>
      <c r="JO624" s="401"/>
      <c r="JP624" s="401"/>
      <c r="JQ624" s="401"/>
      <c r="JR624" s="401"/>
      <c r="JS624" s="401"/>
      <c r="JT624" s="401"/>
      <c r="JU624" s="401"/>
      <c r="JV624" s="401"/>
      <c r="JW624" s="401"/>
      <c r="JX624" s="401"/>
      <c r="JY624" s="401"/>
      <c r="JZ624" s="401"/>
      <c r="KA624" s="401"/>
      <c r="KB624" s="401"/>
      <c r="KC624" s="401"/>
      <c r="KD624" s="401"/>
      <c r="KE624" s="401"/>
      <c r="KF624" s="401"/>
      <c r="KG624" s="401"/>
      <c r="KH624" s="401"/>
      <c r="KI624" s="401"/>
      <c r="KJ624" s="401"/>
      <c r="KK624" s="401"/>
      <c r="KL624" s="401"/>
      <c r="KM624" s="401"/>
      <c r="KN624" s="401"/>
      <c r="KO624" s="401"/>
      <c r="KP624" s="401"/>
      <c r="KQ624" s="401"/>
      <c r="KR624" s="401"/>
      <c r="KS624" s="401"/>
      <c r="KT624" s="401"/>
      <c r="KU624" s="401"/>
      <c r="KV624" s="401"/>
      <c r="KW624" s="401"/>
      <c r="KX624" s="401"/>
      <c r="KY624" s="401"/>
      <c r="KZ624" s="401"/>
      <c r="LA624" s="401"/>
      <c r="LB624" s="401"/>
      <c r="LC624" s="401"/>
      <c r="LD624" s="401"/>
      <c r="LE624" s="401"/>
      <c r="LF624" s="401"/>
      <c r="LG624" s="401"/>
      <c r="LH624" s="401"/>
      <c r="LI624" s="401"/>
      <c r="LJ624" s="401"/>
      <c r="LK624" s="401"/>
      <c r="LL624" s="401"/>
      <c r="LM624" s="401"/>
      <c r="LN624" s="401"/>
      <c r="LO624" s="401"/>
      <c r="LP624" s="401"/>
      <c r="LQ624" s="401"/>
      <c r="LR624" s="401"/>
      <c r="LS624" s="401"/>
      <c r="LT624" s="401"/>
      <c r="LU624" s="401"/>
      <c r="LV624" s="401"/>
      <c r="LW624" s="401"/>
      <c r="LX624" s="401"/>
      <c r="LY624" s="401"/>
      <c r="LZ624" s="401"/>
      <c r="MA624" s="401"/>
      <c r="MB624" s="401"/>
      <c r="MC624" s="401"/>
      <c r="MD624" s="401"/>
      <c r="ME624" s="401"/>
      <c r="MF624" s="401"/>
      <c r="MG624" s="401"/>
      <c r="MH624" s="401"/>
      <c r="MI624" s="401"/>
      <c r="MJ624" s="401"/>
      <c r="MK624" s="401"/>
      <c r="ML624" s="401"/>
      <c r="MM624" s="401"/>
      <c r="MN624" s="401"/>
      <c r="MO624" s="401"/>
      <c r="MP624" s="401"/>
      <c r="MQ624" s="401"/>
      <c r="MR624" s="401"/>
      <c r="MS624" s="401"/>
      <c r="MT624" s="401"/>
      <c r="MU624" s="401"/>
      <c r="MV624" s="401"/>
      <c r="MW624" s="401"/>
      <c r="MX624" s="401"/>
      <c r="MY624" s="401"/>
      <c r="MZ624" s="401"/>
      <c r="NA624" s="401"/>
      <c r="NB624" s="401"/>
      <c r="NC624" s="401"/>
      <c r="ND624" s="401"/>
      <c r="NE624" s="401"/>
      <c r="NF624" s="401"/>
      <c r="NG624" s="401"/>
      <c r="NH624" s="401"/>
      <c r="NI624" s="401"/>
      <c r="NJ624" s="401"/>
      <c r="NK624" s="401"/>
      <c r="NL624" s="401"/>
      <c r="NM624" s="401"/>
      <c r="NN624" s="401"/>
      <c r="NO624" s="401"/>
      <c r="NP624" s="401"/>
      <c r="NQ624" s="401"/>
      <c r="NR624" s="401"/>
      <c r="NS624" s="401"/>
      <c r="NT624" s="401"/>
      <c r="NU624" s="401"/>
      <c r="NV624" s="401"/>
      <c r="NW624" s="401"/>
      <c r="NX624" s="401"/>
      <c r="NY624" s="401"/>
      <c r="NZ624" s="401"/>
      <c r="OA624" s="401"/>
      <c r="OB624" s="401"/>
      <c r="OC624" s="401"/>
      <c r="OD624" s="401"/>
      <c r="OE624" s="401"/>
      <c r="OF624" s="401"/>
      <c r="OG624" s="401"/>
      <c r="OH624" s="401"/>
      <c r="OI624" s="401"/>
      <c r="OJ624" s="401"/>
      <c r="OK624" s="401"/>
      <c r="OL624" s="401"/>
      <c r="OM624" s="401"/>
      <c r="ON624" s="401"/>
      <c r="OO624" s="401"/>
      <c r="OP624" s="401"/>
      <c r="OQ624" s="401"/>
      <c r="OR624" s="401"/>
      <c r="OS624" s="401"/>
      <c r="OT624" s="401"/>
      <c r="OU624" s="401"/>
      <c r="OV624" s="401"/>
      <c r="OW624" s="401"/>
      <c r="OX624" s="401"/>
      <c r="OY624" s="401"/>
      <c r="OZ624" s="401"/>
      <c r="PA624" s="401"/>
      <c r="PB624" s="401"/>
      <c r="PC624" s="401"/>
      <c r="PD624" s="401"/>
      <c r="PE624" s="401"/>
      <c r="PF624" s="401"/>
      <c r="PG624" s="401"/>
      <c r="PH624" s="401"/>
      <c r="PI624" s="401"/>
      <c r="PJ624" s="401"/>
      <c r="PK624" s="401"/>
      <c r="PL624" s="401"/>
      <c r="PM624" s="401"/>
      <c r="PN624" s="401"/>
      <c r="PO624" s="401"/>
      <c r="PP624" s="401"/>
      <c r="PQ624" s="401"/>
      <c r="PR624" s="401"/>
      <c r="PS624" s="401"/>
      <c r="PT624" s="401"/>
      <c r="PU624" s="401"/>
      <c r="PV624" s="401"/>
      <c r="PW624" s="401"/>
      <c r="PX624" s="401"/>
      <c r="PY624" s="401"/>
      <c r="PZ624" s="401"/>
      <c r="QA624" s="401"/>
      <c r="QB624" s="401"/>
      <c r="QC624" s="401"/>
      <c r="QD624" s="401"/>
      <c r="QE624" s="401"/>
      <c r="QF624" s="401"/>
      <c r="QG624" s="401"/>
      <c r="QH624" s="401"/>
      <c r="QI624" s="401"/>
      <c r="QJ624" s="401"/>
      <c r="QK624" s="401"/>
      <c r="QL624" s="401"/>
      <c r="QM624" s="401"/>
      <c r="QN624" s="401"/>
      <c r="QO624" s="401"/>
      <c r="QP624" s="401"/>
      <c r="QQ624" s="401"/>
      <c r="QR624" s="401"/>
      <c r="QS624" s="401"/>
      <c r="QT624" s="401"/>
      <c r="QU624" s="401"/>
      <c r="QV624" s="401"/>
      <c r="QW624" s="401"/>
      <c r="QX624" s="401"/>
      <c r="QY624" s="401"/>
      <c r="QZ624" s="401"/>
      <c r="RA624" s="401"/>
      <c r="RB624" s="401"/>
      <c r="RC624" s="401"/>
      <c r="RD624" s="401"/>
      <c r="RE624" s="401"/>
      <c r="RF624" s="401"/>
      <c r="RG624" s="401"/>
      <c r="RH624" s="401"/>
      <c r="RI624" s="401"/>
      <c r="RJ624" s="401"/>
      <c r="RK624" s="401"/>
      <c r="RL624" s="401"/>
      <c r="RM624" s="401"/>
      <c r="RN624" s="401"/>
      <c r="RO624" s="401"/>
      <c r="RP624" s="401"/>
      <c r="RQ624" s="401"/>
      <c r="RR624" s="401"/>
      <c r="RS624" s="401"/>
      <c r="RT624" s="401"/>
      <c r="RU624" s="401"/>
      <c r="RV624" s="401"/>
      <c r="RW624" s="401"/>
      <c r="RX624" s="401"/>
      <c r="RY624" s="401"/>
      <c r="RZ624" s="401"/>
      <c r="SA624" s="401"/>
      <c r="SB624" s="401"/>
      <c r="SC624" s="401"/>
      <c r="SD624" s="401"/>
      <c r="SE624" s="401"/>
      <c r="SF624" s="401"/>
      <c r="SG624" s="401"/>
      <c r="SH624" s="401"/>
      <c r="SI624" s="401"/>
      <c r="SJ624" s="401"/>
      <c r="SK624" s="401"/>
      <c r="SL624" s="401"/>
      <c r="SM624" s="401"/>
      <c r="SN624" s="401"/>
      <c r="SO624" s="401"/>
      <c r="SP624" s="401"/>
      <c r="SQ624" s="401"/>
      <c r="SR624" s="401"/>
      <c r="SS624" s="401"/>
      <c r="ST624" s="401"/>
      <c r="SU624" s="401"/>
      <c r="SV624" s="401"/>
      <c r="SW624" s="401"/>
      <c r="SX624" s="401"/>
      <c r="SY624" s="401"/>
      <c r="SZ624" s="401"/>
      <c r="TA624" s="401"/>
      <c r="TB624" s="401"/>
      <c r="TC624" s="401"/>
      <c r="TD624" s="401"/>
      <c r="TE624" s="401"/>
      <c r="TF624" s="401"/>
      <c r="TG624" s="401"/>
      <c r="TH624" s="401"/>
      <c r="TI624" s="401"/>
      <c r="TJ624" s="401"/>
      <c r="TK624" s="401"/>
      <c r="TL624" s="401"/>
      <c r="TM624" s="401"/>
      <c r="TN624" s="401"/>
      <c r="TO624" s="401"/>
      <c r="TP624" s="401"/>
      <c r="TQ624" s="401"/>
      <c r="TR624" s="401"/>
      <c r="TS624" s="401"/>
      <c r="TT624" s="401"/>
      <c r="TU624" s="401"/>
      <c r="TV624" s="401"/>
      <c r="TW624" s="401"/>
      <c r="TX624" s="401"/>
      <c r="TY624" s="401"/>
      <c r="TZ624" s="401"/>
      <c r="UA624" s="401"/>
      <c r="UB624" s="401"/>
      <c r="UC624" s="401"/>
      <c r="UD624" s="401"/>
      <c r="UE624" s="401"/>
      <c r="UF624" s="401"/>
      <c r="UG624" s="401"/>
      <c r="UH624" s="401"/>
      <c r="UI624" s="401"/>
      <c r="UJ624" s="401"/>
      <c r="UK624" s="401"/>
      <c r="UL624" s="401"/>
      <c r="UM624" s="401"/>
    </row>
    <row r="625" spans="1:559" s="467" customFormat="1" ht="13.95" customHeight="1">
      <c r="A625" s="952" t="s">
        <v>745</v>
      </c>
      <c r="B625" s="450" t="s">
        <v>2113</v>
      </c>
      <c r="C625" s="451" t="s">
        <v>749</v>
      </c>
      <c r="D625" s="451" t="s">
        <v>2114</v>
      </c>
      <c r="E625" s="451" t="s">
        <v>2115</v>
      </c>
      <c r="F625" s="452">
        <v>38.119999999999997</v>
      </c>
      <c r="G625" s="452">
        <v>1.05</v>
      </c>
      <c r="H625" s="452">
        <v>3.45</v>
      </c>
      <c r="I625" s="453">
        <f>COUNT(F625:F627)</f>
        <v>3</v>
      </c>
      <c r="J625" s="458">
        <f>AVERAGE(F625:F627)</f>
        <v>34.086666666666666</v>
      </c>
      <c r="K625" s="458">
        <f>STDEV(F625:F627)</f>
        <v>17.25719656645694</v>
      </c>
      <c r="L625" s="459">
        <f>K625/J625</f>
        <v>0.50627410228213199</v>
      </c>
      <c r="M625" s="454">
        <f t="shared" si="305"/>
        <v>0.23371891939696504</v>
      </c>
      <c r="N625" s="455">
        <f t="shared" si="306"/>
        <v>0.59239840053046966</v>
      </c>
      <c r="O625" s="455">
        <f t="shared" si="307"/>
        <v>0.18479680106093932</v>
      </c>
      <c r="P625" s="455">
        <f t="shared" si="308"/>
        <v>0.81520319893906068</v>
      </c>
      <c r="Q625" s="456">
        <f t="shared" si="309"/>
        <v>2.445609596817182</v>
      </c>
      <c r="R625" s="457">
        <f>COUNT(F625:F627)</f>
        <v>3</v>
      </c>
      <c r="S625" s="458">
        <f>AVERAGE(F625:F627)</f>
        <v>34.086666666666666</v>
      </c>
      <c r="T625" s="458">
        <f>STDEV(F625:F627)</f>
        <v>17.25719656645694</v>
      </c>
      <c r="U625" s="459">
        <f>T625/S625</f>
        <v>0.50627410228213199</v>
      </c>
      <c r="V625" s="460">
        <f t="shared" si="310"/>
        <v>4.0333333333333314</v>
      </c>
      <c r="W625" s="460">
        <f t="shared" si="311"/>
        <v>1.196</v>
      </c>
      <c r="X625" s="461">
        <f t="shared" si="312"/>
        <v>20.6396070934825</v>
      </c>
      <c r="Y625" s="462" t="str">
        <f t="shared" si="313"/>
        <v>Accept</v>
      </c>
      <c r="Z625" s="461"/>
      <c r="AA625" s="461"/>
      <c r="AB625" s="463"/>
      <c r="AC625" s="463"/>
      <c r="AD625" s="461"/>
      <c r="AE625" s="463"/>
      <c r="AF625" s="464">
        <f>COUNT(F625:F627)</f>
        <v>3</v>
      </c>
      <c r="AG625" s="465">
        <f>AVERAGE(F625:F627)</f>
        <v>34.086666666666666</v>
      </c>
      <c r="AH625" s="465">
        <f>STDEV(F625:F627)</f>
        <v>17.25719656645694</v>
      </c>
      <c r="AI625" s="466">
        <f>AH625/AG625</f>
        <v>0.50627410228213199</v>
      </c>
      <c r="AJ625" s="552"/>
      <c r="AK625" s="552"/>
      <c r="AL625" s="552"/>
      <c r="AM625" s="401"/>
      <c r="AN625" s="401"/>
      <c r="AO625" s="401"/>
      <c r="AP625" s="401"/>
      <c r="AQ625" s="401"/>
      <c r="AR625" s="401"/>
      <c r="AS625" s="401"/>
      <c r="AT625" s="401"/>
      <c r="AU625" s="401"/>
      <c r="AV625" s="401"/>
      <c r="AW625" s="401"/>
      <c r="AX625" s="401"/>
      <c r="AY625" s="401"/>
      <c r="AZ625" s="401"/>
      <c r="BA625" s="401"/>
      <c r="BB625" s="401"/>
      <c r="BC625" s="401"/>
      <c r="BD625" s="401"/>
      <c r="BE625" s="401"/>
      <c r="BF625" s="401"/>
      <c r="BG625" s="401"/>
      <c r="BH625" s="401"/>
      <c r="BI625" s="401"/>
      <c r="BJ625" s="401"/>
      <c r="BK625" s="401"/>
      <c r="BL625" s="401"/>
      <c r="BM625" s="401"/>
      <c r="BN625" s="401"/>
      <c r="BO625" s="401"/>
      <c r="BP625" s="401"/>
      <c r="BQ625" s="401"/>
      <c r="BR625" s="401"/>
      <c r="BS625" s="401"/>
      <c r="BT625" s="401"/>
      <c r="BU625" s="401"/>
      <c r="BV625" s="401"/>
      <c r="BW625" s="401"/>
      <c r="BX625" s="401"/>
      <c r="BY625" s="401"/>
      <c r="BZ625" s="401"/>
      <c r="CA625" s="401"/>
      <c r="CB625" s="401"/>
      <c r="CC625" s="401"/>
      <c r="CD625" s="401"/>
      <c r="CE625" s="401"/>
      <c r="CF625" s="401"/>
      <c r="CG625" s="401"/>
      <c r="CH625" s="401"/>
      <c r="CI625" s="401"/>
      <c r="CJ625" s="401"/>
      <c r="CK625" s="401"/>
      <c r="CL625" s="401"/>
      <c r="CM625" s="401"/>
      <c r="CN625" s="401"/>
      <c r="CO625" s="401"/>
      <c r="CP625" s="401"/>
      <c r="CQ625" s="401"/>
      <c r="CR625" s="401"/>
      <c r="CS625" s="401"/>
      <c r="CT625" s="401"/>
      <c r="CU625" s="401"/>
      <c r="CV625" s="401"/>
      <c r="CW625" s="401"/>
      <c r="CX625" s="401"/>
      <c r="CY625" s="401"/>
      <c r="CZ625" s="401"/>
      <c r="DA625" s="401"/>
      <c r="DB625" s="401"/>
      <c r="DC625" s="401"/>
      <c r="DD625" s="401"/>
      <c r="DE625" s="401"/>
      <c r="DF625" s="401"/>
      <c r="DG625" s="401"/>
      <c r="DH625" s="401"/>
      <c r="DI625" s="401"/>
      <c r="DJ625" s="401"/>
      <c r="DK625" s="401"/>
      <c r="DL625" s="401"/>
      <c r="DM625" s="401"/>
      <c r="DN625" s="401"/>
      <c r="DO625" s="401"/>
      <c r="DP625" s="401"/>
      <c r="DQ625" s="401"/>
      <c r="DR625" s="401"/>
      <c r="DS625" s="401"/>
      <c r="DT625" s="401"/>
      <c r="DU625" s="401"/>
      <c r="DV625" s="401"/>
      <c r="DW625" s="401"/>
      <c r="DX625" s="401"/>
      <c r="DY625" s="401"/>
      <c r="DZ625" s="401"/>
      <c r="EA625" s="401"/>
      <c r="EB625" s="401"/>
      <c r="EC625" s="401"/>
      <c r="ED625" s="401"/>
      <c r="EE625" s="401"/>
      <c r="EF625" s="401"/>
      <c r="EG625" s="401"/>
      <c r="EH625" s="401"/>
      <c r="EI625" s="401"/>
      <c r="EJ625" s="401"/>
      <c r="EK625" s="401"/>
      <c r="EL625" s="401"/>
      <c r="EM625" s="401"/>
      <c r="EN625" s="401"/>
      <c r="EO625" s="401"/>
      <c r="EP625" s="401"/>
      <c r="EQ625" s="401"/>
      <c r="ER625" s="401"/>
      <c r="ES625" s="401"/>
      <c r="ET625" s="401"/>
      <c r="EU625" s="401"/>
      <c r="EV625" s="401"/>
      <c r="EW625" s="401"/>
      <c r="EX625" s="401"/>
      <c r="EY625" s="401"/>
      <c r="EZ625" s="401"/>
      <c r="FA625" s="401"/>
      <c r="FB625" s="401"/>
      <c r="FC625" s="401"/>
      <c r="FD625" s="401"/>
      <c r="FE625" s="401"/>
      <c r="FF625" s="401"/>
      <c r="FG625" s="401"/>
      <c r="FH625" s="401"/>
      <c r="FI625" s="401"/>
      <c r="FJ625" s="401"/>
      <c r="FK625" s="401"/>
      <c r="FL625" s="401"/>
      <c r="FM625" s="401"/>
      <c r="FN625" s="401"/>
      <c r="FO625" s="401"/>
      <c r="FP625" s="401"/>
      <c r="FQ625" s="401"/>
      <c r="FR625" s="401"/>
      <c r="FS625" s="401"/>
      <c r="FT625" s="401"/>
      <c r="FU625" s="401"/>
      <c r="FV625" s="401"/>
      <c r="FW625" s="401"/>
      <c r="FX625" s="401"/>
      <c r="FY625" s="401"/>
      <c r="FZ625" s="401"/>
      <c r="GA625" s="401"/>
      <c r="GB625" s="401"/>
      <c r="GC625" s="401"/>
      <c r="GD625" s="401"/>
      <c r="GE625" s="401"/>
      <c r="GF625" s="401"/>
      <c r="GG625" s="401"/>
      <c r="GH625" s="401"/>
      <c r="GI625" s="401"/>
      <c r="GJ625" s="401"/>
      <c r="GK625" s="401"/>
      <c r="GL625" s="401"/>
      <c r="GM625" s="401"/>
      <c r="GN625" s="401"/>
      <c r="GO625" s="401"/>
      <c r="GP625" s="401"/>
      <c r="GQ625" s="401"/>
      <c r="GR625" s="401"/>
      <c r="GS625" s="401"/>
      <c r="GT625" s="401"/>
      <c r="GU625" s="401"/>
      <c r="GV625" s="401"/>
      <c r="GW625" s="401"/>
      <c r="GX625" s="401"/>
      <c r="GY625" s="401"/>
      <c r="GZ625" s="401"/>
      <c r="HA625" s="401"/>
      <c r="HB625" s="401"/>
      <c r="HC625" s="401"/>
      <c r="HD625" s="401"/>
      <c r="HE625" s="401"/>
      <c r="HF625" s="401"/>
      <c r="HG625" s="401"/>
      <c r="HH625" s="401"/>
      <c r="HI625" s="401"/>
      <c r="HJ625" s="401"/>
      <c r="HK625" s="401"/>
      <c r="HL625" s="401"/>
      <c r="HM625" s="401"/>
      <c r="HN625" s="401"/>
      <c r="HO625" s="401"/>
      <c r="HP625" s="401"/>
      <c r="HQ625" s="401"/>
      <c r="HR625" s="401"/>
      <c r="HS625" s="401"/>
      <c r="HT625" s="401"/>
      <c r="HU625" s="401"/>
      <c r="HV625" s="401"/>
      <c r="HW625" s="401"/>
      <c r="HX625" s="401"/>
      <c r="HY625" s="401"/>
      <c r="HZ625" s="401"/>
      <c r="IA625" s="401"/>
      <c r="IB625" s="401"/>
      <c r="IC625" s="401"/>
      <c r="ID625" s="401"/>
      <c r="IE625" s="401"/>
      <c r="IF625" s="401"/>
      <c r="IG625" s="401"/>
      <c r="IH625" s="401"/>
      <c r="II625" s="401"/>
      <c r="IJ625" s="401"/>
      <c r="IK625" s="401"/>
      <c r="IL625" s="401"/>
      <c r="IM625" s="401"/>
      <c r="IN625" s="401"/>
      <c r="IO625" s="401"/>
      <c r="IP625" s="401"/>
      <c r="IQ625" s="401"/>
      <c r="IR625" s="401"/>
      <c r="IS625" s="401"/>
      <c r="IT625" s="401"/>
      <c r="IU625" s="401"/>
      <c r="IV625" s="401"/>
      <c r="IW625" s="401"/>
      <c r="IX625" s="401"/>
      <c r="IY625" s="401"/>
      <c r="IZ625" s="401"/>
      <c r="JA625" s="401"/>
      <c r="JB625" s="401"/>
      <c r="JC625" s="401"/>
      <c r="JD625" s="401"/>
      <c r="JE625" s="401"/>
      <c r="JF625" s="401"/>
      <c r="JG625" s="401"/>
      <c r="JH625" s="401"/>
      <c r="JI625" s="401"/>
      <c r="JJ625" s="401"/>
      <c r="JK625" s="401"/>
      <c r="JL625" s="401"/>
      <c r="JM625" s="401"/>
      <c r="JN625" s="401"/>
      <c r="JO625" s="401"/>
      <c r="JP625" s="401"/>
      <c r="JQ625" s="401"/>
      <c r="JR625" s="401"/>
      <c r="JS625" s="401"/>
      <c r="JT625" s="401"/>
      <c r="JU625" s="401"/>
      <c r="JV625" s="401"/>
      <c r="JW625" s="401"/>
      <c r="JX625" s="401"/>
      <c r="JY625" s="401"/>
      <c r="JZ625" s="401"/>
      <c r="KA625" s="401"/>
      <c r="KB625" s="401"/>
      <c r="KC625" s="401"/>
      <c r="KD625" s="401"/>
      <c r="KE625" s="401"/>
      <c r="KF625" s="401"/>
      <c r="KG625" s="401"/>
      <c r="KH625" s="401"/>
      <c r="KI625" s="401"/>
      <c r="KJ625" s="401"/>
      <c r="KK625" s="401"/>
      <c r="KL625" s="401"/>
      <c r="KM625" s="401"/>
      <c r="KN625" s="401"/>
      <c r="KO625" s="401"/>
      <c r="KP625" s="401"/>
      <c r="KQ625" s="401"/>
      <c r="KR625" s="401"/>
      <c r="KS625" s="401"/>
      <c r="KT625" s="401"/>
      <c r="KU625" s="401"/>
      <c r="KV625" s="401"/>
      <c r="KW625" s="401"/>
      <c r="KX625" s="401"/>
      <c r="KY625" s="401"/>
      <c r="KZ625" s="401"/>
      <c r="LA625" s="401"/>
      <c r="LB625" s="401"/>
      <c r="LC625" s="401"/>
      <c r="LD625" s="401"/>
      <c r="LE625" s="401"/>
      <c r="LF625" s="401"/>
      <c r="LG625" s="401"/>
      <c r="LH625" s="401"/>
      <c r="LI625" s="401"/>
      <c r="LJ625" s="401"/>
      <c r="LK625" s="401"/>
      <c r="LL625" s="401"/>
      <c r="LM625" s="401"/>
      <c r="LN625" s="401"/>
      <c r="LO625" s="401"/>
      <c r="LP625" s="401"/>
      <c r="LQ625" s="401"/>
      <c r="LR625" s="401"/>
      <c r="LS625" s="401"/>
      <c r="LT625" s="401"/>
      <c r="LU625" s="401"/>
      <c r="LV625" s="401"/>
      <c r="LW625" s="401"/>
      <c r="LX625" s="401"/>
      <c r="LY625" s="401"/>
      <c r="LZ625" s="401"/>
      <c r="MA625" s="401"/>
      <c r="MB625" s="401"/>
      <c r="MC625" s="401"/>
      <c r="MD625" s="401"/>
      <c r="ME625" s="401"/>
      <c r="MF625" s="401"/>
      <c r="MG625" s="401"/>
      <c r="MH625" s="401"/>
      <c r="MI625" s="401"/>
      <c r="MJ625" s="401"/>
      <c r="MK625" s="401"/>
      <c r="ML625" s="401"/>
      <c r="MM625" s="401"/>
      <c r="MN625" s="401"/>
      <c r="MO625" s="401"/>
      <c r="MP625" s="401"/>
      <c r="MQ625" s="401"/>
      <c r="MR625" s="401"/>
      <c r="MS625" s="401"/>
      <c r="MT625" s="401"/>
      <c r="MU625" s="401"/>
      <c r="MV625" s="401"/>
      <c r="MW625" s="401"/>
      <c r="MX625" s="401"/>
      <c r="MY625" s="401"/>
      <c r="MZ625" s="401"/>
      <c r="NA625" s="401"/>
      <c r="NB625" s="401"/>
      <c r="NC625" s="401"/>
      <c r="ND625" s="401"/>
      <c r="NE625" s="401"/>
      <c r="NF625" s="401"/>
      <c r="NG625" s="401"/>
      <c r="NH625" s="401"/>
      <c r="NI625" s="401"/>
      <c r="NJ625" s="401"/>
      <c r="NK625" s="401"/>
      <c r="NL625" s="401"/>
      <c r="NM625" s="401"/>
      <c r="NN625" s="401"/>
      <c r="NO625" s="401"/>
      <c r="NP625" s="401"/>
      <c r="NQ625" s="401"/>
      <c r="NR625" s="401"/>
      <c r="NS625" s="401"/>
      <c r="NT625" s="401"/>
      <c r="NU625" s="401"/>
      <c r="NV625" s="401"/>
      <c r="NW625" s="401"/>
      <c r="NX625" s="401"/>
      <c r="NY625" s="401"/>
      <c r="NZ625" s="401"/>
      <c r="OA625" s="401"/>
      <c r="OB625" s="401"/>
      <c r="OC625" s="401"/>
      <c r="OD625" s="401"/>
      <c r="OE625" s="401"/>
      <c r="OF625" s="401"/>
      <c r="OG625" s="401"/>
      <c r="OH625" s="401"/>
      <c r="OI625" s="401"/>
      <c r="OJ625" s="401"/>
      <c r="OK625" s="401"/>
      <c r="OL625" s="401"/>
      <c r="OM625" s="401"/>
      <c r="ON625" s="401"/>
      <c r="OO625" s="401"/>
      <c r="OP625" s="401"/>
      <c r="OQ625" s="401"/>
      <c r="OR625" s="401"/>
      <c r="OS625" s="401"/>
      <c r="OT625" s="401"/>
      <c r="OU625" s="401"/>
      <c r="OV625" s="401"/>
      <c r="OW625" s="401"/>
      <c r="OX625" s="401"/>
      <c r="OY625" s="401"/>
      <c r="OZ625" s="401"/>
      <c r="PA625" s="401"/>
      <c r="PB625" s="401"/>
      <c r="PC625" s="401"/>
      <c r="PD625" s="401"/>
      <c r="PE625" s="401"/>
      <c r="PF625" s="401"/>
      <c r="PG625" s="401"/>
      <c r="PH625" s="401"/>
      <c r="PI625" s="401"/>
      <c r="PJ625" s="401"/>
      <c r="PK625" s="401"/>
      <c r="PL625" s="401"/>
      <c r="PM625" s="401"/>
      <c r="PN625" s="401"/>
      <c r="PO625" s="401"/>
      <c r="PP625" s="401"/>
      <c r="PQ625" s="401"/>
      <c r="PR625" s="401"/>
      <c r="PS625" s="401"/>
      <c r="PT625" s="401"/>
      <c r="PU625" s="401"/>
      <c r="PV625" s="401"/>
      <c r="PW625" s="401"/>
      <c r="PX625" s="401"/>
      <c r="PY625" s="401"/>
      <c r="PZ625" s="401"/>
      <c r="QA625" s="401"/>
      <c r="QB625" s="401"/>
      <c r="QC625" s="401"/>
      <c r="QD625" s="401"/>
      <c r="QE625" s="401"/>
      <c r="QF625" s="401"/>
      <c r="QG625" s="401"/>
      <c r="QH625" s="401"/>
      <c r="QI625" s="401"/>
      <c r="QJ625" s="401"/>
      <c r="QK625" s="401"/>
      <c r="QL625" s="401"/>
      <c r="QM625" s="401"/>
      <c r="QN625" s="401"/>
      <c r="QO625" s="401"/>
      <c r="QP625" s="401"/>
      <c r="QQ625" s="401"/>
      <c r="QR625" s="401"/>
      <c r="QS625" s="401"/>
      <c r="QT625" s="401"/>
      <c r="QU625" s="401"/>
      <c r="QV625" s="401"/>
      <c r="QW625" s="401"/>
      <c r="QX625" s="401"/>
      <c r="QY625" s="401"/>
      <c r="QZ625" s="401"/>
      <c r="RA625" s="401"/>
      <c r="RB625" s="401"/>
      <c r="RC625" s="401"/>
      <c r="RD625" s="401"/>
      <c r="RE625" s="401"/>
      <c r="RF625" s="401"/>
      <c r="RG625" s="401"/>
      <c r="RH625" s="401"/>
      <c r="RI625" s="401"/>
      <c r="RJ625" s="401"/>
      <c r="RK625" s="401"/>
      <c r="RL625" s="401"/>
      <c r="RM625" s="401"/>
      <c r="RN625" s="401"/>
      <c r="RO625" s="401"/>
      <c r="RP625" s="401"/>
      <c r="RQ625" s="401"/>
      <c r="RR625" s="401"/>
      <c r="RS625" s="401"/>
      <c r="RT625" s="401"/>
      <c r="RU625" s="401"/>
      <c r="RV625" s="401"/>
      <c r="RW625" s="401"/>
      <c r="RX625" s="401"/>
      <c r="RY625" s="401"/>
      <c r="RZ625" s="401"/>
      <c r="SA625" s="401"/>
      <c r="SB625" s="401"/>
      <c r="SC625" s="401"/>
      <c r="SD625" s="401"/>
      <c r="SE625" s="401"/>
      <c r="SF625" s="401"/>
      <c r="SG625" s="401"/>
      <c r="SH625" s="401"/>
      <c r="SI625" s="401"/>
      <c r="SJ625" s="401"/>
      <c r="SK625" s="401"/>
      <c r="SL625" s="401"/>
      <c r="SM625" s="401"/>
      <c r="SN625" s="401"/>
      <c r="SO625" s="401"/>
      <c r="SP625" s="401"/>
      <c r="SQ625" s="401"/>
      <c r="SR625" s="401"/>
      <c r="SS625" s="401"/>
      <c r="ST625" s="401"/>
      <c r="SU625" s="401"/>
      <c r="SV625" s="401"/>
      <c r="SW625" s="401"/>
      <c r="SX625" s="401"/>
      <c r="SY625" s="401"/>
      <c r="SZ625" s="401"/>
      <c r="TA625" s="401"/>
      <c r="TB625" s="401"/>
      <c r="TC625" s="401"/>
      <c r="TD625" s="401"/>
      <c r="TE625" s="401"/>
      <c r="TF625" s="401"/>
      <c r="TG625" s="401"/>
      <c r="TH625" s="401"/>
      <c r="TI625" s="401"/>
      <c r="TJ625" s="401"/>
      <c r="TK625" s="401"/>
      <c r="TL625" s="401"/>
      <c r="TM625" s="401"/>
      <c r="TN625" s="401"/>
      <c r="TO625" s="401"/>
      <c r="TP625" s="401"/>
      <c r="TQ625" s="401"/>
      <c r="TR625" s="401"/>
      <c r="TS625" s="401"/>
      <c r="TT625" s="401"/>
      <c r="TU625" s="401"/>
      <c r="TV625" s="401"/>
      <c r="TW625" s="401"/>
      <c r="TX625" s="401"/>
      <c r="TY625" s="401"/>
      <c r="TZ625" s="401"/>
      <c r="UA625" s="401"/>
      <c r="UB625" s="401"/>
      <c r="UC625" s="401"/>
      <c r="UD625" s="401"/>
      <c r="UE625" s="401"/>
      <c r="UF625" s="401"/>
      <c r="UG625" s="401"/>
      <c r="UH625" s="401"/>
      <c r="UI625" s="401"/>
      <c r="UJ625" s="401"/>
      <c r="UK625" s="401"/>
      <c r="UL625" s="401"/>
      <c r="UM625" s="401"/>
    </row>
    <row r="626" spans="1:559" s="401" customFormat="1" ht="13.95" customHeight="1">
      <c r="A626" s="953"/>
      <c r="B626" s="468" t="s">
        <v>2113</v>
      </c>
      <c r="C626" s="469" t="s">
        <v>749</v>
      </c>
      <c r="D626" s="469" t="s">
        <v>2116</v>
      </c>
      <c r="E626" s="469" t="s">
        <v>2117</v>
      </c>
      <c r="F626" s="470">
        <v>48.97</v>
      </c>
      <c r="G626" s="470">
        <v>1.35</v>
      </c>
      <c r="H626" s="470">
        <v>4.4400000000000004</v>
      </c>
      <c r="I626" s="471">
        <f t="shared" ref="I626:L627" si="323">I625</f>
        <v>3</v>
      </c>
      <c r="J626" s="472">
        <f t="shared" si="323"/>
        <v>34.086666666666666</v>
      </c>
      <c r="K626" s="472">
        <f t="shared" si="323"/>
        <v>17.25719656645694</v>
      </c>
      <c r="L626" s="473">
        <f t="shared" si="323"/>
        <v>0.50627410228213199</v>
      </c>
      <c r="M626" s="474">
        <f t="shared" si="305"/>
        <v>0.86244212818797461</v>
      </c>
      <c r="N626" s="475">
        <f t="shared" si="306"/>
        <v>0.80577786683792485</v>
      </c>
      <c r="O626" s="475">
        <f t="shared" si="307"/>
        <v>0.6115557336758497</v>
      </c>
      <c r="P626" s="475">
        <f t="shared" si="308"/>
        <v>0.3884442663241503</v>
      </c>
      <c r="Q626" s="476">
        <f t="shared" si="309"/>
        <v>1.1653327989724509</v>
      </c>
      <c r="R626" s="477"/>
      <c r="S626" s="472"/>
      <c r="T626" s="472"/>
      <c r="U626" s="473"/>
      <c r="V626" s="478">
        <f t="shared" si="310"/>
        <v>14.883333333333333</v>
      </c>
      <c r="W626" s="478">
        <f t="shared" si="311"/>
        <v>1.196</v>
      </c>
      <c r="X626" s="479">
        <f t="shared" si="312"/>
        <v>20.6396070934825</v>
      </c>
      <c r="Y626" s="480" t="str">
        <f t="shared" si="313"/>
        <v>Accept</v>
      </c>
      <c r="Z626" s="479"/>
      <c r="AA626" s="479"/>
      <c r="AB626" s="481"/>
      <c r="AC626" s="481"/>
      <c r="AD626" s="479"/>
      <c r="AE626" s="481"/>
      <c r="AF626" s="464"/>
      <c r="AG626" s="482"/>
      <c r="AH626" s="482"/>
      <c r="AI626" s="483"/>
      <c r="AJ626" s="552"/>
      <c r="AK626" s="552"/>
      <c r="AL626" s="552"/>
    </row>
    <row r="627" spans="1:559" s="501" customFormat="1" ht="13.95" customHeight="1">
      <c r="A627" s="954"/>
      <c r="B627" s="484" t="s">
        <v>2113</v>
      </c>
      <c r="C627" s="485" t="s">
        <v>749</v>
      </c>
      <c r="D627" s="485" t="s">
        <v>2118</v>
      </c>
      <c r="E627" s="485" t="s">
        <v>2119</v>
      </c>
      <c r="F627" s="486">
        <v>15.17</v>
      </c>
      <c r="G627" s="486">
        <v>0.42</v>
      </c>
      <c r="H627" s="486">
        <v>1.37</v>
      </c>
      <c r="I627" s="487">
        <f t="shared" si="323"/>
        <v>3</v>
      </c>
      <c r="J627" s="488">
        <f t="shared" si="323"/>
        <v>34.086666666666666</v>
      </c>
      <c r="K627" s="488">
        <f t="shared" si="323"/>
        <v>17.25719656645694</v>
      </c>
      <c r="L627" s="489">
        <f t="shared" si="323"/>
        <v>0.50627410228213199</v>
      </c>
      <c r="M627" s="490">
        <f t="shared" si="305"/>
        <v>1.0961610475849397</v>
      </c>
      <c r="N627" s="491">
        <f t="shared" si="306"/>
        <v>0.13650415134974958</v>
      </c>
      <c r="O627" s="491">
        <f t="shared" si="307"/>
        <v>0.72699169730050084</v>
      </c>
      <c r="P627" s="491">
        <f t="shared" si="308"/>
        <v>0.27300830269949916</v>
      </c>
      <c r="Q627" s="492">
        <f t="shared" si="309"/>
        <v>0.81902490809849748</v>
      </c>
      <c r="R627" s="493"/>
      <c r="S627" s="488"/>
      <c r="T627" s="488"/>
      <c r="U627" s="489"/>
      <c r="V627" s="494">
        <f t="shared" si="310"/>
        <v>18.916666666666664</v>
      </c>
      <c r="W627" s="494">
        <f t="shared" si="311"/>
        <v>1.196</v>
      </c>
      <c r="X627" s="495">
        <f t="shared" si="312"/>
        <v>20.6396070934825</v>
      </c>
      <c r="Y627" s="496" t="str">
        <f t="shared" si="313"/>
        <v>Accept</v>
      </c>
      <c r="Z627" s="495"/>
      <c r="AA627" s="495"/>
      <c r="AB627" s="497"/>
      <c r="AC627" s="497"/>
      <c r="AD627" s="495"/>
      <c r="AE627" s="497"/>
      <c r="AF627" s="498"/>
      <c r="AG627" s="499"/>
      <c r="AH627" s="499"/>
      <c r="AI627" s="500"/>
      <c r="AJ627" s="552"/>
      <c r="AK627" s="552"/>
      <c r="AL627" s="552"/>
      <c r="AM627" s="401"/>
      <c r="AN627" s="401"/>
      <c r="AO627" s="401"/>
      <c r="AP627" s="401"/>
      <c r="AQ627" s="401"/>
      <c r="AR627" s="401"/>
      <c r="AS627" s="401"/>
      <c r="AT627" s="401"/>
      <c r="AU627" s="401"/>
      <c r="AV627" s="401"/>
      <c r="AW627" s="401"/>
      <c r="AX627" s="401"/>
      <c r="AY627" s="401"/>
      <c r="AZ627" s="401"/>
      <c r="BA627" s="401"/>
      <c r="BB627" s="401"/>
      <c r="BC627" s="401"/>
      <c r="BD627" s="401"/>
      <c r="BE627" s="401"/>
      <c r="BF627" s="401"/>
      <c r="BG627" s="401"/>
      <c r="BH627" s="401"/>
      <c r="BI627" s="401"/>
      <c r="BJ627" s="401"/>
      <c r="BK627" s="401"/>
      <c r="BL627" s="401"/>
      <c r="BM627" s="401"/>
      <c r="BN627" s="401"/>
      <c r="BO627" s="401"/>
      <c r="BP627" s="401"/>
      <c r="BQ627" s="401"/>
      <c r="BR627" s="401"/>
      <c r="BS627" s="401"/>
      <c r="BT627" s="401"/>
      <c r="BU627" s="401"/>
      <c r="BV627" s="401"/>
      <c r="BW627" s="401"/>
      <c r="BX627" s="401"/>
      <c r="BY627" s="401"/>
      <c r="BZ627" s="401"/>
      <c r="CA627" s="401"/>
      <c r="CB627" s="401"/>
      <c r="CC627" s="401"/>
      <c r="CD627" s="401"/>
      <c r="CE627" s="401"/>
      <c r="CF627" s="401"/>
      <c r="CG627" s="401"/>
      <c r="CH627" s="401"/>
      <c r="CI627" s="401"/>
      <c r="CJ627" s="401"/>
      <c r="CK627" s="401"/>
      <c r="CL627" s="401"/>
      <c r="CM627" s="401"/>
      <c r="CN627" s="401"/>
      <c r="CO627" s="401"/>
      <c r="CP627" s="401"/>
      <c r="CQ627" s="401"/>
      <c r="CR627" s="401"/>
      <c r="CS627" s="401"/>
      <c r="CT627" s="401"/>
      <c r="CU627" s="401"/>
      <c r="CV627" s="401"/>
      <c r="CW627" s="401"/>
      <c r="CX627" s="401"/>
      <c r="CY627" s="401"/>
      <c r="CZ627" s="401"/>
      <c r="DA627" s="401"/>
      <c r="DB627" s="401"/>
      <c r="DC627" s="401"/>
      <c r="DD627" s="401"/>
      <c r="DE627" s="401"/>
      <c r="DF627" s="401"/>
      <c r="DG627" s="401"/>
      <c r="DH627" s="401"/>
      <c r="DI627" s="401"/>
      <c r="DJ627" s="401"/>
      <c r="DK627" s="401"/>
      <c r="DL627" s="401"/>
      <c r="DM627" s="401"/>
      <c r="DN627" s="401"/>
      <c r="DO627" s="401"/>
      <c r="DP627" s="401"/>
      <c r="DQ627" s="401"/>
      <c r="DR627" s="401"/>
      <c r="DS627" s="401"/>
      <c r="DT627" s="401"/>
      <c r="DU627" s="401"/>
      <c r="DV627" s="401"/>
      <c r="DW627" s="401"/>
      <c r="DX627" s="401"/>
      <c r="DY627" s="401"/>
      <c r="DZ627" s="401"/>
      <c r="EA627" s="401"/>
      <c r="EB627" s="401"/>
      <c r="EC627" s="401"/>
      <c r="ED627" s="401"/>
      <c r="EE627" s="401"/>
      <c r="EF627" s="401"/>
      <c r="EG627" s="401"/>
      <c r="EH627" s="401"/>
      <c r="EI627" s="401"/>
      <c r="EJ627" s="401"/>
      <c r="EK627" s="401"/>
      <c r="EL627" s="401"/>
      <c r="EM627" s="401"/>
      <c r="EN627" s="401"/>
      <c r="EO627" s="401"/>
      <c r="EP627" s="401"/>
      <c r="EQ627" s="401"/>
      <c r="ER627" s="401"/>
      <c r="ES627" s="401"/>
      <c r="ET627" s="401"/>
      <c r="EU627" s="401"/>
      <c r="EV627" s="401"/>
      <c r="EW627" s="401"/>
      <c r="EX627" s="401"/>
      <c r="EY627" s="401"/>
      <c r="EZ627" s="401"/>
      <c r="FA627" s="401"/>
      <c r="FB627" s="401"/>
      <c r="FC627" s="401"/>
      <c r="FD627" s="401"/>
      <c r="FE627" s="401"/>
      <c r="FF627" s="401"/>
      <c r="FG627" s="401"/>
      <c r="FH627" s="401"/>
      <c r="FI627" s="401"/>
      <c r="FJ627" s="401"/>
      <c r="FK627" s="401"/>
      <c r="FL627" s="401"/>
      <c r="FM627" s="401"/>
      <c r="FN627" s="401"/>
      <c r="FO627" s="401"/>
      <c r="FP627" s="401"/>
      <c r="FQ627" s="401"/>
      <c r="FR627" s="401"/>
      <c r="FS627" s="401"/>
      <c r="FT627" s="401"/>
      <c r="FU627" s="401"/>
      <c r="FV627" s="401"/>
      <c r="FW627" s="401"/>
      <c r="FX627" s="401"/>
      <c r="FY627" s="401"/>
      <c r="FZ627" s="401"/>
      <c r="GA627" s="401"/>
      <c r="GB627" s="401"/>
      <c r="GC627" s="401"/>
      <c r="GD627" s="401"/>
      <c r="GE627" s="401"/>
      <c r="GF627" s="401"/>
      <c r="GG627" s="401"/>
      <c r="GH627" s="401"/>
      <c r="GI627" s="401"/>
      <c r="GJ627" s="401"/>
      <c r="GK627" s="401"/>
      <c r="GL627" s="401"/>
      <c r="GM627" s="401"/>
      <c r="GN627" s="401"/>
      <c r="GO627" s="401"/>
      <c r="GP627" s="401"/>
      <c r="GQ627" s="401"/>
      <c r="GR627" s="401"/>
      <c r="GS627" s="401"/>
      <c r="GT627" s="401"/>
      <c r="GU627" s="401"/>
      <c r="GV627" s="401"/>
      <c r="GW627" s="401"/>
      <c r="GX627" s="401"/>
      <c r="GY627" s="401"/>
      <c r="GZ627" s="401"/>
      <c r="HA627" s="401"/>
      <c r="HB627" s="401"/>
      <c r="HC627" s="401"/>
      <c r="HD627" s="401"/>
      <c r="HE627" s="401"/>
      <c r="HF627" s="401"/>
      <c r="HG627" s="401"/>
      <c r="HH627" s="401"/>
      <c r="HI627" s="401"/>
      <c r="HJ627" s="401"/>
      <c r="HK627" s="401"/>
      <c r="HL627" s="401"/>
      <c r="HM627" s="401"/>
      <c r="HN627" s="401"/>
      <c r="HO627" s="401"/>
      <c r="HP627" s="401"/>
      <c r="HQ627" s="401"/>
      <c r="HR627" s="401"/>
      <c r="HS627" s="401"/>
      <c r="HT627" s="401"/>
      <c r="HU627" s="401"/>
      <c r="HV627" s="401"/>
      <c r="HW627" s="401"/>
      <c r="HX627" s="401"/>
      <c r="HY627" s="401"/>
      <c r="HZ627" s="401"/>
      <c r="IA627" s="401"/>
      <c r="IB627" s="401"/>
      <c r="IC627" s="401"/>
      <c r="ID627" s="401"/>
      <c r="IE627" s="401"/>
      <c r="IF627" s="401"/>
      <c r="IG627" s="401"/>
      <c r="IH627" s="401"/>
      <c r="II627" s="401"/>
      <c r="IJ627" s="401"/>
      <c r="IK627" s="401"/>
      <c r="IL627" s="401"/>
      <c r="IM627" s="401"/>
      <c r="IN627" s="401"/>
      <c r="IO627" s="401"/>
      <c r="IP627" s="401"/>
      <c r="IQ627" s="401"/>
      <c r="IR627" s="401"/>
      <c r="IS627" s="401"/>
      <c r="IT627" s="401"/>
      <c r="IU627" s="401"/>
      <c r="IV627" s="401"/>
      <c r="IW627" s="401"/>
      <c r="IX627" s="401"/>
      <c r="IY627" s="401"/>
      <c r="IZ627" s="401"/>
      <c r="JA627" s="401"/>
      <c r="JB627" s="401"/>
      <c r="JC627" s="401"/>
      <c r="JD627" s="401"/>
      <c r="JE627" s="401"/>
      <c r="JF627" s="401"/>
      <c r="JG627" s="401"/>
      <c r="JH627" s="401"/>
      <c r="JI627" s="401"/>
      <c r="JJ627" s="401"/>
      <c r="JK627" s="401"/>
      <c r="JL627" s="401"/>
      <c r="JM627" s="401"/>
      <c r="JN627" s="401"/>
      <c r="JO627" s="401"/>
      <c r="JP627" s="401"/>
      <c r="JQ627" s="401"/>
      <c r="JR627" s="401"/>
      <c r="JS627" s="401"/>
      <c r="JT627" s="401"/>
      <c r="JU627" s="401"/>
      <c r="JV627" s="401"/>
      <c r="JW627" s="401"/>
      <c r="JX627" s="401"/>
      <c r="JY627" s="401"/>
      <c r="JZ627" s="401"/>
      <c r="KA627" s="401"/>
      <c r="KB627" s="401"/>
      <c r="KC627" s="401"/>
      <c r="KD627" s="401"/>
      <c r="KE627" s="401"/>
      <c r="KF627" s="401"/>
      <c r="KG627" s="401"/>
      <c r="KH627" s="401"/>
      <c r="KI627" s="401"/>
      <c r="KJ627" s="401"/>
      <c r="KK627" s="401"/>
      <c r="KL627" s="401"/>
      <c r="KM627" s="401"/>
      <c r="KN627" s="401"/>
      <c r="KO627" s="401"/>
      <c r="KP627" s="401"/>
      <c r="KQ627" s="401"/>
      <c r="KR627" s="401"/>
      <c r="KS627" s="401"/>
      <c r="KT627" s="401"/>
      <c r="KU627" s="401"/>
      <c r="KV627" s="401"/>
      <c r="KW627" s="401"/>
      <c r="KX627" s="401"/>
      <c r="KY627" s="401"/>
      <c r="KZ627" s="401"/>
      <c r="LA627" s="401"/>
      <c r="LB627" s="401"/>
      <c r="LC627" s="401"/>
      <c r="LD627" s="401"/>
      <c r="LE627" s="401"/>
      <c r="LF627" s="401"/>
      <c r="LG627" s="401"/>
      <c r="LH627" s="401"/>
      <c r="LI627" s="401"/>
      <c r="LJ627" s="401"/>
      <c r="LK627" s="401"/>
      <c r="LL627" s="401"/>
      <c r="LM627" s="401"/>
      <c r="LN627" s="401"/>
      <c r="LO627" s="401"/>
      <c r="LP627" s="401"/>
      <c r="LQ627" s="401"/>
      <c r="LR627" s="401"/>
      <c r="LS627" s="401"/>
      <c r="LT627" s="401"/>
      <c r="LU627" s="401"/>
      <c r="LV627" s="401"/>
      <c r="LW627" s="401"/>
      <c r="LX627" s="401"/>
      <c r="LY627" s="401"/>
      <c r="LZ627" s="401"/>
      <c r="MA627" s="401"/>
      <c r="MB627" s="401"/>
      <c r="MC627" s="401"/>
      <c r="MD627" s="401"/>
      <c r="ME627" s="401"/>
      <c r="MF627" s="401"/>
      <c r="MG627" s="401"/>
      <c r="MH627" s="401"/>
      <c r="MI627" s="401"/>
      <c r="MJ627" s="401"/>
      <c r="MK627" s="401"/>
      <c r="ML627" s="401"/>
      <c r="MM627" s="401"/>
      <c r="MN627" s="401"/>
      <c r="MO627" s="401"/>
      <c r="MP627" s="401"/>
      <c r="MQ627" s="401"/>
      <c r="MR627" s="401"/>
      <c r="MS627" s="401"/>
      <c r="MT627" s="401"/>
      <c r="MU627" s="401"/>
      <c r="MV627" s="401"/>
      <c r="MW627" s="401"/>
      <c r="MX627" s="401"/>
      <c r="MY627" s="401"/>
      <c r="MZ627" s="401"/>
      <c r="NA627" s="401"/>
      <c r="NB627" s="401"/>
      <c r="NC627" s="401"/>
      <c r="ND627" s="401"/>
      <c r="NE627" s="401"/>
      <c r="NF627" s="401"/>
      <c r="NG627" s="401"/>
      <c r="NH627" s="401"/>
      <c r="NI627" s="401"/>
      <c r="NJ627" s="401"/>
      <c r="NK627" s="401"/>
      <c r="NL627" s="401"/>
      <c r="NM627" s="401"/>
      <c r="NN627" s="401"/>
      <c r="NO627" s="401"/>
      <c r="NP627" s="401"/>
      <c r="NQ627" s="401"/>
      <c r="NR627" s="401"/>
      <c r="NS627" s="401"/>
      <c r="NT627" s="401"/>
      <c r="NU627" s="401"/>
      <c r="NV627" s="401"/>
      <c r="NW627" s="401"/>
      <c r="NX627" s="401"/>
      <c r="NY627" s="401"/>
      <c r="NZ627" s="401"/>
      <c r="OA627" s="401"/>
      <c r="OB627" s="401"/>
      <c r="OC627" s="401"/>
      <c r="OD627" s="401"/>
      <c r="OE627" s="401"/>
      <c r="OF627" s="401"/>
      <c r="OG627" s="401"/>
      <c r="OH627" s="401"/>
      <c r="OI627" s="401"/>
      <c r="OJ627" s="401"/>
      <c r="OK627" s="401"/>
      <c r="OL627" s="401"/>
      <c r="OM627" s="401"/>
      <c r="ON627" s="401"/>
      <c r="OO627" s="401"/>
      <c r="OP627" s="401"/>
      <c r="OQ627" s="401"/>
      <c r="OR627" s="401"/>
      <c r="OS627" s="401"/>
      <c r="OT627" s="401"/>
      <c r="OU627" s="401"/>
      <c r="OV627" s="401"/>
      <c r="OW627" s="401"/>
      <c r="OX627" s="401"/>
      <c r="OY627" s="401"/>
      <c r="OZ627" s="401"/>
      <c r="PA627" s="401"/>
      <c r="PB627" s="401"/>
      <c r="PC627" s="401"/>
      <c r="PD627" s="401"/>
      <c r="PE627" s="401"/>
      <c r="PF627" s="401"/>
      <c r="PG627" s="401"/>
      <c r="PH627" s="401"/>
      <c r="PI627" s="401"/>
      <c r="PJ627" s="401"/>
      <c r="PK627" s="401"/>
      <c r="PL627" s="401"/>
      <c r="PM627" s="401"/>
      <c r="PN627" s="401"/>
      <c r="PO627" s="401"/>
      <c r="PP627" s="401"/>
      <c r="PQ627" s="401"/>
      <c r="PR627" s="401"/>
      <c r="PS627" s="401"/>
      <c r="PT627" s="401"/>
      <c r="PU627" s="401"/>
      <c r="PV627" s="401"/>
      <c r="PW627" s="401"/>
      <c r="PX627" s="401"/>
      <c r="PY627" s="401"/>
      <c r="PZ627" s="401"/>
      <c r="QA627" s="401"/>
      <c r="QB627" s="401"/>
      <c r="QC627" s="401"/>
      <c r="QD627" s="401"/>
      <c r="QE627" s="401"/>
      <c r="QF627" s="401"/>
      <c r="QG627" s="401"/>
      <c r="QH627" s="401"/>
      <c r="QI627" s="401"/>
      <c r="QJ627" s="401"/>
      <c r="QK627" s="401"/>
      <c r="QL627" s="401"/>
      <c r="QM627" s="401"/>
      <c r="QN627" s="401"/>
      <c r="QO627" s="401"/>
      <c r="QP627" s="401"/>
      <c r="QQ627" s="401"/>
      <c r="QR627" s="401"/>
      <c r="QS627" s="401"/>
      <c r="QT627" s="401"/>
      <c r="QU627" s="401"/>
      <c r="QV627" s="401"/>
      <c r="QW627" s="401"/>
      <c r="QX627" s="401"/>
      <c r="QY627" s="401"/>
      <c r="QZ627" s="401"/>
      <c r="RA627" s="401"/>
      <c r="RB627" s="401"/>
      <c r="RC627" s="401"/>
      <c r="RD627" s="401"/>
      <c r="RE627" s="401"/>
      <c r="RF627" s="401"/>
      <c r="RG627" s="401"/>
      <c r="RH627" s="401"/>
      <c r="RI627" s="401"/>
      <c r="RJ627" s="401"/>
      <c r="RK627" s="401"/>
      <c r="RL627" s="401"/>
      <c r="RM627" s="401"/>
      <c r="RN627" s="401"/>
      <c r="RO627" s="401"/>
      <c r="RP627" s="401"/>
      <c r="RQ627" s="401"/>
      <c r="RR627" s="401"/>
      <c r="RS627" s="401"/>
      <c r="RT627" s="401"/>
      <c r="RU627" s="401"/>
      <c r="RV627" s="401"/>
      <c r="RW627" s="401"/>
      <c r="RX627" s="401"/>
      <c r="RY627" s="401"/>
      <c r="RZ627" s="401"/>
      <c r="SA627" s="401"/>
      <c r="SB627" s="401"/>
      <c r="SC627" s="401"/>
      <c r="SD627" s="401"/>
      <c r="SE627" s="401"/>
      <c r="SF627" s="401"/>
      <c r="SG627" s="401"/>
      <c r="SH627" s="401"/>
      <c r="SI627" s="401"/>
      <c r="SJ627" s="401"/>
      <c r="SK627" s="401"/>
      <c r="SL627" s="401"/>
      <c r="SM627" s="401"/>
      <c r="SN627" s="401"/>
      <c r="SO627" s="401"/>
      <c r="SP627" s="401"/>
      <c r="SQ627" s="401"/>
      <c r="SR627" s="401"/>
      <c r="SS627" s="401"/>
      <c r="ST627" s="401"/>
      <c r="SU627" s="401"/>
      <c r="SV627" s="401"/>
      <c r="SW627" s="401"/>
      <c r="SX627" s="401"/>
      <c r="SY627" s="401"/>
      <c r="SZ627" s="401"/>
      <c r="TA627" s="401"/>
      <c r="TB627" s="401"/>
      <c r="TC627" s="401"/>
      <c r="TD627" s="401"/>
      <c r="TE627" s="401"/>
      <c r="TF627" s="401"/>
      <c r="TG627" s="401"/>
      <c r="TH627" s="401"/>
      <c r="TI627" s="401"/>
      <c r="TJ627" s="401"/>
      <c r="TK627" s="401"/>
      <c r="TL627" s="401"/>
      <c r="TM627" s="401"/>
      <c r="TN627" s="401"/>
      <c r="TO627" s="401"/>
      <c r="TP627" s="401"/>
      <c r="TQ627" s="401"/>
      <c r="TR627" s="401"/>
      <c r="TS627" s="401"/>
      <c r="TT627" s="401"/>
      <c r="TU627" s="401"/>
      <c r="TV627" s="401"/>
      <c r="TW627" s="401"/>
      <c r="TX627" s="401"/>
      <c r="TY627" s="401"/>
      <c r="TZ627" s="401"/>
      <c r="UA627" s="401"/>
      <c r="UB627" s="401"/>
      <c r="UC627" s="401"/>
      <c r="UD627" s="401"/>
      <c r="UE627" s="401"/>
      <c r="UF627" s="401"/>
      <c r="UG627" s="401"/>
      <c r="UH627" s="401"/>
      <c r="UI627" s="401"/>
      <c r="UJ627" s="401"/>
      <c r="UK627" s="401"/>
      <c r="UL627" s="401"/>
      <c r="UM627" s="401"/>
    </row>
    <row r="628" spans="1:559" s="467" customFormat="1" ht="13.95" customHeight="1">
      <c r="A628" s="952" t="s">
        <v>1431</v>
      </c>
      <c r="B628" s="450" t="s">
        <v>2113</v>
      </c>
      <c r="C628" s="451" t="s">
        <v>720</v>
      </c>
      <c r="D628" s="451" t="s">
        <v>2120</v>
      </c>
      <c r="E628" s="451" t="s">
        <v>2121</v>
      </c>
      <c r="F628" s="452">
        <v>26.26</v>
      </c>
      <c r="G628" s="452">
        <v>0.9</v>
      </c>
      <c r="H628" s="452">
        <v>2.4300000000000002</v>
      </c>
      <c r="I628" s="453">
        <f>COUNT(F628:F630)</f>
        <v>3</v>
      </c>
      <c r="J628" s="458">
        <f>AVERAGE(F628:F630)</f>
        <v>23.933333333333334</v>
      </c>
      <c r="K628" s="458">
        <f>STDEV(F628:F630)</f>
        <v>2.2406323512199271</v>
      </c>
      <c r="L628" s="459">
        <f>K628/J628</f>
        <v>9.3619736123395275E-2</v>
      </c>
      <c r="M628" s="454">
        <f t="shared" si="305"/>
        <v>1.0383973369838648</v>
      </c>
      <c r="N628" s="455">
        <f t="shared" si="306"/>
        <v>0.85045744557388248</v>
      </c>
      <c r="O628" s="455">
        <f t="shared" si="307"/>
        <v>0.70091489114776495</v>
      </c>
      <c r="P628" s="455">
        <f t="shared" si="308"/>
        <v>0.29908510885223505</v>
      </c>
      <c r="Q628" s="456">
        <f t="shared" si="309"/>
        <v>0.89725532655670515</v>
      </c>
      <c r="R628" s="457">
        <f>COUNT(F628:F630)</f>
        <v>3</v>
      </c>
      <c r="S628" s="458">
        <f>AVERAGE(F628:F630)</f>
        <v>23.933333333333334</v>
      </c>
      <c r="T628" s="458">
        <f>STDEV(F628:F630)</f>
        <v>2.2406323512199271</v>
      </c>
      <c r="U628" s="459">
        <f>T628/S628</f>
        <v>9.3619736123395275E-2</v>
      </c>
      <c r="V628" s="460">
        <f t="shared" si="310"/>
        <v>2.326666666666668</v>
      </c>
      <c r="W628" s="460">
        <f t="shared" si="311"/>
        <v>1.196</v>
      </c>
      <c r="X628" s="461">
        <f t="shared" si="312"/>
        <v>2.6797962920590326</v>
      </c>
      <c r="Y628" s="462" t="str">
        <f t="shared" si="313"/>
        <v>Accept</v>
      </c>
      <c r="Z628" s="461"/>
      <c r="AA628" s="461"/>
      <c r="AB628" s="463"/>
      <c r="AC628" s="463"/>
      <c r="AD628" s="461"/>
      <c r="AE628" s="463"/>
      <c r="AF628" s="464">
        <f>COUNT(F628:F630)</f>
        <v>3</v>
      </c>
      <c r="AG628" s="465">
        <f>AVERAGE(F628:F630)</f>
        <v>23.933333333333334</v>
      </c>
      <c r="AH628" s="465">
        <f>STDEV(F628:F630)</f>
        <v>2.2406323512199271</v>
      </c>
      <c r="AI628" s="466">
        <f>AH628/AG628</f>
        <v>9.3619736123395275E-2</v>
      </c>
      <c r="AJ628" s="552"/>
      <c r="AK628" s="552"/>
      <c r="AL628" s="552"/>
      <c r="AM628" s="401"/>
      <c r="AN628" s="401"/>
      <c r="AO628" s="401"/>
      <c r="AP628" s="401"/>
      <c r="AQ628" s="401"/>
      <c r="AR628" s="401"/>
      <c r="AS628" s="401"/>
      <c r="AT628" s="401"/>
      <c r="AU628" s="401"/>
      <c r="AV628" s="401"/>
      <c r="AW628" s="401"/>
      <c r="AX628" s="401"/>
      <c r="AY628" s="401"/>
      <c r="AZ628" s="401"/>
      <c r="BA628" s="401"/>
      <c r="BB628" s="401"/>
      <c r="BC628" s="401"/>
      <c r="BD628" s="401"/>
      <c r="BE628" s="401"/>
      <c r="BF628" s="401"/>
      <c r="BG628" s="401"/>
      <c r="BH628" s="401"/>
      <c r="BI628" s="401"/>
      <c r="BJ628" s="401"/>
      <c r="BK628" s="401"/>
      <c r="BL628" s="401"/>
      <c r="BM628" s="401"/>
      <c r="BN628" s="401"/>
      <c r="BO628" s="401"/>
      <c r="BP628" s="401"/>
      <c r="BQ628" s="401"/>
      <c r="BR628" s="401"/>
      <c r="BS628" s="401"/>
      <c r="BT628" s="401"/>
      <c r="BU628" s="401"/>
      <c r="BV628" s="401"/>
      <c r="BW628" s="401"/>
      <c r="BX628" s="401"/>
      <c r="BY628" s="401"/>
      <c r="BZ628" s="401"/>
      <c r="CA628" s="401"/>
      <c r="CB628" s="401"/>
      <c r="CC628" s="401"/>
      <c r="CD628" s="401"/>
      <c r="CE628" s="401"/>
      <c r="CF628" s="401"/>
      <c r="CG628" s="401"/>
      <c r="CH628" s="401"/>
      <c r="CI628" s="401"/>
      <c r="CJ628" s="401"/>
      <c r="CK628" s="401"/>
      <c r="CL628" s="401"/>
      <c r="CM628" s="401"/>
      <c r="CN628" s="401"/>
      <c r="CO628" s="401"/>
      <c r="CP628" s="401"/>
      <c r="CQ628" s="401"/>
      <c r="CR628" s="401"/>
      <c r="CS628" s="401"/>
      <c r="CT628" s="401"/>
      <c r="CU628" s="401"/>
      <c r="CV628" s="401"/>
      <c r="CW628" s="401"/>
      <c r="CX628" s="401"/>
      <c r="CY628" s="401"/>
      <c r="CZ628" s="401"/>
      <c r="DA628" s="401"/>
      <c r="DB628" s="401"/>
      <c r="DC628" s="401"/>
      <c r="DD628" s="401"/>
      <c r="DE628" s="401"/>
      <c r="DF628" s="401"/>
      <c r="DG628" s="401"/>
      <c r="DH628" s="401"/>
      <c r="DI628" s="401"/>
      <c r="DJ628" s="401"/>
      <c r="DK628" s="401"/>
      <c r="DL628" s="401"/>
      <c r="DM628" s="401"/>
      <c r="DN628" s="401"/>
      <c r="DO628" s="401"/>
      <c r="DP628" s="401"/>
      <c r="DQ628" s="401"/>
      <c r="DR628" s="401"/>
      <c r="DS628" s="401"/>
      <c r="DT628" s="401"/>
      <c r="DU628" s="401"/>
      <c r="DV628" s="401"/>
      <c r="DW628" s="401"/>
      <c r="DX628" s="401"/>
      <c r="DY628" s="401"/>
      <c r="DZ628" s="401"/>
      <c r="EA628" s="401"/>
      <c r="EB628" s="401"/>
      <c r="EC628" s="401"/>
      <c r="ED628" s="401"/>
      <c r="EE628" s="401"/>
      <c r="EF628" s="401"/>
      <c r="EG628" s="401"/>
      <c r="EH628" s="401"/>
      <c r="EI628" s="401"/>
      <c r="EJ628" s="401"/>
      <c r="EK628" s="401"/>
      <c r="EL628" s="401"/>
      <c r="EM628" s="401"/>
      <c r="EN628" s="401"/>
      <c r="EO628" s="401"/>
      <c r="EP628" s="401"/>
      <c r="EQ628" s="401"/>
      <c r="ER628" s="401"/>
      <c r="ES628" s="401"/>
      <c r="ET628" s="401"/>
      <c r="EU628" s="401"/>
      <c r="EV628" s="401"/>
      <c r="EW628" s="401"/>
      <c r="EX628" s="401"/>
      <c r="EY628" s="401"/>
      <c r="EZ628" s="401"/>
      <c r="FA628" s="401"/>
      <c r="FB628" s="401"/>
      <c r="FC628" s="401"/>
      <c r="FD628" s="401"/>
      <c r="FE628" s="401"/>
      <c r="FF628" s="401"/>
      <c r="FG628" s="401"/>
      <c r="FH628" s="401"/>
      <c r="FI628" s="401"/>
      <c r="FJ628" s="401"/>
      <c r="FK628" s="401"/>
      <c r="FL628" s="401"/>
      <c r="FM628" s="401"/>
      <c r="FN628" s="401"/>
      <c r="FO628" s="401"/>
      <c r="FP628" s="401"/>
      <c r="FQ628" s="401"/>
      <c r="FR628" s="401"/>
      <c r="FS628" s="401"/>
      <c r="FT628" s="401"/>
      <c r="FU628" s="401"/>
      <c r="FV628" s="401"/>
      <c r="FW628" s="401"/>
      <c r="FX628" s="401"/>
      <c r="FY628" s="401"/>
      <c r="FZ628" s="401"/>
      <c r="GA628" s="401"/>
      <c r="GB628" s="401"/>
      <c r="GC628" s="401"/>
      <c r="GD628" s="401"/>
      <c r="GE628" s="401"/>
      <c r="GF628" s="401"/>
      <c r="GG628" s="401"/>
      <c r="GH628" s="401"/>
      <c r="GI628" s="401"/>
      <c r="GJ628" s="401"/>
      <c r="GK628" s="401"/>
      <c r="GL628" s="401"/>
      <c r="GM628" s="401"/>
      <c r="GN628" s="401"/>
      <c r="GO628" s="401"/>
      <c r="GP628" s="401"/>
      <c r="GQ628" s="401"/>
      <c r="GR628" s="401"/>
      <c r="GS628" s="401"/>
      <c r="GT628" s="401"/>
      <c r="GU628" s="401"/>
      <c r="GV628" s="401"/>
      <c r="GW628" s="401"/>
      <c r="GX628" s="401"/>
      <c r="GY628" s="401"/>
      <c r="GZ628" s="401"/>
      <c r="HA628" s="401"/>
      <c r="HB628" s="401"/>
      <c r="HC628" s="401"/>
      <c r="HD628" s="401"/>
      <c r="HE628" s="401"/>
      <c r="HF628" s="401"/>
      <c r="HG628" s="401"/>
      <c r="HH628" s="401"/>
      <c r="HI628" s="401"/>
      <c r="HJ628" s="401"/>
      <c r="HK628" s="401"/>
      <c r="HL628" s="401"/>
      <c r="HM628" s="401"/>
      <c r="HN628" s="401"/>
      <c r="HO628" s="401"/>
      <c r="HP628" s="401"/>
      <c r="HQ628" s="401"/>
      <c r="HR628" s="401"/>
      <c r="HS628" s="401"/>
      <c r="HT628" s="401"/>
      <c r="HU628" s="401"/>
      <c r="HV628" s="401"/>
      <c r="HW628" s="401"/>
      <c r="HX628" s="401"/>
      <c r="HY628" s="401"/>
      <c r="HZ628" s="401"/>
      <c r="IA628" s="401"/>
      <c r="IB628" s="401"/>
      <c r="IC628" s="401"/>
      <c r="ID628" s="401"/>
      <c r="IE628" s="401"/>
      <c r="IF628" s="401"/>
      <c r="IG628" s="401"/>
      <c r="IH628" s="401"/>
      <c r="II628" s="401"/>
      <c r="IJ628" s="401"/>
      <c r="IK628" s="401"/>
      <c r="IL628" s="401"/>
      <c r="IM628" s="401"/>
      <c r="IN628" s="401"/>
      <c r="IO628" s="401"/>
      <c r="IP628" s="401"/>
      <c r="IQ628" s="401"/>
      <c r="IR628" s="401"/>
      <c r="IS628" s="401"/>
      <c r="IT628" s="401"/>
      <c r="IU628" s="401"/>
      <c r="IV628" s="401"/>
      <c r="IW628" s="401"/>
      <c r="IX628" s="401"/>
      <c r="IY628" s="401"/>
      <c r="IZ628" s="401"/>
      <c r="JA628" s="401"/>
      <c r="JB628" s="401"/>
      <c r="JC628" s="401"/>
      <c r="JD628" s="401"/>
      <c r="JE628" s="401"/>
      <c r="JF628" s="401"/>
      <c r="JG628" s="401"/>
      <c r="JH628" s="401"/>
      <c r="JI628" s="401"/>
      <c r="JJ628" s="401"/>
      <c r="JK628" s="401"/>
      <c r="JL628" s="401"/>
      <c r="JM628" s="401"/>
      <c r="JN628" s="401"/>
      <c r="JO628" s="401"/>
      <c r="JP628" s="401"/>
      <c r="JQ628" s="401"/>
      <c r="JR628" s="401"/>
      <c r="JS628" s="401"/>
      <c r="JT628" s="401"/>
      <c r="JU628" s="401"/>
      <c r="JV628" s="401"/>
      <c r="JW628" s="401"/>
      <c r="JX628" s="401"/>
      <c r="JY628" s="401"/>
      <c r="JZ628" s="401"/>
      <c r="KA628" s="401"/>
      <c r="KB628" s="401"/>
      <c r="KC628" s="401"/>
      <c r="KD628" s="401"/>
      <c r="KE628" s="401"/>
      <c r="KF628" s="401"/>
      <c r="KG628" s="401"/>
      <c r="KH628" s="401"/>
      <c r="KI628" s="401"/>
      <c r="KJ628" s="401"/>
      <c r="KK628" s="401"/>
      <c r="KL628" s="401"/>
      <c r="KM628" s="401"/>
      <c r="KN628" s="401"/>
      <c r="KO628" s="401"/>
      <c r="KP628" s="401"/>
      <c r="KQ628" s="401"/>
      <c r="KR628" s="401"/>
      <c r="KS628" s="401"/>
      <c r="KT628" s="401"/>
      <c r="KU628" s="401"/>
      <c r="KV628" s="401"/>
      <c r="KW628" s="401"/>
      <c r="KX628" s="401"/>
      <c r="KY628" s="401"/>
      <c r="KZ628" s="401"/>
      <c r="LA628" s="401"/>
      <c r="LB628" s="401"/>
      <c r="LC628" s="401"/>
      <c r="LD628" s="401"/>
      <c r="LE628" s="401"/>
      <c r="LF628" s="401"/>
      <c r="LG628" s="401"/>
      <c r="LH628" s="401"/>
      <c r="LI628" s="401"/>
      <c r="LJ628" s="401"/>
      <c r="LK628" s="401"/>
      <c r="LL628" s="401"/>
      <c r="LM628" s="401"/>
      <c r="LN628" s="401"/>
      <c r="LO628" s="401"/>
      <c r="LP628" s="401"/>
      <c r="LQ628" s="401"/>
      <c r="LR628" s="401"/>
      <c r="LS628" s="401"/>
      <c r="LT628" s="401"/>
      <c r="LU628" s="401"/>
      <c r="LV628" s="401"/>
      <c r="LW628" s="401"/>
      <c r="LX628" s="401"/>
      <c r="LY628" s="401"/>
      <c r="LZ628" s="401"/>
      <c r="MA628" s="401"/>
      <c r="MB628" s="401"/>
      <c r="MC628" s="401"/>
      <c r="MD628" s="401"/>
      <c r="ME628" s="401"/>
      <c r="MF628" s="401"/>
      <c r="MG628" s="401"/>
      <c r="MH628" s="401"/>
      <c r="MI628" s="401"/>
      <c r="MJ628" s="401"/>
      <c r="MK628" s="401"/>
      <c r="ML628" s="401"/>
      <c r="MM628" s="401"/>
      <c r="MN628" s="401"/>
      <c r="MO628" s="401"/>
      <c r="MP628" s="401"/>
      <c r="MQ628" s="401"/>
      <c r="MR628" s="401"/>
      <c r="MS628" s="401"/>
      <c r="MT628" s="401"/>
      <c r="MU628" s="401"/>
      <c r="MV628" s="401"/>
      <c r="MW628" s="401"/>
      <c r="MX628" s="401"/>
      <c r="MY628" s="401"/>
      <c r="MZ628" s="401"/>
      <c r="NA628" s="401"/>
      <c r="NB628" s="401"/>
      <c r="NC628" s="401"/>
      <c r="ND628" s="401"/>
      <c r="NE628" s="401"/>
      <c r="NF628" s="401"/>
      <c r="NG628" s="401"/>
      <c r="NH628" s="401"/>
      <c r="NI628" s="401"/>
      <c r="NJ628" s="401"/>
      <c r="NK628" s="401"/>
      <c r="NL628" s="401"/>
      <c r="NM628" s="401"/>
      <c r="NN628" s="401"/>
      <c r="NO628" s="401"/>
      <c r="NP628" s="401"/>
      <c r="NQ628" s="401"/>
      <c r="NR628" s="401"/>
      <c r="NS628" s="401"/>
      <c r="NT628" s="401"/>
      <c r="NU628" s="401"/>
      <c r="NV628" s="401"/>
      <c r="NW628" s="401"/>
      <c r="NX628" s="401"/>
      <c r="NY628" s="401"/>
      <c r="NZ628" s="401"/>
      <c r="OA628" s="401"/>
      <c r="OB628" s="401"/>
      <c r="OC628" s="401"/>
      <c r="OD628" s="401"/>
      <c r="OE628" s="401"/>
      <c r="OF628" s="401"/>
      <c r="OG628" s="401"/>
      <c r="OH628" s="401"/>
      <c r="OI628" s="401"/>
      <c r="OJ628" s="401"/>
      <c r="OK628" s="401"/>
      <c r="OL628" s="401"/>
      <c r="OM628" s="401"/>
      <c r="ON628" s="401"/>
      <c r="OO628" s="401"/>
      <c r="OP628" s="401"/>
      <c r="OQ628" s="401"/>
      <c r="OR628" s="401"/>
      <c r="OS628" s="401"/>
      <c r="OT628" s="401"/>
      <c r="OU628" s="401"/>
      <c r="OV628" s="401"/>
      <c r="OW628" s="401"/>
      <c r="OX628" s="401"/>
      <c r="OY628" s="401"/>
      <c r="OZ628" s="401"/>
      <c r="PA628" s="401"/>
      <c r="PB628" s="401"/>
      <c r="PC628" s="401"/>
      <c r="PD628" s="401"/>
      <c r="PE628" s="401"/>
      <c r="PF628" s="401"/>
      <c r="PG628" s="401"/>
      <c r="PH628" s="401"/>
      <c r="PI628" s="401"/>
      <c r="PJ628" s="401"/>
      <c r="PK628" s="401"/>
      <c r="PL628" s="401"/>
      <c r="PM628" s="401"/>
      <c r="PN628" s="401"/>
      <c r="PO628" s="401"/>
      <c r="PP628" s="401"/>
      <c r="PQ628" s="401"/>
      <c r="PR628" s="401"/>
      <c r="PS628" s="401"/>
      <c r="PT628" s="401"/>
      <c r="PU628" s="401"/>
      <c r="PV628" s="401"/>
      <c r="PW628" s="401"/>
      <c r="PX628" s="401"/>
      <c r="PY628" s="401"/>
      <c r="PZ628" s="401"/>
      <c r="QA628" s="401"/>
      <c r="QB628" s="401"/>
      <c r="QC628" s="401"/>
      <c r="QD628" s="401"/>
      <c r="QE628" s="401"/>
      <c r="QF628" s="401"/>
      <c r="QG628" s="401"/>
      <c r="QH628" s="401"/>
      <c r="QI628" s="401"/>
      <c r="QJ628" s="401"/>
      <c r="QK628" s="401"/>
      <c r="QL628" s="401"/>
      <c r="QM628" s="401"/>
      <c r="QN628" s="401"/>
      <c r="QO628" s="401"/>
      <c r="QP628" s="401"/>
      <c r="QQ628" s="401"/>
      <c r="QR628" s="401"/>
      <c r="QS628" s="401"/>
      <c r="QT628" s="401"/>
      <c r="QU628" s="401"/>
      <c r="QV628" s="401"/>
      <c r="QW628" s="401"/>
      <c r="QX628" s="401"/>
      <c r="QY628" s="401"/>
      <c r="QZ628" s="401"/>
      <c r="RA628" s="401"/>
      <c r="RB628" s="401"/>
      <c r="RC628" s="401"/>
      <c r="RD628" s="401"/>
      <c r="RE628" s="401"/>
      <c r="RF628" s="401"/>
      <c r="RG628" s="401"/>
      <c r="RH628" s="401"/>
      <c r="RI628" s="401"/>
      <c r="RJ628" s="401"/>
      <c r="RK628" s="401"/>
      <c r="RL628" s="401"/>
      <c r="RM628" s="401"/>
      <c r="RN628" s="401"/>
      <c r="RO628" s="401"/>
      <c r="RP628" s="401"/>
      <c r="RQ628" s="401"/>
      <c r="RR628" s="401"/>
      <c r="RS628" s="401"/>
      <c r="RT628" s="401"/>
      <c r="RU628" s="401"/>
      <c r="RV628" s="401"/>
      <c r="RW628" s="401"/>
      <c r="RX628" s="401"/>
      <c r="RY628" s="401"/>
      <c r="RZ628" s="401"/>
      <c r="SA628" s="401"/>
      <c r="SB628" s="401"/>
      <c r="SC628" s="401"/>
      <c r="SD628" s="401"/>
      <c r="SE628" s="401"/>
      <c r="SF628" s="401"/>
      <c r="SG628" s="401"/>
      <c r="SH628" s="401"/>
      <c r="SI628" s="401"/>
      <c r="SJ628" s="401"/>
      <c r="SK628" s="401"/>
      <c r="SL628" s="401"/>
      <c r="SM628" s="401"/>
      <c r="SN628" s="401"/>
      <c r="SO628" s="401"/>
      <c r="SP628" s="401"/>
      <c r="SQ628" s="401"/>
      <c r="SR628" s="401"/>
      <c r="SS628" s="401"/>
      <c r="ST628" s="401"/>
      <c r="SU628" s="401"/>
      <c r="SV628" s="401"/>
      <c r="SW628" s="401"/>
      <c r="SX628" s="401"/>
      <c r="SY628" s="401"/>
      <c r="SZ628" s="401"/>
      <c r="TA628" s="401"/>
      <c r="TB628" s="401"/>
      <c r="TC628" s="401"/>
      <c r="TD628" s="401"/>
      <c r="TE628" s="401"/>
      <c r="TF628" s="401"/>
      <c r="TG628" s="401"/>
      <c r="TH628" s="401"/>
      <c r="TI628" s="401"/>
      <c r="TJ628" s="401"/>
      <c r="TK628" s="401"/>
      <c r="TL628" s="401"/>
      <c r="TM628" s="401"/>
      <c r="TN628" s="401"/>
      <c r="TO628" s="401"/>
      <c r="TP628" s="401"/>
      <c r="TQ628" s="401"/>
      <c r="TR628" s="401"/>
      <c r="TS628" s="401"/>
      <c r="TT628" s="401"/>
      <c r="TU628" s="401"/>
      <c r="TV628" s="401"/>
      <c r="TW628" s="401"/>
      <c r="TX628" s="401"/>
      <c r="TY628" s="401"/>
      <c r="TZ628" s="401"/>
      <c r="UA628" s="401"/>
      <c r="UB628" s="401"/>
      <c r="UC628" s="401"/>
      <c r="UD628" s="401"/>
      <c r="UE628" s="401"/>
      <c r="UF628" s="401"/>
      <c r="UG628" s="401"/>
      <c r="UH628" s="401"/>
      <c r="UI628" s="401"/>
      <c r="UJ628" s="401"/>
      <c r="UK628" s="401"/>
      <c r="UL628" s="401"/>
      <c r="UM628" s="401"/>
    </row>
    <row r="629" spans="1:559" s="401" customFormat="1" ht="13.95" customHeight="1">
      <c r="A629" s="953"/>
      <c r="B629" s="468" t="s">
        <v>2113</v>
      </c>
      <c r="C629" s="469" t="s">
        <v>720</v>
      </c>
      <c r="D629" s="469" t="s">
        <v>2122</v>
      </c>
      <c r="E629" s="469" t="s">
        <v>2123</v>
      </c>
      <c r="F629" s="470">
        <v>21.79</v>
      </c>
      <c r="G629" s="470">
        <v>0.82</v>
      </c>
      <c r="H629" s="470">
        <v>2.04</v>
      </c>
      <c r="I629" s="471">
        <f t="shared" ref="I629:L630" si="324">I628</f>
        <v>3</v>
      </c>
      <c r="J629" s="472">
        <f t="shared" si="324"/>
        <v>23.933333333333334</v>
      </c>
      <c r="K629" s="472">
        <f t="shared" si="324"/>
        <v>2.2406323512199271</v>
      </c>
      <c r="L629" s="473">
        <f t="shared" si="324"/>
        <v>9.3619736123395275E-2</v>
      </c>
      <c r="M629" s="474">
        <f t="shared" si="305"/>
        <v>0.95657519725017914</v>
      </c>
      <c r="N629" s="475">
        <f t="shared" si="306"/>
        <v>0.16939085633383111</v>
      </c>
      <c r="O629" s="475">
        <f t="shared" si="307"/>
        <v>0.66121828733233778</v>
      </c>
      <c r="P629" s="475">
        <f t="shared" si="308"/>
        <v>0.33878171266766222</v>
      </c>
      <c r="Q629" s="476">
        <f t="shared" si="309"/>
        <v>1.0163451380029866</v>
      </c>
      <c r="R629" s="477"/>
      <c r="S629" s="472"/>
      <c r="T629" s="472"/>
      <c r="U629" s="473"/>
      <c r="V629" s="478">
        <f t="shared" si="310"/>
        <v>2.1433333333333344</v>
      </c>
      <c r="W629" s="478">
        <f t="shared" si="311"/>
        <v>1.196</v>
      </c>
      <c r="X629" s="479">
        <f t="shared" si="312"/>
        <v>2.6797962920590326</v>
      </c>
      <c r="Y629" s="480" t="str">
        <f t="shared" si="313"/>
        <v>Accept</v>
      </c>
      <c r="Z629" s="479"/>
      <c r="AA629" s="479"/>
      <c r="AB629" s="481"/>
      <c r="AC629" s="481"/>
      <c r="AD629" s="479"/>
      <c r="AE629" s="481"/>
      <c r="AF629" s="464"/>
      <c r="AG629" s="482"/>
      <c r="AH629" s="482"/>
      <c r="AI629" s="483"/>
      <c r="AJ629" s="552"/>
      <c r="AK629" s="552"/>
      <c r="AL629" s="552"/>
    </row>
    <row r="630" spans="1:559" s="501" customFormat="1" ht="13.95" customHeight="1">
      <c r="A630" s="954"/>
      <c r="B630" s="484" t="s">
        <v>2113</v>
      </c>
      <c r="C630" s="485" t="s">
        <v>720</v>
      </c>
      <c r="D630" s="485" t="s">
        <v>2124</v>
      </c>
      <c r="E630" s="485" t="s">
        <v>2125</v>
      </c>
      <c r="F630" s="486">
        <v>23.75</v>
      </c>
      <c r="G630" s="486">
        <v>0.8</v>
      </c>
      <c r="H630" s="486">
        <v>2.19</v>
      </c>
      <c r="I630" s="487">
        <f t="shared" si="324"/>
        <v>3</v>
      </c>
      <c r="J630" s="488">
        <f t="shared" si="324"/>
        <v>23.933333333333334</v>
      </c>
      <c r="K630" s="488">
        <f t="shared" si="324"/>
        <v>2.2406323512199271</v>
      </c>
      <c r="L630" s="489">
        <f t="shared" si="324"/>
        <v>9.3619736123395275E-2</v>
      </c>
      <c r="M630" s="490">
        <f t="shared" si="305"/>
        <v>8.1822139733685684E-2</v>
      </c>
      <c r="N630" s="491">
        <f t="shared" si="306"/>
        <v>0.4673940750707028</v>
      </c>
      <c r="O630" s="491">
        <f t="shared" si="307"/>
        <v>6.5211849858594406E-2</v>
      </c>
      <c r="P630" s="491">
        <f t="shared" si="308"/>
        <v>0.93478815014140559</v>
      </c>
      <c r="Q630" s="492">
        <f t="shared" si="309"/>
        <v>2.8043644504242167</v>
      </c>
      <c r="R630" s="493"/>
      <c r="S630" s="488"/>
      <c r="T630" s="488"/>
      <c r="U630" s="489"/>
      <c r="V630" s="494">
        <f t="shared" si="310"/>
        <v>0.18333333333333357</v>
      </c>
      <c r="W630" s="494">
        <f t="shared" si="311"/>
        <v>1.196</v>
      </c>
      <c r="X630" s="495">
        <f t="shared" si="312"/>
        <v>2.6797962920590326</v>
      </c>
      <c r="Y630" s="496" t="str">
        <f t="shared" si="313"/>
        <v>Accept</v>
      </c>
      <c r="Z630" s="495"/>
      <c r="AA630" s="495"/>
      <c r="AB630" s="497"/>
      <c r="AC630" s="497"/>
      <c r="AD630" s="495"/>
      <c r="AE630" s="497"/>
      <c r="AF630" s="498"/>
      <c r="AG630" s="499"/>
      <c r="AH630" s="499"/>
      <c r="AI630" s="500"/>
      <c r="AJ630" s="552"/>
      <c r="AK630" s="552"/>
      <c r="AL630" s="552"/>
      <c r="AM630" s="401"/>
      <c r="AN630" s="401"/>
      <c r="AO630" s="401"/>
      <c r="AP630" s="401"/>
      <c r="AQ630" s="401"/>
      <c r="AR630" s="401"/>
      <c r="AS630" s="401"/>
      <c r="AT630" s="401"/>
      <c r="AU630" s="401"/>
      <c r="AV630" s="401"/>
      <c r="AW630" s="401"/>
      <c r="AX630" s="401"/>
      <c r="AY630" s="401"/>
      <c r="AZ630" s="401"/>
      <c r="BA630" s="401"/>
      <c r="BB630" s="401"/>
      <c r="BC630" s="401"/>
      <c r="BD630" s="401"/>
      <c r="BE630" s="401"/>
      <c r="BF630" s="401"/>
      <c r="BG630" s="401"/>
      <c r="BH630" s="401"/>
      <c r="BI630" s="401"/>
      <c r="BJ630" s="401"/>
      <c r="BK630" s="401"/>
      <c r="BL630" s="401"/>
      <c r="BM630" s="401"/>
      <c r="BN630" s="401"/>
      <c r="BO630" s="401"/>
      <c r="BP630" s="401"/>
      <c r="BQ630" s="401"/>
      <c r="BR630" s="401"/>
      <c r="BS630" s="401"/>
      <c r="BT630" s="401"/>
      <c r="BU630" s="401"/>
      <c r="BV630" s="401"/>
      <c r="BW630" s="401"/>
      <c r="BX630" s="401"/>
      <c r="BY630" s="401"/>
      <c r="BZ630" s="401"/>
      <c r="CA630" s="401"/>
      <c r="CB630" s="401"/>
      <c r="CC630" s="401"/>
      <c r="CD630" s="401"/>
      <c r="CE630" s="401"/>
      <c r="CF630" s="401"/>
      <c r="CG630" s="401"/>
      <c r="CH630" s="401"/>
      <c r="CI630" s="401"/>
      <c r="CJ630" s="401"/>
      <c r="CK630" s="401"/>
      <c r="CL630" s="401"/>
      <c r="CM630" s="401"/>
      <c r="CN630" s="401"/>
      <c r="CO630" s="401"/>
      <c r="CP630" s="401"/>
      <c r="CQ630" s="401"/>
      <c r="CR630" s="401"/>
      <c r="CS630" s="401"/>
      <c r="CT630" s="401"/>
      <c r="CU630" s="401"/>
      <c r="CV630" s="401"/>
      <c r="CW630" s="401"/>
      <c r="CX630" s="401"/>
      <c r="CY630" s="401"/>
      <c r="CZ630" s="401"/>
      <c r="DA630" s="401"/>
      <c r="DB630" s="401"/>
      <c r="DC630" s="401"/>
      <c r="DD630" s="401"/>
      <c r="DE630" s="401"/>
      <c r="DF630" s="401"/>
      <c r="DG630" s="401"/>
      <c r="DH630" s="401"/>
      <c r="DI630" s="401"/>
      <c r="DJ630" s="401"/>
      <c r="DK630" s="401"/>
      <c r="DL630" s="401"/>
      <c r="DM630" s="401"/>
      <c r="DN630" s="401"/>
      <c r="DO630" s="401"/>
      <c r="DP630" s="401"/>
      <c r="DQ630" s="401"/>
      <c r="DR630" s="401"/>
      <c r="DS630" s="401"/>
      <c r="DT630" s="401"/>
      <c r="DU630" s="401"/>
      <c r="DV630" s="401"/>
      <c r="DW630" s="401"/>
      <c r="DX630" s="401"/>
      <c r="DY630" s="401"/>
      <c r="DZ630" s="401"/>
      <c r="EA630" s="401"/>
      <c r="EB630" s="401"/>
      <c r="EC630" s="401"/>
      <c r="ED630" s="401"/>
      <c r="EE630" s="401"/>
      <c r="EF630" s="401"/>
      <c r="EG630" s="401"/>
      <c r="EH630" s="401"/>
      <c r="EI630" s="401"/>
      <c r="EJ630" s="401"/>
      <c r="EK630" s="401"/>
      <c r="EL630" s="401"/>
      <c r="EM630" s="401"/>
      <c r="EN630" s="401"/>
      <c r="EO630" s="401"/>
      <c r="EP630" s="401"/>
      <c r="EQ630" s="401"/>
      <c r="ER630" s="401"/>
      <c r="ES630" s="401"/>
      <c r="ET630" s="401"/>
      <c r="EU630" s="401"/>
      <c r="EV630" s="401"/>
      <c r="EW630" s="401"/>
      <c r="EX630" s="401"/>
      <c r="EY630" s="401"/>
      <c r="EZ630" s="401"/>
      <c r="FA630" s="401"/>
      <c r="FB630" s="401"/>
      <c r="FC630" s="401"/>
      <c r="FD630" s="401"/>
      <c r="FE630" s="401"/>
      <c r="FF630" s="401"/>
      <c r="FG630" s="401"/>
      <c r="FH630" s="401"/>
      <c r="FI630" s="401"/>
      <c r="FJ630" s="401"/>
      <c r="FK630" s="401"/>
      <c r="FL630" s="401"/>
      <c r="FM630" s="401"/>
      <c r="FN630" s="401"/>
      <c r="FO630" s="401"/>
      <c r="FP630" s="401"/>
      <c r="FQ630" s="401"/>
      <c r="FR630" s="401"/>
      <c r="FS630" s="401"/>
      <c r="FT630" s="401"/>
      <c r="FU630" s="401"/>
      <c r="FV630" s="401"/>
      <c r="FW630" s="401"/>
      <c r="FX630" s="401"/>
      <c r="FY630" s="401"/>
      <c r="FZ630" s="401"/>
      <c r="GA630" s="401"/>
      <c r="GB630" s="401"/>
      <c r="GC630" s="401"/>
      <c r="GD630" s="401"/>
      <c r="GE630" s="401"/>
      <c r="GF630" s="401"/>
      <c r="GG630" s="401"/>
      <c r="GH630" s="401"/>
      <c r="GI630" s="401"/>
      <c r="GJ630" s="401"/>
      <c r="GK630" s="401"/>
      <c r="GL630" s="401"/>
      <c r="GM630" s="401"/>
      <c r="GN630" s="401"/>
      <c r="GO630" s="401"/>
      <c r="GP630" s="401"/>
      <c r="GQ630" s="401"/>
      <c r="GR630" s="401"/>
      <c r="GS630" s="401"/>
      <c r="GT630" s="401"/>
      <c r="GU630" s="401"/>
      <c r="GV630" s="401"/>
      <c r="GW630" s="401"/>
      <c r="GX630" s="401"/>
      <c r="GY630" s="401"/>
      <c r="GZ630" s="401"/>
      <c r="HA630" s="401"/>
      <c r="HB630" s="401"/>
      <c r="HC630" s="401"/>
      <c r="HD630" s="401"/>
      <c r="HE630" s="401"/>
      <c r="HF630" s="401"/>
      <c r="HG630" s="401"/>
      <c r="HH630" s="401"/>
      <c r="HI630" s="401"/>
      <c r="HJ630" s="401"/>
      <c r="HK630" s="401"/>
      <c r="HL630" s="401"/>
      <c r="HM630" s="401"/>
      <c r="HN630" s="401"/>
      <c r="HO630" s="401"/>
      <c r="HP630" s="401"/>
      <c r="HQ630" s="401"/>
      <c r="HR630" s="401"/>
      <c r="HS630" s="401"/>
      <c r="HT630" s="401"/>
      <c r="HU630" s="401"/>
      <c r="HV630" s="401"/>
      <c r="HW630" s="401"/>
      <c r="HX630" s="401"/>
      <c r="HY630" s="401"/>
      <c r="HZ630" s="401"/>
      <c r="IA630" s="401"/>
      <c r="IB630" s="401"/>
      <c r="IC630" s="401"/>
      <c r="ID630" s="401"/>
      <c r="IE630" s="401"/>
      <c r="IF630" s="401"/>
      <c r="IG630" s="401"/>
      <c r="IH630" s="401"/>
      <c r="II630" s="401"/>
      <c r="IJ630" s="401"/>
      <c r="IK630" s="401"/>
      <c r="IL630" s="401"/>
      <c r="IM630" s="401"/>
      <c r="IN630" s="401"/>
      <c r="IO630" s="401"/>
      <c r="IP630" s="401"/>
      <c r="IQ630" s="401"/>
      <c r="IR630" s="401"/>
      <c r="IS630" s="401"/>
      <c r="IT630" s="401"/>
      <c r="IU630" s="401"/>
      <c r="IV630" s="401"/>
      <c r="IW630" s="401"/>
      <c r="IX630" s="401"/>
      <c r="IY630" s="401"/>
      <c r="IZ630" s="401"/>
      <c r="JA630" s="401"/>
      <c r="JB630" s="401"/>
      <c r="JC630" s="401"/>
      <c r="JD630" s="401"/>
      <c r="JE630" s="401"/>
      <c r="JF630" s="401"/>
      <c r="JG630" s="401"/>
      <c r="JH630" s="401"/>
      <c r="JI630" s="401"/>
      <c r="JJ630" s="401"/>
      <c r="JK630" s="401"/>
      <c r="JL630" s="401"/>
      <c r="JM630" s="401"/>
      <c r="JN630" s="401"/>
      <c r="JO630" s="401"/>
      <c r="JP630" s="401"/>
      <c r="JQ630" s="401"/>
      <c r="JR630" s="401"/>
      <c r="JS630" s="401"/>
      <c r="JT630" s="401"/>
      <c r="JU630" s="401"/>
      <c r="JV630" s="401"/>
      <c r="JW630" s="401"/>
      <c r="JX630" s="401"/>
      <c r="JY630" s="401"/>
      <c r="JZ630" s="401"/>
      <c r="KA630" s="401"/>
      <c r="KB630" s="401"/>
      <c r="KC630" s="401"/>
      <c r="KD630" s="401"/>
      <c r="KE630" s="401"/>
      <c r="KF630" s="401"/>
      <c r="KG630" s="401"/>
      <c r="KH630" s="401"/>
      <c r="KI630" s="401"/>
      <c r="KJ630" s="401"/>
      <c r="KK630" s="401"/>
      <c r="KL630" s="401"/>
      <c r="KM630" s="401"/>
      <c r="KN630" s="401"/>
      <c r="KO630" s="401"/>
      <c r="KP630" s="401"/>
      <c r="KQ630" s="401"/>
      <c r="KR630" s="401"/>
      <c r="KS630" s="401"/>
      <c r="KT630" s="401"/>
      <c r="KU630" s="401"/>
      <c r="KV630" s="401"/>
      <c r="KW630" s="401"/>
      <c r="KX630" s="401"/>
      <c r="KY630" s="401"/>
      <c r="KZ630" s="401"/>
      <c r="LA630" s="401"/>
      <c r="LB630" s="401"/>
      <c r="LC630" s="401"/>
      <c r="LD630" s="401"/>
      <c r="LE630" s="401"/>
      <c r="LF630" s="401"/>
      <c r="LG630" s="401"/>
      <c r="LH630" s="401"/>
      <c r="LI630" s="401"/>
      <c r="LJ630" s="401"/>
      <c r="LK630" s="401"/>
      <c r="LL630" s="401"/>
      <c r="LM630" s="401"/>
      <c r="LN630" s="401"/>
      <c r="LO630" s="401"/>
      <c r="LP630" s="401"/>
      <c r="LQ630" s="401"/>
      <c r="LR630" s="401"/>
      <c r="LS630" s="401"/>
      <c r="LT630" s="401"/>
      <c r="LU630" s="401"/>
      <c r="LV630" s="401"/>
      <c r="LW630" s="401"/>
      <c r="LX630" s="401"/>
      <c r="LY630" s="401"/>
      <c r="LZ630" s="401"/>
      <c r="MA630" s="401"/>
      <c r="MB630" s="401"/>
      <c r="MC630" s="401"/>
      <c r="MD630" s="401"/>
      <c r="ME630" s="401"/>
      <c r="MF630" s="401"/>
      <c r="MG630" s="401"/>
      <c r="MH630" s="401"/>
      <c r="MI630" s="401"/>
      <c r="MJ630" s="401"/>
      <c r="MK630" s="401"/>
      <c r="ML630" s="401"/>
      <c r="MM630" s="401"/>
      <c r="MN630" s="401"/>
      <c r="MO630" s="401"/>
      <c r="MP630" s="401"/>
      <c r="MQ630" s="401"/>
      <c r="MR630" s="401"/>
      <c r="MS630" s="401"/>
      <c r="MT630" s="401"/>
      <c r="MU630" s="401"/>
      <c r="MV630" s="401"/>
      <c r="MW630" s="401"/>
      <c r="MX630" s="401"/>
      <c r="MY630" s="401"/>
      <c r="MZ630" s="401"/>
      <c r="NA630" s="401"/>
      <c r="NB630" s="401"/>
      <c r="NC630" s="401"/>
      <c r="ND630" s="401"/>
      <c r="NE630" s="401"/>
      <c r="NF630" s="401"/>
      <c r="NG630" s="401"/>
      <c r="NH630" s="401"/>
      <c r="NI630" s="401"/>
      <c r="NJ630" s="401"/>
      <c r="NK630" s="401"/>
      <c r="NL630" s="401"/>
      <c r="NM630" s="401"/>
      <c r="NN630" s="401"/>
      <c r="NO630" s="401"/>
      <c r="NP630" s="401"/>
      <c r="NQ630" s="401"/>
      <c r="NR630" s="401"/>
      <c r="NS630" s="401"/>
      <c r="NT630" s="401"/>
      <c r="NU630" s="401"/>
      <c r="NV630" s="401"/>
      <c r="NW630" s="401"/>
      <c r="NX630" s="401"/>
      <c r="NY630" s="401"/>
      <c r="NZ630" s="401"/>
      <c r="OA630" s="401"/>
      <c r="OB630" s="401"/>
      <c r="OC630" s="401"/>
      <c r="OD630" s="401"/>
      <c r="OE630" s="401"/>
      <c r="OF630" s="401"/>
      <c r="OG630" s="401"/>
      <c r="OH630" s="401"/>
      <c r="OI630" s="401"/>
      <c r="OJ630" s="401"/>
      <c r="OK630" s="401"/>
      <c r="OL630" s="401"/>
      <c r="OM630" s="401"/>
      <c r="ON630" s="401"/>
      <c r="OO630" s="401"/>
      <c r="OP630" s="401"/>
      <c r="OQ630" s="401"/>
      <c r="OR630" s="401"/>
      <c r="OS630" s="401"/>
      <c r="OT630" s="401"/>
      <c r="OU630" s="401"/>
      <c r="OV630" s="401"/>
      <c r="OW630" s="401"/>
      <c r="OX630" s="401"/>
      <c r="OY630" s="401"/>
      <c r="OZ630" s="401"/>
      <c r="PA630" s="401"/>
      <c r="PB630" s="401"/>
      <c r="PC630" s="401"/>
      <c r="PD630" s="401"/>
      <c r="PE630" s="401"/>
      <c r="PF630" s="401"/>
      <c r="PG630" s="401"/>
      <c r="PH630" s="401"/>
      <c r="PI630" s="401"/>
      <c r="PJ630" s="401"/>
      <c r="PK630" s="401"/>
      <c r="PL630" s="401"/>
      <c r="PM630" s="401"/>
      <c r="PN630" s="401"/>
      <c r="PO630" s="401"/>
      <c r="PP630" s="401"/>
      <c r="PQ630" s="401"/>
      <c r="PR630" s="401"/>
      <c r="PS630" s="401"/>
      <c r="PT630" s="401"/>
      <c r="PU630" s="401"/>
      <c r="PV630" s="401"/>
      <c r="PW630" s="401"/>
      <c r="PX630" s="401"/>
      <c r="PY630" s="401"/>
      <c r="PZ630" s="401"/>
      <c r="QA630" s="401"/>
      <c r="QB630" s="401"/>
      <c r="QC630" s="401"/>
      <c r="QD630" s="401"/>
      <c r="QE630" s="401"/>
      <c r="QF630" s="401"/>
      <c r="QG630" s="401"/>
      <c r="QH630" s="401"/>
      <c r="QI630" s="401"/>
      <c r="QJ630" s="401"/>
      <c r="QK630" s="401"/>
      <c r="QL630" s="401"/>
      <c r="QM630" s="401"/>
      <c r="QN630" s="401"/>
      <c r="QO630" s="401"/>
      <c r="QP630" s="401"/>
      <c r="QQ630" s="401"/>
      <c r="QR630" s="401"/>
      <c r="QS630" s="401"/>
      <c r="QT630" s="401"/>
      <c r="QU630" s="401"/>
      <c r="QV630" s="401"/>
      <c r="QW630" s="401"/>
      <c r="QX630" s="401"/>
      <c r="QY630" s="401"/>
      <c r="QZ630" s="401"/>
      <c r="RA630" s="401"/>
      <c r="RB630" s="401"/>
      <c r="RC630" s="401"/>
      <c r="RD630" s="401"/>
      <c r="RE630" s="401"/>
      <c r="RF630" s="401"/>
      <c r="RG630" s="401"/>
      <c r="RH630" s="401"/>
      <c r="RI630" s="401"/>
      <c r="RJ630" s="401"/>
      <c r="RK630" s="401"/>
      <c r="RL630" s="401"/>
      <c r="RM630" s="401"/>
      <c r="RN630" s="401"/>
      <c r="RO630" s="401"/>
      <c r="RP630" s="401"/>
      <c r="RQ630" s="401"/>
      <c r="RR630" s="401"/>
      <c r="RS630" s="401"/>
      <c r="RT630" s="401"/>
      <c r="RU630" s="401"/>
      <c r="RV630" s="401"/>
      <c r="RW630" s="401"/>
      <c r="RX630" s="401"/>
      <c r="RY630" s="401"/>
      <c r="RZ630" s="401"/>
      <c r="SA630" s="401"/>
      <c r="SB630" s="401"/>
      <c r="SC630" s="401"/>
      <c r="SD630" s="401"/>
      <c r="SE630" s="401"/>
      <c r="SF630" s="401"/>
      <c r="SG630" s="401"/>
      <c r="SH630" s="401"/>
      <c r="SI630" s="401"/>
      <c r="SJ630" s="401"/>
      <c r="SK630" s="401"/>
      <c r="SL630" s="401"/>
      <c r="SM630" s="401"/>
      <c r="SN630" s="401"/>
      <c r="SO630" s="401"/>
      <c r="SP630" s="401"/>
      <c r="SQ630" s="401"/>
      <c r="SR630" s="401"/>
      <c r="SS630" s="401"/>
      <c r="ST630" s="401"/>
      <c r="SU630" s="401"/>
      <c r="SV630" s="401"/>
      <c r="SW630" s="401"/>
      <c r="SX630" s="401"/>
      <c r="SY630" s="401"/>
      <c r="SZ630" s="401"/>
      <c r="TA630" s="401"/>
      <c r="TB630" s="401"/>
      <c r="TC630" s="401"/>
      <c r="TD630" s="401"/>
      <c r="TE630" s="401"/>
      <c r="TF630" s="401"/>
      <c r="TG630" s="401"/>
      <c r="TH630" s="401"/>
      <c r="TI630" s="401"/>
      <c r="TJ630" s="401"/>
      <c r="TK630" s="401"/>
      <c r="TL630" s="401"/>
      <c r="TM630" s="401"/>
      <c r="TN630" s="401"/>
      <c r="TO630" s="401"/>
      <c r="TP630" s="401"/>
      <c r="TQ630" s="401"/>
      <c r="TR630" s="401"/>
      <c r="TS630" s="401"/>
      <c r="TT630" s="401"/>
      <c r="TU630" s="401"/>
      <c r="TV630" s="401"/>
      <c r="TW630" s="401"/>
      <c r="TX630" s="401"/>
      <c r="TY630" s="401"/>
      <c r="TZ630" s="401"/>
      <c r="UA630" s="401"/>
      <c r="UB630" s="401"/>
      <c r="UC630" s="401"/>
      <c r="UD630" s="401"/>
      <c r="UE630" s="401"/>
      <c r="UF630" s="401"/>
      <c r="UG630" s="401"/>
      <c r="UH630" s="401"/>
      <c r="UI630" s="401"/>
      <c r="UJ630" s="401"/>
      <c r="UK630" s="401"/>
      <c r="UL630" s="401"/>
      <c r="UM630" s="401"/>
    </row>
    <row r="631" spans="1:559" s="467" customFormat="1" ht="13.95" customHeight="1">
      <c r="A631" s="952" t="s">
        <v>792</v>
      </c>
      <c r="B631" s="450" t="s">
        <v>2126</v>
      </c>
      <c r="C631" s="451" t="s">
        <v>794</v>
      </c>
      <c r="D631" s="451" t="s">
        <v>2127</v>
      </c>
      <c r="E631" s="451" t="s">
        <v>2128</v>
      </c>
      <c r="F631" s="452">
        <v>25.53</v>
      </c>
      <c r="G631" s="452">
        <v>0.76</v>
      </c>
      <c r="H631" s="452">
        <v>2.3199999999999998</v>
      </c>
      <c r="I631" s="453">
        <f>COUNT(F631:F633)</f>
        <v>3</v>
      </c>
      <c r="J631" s="458">
        <f>AVERAGE(F631:F633)</f>
        <v>28.083333333333332</v>
      </c>
      <c r="K631" s="458">
        <f>STDEV(F631:F633)</f>
        <v>2.9548660432130136</v>
      </c>
      <c r="L631" s="459">
        <f>K631/J631</f>
        <v>0.1052177819541726</v>
      </c>
      <c r="M631" s="454">
        <f t="shared" si="305"/>
        <v>0.86411136613046913</v>
      </c>
      <c r="N631" s="455">
        <f t="shared" si="306"/>
        <v>0.1937633578630758</v>
      </c>
      <c r="O631" s="455">
        <f t="shared" si="307"/>
        <v>0.6124732842738484</v>
      </c>
      <c r="P631" s="455">
        <f t="shared" si="308"/>
        <v>0.3875267157261516</v>
      </c>
      <c r="Q631" s="456">
        <f t="shared" si="309"/>
        <v>1.1625801471784549</v>
      </c>
      <c r="R631" s="457">
        <f>COUNT(F631:F633)</f>
        <v>3</v>
      </c>
      <c r="S631" s="458">
        <f>AVERAGE(F631:F633)</f>
        <v>28.083333333333332</v>
      </c>
      <c r="T631" s="458">
        <f>STDEV(F631:F633)</f>
        <v>2.9548660432130136</v>
      </c>
      <c r="U631" s="459">
        <f>T631/S631</f>
        <v>0.1052177819541726</v>
      </c>
      <c r="V631" s="460">
        <f t="shared" si="310"/>
        <v>2.553333333333331</v>
      </c>
      <c r="W631" s="460">
        <f t="shared" si="311"/>
        <v>1.196</v>
      </c>
      <c r="X631" s="461">
        <f t="shared" si="312"/>
        <v>3.5340197876827641</v>
      </c>
      <c r="Y631" s="462" t="str">
        <f t="shared" si="313"/>
        <v>Accept</v>
      </c>
      <c r="Z631" s="461"/>
      <c r="AA631" s="461"/>
      <c r="AB631" s="463"/>
      <c r="AC631" s="463"/>
      <c r="AD631" s="461"/>
      <c r="AE631" s="463"/>
      <c r="AF631" s="464">
        <f>COUNT(F631:F633)</f>
        <v>3</v>
      </c>
      <c r="AG631" s="465">
        <f>AVERAGE(F631:F633)</f>
        <v>28.083333333333332</v>
      </c>
      <c r="AH631" s="465">
        <f>STDEV(F631:F633)</f>
        <v>2.9548660432130136</v>
      </c>
      <c r="AI631" s="466">
        <f>AH631/AG631</f>
        <v>0.1052177819541726</v>
      </c>
      <c r="AJ631" s="552"/>
      <c r="AK631" s="552"/>
      <c r="AL631" s="552"/>
      <c r="AM631" s="401"/>
      <c r="AN631" s="401"/>
      <c r="AO631" s="401"/>
      <c r="AP631" s="401"/>
      <c r="AQ631" s="401"/>
      <c r="AR631" s="401"/>
      <c r="AS631" s="401"/>
      <c r="AT631" s="401"/>
      <c r="AU631" s="401"/>
      <c r="AV631" s="401"/>
      <c r="AW631" s="401"/>
      <c r="AX631" s="401"/>
      <c r="AY631" s="401"/>
      <c r="AZ631" s="401"/>
      <c r="BA631" s="401"/>
      <c r="BB631" s="401"/>
      <c r="BC631" s="401"/>
      <c r="BD631" s="401"/>
      <c r="BE631" s="401"/>
      <c r="BF631" s="401"/>
      <c r="BG631" s="401"/>
      <c r="BH631" s="401"/>
      <c r="BI631" s="401"/>
      <c r="BJ631" s="401"/>
      <c r="BK631" s="401"/>
      <c r="BL631" s="401"/>
      <c r="BM631" s="401"/>
      <c r="BN631" s="401"/>
      <c r="BO631" s="401"/>
      <c r="BP631" s="401"/>
      <c r="BQ631" s="401"/>
      <c r="BR631" s="401"/>
      <c r="BS631" s="401"/>
      <c r="BT631" s="401"/>
      <c r="BU631" s="401"/>
      <c r="BV631" s="401"/>
      <c r="BW631" s="401"/>
      <c r="BX631" s="401"/>
      <c r="BY631" s="401"/>
      <c r="BZ631" s="401"/>
      <c r="CA631" s="401"/>
      <c r="CB631" s="401"/>
      <c r="CC631" s="401"/>
      <c r="CD631" s="401"/>
      <c r="CE631" s="401"/>
      <c r="CF631" s="401"/>
      <c r="CG631" s="401"/>
      <c r="CH631" s="401"/>
      <c r="CI631" s="401"/>
      <c r="CJ631" s="401"/>
      <c r="CK631" s="401"/>
      <c r="CL631" s="401"/>
      <c r="CM631" s="401"/>
      <c r="CN631" s="401"/>
      <c r="CO631" s="401"/>
      <c r="CP631" s="401"/>
      <c r="CQ631" s="401"/>
      <c r="CR631" s="401"/>
      <c r="CS631" s="401"/>
      <c r="CT631" s="401"/>
      <c r="CU631" s="401"/>
      <c r="CV631" s="401"/>
      <c r="CW631" s="401"/>
      <c r="CX631" s="401"/>
      <c r="CY631" s="401"/>
      <c r="CZ631" s="401"/>
      <c r="DA631" s="401"/>
      <c r="DB631" s="401"/>
      <c r="DC631" s="401"/>
      <c r="DD631" s="401"/>
      <c r="DE631" s="401"/>
      <c r="DF631" s="401"/>
      <c r="DG631" s="401"/>
      <c r="DH631" s="401"/>
      <c r="DI631" s="401"/>
      <c r="DJ631" s="401"/>
      <c r="DK631" s="401"/>
      <c r="DL631" s="401"/>
      <c r="DM631" s="401"/>
      <c r="DN631" s="401"/>
      <c r="DO631" s="401"/>
      <c r="DP631" s="401"/>
      <c r="DQ631" s="401"/>
      <c r="DR631" s="401"/>
      <c r="DS631" s="401"/>
      <c r="DT631" s="401"/>
      <c r="DU631" s="401"/>
      <c r="DV631" s="401"/>
      <c r="DW631" s="401"/>
      <c r="DX631" s="401"/>
      <c r="DY631" s="401"/>
      <c r="DZ631" s="401"/>
      <c r="EA631" s="401"/>
      <c r="EB631" s="401"/>
      <c r="EC631" s="401"/>
      <c r="ED631" s="401"/>
      <c r="EE631" s="401"/>
      <c r="EF631" s="401"/>
      <c r="EG631" s="401"/>
      <c r="EH631" s="401"/>
      <c r="EI631" s="401"/>
      <c r="EJ631" s="401"/>
      <c r="EK631" s="401"/>
      <c r="EL631" s="401"/>
      <c r="EM631" s="401"/>
      <c r="EN631" s="401"/>
      <c r="EO631" s="401"/>
      <c r="EP631" s="401"/>
      <c r="EQ631" s="401"/>
      <c r="ER631" s="401"/>
      <c r="ES631" s="401"/>
      <c r="ET631" s="401"/>
      <c r="EU631" s="401"/>
      <c r="EV631" s="401"/>
      <c r="EW631" s="401"/>
      <c r="EX631" s="401"/>
      <c r="EY631" s="401"/>
      <c r="EZ631" s="401"/>
      <c r="FA631" s="401"/>
      <c r="FB631" s="401"/>
      <c r="FC631" s="401"/>
      <c r="FD631" s="401"/>
      <c r="FE631" s="401"/>
      <c r="FF631" s="401"/>
      <c r="FG631" s="401"/>
      <c r="FH631" s="401"/>
      <c r="FI631" s="401"/>
      <c r="FJ631" s="401"/>
      <c r="FK631" s="401"/>
      <c r="FL631" s="401"/>
      <c r="FM631" s="401"/>
      <c r="FN631" s="401"/>
      <c r="FO631" s="401"/>
      <c r="FP631" s="401"/>
      <c r="FQ631" s="401"/>
      <c r="FR631" s="401"/>
      <c r="FS631" s="401"/>
      <c r="FT631" s="401"/>
      <c r="FU631" s="401"/>
      <c r="FV631" s="401"/>
      <c r="FW631" s="401"/>
      <c r="FX631" s="401"/>
      <c r="FY631" s="401"/>
      <c r="FZ631" s="401"/>
      <c r="GA631" s="401"/>
      <c r="GB631" s="401"/>
      <c r="GC631" s="401"/>
      <c r="GD631" s="401"/>
      <c r="GE631" s="401"/>
      <c r="GF631" s="401"/>
      <c r="GG631" s="401"/>
      <c r="GH631" s="401"/>
      <c r="GI631" s="401"/>
      <c r="GJ631" s="401"/>
      <c r="GK631" s="401"/>
      <c r="GL631" s="401"/>
      <c r="GM631" s="401"/>
      <c r="GN631" s="401"/>
      <c r="GO631" s="401"/>
      <c r="GP631" s="401"/>
      <c r="GQ631" s="401"/>
      <c r="GR631" s="401"/>
      <c r="GS631" s="401"/>
      <c r="GT631" s="401"/>
      <c r="GU631" s="401"/>
      <c r="GV631" s="401"/>
      <c r="GW631" s="401"/>
      <c r="GX631" s="401"/>
      <c r="GY631" s="401"/>
      <c r="GZ631" s="401"/>
      <c r="HA631" s="401"/>
      <c r="HB631" s="401"/>
      <c r="HC631" s="401"/>
      <c r="HD631" s="401"/>
      <c r="HE631" s="401"/>
      <c r="HF631" s="401"/>
      <c r="HG631" s="401"/>
      <c r="HH631" s="401"/>
      <c r="HI631" s="401"/>
      <c r="HJ631" s="401"/>
      <c r="HK631" s="401"/>
      <c r="HL631" s="401"/>
      <c r="HM631" s="401"/>
      <c r="HN631" s="401"/>
      <c r="HO631" s="401"/>
      <c r="HP631" s="401"/>
      <c r="HQ631" s="401"/>
      <c r="HR631" s="401"/>
      <c r="HS631" s="401"/>
      <c r="HT631" s="401"/>
      <c r="HU631" s="401"/>
      <c r="HV631" s="401"/>
      <c r="HW631" s="401"/>
      <c r="HX631" s="401"/>
      <c r="HY631" s="401"/>
      <c r="HZ631" s="401"/>
      <c r="IA631" s="401"/>
      <c r="IB631" s="401"/>
      <c r="IC631" s="401"/>
      <c r="ID631" s="401"/>
      <c r="IE631" s="401"/>
      <c r="IF631" s="401"/>
      <c r="IG631" s="401"/>
      <c r="IH631" s="401"/>
      <c r="II631" s="401"/>
      <c r="IJ631" s="401"/>
      <c r="IK631" s="401"/>
      <c r="IL631" s="401"/>
      <c r="IM631" s="401"/>
      <c r="IN631" s="401"/>
      <c r="IO631" s="401"/>
      <c r="IP631" s="401"/>
      <c r="IQ631" s="401"/>
      <c r="IR631" s="401"/>
      <c r="IS631" s="401"/>
      <c r="IT631" s="401"/>
      <c r="IU631" s="401"/>
      <c r="IV631" s="401"/>
      <c r="IW631" s="401"/>
      <c r="IX631" s="401"/>
      <c r="IY631" s="401"/>
      <c r="IZ631" s="401"/>
      <c r="JA631" s="401"/>
      <c r="JB631" s="401"/>
      <c r="JC631" s="401"/>
      <c r="JD631" s="401"/>
      <c r="JE631" s="401"/>
      <c r="JF631" s="401"/>
      <c r="JG631" s="401"/>
      <c r="JH631" s="401"/>
      <c r="JI631" s="401"/>
      <c r="JJ631" s="401"/>
      <c r="JK631" s="401"/>
      <c r="JL631" s="401"/>
      <c r="JM631" s="401"/>
      <c r="JN631" s="401"/>
      <c r="JO631" s="401"/>
      <c r="JP631" s="401"/>
      <c r="JQ631" s="401"/>
      <c r="JR631" s="401"/>
      <c r="JS631" s="401"/>
      <c r="JT631" s="401"/>
      <c r="JU631" s="401"/>
      <c r="JV631" s="401"/>
      <c r="JW631" s="401"/>
      <c r="JX631" s="401"/>
      <c r="JY631" s="401"/>
      <c r="JZ631" s="401"/>
      <c r="KA631" s="401"/>
      <c r="KB631" s="401"/>
      <c r="KC631" s="401"/>
      <c r="KD631" s="401"/>
      <c r="KE631" s="401"/>
      <c r="KF631" s="401"/>
      <c r="KG631" s="401"/>
      <c r="KH631" s="401"/>
      <c r="KI631" s="401"/>
      <c r="KJ631" s="401"/>
      <c r="KK631" s="401"/>
      <c r="KL631" s="401"/>
      <c r="KM631" s="401"/>
      <c r="KN631" s="401"/>
      <c r="KO631" s="401"/>
      <c r="KP631" s="401"/>
      <c r="KQ631" s="401"/>
      <c r="KR631" s="401"/>
      <c r="KS631" s="401"/>
      <c r="KT631" s="401"/>
      <c r="KU631" s="401"/>
      <c r="KV631" s="401"/>
      <c r="KW631" s="401"/>
      <c r="KX631" s="401"/>
      <c r="KY631" s="401"/>
      <c r="KZ631" s="401"/>
      <c r="LA631" s="401"/>
      <c r="LB631" s="401"/>
      <c r="LC631" s="401"/>
      <c r="LD631" s="401"/>
      <c r="LE631" s="401"/>
      <c r="LF631" s="401"/>
      <c r="LG631" s="401"/>
      <c r="LH631" s="401"/>
      <c r="LI631" s="401"/>
      <c r="LJ631" s="401"/>
      <c r="LK631" s="401"/>
      <c r="LL631" s="401"/>
      <c r="LM631" s="401"/>
      <c r="LN631" s="401"/>
      <c r="LO631" s="401"/>
      <c r="LP631" s="401"/>
      <c r="LQ631" s="401"/>
      <c r="LR631" s="401"/>
      <c r="LS631" s="401"/>
      <c r="LT631" s="401"/>
      <c r="LU631" s="401"/>
      <c r="LV631" s="401"/>
      <c r="LW631" s="401"/>
      <c r="LX631" s="401"/>
      <c r="LY631" s="401"/>
      <c r="LZ631" s="401"/>
      <c r="MA631" s="401"/>
      <c r="MB631" s="401"/>
      <c r="MC631" s="401"/>
      <c r="MD631" s="401"/>
      <c r="ME631" s="401"/>
      <c r="MF631" s="401"/>
      <c r="MG631" s="401"/>
      <c r="MH631" s="401"/>
      <c r="MI631" s="401"/>
      <c r="MJ631" s="401"/>
      <c r="MK631" s="401"/>
      <c r="ML631" s="401"/>
      <c r="MM631" s="401"/>
      <c r="MN631" s="401"/>
      <c r="MO631" s="401"/>
      <c r="MP631" s="401"/>
      <c r="MQ631" s="401"/>
      <c r="MR631" s="401"/>
      <c r="MS631" s="401"/>
      <c r="MT631" s="401"/>
      <c r="MU631" s="401"/>
      <c r="MV631" s="401"/>
      <c r="MW631" s="401"/>
      <c r="MX631" s="401"/>
      <c r="MY631" s="401"/>
      <c r="MZ631" s="401"/>
      <c r="NA631" s="401"/>
      <c r="NB631" s="401"/>
      <c r="NC631" s="401"/>
      <c r="ND631" s="401"/>
      <c r="NE631" s="401"/>
      <c r="NF631" s="401"/>
      <c r="NG631" s="401"/>
      <c r="NH631" s="401"/>
      <c r="NI631" s="401"/>
      <c r="NJ631" s="401"/>
      <c r="NK631" s="401"/>
      <c r="NL631" s="401"/>
      <c r="NM631" s="401"/>
      <c r="NN631" s="401"/>
      <c r="NO631" s="401"/>
      <c r="NP631" s="401"/>
      <c r="NQ631" s="401"/>
      <c r="NR631" s="401"/>
      <c r="NS631" s="401"/>
      <c r="NT631" s="401"/>
      <c r="NU631" s="401"/>
      <c r="NV631" s="401"/>
      <c r="NW631" s="401"/>
      <c r="NX631" s="401"/>
      <c r="NY631" s="401"/>
      <c r="NZ631" s="401"/>
      <c r="OA631" s="401"/>
      <c r="OB631" s="401"/>
      <c r="OC631" s="401"/>
      <c r="OD631" s="401"/>
      <c r="OE631" s="401"/>
      <c r="OF631" s="401"/>
      <c r="OG631" s="401"/>
      <c r="OH631" s="401"/>
      <c r="OI631" s="401"/>
      <c r="OJ631" s="401"/>
      <c r="OK631" s="401"/>
      <c r="OL631" s="401"/>
      <c r="OM631" s="401"/>
      <c r="ON631" s="401"/>
      <c r="OO631" s="401"/>
      <c r="OP631" s="401"/>
      <c r="OQ631" s="401"/>
      <c r="OR631" s="401"/>
      <c r="OS631" s="401"/>
      <c r="OT631" s="401"/>
      <c r="OU631" s="401"/>
      <c r="OV631" s="401"/>
      <c r="OW631" s="401"/>
      <c r="OX631" s="401"/>
      <c r="OY631" s="401"/>
      <c r="OZ631" s="401"/>
      <c r="PA631" s="401"/>
      <c r="PB631" s="401"/>
      <c r="PC631" s="401"/>
      <c r="PD631" s="401"/>
      <c r="PE631" s="401"/>
      <c r="PF631" s="401"/>
      <c r="PG631" s="401"/>
      <c r="PH631" s="401"/>
      <c r="PI631" s="401"/>
      <c r="PJ631" s="401"/>
      <c r="PK631" s="401"/>
      <c r="PL631" s="401"/>
      <c r="PM631" s="401"/>
      <c r="PN631" s="401"/>
      <c r="PO631" s="401"/>
      <c r="PP631" s="401"/>
      <c r="PQ631" s="401"/>
      <c r="PR631" s="401"/>
      <c r="PS631" s="401"/>
      <c r="PT631" s="401"/>
      <c r="PU631" s="401"/>
      <c r="PV631" s="401"/>
      <c r="PW631" s="401"/>
      <c r="PX631" s="401"/>
      <c r="PY631" s="401"/>
      <c r="PZ631" s="401"/>
      <c r="QA631" s="401"/>
      <c r="QB631" s="401"/>
      <c r="QC631" s="401"/>
      <c r="QD631" s="401"/>
      <c r="QE631" s="401"/>
      <c r="QF631" s="401"/>
      <c r="QG631" s="401"/>
      <c r="QH631" s="401"/>
      <c r="QI631" s="401"/>
      <c r="QJ631" s="401"/>
      <c r="QK631" s="401"/>
      <c r="QL631" s="401"/>
      <c r="QM631" s="401"/>
      <c r="QN631" s="401"/>
      <c r="QO631" s="401"/>
      <c r="QP631" s="401"/>
      <c r="QQ631" s="401"/>
      <c r="QR631" s="401"/>
      <c r="QS631" s="401"/>
      <c r="QT631" s="401"/>
      <c r="QU631" s="401"/>
      <c r="QV631" s="401"/>
      <c r="QW631" s="401"/>
      <c r="QX631" s="401"/>
      <c r="QY631" s="401"/>
      <c r="QZ631" s="401"/>
      <c r="RA631" s="401"/>
      <c r="RB631" s="401"/>
      <c r="RC631" s="401"/>
      <c r="RD631" s="401"/>
      <c r="RE631" s="401"/>
      <c r="RF631" s="401"/>
      <c r="RG631" s="401"/>
      <c r="RH631" s="401"/>
      <c r="RI631" s="401"/>
      <c r="RJ631" s="401"/>
      <c r="RK631" s="401"/>
      <c r="RL631" s="401"/>
      <c r="RM631" s="401"/>
      <c r="RN631" s="401"/>
      <c r="RO631" s="401"/>
      <c r="RP631" s="401"/>
      <c r="RQ631" s="401"/>
      <c r="RR631" s="401"/>
      <c r="RS631" s="401"/>
      <c r="RT631" s="401"/>
      <c r="RU631" s="401"/>
      <c r="RV631" s="401"/>
      <c r="RW631" s="401"/>
      <c r="RX631" s="401"/>
      <c r="RY631" s="401"/>
      <c r="RZ631" s="401"/>
      <c r="SA631" s="401"/>
      <c r="SB631" s="401"/>
      <c r="SC631" s="401"/>
      <c r="SD631" s="401"/>
      <c r="SE631" s="401"/>
      <c r="SF631" s="401"/>
      <c r="SG631" s="401"/>
      <c r="SH631" s="401"/>
      <c r="SI631" s="401"/>
      <c r="SJ631" s="401"/>
      <c r="SK631" s="401"/>
      <c r="SL631" s="401"/>
      <c r="SM631" s="401"/>
      <c r="SN631" s="401"/>
      <c r="SO631" s="401"/>
      <c r="SP631" s="401"/>
      <c r="SQ631" s="401"/>
      <c r="SR631" s="401"/>
      <c r="SS631" s="401"/>
      <c r="ST631" s="401"/>
      <c r="SU631" s="401"/>
      <c r="SV631" s="401"/>
      <c r="SW631" s="401"/>
      <c r="SX631" s="401"/>
      <c r="SY631" s="401"/>
      <c r="SZ631" s="401"/>
      <c r="TA631" s="401"/>
      <c r="TB631" s="401"/>
      <c r="TC631" s="401"/>
      <c r="TD631" s="401"/>
      <c r="TE631" s="401"/>
      <c r="TF631" s="401"/>
      <c r="TG631" s="401"/>
      <c r="TH631" s="401"/>
      <c r="TI631" s="401"/>
      <c r="TJ631" s="401"/>
      <c r="TK631" s="401"/>
      <c r="TL631" s="401"/>
      <c r="TM631" s="401"/>
      <c r="TN631" s="401"/>
      <c r="TO631" s="401"/>
      <c r="TP631" s="401"/>
      <c r="TQ631" s="401"/>
      <c r="TR631" s="401"/>
      <c r="TS631" s="401"/>
      <c r="TT631" s="401"/>
      <c r="TU631" s="401"/>
      <c r="TV631" s="401"/>
      <c r="TW631" s="401"/>
      <c r="TX631" s="401"/>
      <c r="TY631" s="401"/>
      <c r="TZ631" s="401"/>
      <c r="UA631" s="401"/>
      <c r="UB631" s="401"/>
      <c r="UC631" s="401"/>
      <c r="UD631" s="401"/>
      <c r="UE631" s="401"/>
      <c r="UF631" s="401"/>
      <c r="UG631" s="401"/>
      <c r="UH631" s="401"/>
      <c r="UI631" s="401"/>
      <c r="UJ631" s="401"/>
      <c r="UK631" s="401"/>
      <c r="UL631" s="401"/>
      <c r="UM631" s="401"/>
    </row>
    <row r="632" spans="1:559" s="401" customFormat="1" ht="13.95" customHeight="1">
      <c r="A632" s="953"/>
      <c r="B632" s="468" t="s">
        <v>2126</v>
      </c>
      <c r="C632" s="469" t="s">
        <v>794</v>
      </c>
      <c r="D632" s="469" t="s">
        <v>2129</v>
      </c>
      <c r="E632" s="469" t="s">
        <v>2130</v>
      </c>
      <c r="F632" s="470">
        <v>27.4</v>
      </c>
      <c r="G632" s="470">
        <v>0.79</v>
      </c>
      <c r="H632" s="470">
        <v>2.48</v>
      </c>
      <c r="I632" s="471">
        <f t="shared" ref="I632:L633" si="325">I631</f>
        <v>3</v>
      </c>
      <c r="J632" s="472">
        <f t="shared" si="325"/>
        <v>28.083333333333332</v>
      </c>
      <c r="K632" s="472">
        <f t="shared" si="325"/>
        <v>2.9548660432130136</v>
      </c>
      <c r="L632" s="473">
        <f t="shared" si="325"/>
        <v>0.1052177819541726</v>
      </c>
      <c r="M632" s="474">
        <f t="shared" si="305"/>
        <v>0.23125695829862453</v>
      </c>
      <c r="N632" s="475">
        <f t="shared" si="306"/>
        <v>0.40855759134334552</v>
      </c>
      <c r="O632" s="475">
        <f t="shared" si="307"/>
        <v>0.18288481731330897</v>
      </c>
      <c r="P632" s="475">
        <f t="shared" si="308"/>
        <v>0.81711518268669103</v>
      </c>
      <c r="Q632" s="476">
        <f t="shared" si="309"/>
        <v>2.4513455480600732</v>
      </c>
      <c r="R632" s="477"/>
      <c r="S632" s="472"/>
      <c r="T632" s="472"/>
      <c r="U632" s="473"/>
      <c r="V632" s="478">
        <f t="shared" si="310"/>
        <v>0.68333333333333357</v>
      </c>
      <c r="W632" s="478">
        <f t="shared" si="311"/>
        <v>1.196</v>
      </c>
      <c r="X632" s="479">
        <f t="shared" si="312"/>
        <v>3.5340197876827641</v>
      </c>
      <c r="Y632" s="480" t="str">
        <f t="shared" si="313"/>
        <v>Accept</v>
      </c>
      <c r="Z632" s="479"/>
      <c r="AA632" s="479"/>
      <c r="AB632" s="481"/>
      <c r="AC632" s="481"/>
      <c r="AD632" s="479"/>
      <c r="AE632" s="481"/>
      <c r="AF632" s="464"/>
      <c r="AG632" s="482"/>
      <c r="AH632" s="482"/>
      <c r="AI632" s="483"/>
      <c r="AJ632" s="552"/>
      <c r="AK632" s="552"/>
      <c r="AL632" s="552"/>
    </row>
    <row r="633" spans="1:559" s="501" customFormat="1" ht="13.95" customHeight="1">
      <c r="A633" s="953"/>
      <c r="B633" s="484" t="s">
        <v>2126</v>
      </c>
      <c r="C633" s="485" t="s">
        <v>794</v>
      </c>
      <c r="D633" s="485" t="s">
        <v>2131</v>
      </c>
      <c r="E633" s="485" t="s">
        <v>2132</v>
      </c>
      <c r="F633" s="486">
        <v>31.32</v>
      </c>
      <c r="G633" s="486">
        <v>1.07</v>
      </c>
      <c r="H633" s="486">
        <v>2.9</v>
      </c>
      <c r="I633" s="487">
        <f t="shared" si="325"/>
        <v>3</v>
      </c>
      <c r="J633" s="488">
        <f t="shared" si="325"/>
        <v>28.083333333333332</v>
      </c>
      <c r="K633" s="488">
        <f t="shared" si="325"/>
        <v>2.9548660432130136</v>
      </c>
      <c r="L633" s="489">
        <f t="shared" si="325"/>
        <v>0.1052177819541726</v>
      </c>
      <c r="M633" s="490">
        <f t="shared" si="305"/>
        <v>1.0953683244290948</v>
      </c>
      <c r="N633" s="491">
        <f t="shared" si="306"/>
        <v>0.86332234729696422</v>
      </c>
      <c r="O633" s="491">
        <f t="shared" si="307"/>
        <v>0.72664469459392844</v>
      </c>
      <c r="P633" s="491">
        <f t="shared" si="308"/>
        <v>0.27335530540607156</v>
      </c>
      <c r="Q633" s="492">
        <f t="shared" si="309"/>
        <v>0.82006591621821467</v>
      </c>
      <c r="R633" s="493"/>
      <c r="S633" s="488"/>
      <c r="T633" s="488"/>
      <c r="U633" s="489"/>
      <c r="V633" s="494">
        <f t="shared" si="310"/>
        <v>3.2366666666666681</v>
      </c>
      <c r="W633" s="494">
        <f t="shared" si="311"/>
        <v>1.196</v>
      </c>
      <c r="X633" s="495">
        <f t="shared" si="312"/>
        <v>3.5340197876827641</v>
      </c>
      <c r="Y633" s="496" t="str">
        <f t="shared" si="313"/>
        <v>Accept</v>
      </c>
      <c r="Z633" s="495"/>
      <c r="AA633" s="495"/>
      <c r="AB633" s="497"/>
      <c r="AC633" s="497"/>
      <c r="AD633" s="495"/>
      <c r="AE633" s="497"/>
      <c r="AF633" s="498"/>
      <c r="AG633" s="499"/>
      <c r="AH633" s="499"/>
      <c r="AI633" s="500"/>
      <c r="AJ633" s="552"/>
      <c r="AK633" s="552"/>
      <c r="AL633" s="552"/>
      <c r="AM633" s="401"/>
      <c r="AN633" s="401"/>
      <c r="AO633" s="401"/>
      <c r="AP633" s="401"/>
      <c r="AQ633" s="401"/>
      <c r="AR633" s="401"/>
      <c r="AS633" s="401"/>
      <c r="AT633" s="401"/>
      <c r="AU633" s="401"/>
      <c r="AV633" s="401"/>
      <c r="AW633" s="401"/>
      <c r="AX633" s="401"/>
      <c r="AY633" s="401"/>
      <c r="AZ633" s="401"/>
      <c r="BA633" s="401"/>
      <c r="BB633" s="401"/>
      <c r="BC633" s="401"/>
      <c r="BD633" s="401"/>
      <c r="BE633" s="401"/>
      <c r="BF633" s="401"/>
      <c r="BG633" s="401"/>
      <c r="BH633" s="401"/>
      <c r="BI633" s="401"/>
      <c r="BJ633" s="401"/>
      <c r="BK633" s="401"/>
      <c r="BL633" s="401"/>
      <c r="BM633" s="401"/>
      <c r="BN633" s="401"/>
      <c r="BO633" s="401"/>
      <c r="BP633" s="401"/>
      <c r="BQ633" s="401"/>
      <c r="BR633" s="401"/>
      <c r="BS633" s="401"/>
      <c r="BT633" s="401"/>
      <c r="BU633" s="401"/>
      <c r="BV633" s="401"/>
      <c r="BW633" s="401"/>
      <c r="BX633" s="401"/>
      <c r="BY633" s="401"/>
      <c r="BZ633" s="401"/>
      <c r="CA633" s="401"/>
      <c r="CB633" s="401"/>
      <c r="CC633" s="401"/>
      <c r="CD633" s="401"/>
      <c r="CE633" s="401"/>
      <c r="CF633" s="401"/>
      <c r="CG633" s="401"/>
      <c r="CH633" s="401"/>
      <c r="CI633" s="401"/>
      <c r="CJ633" s="401"/>
      <c r="CK633" s="401"/>
      <c r="CL633" s="401"/>
      <c r="CM633" s="401"/>
      <c r="CN633" s="401"/>
      <c r="CO633" s="401"/>
      <c r="CP633" s="401"/>
      <c r="CQ633" s="401"/>
      <c r="CR633" s="401"/>
      <c r="CS633" s="401"/>
      <c r="CT633" s="401"/>
      <c r="CU633" s="401"/>
      <c r="CV633" s="401"/>
      <c r="CW633" s="401"/>
      <c r="CX633" s="401"/>
      <c r="CY633" s="401"/>
      <c r="CZ633" s="401"/>
      <c r="DA633" s="401"/>
      <c r="DB633" s="401"/>
      <c r="DC633" s="401"/>
      <c r="DD633" s="401"/>
      <c r="DE633" s="401"/>
      <c r="DF633" s="401"/>
      <c r="DG633" s="401"/>
      <c r="DH633" s="401"/>
      <c r="DI633" s="401"/>
      <c r="DJ633" s="401"/>
      <c r="DK633" s="401"/>
      <c r="DL633" s="401"/>
      <c r="DM633" s="401"/>
      <c r="DN633" s="401"/>
      <c r="DO633" s="401"/>
      <c r="DP633" s="401"/>
      <c r="DQ633" s="401"/>
      <c r="DR633" s="401"/>
      <c r="DS633" s="401"/>
      <c r="DT633" s="401"/>
      <c r="DU633" s="401"/>
      <c r="DV633" s="401"/>
      <c r="DW633" s="401"/>
      <c r="DX633" s="401"/>
      <c r="DY633" s="401"/>
      <c r="DZ633" s="401"/>
      <c r="EA633" s="401"/>
      <c r="EB633" s="401"/>
      <c r="EC633" s="401"/>
      <c r="ED633" s="401"/>
      <c r="EE633" s="401"/>
      <c r="EF633" s="401"/>
      <c r="EG633" s="401"/>
      <c r="EH633" s="401"/>
      <c r="EI633" s="401"/>
      <c r="EJ633" s="401"/>
      <c r="EK633" s="401"/>
      <c r="EL633" s="401"/>
      <c r="EM633" s="401"/>
      <c r="EN633" s="401"/>
      <c r="EO633" s="401"/>
      <c r="EP633" s="401"/>
      <c r="EQ633" s="401"/>
      <c r="ER633" s="401"/>
      <c r="ES633" s="401"/>
      <c r="ET633" s="401"/>
      <c r="EU633" s="401"/>
      <c r="EV633" s="401"/>
      <c r="EW633" s="401"/>
      <c r="EX633" s="401"/>
      <c r="EY633" s="401"/>
      <c r="EZ633" s="401"/>
      <c r="FA633" s="401"/>
      <c r="FB633" s="401"/>
      <c r="FC633" s="401"/>
      <c r="FD633" s="401"/>
      <c r="FE633" s="401"/>
      <c r="FF633" s="401"/>
      <c r="FG633" s="401"/>
      <c r="FH633" s="401"/>
      <c r="FI633" s="401"/>
      <c r="FJ633" s="401"/>
      <c r="FK633" s="401"/>
      <c r="FL633" s="401"/>
      <c r="FM633" s="401"/>
      <c r="FN633" s="401"/>
      <c r="FO633" s="401"/>
      <c r="FP633" s="401"/>
      <c r="FQ633" s="401"/>
      <c r="FR633" s="401"/>
      <c r="FS633" s="401"/>
      <c r="FT633" s="401"/>
      <c r="FU633" s="401"/>
      <c r="FV633" s="401"/>
      <c r="FW633" s="401"/>
      <c r="FX633" s="401"/>
      <c r="FY633" s="401"/>
      <c r="FZ633" s="401"/>
      <c r="GA633" s="401"/>
      <c r="GB633" s="401"/>
      <c r="GC633" s="401"/>
      <c r="GD633" s="401"/>
      <c r="GE633" s="401"/>
      <c r="GF633" s="401"/>
      <c r="GG633" s="401"/>
      <c r="GH633" s="401"/>
      <c r="GI633" s="401"/>
      <c r="GJ633" s="401"/>
      <c r="GK633" s="401"/>
      <c r="GL633" s="401"/>
      <c r="GM633" s="401"/>
      <c r="GN633" s="401"/>
      <c r="GO633" s="401"/>
      <c r="GP633" s="401"/>
      <c r="GQ633" s="401"/>
      <c r="GR633" s="401"/>
      <c r="GS633" s="401"/>
      <c r="GT633" s="401"/>
      <c r="GU633" s="401"/>
      <c r="GV633" s="401"/>
      <c r="GW633" s="401"/>
      <c r="GX633" s="401"/>
      <c r="GY633" s="401"/>
      <c r="GZ633" s="401"/>
      <c r="HA633" s="401"/>
      <c r="HB633" s="401"/>
      <c r="HC633" s="401"/>
      <c r="HD633" s="401"/>
      <c r="HE633" s="401"/>
      <c r="HF633" s="401"/>
      <c r="HG633" s="401"/>
      <c r="HH633" s="401"/>
      <c r="HI633" s="401"/>
      <c r="HJ633" s="401"/>
      <c r="HK633" s="401"/>
      <c r="HL633" s="401"/>
      <c r="HM633" s="401"/>
      <c r="HN633" s="401"/>
      <c r="HO633" s="401"/>
      <c r="HP633" s="401"/>
      <c r="HQ633" s="401"/>
      <c r="HR633" s="401"/>
      <c r="HS633" s="401"/>
      <c r="HT633" s="401"/>
      <c r="HU633" s="401"/>
      <c r="HV633" s="401"/>
      <c r="HW633" s="401"/>
      <c r="HX633" s="401"/>
      <c r="HY633" s="401"/>
      <c r="HZ633" s="401"/>
      <c r="IA633" s="401"/>
      <c r="IB633" s="401"/>
      <c r="IC633" s="401"/>
      <c r="ID633" s="401"/>
      <c r="IE633" s="401"/>
      <c r="IF633" s="401"/>
      <c r="IG633" s="401"/>
      <c r="IH633" s="401"/>
      <c r="II633" s="401"/>
      <c r="IJ633" s="401"/>
      <c r="IK633" s="401"/>
      <c r="IL633" s="401"/>
      <c r="IM633" s="401"/>
      <c r="IN633" s="401"/>
      <c r="IO633" s="401"/>
      <c r="IP633" s="401"/>
      <c r="IQ633" s="401"/>
      <c r="IR633" s="401"/>
      <c r="IS633" s="401"/>
      <c r="IT633" s="401"/>
      <c r="IU633" s="401"/>
      <c r="IV633" s="401"/>
      <c r="IW633" s="401"/>
      <c r="IX633" s="401"/>
      <c r="IY633" s="401"/>
      <c r="IZ633" s="401"/>
      <c r="JA633" s="401"/>
      <c r="JB633" s="401"/>
      <c r="JC633" s="401"/>
      <c r="JD633" s="401"/>
      <c r="JE633" s="401"/>
      <c r="JF633" s="401"/>
      <c r="JG633" s="401"/>
      <c r="JH633" s="401"/>
      <c r="JI633" s="401"/>
      <c r="JJ633" s="401"/>
      <c r="JK633" s="401"/>
      <c r="JL633" s="401"/>
      <c r="JM633" s="401"/>
      <c r="JN633" s="401"/>
      <c r="JO633" s="401"/>
      <c r="JP633" s="401"/>
      <c r="JQ633" s="401"/>
      <c r="JR633" s="401"/>
      <c r="JS633" s="401"/>
      <c r="JT633" s="401"/>
      <c r="JU633" s="401"/>
      <c r="JV633" s="401"/>
      <c r="JW633" s="401"/>
      <c r="JX633" s="401"/>
      <c r="JY633" s="401"/>
      <c r="JZ633" s="401"/>
      <c r="KA633" s="401"/>
      <c r="KB633" s="401"/>
      <c r="KC633" s="401"/>
      <c r="KD633" s="401"/>
      <c r="KE633" s="401"/>
      <c r="KF633" s="401"/>
      <c r="KG633" s="401"/>
      <c r="KH633" s="401"/>
      <c r="KI633" s="401"/>
      <c r="KJ633" s="401"/>
      <c r="KK633" s="401"/>
      <c r="KL633" s="401"/>
      <c r="KM633" s="401"/>
      <c r="KN633" s="401"/>
      <c r="KO633" s="401"/>
      <c r="KP633" s="401"/>
      <c r="KQ633" s="401"/>
      <c r="KR633" s="401"/>
      <c r="KS633" s="401"/>
      <c r="KT633" s="401"/>
      <c r="KU633" s="401"/>
      <c r="KV633" s="401"/>
      <c r="KW633" s="401"/>
      <c r="KX633" s="401"/>
      <c r="KY633" s="401"/>
      <c r="KZ633" s="401"/>
      <c r="LA633" s="401"/>
      <c r="LB633" s="401"/>
      <c r="LC633" s="401"/>
      <c r="LD633" s="401"/>
      <c r="LE633" s="401"/>
      <c r="LF633" s="401"/>
      <c r="LG633" s="401"/>
      <c r="LH633" s="401"/>
      <c r="LI633" s="401"/>
      <c r="LJ633" s="401"/>
      <c r="LK633" s="401"/>
      <c r="LL633" s="401"/>
      <c r="LM633" s="401"/>
      <c r="LN633" s="401"/>
      <c r="LO633" s="401"/>
      <c r="LP633" s="401"/>
      <c r="LQ633" s="401"/>
      <c r="LR633" s="401"/>
      <c r="LS633" s="401"/>
      <c r="LT633" s="401"/>
      <c r="LU633" s="401"/>
      <c r="LV633" s="401"/>
      <c r="LW633" s="401"/>
      <c r="LX633" s="401"/>
      <c r="LY633" s="401"/>
      <c r="LZ633" s="401"/>
      <c r="MA633" s="401"/>
      <c r="MB633" s="401"/>
      <c r="MC633" s="401"/>
      <c r="MD633" s="401"/>
      <c r="ME633" s="401"/>
      <c r="MF633" s="401"/>
      <c r="MG633" s="401"/>
      <c r="MH633" s="401"/>
      <c r="MI633" s="401"/>
      <c r="MJ633" s="401"/>
      <c r="MK633" s="401"/>
      <c r="ML633" s="401"/>
      <c r="MM633" s="401"/>
      <c r="MN633" s="401"/>
      <c r="MO633" s="401"/>
      <c r="MP633" s="401"/>
      <c r="MQ633" s="401"/>
      <c r="MR633" s="401"/>
      <c r="MS633" s="401"/>
      <c r="MT633" s="401"/>
      <c r="MU633" s="401"/>
      <c r="MV633" s="401"/>
      <c r="MW633" s="401"/>
      <c r="MX633" s="401"/>
      <c r="MY633" s="401"/>
      <c r="MZ633" s="401"/>
      <c r="NA633" s="401"/>
      <c r="NB633" s="401"/>
      <c r="NC633" s="401"/>
      <c r="ND633" s="401"/>
      <c r="NE633" s="401"/>
      <c r="NF633" s="401"/>
      <c r="NG633" s="401"/>
      <c r="NH633" s="401"/>
      <c r="NI633" s="401"/>
      <c r="NJ633" s="401"/>
      <c r="NK633" s="401"/>
      <c r="NL633" s="401"/>
      <c r="NM633" s="401"/>
      <c r="NN633" s="401"/>
      <c r="NO633" s="401"/>
      <c r="NP633" s="401"/>
      <c r="NQ633" s="401"/>
      <c r="NR633" s="401"/>
      <c r="NS633" s="401"/>
      <c r="NT633" s="401"/>
      <c r="NU633" s="401"/>
      <c r="NV633" s="401"/>
      <c r="NW633" s="401"/>
      <c r="NX633" s="401"/>
      <c r="NY633" s="401"/>
      <c r="NZ633" s="401"/>
      <c r="OA633" s="401"/>
      <c r="OB633" s="401"/>
      <c r="OC633" s="401"/>
      <c r="OD633" s="401"/>
      <c r="OE633" s="401"/>
      <c r="OF633" s="401"/>
      <c r="OG633" s="401"/>
      <c r="OH633" s="401"/>
      <c r="OI633" s="401"/>
      <c r="OJ633" s="401"/>
      <c r="OK633" s="401"/>
      <c r="OL633" s="401"/>
      <c r="OM633" s="401"/>
      <c r="ON633" s="401"/>
      <c r="OO633" s="401"/>
      <c r="OP633" s="401"/>
      <c r="OQ633" s="401"/>
      <c r="OR633" s="401"/>
      <c r="OS633" s="401"/>
      <c r="OT633" s="401"/>
      <c r="OU633" s="401"/>
      <c r="OV633" s="401"/>
      <c r="OW633" s="401"/>
      <c r="OX633" s="401"/>
      <c r="OY633" s="401"/>
      <c r="OZ633" s="401"/>
      <c r="PA633" s="401"/>
      <c r="PB633" s="401"/>
      <c r="PC633" s="401"/>
      <c r="PD633" s="401"/>
      <c r="PE633" s="401"/>
      <c r="PF633" s="401"/>
      <c r="PG633" s="401"/>
      <c r="PH633" s="401"/>
      <c r="PI633" s="401"/>
      <c r="PJ633" s="401"/>
      <c r="PK633" s="401"/>
      <c r="PL633" s="401"/>
      <c r="PM633" s="401"/>
      <c r="PN633" s="401"/>
      <c r="PO633" s="401"/>
      <c r="PP633" s="401"/>
      <c r="PQ633" s="401"/>
      <c r="PR633" s="401"/>
      <c r="PS633" s="401"/>
      <c r="PT633" s="401"/>
      <c r="PU633" s="401"/>
      <c r="PV633" s="401"/>
      <c r="PW633" s="401"/>
      <c r="PX633" s="401"/>
      <c r="PY633" s="401"/>
      <c r="PZ633" s="401"/>
      <c r="QA633" s="401"/>
      <c r="QB633" s="401"/>
      <c r="QC633" s="401"/>
      <c r="QD633" s="401"/>
      <c r="QE633" s="401"/>
      <c r="QF633" s="401"/>
      <c r="QG633" s="401"/>
      <c r="QH633" s="401"/>
      <c r="QI633" s="401"/>
      <c r="QJ633" s="401"/>
      <c r="QK633" s="401"/>
      <c r="QL633" s="401"/>
      <c r="QM633" s="401"/>
      <c r="QN633" s="401"/>
      <c r="QO633" s="401"/>
      <c r="QP633" s="401"/>
      <c r="QQ633" s="401"/>
      <c r="QR633" s="401"/>
      <c r="QS633" s="401"/>
      <c r="QT633" s="401"/>
      <c r="QU633" s="401"/>
      <c r="QV633" s="401"/>
      <c r="QW633" s="401"/>
      <c r="QX633" s="401"/>
      <c r="QY633" s="401"/>
      <c r="QZ633" s="401"/>
      <c r="RA633" s="401"/>
      <c r="RB633" s="401"/>
      <c r="RC633" s="401"/>
      <c r="RD633" s="401"/>
      <c r="RE633" s="401"/>
      <c r="RF633" s="401"/>
      <c r="RG633" s="401"/>
      <c r="RH633" s="401"/>
      <c r="RI633" s="401"/>
      <c r="RJ633" s="401"/>
      <c r="RK633" s="401"/>
      <c r="RL633" s="401"/>
      <c r="RM633" s="401"/>
      <c r="RN633" s="401"/>
      <c r="RO633" s="401"/>
      <c r="RP633" s="401"/>
      <c r="RQ633" s="401"/>
      <c r="RR633" s="401"/>
      <c r="RS633" s="401"/>
      <c r="RT633" s="401"/>
      <c r="RU633" s="401"/>
      <c r="RV633" s="401"/>
      <c r="RW633" s="401"/>
      <c r="RX633" s="401"/>
      <c r="RY633" s="401"/>
      <c r="RZ633" s="401"/>
      <c r="SA633" s="401"/>
      <c r="SB633" s="401"/>
      <c r="SC633" s="401"/>
      <c r="SD633" s="401"/>
      <c r="SE633" s="401"/>
      <c r="SF633" s="401"/>
      <c r="SG633" s="401"/>
      <c r="SH633" s="401"/>
      <c r="SI633" s="401"/>
      <c r="SJ633" s="401"/>
      <c r="SK633" s="401"/>
      <c r="SL633" s="401"/>
      <c r="SM633" s="401"/>
      <c r="SN633" s="401"/>
      <c r="SO633" s="401"/>
      <c r="SP633" s="401"/>
      <c r="SQ633" s="401"/>
      <c r="SR633" s="401"/>
      <c r="SS633" s="401"/>
      <c r="ST633" s="401"/>
      <c r="SU633" s="401"/>
      <c r="SV633" s="401"/>
      <c r="SW633" s="401"/>
      <c r="SX633" s="401"/>
      <c r="SY633" s="401"/>
      <c r="SZ633" s="401"/>
      <c r="TA633" s="401"/>
      <c r="TB633" s="401"/>
      <c r="TC633" s="401"/>
      <c r="TD633" s="401"/>
      <c r="TE633" s="401"/>
      <c r="TF633" s="401"/>
      <c r="TG633" s="401"/>
      <c r="TH633" s="401"/>
      <c r="TI633" s="401"/>
      <c r="TJ633" s="401"/>
      <c r="TK633" s="401"/>
      <c r="TL633" s="401"/>
      <c r="TM633" s="401"/>
      <c r="TN633" s="401"/>
      <c r="TO633" s="401"/>
      <c r="TP633" s="401"/>
      <c r="TQ633" s="401"/>
      <c r="TR633" s="401"/>
      <c r="TS633" s="401"/>
      <c r="TT633" s="401"/>
      <c r="TU633" s="401"/>
      <c r="TV633" s="401"/>
      <c r="TW633" s="401"/>
      <c r="TX633" s="401"/>
      <c r="TY633" s="401"/>
      <c r="TZ633" s="401"/>
      <c r="UA633" s="401"/>
      <c r="UB633" s="401"/>
      <c r="UC633" s="401"/>
      <c r="UD633" s="401"/>
      <c r="UE633" s="401"/>
      <c r="UF633" s="401"/>
      <c r="UG633" s="401"/>
      <c r="UH633" s="401"/>
      <c r="UI633" s="401"/>
      <c r="UJ633" s="401"/>
      <c r="UK633" s="401"/>
      <c r="UL633" s="401"/>
      <c r="UM633" s="401"/>
    </row>
    <row r="634" spans="1:559" s="467" customFormat="1" ht="13.95" customHeight="1">
      <c r="A634" s="953"/>
      <c r="B634" s="450" t="s">
        <v>2126</v>
      </c>
      <c r="C634" s="451" t="s">
        <v>796</v>
      </c>
      <c r="D634" s="451" t="s">
        <v>2133</v>
      </c>
      <c r="E634" s="451" t="s">
        <v>2134</v>
      </c>
      <c r="F634" s="452">
        <v>105.24</v>
      </c>
      <c r="G634" s="452">
        <v>4.71</v>
      </c>
      <c r="H634" s="452">
        <v>10.36</v>
      </c>
      <c r="I634" s="453">
        <f>COUNT(F634:F641)</f>
        <v>8</v>
      </c>
      <c r="J634" s="458">
        <f>AVERAGE(F634:F641)</f>
        <v>57.871249999999996</v>
      </c>
      <c r="K634" s="458">
        <f>STDEV(F634:F641)</f>
        <v>20.333234186916762</v>
      </c>
      <c r="L634" s="459">
        <f>K634/J634</f>
        <v>0.35135294618513968</v>
      </c>
      <c r="M634" s="454">
        <f t="shared" si="305"/>
        <v>2.3296220150987588</v>
      </c>
      <c r="N634" s="455">
        <f t="shared" si="306"/>
        <v>0.99008693122867375</v>
      </c>
      <c r="O634" s="455">
        <f t="shared" si="307"/>
        <v>0.9801738624573475</v>
      </c>
      <c r="P634" s="455">
        <f t="shared" si="308"/>
        <v>1.98261375426525E-2</v>
      </c>
      <c r="Q634" s="456">
        <f t="shared" si="309"/>
        <v>0.15860910034122</v>
      </c>
      <c r="R634" s="457">
        <f>COUNT(F635:F641)</f>
        <v>7</v>
      </c>
      <c r="S634" s="458">
        <f>AVERAGE(F635:F641)</f>
        <v>51.104285714285709</v>
      </c>
      <c r="T634" s="458">
        <f>STDEV(F635:F641)</f>
        <v>7.4132962914457137</v>
      </c>
      <c r="U634" s="459">
        <f>T634/S634</f>
        <v>0.14506212517854247</v>
      </c>
      <c r="V634" s="460">
        <f t="shared" si="310"/>
        <v>47.368749999999999</v>
      </c>
      <c r="W634" s="460">
        <f t="shared" si="311"/>
        <v>1.7629999999999999</v>
      </c>
      <c r="X634" s="461">
        <f t="shared" si="312"/>
        <v>35.847491871534253</v>
      </c>
      <c r="Y634" s="462" t="str">
        <f t="shared" si="313"/>
        <v>Reject</v>
      </c>
      <c r="Z634" s="461"/>
      <c r="AA634" s="461"/>
      <c r="AB634" s="463"/>
      <c r="AC634" s="463"/>
      <c r="AD634" s="461"/>
      <c r="AE634" s="463"/>
      <c r="AF634" s="464">
        <f>COUNT(F635:F641)</f>
        <v>7</v>
      </c>
      <c r="AG634" s="465">
        <f>AVERAGE(F635:F641)</f>
        <v>51.104285714285709</v>
      </c>
      <c r="AH634" s="465">
        <f>STDEV(F635:F641)</f>
        <v>7.4132962914457137</v>
      </c>
      <c r="AI634" s="466">
        <f>AH634/AG634</f>
        <v>0.14506212517854247</v>
      </c>
      <c r="AJ634" s="552"/>
      <c r="AK634" s="552"/>
      <c r="AL634" s="552"/>
      <c r="AM634" s="401"/>
      <c r="AN634" s="401"/>
      <c r="AO634" s="401"/>
      <c r="AP634" s="401"/>
      <c r="AQ634" s="401"/>
      <c r="AR634" s="401"/>
      <c r="AS634" s="401"/>
      <c r="AT634" s="401"/>
      <c r="AU634" s="401"/>
      <c r="AV634" s="401"/>
      <c r="AW634" s="401"/>
      <c r="AX634" s="401"/>
      <c r="AY634" s="401"/>
      <c r="AZ634" s="401"/>
      <c r="BA634" s="401"/>
      <c r="BB634" s="401"/>
      <c r="BC634" s="401"/>
      <c r="BD634" s="401"/>
      <c r="BE634" s="401"/>
      <c r="BF634" s="401"/>
      <c r="BG634" s="401"/>
      <c r="BH634" s="401"/>
      <c r="BI634" s="401"/>
      <c r="BJ634" s="401"/>
      <c r="BK634" s="401"/>
      <c r="BL634" s="401"/>
      <c r="BM634" s="401"/>
      <c r="BN634" s="401"/>
      <c r="BO634" s="401"/>
      <c r="BP634" s="401"/>
      <c r="BQ634" s="401"/>
      <c r="BR634" s="401"/>
      <c r="BS634" s="401"/>
      <c r="BT634" s="401"/>
      <c r="BU634" s="401"/>
      <c r="BV634" s="401"/>
      <c r="BW634" s="401"/>
      <c r="BX634" s="401"/>
      <c r="BY634" s="401"/>
      <c r="BZ634" s="401"/>
      <c r="CA634" s="401"/>
      <c r="CB634" s="401"/>
      <c r="CC634" s="401"/>
      <c r="CD634" s="401"/>
      <c r="CE634" s="401"/>
      <c r="CF634" s="401"/>
      <c r="CG634" s="401"/>
      <c r="CH634" s="401"/>
      <c r="CI634" s="401"/>
      <c r="CJ634" s="401"/>
      <c r="CK634" s="401"/>
      <c r="CL634" s="401"/>
      <c r="CM634" s="401"/>
      <c r="CN634" s="401"/>
      <c r="CO634" s="401"/>
      <c r="CP634" s="401"/>
      <c r="CQ634" s="401"/>
      <c r="CR634" s="401"/>
      <c r="CS634" s="401"/>
      <c r="CT634" s="401"/>
      <c r="CU634" s="401"/>
      <c r="CV634" s="401"/>
      <c r="CW634" s="401"/>
      <c r="CX634" s="401"/>
      <c r="CY634" s="401"/>
      <c r="CZ634" s="401"/>
      <c r="DA634" s="401"/>
      <c r="DB634" s="401"/>
      <c r="DC634" s="401"/>
      <c r="DD634" s="401"/>
      <c r="DE634" s="401"/>
      <c r="DF634" s="401"/>
      <c r="DG634" s="401"/>
      <c r="DH634" s="401"/>
      <c r="DI634" s="401"/>
      <c r="DJ634" s="401"/>
      <c r="DK634" s="401"/>
      <c r="DL634" s="401"/>
      <c r="DM634" s="401"/>
      <c r="DN634" s="401"/>
      <c r="DO634" s="401"/>
      <c r="DP634" s="401"/>
      <c r="DQ634" s="401"/>
      <c r="DR634" s="401"/>
      <c r="DS634" s="401"/>
      <c r="DT634" s="401"/>
      <c r="DU634" s="401"/>
      <c r="DV634" s="401"/>
      <c r="DW634" s="401"/>
      <c r="DX634" s="401"/>
      <c r="DY634" s="401"/>
      <c r="DZ634" s="401"/>
      <c r="EA634" s="401"/>
      <c r="EB634" s="401"/>
      <c r="EC634" s="401"/>
      <c r="ED634" s="401"/>
      <c r="EE634" s="401"/>
      <c r="EF634" s="401"/>
      <c r="EG634" s="401"/>
      <c r="EH634" s="401"/>
      <c r="EI634" s="401"/>
      <c r="EJ634" s="401"/>
      <c r="EK634" s="401"/>
      <c r="EL634" s="401"/>
      <c r="EM634" s="401"/>
      <c r="EN634" s="401"/>
      <c r="EO634" s="401"/>
      <c r="EP634" s="401"/>
      <c r="EQ634" s="401"/>
      <c r="ER634" s="401"/>
      <c r="ES634" s="401"/>
      <c r="ET634" s="401"/>
      <c r="EU634" s="401"/>
      <c r="EV634" s="401"/>
      <c r="EW634" s="401"/>
      <c r="EX634" s="401"/>
      <c r="EY634" s="401"/>
      <c r="EZ634" s="401"/>
      <c r="FA634" s="401"/>
      <c r="FB634" s="401"/>
      <c r="FC634" s="401"/>
      <c r="FD634" s="401"/>
      <c r="FE634" s="401"/>
      <c r="FF634" s="401"/>
      <c r="FG634" s="401"/>
      <c r="FH634" s="401"/>
      <c r="FI634" s="401"/>
      <c r="FJ634" s="401"/>
      <c r="FK634" s="401"/>
      <c r="FL634" s="401"/>
      <c r="FM634" s="401"/>
      <c r="FN634" s="401"/>
      <c r="FO634" s="401"/>
      <c r="FP634" s="401"/>
      <c r="FQ634" s="401"/>
      <c r="FR634" s="401"/>
      <c r="FS634" s="401"/>
      <c r="FT634" s="401"/>
      <c r="FU634" s="401"/>
      <c r="FV634" s="401"/>
      <c r="FW634" s="401"/>
      <c r="FX634" s="401"/>
      <c r="FY634" s="401"/>
      <c r="FZ634" s="401"/>
      <c r="GA634" s="401"/>
      <c r="GB634" s="401"/>
      <c r="GC634" s="401"/>
      <c r="GD634" s="401"/>
      <c r="GE634" s="401"/>
      <c r="GF634" s="401"/>
      <c r="GG634" s="401"/>
      <c r="GH634" s="401"/>
      <c r="GI634" s="401"/>
      <c r="GJ634" s="401"/>
      <c r="GK634" s="401"/>
      <c r="GL634" s="401"/>
      <c r="GM634" s="401"/>
      <c r="GN634" s="401"/>
      <c r="GO634" s="401"/>
      <c r="GP634" s="401"/>
      <c r="GQ634" s="401"/>
      <c r="GR634" s="401"/>
      <c r="GS634" s="401"/>
      <c r="GT634" s="401"/>
      <c r="GU634" s="401"/>
      <c r="GV634" s="401"/>
      <c r="GW634" s="401"/>
      <c r="GX634" s="401"/>
      <c r="GY634" s="401"/>
      <c r="GZ634" s="401"/>
      <c r="HA634" s="401"/>
      <c r="HB634" s="401"/>
      <c r="HC634" s="401"/>
      <c r="HD634" s="401"/>
      <c r="HE634" s="401"/>
      <c r="HF634" s="401"/>
      <c r="HG634" s="401"/>
      <c r="HH634" s="401"/>
      <c r="HI634" s="401"/>
      <c r="HJ634" s="401"/>
      <c r="HK634" s="401"/>
      <c r="HL634" s="401"/>
      <c r="HM634" s="401"/>
      <c r="HN634" s="401"/>
      <c r="HO634" s="401"/>
      <c r="HP634" s="401"/>
      <c r="HQ634" s="401"/>
      <c r="HR634" s="401"/>
      <c r="HS634" s="401"/>
      <c r="HT634" s="401"/>
      <c r="HU634" s="401"/>
      <c r="HV634" s="401"/>
      <c r="HW634" s="401"/>
      <c r="HX634" s="401"/>
      <c r="HY634" s="401"/>
      <c r="HZ634" s="401"/>
      <c r="IA634" s="401"/>
      <c r="IB634" s="401"/>
      <c r="IC634" s="401"/>
      <c r="ID634" s="401"/>
      <c r="IE634" s="401"/>
      <c r="IF634" s="401"/>
      <c r="IG634" s="401"/>
      <c r="IH634" s="401"/>
      <c r="II634" s="401"/>
      <c r="IJ634" s="401"/>
      <c r="IK634" s="401"/>
      <c r="IL634" s="401"/>
      <c r="IM634" s="401"/>
      <c r="IN634" s="401"/>
      <c r="IO634" s="401"/>
      <c r="IP634" s="401"/>
      <c r="IQ634" s="401"/>
      <c r="IR634" s="401"/>
      <c r="IS634" s="401"/>
      <c r="IT634" s="401"/>
      <c r="IU634" s="401"/>
      <c r="IV634" s="401"/>
      <c r="IW634" s="401"/>
      <c r="IX634" s="401"/>
      <c r="IY634" s="401"/>
      <c r="IZ634" s="401"/>
      <c r="JA634" s="401"/>
      <c r="JB634" s="401"/>
      <c r="JC634" s="401"/>
      <c r="JD634" s="401"/>
      <c r="JE634" s="401"/>
      <c r="JF634" s="401"/>
      <c r="JG634" s="401"/>
      <c r="JH634" s="401"/>
      <c r="JI634" s="401"/>
      <c r="JJ634" s="401"/>
      <c r="JK634" s="401"/>
      <c r="JL634" s="401"/>
      <c r="JM634" s="401"/>
      <c r="JN634" s="401"/>
      <c r="JO634" s="401"/>
      <c r="JP634" s="401"/>
      <c r="JQ634" s="401"/>
      <c r="JR634" s="401"/>
      <c r="JS634" s="401"/>
      <c r="JT634" s="401"/>
      <c r="JU634" s="401"/>
      <c r="JV634" s="401"/>
      <c r="JW634" s="401"/>
      <c r="JX634" s="401"/>
      <c r="JY634" s="401"/>
      <c r="JZ634" s="401"/>
      <c r="KA634" s="401"/>
      <c r="KB634" s="401"/>
      <c r="KC634" s="401"/>
      <c r="KD634" s="401"/>
      <c r="KE634" s="401"/>
      <c r="KF634" s="401"/>
      <c r="KG634" s="401"/>
      <c r="KH634" s="401"/>
      <c r="KI634" s="401"/>
      <c r="KJ634" s="401"/>
      <c r="KK634" s="401"/>
      <c r="KL634" s="401"/>
      <c r="KM634" s="401"/>
      <c r="KN634" s="401"/>
      <c r="KO634" s="401"/>
      <c r="KP634" s="401"/>
      <c r="KQ634" s="401"/>
      <c r="KR634" s="401"/>
      <c r="KS634" s="401"/>
      <c r="KT634" s="401"/>
      <c r="KU634" s="401"/>
      <c r="KV634" s="401"/>
      <c r="KW634" s="401"/>
      <c r="KX634" s="401"/>
      <c r="KY634" s="401"/>
      <c r="KZ634" s="401"/>
      <c r="LA634" s="401"/>
      <c r="LB634" s="401"/>
      <c r="LC634" s="401"/>
      <c r="LD634" s="401"/>
      <c r="LE634" s="401"/>
      <c r="LF634" s="401"/>
      <c r="LG634" s="401"/>
      <c r="LH634" s="401"/>
      <c r="LI634" s="401"/>
      <c r="LJ634" s="401"/>
      <c r="LK634" s="401"/>
      <c r="LL634" s="401"/>
      <c r="LM634" s="401"/>
      <c r="LN634" s="401"/>
      <c r="LO634" s="401"/>
      <c r="LP634" s="401"/>
      <c r="LQ634" s="401"/>
      <c r="LR634" s="401"/>
      <c r="LS634" s="401"/>
      <c r="LT634" s="401"/>
      <c r="LU634" s="401"/>
      <c r="LV634" s="401"/>
      <c r="LW634" s="401"/>
      <c r="LX634" s="401"/>
      <c r="LY634" s="401"/>
      <c r="LZ634" s="401"/>
      <c r="MA634" s="401"/>
      <c r="MB634" s="401"/>
      <c r="MC634" s="401"/>
      <c r="MD634" s="401"/>
      <c r="ME634" s="401"/>
      <c r="MF634" s="401"/>
      <c r="MG634" s="401"/>
      <c r="MH634" s="401"/>
      <c r="MI634" s="401"/>
      <c r="MJ634" s="401"/>
      <c r="MK634" s="401"/>
      <c r="ML634" s="401"/>
      <c r="MM634" s="401"/>
      <c r="MN634" s="401"/>
      <c r="MO634" s="401"/>
      <c r="MP634" s="401"/>
      <c r="MQ634" s="401"/>
      <c r="MR634" s="401"/>
      <c r="MS634" s="401"/>
      <c r="MT634" s="401"/>
      <c r="MU634" s="401"/>
      <c r="MV634" s="401"/>
      <c r="MW634" s="401"/>
      <c r="MX634" s="401"/>
      <c r="MY634" s="401"/>
      <c r="MZ634" s="401"/>
      <c r="NA634" s="401"/>
      <c r="NB634" s="401"/>
      <c r="NC634" s="401"/>
      <c r="ND634" s="401"/>
      <c r="NE634" s="401"/>
      <c r="NF634" s="401"/>
      <c r="NG634" s="401"/>
      <c r="NH634" s="401"/>
      <c r="NI634" s="401"/>
      <c r="NJ634" s="401"/>
      <c r="NK634" s="401"/>
      <c r="NL634" s="401"/>
      <c r="NM634" s="401"/>
      <c r="NN634" s="401"/>
      <c r="NO634" s="401"/>
      <c r="NP634" s="401"/>
      <c r="NQ634" s="401"/>
      <c r="NR634" s="401"/>
      <c r="NS634" s="401"/>
      <c r="NT634" s="401"/>
      <c r="NU634" s="401"/>
      <c r="NV634" s="401"/>
      <c r="NW634" s="401"/>
      <c r="NX634" s="401"/>
      <c r="NY634" s="401"/>
      <c r="NZ634" s="401"/>
      <c r="OA634" s="401"/>
      <c r="OB634" s="401"/>
      <c r="OC634" s="401"/>
      <c r="OD634" s="401"/>
      <c r="OE634" s="401"/>
      <c r="OF634" s="401"/>
      <c r="OG634" s="401"/>
      <c r="OH634" s="401"/>
      <c r="OI634" s="401"/>
      <c r="OJ634" s="401"/>
      <c r="OK634" s="401"/>
      <c r="OL634" s="401"/>
      <c r="OM634" s="401"/>
      <c r="ON634" s="401"/>
      <c r="OO634" s="401"/>
      <c r="OP634" s="401"/>
      <c r="OQ634" s="401"/>
      <c r="OR634" s="401"/>
      <c r="OS634" s="401"/>
      <c r="OT634" s="401"/>
      <c r="OU634" s="401"/>
      <c r="OV634" s="401"/>
      <c r="OW634" s="401"/>
      <c r="OX634" s="401"/>
      <c r="OY634" s="401"/>
      <c r="OZ634" s="401"/>
      <c r="PA634" s="401"/>
      <c r="PB634" s="401"/>
      <c r="PC634" s="401"/>
      <c r="PD634" s="401"/>
      <c r="PE634" s="401"/>
      <c r="PF634" s="401"/>
      <c r="PG634" s="401"/>
      <c r="PH634" s="401"/>
      <c r="PI634" s="401"/>
      <c r="PJ634" s="401"/>
      <c r="PK634" s="401"/>
      <c r="PL634" s="401"/>
      <c r="PM634" s="401"/>
      <c r="PN634" s="401"/>
      <c r="PO634" s="401"/>
      <c r="PP634" s="401"/>
      <c r="PQ634" s="401"/>
      <c r="PR634" s="401"/>
      <c r="PS634" s="401"/>
      <c r="PT634" s="401"/>
      <c r="PU634" s="401"/>
      <c r="PV634" s="401"/>
      <c r="PW634" s="401"/>
      <c r="PX634" s="401"/>
      <c r="PY634" s="401"/>
      <c r="PZ634" s="401"/>
      <c r="QA634" s="401"/>
      <c r="QB634" s="401"/>
      <c r="QC634" s="401"/>
      <c r="QD634" s="401"/>
      <c r="QE634" s="401"/>
      <c r="QF634" s="401"/>
      <c r="QG634" s="401"/>
      <c r="QH634" s="401"/>
      <c r="QI634" s="401"/>
      <c r="QJ634" s="401"/>
      <c r="QK634" s="401"/>
      <c r="QL634" s="401"/>
      <c r="QM634" s="401"/>
      <c r="QN634" s="401"/>
      <c r="QO634" s="401"/>
      <c r="QP634" s="401"/>
      <c r="QQ634" s="401"/>
      <c r="QR634" s="401"/>
      <c r="QS634" s="401"/>
      <c r="QT634" s="401"/>
      <c r="QU634" s="401"/>
      <c r="QV634" s="401"/>
      <c r="QW634" s="401"/>
      <c r="QX634" s="401"/>
      <c r="QY634" s="401"/>
      <c r="QZ634" s="401"/>
      <c r="RA634" s="401"/>
      <c r="RB634" s="401"/>
      <c r="RC634" s="401"/>
      <c r="RD634" s="401"/>
      <c r="RE634" s="401"/>
      <c r="RF634" s="401"/>
      <c r="RG634" s="401"/>
      <c r="RH634" s="401"/>
      <c r="RI634" s="401"/>
      <c r="RJ634" s="401"/>
      <c r="RK634" s="401"/>
      <c r="RL634" s="401"/>
      <c r="RM634" s="401"/>
      <c r="RN634" s="401"/>
      <c r="RO634" s="401"/>
      <c r="RP634" s="401"/>
      <c r="RQ634" s="401"/>
      <c r="RR634" s="401"/>
      <c r="RS634" s="401"/>
      <c r="RT634" s="401"/>
      <c r="RU634" s="401"/>
      <c r="RV634" s="401"/>
      <c r="RW634" s="401"/>
      <c r="RX634" s="401"/>
      <c r="RY634" s="401"/>
      <c r="RZ634" s="401"/>
      <c r="SA634" s="401"/>
      <c r="SB634" s="401"/>
      <c r="SC634" s="401"/>
      <c r="SD634" s="401"/>
      <c r="SE634" s="401"/>
      <c r="SF634" s="401"/>
      <c r="SG634" s="401"/>
      <c r="SH634" s="401"/>
      <c r="SI634" s="401"/>
      <c r="SJ634" s="401"/>
      <c r="SK634" s="401"/>
      <c r="SL634" s="401"/>
      <c r="SM634" s="401"/>
      <c r="SN634" s="401"/>
      <c r="SO634" s="401"/>
      <c r="SP634" s="401"/>
      <c r="SQ634" s="401"/>
      <c r="SR634" s="401"/>
      <c r="SS634" s="401"/>
      <c r="ST634" s="401"/>
      <c r="SU634" s="401"/>
      <c r="SV634" s="401"/>
      <c r="SW634" s="401"/>
      <c r="SX634" s="401"/>
      <c r="SY634" s="401"/>
      <c r="SZ634" s="401"/>
      <c r="TA634" s="401"/>
      <c r="TB634" s="401"/>
      <c r="TC634" s="401"/>
      <c r="TD634" s="401"/>
      <c r="TE634" s="401"/>
      <c r="TF634" s="401"/>
      <c r="TG634" s="401"/>
      <c r="TH634" s="401"/>
      <c r="TI634" s="401"/>
      <c r="TJ634" s="401"/>
      <c r="TK634" s="401"/>
      <c r="TL634" s="401"/>
      <c r="TM634" s="401"/>
      <c r="TN634" s="401"/>
      <c r="TO634" s="401"/>
      <c r="TP634" s="401"/>
      <c r="TQ634" s="401"/>
      <c r="TR634" s="401"/>
      <c r="TS634" s="401"/>
      <c r="TT634" s="401"/>
      <c r="TU634" s="401"/>
      <c r="TV634" s="401"/>
      <c r="TW634" s="401"/>
      <c r="TX634" s="401"/>
      <c r="TY634" s="401"/>
      <c r="TZ634" s="401"/>
      <c r="UA634" s="401"/>
      <c r="UB634" s="401"/>
      <c r="UC634" s="401"/>
      <c r="UD634" s="401"/>
      <c r="UE634" s="401"/>
      <c r="UF634" s="401"/>
      <c r="UG634" s="401"/>
      <c r="UH634" s="401"/>
      <c r="UI634" s="401"/>
      <c r="UJ634" s="401"/>
      <c r="UK634" s="401"/>
      <c r="UL634" s="401"/>
      <c r="UM634" s="401"/>
    </row>
    <row r="635" spans="1:559" s="401" customFormat="1" ht="13.95" customHeight="1">
      <c r="A635" s="953"/>
      <c r="B635" s="468" t="s">
        <v>2126</v>
      </c>
      <c r="C635" s="469" t="s">
        <v>796</v>
      </c>
      <c r="D635" s="469" t="s">
        <v>2135</v>
      </c>
      <c r="E635" s="469" t="s">
        <v>2136</v>
      </c>
      <c r="F635" s="470">
        <v>44.78</v>
      </c>
      <c r="G635" s="470">
        <v>2.34</v>
      </c>
      <c r="H635" s="470">
        <v>4.5199999999999996</v>
      </c>
      <c r="I635" s="471">
        <f t="shared" ref="I635:L641" si="326">I634</f>
        <v>8</v>
      </c>
      <c r="J635" s="472">
        <f t="shared" si="326"/>
        <v>57.871249999999996</v>
      </c>
      <c r="K635" s="472">
        <f t="shared" si="326"/>
        <v>20.333234186916762</v>
      </c>
      <c r="L635" s="473">
        <f t="shared" si="326"/>
        <v>0.35135294618513968</v>
      </c>
      <c r="M635" s="474">
        <f t="shared" si="305"/>
        <v>0.64383510658739396</v>
      </c>
      <c r="N635" s="475">
        <f t="shared" si="306"/>
        <v>0.25984118299141334</v>
      </c>
      <c r="O635" s="475">
        <f t="shared" si="307"/>
        <v>0.48031763401717331</v>
      </c>
      <c r="P635" s="475">
        <f t="shared" si="308"/>
        <v>0.51968236598282669</v>
      </c>
      <c r="Q635" s="476">
        <f t="shared" si="309"/>
        <v>4.1574589278626135</v>
      </c>
      <c r="R635" s="477"/>
      <c r="S635" s="472"/>
      <c r="T635" s="472"/>
      <c r="U635" s="473"/>
      <c r="V635" s="478">
        <f t="shared" si="310"/>
        <v>13.091249999999995</v>
      </c>
      <c r="W635" s="478">
        <f t="shared" si="311"/>
        <v>1.7629999999999999</v>
      </c>
      <c r="X635" s="479">
        <f t="shared" si="312"/>
        <v>35.847491871534253</v>
      </c>
      <c r="Y635" s="480" t="str">
        <f t="shared" si="313"/>
        <v>Accept</v>
      </c>
      <c r="Z635" s="479">
        <v>1.4530000000000001</v>
      </c>
      <c r="AA635" s="479">
        <f t="shared" ref="AA635:AA641" si="327">Z635*K635</f>
        <v>29.544189273590057</v>
      </c>
      <c r="AB635" s="481" t="str">
        <f t="shared" ref="AB635:AB641" si="328">IF(V635&gt;AA635, "Reject", "Accept")</f>
        <v>Accept</v>
      </c>
      <c r="AC635" s="481"/>
      <c r="AD635" s="479"/>
      <c r="AE635" s="481"/>
      <c r="AF635" s="464"/>
      <c r="AG635" s="482"/>
      <c r="AH635" s="482"/>
      <c r="AI635" s="483"/>
      <c r="AJ635" s="552"/>
      <c r="AK635" s="552"/>
      <c r="AL635" s="552"/>
    </row>
    <row r="636" spans="1:559" s="401" customFormat="1" ht="13.95" customHeight="1">
      <c r="A636" s="953"/>
      <c r="B636" s="468" t="s">
        <v>2126</v>
      </c>
      <c r="C636" s="469" t="s">
        <v>796</v>
      </c>
      <c r="D636" s="469" t="s">
        <v>2137</v>
      </c>
      <c r="E636" s="469" t="s">
        <v>2138</v>
      </c>
      <c r="F636" s="470">
        <v>50</v>
      </c>
      <c r="G636" s="470">
        <v>1.23</v>
      </c>
      <c r="H636" s="470">
        <v>4.49</v>
      </c>
      <c r="I636" s="471">
        <f t="shared" si="326"/>
        <v>8</v>
      </c>
      <c r="J636" s="472">
        <f t="shared" si="326"/>
        <v>57.871249999999996</v>
      </c>
      <c r="K636" s="472">
        <f t="shared" si="326"/>
        <v>20.333234186916762</v>
      </c>
      <c r="L636" s="473">
        <f t="shared" si="326"/>
        <v>0.35135294618513968</v>
      </c>
      <c r="M636" s="474">
        <f t="shared" si="305"/>
        <v>0.38711254331908901</v>
      </c>
      <c r="N636" s="475">
        <f t="shared" si="306"/>
        <v>0.34933644597772467</v>
      </c>
      <c r="O636" s="475">
        <f t="shared" si="307"/>
        <v>0.30132710804455065</v>
      </c>
      <c r="P636" s="475">
        <f t="shared" si="308"/>
        <v>0.69867289195544935</v>
      </c>
      <c r="Q636" s="476">
        <f t="shared" si="309"/>
        <v>5.5893831356435948</v>
      </c>
      <c r="R636" s="477"/>
      <c r="S636" s="472"/>
      <c r="T636" s="472"/>
      <c r="U636" s="473"/>
      <c r="V636" s="478">
        <f t="shared" si="310"/>
        <v>7.8712499999999963</v>
      </c>
      <c r="W636" s="478">
        <f t="shared" si="311"/>
        <v>1.7629999999999999</v>
      </c>
      <c r="X636" s="479">
        <f t="shared" si="312"/>
        <v>35.847491871534253</v>
      </c>
      <c r="Y636" s="480" t="str">
        <f t="shared" si="313"/>
        <v>Accept</v>
      </c>
      <c r="Z636" s="479">
        <v>1.4530000000000001</v>
      </c>
      <c r="AA636" s="479">
        <f t="shared" si="327"/>
        <v>29.544189273590057</v>
      </c>
      <c r="AB636" s="481" t="str">
        <f t="shared" si="328"/>
        <v>Accept</v>
      </c>
      <c r="AC636" s="481"/>
      <c r="AD636" s="479"/>
      <c r="AE636" s="481"/>
      <c r="AF636" s="464"/>
      <c r="AG636" s="482"/>
      <c r="AH636" s="482"/>
      <c r="AI636" s="483"/>
      <c r="AJ636" s="552"/>
      <c r="AK636" s="552"/>
      <c r="AL636" s="552"/>
    </row>
    <row r="637" spans="1:559" s="401" customFormat="1" ht="13.95" customHeight="1">
      <c r="A637" s="953"/>
      <c r="B637" s="468" t="s">
        <v>2126</v>
      </c>
      <c r="C637" s="469" t="s">
        <v>796</v>
      </c>
      <c r="D637" s="469" t="s">
        <v>2139</v>
      </c>
      <c r="E637" s="469" t="s">
        <v>2140</v>
      </c>
      <c r="F637" s="470">
        <v>44.87</v>
      </c>
      <c r="G637" s="470">
        <v>1.23</v>
      </c>
      <c r="H637" s="470">
        <v>4.07</v>
      </c>
      <c r="I637" s="471">
        <f t="shared" si="326"/>
        <v>8</v>
      </c>
      <c r="J637" s="472">
        <f t="shared" si="326"/>
        <v>57.871249999999996</v>
      </c>
      <c r="K637" s="472">
        <f t="shared" si="326"/>
        <v>20.333234186916762</v>
      </c>
      <c r="L637" s="473">
        <f t="shared" si="326"/>
        <v>0.35135294618513968</v>
      </c>
      <c r="M637" s="474">
        <f t="shared" si="305"/>
        <v>0.63940885549656123</v>
      </c>
      <c r="N637" s="475">
        <f t="shared" si="306"/>
        <v>0.26127849480689225</v>
      </c>
      <c r="O637" s="475">
        <f t="shared" si="307"/>
        <v>0.47744301038621551</v>
      </c>
      <c r="P637" s="475">
        <f t="shared" si="308"/>
        <v>0.52255698961378449</v>
      </c>
      <c r="Q637" s="476">
        <f t="shared" si="309"/>
        <v>4.180455916910276</v>
      </c>
      <c r="R637" s="477"/>
      <c r="S637" s="472"/>
      <c r="T637" s="472"/>
      <c r="U637" s="473"/>
      <c r="V637" s="478">
        <f t="shared" si="310"/>
        <v>13.001249999999999</v>
      </c>
      <c r="W637" s="478">
        <f t="shared" si="311"/>
        <v>1.7629999999999999</v>
      </c>
      <c r="X637" s="479">
        <f t="shared" si="312"/>
        <v>35.847491871534253</v>
      </c>
      <c r="Y637" s="480" t="str">
        <f t="shared" si="313"/>
        <v>Accept</v>
      </c>
      <c r="Z637" s="479">
        <v>1.4530000000000001</v>
      </c>
      <c r="AA637" s="479">
        <f t="shared" si="327"/>
        <v>29.544189273590057</v>
      </c>
      <c r="AB637" s="481" t="str">
        <f t="shared" si="328"/>
        <v>Accept</v>
      </c>
      <c r="AC637" s="481"/>
      <c r="AD637" s="479"/>
      <c r="AE637" s="481"/>
      <c r="AF637" s="464"/>
      <c r="AG637" s="482"/>
      <c r="AH637" s="482"/>
      <c r="AI637" s="483"/>
      <c r="AJ637" s="552"/>
      <c r="AK637" s="552"/>
      <c r="AL637" s="552"/>
    </row>
    <row r="638" spans="1:559" s="401" customFormat="1" ht="13.95" customHeight="1">
      <c r="A638" s="953"/>
      <c r="B638" s="468" t="s">
        <v>2126</v>
      </c>
      <c r="C638" s="469" t="s">
        <v>796</v>
      </c>
      <c r="D638" s="469" t="s">
        <v>2141</v>
      </c>
      <c r="E638" s="469" t="s">
        <v>2142</v>
      </c>
      <c r="F638" s="470">
        <v>65.489999999999995</v>
      </c>
      <c r="G638" s="470">
        <v>1.57</v>
      </c>
      <c r="H638" s="470">
        <v>5.9</v>
      </c>
      <c r="I638" s="471">
        <f t="shared" si="326"/>
        <v>8</v>
      </c>
      <c r="J638" s="472">
        <f t="shared" si="326"/>
        <v>57.871249999999996</v>
      </c>
      <c r="K638" s="472">
        <f t="shared" si="326"/>
        <v>20.333234186916762</v>
      </c>
      <c r="L638" s="473">
        <f t="shared" si="326"/>
        <v>0.35135294618513968</v>
      </c>
      <c r="M638" s="474">
        <f t="shared" si="305"/>
        <v>0.37469444998091916</v>
      </c>
      <c r="N638" s="475">
        <f t="shared" si="306"/>
        <v>0.64605613983383592</v>
      </c>
      <c r="O638" s="475">
        <f t="shared" si="307"/>
        <v>0.29211227966767184</v>
      </c>
      <c r="P638" s="475">
        <f t="shared" si="308"/>
        <v>0.70788772033232816</v>
      </c>
      <c r="Q638" s="476">
        <f t="shared" si="309"/>
        <v>5.6631017626586253</v>
      </c>
      <c r="R638" s="477"/>
      <c r="S638" s="472"/>
      <c r="T638" s="472"/>
      <c r="U638" s="473"/>
      <c r="V638" s="478">
        <f t="shared" si="310"/>
        <v>7.6187499999999986</v>
      </c>
      <c r="W638" s="478">
        <f t="shared" si="311"/>
        <v>1.7629999999999999</v>
      </c>
      <c r="X638" s="479">
        <f t="shared" si="312"/>
        <v>35.847491871534253</v>
      </c>
      <c r="Y638" s="480" t="str">
        <f t="shared" si="313"/>
        <v>Accept</v>
      </c>
      <c r="Z638" s="479">
        <v>1.4530000000000001</v>
      </c>
      <c r="AA638" s="479">
        <f t="shared" si="327"/>
        <v>29.544189273590057</v>
      </c>
      <c r="AB638" s="481" t="str">
        <f t="shared" si="328"/>
        <v>Accept</v>
      </c>
      <c r="AC638" s="481"/>
      <c r="AD638" s="479"/>
      <c r="AE638" s="481"/>
      <c r="AF638" s="464"/>
      <c r="AG638" s="482"/>
      <c r="AH638" s="482"/>
      <c r="AI638" s="483"/>
      <c r="AJ638" s="552"/>
      <c r="AK638" s="552"/>
      <c r="AL638" s="552"/>
    </row>
    <row r="639" spans="1:559" s="401" customFormat="1" ht="13.95" customHeight="1">
      <c r="A639" s="953"/>
      <c r="B639" s="468" t="s">
        <v>2126</v>
      </c>
      <c r="C639" s="469" t="s">
        <v>796</v>
      </c>
      <c r="D639" s="469" t="s">
        <v>2143</v>
      </c>
      <c r="E639" s="469" t="s">
        <v>2144</v>
      </c>
      <c r="F639" s="470">
        <v>55.4</v>
      </c>
      <c r="G639" s="470">
        <v>1.39</v>
      </c>
      <c r="H639" s="470">
        <v>4.99</v>
      </c>
      <c r="I639" s="471">
        <f t="shared" si="326"/>
        <v>8</v>
      </c>
      <c r="J639" s="472">
        <f t="shared" si="326"/>
        <v>57.871249999999996</v>
      </c>
      <c r="K639" s="472">
        <f t="shared" si="326"/>
        <v>20.333234186916762</v>
      </c>
      <c r="L639" s="473">
        <f t="shared" si="326"/>
        <v>0.35135294618513968</v>
      </c>
      <c r="M639" s="474">
        <f t="shared" si="305"/>
        <v>0.12153747786911841</v>
      </c>
      <c r="N639" s="475">
        <f t="shared" si="306"/>
        <v>0.45163266583198741</v>
      </c>
      <c r="O639" s="475">
        <f t="shared" si="307"/>
        <v>9.6734668336025176E-2</v>
      </c>
      <c r="P639" s="475">
        <f t="shared" si="308"/>
        <v>0.90326533166397482</v>
      </c>
      <c r="Q639" s="476">
        <f t="shared" si="309"/>
        <v>7.2261226533117986</v>
      </c>
      <c r="R639" s="477"/>
      <c r="S639" s="472"/>
      <c r="T639" s="472"/>
      <c r="U639" s="473"/>
      <c r="V639" s="478">
        <f t="shared" si="310"/>
        <v>2.4712499999999977</v>
      </c>
      <c r="W639" s="478">
        <f t="shared" si="311"/>
        <v>1.7629999999999999</v>
      </c>
      <c r="X639" s="479">
        <f t="shared" si="312"/>
        <v>35.847491871534253</v>
      </c>
      <c r="Y639" s="480" t="str">
        <f t="shared" si="313"/>
        <v>Accept</v>
      </c>
      <c r="Z639" s="479">
        <v>1.4530000000000001</v>
      </c>
      <c r="AA639" s="479">
        <f t="shared" si="327"/>
        <v>29.544189273590057</v>
      </c>
      <c r="AB639" s="481" t="str">
        <f t="shared" si="328"/>
        <v>Accept</v>
      </c>
      <c r="AC639" s="481"/>
      <c r="AD639" s="479"/>
      <c r="AE639" s="481"/>
      <c r="AF639" s="464"/>
      <c r="AG639" s="482"/>
      <c r="AH639" s="482"/>
      <c r="AI639" s="483"/>
      <c r="AJ639" s="552"/>
      <c r="AK639" s="552"/>
      <c r="AL639" s="552"/>
    </row>
    <row r="640" spans="1:559" s="401" customFormat="1" ht="13.95" customHeight="1">
      <c r="A640" s="953"/>
      <c r="B640" s="468" t="s">
        <v>2126</v>
      </c>
      <c r="C640" s="469" t="s">
        <v>796</v>
      </c>
      <c r="D640" s="469" t="s">
        <v>2145</v>
      </c>
      <c r="E640" s="469" t="s">
        <v>2146</v>
      </c>
      <c r="F640" s="470">
        <v>51.01</v>
      </c>
      <c r="G640" s="470">
        <v>1.33</v>
      </c>
      <c r="H640" s="470">
        <v>4.6100000000000003</v>
      </c>
      <c r="I640" s="471">
        <f t="shared" si="326"/>
        <v>8</v>
      </c>
      <c r="J640" s="472">
        <f t="shared" si="326"/>
        <v>57.871249999999996</v>
      </c>
      <c r="K640" s="472">
        <f t="shared" si="326"/>
        <v>20.333234186916762</v>
      </c>
      <c r="L640" s="473">
        <f t="shared" si="326"/>
        <v>0.35135294618513968</v>
      </c>
      <c r="M640" s="474">
        <f t="shared" si="305"/>
        <v>0.33744016996640941</v>
      </c>
      <c r="N640" s="475">
        <f t="shared" si="306"/>
        <v>0.36789255361682716</v>
      </c>
      <c r="O640" s="475">
        <f t="shared" si="307"/>
        <v>0.26421489276634569</v>
      </c>
      <c r="P640" s="475">
        <f t="shared" si="308"/>
        <v>0.73578510723365431</v>
      </c>
      <c r="Q640" s="476">
        <f t="shared" si="309"/>
        <v>5.8862808578692345</v>
      </c>
      <c r="R640" s="477"/>
      <c r="S640" s="472"/>
      <c r="T640" s="472"/>
      <c r="U640" s="473"/>
      <c r="V640" s="478">
        <f t="shared" si="310"/>
        <v>6.8612499999999983</v>
      </c>
      <c r="W640" s="478">
        <f t="shared" si="311"/>
        <v>1.7629999999999999</v>
      </c>
      <c r="X640" s="479">
        <f t="shared" si="312"/>
        <v>35.847491871534253</v>
      </c>
      <c r="Y640" s="480" t="str">
        <f t="shared" si="313"/>
        <v>Accept</v>
      </c>
      <c r="Z640" s="479">
        <v>1.4530000000000001</v>
      </c>
      <c r="AA640" s="479">
        <f t="shared" si="327"/>
        <v>29.544189273590057</v>
      </c>
      <c r="AB640" s="481" t="str">
        <f t="shared" si="328"/>
        <v>Accept</v>
      </c>
      <c r="AC640" s="481"/>
      <c r="AD640" s="479"/>
      <c r="AE640" s="481"/>
      <c r="AF640" s="464"/>
      <c r="AG640" s="482"/>
      <c r="AH640" s="482"/>
      <c r="AI640" s="483"/>
      <c r="AJ640" s="552"/>
      <c r="AK640" s="552"/>
      <c r="AL640" s="552"/>
    </row>
    <row r="641" spans="1:559" s="501" customFormat="1" ht="13.95" customHeight="1">
      <c r="A641" s="953"/>
      <c r="B641" s="484" t="s">
        <v>2126</v>
      </c>
      <c r="C641" s="485" t="s">
        <v>796</v>
      </c>
      <c r="D641" s="485" t="s">
        <v>2147</v>
      </c>
      <c r="E641" s="485" t="s">
        <v>2148</v>
      </c>
      <c r="F641" s="486">
        <v>46.18</v>
      </c>
      <c r="G641" s="486">
        <v>1.35</v>
      </c>
      <c r="H641" s="486">
        <v>4.21</v>
      </c>
      <c r="I641" s="487">
        <f t="shared" si="326"/>
        <v>8</v>
      </c>
      <c r="J641" s="488">
        <f t="shared" si="326"/>
        <v>57.871249999999996</v>
      </c>
      <c r="K641" s="488">
        <f t="shared" si="326"/>
        <v>20.333234186916762</v>
      </c>
      <c r="L641" s="489">
        <f t="shared" si="326"/>
        <v>0.35135294618513968</v>
      </c>
      <c r="M641" s="490">
        <f t="shared" si="305"/>
        <v>0.57498231184110526</v>
      </c>
      <c r="N641" s="491">
        <f t="shared" si="306"/>
        <v>0.28265162986624415</v>
      </c>
      <c r="O641" s="491">
        <f t="shared" si="307"/>
        <v>0.43469674026751171</v>
      </c>
      <c r="P641" s="491">
        <f t="shared" si="308"/>
        <v>0.56530325973248829</v>
      </c>
      <c r="Q641" s="492">
        <f t="shared" si="309"/>
        <v>4.5224260778599064</v>
      </c>
      <c r="R641" s="493"/>
      <c r="S641" s="488"/>
      <c r="T641" s="488"/>
      <c r="U641" s="489"/>
      <c r="V641" s="494">
        <f t="shared" si="310"/>
        <v>11.691249999999997</v>
      </c>
      <c r="W641" s="494">
        <f t="shared" si="311"/>
        <v>1.7629999999999999</v>
      </c>
      <c r="X641" s="495">
        <f t="shared" si="312"/>
        <v>35.847491871534253</v>
      </c>
      <c r="Y641" s="496" t="str">
        <f t="shared" si="313"/>
        <v>Accept</v>
      </c>
      <c r="Z641" s="479">
        <v>1.4530000000000001</v>
      </c>
      <c r="AA641" s="479">
        <f t="shared" si="327"/>
        <v>29.544189273590057</v>
      </c>
      <c r="AB641" s="481" t="str">
        <f t="shared" si="328"/>
        <v>Accept</v>
      </c>
      <c r="AC641" s="497"/>
      <c r="AD641" s="495"/>
      <c r="AE641" s="497"/>
      <c r="AF641" s="498"/>
      <c r="AG641" s="499"/>
      <c r="AH641" s="499"/>
      <c r="AI641" s="500"/>
      <c r="AJ641" s="552"/>
      <c r="AK641" s="552"/>
      <c r="AL641" s="552"/>
      <c r="AM641" s="401"/>
      <c r="AN641" s="401"/>
      <c r="AO641" s="401"/>
      <c r="AP641" s="401"/>
      <c r="AQ641" s="401"/>
      <c r="AR641" s="401"/>
      <c r="AS641" s="401"/>
      <c r="AT641" s="401"/>
      <c r="AU641" s="401"/>
      <c r="AV641" s="401"/>
      <c r="AW641" s="401"/>
      <c r="AX641" s="401"/>
      <c r="AY641" s="401"/>
      <c r="AZ641" s="401"/>
      <c r="BA641" s="401"/>
      <c r="BB641" s="401"/>
      <c r="BC641" s="401"/>
      <c r="BD641" s="401"/>
      <c r="BE641" s="401"/>
      <c r="BF641" s="401"/>
      <c r="BG641" s="401"/>
      <c r="BH641" s="401"/>
      <c r="BI641" s="401"/>
      <c r="BJ641" s="401"/>
      <c r="BK641" s="401"/>
      <c r="BL641" s="401"/>
      <c r="BM641" s="401"/>
      <c r="BN641" s="401"/>
      <c r="BO641" s="401"/>
      <c r="BP641" s="401"/>
      <c r="BQ641" s="401"/>
      <c r="BR641" s="401"/>
      <c r="BS641" s="401"/>
      <c r="BT641" s="401"/>
      <c r="BU641" s="401"/>
      <c r="BV641" s="401"/>
      <c r="BW641" s="401"/>
      <c r="BX641" s="401"/>
      <c r="BY641" s="401"/>
      <c r="BZ641" s="401"/>
      <c r="CA641" s="401"/>
      <c r="CB641" s="401"/>
      <c r="CC641" s="401"/>
      <c r="CD641" s="401"/>
      <c r="CE641" s="401"/>
      <c r="CF641" s="401"/>
      <c r="CG641" s="401"/>
      <c r="CH641" s="401"/>
      <c r="CI641" s="401"/>
      <c r="CJ641" s="401"/>
      <c r="CK641" s="401"/>
      <c r="CL641" s="401"/>
      <c r="CM641" s="401"/>
      <c r="CN641" s="401"/>
      <c r="CO641" s="401"/>
      <c r="CP641" s="401"/>
      <c r="CQ641" s="401"/>
      <c r="CR641" s="401"/>
      <c r="CS641" s="401"/>
      <c r="CT641" s="401"/>
      <c r="CU641" s="401"/>
      <c r="CV641" s="401"/>
      <c r="CW641" s="401"/>
      <c r="CX641" s="401"/>
      <c r="CY641" s="401"/>
      <c r="CZ641" s="401"/>
      <c r="DA641" s="401"/>
      <c r="DB641" s="401"/>
      <c r="DC641" s="401"/>
      <c r="DD641" s="401"/>
      <c r="DE641" s="401"/>
      <c r="DF641" s="401"/>
      <c r="DG641" s="401"/>
      <c r="DH641" s="401"/>
      <c r="DI641" s="401"/>
      <c r="DJ641" s="401"/>
      <c r="DK641" s="401"/>
      <c r="DL641" s="401"/>
      <c r="DM641" s="401"/>
      <c r="DN641" s="401"/>
      <c r="DO641" s="401"/>
      <c r="DP641" s="401"/>
      <c r="DQ641" s="401"/>
      <c r="DR641" s="401"/>
      <c r="DS641" s="401"/>
      <c r="DT641" s="401"/>
      <c r="DU641" s="401"/>
      <c r="DV641" s="401"/>
      <c r="DW641" s="401"/>
      <c r="DX641" s="401"/>
      <c r="DY641" s="401"/>
      <c r="DZ641" s="401"/>
      <c r="EA641" s="401"/>
      <c r="EB641" s="401"/>
      <c r="EC641" s="401"/>
      <c r="ED641" s="401"/>
      <c r="EE641" s="401"/>
      <c r="EF641" s="401"/>
      <c r="EG641" s="401"/>
      <c r="EH641" s="401"/>
      <c r="EI641" s="401"/>
      <c r="EJ641" s="401"/>
      <c r="EK641" s="401"/>
      <c r="EL641" s="401"/>
      <c r="EM641" s="401"/>
      <c r="EN641" s="401"/>
      <c r="EO641" s="401"/>
      <c r="EP641" s="401"/>
      <c r="EQ641" s="401"/>
      <c r="ER641" s="401"/>
      <c r="ES641" s="401"/>
      <c r="ET641" s="401"/>
      <c r="EU641" s="401"/>
      <c r="EV641" s="401"/>
      <c r="EW641" s="401"/>
      <c r="EX641" s="401"/>
      <c r="EY641" s="401"/>
      <c r="EZ641" s="401"/>
      <c r="FA641" s="401"/>
      <c r="FB641" s="401"/>
      <c r="FC641" s="401"/>
      <c r="FD641" s="401"/>
      <c r="FE641" s="401"/>
      <c r="FF641" s="401"/>
      <c r="FG641" s="401"/>
      <c r="FH641" s="401"/>
      <c r="FI641" s="401"/>
      <c r="FJ641" s="401"/>
      <c r="FK641" s="401"/>
      <c r="FL641" s="401"/>
      <c r="FM641" s="401"/>
      <c r="FN641" s="401"/>
      <c r="FO641" s="401"/>
      <c r="FP641" s="401"/>
      <c r="FQ641" s="401"/>
      <c r="FR641" s="401"/>
      <c r="FS641" s="401"/>
      <c r="FT641" s="401"/>
      <c r="FU641" s="401"/>
      <c r="FV641" s="401"/>
      <c r="FW641" s="401"/>
      <c r="FX641" s="401"/>
      <c r="FY641" s="401"/>
      <c r="FZ641" s="401"/>
      <c r="GA641" s="401"/>
      <c r="GB641" s="401"/>
      <c r="GC641" s="401"/>
      <c r="GD641" s="401"/>
      <c r="GE641" s="401"/>
      <c r="GF641" s="401"/>
      <c r="GG641" s="401"/>
      <c r="GH641" s="401"/>
      <c r="GI641" s="401"/>
      <c r="GJ641" s="401"/>
      <c r="GK641" s="401"/>
      <c r="GL641" s="401"/>
      <c r="GM641" s="401"/>
      <c r="GN641" s="401"/>
      <c r="GO641" s="401"/>
      <c r="GP641" s="401"/>
      <c r="GQ641" s="401"/>
      <c r="GR641" s="401"/>
      <c r="GS641" s="401"/>
      <c r="GT641" s="401"/>
      <c r="GU641" s="401"/>
      <c r="GV641" s="401"/>
      <c r="GW641" s="401"/>
      <c r="GX641" s="401"/>
      <c r="GY641" s="401"/>
      <c r="GZ641" s="401"/>
      <c r="HA641" s="401"/>
      <c r="HB641" s="401"/>
      <c r="HC641" s="401"/>
      <c r="HD641" s="401"/>
      <c r="HE641" s="401"/>
      <c r="HF641" s="401"/>
      <c r="HG641" s="401"/>
      <c r="HH641" s="401"/>
      <c r="HI641" s="401"/>
      <c r="HJ641" s="401"/>
      <c r="HK641" s="401"/>
      <c r="HL641" s="401"/>
      <c r="HM641" s="401"/>
      <c r="HN641" s="401"/>
      <c r="HO641" s="401"/>
      <c r="HP641" s="401"/>
      <c r="HQ641" s="401"/>
      <c r="HR641" s="401"/>
      <c r="HS641" s="401"/>
      <c r="HT641" s="401"/>
      <c r="HU641" s="401"/>
      <c r="HV641" s="401"/>
      <c r="HW641" s="401"/>
      <c r="HX641" s="401"/>
      <c r="HY641" s="401"/>
      <c r="HZ641" s="401"/>
      <c r="IA641" s="401"/>
      <c r="IB641" s="401"/>
      <c r="IC641" s="401"/>
      <c r="ID641" s="401"/>
      <c r="IE641" s="401"/>
      <c r="IF641" s="401"/>
      <c r="IG641" s="401"/>
      <c r="IH641" s="401"/>
      <c r="II641" s="401"/>
      <c r="IJ641" s="401"/>
      <c r="IK641" s="401"/>
      <c r="IL641" s="401"/>
      <c r="IM641" s="401"/>
      <c r="IN641" s="401"/>
      <c r="IO641" s="401"/>
      <c r="IP641" s="401"/>
      <c r="IQ641" s="401"/>
      <c r="IR641" s="401"/>
      <c r="IS641" s="401"/>
      <c r="IT641" s="401"/>
      <c r="IU641" s="401"/>
      <c r="IV641" s="401"/>
      <c r="IW641" s="401"/>
      <c r="IX641" s="401"/>
      <c r="IY641" s="401"/>
      <c r="IZ641" s="401"/>
      <c r="JA641" s="401"/>
      <c r="JB641" s="401"/>
      <c r="JC641" s="401"/>
      <c r="JD641" s="401"/>
      <c r="JE641" s="401"/>
      <c r="JF641" s="401"/>
      <c r="JG641" s="401"/>
      <c r="JH641" s="401"/>
      <c r="JI641" s="401"/>
      <c r="JJ641" s="401"/>
      <c r="JK641" s="401"/>
      <c r="JL641" s="401"/>
      <c r="JM641" s="401"/>
      <c r="JN641" s="401"/>
      <c r="JO641" s="401"/>
      <c r="JP641" s="401"/>
      <c r="JQ641" s="401"/>
      <c r="JR641" s="401"/>
      <c r="JS641" s="401"/>
      <c r="JT641" s="401"/>
      <c r="JU641" s="401"/>
      <c r="JV641" s="401"/>
      <c r="JW641" s="401"/>
      <c r="JX641" s="401"/>
      <c r="JY641" s="401"/>
      <c r="JZ641" s="401"/>
      <c r="KA641" s="401"/>
      <c r="KB641" s="401"/>
      <c r="KC641" s="401"/>
      <c r="KD641" s="401"/>
      <c r="KE641" s="401"/>
      <c r="KF641" s="401"/>
      <c r="KG641" s="401"/>
      <c r="KH641" s="401"/>
      <c r="KI641" s="401"/>
      <c r="KJ641" s="401"/>
      <c r="KK641" s="401"/>
      <c r="KL641" s="401"/>
      <c r="KM641" s="401"/>
      <c r="KN641" s="401"/>
      <c r="KO641" s="401"/>
      <c r="KP641" s="401"/>
      <c r="KQ641" s="401"/>
      <c r="KR641" s="401"/>
      <c r="KS641" s="401"/>
      <c r="KT641" s="401"/>
      <c r="KU641" s="401"/>
      <c r="KV641" s="401"/>
      <c r="KW641" s="401"/>
      <c r="KX641" s="401"/>
      <c r="KY641" s="401"/>
      <c r="KZ641" s="401"/>
      <c r="LA641" s="401"/>
      <c r="LB641" s="401"/>
      <c r="LC641" s="401"/>
      <c r="LD641" s="401"/>
      <c r="LE641" s="401"/>
      <c r="LF641" s="401"/>
      <c r="LG641" s="401"/>
      <c r="LH641" s="401"/>
      <c r="LI641" s="401"/>
      <c r="LJ641" s="401"/>
      <c r="LK641" s="401"/>
      <c r="LL641" s="401"/>
      <c r="LM641" s="401"/>
      <c r="LN641" s="401"/>
      <c r="LO641" s="401"/>
      <c r="LP641" s="401"/>
      <c r="LQ641" s="401"/>
      <c r="LR641" s="401"/>
      <c r="LS641" s="401"/>
      <c r="LT641" s="401"/>
      <c r="LU641" s="401"/>
      <c r="LV641" s="401"/>
      <c r="LW641" s="401"/>
      <c r="LX641" s="401"/>
      <c r="LY641" s="401"/>
      <c r="LZ641" s="401"/>
      <c r="MA641" s="401"/>
      <c r="MB641" s="401"/>
      <c r="MC641" s="401"/>
      <c r="MD641" s="401"/>
      <c r="ME641" s="401"/>
      <c r="MF641" s="401"/>
      <c r="MG641" s="401"/>
      <c r="MH641" s="401"/>
      <c r="MI641" s="401"/>
      <c r="MJ641" s="401"/>
      <c r="MK641" s="401"/>
      <c r="ML641" s="401"/>
      <c r="MM641" s="401"/>
      <c r="MN641" s="401"/>
      <c r="MO641" s="401"/>
      <c r="MP641" s="401"/>
      <c r="MQ641" s="401"/>
      <c r="MR641" s="401"/>
      <c r="MS641" s="401"/>
      <c r="MT641" s="401"/>
      <c r="MU641" s="401"/>
      <c r="MV641" s="401"/>
      <c r="MW641" s="401"/>
      <c r="MX641" s="401"/>
      <c r="MY641" s="401"/>
      <c r="MZ641" s="401"/>
      <c r="NA641" s="401"/>
      <c r="NB641" s="401"/>
      <c r="NC641" s="401"/>
      <c r="ND641" s="401"/>
      <c r="NE641" s="401"/>
      <c r="NF641" s="401"/>
      <c r="NG641" s="401"/>
      <c r="NH641" s="401"/>
      <c r="NI641" s="401"/>
      <c r="NJ641" s="401"/>
      <c r="NK641" s="401"/>
      <c r="NL641" s="401"/>
      <c r="NM641" s="401"/>
      <c r="NN641" s="401"/>
      <c r="NO641" s="401"/>
      <c r="NP641" s="401"/>
      <c r="NQ641" s="401"/>
      <c r="NR641" s="401"/>
      <c r="NS641" s="401"/>
      <c r="NT641" s="401"/>
      <c r="NU641" s="401"/>
      <c r="NV641" s="401"/>
      <c r="NW641" s="401"/>
      <c r="NX641" s="401"/>
      <c r="NY641" s="401"/>
      <c r="NZ641" s="401"/>
      <c r="OA641" s="401"/>
      <c r="OB641" s="401"/>
      <c r="OC641" s="401"/>
      <c r="OD641" s="401"/>
      <c r="OE641" s="401"/>
      <c r="OF641" s="401"/>
      <c r="OG641" s="401"/>
      <c r="OH641" s="401"/>
      <c r="OI641" s="401"/>
      <c r="OJ641" s="401"/>
      <c r="OK641" s="401"/>
      <c r="OL641" s="401"/>
      <c r="OM641" s="401"/>
      <c r="ON641" s="401"/>
      <c r="OO641" s="401"/>
      <c r="OP641" s="401"/>
      <c r="OQ641" s="401"/>
      <c r="OR641" s="401"/>
      <c r="OS641" s="401"/>
      <c r="OT641" s="401"/>
      <c r="OU641" s="401"/>
      <c r="OV641" s="401"/>
      <c r="OW641" s="401"/>
      <c r="OX641" s="401"/>
      <c r="OY641" s="401"/>
      <c r="OZ641" s="401"/>
      <c r="PA641" s="401"/>
      <c r="PB641" s="401"/>
      <c r="PC641" s="401"/>
      <c r="PD641" s="401"/>
      <c r="PE641" s="401"/>
      <c r="PF641" s="401"/>
      <c r="PG641" s="401"/>
      <c r="PH641" s="401"/>
      <c r="PI641" s="401"/>
      <c r="PJ641" s="401"/>
      <c r="PK641" s="401"/>
      <c r="PL641" s="401"/>
      <c r="PM641" s="401"/>
      <c r="PN641" s="401"/>
      <c r="PO641" s="401"/>
      <c r="PP641" s="401"/>
      <c r="PQ641" s="401"/>
      <c r="PR641" s="401"/>
      <c r="PS641" s="401"/>
      <c r="PT641" s="401"/>
      <c r="PU641" s="401"/>
      <c r="PV641" s="401"/>
      <c r="PW641" s="401"/>
      <c r="PX641" s="401"/>
      <c r="PY641" s="401"/>
      <c r="PZ641" s="401"/>
      <c r="QA641" s="401"/>
      <c r="QB641" s="401"/>
      <c r="QC641" s="401"/>
      <c r="QD641" s="401"/>
      <c r="QE641" s="401"/>
      <c r="QF641" s="401"/>
      <c r="QG641" s="401"/>
      <c r="QH641" s="401"/>
      <c r="QI641" s="401"/>
      <c r="QJ641" s="401"/>
      <c r="QK641" s="401"/>
      <c r="QL641" s="401"/>
      <c r="QM641" s="401"/>
      <c r="QN641" s="401"/>
      <c r="QO641" s="401"/>
      <c r="QP641" s="401"/>
      <c r="QQ641" s="401"/>
      <c r="QR641" s="401"/>
      <c r="QS641" s="401"/>
      <c r="QT641" s="401"/>
      <c r="QU641" s="401"/>
      <c r="QV641" s="401"/>
      <c r="QW641" s="401"/>
      <c r="QX641" s="401"/>
      <c r="QY641" s="401"/>
      <c r="QZ641" s="401"/>
      <c r="RA641" s="401"/>
      <c r="RB641" s="401"/>
      <c r="RC641" s="401"/>
      <c r="RD641" s="401"/>
      <c r="RE641" s="401"/>
      <c r="RF641" s="401"/>
      <c r="RG641" s="401"/>
      <c r="RH641" s="401"/>
      <c r="RI641" s="401"/>
      <c r="RJ641" s="401"/>
      <c r="RK641" s="401"/>
      <c r="RL641" s="401"/>
      <c r="RM641" s="401"/>
      <c r="RN641" s="401"/>
      <c r="RO641" s="401"/>
      <c r="RP641" s="401"/>
      <c r="RQ641" s="401"/>
      <c r="RR641" s="401"/>
      <c r="RS641" s="401"/>
      <c r="RT641" s="401"/>
      <c r="RU641" s="401"/>
      <c r="RV641" s="401"/>
      <c r="RW641" s="401"/>
      <c r="RX641" s="401"/>
      <c r="RY641" s="401"/>
      <c r="RZ641" s="401"/>
      <c r="SA641" s="401"/>
      <c r="SB641" s="401"/>
      <c r="SC641" s="401"/>
      <c r="SD641" s="401"/>
      <c r="SE641" s="401"/>
      <c r="SF641" s="401"/>
      <c r="SG641" s="401"/>
      <c r="SH641" s="401"/>
      <c r="SI641" s="401"/>
      <c r="SJ641" s="401"/>
      <c r="SK641" s="401"/>
      <c r="SL641" s="401"/>
      <c r="SM641" s="401"/>
      <c r="SN641" s="401"/>
      <c r="SO641" s="401"/>
      <c r="SP641" s="401"/>
      <c r="SQ641" s="401"/>
      <c r="SR641" s="401"/>
      <c r="SS641" s="401"/>
      <c r="ST641" s="401"/>
      <c r="SU641" s="401"/>
      <c r="SV641" s="401"/>
      <c r="SW641" s="401"/>
      <c r="SX641" s="401"/>
      <c r="SY641" s="401"/>
      <c r="SZ641" s="401"/>
      <c r="TA641" s="401"/>
      <c r="TB641" s="401"/>
      <c r="TC641" s="401"/>
      <c r="TD641" s="401"/>
      <c r="TE641" s="401"/>
      <c r="TF641" s="401"/>
      <c r="TG641" s="401"/>
      <c r="TH641" s="401"/>
      <c r="TI641" s="401"/>
      <c r="TJ641" s="401"/>
      <c r="TK641" s="401"/>
      <c r="TL641" s="401"/>
      <c r="TM641" s="401"/>
      <c r="TN641" s="401"/>
      <c r="TO641" s="401"/>
      <c r="TP641" s="401"/>
      <c r="TQ641" s="401"/>
      <c r="TR641" s="401"/>
      <c r="TS641" s="401"/>
      <c r="TT641" s="401"/>
      <c r="TU641" s="401"/>
      <c r="TV641" s="401"/>
      <c r="TW641" s="401"/>
      <c r="TX641" s="401"/>
      <c r="TY641" s="401"/>
      <c r="TZ641" s="401"/>
      <c r="UA641" s="401"/>
      <c r="UB641" s="401"/>
      <c r="UC641" s="401"/>
      <c r="UD641" s="401"/>
      <c r="UE641" s="401"/>
      <c r="UF641" s="401"/>
      <c r="UG641" s="401"/>
      <c r="UH641" s="401"/>
      <c r="UI641" s="401"/>
      <c r="UJ641" s="401"/>
      <c r="UK641" s="401"/>
      <c r="UL641" s="401"/>
      <c r="UM641" s="401"/>
    </row>
    <row r="642" spans="1:559" s="467" customFormat="1" ht="13.95" customHeight="1">
      <c r="A642" s="953"/>
      <c r="B642" s="450" t="s">
        <v>2126</v>
      </c>
      <c r="C642" s="451" t="s">
        <v>798</v>
      </c>
      <c r="D642" s="451" t="s">
        <v>2149</v>
      </c>
      <c r="E642" s="451" t="s">
        <v>2150</v>
      </c>
      <c r="F642" s="452">
        <v>30.29</v>
      </c>
      <c r="G642" s="452">
        <v>1.26</v>
      </c>
      <c r="H642" s="452">
        <v>2.9</v>
      </c>
      <c r="I642" s="453">
        <f>COUNT(F642:F646)</f>
        <v>5</v>
      </c>
      <c r="J642" s="458">
        <f>AVERAGE(F642:F646)</f>
        <v>25.954000000000001</v>
      </c>
      <c r="K642" s="458">
        <f>STDEV(F642:F646)</f>
        <v>2.8925991772106965</v>
      </c>
      <c r="L642" s="459">
        <f>K642/J642</f>
        <v>0.11145099704133067</v>
      </c>
      <c r="M642" s="454">
        <f t="shared" si="305"/>
        <v>1.4989978681322722</v>
      </c>
      <c r="N642" s="455">
        <f t="shared" si="306"/>
        <v>0.93306290744113418</v>
      </c>
      <c r="O642" s="455">
        <f t="shared" si="307"/>
        <v>0.86612581488226836</v>
      </c>
      <c r="P642" s="455">
        <f t="shared" si="308"/>
        <v>0.13387418511773164</v>
      </c>
      <c r="Q642" s="456">
        <f t="shared" si="309"/>
        <v>0.66937092558865818</v>
      </c>
      <c r="R642" s="457">
        <f>COUNT(F642:F646)</f>
        <v>5</v>
      </c>
      <c r="S642" s="458">
        <f>AVERAGE(F642:F646)</f>
        <v>25.954000000000001</v>
      </c>
      <c r="T642" s="458">
        <f>STDEV(F642:F646)</f>
        <v>2.8925991772106965</v>
      </c>
      <c r="U642" s="459">
        <f>T642/S642</f>
        <v>0.11145099704133067</v>
      </c>
      <c r="V642" s="460">
        <f t="shared" si="310"/>
        <v>4.3359999999999985</v>
      </c>
      <c r="W642" s="460">
        <f t="shared" si="311"/>
        <v>1.5089999999999999</v>
      </c>
      <c r="X642" s="461">
        <f t="shared" si="312"/>
        <v>4.3649321584109408</v>
      </c>
      <c r="Y642" s="462" t="str">
        <f t="shared" si="313"/>
        <v>Accept</v>
      </c>
      <c r="Z642" s="461"/>
      <c r="AA642" s="461"/>
      <c r="AB642" s="463"/>
      <c r="AC642" s="463"/>
      <c r="AD642" s="461"/>
      <c r="AE642" s="463"/>
      <c r="AF642" s="464">
        <f>COUNT(F642:F646)</f>
        <v>5</v>
      </c>
      <c r="AG642" s="465">
        <f>AVERAGE(F642:F646)</f>
        <v>25.954000000000001</v>
      </c>
      <c r="AH642" s="465">
        <f>STDEV(F642:F646)</f>
        <v>2.8925991772106965</v>
      </c>
      <c r="AI642" s="466">
        <f>AH642/AG642</f>
        <v>0.11145099704133067</v>
      </c>
      <c r="AJ642" s="552"/>
      <c r="AK642" s="552"/>
      <c r="AL642" s="552"/>
      <c r="AM642" s="401"/>
      <c r="AN642" s="401"/>
      <c r="AO642" s="401"/>
      <c r="AP642" s="401"/>
      <c r="AQ642" s="401"/>
      <c r="AR642" s="401"/>
      <c r="AS642" s="401"/>
      <c r="AT642" s="401"/>
      <c r="AU642" s="401"/>
      <c r="AV642" s="401"/>
      <c r="AW642" s="401"/>
      <c r="AX642" s="401"/>
      <c r="AY642" s="401"/>
      <c r="AZ642" s="401"/>
      <c r="BA642" s="401"/>
      <c r="BB642" s="401"/>
      <c r="BC642" s="401"/>
      <c r="BD642" s="401"/>
      <c r="BE642" s="401"/>
      <c r="BF642" s="401"/>
      <c r="BG642" s="401"/>
      <c r="BH642" s="401"/>
      <c r="BI642" s="401"/>
      <c r="BJ642" s="401"/>
      <c r="BK642" s="401"/>
      <c r="BL642" s="401"/>
      <c r="BM642" s="401"/>
      <c r="BN642" s="401"/>
      <c r="BO642" s="401"/>
      <c r="BP642" s="401"/>
      <c r="BQ642" s="401"/>
      <c r="BR642" s="401"/>
      <c r="BS642" s="401"/>
      <c r="BT642" s="401"/>
      <c r="BU642" s="401"/>
      <c r="BV642" s="401"/>
      <c r="BW642" s="401"/>
      <c r="BX642" s="401"/>
      <c r="BY642" s="401"/>
      <c r="BZ642" s="401"/>
      <c r="CA642" s="401"/>
      <c r="CB642" s="401"/>
      <c r="CC642" s="401"/>
      <c r="CD642" s="401"/>
      <c r="CE642" s="401"/>
      <c r="CF642" s="401"/>
      <c r="CG642" s="401"/>
      <c r="CH642" s="401"/>
      <c r="CI642" s="401"/>
      <c r="CJ642" s="401"/>
      <c r="CK642" s="401"/>
      <c r="CL642" s="401"/>
      <c r="CM642" s="401"/>
      <c r="CN642" s="401"/>
      <c r="CO642" s="401"/>
      <c r="CP642" s="401"/>
      <c r="CQ642" s="401"/>
      <c r="CR642" s="401"/>
      <c r="CS642" s="401"/>
      <c r="CT642" s="401"/>
      <c r="CU642" s="401"/>
      <c r="CV642" s="401"/>
      <c r="CW642" s="401"/>
      <c r="CX642" s="401"/>
      <c r="CY642" s="401"/>
      <c r="CZ642" s="401"/>
      <c r="DA642" s="401"/>
      <c r="DB642" s="401"/>
      <c r="DC642" s="401"/>
      <c r="DD642" s="401"/>
      <c r="DE642" s="401"/>
      <c r="DF642" s="401"/>
      <c r="DG642" s="401"/>
      <c r="DH642" s="401"/>
      <c r="DI642" s="401"/>
      <c r="DJ642" s="401"/>
      <c r="DK642" s="401"/>
      <c r="DL642" s="401"/>
      <c r="DM642" s="401"/>
      <c r="DN642" s="401"/>
      <c r="DO642" s="401"/>
      <c r="DP642" s="401"/>
      <c r="DQ642" s="401"/>
      <c r="DR642" s="401"/>
      <c r="DS642" s="401"/>
      <c r="DT642" s="401"/>
      <c r="DU642" s="401"/>
      <c r="DV642" s="401"/>
      <c r="DW642" s="401"/>
      <c r="DX642" s="401"/>
      <c r="DY642" s="401"/>
      <c r="DZ642" s="401"/>
      <c r="EA642" s="401"/>
      <c r="EB642" s="401"/>
      <c r="EC642" s="401"/>
      <c r="ED642" s="401"/>
      <c r="EE642" s="401"/>
      <c r="EF642" s="401"/>
      <c r="EG642" s="401"/>
      <c r="EH642" s="401"/>
      <c r="EI642" s="401"/>
      <c r="EJ642" s="401"/>
      <c r="EK642" s="401"/>
      <c r="EL642" s="401"/>
      <c r="EM642" s="401"/>
      <c r="EN642" s="401"/>
      <c r="EO642" s="401"/>
      <c r="EP642" s="401"/>
      <c r="EQ642" s="401"/>
      <c r="ER642" s="401"/>
      <c r="ES642" s="401"/>
      <c r="ET642" s="401"/>
      <c r="EU642" s="401"/>
      <c r="EV642" s="401"/>
      <c r="EW642" s="401"/>
      <c r="EX642" s="401"/>
      <c r="EY642" s="401"/>
      <c r="EZ642" s="401"/>
      <c r="FA642" s="401"/>
      <c r="FB642" s="401"/>
      <c r="FC642" s="401"/>
      <c r="FD642" s="401"/>
      <c r="FE642" s="401"/>
      <c r="FF642" s="401"/>
      <c r="FG642" s="401"/>
      <c r="FH642" s="401"/>
      <c r="FI642" s="401"/>
      <c r="FJ642" s="401"/>
      <c r="FK642" s="401"/>
      <c r="FL642" s="401"/>
      <c r="FM642" s="401"/>
      <c r="FN642" s="401"/>
      <c r="FO642" s="401"/>
      <c r="FP642" s="401"/>
      <c r="FQ642" s="401"/>
      <c r="FR642" s="401"/>
      <c r="FS642" s="401"/>
      <c r="FT642" s="401"/>
      <c r="FU642" s="401"/>
      <c r="FV642" s="401"/>
      <c r="FW642" s="401"/>
      <c r="FX642" s="401"/>
      <c r="FY642" s="401"/>
      <c r="FZ642" s="401"/>
      <c r="GA642" s="401"/>
      <c r="GB642" s="401"/>
      <c r="GC642" s="401"/>
      <c r="GD642" s="401"/>
      <c r="GE642" s="401"/>
      <c r="GF642" s="401"/>
      <c r="GG642" s="401"/>
      <c r="GH642" s="401"/>
      <c r="GI642" s="401"/>
      <c r="GJ642" s="401"/>
      <c r="GK642" s="401"/>
      <c r="GL642" s="401"/>
      <c r="GM642" s="401"/>
      <c r="GN642" s="401"/>
      <c r="GO642" s="401"/>
      <c r="GP642" s="401"/>
      <c r="GQ642" s="401"/>
      <c r="GR642" s="401"/>
      <c r="GS642" s="401"/>
      <c r="GT642" s="401"/>
      <c r="GU642" s="401"/>
      <c r="GV642" s="401"/>
      <c r="GW642" s="401"/>
      <c r="GX642" s="401"/>
      <c r="GY642" s="401"/>
      <c r="GZ642" s="401"/>
      <c r="HA642" s="401"/>
      <c r="HB642" s="401"/>
      <c r="HC642" s="401"/>
      <c r="HD642" s="401"/>
      <c r="HE642" s="401"/>
      <c r="HF642" s="401"/>
      <c r="HG642" s="401"/>
      <c r="HH642" s="401"/>
      <c r="HI642" s="401"/>
      <c r="HJ642" s="401"/>
      <c r="HK642" s="401"/>
      <c r="HL642" s="401"/>
      <c r="HM642" s="401"/>
      <c r="HN642" s="401"/>
      <c r="HO642" s="401"/>
      <c r="HP642" s="401"/>
      <c r="HQ642" s="401"/>
      <c r="HR642" s="401"/>
      <c r="HS642" s="401"/>
      <c r="HT642" s="401"/>
      <c r="HU642" s="401"/>
      <c r="HV642" s="401"/>
      <c r="HW642" s="401"/>
      <c r="HX642" s="401"/>
      <c r="HY642" s="401"/>
      <c r="HZ642" s="401"/>
      <c r="IA642" s="401"/>
      <c r="IB642" s="401"/>
      <c r="IC642" s="401"/>
      <c r="ID642" s="401"/>
      <c r="IE642" s="401"/>
      <c r="IF642" s="401"/>
      <c r="IG642" s="401"/>
      <c r="IH642" s="401"/>
      <c r="II642" s="401"/>
      <c r="IJ642" s="401"/>
      <c r="IK642" s="401"/>
      <c r="IL642" s="401"/>
      <c r="IM642" s="401"/>
      <c r="IN642" s="401"/>
      <c r="IO642" s="401"/>
      <c r="IP642" s="401"/>
      <c r="IQ642" s="401"/>
      <c r="IR642" s="401"/>
      <c r="IS642" s="401"/>
      <c r="IT642" s="401"/>
      <c r="IU642" s="401"/>
      <c r="IV642" s="401"/>
      <c r="IW642" s="401"/>
      <c r="IX642" s="401"/>
      <c r="IY642" s="401"/>
      <c r="IZ642" s="401"/>
      <c r="JA642" s="401"/>
      <c r="JB642" s="401"/>
      <c r="JC642" s="401"/>
      <c r="JD642" s="401"/>
      <c r="JE642" s="401"/>
      <c r="JF642" s="401"/>
      <c r="JG642" s="401"/>
      <c r="JH642" s="401"/>
      <c r="JI642" s="401"/>
      <c r="JJ642" s="401"/>
      <c r="JK642" s="401"/>
      <c r="JL642" s="401"/>
      <c r="JM642" s="401"/>
      <c r="JN642" s="401"/>
      <c r="JO642" s="401"/>
      <c r="JP642" s="401"/>
      <c r="JQ642" s="401"/>
      <c r="JR642" s="401"/>
      <c r="JS642" s="401"/>
      <c r="JT642" s="401"/>
      <c r="JU642" s="401"/>
      <c r="JV642" s="401"/>
      <c r="JW642" s="401"/>
      <c r="JX642" s="401"/>
      <c r="JY642" s="401"/>
      <c r="JZ642" s="401"/>
      <c r="KA642" s="401"/>
      <c r="KB642" s="401"/>
      <c r="KC642" s="401"/>
      <c r="KD642" s="401"/>
      <c r="KE642" s="401"/>
      <c r="KF642" s="401"/>
      <c r="KG642" s="401"/>
      <c r="KH642" s="401"/>
      <c r="KI642" s="401"/>
      <c r="KJ642" s="401"/>
      <c r="KK642" s="401"/>
      <c r="KL642" s="401"/>
      <c r="KM642" s="401"/>
      <c r="KN642" s="401"/>
      <c r="KO642" s="401"/>
      <c r="KP642" s="401"/>
      <c r="KQ642" s="401"/>
      <c r="KR642" s="401"/>
      <c r="KS642" s="401"/>
      <c r="KT642" s="401"/>
      <c r="KU642" s="401"/>
      <c r="KV642" s="401"/>
      <c r="KW642" s="401"/>
      <c r="KX642" s="401"/>
      <c r="KY642" s="401"/>
      <c r="KZ642" s="401"/>
      <c r="LA642" s="401"/>
      <c r="LB642" s="401"/>
      <c r="LC642" s="401"/>
      <c r="LD642" s="401"/>
      <c r="LE642" s="401"/>
      <c r="LF642" s="401"/>
      <c r="LG642" s="401"/>
      <c r="LH642" s="401"/>
      <c r="LI642" s="401"/>
      <c r="LJ642" s="401"/>
      <c r="LK642" s="401"/>
      <c r="LL642" s="401"/>
      <c r="LM642" s="401"/>
      <c r="LN642" s="401"/>
      <c r="LO642" s="401"/>
      <c r="LP642" s="401"/>
      <c r="LQ642" s="401"/>
      <c r="LR642" s="401"/>
      <c r="LS642" s="401"/>
      <c r="LT642" s="401"/>
      <c r="LU642" s="401"/>
      <c r="LV642" s="401"/>
      <c r="LW642" s="401"/>
      <c r="LX642" s="401"/>
      <c r="LY642" s="401"/>
      <c r="LZ642" s="401"/>
      <c r="MA642" s="401"/>
      <c r="MB642" s="401"/>
      <c r="MC642" s="401"/>
      <c r="MD642" s="401"/>
      <c r="ME642" s="401"/>
      <c r="MF642" s="401"/>
      <c r="MG642" s="401"/>
      <c r="MH642" s="401"/>
      <c r="MI642" s="401"/>
      <c r="MJ642" s="401"/>
      <c r="MK642" s="401"/>
      <c r="ML642" s="401"/>
      <c r="MM642" s="401"/>
      <c r="MN642" s="401"/>
      <c r="MO642" s="401"/>
      <c r="MP642" s="401"/>
      <c r="MQ642" s="401"/>
      <c r="MR642" s="401"/>
      <c r="MS642" s="401"/>
      <c r="MT642" s="401"/>
      <c r="MU642" s="401"/>
      <c r="MV642" s="401"/>
      <c r="MW642" s="401"/>
      <c r="MX642" s="401"/>
      <c r="MY642" s="401"/>
      <c r="MZ642" s="401"/>
      <c r="NA642" s="401"/>
      <c r="NB642" s="401"/>
      <c r="NC642" s="401"/>
      <c r="ND642" s="401"/>
      <c r="NE642" s="401"/>
      <c r="NF642" s="401"/>
      <c r="NG642" s="401"/>
      <c r="NH642" s="401"/>
      <c r="NI642" s="401"/>
      <c r="NJ642" s="401"/>
      <c r="NK642" s="401"/>
      <c r="NL642" s="401"/>
      <c r="NM642" s="401"/>
      <c r="NN642" s="401"/>
      <c r="NO642" s="401"/>
      <c r="NP642" s="401"/>
      <c r="NQ642" s="401"/>
      <c r="NR642" s="401"/>
      <c r="NS642" s="401"/>
      <c r="NT642" s="401"/>
      <c r="NU642" s="401"/>
      <c r="NV642" s="401"/>
      <c r="NW642" s="401"/>
      <c r="NX642" s="401"/>
      <c r="NY642" s="401"/>
      <c r="NZ642" s="401"/>
      <c r="OA642" s="401"/>
      <c r="OB642" s="401"/>
      <c r="OC642" s="401"/>
      <c r="OD642" s="401"/>
      <c r="OE642" s="401"/>
      <c r="OF642" s="401"/>
      <c r="OG642" s="401"/>
      <c r="OH642" s="401"/>
      <c r="OI642" s="401"/>
      <c r="OJ642" s="401"/>
      <c r="OK642" s="401"/>
      <c r="OL642" s="401"/>
      <c r="OM642" s="401"/>
      <c r="ON642" s="401"/>
      <c r="OO642" s="401"/>
      <c r="OP642" s="401"/>
      <c r="OQ642" s="401"/>
      <c r="OR642" s="401"/>
      <c r="OS642" s="401"/>
      <c r="OT642" s="401"/>
      <c r="OU642" s="401"/>
      <c r="OV642" s="401"/>
      <c r="OW642" s="401"/>
      <c r="OX642" s="401"/>
      <c r="OY642" s="401"/>
      <c r="OZ642" s="401"/>
      <c r="PA642" s="401"/>
      <c r="PB642" s="401"/>
      <c r="PC642" s="401"/>
      <c r="PD642" s="401"/>
      <c r="PE642" s="401"/>
      <c r="PF642" s="401"/>
      <c r="PG642" s="401"/>
      <c r="PH642" s="401"/>
      <c r="PI642" s="401"/>
      <c r="PJ642" s="401"/>
      <c r="PK642" s="401"/>
      <c r="PL642" s="401"/>
      <c r="PM642" s="401"/>
      <c r="PN642" s="401"/>
      <c r="PO642" s="401"/>
      <c r="PP642" s="401"/>
      <c r="PQ642" s="401"/>
      <c r="PR642" s="401"/>
      <c r="PS642" s="401"/>
      <c r="PT642" s="401"/>
      <c r="PU642" s="401"/>
      <c r="PV642" s="401"/>
      <c r="PW642" s="401"/>
      <c r="PX642" s="401"/>
      <c r="PY642" s="401"/>
      <c r="PZ642" s="401"/>
      <c r="QA642" s="401"/>
      <c r="QB642" s="401"/>
      <c r="QC642" s="401"/>
      <c r="QD642" s="401"/>
      <c r="QE642" s="401"/>
      <c r="QF642" s="401"/>
      <c r="QG642" s="401"/>
      <c r="QH642" s="401"/>
      <c r="QI642" s="401"/>
      <c r="QJ642" s="401"/>
      <c r="QK642" s="401"/>
      <c r="QL642" s="401"/>
      <c r="QM642" s="401"/>
      <c r="QN642" s="401"/>
      <c r="QO642" s="401"/>
      <c r="QP642" s="401"/>
      <c r="QQ642" s="401"/>
      <c r="QR642" s="401"/>
      <c r="QS642" s="401"/>
      <c r="QT642" s="401"/>
      <c r="QU642" s="401"/>
      <c r="QV642" s="401"/>
      <c r="QW642" s="401"/>
      <c r="QX642" s="401"/>
      <c r="QY642" s="401"/>
      <c r="QZ642" s="401"/>
      <c r="RA642" s="401"/>
      <c r="RB642" s="401"/>
      <c r="RC642" s="401"/>
      <c r="RD642" s="401"/>
      <c r="RE642" s="401"/>
      <c r="RF642" s="401"/>
      <c r="RG642" s="401"/>
      <c r="RH642" s="401"/>
      <c r="RI642" s="401"/>
      <c r="RJ642" s="401"/>
      <c r="RK642" s="401"/>
      <c r="RL642" s="401"/>
      <c r="RM642" s="401"/>
      <c r="RN642" s="401"/>
      <c r="RO642" s="401"/>
      <c r="RP642" s="401"/>
      <c r="RQ642" s="401"/>
      <c r="RR642" s="401"/>
      <c r="RS642" s="401"/>
      <c r="RT642" s="401"/>
      <c r="RU642" s="401"/>
      <c r="RV642" s="401"/>
      <c r="RW642" s="401"/>
      <c r="RX642" s="401"/>
      <c r="RY642" s="401"/>
      <c r="RZ642" s="401"/>
      <c r="SA642" s="401"/>
      <c r="SB642" s="401"/>
      <c r="SC642" s="401"/>
      <c r="SD642" s="401"/>
      <c r="SE642" s="401"/>
      <c r="SF642" s="401"/>
      <c r="SG642" s="401"/>
      <c r="SH642" s="401"/>
      <c r="SI642" s="401"/>
      <c r="SJ642" s="401"/>
      <c r="SK642" s="401"/>
      <c r="SL642" s="401"/>
      <c r="SM642" s="401"/>
      <c r="SN642" s="401"/>
      <c r="SO642" s="401"/>
      <c r="SP642" s="401"/>
      <c r="SQ642" s="401"/>
      <c r="SR642" s="401"/>
      <c r="SS642" s="401"/>
      <c r="ST642" s="401"/>
      <c r="SU642" s="401"/>
      <c r="SV642" s="401"/>
      <c r="SW642" s="401"/>
      <c r="SX642" s="401"/>
      <c r="SY642" s="401"/>
      <c r="SZ642" s="401"/>
      <c r="TA642" s="401"/>
      <c r="TB642" s="401"/>
      <c r="TC642" s="401"/>
      <c r="TD642" s="401"/>
      <c r="TE642" s="401"/>
      <c r="TF642" s="401"/>
      <c r="TG642" s="401"/>
      <c r="TH642" s="401"/>
      <c r="TI642" s="401"/>
      <c r="TJ642" s="401"/>
      <c r="TK642" s="401"/>
      <c r="TL642" s="401"/>
      <c r="TM642" s="401"/>
      <c r="TN642" s="401"/>
      <c r="TO642" s="401"/>
      <c r="TP642" s="401"/>
      <c r="TQ642" s="401"/>
      <c r="TR642" s="401"/>
      <c r="TS642" s="401"/>
      <c r="TT642" s="401"/>
      <c r="TU642" s="401"/>
      <c r="TV642" s="401"/>
      <c r="TW642" s="401"/>
      <c r="TX642" s="401"/>
      <c r="TY642" s="401"/>
      <c r="TZ642" s="401"/>
      <c r="UA642" s="401"/>
      <c r="UB642" s="401"/>
      <c r="UC642" s="401"/>
      <c r="UD642" s="401"/>
      <c r="UE642" s="401"/>
      <c r="UF642" s="401"/>
      <c r="UG642" s="401"/>
      <c r="UH642" s="401"/>
      <c r="UI642" s="401"/>
      <c r="UJ642" s="401"/>
      <c r="UK642" s="401"/>
      <c r="UL642" s="401"/>
      <c r="UM642" s="401"/>
    </row>
    <row r="643" spans="1:559" s="401" customFormat="1" ht="13.95" customHeight="1">
      <c r="A643" s="953"/>
      <c r="B643" s="468" t="s">
        <v>2126</v>
      </c>
      <c r="C643" s="469" t="s">
        <v>798</v>
      </c>
      <c r="D643" s="469" t="s">
        <v>2151</v>
      </c>
      <c r="E643" s="469" t="s">
        <v>2152</v>
      </c>
      <c r="F643" s="470">
        <v>22.83</v>
      </c>
      <c r="G643" s="470">
        <v>0.62</v>
      </c>
      <c r="H643" s="470">
        <v>2.06</v>
      </c>
      <c r="I643" s="471">
        <f t="shared" ref="I643:L646" si="329">I642</f>
        <v>5</v>
      </c>
      <c r="J643" s="472">
        <f t="shared" si="329"/>
        <v>25.954000000000001</v>
      </c>
      <c r="K643" s="472">
        <f t="shared" si="329"/>
        <v>2.8925991772106965</v>
      </c>
      <c r="L643" s="473">
        <f t="shared" si="329"/>
        <v>0.11145099704133067</v>
      </c>
      <c r="M643" s="474">
        <f t="shared" si="305"/>
        <v>1.0799975415233449</v>
      </c>
      <c r="N643" s="475">
        <f t="shared" si="306"/>
        <v>0.14007163747792459</v>
      </c>
      <c r="O643" s="475">
        <f t="shared" si="307"/>
        <v>0.71985672504415077</v>
      </c>
      <c r="P643" s="475">
        <f t="shared" si="308"/>
        <v>0.28014327495584918</v>
      </c>
      <c r="Q643" s="476">
        <f t="shared" si="309"/>
        <v>1.4007163747792459</v>
      </c>
      <c r="R643" s="477"/>
      <c r="S643" s="472"/>
      <c r="T643" s="472"/>
      <c r="U643" s="473"/>
      <c r="V643" s="478">
        <f t="shared" si="310"/>
        <v>3.1240000000000023</v>
      </c>
      <c r="W643" s="478">
        <f t="shared" si="311"/>
        <v>1.5089999999999999</v>
      </c>
      <c r="X643" s="479">
        <f t="shared" si="312"/>
        <v>4.3649321584109408</v>
      </c>
      <c r="Y643" s="480" t="str">
        <f t="shared" si="313"/>
        <v>Accept</v>
      </c>
      <c r="Z643" s="479"/>
      <c r="AA643" s="479"/>
      <c r="AB643" s="481"/>
      <c r="AC643" s="481"/>
      <c r="AD643" s="479"/>
      <c r="AE643" s="481"/>
      <c r="AF643" s="464"/>
      <c r="AG643" s="482"/>
      <c r="AH643" s="482"/>
      <c r="AI643" s="483"/>
      <c r="AJ643" s="552"/>
      <c r="AK643" s="552"/>
      <c r="AL643" s="552"/>
    </row>
    <row r="644" spans="1:559" s="401" customFormat="1" ht="13.95" customHeight="1">
      <c r="A644" s="953"/>
      <c r="B644" s="468" t="s">
        <v>2126</v>
      </c>
      <c r="C644" s="469" t="s">
        <v>798</v>
      </c>
      <c r="D644" s="469" t="s">
        <v>2153</v>
      </c>
      <c r="E644" s="469" t="s">
        <v>2154</v>
      </c>
      <c r="F644" s="470">
        <v>26.87</v>
      </c>
      <c r="G644" s="470">
        <v>0.68</v>
      </c>
      <c r="H644" s="470">
        <v>2.41</v>
      </c>
      <c r="I644" s="471">
        <f t="shared" si="329"/>
        <v>5</v>
      </c>
      <c r="J644" s="472">
        <f t="shared" si="329"/>
        <v>25.954000000000001</v>
      </c>
      <c r="K644" s="472">
        <f t="shared" si="329"/>
        <v>2.8925991772106965</v>
      </c>
      <c r="L644" s="473">
        <f t="shared" si="329"/>
        <v>0.11145099704133067</v>
      </c>
      <c r="M644" s="474">
        <f t="shared" si="305"/>
        <v>0.31667021383975147</v>
      </c>
      <c r="N644" s="475">
        <f t="shared" si="306"/>
        <v>0.62425307381954442</v>
      </c>
      <c r="O644" s="475">
        <f t="shared" si="307"/>
        <v>0.24850614763908885</v>
      </c>
      <c r="P644" s="475">
        <f t="shared" si="308"/>
        <v>0.75149385236091115</v>
      </c>
      <c r="Q644" s="476">
        <f t="shared" si="309"/>
        <v>3.7574692618045558</v>
      </c>
      <c r="R644" s="477"/>
      <c r="S644" s="472"/>
      <c r="T644" s="472"/>
      <c r="U644" s="473"/>
      <c r="V644" s="478">
        <f t="shared" si="310"/>
        <v>0.91600000000000037</v>
      </c>
      <c r="W644" s="478">
        <f t="shared" si="311"/>
        <v>1.5089999999999999</v>
      </c>
      <c r="X644" s="479">
        <f t="shared" si="312"/>
        <v>4.3649321584109408</v>
      </c>
      <c r="Y644" s="480" t="str">
        <f t="shared" si="313"/>
        <v>Accept</v>
      </c>
      <c r="Z644" s="479"/>
      <c r="AA644" s="479"/>
      <c r="AB644" s="481"/>
      <c r="AC644" s="481"/>
      <c r="AD644" s="479"/>
      <c r="AE644" s="481"/>
      <c r="AF644" s="464"/>
      <c r="AG644" s="482"/>
      <c r="AH644" s="482"/>
      <c r="AI644" s="483"/>
      <c r="AJ644" s="552"/>
      <c r="AK644" s="552"/>
      <c r="AL644" s="552"/>
    </row>
    <row r="645" spans="1:559" s="401" customFormat="1" ht="13.95" customHeight="1">
      <c r="A645" s="953"/>
      <c r="B645" s="468" t="s">
        <v>2126</v>
      </c>
      <c r="C645" s="469" t="s">
        <v>798</v>
      </c>
      <c r="D645" s="469" t="s">
        <v>2155</v>
      </c>
      <c r="E645" s="469" t="s">
        <v>2156</v>
      </c>
      <c r="F645" s="470">
        <v>25.84</v>
      </c>
      <c r="G645" s="470">
        <v>0.77</v>
      </c>
      <c r="H645" s="470">
        <v>2.35</v>
      </c>
      <c r="I645" s="471">
        <f t="shared" si="329"/>
        <v>5</v>
      </c>
      <c r="J645" s="472">
        <f t="shared" si="329"/>
        <v>25.954000000000001</v>
      </c>
      <c r="K645" s="472">
        <f t="shared" si="329"/>
        <v>2.8925991772106965</v>
      </c>
      <c r="L645" s="473">
        <f t="shared" si="329"/>
        <v>0.11145099704133067</v>
      </c>
      <c r="M645" s="474">
        <f t="shared" si="305"/>
        <v>3.9410921809750976E-2</v>
      </c>
      <c r="N645" s="475">
        <f t="shared" si="306"/>
        <v>0.48428138616533772</v>
      </c>
      <c r="O645" s="475">
        <f t="shared" si="307"/>
        <v>3.1437227669324552E-2</v>
      </c>
      <c r="P645" s="475">
        <f t="shared" si="308"/>
        <v>0.96856277233067545</v>
      </c>
      <c r="Q645" s="476">
        <f t="shared" si="309"/>
        <v>4.8428138616533776</v>
      </c>
      <c r="R645" s="477"/>
      <c r="S645" s="472"/>
      <c r="T645" s="472"/>
      <c r="U645" s="473"/>
      <c r="V645" s="478">
        <f t="shared" si="310"/>
        <v>0.11400000000000077</v>
      </c>
      <c r="W645" s="478">
        <f t="shared" si="311"/>
        <v>1.5089999999999999</v>
      </c>
      <c r="X645" s="479">
        <f t="shared" si="312"/>
        <v>4.3649321584109408</v>
      </c>
      <c r="Y645" s="480" t="str">
        <f t="shared" si="313"/>
        <v>Accept</v>
      </c>
      <c r="Z645" s="479"/>
      <c r="AA645" s="479"/>
      <c r="AB645" s="481"/>
      <c r="AC645" s="481"/>
      <c r="AD645" s="479"/>
      <c r="AE645" s="481"/>
      <c r="AF645" s="464"/>
      <c r="AG645" s="482"/>
      <c r="AH645" s="482"/>
      <c r="AI645" s="483"/>
      <c r="AJ645" s="552"/>
      <c r="AK645" s="552"/>
      <c r="AL645" s="552"/>
    </row>
    <row r="646" spans="1:559" s="501" customFormat="1" ht="13.95" customHeight="1">
      <c r="A646" s="953"/>
      <c r="B646" s="484" t="s">
        <v>2126</v>
      </c>
      <c r="C646" s="485" t="s">
        <v>798</v>
      </c>
      <c r="D646" s="485" t="s">
        <v>2157</v>
      </c>
      <c r="E646" s="485" t="s">
        <v>2158</v>
      </c>
      <c r="F646" s="486">
        <v>23.94</v>
      </c>
      <c r="G646" s="486">
        <v>0.76</v>
      </c>
      <c r="H646" s="486">
        <v>2.19</v>
      </c>
      <c r="I646" s="487">
        <f t="shared" si="329"/>
        <v>5</v>
      </c>
      <c r="J646" s="488">
        <f t="shared" si="329"/>
        <v>25.954000000000001</v>
      </c>
      <c r="K646" s="488">
        <f t="shared" si="329"/>
        <v>2.8925991772106965</v>
      </c>
      <c r="L646" s="489">
        <f t="shared" si="329"/>
        <v>0.11145099704133067</v>
      </c>
      <c r="M646" s="490">
        <f t="shared" si="305"/>
        <v>0.69625961863892905</v>
      </c>
      <c r="N646" s="491">
        <f t="shared" si="306"/>
        <v>0.2431331286228367</v>
      </c>
      <c r="O646" s="491">
        <f t="shared" si="307"/>
        <v>0.51373374275432659</v>
      </c>
      <c r="P646" s="491">
        <f t="shared" si="308"/>
        <v>0.48626625724567341</v>
      </c>
      <c r="Q646" s="492">
        <f t="shared" si="309"/>
        <v>2.4313312862283669</v>
      </c>
      <c r="R646" s="493"/>
      <c r="S646" s="488"/>
      <c r="T646" s="488"/>
      <c r="U646" s="489"/>
      <c r="V646" s="494">
        <f t="shared" si="310"/>
        <v>2.0139999999999993</v>
      </c>
      <c r="W646" s="494">
        <f t="shared" si="311"/>
        <v>1.5089999999999999</v>
      </c>
      <c r="X646" s="495">
        <f t="shared" si="312"/>
        <v>4.3649321584109408</v>
      </c>
      <c r="Y646" s="496" t="str">
        <f t="shared" si="313"/>
        <v>Accept</v>
      </c>
      <c r="Z646" s="495"/>
      <c r="AA646" s="495"/>
      <c r="AB646" s="497"/>
      <c r="AC646" s="497"/>
      <c r="AD646" s="495"/>
      <c r="AE646" s="497"/>
      <c r="AF646" s="498"/>
      <c r="AG646" s="499"/>
      <c r="AH646" s="499"/>
      <c r="AI646" s="500"/>
      <c r="AJ646" s="552"/>
      <c r="AK646" s="552"/>
      <c r="AL646" s="552"/>
      <c r="AM646" s="401"/>
      <c r="AN646" s="401"/>
      <c r="AO646" s="401"/>
      <c r="AP646" s="401"/>
      <c r="AQ646" s="401"/>
      <c r="AR646" s="401"/>
      <c r="AS646" s="401"/>
      <c r="AT646" s="401"/>
      <c r="AU646" s="401"/>
      <c r="AV646" s="401"/>
      <c r="AW646" s="401"/>
      <c r="AX646" s="401"/>
      <c r="AY646" s="401"/>
      <c r="AZ646" s="401"/>
      <c r="BA646" s="401"/>
      <c r="BB646" s="401"/>
      <c r="BC646" s="401"/>
      <c r="BD646" s="401"/>
      <c r="BE646" s="401"/>
      <c r="BF646" s="401"/>
      <c r="BG646" s="401"/>
      <c r="BH646" s="401"/>
      <c r="BI646" s="401"/>
      <c r="BJ646" s="401"/>
      <c r="BK646" s="401"/>
      <c r="BL646" s="401"/>
      <c r="BM646" s="401"/>
      <c r="BN646" s="401"/>
      <c r="BO646" s="401"/>
      <c r="BP646" s="401"/>
      <c r="BQ646" s="401"/>
      <c r="BR646" s="401"/>
      <c r="BS646" s="401"/>
      <c r="BT646" s="401"/>
      <c r="BU646" s="401"/>
      <c r="BV646" s="401"/>
      <c r="BW646" s="401"/>
      <c r="BX646" s="401"/>
      <c r="BY646" s="401"/>
      <c r="BZ646" s="401"/>
      <c r="CA646" s="401"/>
      <c r="CB646" s="401"/>
      <c r="CC646" s="401"/>
      <c r="CD646" s="401"/>
      <c r="CE646" s="401"/>
      <c r="CF646" s="401"/>
      <c r="CG646" s="401"/>
      <c r="CH646" s="401"/>
      <c r="CI646" s="401"/>
      <c r="CJ646" s="401"/>
      <c r="CK646" s="401"/>
      <c r="CL646" s="401"/>
      <c r="CM646" s="401"/>
      <c r="CN646" s="401"/>
      <c r="CO646" s="401"/>
      <c r="CP646" s="401"/>
      <c r="CQ646" s="401"/>
      <c r="CR646" s="401"/>
      <c r="CS646" s="401"/>
      <c r="CT646" s="401"/>
      <c r="CU646" s="401"/>
      <c r="CV646" s="401"/>
      <c r="CW646" s="401"/>
      <c r="CX646" s="401"/>
      <c r="CY646" s="401"/>
      <c r="CZ646" s="401"/>
      <c r="DA646" s="401"/>
      <c r="DB646" s="401"/>
      <c r="DC646" s="401"/>
      <c r="DD646" s="401"/>
      <c r="DE646" s="401"/>
      <c r="DF646" s="401"/>
      <c r="DG646" s="401"/>
      <c r="DH646" s="401"/>
      <c r="DI646" s="401"/>
      <c r="DJ646" s="401"/>
      <c r="DK646" s="401"/>
      <c r="DL646" s="401"/>
      <c r="DM646" s="401"/>
      <c r="DN646" s="401"/>
      <c r="DO646" s="401"/>
      <c r="DP646" s="401"/>
      <c r="DQ646" s="401"/>
      <c r="DR646" s="401"/>
      <c r="DS646" s="401"/>
      <c r="DT646" s="401"/>
      <c r="DU646" s="401"/>
      <c r="DV646" s="401"/>
      <c r="DW646" s="401"/>
      <c r="DX646" s="401"/>
      <c r="DY646" s="401"/>
      <c r="DZ646" s="401"/>
      <c r="EA646" s="401"/>
      <c r="EB646" s="401"/>
      <c r="EC646" s="401"/>
      <c r="ED646" s="401"/>
      <c r="EE646" s="401"/>
      <c r="EF646" s="401"/>
      <c r="EG646" s="401"/>
      <c r="EH646" s="401"/>
      <c r="EI646" s="401"/>
      <c r="EJ646" s="401"/>
      <c r="EK646" s="401"/>
      <c r="EL646" s="401"/>
      <c r="EM646" s="401"/>
      <c r="EN646" s="401"/>
      <c r="EO646" s="401"/>
      <c r="EP646" s="401"/>
      <c r="EQ646" s="401"/>
      <c r="ER646" s="401"/>
      <c r="ES646" s="401"/>
      <c r="ET646" s="401"/>
      <c r="EU646" s="401"/>
      <c r="EV646" s="401"/>
      <c r="EW646" s="401"/>
      <c r="EX646" s="401"/>
      <c r="EY646" s="401"/>
      <c r="EZ646" s="401"/>
      <c r="FA646" s="401"/>
      <c r="FB646" s="401"/>
      <c r="FC646" s="401"/>
      <c r="FD646" s="401"/>
      <c r="FE646" s="401"/>
      <c r="FF646" s="401"/>
      <c r="FG646" s="401"/>
      <c r="FH646" s="401"/>
      <c r="FI646" s="401"/>
      <c r="FJ646" s="401"/>
      <c r="FK646" s="401"/>
      <c r="FL646" s="401"/>
      <c r="FM646" s="401"/>
      <c r="FN646" s="401"/>
      <c r="FO646" s="401"/>
      <c r="FP646" s="401"/>
      <c r="FQ646" s="401"/>
      <c r="FR646" s="401"/>
      <c r="FS646" s="401"/>
      <c r="FT646" s="401"/>
      <c r="FU646" s="401"/>
      <c r="FV646" s="401"/>
      <c r="FW646" s="401"/>
      <c r="FX646" s="401"/>
      <c r="FY646" s="401"/>
      <c r="FZ646" s="401"/>
      <c r="GA646" s="401"/>
      <c r="GB646" s="401"/>
      <c r="GC646" s="401"/>
      <c r="GD646" s="401"/>
      <c r="GE646" s="401"/>
      <c r="GF646" s="401"/>
      <c r="GG646" s="401"/>
      <c r="GH646" s="401"/>
      <c r="GI646" s="401"/>
      <c r="GJ646" s="401"/>
      <c r="GK646" s="401"/>
      <c r="GL646" s="401"/>
      <c r="GM646" s="401"/>
      <c r="GN646" s="401"/>
      <c r="GO646" s="401"/>
      <c r="GP646" s="401"/>
      <c r="GQ646" s="401"/>
      <c r="GR646" s="401"/>
      <c r="GS646" s="401"/>
      <c r="GT646" s="401"/>
      <c r="GU646" s="401"/>
      <c r="GV646" s="401"/>
      <c r="GW646" s="401"/>
      <c r="GX646" s="401"/>
      <c r="GY646" s="401"/>
      <c r="GZ646" s="401"/>
      <c r="HA646" s="401"/>
      <c r="HB646" s="401"/>
      <c r="HC646" s="401"/>
      <c r="HD646" s="401"/>
      <c r="HE646" s="401"/>
      <c r="HF646" s="401"/>
      <c r="HG646" s="401"/>
      <c r="HH646" s="401"/>
      <c r="HI646" s="401"/>
      <c r="HJ646" s="401"/>
      <c r="HK646" s="401"/>
      <c r="HL646" s="401"/>
      <c r="HM646" s="401"/>
      <c r="HN646" s="401"/>
      <c r="HO646" s="401"/>
      <c r="HP646" s="401"/>
      <c r="HQ646" s="401"/>
      <c r="HR646" s="401"/>
      <c r="HS646" s="401"/>
      <c r="HT646" s="401"/>
      <c r="HU646" s="401"/>
      <c r="HV646" s="401"/>
      <c r="HW646" s="401"/>
      <c r="HX646" s="401"/>
      <c r="HY646" s="401"/>
      <c r="HZ646" s="401"/>
      <c r="IA646" s="401"/>
      <c r="IB646" s="401"/>
      <c r="IC646" s="401"/>
      <c r="ID646" s="401"/>
      <c r="IE646" s="401"/>
      <c r="IF646" s="401"/>
      <c r="IG646" s="401"/>
      <c r="IH646" s="401"/>
      <c r="II646" s="401"/>
      <c r="IJ646" s="401"/>
      <c r="IK646" s="401"/>
      <c r="IL646" s="401"/>
      <c r="IM646" s="401"/>
      <c r="IN646" s="401"/>
      <c r="IO646" s="401"/>
      <c r="IP646" s="401"/>
      <c r="IQ646" s="401"/>
      <c r="IR646" s="401"/>
      <c r="IS646" s="401"/>
      <c r="IT646" s="401"/>
      <c r="IU646" s="401"/>
      <c r="IV646" s="401"/>
      <c r="IW646" s="401"/>
      <c r="IX646" s="401"/>
      <c r="IY646" s="401"/>
      <c r="IZ646" s="401"/>
      <c r="JA646" s="401"/>
      <c r="JB646" s="401"/>
      <c r="JC646" s="401"/>
      <c r="JD646" s="401"/>
      <c r="JE646" s="401"/>
      <c r="JF646" s="401"/>
      <c r="JG646" s="401"/>
      <c r="JH646" s="401"/>
      <c r="JI646" s="401"/>
      <c r="JJ646" s="401"/>
      <c r="JK646" s="401"/>
      <c r="JL646" s="401"/>
      <c r="JM646" s="401"/>
      <c r="JN646" s="401"/>
      <c r="JO646" s="401"/>
      <c r="JP646" s="401"/>
      <c r="JQ646" s="401"/>
      <c r="JR646" s="401"/>
      <c r="JS646" s="401"/>
      <c r="JT646" s="401"/>
      <c r="JU646" s="401"/>
      <c r="JV646" s="401"/>
      <c r="JW646" s="401"/>
      <c r="JX646" s="401"/>
      <c r="JY646" s="401"/>
      <c r="JZ646" s="401"/>
      <c r="KA646" s="401"/>
      <c r="KB646" s="401"/>
      <c r="KC646" s="401"/>
      <c r="KD646" s="401"/>
      <c r="KE646" s="401"/>
      <c r="KF646" s="401"/>
      <c r="KG646" s="401"/>
      <c r="KH646" s="401"/>
      <c r="KI646" s="401"/>
      <c r="KJ646" s="401"/>
      <c r="KK646" s="401"/>
      <c r="KL646" s="401"/>
      <c r="KM646" s="401"/>
      <c r="KN646" s="401"/>
      <c r="KO646" s="401"/>
      <c r="KP646" s="401"/>
      <c r="KQ646" s="401"/>
      <c r="KR646" s="401"/>
      <c r="KS646" s="401"/>
      <c r="KT646" s="401"/>
      <c r="KU646" s="401"/>
      <c r="KV646" s="401"/>
      <c r="KW646" s="401"/>
      <c r="KX646" s="401"/>
      <c r="KY646" s="401"/>
      <c r="KZ646" s="401"/>
      <c r="LA646" s="401"/>
      <c r="LB646" s="401"/>
      <c r="LC646" s="401"/>
      <c r="LD646" s="401"/>
      <c r="LE646" s="401"/>
      <c r="LF646" s="401"/>
      <c r="LG646" s="401"/>
      <c r="LH646" s="401"/>
      <c r="LI646" s="401"/>
      <c r="LJ646" s="401"/>
      <c r="LK646" s="401"/>
      <c r="LL646" s="401"/>
      <c r="LM646" s="401"/>
      <c r="LN646" s="401"/>
      <c r="LO646" s="401"/>
      <c r="LP646" s="401"/>
      <c r="LQ646" s="401"/>
      <c r="LR646" s="401"/>
      <c r="LS646" s="401"/>
      <c r="LT646" s="401"/>
      <c r="LU646" s="401"/>
      <c r="LV646" s="401"/>
      <c r="LW646" s="401"/>
      <c r="LX646" s="401"/>
      <c r="LY646" s="401"/>
      <c r="LZ646" s="401"/>
      <c r="MA646" s="401"/>
      <c r="MB646" s="401"/>
      <c r="MC646" s="401"/>
      <c r="MD646" s="401"/>
      <c r="ME646" s="401"/>
      <c r="MF646" s="401"/>
      <c r="MG646" s="401"/>
      <c r="MH646" s="401"/>
      <c r="MI646" s="401"/>
      <c r="MJ646" s="401"/>
      <c r="MK646" s="401"/>
      <c r="ML646" s="401"/>
      <c r="MM646" s="401"/>
      <c r="MN646" s="401"/>
      <c r="MO646" s="401"/>
      <c r="MP646" s="401"/>
      <c r="MQ646" s="401"/>
      <c r="MR646" s="401"/>
      <c r="MS646" s="401"/>
      <c r="MT646" s="401"/>
      <c r="MU646" s="401"/>
      <c r="MV646" s="401"/>
      <c r="MW646" s="401"/>
      <c r="MX646" s="401"/>
      <c r="MY646" s="401"/>
      <c r="MZ646" s="401"/>
      <c r="NA646" s="401"/>
      <c r="NB646" s="401"/>
      <c r="NC646" s="401"/>
      <c r="ND646" s="401"/>
      <c r="NE646" s="401"/>
      <c r="NF646" s="401"/>
      <c r="NG646" s="401"/>
      <c r="NH646" s="401"/>
      <c r="NI646" s="401"/>
      <c r="NJ646" s="401"/>
      <c r="NK646" s="401"/>
      <c r="NL646" s="401"/>
      <c r="NM646" s="401"/>
      <c r="NN646" s="401"/>
      <c r="NO646" s="401"/>
      <c r="NP646" s="401"/>
      <c r="NQ646" s="401"/>
      <c r="NR646" s="401"/>
      <c r="NS646" s="401"/>
      <c r="NT646" s="401"/>
      <c r="NU646" s="401"/>
      <c r="NV646" s="401"/>
      <c r="NW646" s="401"/>
      <c r="NX646" s="401"/>
      <c r="NY646" s="401"/>
      <c r="NZ646" s="401"/>
      <c r="OA646" s="401"/>
      <c r="OB646" s="401"/>
      <c r="OC646" s="401"/>
      <c r="OD646" s="401"/>
      <c r="OE646" s="401"/>
      <c r="OF646" s="401"/>
      <c r="OG646" s="401"/>
      <c r="OH646" s="401"/>
      <c r="OI646" s="401"/>
      <c r="OJ646" s="401"/>
      <c r="OK646" s="401"/>
      <c r="OL646" s="401"/>
      <c r="OM646" s="401"/>
      <c r="ON646" s="401"/>
      <c r="OO646" s="401"/>
      <c r="OP646" s="401"/>
      <c r="OQ646" s="401"/>
      <c r="OR646" s="401"/>
      <c r="OS646" s="401"/>
      <c r="OT646" s="401"/>
      <c r="OU646" s="401"/>
      <c r="OV646" s="401"/>
      <c r="OW646" s="401"/>
      <c r="OX646" s="401"/>
      <c r="OY646" s="401"/>
      <c r="OZ646" s="401"/>
      <c r="PA646" s="401"/>
      <c r="PB646" s="401"/>
      <c r="PC646" s="401"/>
      <c r="PD646" s="401"/>
      <c r="PE646" s="401"/>
      <c r="PF646" s="401"/>
      <c r="PG646" s="401"/>
      <c r="PH646" s="401"/>
      <c r="PI646" s="401"/>
      <c r="PJ646" s="401"/>
      <c r="PK646" s="401"/>
      <c r="PL646" s="401"/>
      <c r="PM646" s="401"/>
      <c r="PN646" s="401"/>
      <c r="PO646" s="401"/>
      <c r="PP646" s="401"/>
      <c r="PQ646" s="401"/>
      <c r="PR646" s="401"/>
      <c r="PS646" s="401"/>
      <c r="PT646" s="401"/>
      <c r="PU646" s="401"/>
      <c r="PV646" s="401"/>
      <c r="PW646" s="401"/>
      <c r="PX646" s="401"/>
      <c r="PY646" s="401"/>
      <c r="PZ646" s="401"/>
      <c r="QA646" s="401"/>
      <c r="QB646" s="401"/>
      <c r="QC646" s="401"/>
      <c r="QD646" s="401"/>
      <c r="QE646" s="401"/>
      <c r="QF646" s="401"/>
      <c r="QG646" s="401"/>
      <c r="QH646" s="401"/>
      <c r="QI646" s="401"/>
      <c r="QJ646" s="401"/>
      <c r="QK646" s="401"/>
      <c r="QL646" s="401"/>
      <c r="QM646" s="401"/>
      <c r="QN646" s="401"/>
      <c r="QO646" s="401"/>
      <c r="QP646" s="401"/>
      <c r="QQ646" s="401"/>
      <c r="QR646" s="401"/>
      <c r="QS646" s="401"/>
      <c r="QT646" s="401"/>
      <c r="QU646" s="401"/>
      <c r="QV646" s="401"/>
      <c r="QW646" s="401"/>
      <c r="QX646" s="401"/>
      <c r="QY646" s="401"/>
      <c r="QZ646" s="401"/>
      <c r="RA646" s="401"/>
      <c r="RB646" s="401"/>
      <c r="RC646" s="401"/>
      <c r="RD646" s="401"/>
      <c r="RE646" s="401"/>
      <c r="RF646" s="401"/>
      <c r="RG646" s="401"/>
      <c r="RH646" s="401"/>
      <c r="RI646" s="401"/>
      <c r="RJ646" s="401"/>
      <c r="RK646" s="401"/>
      <c r="RL646" s="401"/>
      <c r="RM646" s="401"/>
      <c r="RN646" s="401"/>
      <c r="RO646" s="401"/>
      <c r="RP646" s="401"/>
      <c r="RQ646" s="401"/>
      <c r="RR646" s="401"/>
      <c r="RS646" s="401"/>
      <c r="RT646" s="401"/>
      <c r="RU646" s="401"/>
      <c r="RV646" s="401"/>
      <c r="RW646" s="401"/>
      <c r="RX646" s="401"/>
      <c r="RY646" s="401"/>
      <c r="RZ646" s="401"/>
      <c r="SA646" s="401"/>
      <c r="SB646" s="401"/>
      <c r="SC646" s="401"/>
      <c r="SD646" s="401"/>
      <c r="SE646" s="401"/>
      <c r="SF646" s="401"/>
      <c r="SG646" s="401"/>
      <c r="SH646" s="401"/>
      <c r="SI646" s="401"/>
      <c r="SJ646" s="401"/>
      <c r="SK646" s="401"/>
      <c r="SL646" s="401"/>
      <c r="SM646" s="401"/>
      <c r="SN646" s="401"/>
      <c r="SO646" s="401"/>
      <c r="SP646" s="401"/>
      <c r="SQ646" s="401"/>
      <c r="SR646" s="401"/>
      <c r="SS646" s="401"/>
      <c r="ST646" s="401"/>
      <c r="SU646" s="401"/>
      <c r="SV646" s="401"/>
      <c r="SW646" s="401"/>
      <c r="SX646" s="401"/>
      <c r="SY646" s="401"/>
      <c r="SZ646" s="401"/>
      <c r="TA646" s="401"/>
      <c r="TB646" s="401"/>
      <c r="TC646" s="401"/>
      <c r="TD646" s="401"/>
      <c r="TE646" s="401"/>
      <c r="TF646" s="401"/>
      <c r="TG646" s="401"/>
      <c r="TH646" s="401"/>
      <c r="TI646" s="401"/>
      <c r="TJ646" s="401"/>
      <c r="TK646" s="401"/>
      <c r="TL646" s="401"/>
      <c r="TM646" s="401"/>
      <c r="TN646" s="401"/>
      <c r="TO646" s="401"/>
      <c r="TP646" s="401"/>
      <c r="TQ646" s="401"/>
      <c r="TR646" s="401"/>
      <c r="TS646" s="401"/>
      <c r="TT646" s="401"/>
      <c r="TU646" s="401"/>
      <c r="TV646" s="401"/>
      <c r="TW646" s="401"/>
      <c r="TX646" s="401"/>
      <c r="TY646" s="401"/>
      <c r="TZ646" s="401"/>
      <c r="UA646" s="401"/>
      <c r="UB646" s="401"/>
      <c r="UC646" s="401"/>
      <c r="UD646" s="401"/>
      <c r="UE646" s="401"/>
      <c r="UF646" s="401"/>
      <c r="UG646" s="401"/>
      <c r="UH646" s="401"/>
      <c r="UI646" s="401"/>
      <c r="UJ646" s="401"/>
      <c r="UK646" s="401"/>
      <c r="UL646" s="401"/>
      <c r="UM646" s="401"/>
    </row>
    <row r="647" spans="1:559" s="467" customFormat="1" ht="13.95" customHeight="1">
      <c r="A647" s="953"/>
      <c r="B647" s="450" t="s">
        <v>2126</v>
      </c>
      <c r="C647" s="451" t="s">
        <v>800</v>
      </c>
      <c r="D647" s="451" t="s">
        <v>2159</v>
      </c>
      <c r="E647" s="451" t="s">
        <v>2160</v>
      </c>
      <c r="F647" s="452">
        <v>21.15</v>
      </c>
      <c r="G647" s="452">
        <v>1.1299999999999999</v>
      </c>
      <c r="H647" s="452">
        <v>2.14</v>
      </c>
      <c r="I647" s="453">
        <f>COUNT(F647:F650)</f>
        <v>4</v>
      </c>
      <c r="J647" s="458">
        <f>AVERAGE(F647:F650)</f>
        <v>19.68</v>
      </c>
      <c r="K647" s="458">
        <f>STDEV(F647:F650)</f>
        <v>0.99589156036186899</v>
      </c>
      <c r="L647" s="459">
        <f>K647/J647</f>
        <v>5.0604245953347005E-2</v>
      </c>
      <c r="M647" s="454">
        <f t="shared" si="305"/>
        <v>1.4760643211655062</v>
      </c>
      <c r="N647" s="455">
        <f t="shared" si="306"/>
        <v>0.93003668708001019</v>
      </c>
      <c r="O647" s="455">
        <f t="shared" si="307"/>
        <v>0.86007337416002039</v>
      </c>
      <c r="P647" s="455">
        <f t="shared" si="308"/>
        <v>0.13992662583997961</v>
      </c>
      <c r="Q647" s="456">
        <f t="shared" si="309"/>
        <v>0.55970650335991845</v>
      </c>
      <c r="R647" s="457">
        <f>COUNT(F647:F650)</f>
        <v>4</v>
      </c>
      <c r="S647" s="458">
        <f>AVERAGE(F647:F650)</f>
        <v>19.68</v>
      </c>
      <c r="T647" s="458">
        <f>STDEV(F647:F650)</f>
        <v>0.99589156036186899</v>
      </c>
      <c r="U647" s="459">
        <f>T647/S647</f>
        <v>5.0604245953347005E-2</v>
      </c>
      <c r="V647" s="460">
        <f t="shared" si="310"/>
        <v>1.4699999999999989</v>
      </c>
      <c r="W647" s="460">
        <f t="shared" si="311"/>
        <v>1.383</v>
      </c>
      <c r="X647" s="461">
        <f t="shared" si="312"/>
        <v>1.3773180279804649</v>
      </c>
      <c r="Y647" s="462" t="str">
        <f t="shared" si="313"/>
        <v>Reject</v>
      </c>
      <c r="Z647" s="461"/>
      <c r="AA647" s="461"/>
      <c r="AB647" s="463"/>
      <c r="AC647" s="463"/>
      <c r="AD647" s="461"/>
      <c r="AE647" s="463"/>
      <c r="AF647" s="464">
        <f>COUNT(F648:F650)</f>
        <v>3</v>
      </c>
      <c r="AG647" s="465">
        <f>AVERAGE(F648:F650)</f>
        <v>19.189999999999998</v>
      </c>
      <c r="AH647" s="465">
        <f>STDEV(F648:F650)</f>
        <v>0.21702534414210595</v>
      </c>
      <c r="AI647" s="466">
        <f>AH647/AG647</f>
        <v>1.1309293597816883E-2</v>
      </c>
      <c r="AJ647" s="552"/>
      <c r="AK647" s="552"/>
      <c r="AL647" s="552"/>
      <c r="AM647" s="401"/>
      <c r="AN647" s="401"/>
      <c r="AO647" s="401"/>
      <c r="AP647" s="401"/>
      <c r="AQ647" s="401"/>
      <c r="AR647" s="401"/>
      <c r="AS647" s="401"/>
      <c r="AT647" s="401"/>
      <c r="AU647" s="401"/>
      <c r="AV647" s="401"/>
      <c r="AW647" s="401"/>
      <c r="AX647" s="401"/>
      <c r="AY647" s="401"/>
      <c r="AZ647" s="401"/>
      <c r="BA647" s="401"/>
      <c r="BB647" s="401"/>
      <c r="BC647" s="401"/>
      <c r="BD647" s="401"/>
      <c r="BE647" s="401"/>
      <c r="BF647" s="401"/>
      <c r="BG647" s="401"/>
      <c r="BH647" s="401"/>
      <c r="BI647" s="401"/>
      <c r="BJ647" s="401"/>
      <c r="BK647" s="401"/>
      <c r="BL647" s="401"/>
      <c r="BM647" s="401"/>
      <c r="BN647" s="401"/>
      <c r="BO647" s="401"/>
      <c r="BP647" s="401"/>
      <c r="BQ647" s="401"/>
      <c r="BR647" s="401"/>
      <c r="BS647" s="401"/>
      <c r="BT647" s="401"/>
      <c r="BU647" s="401"/>
      <c r="BV647" s="401"/>
      <c r="BW647" s="401"/>
      <c r="BX647" s="401"/>
      <c r="BY647" s="401"/>
      <c r="BZ647" s="401"/>
      <c r="CA647" s="401"/>
      <c r="CB647" s="401"/>
      <c r="CC647" s="401"/>
      <c r="CD647" s="401"/>
      <c r="CE647" s="401"/>
      <c r="CF647" s="401"/>
      <c r="CG647" s="401"/>
      <c r="CH647" s="401"/>
      <c r="CI647" s="401"/>
      <c r="CJ647" s="401"/>
      <c r="CK647" s="401"/>
      <c r="CL647" s="401"/>
      <c r="CM647" s="401"/>
      <c r="CN647" s="401"/>
      <c r="CO647" s="401"/>
      <c r="CP647" s="401"/>
      <c r="CQ647" s="401"/>
      <c r="CR647" s="401"/>
      <c r="CS647" s="401"/>
      <c r="CT647" s="401"/>
      <c r="CU647" s="401"/>
      <c r="CV647" s="401"/>
      <c r="CW647" s="401"/>
      <c r="CX647" s="401"/>
      <c r="CY647" s="401"/>
      <c r="CZ647" s="401"/>
      <c r="DA647" s="401"/>
      <c r="DB647" s="401"/>
      <c r="DC647" s="401"/>
      <c r="DD647" s="401"/>
      <c r="DE647" s="401"/>
      <c r="DF647" s="401"/>
      <c r="DG647" s="401"/>
      <c r="DH647" s="401"/>
      <c r="DI647" s="401"/>
      <c r="DJ647" s="401"/>
      <c r="DK647" s="401"/>
      <c r="DL647" s="401"/>
      <c r="DM647" s="401"/>
      <c r="DN647" s="401"/>
      <c r="DO647" s="401"/>
      <c r="DP647" s="401"/>
      <c r="DQ647" s="401"/>
      <c r="DR647" s="401"/>
      <c r="DS647" s="401"/>
      <c r="DT647" s="401"/>
      <c r="DU647" s="401"/>
      <c r="DV647" s="401"/>
      <c r="DW647" s="401"/>
      <c r="DX647" s="401"/>
      <c r="DY647" s="401"/>
      <c r="DZ647" s="401"/>
      <c r="EA647" s="401"/>
      <c r="EB647" s="401"/>
      <c r="EC647" s="401"/>
      <c r="ED647" s="401"/>
      <c r="EE647" s="401"/>
      <c r="EF647" s="401"/>
      <c r="EG647" s="401"/>
      <c r="EH647" s="401"/>
      <c r="EI647" s="401"/>
      <c r="EJ647" s="401"/>
      <c r="EK647" s="401"/>
      <c r="EL647" s="401"/>
      <c r="EM647" s="401"/>
      <c r="EN647" s="401"/>
      <c r="EO647" s="401"/>
      <c r="EP647" s="401"/>
      <c r="EQ647" s="401"/>
      <c r="ER647" s="401"/>
      <c r="ES647" s="401"/>
      <c r="ET647" s="401"/>
      <c r="EU647" s="401"/>
      <c r="EV647" s="401"/>
      <c r="EW647" s="401"/>
      <c r="EX647" s="401"/>
      <c r="EY647" s="401"/>
      <c r="EZ647" s="401"/>
      <c r="FA647" s="401"/>
      <c r="FB647" s="401"/>
      <c r="FC647" s="401"/>
      <c r="FD647" s="401"/>
      <c r="FE647" s="401"/>
      <c r="FF647" s="401"/>
      <c r="FG647" s="401"/>
      <c r="FH647" s="401"/>
      <c r="FI647" s="401"/>
      <c r="FJ647" s="401"/>
      <c r="FK647" s="401"/>
      <c r="FL647" s="401"/>
      <c r="FM647" s="401"/>
      <c r="FN647" s="401"/>
      <c r="FO647" s="401"/>
      <c r="FP647" s="401"/>
      <c r="FQ647" s="401"/>
      <c r="FR647" s="401"/>
      <c r="FS647" s="401"/>
      <c r="FT647" s="401"/>
      <c r="FU647" s="401"/>
      <c r="FV647" s="401"/>
      <c r="FW647" s="401"/>
      <c r="FX647" s="401"/>
      <c r="FY647" s="401"/>
      <c r="FZ647" s="401"/>
      <c r="GA647" s="401"/>
      <c r="GB647" s="401"/>
      <c r="GC647" s="401"/>
      <c r="GD647" s="401"/>
      <c r="GE647" s="401"/>
      <c r="GF647" s="401"/>
      <c r="GG647" s="401"/>
      <c r="GH647" s="401"/>
      <c r="GI647" s="401"/>
      <c r="GJ647" s="401"/>
      <c r="GK647" s="401"/>
      <c r="GL647" s="401"/>
      <c r="GM647" s="401"/>
      <c r="GN647" s="401"/>
      <c r="GO647" s="401"/>
      <c r="GP647" s="401"/>
      <c r="GQ647" s="401"/>
      <c r="GR647" s="401"/>
      <c r="GS647" s="401"/>
      <c r="GT647" s="401"/>
      <c r="GU647" s="401"/>
      <c r="GV647" s="401"/>
      <c r="GW647" s="401"/>
      <c r="GX647" s="401"/>
      <c r="GY647" s="401"/>
      <c r="GZ647" s="401"/>
      <c r="HA647" s="401"/>
      <c r="HB647" s="401"/>
      <c r="HC647" s="401"/>
      <c r="HD647" s="401"/>
      <c r="HE647" s="401"/>
      <c r="HF647" s="401"/>
      <c r="HG647" s="401"/>
      <c r="HH647" s="401"/>
      <c r="HI647" s="401"/>
      <c r="HJ647" s="401"/>
      <c r="HK647" s="401"/>
      <c r="HL647" s="401"/>
      <c r="HM647" s="401"/>
      <c r="HN647" s="401"/>
      <c r="HO647" s="401"/>
      <c r="HP647" s="401"/>
      <c r="HQ647" s="401"/>
      <c r="HR647" s="401"/>
      <c r="HS647" s="401"/>
      <c r="HT647" s="401"/>
      <c r="HU647" s="401"/>
      <c r="HV647" s="401"/>
      <c r="HW647" s="401"/>
      <c r="HX647" s="401"/>
      <c r="HY647" s="401"/>
      <c r="HZ647" s="401"/>
      <c r="IA647" s="401"/>
      <c r="IB647" s="401"/>
      <c r="IC647" s="401"/>
      <c r="ID647" s="401"/>
      <c r="IE647" s="401"/>
      <c r="IF647" s="401"/>
      <c r="IG647" s="401"/>
      <c r="IH647" s="401"/>
      <c r="II647" s="401"/>
      <c r="IJ647" s="401"/>
      <c r="IK647" s="401"/>
      <c r="IL647" s="401"/>
      <c r="IM647" s="401"/>
      <c r="IN647" s="401"/>
      <c r="IO647" s="401"/>
      <c r="IP647" s="401"/>
      <c r="IQ647" s="401"/>
      <c r="IR647" s="401"/>
      <c r="IS647" s="401"/>
      <c r="IT647" s="401"/>
      <c r="IU647" s="401"/>
      <c r="IV647" s="401"/>
      <c r="IW647" s="401"/>
      <c r="IX647" s="401"/>
      <c r="IY647" s="401"/>
      <c r="IZ647" s="401"/>
      <c r="JA647" s="401"/>
      <c r="JB647" s="401"/>
      <c r="JC647" s="401"/>
      <c r="JD647" s="401"/>
      <c r="JE647" s="401"/>
      <c r="JF647" s="401"/>
      <c r="JG647" s="401"/>
      <c r="JH647" s="401"/>
      <c r="JI647" s="401"/>
      <c r="JJ647" s="401"/>
      <c r="JK647" s="401"/>
      <c r="JL647" s="401"/>
      <c r="JM647" s="401"/>
      <c r="JN647" s="401"/>
      <c r="JO647" s="401"/>
      <c r="JP647" s="401"/>
      <c r="JQ647" s="401"/>
      <c r="JR647" s="401"/>
      <c r="JS647" s="401"/>
      <c r="JT647" s="401"/>
      <c r="JU647" s="401"/>
      <c r="JV647" s="401"/>
      <c r="JW647" s="401"/>
      <c r="JX647" s="401"/>
      <c r="JY647" s="401"/>
      <c r="JZ647" s="401"/>
      <c r="KA647" s="401"/>
      <c r="KB647" s="401"/>
      <c r="KC647" s="401"/>
      <c r="KD647" s="401"/>
      <c r="KE647" s="401"/>
      <c r="KF647" s="401"/>
      <c r="KG647" s="401"/>
      <c r="KH647" s="401"/>
      <c r="KI647" s="401"/>
      <c r="KJ647" s="401"/>
      <c r="KK647" s="401"/>
      <c r="KL647" s="401"/>
      <c r="KM647" s="401"/>
      <c r="KN647" s="401"/>
      <c r="KO647" s="401"/>
      <c r="KP647" s="401"/>
      <c r="KQ647" s="401"/>
      <c r="KR647" s="401"/>
      <c r="KS647" s="401"/>
      <c r="KT647" s="401"/>
      <c r="KU647" s="401"/>
      <c r="KV647" s="401"/>
      <c r="KW647" s="401"/>
      <c r="KX647" s="401"/>
      <c r="KY647" s="401"/>
      <c r="KZ647" s="401"/>
      <c r="LA647" s="401"/>
      <c r="LB647" s="401"/>
      <c r="LC647" s="401"/>
      <c r="LD647" s="401"/>
      <c r="LE647" s="401"/>
      <c r="LF647" s="401"/>
      <c r="LG647" s="401"/>
      <c r="LH647" s="401"/>
      <c r="LI647" s="401"/>
      <c r="LJ647" s="401"/>
      <c r="LK647" s="401"/>
      <c r="LL647" s="401"/>
      <c r="LM647" s="401"/>
      <c r="LN647" s="401"/>
      <c r="LO647" s="401"/>
      <c r="LP647" s="401"/>
      <c r="LQ647" s="401"/>
      <c r="LR647" s="401"/>
      <c r="LS647" s="401"/>
      <c r="LT647" s="401"/>
      <c r="LU647" s="401"/>
      <c r="LV647" s="401"/>
      <c r="LW647" s="401"/>
      <c r="LX647" s="401"/>
      <c r="LY647" s="401"/>
      <c r="LZ647" s="401"/>
      <c r="MA647" s="401"/>
      <c r="MB647" s="401"/>
      <c r="MC647" s="401"/>
      <c r="MD647" s="401"/>
      <c r="ME647" s="401"/>
      <c r="MF647" s="401"/>
      <c r="MG647" s="401"/>
      <c r="MH647" s="401"/>
      <c r="MI647" s="401"/>
      <c r="MJ647" s="401"/>
      <c r="MK647" s="401"/>
      <c r="ML647" s="401"/>
      <c r="MM647" s="401"/>
      <c r="MN647" s="401"/>
      <c r="MO647" s="401"/>
      <c r="MP647" s="401"/>
      <c r="MQ647" s="401"/>
      <c r="MR647" s="401"/>
      <c r="MS647" s="401"/>
      <c r="MT647" s="401"/>
      <c r="MU647" s="401"/>
      <c r="MV647" s="401"/>
      <c r="MW647" s="401"/>
      <c r="MX647" s="401"/>
      <c r="MY647" s="401"/>
      <c r="MZ647" s="401"/>
      <c r="NA647" s="401"/>
      <c r="NB647" s="401"/>
      <c r="NC647" s="401"/>
      <c r="ND647" s="401"/>
      <c r="NE647" s="401"/>
      <c r="NF647" s="401"/>
      <c r="NG647" s="401"/>
      <c r="NH647" s="401"/>
      <c r="NI647" s="401"/>
      <c r="NJ647" s="401"/>
      <c r="NK647" s="401"/>
      <c r="NL647" s="401"/>
      <c r="NM647" s="401"/>
      <c r="NN647" s="401"/>
      <c r="NO647" s="401"/>
      <c r="NP647" s="401"/>
      <c r="NQ647" s="401"/>
      <c r="NR647" s="401"/>
      <c r="NS647" s="401"/>
      <c r="NT647" s="401"/>
      <c r="NU647" s="401"/>
      <c r="NV647" s="401"/>
      <c r="NW647" s="401"/>
      <c r="NX647" s="401"/>
      <c r="NY647" s="401"/>
      <c r="NZ647" s="401"/>
      <c r="OA647" s="401"/>
      <c r="OB647" s="401"/>
      <c r="OC647" s="401"/>
      <c r="OD647" s="401"/>
      <c r="OE647" s="401"/>
      <c r="OF647" s="401"/>
      <c r="OG647" s="401"/>
      <c r="OH647" s="401"/>
      <c r="OI647" s="401"/>
      <c r="OJ647" s="401"/>
      <c r="OK647" s="401"/>
      <c r="OL647" s="401"/>
      <c r="OM647" s="401"/>
      <c r="ON647" s="401"/>
      <c r="OO647" s="401"/>
      <c r="OP647" s="401"/>
      <c r="OQ647" s="401"/>
      <c r="OR647" s="401"/>
      <c r="OS647" s="401"/>
      <c r="OT647" s="401"/>
      <c r="OU647" s="401"/>
      <c r="OV647" s="401"/>
      <c r="OW647" s="401"/>
      <c r="OX647" s="401"/>
      <c r="OY647" s="401"/>
      <c r="OZ647" s="401"/>
      <c r="PA647" s="401"/>
      <c r="PB647" s="401"/>
      <c r="PC647" s="401"/>
      <c r="PD647" s="401"/>
      <c r="PE647" s="401"/>
      <c r="PF647" s="401"/>
      <c r="PG647" s="401"/>
      <c r="PH647" s="401"/>
      <c r="PI647" s="401"/>
      <c r="PJ647" s="401"/>
      <c r="PK647" s="401"/>
      <c r="PL647" s="401"/>
      <c r="PM647" s="401"/>
      <c r="PN647" s="401"/>
      <c r="PO647" s="401"/>
      <c r="PP647" s="401"/>
      <c r="PQ647" s="401"/>
      <c r="PR647" s="401"/>
      <c r="PS647" s="401"/>
      <c r="PT647" s="401"/>
      <c r="PU647" s="401"/>
      <c r="PV647" s="401"/>
      <c r="PW647" s="401"/>
      <c r="PX647" s="401"/>
      <c r="PY647" s="401"/>
      <c r="PZ647" s="401"/>
      <c r="QA647" s="401"/>
      <c r="QB647" s="401"/>
      <c r="QC647" s="401"/>
      <c r="QD647" s="401"/>
      <c r="QE647" s="401"/>
      <c r="QF647" s="401"/>
      <c r="QG647" s="401"/>
      <c r="QH647" s="401"/>
      <c r="QI647" s="401"/>
      <c r="QJ647" s="401"/>
      <c r="QK647" s="401"/>
      <c r="QL647" s="401"/>
      <c r="QM647" s="401"/>
      <c r="QN647" s="401"/>
      <c r="QO647" s="401"/>
      <c r="QP647" s="401"/>
      <c r="QQ647" s="401"/>
      <c r="QR647" s="401"/>
      <c r="QS647" s="401"/>
      <c r="QT647" s="401"/>
      <c r="QU647" s="401"/>
      <c r="QV647" s="401"/>
      <c r="QW647" s="401"/>
      <c r="QX647" s="401"/>
      <c r="QY647" s="401"/>
      <c r="QZ647" s="401"/>
      <c r="RA647" s="401"/>
      <c r="RB647" s="401"/>
      <c r="RC647" s="401"/>
      <c r="RD647" s="401"/>
      <c r="RE647" s="401"/>
      <c r="RF647" s="401"/>
      <c r="RG647" s="401"/>
      <c r="RH647" s="401"/>
      <c r="RI647" s="401"/>
      <c r="RJ647" s="401"/>
      <c r="RK647" s="401"/>
      <c r="RL647" s="401"/>
      <c r="RM647" s="401"/>
      <c r="RN647" s="401"/>
      <c r="RO647" s="401"/>
      <c r="RP647" s="401"/>
      <c r="RQ647" s="401"/>
      <c r="RR647" s="401"/>
      <c r="RS647" s="401"/>
      <c r="RT647" s="401"/>
      <c r="RU647" s="401"/>
      <c r="RV647" s="401"/>
      <c r="RW647" s="401"/>
      <c r="RX647" s="401"/>
      <c r="RY647" s="401"/>
      <c r="RZ647" s="401"/>
      <c r="SA647" s="401"/>
      <c r="SB647" s="401"/>
      <c r="SC647" s="401"/>
      <c r="SD647" s="401"/>
      <c r="SE647" s="401"/>
      <c r="SF647" s="401"/>
      <c r="SG647" s="401"/>
      <c r="SH647" s="401"/>
      <c r="SI647" s="401"/>
      <c r="SJ647" s="401"/>
      <c r="SK647" s="401"/>
      <c r="SL647" s="401"/>
      <c r="SM647" s="401"/>
      <c r="SN647" s="401"/>
      <c r="SO647" s="401"/>
      <c r="SP647" s="401"/>
      <c r="SQ647" s="401"/>
      <c r="SR647" s="401"/>
      <c r="SS647" s="401"/>
      <c r="ST647" s="401"/>
      <c r="SU647" s="401"/>
      <c r="SV647" s="401"/>
      <c r="SW647" s="401"/>
      <c r="SX647" s="401"/>
      <c r="SY647" s="401"/>
      <c r="SZ647" s="401"/>
      <c r="TA647" s="401"/>
      <c r="TB647" s="401"/>
      <c r="TC647" s="401"/>
      <c r="TD647" s="401"/>
      <c r="TE647" s="401"/>
      <c r="TF647" s="401"/>
      <c r="TG647" s="401"/>
      <c r="TH647" s="401"/>
      <c r="TI647" s="401"/>
      <c r="TJ647" s="401"/>
      <c r="TK647" s="401"/>
      <c r="TL647" s="401"/>
      <c r="TM647" s="401"/>
      <c r="TN647" s="401"/>
      <c r="TO647" s="401"/>
      <c r="TP647" s="401"/>
      <c r="TQ647" s="401"/>
      <c r="TR647" s="401"/>
      <c r="TS647" s="401"/>
      <c r="TT647" s="401"/>
      <c r="TU647" s="401"/>
      <c r="TV647" s="401"/>
      <c r="TW647" s="401"/>
      <c r="TX647" s="401"/>
      <c r="TY647" s="401"/>
      <c r="TZ647" s="401"/>
      <c r="UA647" s="401"/>
      <c r="UB647" s="401"/>
      <c r="UC647" s="401"/>
      <c r="UD647" s="401"/>
      <c r="UE647" s="401"/>
      <c r="UF647" s="401"/>
      <c r="UG647" s="401"/>
      <c r="UH647" s="401"/>
      <c r="UI647" s="401"/>
      <c r="UJ647" s="401"/>
      <c r="UK647" s="401"/>
      <c r="UL647" s="401"/>
      <c r="UM647" s="401"/>
    </row>
    <row r="648" spans="1:559" s="401" customFormat="1" ht="13.95" customHeight="1">
      <c r="A648" s="953"/>
      <c r="B648" s="468" t="s">
        <v>2126</v>
      </c>
      <c r="C648" s="469" t="s">
        <v>800</v>
      </c>
      <c r="D648" s="469" t="s">
        <v>2161</v>
      </c>
      <c r="E648" s="469" t="s">
        <v>2162</v>
      </c>
      <c r="F648" s="470">
        <v>19.3</v>
      </c>
      <c r="G648" s="470">
        <v>0.51</v>
      </c>
      <c r="H648" s="470">
        <v>1.73</v>
      </c>
      <c r="I648" s="471">
        <f t="shared" ref="I648:L650" si="330">I647</f>
        <v>4</v>
      </c>
      <c r="J648" s="472">
        <f t="shared" si="330"/>
        <v>19.68</v>
      </c>
      <c r="K648" s="472">
        <f t="shared" si="330"/>
        <v>0.99589156036186899</v>
      </c>
      <c r="L648" s="473">
        <f t="shared" si="330"/>
        <v>5.0604245953347005E-2</v>
      </c>
      <c r="M648" s="474">
        <f t="shared" si="305"/>
        <v>0.38156764764822537</v>
      </c>
      <c r="N648" s="475">
        <f t="shared" si="306"/>
        <v>0.35139104257590448</v>
      </c>
      <c r="O648" s="475">
        <f t="shared" si="307"/>
        <v>0.29721791484819104</v>
      </c>
      <c r="P648" s="475">
        <f t="shared" si="308"/>
        <v>0.70278208515180896</v>
      </c>
      <c r="Q648" s="476">
        <f t="shared" si="309"/>
        <v>2.8111283406072358</v>
      </c>
      <c r="R648" s="477"/>
      <c r="S648" s="472"/>
      <c r="T648" s="472"/>
      <c r="U648" s="473"/>
      <c r="V648" s="478">
        <f t="shared" si="310"/>
        <v>0.37999999999999901</v>
      </c>
      <c r="W648" s="478">
        <f t="shared" si="311"/>
        <v>1.383</v>
      </c>
      <c r="X648" s="479">
        <f t="shared" si="312"/>
        <v>1.3773180279804649</v>
      </c>
      <c r="Y648" s="480" t="str">
        <f t="shared" si="313"/>
        <v>Accept</v>
      </c>
      <c r="Z648" s="479">
        <v>1.0780000000000001</v>
      </c>
      <c r="AA648" s="479">
        <f t="shared" ref="AA648:AA653" si="331">Z648*K648</f>
        <v>1.0735711020700949</v>
      </c>
      <c r="AB648" s="481" t="str">
        <f t="shared" ref="AB648:AB653" si="332">IF(V648&gt;AA648, "Reject", "Accept")</f>
        <v>Accept</v>
      </c>
      <c r="AC648" s="481"/>
      <c r="AD648" s="479"/>
      <c r="AE648" s="481"/>
      <c r="AF648" s="464"/>
      <c r="AG648" s="482"/>
      <c r="AH648" s="482"/>
      <c r="AI648" s="483"/>
      <c r="AJ648" s="552"/>
      <c r="AK648" s="552"/>
      <c r="AL648" s="552"/>
    </row>
    <row r="649" spans="1:559" s="401" customFormat="1" ht="13.95" customHeight="1">
      <c r="A649" s="953"/>
      <c r="B649" s="468" t="s">
        <v>2126</v>
      </c>
      <c r="C649" s="469" t="s">
        <v>800</v>
      </c>
      <c r="D649" s="469" t="s">
        <v>2163</v>
      </c>
      <c r="E649" s="469" t="s">
        <v>2164</v>
      </c>
      <c r="F649" s="470">
        <v>19.329999999999998</v>
      </c>
      <c r="G649" s="470">
        <v>0.51</v>
      </c>
      <c r="H649" s="470">
        <v>1.74</v>
      </c>
      <c r="I649" s="471">
        <f t="shared" si="330"/>
        <v>4</v>
      </c>
      <c r="J649" s="472">
        <f t="shared" si="330"/>
        <v>19.68</v>
      </c>
      <c r="K649" s="472">
        <f t="shared" si="330"/>
        <v>0.99589156036186899</v>
      </c>
      <c r="L649" s="473">
        <f t="shared" si="330"/>
        <v>5.0604245953347005E-2</v>
      </c>
      <c r="M649" s="474">
        <f t="shared" si="305"/>
        <v>0.35144388599178888</v>
      </c>
      <c r="N649" s="475">
        <f t="shared" si="306"/>
        <v>0.36262768161217473</v>
      </c>
      <c r="O649" s="475">
        <f t="shared" si="307"/>
        <v>0.27474463677565053</v>
      </c>
      <c r="P649" s="475">
        <f t="shared" si="308"/>
        <v>0.72525536322434947</v>
      </c>
      <c r="Q649" s="476">
        <f t="shared" si="309"/>
        <v>2.9010214528973979</v>
      </c>
      <c r="R649" s="477"/>
      <c r="S649" s="472"/>
      <c r="T649" s="472"/>
      <c r="U649" s="473"/>
      <c r="V649" s="478">
        <f t="shared" si="310"/>
        <v>0.35000000000000142</v>
      </c>
      <c r="W649" s="478">
        <f t="shared" si="311"/>
        <v>1.383</v>
      </c>
      <c r="X649" s="479">
        <f t="shared" si="312"/>
        <v>1.3773180279804649</v>
      </c>
      <c r="Y649" s="480" t="str">
        <f t="shared" si="313"/>
        <v>Accept</v>
      </c>
      <c r="Z649" s="479">
        <v>1.0780000000000001</v>
      </c>
      <c r="AA649" s="479">
        <f t="shared" si="331"/>
        <v>1.0735711020700949</v>
      </c>
      <c r="AB649" s="481" t="str">
        <f t="shared" si="332"/>
        <v>Accept</v>
      </c>
      <c r="AC649" s="481"/>
      <c r="AD649" s="479"/>
      <c r="AE649" s="481"/>
      <c r="AF649" s="464"/>
      <c r="AG649" s="482"/>
      <c r="AH649" s="482"/>
      <c r="AI649" s="483"/>
      <c r="AJ649" s="552"/>
      <c r="AK649" s="552"/>
      <c r="AL649" s="552"/>
    </row>
    <row r="650" spans="1:559" s="501" customFormat="1" ht="13.95" customHeight="1">
      <c r="A650" s="954"/>
      <c r="B650" s="484" t="s">
        <v>2126</v>
      </c>
      <c r="C650" s="485" t="s">
        <v>800</v>
      </c>
      <c r="D650" s="485" t="s">
        <v>2165</v>
      </c>
      <c r="E650" s="485" t="s">
        <v>2166</v>
      </c>
      <c r="F650" s="486">
        <v>18.940000000000001</v>
      </c>
      <c r="G650" s="486">
        <v>0.46</v>
      </c>
      <c r="H650" s="486">
        <v>1.69</v>
      </c>
      <c r="I650" s="487">
        <f t="shared" si="330"/>
        <v>4</v>
      </c>
      <c r="J650" s="488">
        <f t="shared" si="330"/>
        <v>19.68</v>
      </c>
      <c r="K650" s="488">
        <f t="shared" si="330"/>
        <v>0.99589156036186899</v>
      </c>
      <c r="L650" s="489">
        <f t="shared" si="330"/>
        <v>5.0604245953347005E-2</v>
      </c>
      <c r="M650" s="490">
        <f t="shared" si="305"/>
        <v>0.74305278752549186</v>
      </c>
      <c r="N650" s="491">
        <f t="shared" si="306"/>
        <v>0.22872486094558925</v>
      </c>
      <c r="O650" s="491">
        <f t="shared" si="307"/>
        <v>0.5425502781088215</v>
      </c>
      <c r="P650" s="491">
        <f t="shared" si="308"/>
        <v>0.4574497218911785</v>
      </c>
      <c r="Q650" s="492">
        <f t="shared" si="309"/>
        <v>1.829798887564714</v>
      </c>
      <c r="R650" s="493"/>
      <c r="S650" s="488"/>
      <c r="T650" s="488"/>
      <c r="U650" s="489"/>
      <c r="V650" s="494">
        <f t="shared" si="310"/>
        <v>0.73999999999999844</v>
      </c>
      <c r="W650" s="494">
        <f t="shared" si="311"/>
        <v>1.383</v>
      </c>
      <c r="X650" s="495">
        <f t="shared" si="312"/>
        <v>1.3773180279804649</v>
      </c>
      <c r="Y650" s="496" t="str">
        <f t="shared" si="313"/>
        <v>Accept</v>
      </c>
      <c r="Z650" s="479">
        <v>1.0780000000000001</v>
      </c>
      <c r="AA650" s="479">
        <f t="shared" si="331"/>
        <v>1.0735711020700949</v>
      </c>
      <c r="AB650" s="481" t="str">
        <f t="shared" si="332"/>
        <v>Accept</v>
      </c>
      <c r="AC650" s="497"/>
      <c r="AD650" s="495"/>
      <c r="AE650" s="497"/>
      <c r="AF650" s="498"/>
      <c r="AG650" s="499"/>
      <c r="AH650" s="499"/>
      <c r="AI650" s="500"/>
      <c r="AJ650" s="552"/>
      <c r="AK650" s="552"/>
      <c r="AL650" s="552"/>
      <c r="AM650" s="401"/>
      <c r="AN650" s="401"/>
      <c r="AO650" s="401"/>
      <c r="AP650" s="401"/>
      <c r="AQ650" s="401"/>
      <c r="AR650" s="401"/>
      <c r="AS650" s="401"/>
      <c r="AT650" s="401"/>
      <c r="AU650" s="401"/>
      <c r="AV650" s="401"/>
      <c r="AW650" s="401"/>
      <c r="AX650" s="401"/>
      <c r="AY650" s="401"/>
      <c r="AZ650" s="401"/>
      <c r="BA650" s="401"/>
      <c r="BB650" s="401"/>
      <c r="BC650" s="401"/>
      <c r="BD650" s="401"/>
      <c r="BE650" s="401"/>
      <c r="BF650" s="401"/>
      <c r="BG650" s="401"/>
      <c r="BH650" s="401"/>
      <c r="BI650" s="401"/>
      <c r="BJ650" s="401"/>
      <c r="BK650" s="401"/>
      <c r="BL650" s="401"/>
      <c r="BM650" s="401"/>
      <c r="BN650" s="401"/>
      <c r="BO650" s="401"/>
      <c r="BP650" s="401"/>
      <c r="BQ650" s="401"/>
      <c r="BR650" s="401"/>
      <c r="BS650" s="401"/>
      <c r="BT650" s="401"/>
      <c r="BU650" s="401"/>
      <c r="BV650" s="401"/>
      <c r="BW650" s="401"/>
      <c r="BX650" s="401"/>
      <c r="BY650" s="401"/>
      <c r="BZ650" s="401"/>
      <c r="CA650" s="401"/>
      <c r="CB650" s="401"/>
      <c r="CC650" s="401"/>
      <c r="CD650" s="401"/>
      <c r="CE650" s="401"/>
      <c r="CF650" s="401"/>
      <c r="CG650" s="401"/>
      <c r="CH650" s="401"/>
      <c r="CI650" s="401"/>
      <c r="CJ650" s="401"/>
      <c r="CK650" s="401"/>
      <c r="CL650" s="401"/>
      <c r="CM650" s="401"/>
      <c r="CN650" s="401"/>
      <c r="CO650" s="401"/>
      <c r="CP650" s="401"/>
      <c r="CQ650" s="401"/>
      <c r="CR650" s="401"/>
      <c r="CS650" s="401"/>
      <c r="CT650" s="401"/>
      <c r="CU650" s="401"/>
      <c r="CV650" s="401"/>
      <c r="CW650" s="401"/>
      <c r="CX650" s="401"/>
      <c r="CY650" s="401"/>
      <c r="CZ650" s="401"/>
      <c r="DA650" s="401"/>
      <c r="DB650" s="401"/>
      <c r="DC650" s="401"/>
      <c r="DD650" s="401"/>
      <c r="DE650" s="401"/>
      <c r="DF650" s="401"/>
      <c r="DG650" s="401"/>
      <c r="DH650" s="401"/>
      <c r="DI650" s="401"/>
      <c r="DJ650" s="401"/>
      <c r="DK650" s="401"/>
      <c r="DL650" s="401"/>
      <c r="DM650" s="401"/>
      <c r="DN650" s="401"/>
      <c r="DO650" s="401"/>
      <c r="DP650" s="401"/>
      <c r="DQ650" s="401"/>
      <c r="DR650" s="401"/>
      <c r="DS650" s="401"/>
      <c r="DT650" s="401"/>
      <c r="DU650" s="401"/>
      <c r="DV650" s="401"/>
      <c r="DW650" s="401"/>
      <c r="DX650" s="401"/>
      <c r="DY650" s="401"/>
      <c r="DZ650" s="401"/>
      <c r="EA650" s="401"/>
      <c r="EB650" s="401"/>
      <c r="EC650" s="401"/>
      <c r="ED650" s="401"/>
      <c r="EE650" s="401"/>
      <c r="EF650" s="401"/>
      <c r="EG650" s="401"/>
      <c r="EH650" s="401"/>
      <c r="EI650" s="401"/>
      <c r="EJ650" s="401"/>
      <c r="EK650" s="401"/>
      <c r="EL650" s="401"/>
      <c r="EM650" s="401"/>
      <c r="EN650" s="401"/>
      <c r="EO650" s="401"/>
      <c r="EP650" s="401"/>
      <c r="EQ650" s="401"/>
      <c r="ER650" s="401"/>
      <c r="ES650" s="401"/>
      <c r="ET650" s="401"/>
      <c r="EU650" s="401"/>
      <c r="EV650" s="401"/>
      <c r="EW650" s="401"/>
      <c r="EX650" s="401"/>
      <c r="EY650" s="401"/>
      <c r="EZ650" s="401"/>
      <c r="FA650" s="401"/>
      <c r="FB650" s="401"/>
      <c r="FC650" s="401"/>
      <c r="FD650" s="401"/>
      <c r="FE650" s="401"/>
      <c r="FF650" s="401"/>
      <c r="FG650" s="401"/>
      <c r="FH650" s="401"/>
      <c r="FI650" s="401"/>
      <c r="FJ650" s="401"/>
      <c r="FK650" s="401"/>
      <c r="FL650" s="401"/>
      <c r="FM650" s="401"/>
      <c r="FN650" s="401"/>
      <c r="FO650" s="401"/>
      <c r="FP650" s="401"/>
      <c r="FQ650" s="401"/>
      <c r="FR650" s="401"/>
      <c r="FS650" s="401"/>
      <c r="FT650" s="401"/>
      <c r="FU650" s="401"/>
      <c r="FV650" s="401"/>
      <c r="FW650" s="401"/>
      <c r="FX650" s="401"/>
      <c r="FY650" s="401"/>
      <c r="FZ650" s="401"/>
      <c r="GA650" s="401"/>
      <c r="GB650" s="401"/>
      <c r="GC650" s="401"/>
      <c r="GD650" s="401"/>
      <c r="GE650" s="401"/>
      <c r="GF650" s="401"/>
      <c r="GG650" s="401"/>
      <c r="GH650" s="401"/>
      <c r="GI650" s="401"/>
      <c r="GJ650" s="401"/>
      <c r="GK650" s="401"/>
      <c r="GL650" s="401"/>
      <c r="GM650" s="401"/>
      <c r="GN650" s="401"/>
      <c r="GO650" s="401"/>
      <c r="GP650" s="401"/>
      <c r="GQ650" s="401"/>
      <c r="GR650" s="401"/>
      <c r="GS650" s="401"/>
      <c r="GT650" s="401"/>
      <c r="GU650" s="401"/>
      <c r="GV650" s="401"/>
      <c r="GW650" s="401"/>
      <c r="GX650" s="401"/>
      <c r="GY650" s="401"/>
      <c r="GZ650" s="401"/>
      <c r="HA650" s="401"/>
      <c r="HB650" s="401"/>
      <c r="HC650" s="401"/>
      <c r="HD650" s="401"/>
      <c r="HE650" s="401"/>
      <c r="HF650" s="401"/>
      <c r="HG650" s="401"/>
      <c r="HH650" s="401"/>
      <c r="HI650" s="401"/>
      <c r="HJ650" s="401"/>
      <c r="HK650" s="401"/>
      <c r="HL650" s="401"/>
      <c r="HM650" s="401"/>
      <c r="HN650" s="401"/>
      <c r="HO650" s="401"/>
      <c r="HP650" s="401"/>
      <c r="HQ650" s="401"/>
      <c r="HR650" s="401"/>
      <c r="HS650" s="401"/>
      <c r="HT650" s="401"/>
      <c r="HU650" s="401"/>
      <c r="HV650" s="401"/>
      <c r="HW650" s="401"/>
      <c r="HX650" s="401"/>
      <c r="HY650" s="401"/>
      <c r="HZ650" s="401"/>
      <c r="IA650" s="401"/>
      <c r="IB650" s="401"/>
      <c r="IC650" s="401"/>
      <c r="ID650" s="401"/>
      <c r="IE650" s="401"/>
      <c r="IF650" s="401"/>
      <c r="IG650" s="401"/>
      <c r="IH650" s="401"/>
      <c r="II650" s="401"/>
      <c r="IJ650" s="401"/>
      <c r="IK650" s="401"/>
      <c r="IL650" s="401"/>
      <c r="IM650" s="401"/>
      <c r="IN650" s="401"/>
      <c r="IO650" s="401"/>
      <c r="IP650" s="401"/>
      <c r="IQ650" s="401"/>
      <c r="IR650" s="401"/>
      <c r="IS650" s="401"/>
      <c r="IT650" s="401"/>
      <c r="IU650" s="401"/>
      <c r="IV650" s="401"/>
      <c r="IW650" s="401"/>
      <c r="IX650" s="401"/>
      <c r="IY650" s="401"/>
      <c r="IZ650" s="401"/>
      <c r="JA650" s="401"/>
      <c r="JB650" s="401"/>
      <c r="JC650" s="401"/>
      <c r="JD650" s="401"/>
      <c r="JE650" s="401"/>
      <c r="JF650" s="401"/>
      <c r="JG650" s="401"/>
      <c r="JH650" s="401"/>
      <c r="JI650" s="401"/>
      <c r="JJ650" s="401"/>
      <c r="JK650" s="401"/>
      <c r="JL650" s="401"/>
      <c r="JM650" s="401"/>
      <c r="JN650" s="401"/>
      <c r="JO650" s="401"/>
      <c r="JP650" s="401"/>
      <c r="JQ650" s="401"/>
      <c r="JR650" s="401"/>
      <c r="JS650" s="401"/>
      <c r="JT650" s="401"/>
      <c r="JU650" s="401"/>
      <c r="JV650" s="401"/>
      <c r="JW650" s="401"/>
      <c r="JX650" s="401"/>
      <c r="JY650" s="401"/>
      <c r="JZ650" s="401"/>
      <c r="KA650" s="401"/>
      <c r="KB650" s="401"/>
      <c r="KC650" s="401"/>
      <c r="KD650" s="401"/>
      <c r="KE650" s="401"/>
      <c r="KF650" s="401"/>
      <c r="KG650" s="401"/>
      <c r="KH650" s="401"/>
      <c r="KI650" s="401"/>
      <c r="KJ650" s="401"/>
      <c r="KK650" s="401"/>
      <c r="KL650" s="401"/>
      <c r="KM650" s="401"/>
      <c r="KN650" s="401"/>
      <c r="KO650" s="401"/>
      <c r="KP650" s="401"/>
      <c r="KQ650" s="401"/>
      <c r="KR650" s="401"/>
      <c r="KS650" s="401"/>
      <c r="KT650" s="401"/>
      <c r="KU650" s="401"/>
      <c r="KV650" s="401"/>
      <c r="KW650" s="401"/>
      <c r="KX650" s="401"/>
      <c r="KY650" s="401"/>
      <c r="KZ650" s="401"/>
      <c r="LA650" s="401"/>
      <c r="LB650" s="401"/>
      <c r="LC650" s="401"/>
      <c r="LD650" s="401"/>
      <c r="LE650" s="401"/>
      <c r="LF650" s="401"/>
      <c r="LG650" s="401"/>
      <c r="LH650" s="401"/>
      <c r="LI650" s="401"/>
      <c r="LJ650" s="401"/>
      <c r="LK650" s="401"/>
      <c r="LL650" s="401"/>
      <c r="LM650" s="401"/>
      <c r="LN650" s="401"/>
      <c r="LO650" s="401"/>
      <c r="LP650" s="401"/>
      <c r="LQ650" s="401"/>
      <c r="LR650" s="401"/>
      <c r="LS650" s="401"/>
      <c r="LT650" s="401"/>
      <c r="LU650" s="401"/>
      <c r="LV650" s="401"/>
      <c r="LW650" s="401"/>
      <c r="LX650" s="401"/>
      <c r="LY650" s="401"/>
      <c r="LZ650" s="401"/>
      <c r="MA650" s="401"/>
      <c r="MB650" s="401"/>
      <c r="MC650" s="401"/>
      <c r="MD650" s="401"/>
      <c r="ME650" s="401"/>
      <c r="MF650" s="401"/>
      <c r="MG650" s="401"/>
      <c r="MH650" s="401"/>
      <c r="MI650" s="401"/>
      <c r="MJ650" s="401"/>
      <c r="MK650" s="401"/>
      <c r="ML650" s="401"/>
      <c r="MM650" s="401"/>
      <c r="MN650" s="401"/>
      <c r="MO650" s="401"/>
      <c r="MP650" s="401"/>
      <c r="MQ650" s="401"/>
      <c r="MR650" s="401"/>
      <c r="MS650" s="401"/>
      <c r="MT650" s="401"/>
      <c r="MU650" s="401"/>
      <c r="MV650" s="401"/>
      <c r="MW650" s="401"/>
      <c r="MX650" s="401"/>
      <c r="MY650" s="401"/>
      <c r="MZ650" s="401"/>
      <c r="NA650" s="401"/>
      <c r="NB650" s="401"/>
      <c r="NC650" s="401"/>
      <c r="ND650" s="401"/>
      <c r="NE650" s="401"/>
      <c r="NF650" s="401"/>
      <c r="NG650" s="401"/>
      <c r="NH650" s="401"/>
      <c r="NI650" s="401"/>
      <c r="NJ650" s="401"/>
      <c r="NK650" s="401"/>
      <c r="NL650" s="401"/>
      <c r="NM650" s="401"/>
      <c r="NN650" s="401"/>
      <c r="NO650" s="401"/>
      <c r="NP650" s="401"/>
      <c r="NQ650" s="401"/>
      <c r="NR650" s="401"/>
      <c r="NS650" s="401"/>
      <c r="NT650" s="401"/>
      <c r="NU650" s="401"/>
      <c r="NV650" s="401"/>
      <c r="NW650" s="401"/>
      <c r="NX650" s="401"/>
      <c r="NY650" s="401"/>
      <c r="NZ650" s="401"/>
      <c r="OA650" s="401"/>
      <c r="OB650" s="401"/>
      <c r="OC650" s="401"/>
      <c r="OD650" s="401"/>
      <c r="OE650" s="401"/>
      <c r="OF650" s="401"/>
      <c r="OG650" s="401"/>
      <c r="OH650" s="401"/>
      <c r="OI650" s="401"/>
      <c r="OJ650" s="401"/>
      <c r="OK650" s="401"/>
      <c r="OL650" s="401"/>
      <c r="OM650" s="401"/>
      <c r="ON650" s="401"/>
      <c r="OO650" s="401"/>
      <c r="OP650" s="401"/>
      <c r="OQ650" s="401"/>
      <c r="OR650" s="401"/>
      <c r="OS650" s="401"/>
      <c r="OT650" s="401"/>
      <c r="OU650" s="401"/>
      <c r="OV650" s="401"/>
      <c r="OW650" s="401"/>
      <c r="OX650" s="401"/>
      <c r="OY650" s="401"/>
      <c r="OZ650" s="401"/>
      <c r="PA650" s="401"/>
      <c r="PB650" s="401"/>
      <c r="PC650" s="401"/>
      <c r="PD650" s="401"/>
      <c r="PE650" s="401"/>
      <c r="PF650" s="401"/>
      <c r="PG650" s="401"/>
      <c r="PH650" s="401"/>
      <c r="PI650" s="401"/>
      <c r="PJ650" s="401"/>
      <c r="PK650" s="401"/>
      <c r="PL650" s="401"/>
      <c r="PM650" s="401"/>
      <c r="PN650" s="401"/>
      <c r="PO650" s="401"/>
      <c r="PP650" s="401"/>
      <c r="PQ650" s="401"/>
      <c r="PR650" s="401"/>
      <c r="PS650" s="401"/>
      <c r="PT650" s="401"/>
      <c r="PU650" s="401"/>
      <c r="PV650" s="401"/>
      <c r="PW650" s="401"/>
      <c r="PX650" s="401"/>
      <c r="PY650" s="401"/>
      <c r="PZ650" s="401"/>
      <c r="QA650" s="401"/>
      <c r="QB650" s="401"/>
      <c r="QC650" s="401"/>
      <c r="QD650" s="401"/>
      <c r="QE650" s="401"/>
      <c r="QF650" s="401"/>
      <c r="QG650" s="401"/>
      <c r="QH650" s="401"/>
      <c r="QI650" s="401"/>
      <c r="QJ650" s="401"/>
      <c r="QK650" s="401"/>
      <c r="QL650" s="401"/>
      <c r="QM650" s="401"/>
      <c r="QN650" s="401"/>
      <c r="QO650" s="401"/>
      <c r="QP650" s="401"/>
      <c r="QQ650" s="401"/>
      <c r="QR650" s="401"/>
      <c r="QS650" s="401"/>
      <c r="QT650" s="401"/>
      <c r="QU650" s="401"/>
      <c r="QV650" s="401"/>
      <c r="QW650" s="401"/>
      <c r="QX650" s="401"/>
      <c r="QY650" s="401"/>
      <c r="QZ650" s="401"/>
      <c r="RA650" s="401"/>
      <c r="RB650" s="401"/>
      <c r="RC650" s="401"/>
      <c r="RD650" s="401"/>
      <c r="RE650" s="401"/>
      <c r="RF650" s="401"/>
      <c r="RG650" s="401"/>
      <c r="RH650" s="401"/>
      <c r="RI650" s="401"/>
      <c r="RJ650" s="401"/>
      <c r="RK650" s="401"/>
      <c r="RL650" s="401"/>
      <c r="RM650" s="401"/>
      <c r="RN650" s="401"/>
      <c r="RO650" s="401"/>
      <c r="RP650" s="401"/>
      <c r="RQ650" s="401"/>
      <c r="RR650" s="401"/>
      <c r="RS650" s="401"/>
      <c r="RT650" s="401"/>
      <c r="RU650" s="401"/>
      <c r="RV650" s="401"/>
      <c r="RW650" s="401"/>
      <c r="RX650" s="401"/>
      <c r="RY650" s="401"/>
      <c r="RZ650" s="401"/>
      <c r="SA650" s="401"/>
      <c r="SB650" s="401"/>
      <c r="SC650" s="401"/>
      <c r="SD650" s="401"/>
      <c r="SE650" s="401"/>
      <c r="SF650" s="401"/>
      <c r="SG650" s="401"/>
      <c r="SH650" s="401"/>
      <c r="SI650" s="401"/>
      <c r="SJ650" s="401"/>
      <c r="SK650" s="401"/>
      <c r="SL650" s="401"/>
      <c r="SM650" s="401"/>
      <c r="SN650" s="401"/>
      <c r="SO650" s="401"/>
      <c r="SP650" s="401"/>
      <c r="SQ650" s="401"/>
      <c r="SR650" s="401"/>
      <c r="SS650" s="401"/>
      <c r="ST650" s="401"/>
      <c r="SU650" s="401"/>
      <c r="SV650" s="401"/>
      <c r="SW650" s="401"/>
      <c r="SX650" s="401"/>
      <c r="SY650" s="401"/>
      <c r="SZ650" s="401"/>
      <c r="TA650" s="401"/>
      <c r="TB650" s="401"/>
      <c r="TC650" s="401"/>
      <c r="TD650" s="401"/>
      <c r="TE650" s="401"/>
      <c r="TF650" s="401"/>
      <c r="TG650" s="401"/>
      <c r="TH650" s="401"/>
      <c r="TI650" s="401"/>
      <c r="TJ650" s="401"/>
      <c r="TK650" s="401"/>
      <c r="TL650" s="401"/>
      <c r="TM650" s="401"/>
      <c r="TN650" s="401"/>
      <c r="TO650" s="401"/>
      <c r="TP650" s="401"/>
      <c r="TQ650" s="401"/>
      <c r="TR650" s="401"/>
      <c r="TS650" s="401"/>
      <c r="TT650" s="401"/>
      <c r="TU650" s="401"/>
      <c r="TV650" s="401"/>
      <c r="TW650" s="401"/>
      <c r="TX650" s="401"/>
      <c r="TY650" s="401"/>
      <c r="TZ650" s="401"/>
      <c r="UA650" s="401"/>
      <c r="UB650" s="401"/>
      <c r="UC650" s="401"/>
      <c r="UD650" s="401"/>
      <c r="UE650" s="401"/>
      <c r="UF650" s="401"/>
      <c r="UG650" s="401"/>
      <c r="UH650" s="401"/>
      <c r="UI650" s="401"/>
      <c r="UJ650" s="401"/>
      <c r="UK650" s="401"/>
      <c r="UL650" s="401"/>
      <c r="UM650" s="401"/>
    </row>
    <row r="651" spans="1:559" s="467" customFormat="1" ht="13.95" customHeight="1">
      <c r="A651" s="952" t="s">
        <v>1967</v>
      </c>
      <c r="B651" s="450" t="s">
        <v>2994</v>
      </c>
      <c r="C651" s="451" t="s">
        <v>703</v>
      </c>
      <c r="D651" s="451" t="s">
        <v>2167</v>
      </c>
      <c r="E651" s="451" t="s">
        <v>2168</v>
      </c>
      <c r="F651" s="452">
        <v>54.12</v>
      </c>
      <c r="G651" s="452">
        <v>2.0299999999999998</v>
      </c>
      <c r="H651" s="452">
        <v>5.1100000000000003</v>
      </c>
      <c r="I651" s="453">
        <f>COUNT(F651:F654)</f>
        <v>4</v>
      </c>
      <c r="J651" s="458">
        <f>AVERAGE(F651:F654)</f>
        <v>63.724999999999994</v>
      </c>
      <c r="K651" s="458">
        <f>STDEV(F651:F654)</f>
        <v>10.61122832977725</v>
      </c>
      <c r="L651" s="459">
        <f>K651/J651</f>
        <v>0.16651594083604945</v>
      </c>
      <c r="M651" s="454">
        <f t="shared" si="305"/>
        <v>0.90517324681878975</v>
      </c>
      <c r="N651" s="455">
        <f t="shared" si="306"/>
        <v>0.18268680632097531</v>
      </c>
      <c r="O651" s="455">
        <f t="shared" si="307"/>
        <v>0.63462638735804933</v>
      </c>
      <c r="P651" s="455">
        <f t="shared" si="308"/>
        <v>0.36537361264195062</v>
      </c>
      <c r="Q651" s="456">
        <f t="shared" si="309"/>
        <v>1.4614944505678025</v>
      </c>
      <c r="R651" s="457">
        <f>COUNT(F651:F654)</f>
        <v>4</v>
      </c>
      <c r="S651" s="458">
        <f>AVERAGE(F651:F654)</f>
        <v>63.724999999999994</v>
      </c>
      <c r="T651" s="458">
        <f>STDEV(F651:F654)</f>
        <v>10.61122832977725</v>
      </c>
      <c r="U651" s="459">
        <f>T651/S651</f>
        <v>0.16651594083604945</v>
      </c>
      <c r="V651" s="460">
        <f t="shared" si="310"/>
        <v>9.6049999999999969</v>
      </c>
      <c r="W651" s="460">
        <f t="shared" si="311"/>
        <v>1.383</v>
      </c>
      <c r="X651" s="461">
        <f t="shared" si="312"/>
        <v>14.675328780081935</v>
      </c>
      <c r="Y651" s="462" t="str">
        <f t="shared" si="313"/>
        <v>Accept</v>
      </c>
      <c r="Z651" s="479">
        <v>1.0780000000000001</v>
      </c>
      <c r="AA651" s="479">
        <f t="shared" si="331"/>
        <v>11.438904139499876</v>
      </c>
      <c r="AB651" s="481" t="str">
        <f t="shared" si="332"/>
        <v>Accept</v>
      </c>
      <c r="AC651" s="463"/>
      <c r="AD651" s="461"/>
      <c r="AE651" s="463"/>
      <c r="AF651" s="464">
        <f>COUNT(F651:F653)</f>
        <v>3</v>
      </c>
      <c r="AG651" s="465">
        <f>AVERAGE(F651:F653)</f>
        <v>58.73</v>
      </c>
      <c r="AH651" s="465">
        <f>STDEV(F651:F653)</f>
        <v>4.3814495318330469</v>
      </c>
      <c r="AI651" s="466">
        <f>AH651/AG651</f>
        <v>7.4603261226511952E-2</v>
      </c>
      <c r="AJ651" s="552"/>
      <c r="AK651" s="552"/>
      <c r="AL651" s="552"/>
      <c r="AM651" s="401"/>
      <c r="AN651" s="401"/>
      <c r="AO651" s="401"/>
      <c r="AP651" s="401"/>
      <c r="AQ651" s="401"/>
      <c r="AR651" s="401"/>
      <c r="AS651" s="401"/>
      <c r="AT651" s="401"/>
      <c r="AU651" s="401"/>
      <c r="AV651" s="401"/>
      <c r="AW651" s="401"/>
      <c r="AX651" s="401"/>
      <c r="AY651" s="401"/>
      <c r="AZ651" s="401"/>
      <c r="BA651" s="401"/>
      <c r="BB651" s="401"/>
      <c r="BC651" s="401"/>
      <c r="BD651" s="401"/>
      <c r="BE651" s="401"/>
      <c r="BF651" s="401"/>
      <c r="BG651" s="401"/>
      <c r="BH651" s="401"/>
      <c r="BI651" s="401"/>
      <c r="BJ651" s="401"/>
      <c r="BK651" s="401"/>
      <c r="BL651" s="401"/>
      <c r="BM651" s="401"/>
      <c r="BN651" s="401"/>
      <c r="BO651" s="401"/>
      <c r="BP651" s="401"/>
      <c r="BQ651" s="401"/>
      <c r="BR651" s="401"/>
      <c r="BS651" s="401"/>
      <c r="BT651" s="401"/>
      <c r="BU651" s="401"/>
      <c r="BV651" s="401"/>
      <c r="BW651" s="401"/>
      <c r="BX651" s="401"/>
      <c r="BY651" s="401"/>
      <c r="BZ651" s="401"/>
      <c r="CA651" s="401"/>
      <c r="CB651" s="401"/>
      <c r="CC651" s="401"/>
      <c r="CD651" s="401"/>
      <c r="CE651" s="401"/>
      <c r="CF651" s="401"/>
      <c r="CG651" s="401"/>
      <c r="CH651" s="401"/>
      <c r="CI651" s="401"/>
      <c r="CJ651" s="401"/>
      <c r="CK651" s="401"/>
      <c r="CL651" s="401"/>
      <c r="CM651" s="401"/>
      <c r="CN651" s="401"/>
      <c r="CO651" s="401"/>
      <c r="CP651" s="401"/>
      <c r="CQ651" s="401"/>
      <c r="CR651" s="401"/>
      <c r="CS651" s="401"/>
      <c r="CT651" s="401"/>
      <c r="CU651" s="401"/>
      <c r="CV651" s="401"/>
      <c r="CW651" s="401"/>
      <c r="CX651" s="401"/>
      <c r="CY651" s="401"/>
      <c r="CZ651" s="401"/>
      <c r="DA651" s="401"/>
      <c r="DB651" s="401"/>
      <c r="DC651" s="401"/>
      <c r="DD651" s="401"/>
      <c r="DE651" s="401"/>
      <c r="DF651" s="401"/>
      <c r="DG651" s="401"/>
      <c r="DH651" s="401"/>
      <c r="DI651" s="401"/>
      <c r="DJ651" s="401"/>
      <c r="DK651" s="401"/>
      <c r="DL651" s="401"/>
      <c r="DM651" s="401"/>
      <c r="DN651" s="401"/>
      <c r="DO651" s="401"/>
      <c r="DP651" s="401"/>
      <c r="DQ651" s="401"/>
      <c r="DR651" s="401"/>
      <c r="DS651" s="401"/>
      <c r="DT651" s="401"/>
      <c r="DU651" s="401"/>
      <c r="DV651" s="401"/>
      <c r="DW651" s="401"/>
      <c r="DX651" s="401"/>
      <c r="DY651" s="401"/>
      <c r="DZ651" s="401"/>
      <c r="EA651" s="401"/>
      <c r="EB651" s="401"/>
      <c r="EC651" s="401"/>
      <c r="ED651" s="401"/>
      <c r="EE651" s="401"/>
      <c r="EF651" s="401"/>
      <c r="EG651" s="401"/>
      <c r="EH651" s="401"/>
      <c r="EI651" s="401"/>
      <c r="EJ651" s="401"/>
      <c r="EK651" s="401"/>
      <c r="EL651" s="401"/>
      <c r="EM651" s="401"/>
      <c r="EN651" s="401"/>
      <c r="EO651" s="401"/>
      <c r="EP651" s="401"/>
      <c r="EQ651" s="401"/>
      <c r="ER651" s="401"/>
      <c r="ES651" s="401"/>
      <c r="ET651" s="401"/>
      <c r="EU651" s="401"/>
      <c r="EV651" s="401"/>
      <c r="EW651" s="401"/>
      <c r="EX651" s="401"/>
      <c r="EY651" s="401"/>
      <c r="EZ651" s="401"/>
      <c r="FA651" s="401"/>
      <c r="FB651" s="401"/>
      <c r="FC651" s="401"/>
      <c r="FD651" s="401"/>
      <c r="FE651" s="401"/>
      <c r="FF651" s="401"/>
      <c r="FG651" s="401"/>
      <c r="FH651" s="401"/>
      <c r="FI651" s="401"/>
      <c r="FJ651" s="401"/>
      <c r="FK651" s="401"/>
      <c r="FL651" s="401"/>
      <c r="FM651" s="401"/>
      <c r="FN651" s="401"/>
      <c r="FO651" s="401"/>
      <c r="FP651" s="401"/>
      <c r="FQ651" s="401"/>
      <c r="FR651" s="401"/>
      <c r="FS651" s="401"/>
      <c r="FT651" s="401"/>
      <c r="FU651" s="401"/>
      <c r="FV651" s="401"/>
      <c r="FW651" s="401"/>
      <c r="FX651" s="401"/>
      <c r="FY651" s="401"/>
      <c r="FZ651" s="401"/>
      <c r="GA651" s="401"/>
      <c r="GB651" s="401"/>
      <c r="GC651" s="401"/>
      <c r="GD651" s="401"/>
      <c r="GE651" s="401"/>
      <c r="GF651" s="401"/>
      <c r="GG651" s="401"/>
      <c r="GH651" s="401"/>
      <c r="GI651" s="401"/>
      <c r="GJ651" s="401"/>
      <c r="GK651" s="401"/>
      <c r="GL651" s="401"/>
      <c r="GM651" s="401"/>
      <c r="GN651" s="401"/>
      <c r="GO651" s="401"/>
      <c r="GP651" s="401"/>
      <c r="GQ651" s="401"/>
      <c r="GR651" s="401"/>
      <c r="GS651" s="401"/>
      <c r="GT651" s="401"/>
      <c r="GU651" s="401"/>
      <c r="GV651" s="401"/>
      <c r="GW651" s="401"/>
      <c r="GX651" s="401"/>
      <c r="GY651" s="401"/>
      <c r="GZ651" s="401"/>
      <c r="HA651" s="401"/>
      <c r="HB651" s="401"/>
      <c r="HC651" s="401"/>
      <c r="HD651" s="401"/>
      <c r="HE651" s="401"/>
      <c r="HF651" s="401"/>
      <c r="HG651" s="401"/>
      <c r="HH651" s="401"/>
      <c r="HI651" s="401"/>
      <c r="HJ651" s="401"/>
      <c r="HK651" s="401"/>
      <c r="HL651" s="401"/>
      <c r="HM651" s="401"/>
      <c r="HN651" s="401"/>
      <c r="HO651" s="401"/>
      <c r="HP651" s="401"/>
      <c r="HQ651" s="401"/>
      <c r="HR651" s="401"/>
      <c r="HS651" s="401"/>
      <c r="HT651" s="401"/>
      <c r="HU651" s="401"/>
      <c r="HV651" s="401"/>
      <c r="HW651" s="401"/>
      <c r="HX651" s="401"/>
      <c r="HY651" s="401"/>
      <c r="HZ651" s="401"/>
      <c r="IA651" s="401"/>
      <c r="IB651" s="401"/>
      <c r="IC651" s="401"/>
      <c r="ID651" s="401"/>
      <c r="IE651" s="401"/>
      <c r="IF651" s="401"/>
      <c r="IG651" s="401"/>
      <c r="IH651" s="401"/>
      <c r="II651" s="401"/>
      <c r="IJ651" s="401"/>
      <c r="IK651" s="401"/>
      <c r="IL651" s="401"/>
      <c r="IM651" s="401"/>
      <c r="IN651" s="401"/>
      <c r="IO651" s="401"/>
      <c r="IP651" s="401"/>
      <c r="IQ651" s="401"/>
      <c r="IR651" s="401"/>
      <c r="IS651" s="401"/>
      <c r="IT651" s="401"/>
      <c r="IU651" s="401"/>
      <c r="IV651" s="401"/>
      <c r="IW651" s="401"/>
      <c r="IX651" s="401"/>
      <c r="IY651" s="401"/>
      <c r="IZ651" s="401"/>
      <c r="JA651" s="401"/>
      <c r="JB651" s="401"/>
      <c r="JC651" s="401"/>
      <c r="JD651" s="401"/>
      <c r="JE651" s="401"/>
      <c r="JF651" s="401"/>
      <c r="JG651" s="401"/>
      <c r="JH651" s="401"/>
      <c r="JI651" s="401"/>
      <c r="JJ651" s="401"/>
      <c r="JK651" s="401"/>
      <c r="JL651" s="401"/>
      <c r="JM651" s="401"/>
      <c r="JN651" s="401"/>
      <c r="JO651" s="401"/>
      <c r="JP651" s="401"/>
      <c r="JQ651" s="401"/>
      <c r="JR651" s="401"/>
      <c r="JS651" s="401"/>
      <c r="JT651" s="401"/>
      <c r="JU651" s="401"/>
      <c r="JV651" s="401"/>
      <c r="JW651" s="401"/>
      <c r="JX651" s="401"/>
      <c r="JY651" s="401"/>
      <c r="JZ651" s="401"/>
      <c r="KA651" s="401"/>
      <c r="KB651" s="401"/>
      <c r="KC651" s="401"/>
      <c r="KD651" s="401"/>
      <c r="KE651" s="401"/>
      <c r="KF651" s="401"/>
      <c r="KG651" s="401"/>
      <c r="KH651" s="401"/>
      <c r="KI651" s="401"/>
      <c r="KJ651" s="401"/>
      <c r="KK651" s="401"/>
      <c r="KL651" s="401"/>
      <c r="KM651" s="401"/>
      <c r="KN651" s="401"/>
      <c r="KO651" s="401"/>
      <c r="KP651" s="401"/>
      <c r="KQ651" s="401"/>
      <c r="KR651" s="401"/>
      <c r="KS651" s="401"/>
      <c r="KT651" s="401"/>
      <c r="KU651" s="401"/>
      <c r="KV651" s="401"/>
      <c r="KW651" s="401"/>
      <c r="KX651" s="401"/>
      <c r="KY651" s="401"/>
      <c r="KZ651" s="401"/>
      <c r="LA651" s="401"/>
      <c r="LB651" s="401"/>
      <c r="LC651" s="401"/>
      <c r="LD651" s="401"/>
      <c r="LE651" s="401"/>
      <c r="LF651" s="401"/>
      <c r="LG651" s="401"/>
      <c r="LH651" s="401"/>
      <c r="LI651" s="401"/>
      <c r="LJ651" s="401"/>
      <c r="LK651" s="401"/>
      <c r="LL651" s="401"/>
      <c r="LM651" s="401"/>
      <c r="LN651" s="401"/>
      <c r="LO651" s="401"/>
      <c r="LP651" s="401"/>
      <c r="LQ651" s="401"/>
      <c r="LR651" s="401"/>
      <c r="LS651" s="401"/>
      <c r="LT651" s="401"/>
      <c r="LU651" s="401"/>
      <c r="LV651" s="401"/>
      <c r="LW651" s="401"/>
      <c r="LX651" s="401"/>
      <c r="LY651" s="401"/>
      <c r="LZ651" s="401"/>
      <c r="MA651" s="401"/>
      <c r="MB651" s="401"/>
      <c r="MC651" s="401"/>
      <c r="MD651" s="401"/>
      <c r="ME651" s="401"/>
      <c r="MF651" s="401"/>
      <c r="MG651" s="401"/>
      <c r="MH651" s="401"/>
      <c r="MI651" s="401"/>
      <c r="MJ651" s="401"/>
      <c r="MK651" s="401"/>
      <c r="ML651" s="401"/>
      <c r="MM651" s="401"/>
      <c r="MN651" s="401"/>
      <c r="MO651" s="401"/>
      <c r="MP651" s="401"/>
      <c r="MQ651" s="401"/>
      <c r="MR651" s="401"/>
      <c r="MS651" s="401"/>
      <c r="MT651" s="401"/>
      <c r="MU651" s="401"/>
      <c r="MV651" s="401"/>
      <c r="MW651" s="401"/>
      <c r="MX651" s="401"/>
      <c r="MY651" s="401"/>
      <c r="MZ651" s="401"/>
      <c r="NA651" s="401"/>
      <c r="NB651" s="401"/>
      <c r="NC651" s="401"/>
      <c r="ND651" s="401"/>
      <c r="NE651" s="401"/>
      <c r="NF651" s="401"/>
      <c r="NG651" s="401"/>
      <c r="NH651" s="401"/>
      <c r="NI651" s="401"/>
      <c r="NJ651" s="401"/>
      <c r="NK651" s="401"/>
      <c r="NL651" s="401"/>
      <c r="NM651" s="401"/>
      <c r="NN651" s="401"/>
      <c r="NO651" s="401"/>
      <c r="NP651" s="401"/>
      <c r="NQ651" s="401"/>
      <c r="NR651" s="401"/>
      <c r="NS651" s="401"/>
      <c r="NT651" s="401"/>
      <c r="NU651" s="401"/>
      <c r="NV651" s="401"/>
      <c r="NW651" s="401"/>
      <c r="NX651" s="401"/>
      <c r="NY651" s="401"/>
      <c r="NZ651" s="401"/>
      <c r="OA651" s="401"/>
      <c r="OB651" s="401"/>
      <c r="OC651" s="401"/>
      <c r="OD651" s="401"/>
      <c r="OE651" s="401"/>
      <c r="OF651" s="401"/>
      <c r="OG651" s="401"/>
      <c r="OH651" s="401"/>
      <c r="OI651" s="401"/>
      <c r="OJ651" s="401"/>
      <c r="OK651" s="401"/>
      <c r="OL651" s="401"/>
      <c r="OM651" s="401"/>
      <c r="ON651" s="401"/>
      <c r="OO651" s="401"/>
      <c r="OP651" s="401"/>
      <c r="OQ651" s="401"/>
      <c r="OR651" s="401"/>
      <c r="OS651" s="401"/>
      <c r="OT651" s="401"/>
      <c r="OU651" s="401"/>
      <c r="OV651" s="401"/>
      <c r="OW651" s="401"/>
      <c r="OX651" s="401"/>
      <c r="OY651" s="401"/>
      <c r="OZ651" s="401"/>
      <c r="PA651" s="401"/>
      <c r="PB651" s="401"/>
      <c r="PC651" s="401"/>
      <c r="PD651" s="401"/>
      <c r="PE651" s="401"/>
      <c r="PF651" s="401"/>
      <c r="PG651" s="401"/>
      <c r="PH651" s="401"/>
      <c r="PI651" s="401"/>
      <c r="PJ651" s="401"/>
      <c r="PK651" s="401"/>
      <c r="PL651" s="401"/>
      <c r="PM651" s="401"/>
      <c r="PN651" s="401"/>
      <c r="PO651" s="401"/>
      <c r="PP651" s="401"/>
      <c r="PQ651" s="401"/>
      <c r="PR651" s="401"/>
      <c r="PS651" s="401"/>
      <c r="PT651" s="401"/>
      <c r="PU651" s="401"/>
      <c r="PV651" s="401"/>
      <c r="PW651" s="401"/>
      <c r="PX651" s="401"/>
      <c r="PY651" s="401"/>
      <c r="PZ651" s="401"/>
      <c r="QA651" s="401"/>
      <c r="QB651" s="401"/>
      <c r="QC651" s="401"/>
      <c r="QD651" s="401"/>
      <c r="QE651" s="401"/>
      <c r="QF651" s="401"/>
      <c r="QG651" s="401"/>
      <c r="QH651" s="401"/>
      <c r="QI651" s="401"/>
      <c r="QJ651" s="401"/>
      <c r="QK651" s="401"/>
      <c r="QL651" s="401"/>
      <c r="QM651" s="401"/>
      <c r="QN651" s="401"/>
      <c r="QO651" s="401"/>
      <c r="QP651" s="401"/>
      <c r="QQ651" s="401"/>
      <c r="QR651" s="401"/>
      <c r="QS651" s="401"/>
      <c r="QT651" s="401"/>
      <c r="QU651" s="401"/>
      <c r="QV651" s="401"/>
      <c r="QW651" s="401"/>
      <c r="QX651" s="401"/>
      <c r="QY651" s="401"/>
      <c r="QZ651" s="401"/>
      <c r="RA651" s="401"/>
      <c r="RB651" s="401"/>
      <c r="RC651" s="401"/>
      <c r="RD651" s="401"/>
      <c r="RE651" s="401"/>
      <c r="RF651" s="401"/>
      <c r="RG651" s="401"/>
      <c r="RH651" s="401"/>
      <c r="RI651" s="401"/>
      <c r="RJ651" s="401"/>
      <c r="RK651" s="401"/>
      <c r="RL651" s="401"/>
      <c r="RM651" s="401"/>
      <c r="RN651" s="401"/>
      <c r="RO651" s="401"/>
      <c r="RP651" s="401"/>
      <c r="RQ651" s="401"/>
      <c r="RR651" s="401"/>
      <c r="RS651" s="401"/>
      <c r="RT651" s="401"/>
      <c r="RU651" s="401"/>
      <c r="RV651" s="401"/>
      <c r="RW651" s="401"/>
      <c r="RX651" s="401"/>
      <c r="RY651" s="401"/>
      <c r="RZ651" s="401"/>
      <c r="SA651" s="401"/>
      <c r="SB651" s="401"/>
      <c r="SC651" s="401"/>
      <c r="SD651" s="401"/>
      <c r="SE651" s="401"/>
      <c r="SF651" s="401"/>
      <c r="SG651" s="401"/>
      <c r="SH651" s="401"/>
      <c r="SI651" s="401"/>
      <c r="SJ651" s="401"/>
      <c r="SK651" s="401"/>
      <c r="SL651" s="401"/>
      <c r="SM651" s="401"/>
      <c r="SN651" s="401"/>
      <c r="SO651" s="401"/>
      <c r="SP651" s="401"/>
      <c r="SQ651" s="401"/>
      <c r="SR651" s="401"/>
      <c r="SS651" s="401"/>
      <c r="ST651" s="401"/>
      <c r="SU651" s="401"/>
      <c r="SV651" s="401"/>
      <c r="SW651" s="401"/>
      <c r="SX651" s="401"/>
      <c r="SY651" s="401"/>
      <c r="SZ651" s="401"/>
      <c r="TA651" s="401"/>
      <c r="TB651" s="401"/>
      <c r="TC651" s="401"/>
      <c r="TD651" s="401"/>
      <c r="TE651" s="401"/>
      <c r="TF651" s="401"/>
      <c r="TG651" s="401"/>
      <c r="TH651" s="401"/>
      <c r="TI651" s="401"/>
      <c r="TJ651" s="401"/>
      <c r="TK651" s="401"/>
      <c r="TL651" s="401"/>
      <c r="TM651" s="401"/>
      <c r="TN651" s="401"/>
      <c r="TO651" s="401"/>
      <c r="TP651" s="401"/>
      <c r="TQ651" s="401"/>
      <c r="TR651" s="401"/>
      <c r="TS651" s="401"/>
      <c r="TT651" s="401"/>
      <c r="TU651" s="401"/>
      <c r="TV651" s="401"/>
      <c r="TW651" s="401"/>
      <c r="TX651" s="401"/>
      <c r="TY651" s="401"/>
      <c r="TZ651" s="401"/>
      <c r="UA651" s="401"/>
      <c r="UB651" s="401"/>
      <c r="UC651" s="401"/>
      <c r="UD651" s="401"/>
      <c r="UE651" s="401"/>
      <c r="UF651" s="401"/>
      <c r="UG651" s="401"/>
      <c r="UH651" s="401"/>
      <c r="UI651" s="401"/>
      <c r="UJ651" s="401"/>
      <c r="UK651" s="401"/>
      <c r="UL651" s="401"/>
      <c r="UM651" s="401"/>
    </row>
    <row r="652" spans="1:559" s="401" customFormat="1" ht="13.95" customHeight="1">
      <c r="A652" s="953"/>
      <c r="B652" s="468" t="s">
        <v>2994</v>
      </c>
      <c r="C652" s="469" t="s">
        <v>703</v>
      </c>
      <c r="D652" s="469" t="s">
        <v>2169</v>
      </c>
      <c r="E652" s="469" t="s">
        <v>2170</v>
      </c>
      <c r="F652" s="470">
        <v>62.84</v>
      </c>
      <c r="G652" s="470">
        <v>1.84</v>
      </c>
      <c r="H652" s="470">
        <v>5.75</v>
      </c>
      <c r="I652" s="471">
        <f t="shared" ref="I652:L654" si="333">I651</f>
        <v>4</v>
      </c>
      <c r="J652" s="472">
        <f t="shared" si="333"/>
        <v>63.724999999999994</v>
      </c>
      <c r="K652" s="472">
        <f t="shared" si="333"/>
        <v>10.61122832977725</v>
      </c>
      <c r="L652" s="473">
        <f t="shared" si="333"/>
        <v>0.16651594083604945</v>
      </c>
      <c r="M652" s="474">
        <f t="shared" si="305"/>
        <v>8.3402220034838215E-2</v>
      </c>
      <c r="N652" s="475">
        <f t="shared" si="306"/>
        <v>0.4667658616657237</v>
      </c>
      <c r="O652" s="475">
        <f t="shared" si="307"/>
        <v>6.6468276668552595E-2</v>
      </c>
      <c r="P652" s="475">
        <f t="shared" si="308"/>
        <v>0.93353172333144741</v>
      </c>
      <c r="Q652" s="476">
        <f t="shared" si="309"/>
        <v>3.7341268933257896</v>
      </c>
      <c r="R652" s="477"/>
      <c r="S652" s="472"/>
      <c r="T652" s="472"/>
      <c r="U652" s="473"/>
      <c r="V652" s="478">
        <f t="shared" si="310"/>
        <v>0.88499999999999091</v>
      </c>
      <c r="W652" s="478">
        <f t="shared" si="311"/>
        <v>1.383</v>
      </c>
      <c r="X652" s="479">
        <f t="shared" si="312"/>
        <v>14.675328780081935</v>
      </c>
      <c r="Y652" s="480" t="str">
        <f t="shared" si="313"/>
        <v>Accept</v>
      </c>
      <c r="Z652" s="479">
        <v>1.0780000000000001</v>
      </c>
      <c r="AA652" s="479">
        <f t="shared" si="331"/>
        <v>11.438904139499876</v>
      </c>
      <c r="AB652" s="481" t="str">
        <f t="shared" si="332"/>
        <v>Accept</v>
      </c>
      <c r="AC652" s="481"/>
      <c r="AD652" s="479"/>
      <c r="AE652" s="481"/>
      <c r="AF652" s="464"/>
      <c r="AG652" s="482"/>
      <c r="AH652" s="482"/>
      <c r="AI652" s="483"/>
      <c r="AJ652" s="552"/>
      <c r="AK652" s="552"/>
      <c r="AL652" s="552"/>
    </row>
    <row r="653" spans="1:559" s="401" customFormat="1" ht="13.95" customHeight="1">
      <c r="A653" s="953"/>
      <c r="B653" s="468" t="s">
        <v>2994</v>
      </c>
      <c r="C653" s="469" t="s">
        <v>703</v>
      </c>
      <c r="D653" s="469" t="s">
        <v>2171</v>
      </c>
      <c r="E653" s="469" t="s">
        <v>2172</v>
      </c>
      <c r="F653" s="470">
        <v>59.23</v>
      </c>
      <c r="G653" s="470">
        <v>2.84</v>
      </c>
      <c r="H653" s="470">
        <v>5.87</v>
      </c>
      <c r="I653" s="471">
        <f t="shared" si="333"/>
        <v>4</v>
      </c>
      <c r="J653" s="472">
        <f t="shared" si="333"/>
        <v>63.724999999999994</v>
      </c>
      <c r="K653" s="472">
        <f t="shared" si="333"/>
        <v>10.61122832977725</v>
      </c>
      <c r="L653" s="473">
        <f t="shared" si="333"/>
        <v>0.16651594083604945</v>
      </c>
      <c r="M653" s="474">
        <f t="shared" si="305"/>
        <v>0.42360788593966259</v>
      </c>
      <c r="N653" s="475">
        <f t="shared" si="306"/>
        <v>0.33592590159789804</v>
      </c>
      <c r="O653" s="475">
        <f t="shared" si="307"/>
        <v>0.32814819680420393</v>
      </c>
      <c r="P653" s="475">
        <f t="shared" si="308"/>
        <v>0.67185180319579607</v>
      </c>
      <c r="Q653" s="476">
        <f t="shared" si="309"/>
        <v>2.6874072127831843</v>
      </c>
      <c r="R653" s="477"/>
      <c r="S653" s="472"/>
      <c r="T653" s="472"/>
      <c r="U653" s="473"/>
      <c r="V653" s="478">
        <f t="shared" si="310"/>
        <v>4.4949999999999974</v>
      </c>
      <c r="W653" s="478">
        <f t="shared" si="311"/>
        <v>1.383</v>
      </c>
      <c r="X653" s="479">
        <f t="shared" si="312"/>
        <v>14.675328780081935</v>
      </c>
      <c r="Y653" s="480" t="str">
        <f t="shared" si="313"/>
        <v>Accept</v>
      </c>
      <c r="Z653" s="479">
        <v>1.0780000000000001</v>
      </c>
      <c r="AA653" s="479">
        <f t="shared" si="331"/>
        <v>11.438904139499876</v>
      </c>
      <c r="AB653" s="481" t="str">
        <f t="shared" si="332"/>
        <v>Accept</v>
      </c>
      <c r="AC653" s="481"/>
      <c r="AD653" s="479"/>
      <c r="AE653" s="481"/>
      <c r="AF653" s="464"/>
      <c r="AG653" s="482"/>
      <c r="AH653" s="482"/>
      <c r="AI653" s="483"/>
      <c r="AJ653" s="552"/>
      <c r="AK653" s="552"/>
      <c r="AL653" s="552"/>
    </row>
    <row r="654" spans="1:559" s="501" customFormat="1" ht="13.95" customHeight="1">
      <c r="A654" s="953"/>
      <c r="B654" s="484" t="s">
        <v>2994</v>
      </c>
      <c r="C654" s="485" t="s">
        <v>703</v>
      </c>
      <c r="D654" s="485" t="s">
        <v>2173</v>
      </c>
      <c r="E654" s="485" t="s">
        <v>2174</v>
      </c>
      <c r="F654" s="486">
        <v>78.709999999999994</v>
      </c>
      <c r="G654" s="486">
        <v>1.77</v>
      </c>
      <c r="H654" s="486">
        <v>7.08</v>
      </c>
      <c r="I654" s="487">
        <f t="shared" si="333"/>
        <v>4</v>
      </c>
      <c r="J654" s="488">
        <f t="shared" si="333"/>
        <v>63.724999999999994</v>
      </c>
      <c r="K654" s="488">
        <f t="shared" si="333"/>
        <v>10.61122832977725</v>
      </c>
      <c r="L654" s="489">
        <f t="shared" si="333"/>
        <v>0.16651594083604945</v>
      </c>
      <c r="M654" s="490">
        <f t="shared" si="305"/>
        <v>1.4121833527932919</v>
      </c>
      <c r="N654" s="491">
        <f t="shared" si="306"/>
        <v>0.92105200956315714</v>
      </c>
      <c r="O654" s="491">
        <f t="shared" si="307"/>
        <v>0.84210401912631427</v>
      </c>
      <c r="P654" s="491">
        <f t="shared" si="308"/>
        <v>0.15789598087368573</v>
      </c>
      <c r="Q654" s="492">
        <f t="shared" si="309"/>
        <v>0.6315839234947429</v>
      </c>
      <c r="R654" s="493"/>
      <c r="S654" s="488"/>
      <c r="T654" s="488"/>
      <c r="U654" s="489"/>
      <c r="V654" s="494">
        <f t="shared" si="310"/>
        <v>14.984999999999999</v>
      </c>
      <c r="W654" s="494">
        <f t="shared" si="311"/>
        <v>1.383</v>
      </c>
      <c r="X654" s="495">
        <f t="shared" si="312"/>
        <v>14.675328780081935</v>
      </c>
      <c r="Y654" s="496" t="str">
        <f t="shared" si="313"/>
        <v>Reject</v>
      </c>
      <c r="Z654" s="495"/>
      <c r="AA654" s="495"/>
      <c r="AB654" s="497"/>
      <c r="AC654" s="497"/>
      <c r="AD654" s="495"/>
      <c r="AE654" s="497"/>
      <c r="AF654" s="498"/>
      <c r="AG654" s="499"/>
      <c r="AH654" s="499"/>
      <c r="AI654" s="500"/>
      <c r="AJ654" s="552"/>
      <c r="AK654" s="552"/>
      <c r="AL654" s="552"/>
      <c r="AM654" s="401"/>
      <c r="AN654" s="401"/>
      <c r="AO654" s="401"/>
      <c r="AP654" s="401"/>
      <c r="AQ654" s="401"/>
      <c r="AR654" s="401"/>
      <c r="AS654" s="401"/>
      <c r="AT654" s="401"/>
      <c r="AU654" s="401"/>
      <c r="AV654" s="401"/>
      <c r="AW654" s="401"/>
      <c r="AX654" s="401"/>
      <c r="AY654" s="401"/>
      <c r="AZ654" s="401"/>
      <c r="BA654" s="401"/>
      <c r="BB654" s="401"/>
      <c r="BC654" s="401"/>
      <c r="BD654" s="401"/>
      <c r="BE654" s="401"/>
      <c r="BF654" s="401"/>
      <c r="BG654" s="401"/>
      <c r="BH654" s="401"/>
      <c r="BI654" s="401"/>
      <c r="BJ654" s="401"/>
      <c r="BK654" s="401"/>
      <c r="BL654" s="401"/>
      <c r="BM654" s="401"/>
      <c r="BN654" s="401"/>
      <c r="BO654" s="401"/>
      <c r="BP654" s="401"/>
      <c r="BQ654" s="401"/>
      <c r="BR654" s="401"/>
      <c r="BS654" s="401"/>
      <c r="BT654" s="401"/>
      <c r="BU654" s="401"/>
      <c r="BV654" s="401"/>
      <c r="BW654" s="401"/>
      <c r="BX654" s="401"/>
      <c r="BY654" s="401"/>
      <c r="BZ654" s="401"/>
      <c r="CA654" s="401"/>
      <c r="CB654" s="401"/>
      <c r="CC654" s="401"/>
      <c r="CD654" s="401"/>
      <c r="CE654" s="401"/>
      <c r="CF654" s="401"/>
      <c r="CG654" s="401"/>
      <c r="CH654" s="401"/>
      <c r="CI654" s="401"/>
      <c r="CJ654" s="401"/>
      <c r="CK654" s="401"/>
      <c r="CL654" s="401"/>
      <c r="CM654" s="401"/>
      <c r="CN654" s="401"/>
      <c r="CO654" s="401"/>
      <c r="CP654" s="401"/>
      <c r="CQ654" s="401"/>
      <c r="CR654" s="401"/>
      <c r="CS654" s="401"/>
      <c r="CT654" s="401"/>
      <c r="CU654" s="401"/>
      <c r="CV654" s="401"/>
      <c r="CW654" s="401"/>
      <c r="CX654" s="401"/>
      <c r="CY654" s="401"/>
      <c r="CZ654" s="401"/>
      <c r="DA654" s="401"/>
      <c r="DB654" s="401"/>
      <c r="DC654" s="401"/>
      <c r="DD654" s="401"/>
      <c r="DE654" s="401"/>
      <c r="DF654" s="401"/>
      <c r="DG654" s="401"/>
      <c r="DH654" s="401"/>
      <c r="DI654" s="401"/>
      <c r="DJ654" s="401"/>
      <c r="DK654" s="401"/>
      <c r="DL654" s="401"/>
      <c r="DM654" s="401"/>
      <c r="DN654" s="401"/>
      <c r="DO654" s="401"/>
      <c r="DP654" s="401"/>
      <c r="DQ654" s="401"/>
      <c r="DR654" s="401"/>
      <c r="DS654" s="401"/>
      <c r="DT654" s="401"/>
      <c r="DU654" s="401"/>
      <c r="DV654" s="401"/>
      <c r="DW654" s="401"/>
      <c r="DX654" s="401"/>
      <c r="DY654" s="401"/>
      <c r="DZ654" s="401"/>
      <c r="EA654" s="401"/>
      <c r="EB654" s="401"/>
      <c r="EC654" s="401"/>
      <c r="ED654" s="401"/>
      <c r="EE654" s="401"/>
      <c r="EF654" s="401"/>
      <c r="EG654" s="401"/>
      <c r="EH654" s="401"/>
      <c r="EI654" s="401"/>
      <c r="EJ654" s="401"/>
      <c r="EK654" s="401"/>
      <c r="EL654" s="401"/>
      <c r="EM654" s="401"/>
      <c r="EN654" s="401"/>
      <c r="EO654" s="401"/>
      <c r="EP654" s="401"/>
      <c r="EQ654" s="401"/>
      <c r="ER654" s="401"/>
      <c r="ES654" s="401"/>
      <c r="ET654" s="401"/>
      <c r="EU654" s="401"/>
      <c r="EV654" s="401"/>
      <c r="EW654" s="401"/>
      <c r="EX654" s="401"/>
      <c r="EY654" s="401"/>
      <c r="EZ654" s="401"/>
      <c r="FA654" s="401"/>
      <c r="FB654" s="401"/>
      <c r="FC654" s="401"/>
      <c r="FD654" s="401"/>
      <c r="FE654" s="401"/>
      <c r="FF654" s="401"/>
      <c r="FG654" s="401"/>
      <c r="FH654" s="401"/>
      <c r="FI654" s="401"/>
      <c r="FJ654" s="401"/>
      <c r="FK654" s="401"/>
      <c r="FL654" s="401"/>
      <c r="FM654" s="401"/>
      <c r="FN654" s="401"/>
      <c r="FO654" s="401"/>
      <c r="FP654" s="401"/>
      <c r="FQ654" s="401"/>
      <c r="FR654" s="401"/>
      <c r="FS654" s="401"/>
      <c r="FT654" s="401"/>
      <c r="FU654" s="401"/>
      <c r="FV654" s="401"/>
      <c r="FW654" s="401"/>
      <c r="FX654" s="401"/>
      <c r="FY654" s="401"/>
      <c r="FZ654" s="401"/>
      <c r="GA654" s="401"/>
      <c r="GB654" s="401"/>
      <c r="GC654" s="401"/>
      <c r="GD654" s="401"/>
      <c r="GE654" s="401"/>
      <c r="GF654" s="401"/>
      <c r="GG654" s="401"/>
      <c r="GH654" s="401"/>
      <c r="GI654" s="401"/>
      <c r="GJ654" s="401"/>
      <c r="GK654" s="401"/>
      <c r="GL654" s="401"/>
      <c r="GM654" s="401"/>
      <c r="GN654" s="401"/>
      <c r="GO654" s="401"/>
      <c r="GP654" s="401"/>
      <c r="GQ654" s="401"/>
      <c r="GR654" s="401"/>
      <c r="GS654" s="401"/>
      <c r="GT654" s="401"/>
      <c r="GU654" s="401"/>
      <c r="GV654" s="401"/>
      <c r="GW654" s="401"/>
      <c r="GX654" s="401"/>
      <c r="GY654" s="401"/>
      <c r="GZ654" s="401"/>
      <c r="HA654" s="401"/>
      <c r="HB654" s="401"/>
      <c r="HC654" s="401"/>
      <c r="HD654" s="401"/>
      <c r="HE654" s="401"/>
      <c r="HF654" s="401"/>
      <c r="HG654" s="401"/>
      <c r="HH654" s="401"/>
      <c r="HI654" s="401"/>
      <c r="HJ654" s="401"/>
      <c r="HK654" s="401"/>
      <c r="HL654" s="401"/>
      <c r="HM654" s="401"/>
      <c r="HN654" s="401"/>
      <c r="HO654" s="401"/>
      <c r="HP654" s="401"/>
      <c r="HQ654" s="401"/>
      <c r="HR654" s="401"/>
      <c r="HS654" s="401"/>
      <c r="HT654" s="401"/>
      <c r="HU654" s="401"/>
      <c r="HV654" s="401"/>
      <c r="HW654" s="401"/>
      <c r="HX654" s="401"/>
      <c r="HY654" s="401"/>
      <c r="HZ654" s="401"/>
      <c r="IA654" s="401"/>
      <c r="IB654" s="401"/>
      <c r="IC654" s="401"/>
      <c r="ID654" s="401"/>
      <c r="IE654" s="401"/>
      <c r="IF654" s="401"/>
      <c r="IG654" s="401"/>
      <c r="IH654" s="401"/>
      <c r="II654" s="401"/>
      <c r="IJ654" s="401"/>
      <c r="IK654" s="401"/>
      <c r="IL654" s="401"/>
      <c r="IM654" s="401"/>
      <c r="IN654" s="401"/>
      <c r="IO654" s="401"/>
      <c r="IP654" s="401"/>
      <c r="IQ654" s="401"/>
      <c r="IR654" s="401"/>
      <c r="IS654" s="401"/>
      <c r="IT654" s="401"/>
      <c r="IU654" s="401"/>
      <c r="IV654" s="401"/>
      <c r="IW654" s="401"/>
      <c r="IX654" s="401"/>
      <c r="IY654" s="401"/>
      <c r="IZ654" s="401"/>
      <c r="JA654" s="401"/>
      <c r="JB654" s="401"/>
      <c r="JC654" s="401"/>
      <c r="JD654" s="401"/>
      <c r="JE654" s="401"/>
      <c r="JF654" s="401"/>
      <c r="JG654" s="401"/>
      <c r="JH654" s="401"/>
      <c r="JI654" s="401"/>
      <c r="JJ654" s="401"/>
      <c r="JK654" s="401"/>
      <c r="JL654" s="401"/>
      <c r="JM654" s="401"/>
      <c r="JN654" s="401"/>
      <c r="JO654" s="401"/>
      <c r="JP654" s="401"/>
      <c r="JQ654" s="401"/>
      <c r="JR654" s="401"/>
      <c r="JS654" s="401"/>
      <c r="JT654" s="401"/>
      <c r="JU654" s="401"/>
      <c r="JV654" s="401"/>
      <c r="JW654" s="401"/>
      <c r="JX654" s="401"/>
      <c r="JY654" s="401"/>
      <c r="JZ654" s="401"/>
      <c r="KA654" s="401"/>
      <c r="KB654" s="401"/>
      <c r="KC654" s="401"/>
      <c r="KD654" s="401"/>
      <c r="KE654" s="401"/>
      <c r="KF654" s="401"/>
      <c r="KG654" s="401"/>
      <c r="KH654" s="401"/>
      <c r="KI654" s="401"/>
      <c r="KJ654" s="401"/>
      <c r="KK654" s="401"/>
      <c r="KL654" s="401"/>
      <c r="KM654" s="401"/>
      <c r="KN654" s="401"/>
      <c r="KO654" s="401"/>
      <c r="KP654" s="401"/>
      <c r="KQ654" s="401"/>
      <c r="KR654" s="401"/>
      <c r="KS654" s="401"/>
      <c r="KT654" s="401"/>
      <c r="KU654" s="401"/>
      <c r="KV654" s="401"/>
      <c r="KW654" s="401"/>
      <c r="KX654" s="401"/>
      <c r="KY654" s="401"/>
      <c r="KZ654" s="401"/>
      <c r="LA654" s="401"/>
      <c r="LB654" s="401"/>
      <c r="LC654" s="401"/>
      <c r="LD654" s="401"/>
      <c r="LE654" s="401"/>
      <c r="LF654" s="401"/>
      <c r="LG654" s="401"/>
      <c r="LH654" s="401"/>
      <c r="LI654" s="401"/>
      <c r="LJ654" s="401"/>
      <c r="LK654" s="401"/>
      <c r="LL654" s="401"/>
      <c r="LM654" s="401"/>
      <c r="LN654" s="401"/>
      <c r="LO654" s="401"/>
      <c r="LP654" s="401"/>
      <c r="LQ654" s="401"/>
      <c r="LR654" s="401"/>
      <c r="LS654" s="401"/>
      <c r="LT654" s="401"/>
      <c r="LU654" s="401"/>
      <c r="LV654" s="401"/>
      <c r="LW654" s="401"/>
      <c r="LX654" s="401"/>
      <c r="LY654" s="401"/>
      <c r="LZ654" s="401"/>
      <c r="MA654" s="401"/>
      <c r="MB654" s="401"/>
      <c r="MC654" s="401"/>
      <c r="MD654" s="401"/>
      <c r="ME654" s="401"/>
      <c r="MF654" s="401"/>
      <c r="MG654" s="401"/>
      <c r="MH654" s="401"/>
      <c r="MI654" s="401"/>
      <c r="MJ654" s="401"/>
      <c r="MK654" s="401"/>
      <c r="ML654" s="401"/>
      <c r="MM654" s="401"/>
      <c r="MN654" s="401"/>
      <c r="MO654" s="401"/>
      <c r="MP654" s="401"/>
      <c r="MQ654" s="401"/>
      <c r="MR654" s="401"/>
      <c r="MS654" s="401"/>
      <c r="MT654" s="401"/>
      <c r="MU654" s="401"/>
      <c r="MV654" s="401"/>
      <c r="MW654" s="401"/>
      <c r="MX654" s="401"/>
      <c r="MY654" s="401"/>
      <c r="MZ654" s="401"/>
      <c r="NA654" s="401"/>
      <c r="NB654" s="401"/>
      <c r="NC654" s="401"/>
      <c r="ND654" s="401"/>
      <c r="NE654" s="401"/>
      <c r="NF654" s="401"/>
      <c r="NG654" s="401"/>
      <c r="NH654" s="401"/>
      <c r="NI654" s="401"/>
      <c r="NJ654" s="401"/>
      <c r="NK654" s="401"/>
      <c r="NL654" s="401"/>
      <c r="NM654" s="401"/>
      <c r="NN654" s="401"/>
      <c r="NO654" s="401"/>
      <c r="NP654" s="401"/>
      <c r="NQ654" s="401"/>
      <c r="NR654" s="401"/>
      <c r="NS654" s="401"/>
      <c r="NT654" s="401"/>
      <c r="NU654" s="401"/>
      <c r="NV654" s="401"/>
      <c r="NW654" s="401"/>
      <c r="NX654" s="401"/>
      <c r="NY654" s="401"/>
      <c r="NZ654" s="401"/>
      <c r="OA654" s="401"/>
      <c r="OB654" s="401"/>
      <c r="OC654" s="401"/>
      <c r="OD654" s="401"/>
      <c r="OE654" s="401"/>
      <c r="OF654" s="401"/>
      <c r="OG654" s="401"/>
      <c r="OH654" s="401"/>
      <c r="OI654" s="401"/>
      <c r="OJ654" s="401"/>
      <c r="OK654" s="401"/>
      <c r="OL654" s="401"/>
      <c r="OM654" s="401"/>
      <c r="ON654" s="401"/>
      <c r="OO654" s="401"/>
      <c r="OP654" s="401"/>
      <c r="OQ654" s="401"/>
      <c r="OR654" s="401"/>
      <c r="OS654" s="401"/>
      <c r="OT654" s="401"/>
      <c r="OU654" s="401"/>
      <c r="OV654" s="401"/>
      <c r="OW654" s="401"/>
      <c r="OX654" s="401"/>
      <c r="OY654" s="401"/>
      <c r="OZ654" s="401"/>
      <c r="PA654" s="401"/>
      <c r="PB654" s="401"/>
      <c r="PC654" s="401"/>
      <c r="PD654" s="401"/>
      <c r="PE654" s="401"/>
      <c r="PF654" s="401"/>
      <c r="PG654" s="401"/>
      <c r="PH654" s="401"/>
      <c r="PI654" s="401"/>
      <c r="PJ654" s="401"/>
      <c r="PK654" s="401"/>
      <c r="PL654" s="401"/>
      <c r="PM654" s="401"/>
      <c r="PN654" s="401"/>
      <c r="PO654" s="401"/>
      <c r="PP654" s="401"/>
      <c r="PQ654" s="401"/>
      <c r="PR654" s="401"/>
      <c r="PS654" s="401"/>
      <c r="PT654" s="401"/>
      <c r="PU654" s="401"/>
      <c r="PV654" s="401"/>
      <c r="PW654" s="401"/>
      <c r="PX654" s="401"/>
      <c r="PY654" s="401"/>
      <c r="PZ654" s="401"/>
      <c r="QA654" s="401"/>
      <c r="QB654" s="401"/>
      <c r="QC654" s="401"/>
      <c r="QD654" s="401"/>
      <c r="QE654" s="401"/>
      <c r="QF654" s="401"/>
      <c r="QG654" s="401"/>
      <c r="QH654" s="401"/>
      <c r="QI654" s="401"/>
      <c r="QJ654" s="401"/>
      <c r="QK654" s="401"/>
      <c r="QL654" s="401"/>
      <c r="QM654" s="401"/>
      <c r="QN654" s="401"/>
      <c r="QO654" s="401"/>
      <c r="QP654" s="401"/>
      <c r="QQ654" s="401"/>
      <c r="QR654" s="401"/>
      <c r="QS654" s="401"/>
      <c r="QT654" s="401"/>
      <c r="QU654" s="401"/>
      <c r="QV654" s="401"/>
      <c r="QW654" s="401"/>
      <c r="QX654" s="401"/>
      <c r="QY654" s="401"/>
      <c r="QZ654" s="401"/>
      <c r="RA654" s="401"/>
      <c r="RB654" s="401"/>
      <c r="RC654" s="401"/>
      <c r="RD654" s="401"/>
      <c r="RE654" s="401"/>
      <c r="RF654" s="401"/>
      <c r="RG654" s="401"/>
      <c r="RH654" s="401"/>
      <c r="RI654" s="401"/>
      <c r="RJ654" s="401"/>
      <c r="RK654" s="401"/>
      <c r="RL654" s="401"/>
      <c r="RM654" s="401"/>
      <c r="RN654" s="401"/>
      <c r="RO654" s="401"/>
      <c r="RP654" s="401"/>
      <c r="RQ654" s="401"/>
      <c r="RR654" s="401"/>
      <c r="RS654" s="401"/>
      <c r="RT654" s="401"/>
      <c r="RU654" s="401"/>
      <c r="RV654" s="401"/>
      <c r="RW654" s="401"/>
      <c r="RX654" s="401"/>
      <c r="RY654" s="401"/>
      <c r="RZ654" s="401"/>
      <c r="SA654" s="401"/>
      <c r="SB654" s="401"/>
      <c r="SC654" s="401"/>
      <c r="SD654" s="401"/>
      <c r="SE654" s="401"/>
      <c r="SF654" s="401"/>
      <c r="SG654" s="401"/>
      <c r="SH654" s="401"/>
      <c r="SI654" s="401"/>
      <c r="SJ654" s="401"/>
      <c r="SK654" s="401"/>
      <c r="SL654" s="401"/>
      <c r="SM654" s="401"/>
      <c r="SN654" s="401"/>
      <c r="SO654" s="401"/>
      <c r="SP654" s="401"/>
      <c r="SQ654" s="401"/>
      <c r="SR654" s="401"/>
      <c r="SS654" s="401"/>
      <c r="ST654" s="401"/>
      <c r="SU654" s="401"/>
      <c r="SV654" s="401"/>
      <c r="SW654" s="401"/>
      <c r="SX654" s="401"/>
      <c r="SY654" s="401"/>
      <c r="SZ654" s="401"/>
      <c r="TA654" s="401"/>
      <c r="TB654" s="401"/>
      <c r="TC654" s="401"/>
      <c r="TD654" s="401"/>
      <c r="TE654" s="401"/>
      <c r="TF654" s="401"/>
      <c r="TG654" s="401"/>
      <c r="TH654" s="401"/>
      <c r="TI654" s="401"/>
      <c r="TJ654" s="401"/>
      <c r="TK654" s="401"/>
      <c r="TL654" s="401"/>
      <c r="TM654" s="401"/>
      <c r="TN654" s="401"/>
      <c r="TO654" s="401"/>
      <c r="TP654" s="401"/>
      <c r="TQ654" s="401"/>
      <c r="TR654" s="401"/>
      <c r="TS654" s="401"/>
      <c r="TT654" s="401"/>
      <c r="TU654" s="401"/>
      <c r="TV654" s="401"/>
      <c r="TW654" s="401"/>
      <c r="TX654" s="401"/>
      <c r="TY654" s="401"/>
      <c r="TZ654" s="401"/>
      <c r="UA654" s="401"/>
      <c r="UB654" s="401"/>
      <c r="UC654" s="401"/>
      <c r="UD654" s="401"/>
      <c r="UE654" s="401"/>
      <c r="UF654" s="401"/>
      <c r="UG654" s="401"/>
      <c r="UH654" s="401"/>
      <c r="UI654" s="401"/>
      <c r="UJ654" s="401"/>
      <c r="UK654" s="401"/>
      <c r="UL654" s="401"/>
      <c r="UM654" s="401"/>
    </row>
    <row r="655" spans="1:559" s="467" customFormat="1" ht="13.95" customHeight="1">
      <c r="A655" s="953"/>
      <c r="B655" s="450" t="s">
        <v>2994</v>
      </c>
      <c r="C655" s="451" t="s">
        <v>713</v>
      </c>
      <c r="D655" s="451" t="s">
        <v>2175</v>
      </c>
      <c r="E655" s="451" t="s">
        <v>2176</v>
      </c>
      <c r="F655" s="452">
        <v>32</v>
      </c>
      <c r="G655" s="452">
        <v>0.77</v>
      </c>
      <c r="H655" s="452">
        <v>2.86</v>
      </c>
      <c r="I655" s="453">
        <f>COUNT(F655:F658)</f>
        <v>4</v>
      </c>
      <c r="J655" s="458">
        <f>AVERAGE(F655:F658)</f>
        <v>21.7</v>
      </c>
      <c r="K655" s="458">
        <f>STDEV(F655:F658)</f>
        <v>7.6968608319669283</v>
      </c>
      <c r="L655" s="459">
        <f>K655/J655</f>
        <v>0.35469404755607964</v>
      </c>
      <c r="M655" s="454">
        <f t="shared" si="305"/>
        <v>1.3382079038277013</v>
      </c>
      <c r="N655" s="455">
        <f t="shared" si="306"/>
        <v>0.90958566333698121</v>
      </c>
      <c r="O655" s="455">
        <f t="shared" si="307"/>
        <v>0.81917132667396242</v>
      </c>
      <c r="P655" s="455">
        <f t="shared" si="308"/>
        <v>0.18082867332603758</v>
      </c>
      <c r="Q655" s="456">
        <f t="shared" si="309"/>
        <v>0.72331469330415032</v>
      </c>
      <c r="R655" s="457">
        <f>COUNT(F655:F658)</f>
        <v>4</v>
      </c>
      <c r="S655" s="458">
        <f>AVERAGE(F655:F658)</f>
        <v>21.7</v>
      </c>
      <c r="T655" s="458">
        <f>STDEV(F655:F658)</f>
        <v>7.6968608319669283</v>
      </c>
      <c r="U655" s="459">
        <f>T655/S655</f>
        <v>0.35469404755607964</v>
      </c>
      <c r="V655" s="460">
        <f t="shared" si="310"/>
        <v>10.3</v>
      </c>
      <c r="W655" s="460">
        <f t="shared" si="311"/>
        <v>1.383</v>
      </c>
      <c r="X655" s="461">
        <f t="shared" si="312"/>
        <v>10.644758530610261</v>
      </c>
      <c r="Y655" s="462" t="str">
        <f t="shared" si="313"/>
        <v>Accept</v>
      </c>
      <c r="Z655" s="461"/>
      <c r="AA655" s="461"/>
      <c r="AB655" s="463"/>
      <c r="AC655" s="463"/>
      <c r="AD655" s="461"/>
      <c r="AE655" s="463"/>
      <c r="AF655" s="464">
        <f>COUNT(F655:F658)</f>
        <v>4</v>
      </c>
      <c r="AG655" s="465">
        <f>AVERAGE(F655:F658)</f>
        <v>21.7</v>
      </c>
      <c r="AH655" s="465">
        <f>STDEV(F655:F658)</f>
        <v>7.6968608319669283</v>
      </c>
      <c r="AI655" s="466">
        <f>AH655/AG655</f>
        <v>0.35469404755607964</v>
      </c>
      <c r="AJ655" s="552"/>
      <c r="AK655" s="552"/>
      <c r="AL655" s="552"/>
      <c r="AM655" s="401"/>
      <c r="AN655" s="401"/>
      <c r="AO655" s="401"/>
      <c r="AP655" s="401"/>
      <c r="AQ655" s="401"/>
      <c r="AR655" s="401"/>
      <c r="AS655" s="401"/>
      <c r="AT655" s="401"/>
      <c r="AU655" s="401"/>
      <c r="AV655" s="401"/>
      <c r="AW655" s="401"/>
      <c r="AX655" s="401"/>
      <c r="AY655" s="401"/>
      <c r="AZ655" s="401"/>
      <c r="BA655" s="401"/>
      <c r="BB655" s="401"/>
      <c r="BC655" s="401"/>
      <c r="BD655" s="401"/>
      <c r="BE655" s="401"/>
      <c r="BF655" s="401"/>
      <c r="BG655" s="401"/>
      <c r="BH655" s="401"/>
      <c r="BI655" s="401"/>
      <c r="BJ655" s="401"/>
      <c r="BK655" s="401"/>
      <c r="BL655" s="401"/>
      <c r="BM655" s="401"/>
      <c r="BN655" s="401"/>
      <c r="BO655" s="401"/>
      <c r="BP655" s="401"/>
      <c r="BQ655" s="401"/>
      <c r="BR655" s="401"/>
      <c r="BS655" s="401"/>
      <c r="BT655" s="401"/>
      <c r="BU655" s="401"/>
      <c r="BV655" s="401"/>
      <c r="BW655" s="401"/>
      <c r="BX655" s="401"/>
      <c r="BY655" s="401"/>
      <c r="BZ655" s="401"/>
      <c r="CA655" s="401"/>
      <c r="CB655" s="401"/>
      <c r="CC655" s="401"/>
      <c r="CD655" s="401"/>
      <c r="CE655" s="401"/>
      <c r="CF655" s="401"/>
      <c r="CG655" s="401"/>
      <c r="CH655" s="401"/>
      <c r="CI655" s="401"/>
      <c r="CJ655" s="401"/>
      <c r="CK655" s="401"/>
      <c r="CL655" s="401"/>
      <c r="CM655" s="401"/>
      <c r="CN655" s="401"/>
      <c r="CO655" s="401"/>
      <c r="CP655" s="401"/>
      <c r="CQ655" s="401"/>
      <c r="CR655" s="401"/>
      <c r="CS655" s="401"/>
      <c r="CT655" s="401"/>
      <c r="CU655" s="401"/>
      <c r="CV655" s="401"/>
      <c r="CW655" s="401"/>
      <c r="CX655" s="401"/>
      <c r="CY655" s="401"/>
      <c r="CZ655" s="401"/>
      <c r="DA655" s="401"/>
      <c r="DB655" s="401"/>
      <c r="DC655" s="401"/>
      <c r="DD655" s="401"/>
      <c r="DE655" s="401"/>
      <c r="DF655" s="401"/>
      <c r="DG655" s="401"/>
      <c r="DH655" s="401"/>
      <c r="DI655" s="401"/>
      <c r="DJ655" s="401"/>
      <c r="DK655" s="401"/>
      <c r="DL655" s="401"/>
      <c r="DM655" s="401"/>
      <c r="DN655" s="401"/>
      <c r="DO655" s="401"/>
      <c r="DP655" s="401"/>
      <c r="DQ655" s="401"/>
      <c r="DR655" s="401"/>
      <c r="DS655" s="401"/>
      <c r="DT655" s="401"/>
      <c r="DU655" s="401"/>
      <c r="DV655" s="401"/>
      <c r="DW655" s="401"/>
      <c r="DX655" s="401"/>
      <c r="DY655" s="401"/>
      <c r="DZ655" s="401"/>
      <c r="EA655" s="401"/>
      <c r="EB655" s="401"/>
      <c r="EC655" s="401"/>
      <c r="ED655" s="401"/>
      <c r="EE655" s="401"/>
      <c r="EF655" s="401"/>
      <c r="EG655" s="401"/>
      <c r="EH655" s="401"/>
      <c r="EI655" s="401"/>
      <c r="EJ655" s="401"/>
      <c r="EK655" s="401"/>
      <c r="EL655" s="401"/>
      <c r="EM655" s="401"/>
      <c r="EN655" s="401"/>
      <c r="EO655" s="401"/>
      <c r="EP655" s="401"/>
      <c r="EQ655" s="401"/>
      <c r="ER655" s="401"/>
      <c r="ES655" s="401"/>
      <c r="ET655" s="401"/>
      <c r="EU655" s="401"/>
      <c r="EV655" s="401"/>
      <c r="EW655" s="401"/>
      <c r="EX655" s="401"/>
      <c r="EY655" s="401"/>
      <c r="EZ655" s="401"/>
      <c r="FA655" s="401"/>
      <c r="FB655" s="401"/>
      <c r="FC655" s="401"/>
      <c r="FD655" s="401"/>
      <c r="FE655" s="401"/>
      <c r="FF655" s="401"/>
      <c r="FG655" s="401"/>
      <c r="FH655" s="401"/>
      <c r="FI655" s="401"/>
      <c r="FJ655" s="401"/>
      <c r="FK655" s="401"/>
      <c r="FL655" s="401"/>
      <c r="FM655" s="401"/>
      <c r="FN655" s="401"/>
      <c r="FO655" s="401"/>
      <c r="FP655" s="401"/>
      <c r="FQ655" s="401"/>
      <c r="FR655" s="401"/>
      <c r="FS655" s="401"/>
      <c r="FT655" s="401"/>
      <c r="FU655" s="401"/>
      <c r="FV655" s="401"/>
      <c r="FW655" s="401"/>
      <c r="FX655" s="401"/>
      <c r="FY655" s="401"/>
      <c r="FZ655" s="401"/>
      <c r="GA655" s="401"/>
      <c r="GB655" s="401"/>
      <c r="GC655" s="401"/>
      <c r="GD655" s="401"/>
      <c r="GE655" s="401"/>
      <c r="GF655" s="401"/>
      <c r="GG655" s="401"/>
      <c r="GH655" s="401"/>
      <c r="GI655" s="401"/>
      <c r="GJ655" s="401"/>
      <c r="GK655" s="401"/>
      <c r="GL655" s="401"/>
      <c r="GM655" s="401"/>
      <c r="GN655" s="401"/>
      <c r="GO655" s="401"/>
      <c r="GP655" s="401"/>
      <c r="GQ655" s="401"/>
      <c r="GR655" s="401"/>
      <c r="GS655" s="401"/>
      <c r="GT655" s="401"/>
      <c r="GU655" s="401"/>
      <c r="GV655" s="401"/>
      <c r="GW655" s="401"/>
      <c r="GX655" s="401"/>
      <c r="GY655" s="401"/>
      <c r="GZ655" s="401"/>
      <c r="HA655" s="401"/>
      <c r="HB655" s="401"/>
      <c r="HC655" s="401"/>
      <c r="HD655" s="401"/>
      <c r="HE655" s="401"/>
      <c r="HF655" s="401"/>
      <c r="HG655" s="401"/>
      <c r="HH655" s="401"/>
      <c r="HI655" s="401"/>
      <c r="HJ655" s="401"/>
      <c r="HK655" s="401"/>
      <c r="HL655" s="401"/>
      <c r="HM655" s="401"/>
      <c r="HN655" s="401"/>
      <c r="HO655" s="401"/>
      <c r="HP655" s="401"/>
      <c r="HQ655" s="401"/>
      <c r="HR655" s="401"/>
      <c r="HS655" s="401"/>
      <c r="HT655" s="401"/>
      <c r="HU655" s="401"/>
      <c r="HV655" s="401"/>
      <c r="HW655" s="401"/>
      <c r="HX655" s="401"/>
      <c r="HY655" s="401"/>
      <c r="HZ655" s="401"/>
      <c r="IA655" s="401"/>
      <c r="IB655" s="401"/>
      <c r="IC655" s="401"/>
      <c r="ID655" s="401"/>
      <c r="IE655" s="401"/>
      <c r="IF655" s="401"/>
      <c r="IG655" s="401"/>
      <c r="IH655" s="401"/>
      <c r="II655" s="401"/>
      <c r="IJ655" s="401"/>
      <c r="IK655" s="401"/>
      <c r="IL655" s="401"/>
      <c r="IM655" s="401"/>
      <c r="IN655" s="401"/>
      <c r="IO655" s="401"/>
      <c r="IP655" s="401"/>
      <c r="IQ655" s="401"/>
      <c r="IR655" s="401"/>
      <c r="IS655" s="401"/>
      <c r="IT655" s="401"/>
      <c r="IU655" s="401"/>
      <c r="IV655" s="401"/>
      <c r="IW655" s="401"/>
      <c r="IX655" s="401"/>
      <c r="IY655" s="401"/>
      <c r="IZ655" s="401"/>
      <c r="JA655" s="401"/>
      <c r="JB655" s="401"/>
      <c r="JC655" s="401"/>
      <c r="JD655" s="401"/>
      <c r="JE655" s="401"/>
      <c r="JF655" s="401"/>
      <c r="JG655" s="401"/>
      <c r="JH655" s="401"/>
      <c r="JI655" s="401"/>
      <c r="JJ655" s="401"/>
      <c r="JK655" s="401"/>
      <c r="JL655" s="401"/>
      <c r="JM655" s="401"/>
      <c r="JN655" s="401"/>
      <c r="JO655" s="401"/>
      <c r="JP655" s="401"/>
      <c r="JQ655" s="401"/>
      <c r="JR655" s="401"/>
      <c r="JS655" s="401"/>
      <c r="JT655" s="401"/>
      <c r="JU655" s="401"/>
      <c r="JV655" s="401"/>
      <c r="JW655" s="401"/>
      <c r="JX655" s="401"/>
      <c r="JY655" s="401"/>
      <c r="JZ655" s="401"/>
      <c r="KA655" s="401"/>
      <c r="KB655" s="401"/>
      <c r="KC655" s="401"/>
      <c r="KD655" s="401"/>
      <c r="KE655" s="401"/>
      <c r="KF655" s="401"/>
      <c r="KG655" s="401"/>
      <c r="KH655" s="401"/>
      <c r="KI655" s="401"/>
      <c r="KJ655" s="401"/>
      <c r="KK655" s="401"/>
      <c r="KL655" s="401"/>
      <c r="KM655" s="401"/>
      <c r="KN655" s="401"/>
      <c r="KO655" s="401"/>
      <c r="KP655" s="401"/>
      <c r="KQ655" s="401"/>
      <c r="KR655" s="401"/>
      <c r="KS655" s="401"/>
      <c r="KT655" s="401"/>
      <c r="KU655" s="401"/>
      <c r="KV655" s="401"/>
      <c r="KW655" s="401"/>
      <c r="KX655" s="401"/>
      <c r="KY655" s="401"/>
      <c r="KZ655" s="401"/>
      <c r="LA655" s="401"/>
      <c r="LB655" s="401"/>
      <c r="LC655" s="401"/>
      <c r="LD655" s="401"/>
      <c r="LE655" s="401"/>
      <c r="LF655" s="401"/>
      <c r="LG655" s="401"/>
      <c r="LH655" s="401"/>
      <c r="LI655" s="401"/>
      <c r="LJ655" s="401"/>
      <c r="LK655" s="401"/>
      <c r="LL655" s="401"/>
      <c r="LM655" s="401"/>
      <c r="LN655" s="401"/>
      <c r="LO655" s="401"/>
      <c r="LP655" s="401"/>
      <c r="LQ655" s="401"/>
      <c r="LR655" s="401"/>
      <c r="LS655" s="401"/>
      <c r="LT655" s="401"/>
      <c r="LU655" s="401"/>
      <c r="LV655" s="401"/>
      <c r="LW655" s="401"/>
      <c r="LX655" s="401"/>
      <c r="LY655" s="401"/>
      <c r="LZ655" s="401"/>
      <c r="MA655" s="401"/>
      <c r="MB655" s="401"/>
      <c r="MC655" s="401"/>
      <c r="MD655" s="401"/>
      <c r="ME655" s="401"/>
      <c r="MF655" s="401"/>
      <c r="MG655" s="401"/>
      <c r="MH655" s="401"/>
      <c r="MI655" s="401"/>
      <c r="MJ655" s="401"/>
      <c r="MK655" s="401"/>
      <c r="ML655" s="401"/>
      <c r="MM655" s="401"/>
      <c r="MN655" s="401"/>
      <c r="MO655" s="401"/>
      <c r="MP655" s="401"/>
      <c r="MQ655" s="401"/>
      <c r="MR655" s="401"/>
      <c r="MS655" s="401"/>
      <c r="MT655" s="401"/>
      <c r="MU655" s="401"/>
      <c r="MV655" s="401"/>
      <c r="MW655" s="401"/>
      <c r="MX655" s="401"/>
      <c r="MY655" s="401"/>
      <c r="MZ655" s="401"/>
      <c r="NA655" s="401"/>
      <c r="NB655" s="401"/>
      <c r="NC655" s="401"/>
      <c r="ND655" s="401"/>
      <c r="NE655" s="401"/>
      <c r="NF655" s="401"/>
      <c r="NG655" s="401"/>
      <c r="NH655" s="401"/>
      <c r="NI655" s="401"/>
      <c r="NJ655" s="401"/>
      <c r="NK655" s="401"/>
      <c r="NL655" s="401"/>
      <c r="NM655" s="401"/>
      <c r="NN655" s="401"/>
      <c r="NO655" s="401"/>
      <c r="NP655" s="401"/>
      <c r="NQ655" s="401"/>
      <c r="NR655" s="401"/>
      <c r="NS655" s="401"/>
      <c r="NT655" s="401"/>
      <c r="NU655" s="401"/>
      <c r="NV655" s="401"/>
      <c r="NW655" s="401"/>
      <c r="NX655" s="401"/>
      <c r="NY655" s="401"/>
      <c r="NZ655" s="401"/>
      <c r="OA655" s="401"/>
      <c r="OB655" s="401"/>
      <c r="OC655" s="401"/>
      <c r="OD655" s="401"/>
      <c r="OE655" s="401"/>
      <c r="OF655" s="401"/>
      <c r="OG655" s="401"/>
      <c r="OH655" s="401"/>
      <c r="OI655" s="401"/>
      <c r="OJ655" s="401"/>
      <c r="OK655" s="401"/>
      <c r="OL655" s="401"/>
      <c r="OM655" s="401"/>
      <c r="ON655" s="401"/>
      <c r="OO655" s="401"/>
      <c r="OP655" s="401"/>
      <c r="OQ655" s="401"/>
      <c r="OR655" s="401"/>
      <c r="OS655" s="401"/>
      <c r="OT655" s="401"/>
      <c r="OU655" s="401"/>
      <c r="OV655" s="401"/>
      <c r="OW655" s="401"/>
      <c r="OX655" s="401"/>
      <c r="OY655" s="401"/>
      <c r="OZ655" s="401"/>
      <c r="PA655" s="401"/>
      <c r="PB655" s="401"/>
      <c r="PC655" s="401"/>
      <c r="PD655" s="401"/>
      <c r="PE655" s="401"/>
      <c r="PF655" s="401"/>
      <c r="PG655" s="401"/>
      <c r="PH655" s="401"/>
      <c r="PI655" s="401"/>
      <c r="PJ655" s="401"/>
      <c r="PK655" s="401"/>
      <c r="PL655" s="401"/>
      <c r="PM655" s="401"/>
      <c r="PN655" s="401"/>
      <c r="PO655" s="401"/>
      <c r="PP655" s="401"/>
      <c r="PQ655" s="401"/>
      <c r="PR655" s="401"/>
      <c r="PS655" s="401"/>
      <c r="PT655" s="401"/>
      <c r="PU655" s="401"/>
      <c r="PV655" s="401"/>
      <c r="PW655" s="401"/>
      <c r="PX655" s="401"/>
      <c r="PY655" s="401"/>
      <c r="PZ655" s="401"/>
      <c r="QA655" s="401"/>
      <c r="QB655" s="401"/>
      <c r="QC655" s="401"/>
      <c r="QD655" s="401"/>
      <c r="QE655" s="401"/>
      <c r="QF655" s="401"/>
      <c r="QG655" s="401"/>
      <c r="QH655" s="401"/>
      <c r="QI655" s="401"/>
      <c r="QJ655" s="401"/>
      <c r="QK655" s="401"/>
      <c r="QL655" s="401"/>
      <c r="QM655" s="401"/>
      <c r="QN655" s="401"/>
      <c r="QO655" s="401"/>
      <c r="QP655" s="401"/>
      <c r="QQ655" s="401"/>
      <c r="QR655" s="401"/>
      <c r="QS655" s="401"/>
      <c r="QT655" s="401"/>
      <c r="QU655" s="401"/>
      <c r="QV655" s="401"/>
      <c r="QW655" s="401"/>
      <c r="QX655" s="401"/>
      <c r="QY655" s="401"/>
      <c r="QZ655" s="401"/>
      <c r="RA655" s="401"/>
      <c r="RB655" s="401"/>
      <c r="RC655" s="401"/>
      <c r="RD655" s="401"/>
      <c r="RE655" s="401"/>
      <c r="RF655" s="401"/>
      <c r="RG655" s="401"/>
      <c r="RH655" s="401"/>
      <c r="RI655" s="401"/>
      <c r="RJ655" s="401"/>
      <c r="RK655" s="401"/>
      <c r="RL655" s="401"/>
      <c r="RM655" s="401"/>
      <c r="RN655" s="401"/>
      <c r="RO655" s="401"/>
      <c r="RP655" s="401"/>
      <c r="RQ655" s="401"/>
      <c r="RR655" s="401"/>
      <c r="RS655" s="401"/>
      <c r="RT655" s="401"/>
      <c r="RU655" s="401"/>
      <c r="RV655" s="401"/>
      <c r="RW655" s="401"/>
      <c r="RX655" s="401"/>
      <c r="RY655" s="401"/>
      <c r="RZ655" s="401"/>
      <c r="SA655" s="401"/>
      <c r="SB655" s="401"/>
      <c r="SC655" s="401"/>
      <c r="SD655" s="401"/>
      <c r="SE655" s="401"/>
      <c r="SF655" s="401"/>
      <c r="SG655" s="401"/>
      <c r="SH655" s="401"/>
      <c r="SI655" s="401"/>
      <c r="SJ655" s="401"/>
      <c r="SK655" s="401"/>
      <c r="SL655" s="401"/>
      <c r="SM655" s="401"/>
      <c r="SN655" s="401"/>
      <c r="SO655" s="401"/>
      <c r="SP655" s="401"/>
      <c r="SQ655" s="401"/>
      <c r="SR655" s="401"/>
      <c r="SS655" s="401"/>
      <c r="ST655" s="401"/>
      <c r="SU655" s="401"/>
      <c r="SV655" s="401"/>
      <c r="SW655" s="401"/>
      <c r="SX655" s="401"/>
      <c r="SY655" s="401"/>
      <c r="SZ655" s="401"/>
      <c r="TA655" s="401"/>
      <c r="TB655" s="401"/>
      <c r="TC655" s="401"/>
      <c r="TD655" s="401"/>
      <c r="TE655" s="401"/>
      <c r="TF655" s="401"/>
      <c r="TG655" s="401"/>
      <c r="TH655" s="401"/>
      <c r="TI655" s="401"/>
      <c r="TJ655" s="401"/>
      <c r="TK655" s="401"/>
      <c r="TL655" s="401"/>
      <c r="TM655" s="401"/>
      <c r="TN655" s="401"/>
      <c r="TO655" s="401"/>
      <c r="TP655" s="401"/>
      <c r="TQ655" s="401"/>
      <c r="TR655" s="401"/>
      <c r="TS655" s="401"/>
      <c r="TT655" s="401"/>
      <c r="TU655" s="401"/>
      <c r="TV655" s="401"/>
      <c r="TW655" s="401"/>
      <c r="TX655" s="401"/>
      <c r="TY655" s="401"/>
      <c r="TZ655" s="401"/>
      <c r="UA655" s="401"/>
      <c r="UB655" s="401"/>
      <c r="UC655" s="401"/>
      <c r="UD655" s="401"/>
      <c r="UE655" s="401"/>
      <c r="UF655" s="401"/>
      <c r="UG655" s="401"/>
      <c r="UH655" s="401"/>
      <c r="UI655" s="401"/>
      <c r="UJ655" s="401"/>
      <c r="UK655" s="401"/>
      <c r="UL655" s="401"/>
      <c r="UM655" s="401"/>
    </row>
    <row r="656" spans="1:559" s="401" customFormat="1" ht="13.95" customHeight="1">
      <c r="A656" s="953"/>
      <c r="B656" s="468" t="s">
        <v>2994</v>
      </c>
      <c r="C656" s="469" t="s">
        <v>713</v>
      </c>
      <c r="D656" s="469" t="s">
        <v>2177</v>
      </c>
      <c r="E656" s="469" t="s">
        <v>2178</v>
      </c>
      <c r="F656" s="470">
        <v>20.65</v>
      </c>
      <c r="G656" s="470">
        <v>0.7</v>
      </c>
      <c r="H656" s="470">
        <v>1.9</v>
      </c>
      <c r="I656" s="471">
        <f t="shared" ref="I656:L658" si="334">I655</f>
        <v>4</v>
      </c>
      <c r="J656" s="472">
        <f t="shared" si="334"/>
        <v>21.7</v>
      </c>
      <c r="K656" s="472">
        <f t="shared" si="334"/>
        <v>7.6968608319669283</v>
      </c>
      <c r="L656" s="473">
        <f t="shared" si="334"/>
        <v>0.35469404755607964</v>
      </c>
      <c r="M656" s="474">
        <f t="shared" ref="M656:M658" si="335">ABS(F656-J656)/K656</f>
        <v>0.13641925233195024</v>
      </c>
      <c r="N656" s="475">
        <f t="shared" ref="N656:N658" si="336">NORMDIST(F656,J656,K656,TRUE)</f>
        <v>0.44574492739700355</v>
      </c>
      <c r="O656" s="475">
        <f t="shared" ref="O656:O658" si="337">IF(N656&gt;0.5,2*(N656-0.5),2*(0.5-N656))</f>
        <v>0.10851014520599289</v>
      </c>
      <c r="P656" s="475">
        <f t="shared" ref="P656:P658" si="338">IF(N656&gt;0.5,2*(1-N656),2*N656)</f>
        <v>0.89148985479400711</v>
      </c>
      <c r="Q656" s="476">
        <f t="shared" ref="Q656:Q658" si="339">I656*P656</f>
        <v>3.5659594191760284</v>
      </c>
      <c r="R656" s="477"/>
      <c r="S656" s="472"/>
      <c r="T656" s="472"/>
      <c r="U656" s="473"/>
      <c r="V656" s="478">
        <f t="shared" ref="V656:V658" si="340">ABS(F656-J656)</f>
        <v>1.0500000000000007</v>
      </c>
      <c r="W656" s="478">
        <f t="shared" ref="W656:W658" si="341">IF(I656=3,1.196,IF(I656=4,1.383,IF(I656=5,1.509,IF(I656=6,1.61,IF(I656=7,1.693,IF(I656=8,1.763,IF(I656=9,1.824,IF(I656=10,1.878,IF(I656=11,1.925,IF(I656=12,1.969,IF(I656=13,2.007,IF(I656=14,2.043,IF(I656=15,2.076,IF(I656=16,2.106,IF(I656=17,2.134,IF(I656=18,2.161,IF(I656=19,2.185,IF(I656=20,2.209,))))))))))))))))))</f>
        <v>1.383</v>
      </c>
      <c r="X656" s="479">
        <f t="shared" ref="X656:X658" si="342">W656*K656</f>
        <v>10.644758530610261</v>
      </c>
      <c r="Y656" s="480" t="str">
        <f t="shared" ref="Y656:Y658" si="343">IF(V656&gt;X656, "Reject", "Accept")</f>
        <v>Accept</v>
      </c>
      <c r="Z656" s="479"/>
      <c r="AA656" s="479"/>
      <c r="AB656" s="481"/>
      <c r="AC656" s="481"/>
      <c r="AD656" s="479"/>
      <c r="AE656" s="481"/>
      <c r="AF656" s="464"/>
      <c r="AG656" s="482"/>
      <c r="AH656" s="482"/>
      <c r="AI656" s="483"/>
      <c r="AJ656" s="552"/>
      <c r="AK656" s="552"/>
      <c r="AL656" s="552"/>
    </row>
    <row r="657" spans="1:559" s="401" customFormat="1" ht="13.95" customHeight="1">
      <c r="A657" s="953"/>
      <c r="B657" s="468" t="s">
        <v>2994</v>
      </c>
      <c r="C657" s="469" t="s">
        <v>713</v>
      </c>
      <c r="D657" s="469" t="s">
        <v>2179</v>
      </c>
      <c r="E657" s="469" t="s">
        <v>2180</v>
      </c>
      <c r="F657" s="470">
        <v>13.35</v>
      </c>
      <c r="G657" s="470">
        <v>0.49</v>
      </c>
      <c r="H657" s="470">
        <v>1.24</v>
      </c>
      <c r="I657" s="471">
        <f t="shared" si="334"/>
        <v>4</v>
      </c>
      <c r="J657" s="472">
        <f t="shared" si="334"/>
        <v>21.7</v>
      </c>
      <c r="K657" s="472">
        <f t="shared" si="334"/>
        <v>7.6968608319669283</v>
      </c>
      <c r="L657" s="473">
        <f t="shared" si="334"/>
        <v>0.35469404755607964</v>
      </c>
      <c r="M657" s="474">
        <f t="shared" si="335"/>
        <v>1.0848578637826509</v>
      </c>
      <c r="N657" s="475">
        <f t="shared" si="336"/>
        <v>0.13899230635977317</v>
      </c>
      <c r="O657" s="475">
        <f t="shared" si="337"/>
        <v>0.72201538728045367</v>
      </c>
      <c r="P657" s="475">
        <f t="shared" si="338"/>
        <v>0.27798461271954633</v>
      </c>
      <c r="Q657" s="476">
        <f t="shared" si="339"/>
        <v>1.1119384508781853</v>
      </c>
      <c r="R657" s="477"/>
      <c r="S657" s="472"/>
      <c r="T657" s="472"/>
      <c r="U657" s="473"/>
      <c r="V657" s="478">
        <f t="shared" si="340"/>
        <v>8.35</v>
      </c>
      <c r="W657" s="478">
        <f t="shared" si="341"/>
        <v>1.383</v>
      </c>
      <c r="X657" s="479">
        <f t="shared" si="342"/>
        <v>10.644758530610261</v>
      </c>
      <c r="Y657" s="480" t="str">
        <f t="shared" si="343"/>
        <v>Accept</v>
      </c>
      <c r="Z657" s="479"/>
      <c r="AA657" s="479"/>
      <c r="AB657" s="481"/>
      <c r="AC657" s="481"/>
      <c r="AD657" s="479"/>
      <c r="AE657" s="481"/>
      <c r="AF657" s="464"/>
      <c r="AG657" s="482"/>
      <c r="AH657" s="482"/>
      <c r="AI657" s="483"/>
      <c r="AJ657" s="552"/>
      <c r="AK657" s="552"/>
      <c r="AL657" s="552"/>
    </row>
    <row r="658" spans="1:559" s="501" customFormat="1" ht="13.95" customHeight="1">
      <c r="A658" s="954"/>
      <c r="B658" s="484" t="s">
        <v>2994</v>
      </c>
      <c r="C658" s="485" t="s">
        <v>713</v>
      </c>
      <c r="D658" s="485" t="s">
        <v>2181</v>
      </c>
      <c r="E658" s="485" t="s">
        <v>2182</v>
      </c>
      <c r="F658" s="486">
        <v>20.8</v>
      </c>
      <c r="G658" s="486">
        <v>0.4</v>
      </c>
      <c r="H658" s="486">
        <v>1.83</v>
      </c>
      <c r="I658" s="487">
        <f t="shared" si="334"/>
        <v>4</v>
      </c>
      <c r="J658" s="488">
        <f t="shared" si="334"/>
        <v>21.7</v>
      </c>
      <c r="K658" s="488">
        <f t="shared" si="334"/>
        <v>7.6968608319669283</v>
      </c>
      <c r="L658" s="489">
        <f t="shared" si="334"/>
        <v>0.35469404755607964</v>
      </c>
      <c r="M658" s="490">
        <f t="shared" si="335"/>
        <v>0.11693078771309992</v>
      </c>
      <c r="N658" s="491">
        <f t="shared" si="336"/>
        <v>0.45345745021648082</v>
      </c>
      <c r="O658" s="491">
        <f t="shared" si="337"/>
        <v>9.3085099567038365E-2</v>
      </c>
      <c r="P658" s="491">
        <f t="shared" si="338"/>
        <v>0.90691490043296163</v>
      </c>
      <c r="Q658" s="492">
        <f t="shared" si="339"/>
        <v>3.6276596017318465</v>
      </c>
      <c r="R658" s="493"/>
      <c r="S658" s="488"/>
      <c r="T658" s="488"/>
      <c r="U658" s="489"/>
      <c r="V658" s="494">
        <f t="shared" si="340"/>
        <v>0.89999999999999858</v>
      </c>
      <c r="W658" s="494">
        <f t="shared" si="341"/>
        <v>1.383</v>
      </c>
      <c r="X658" s="495">
        <f t="shared" si="342"/>
        <v>10.644758530610261</v>
      </c>
      <c r="Y658" s="496" t="str">
        <f t="shared" si="343"/>
        <v>Accept</v>
      </c>
      <c r="Z658" s="495"/>
      <c r="AA658" s="495"/>
      <c r="AB658" s="497"/>
      <c r="AC658" s="497"/>
      <c r="AD658" s="495"/>
      <c r="AE658" s="497"/>
      <c r="AF658" s="498"/>
      <c r="AG658" s="499"/>
      <c r="AH658" s="499"/>
      <c r="AI658" s="500"/>
      <c r="AJ658" s="552"/>
      <c r="AK658" s="552"/>
      <c r="AL658" s="552"/>
      <c r="AM658" s="401"/>
      <c r="AN658" s="401"/>
      <c r="AO658" s="401"/>
      <c r="AP658" s="401"/>
      <c r="AQ658" s="401"/>
      <c r="AR658" s="401"/>
      <c r="AS658" s="401"/>
      <c r="AT658" s="401"/>
      <c r="AU658" s="401"/>
      <c r="AV658" s="401"/>
      <c r="AW658" s="401"/>
      <c r="AX658" s="401"/>
      <c r="AY658" s="401"/>
      <c r="AZ658" s="401"/>
      <c r="BA658" s="401"/>
      <c r="BB658" s="401"/>
      <c r="BC658" s="401"/>
      <c r="BD658" s="401"/>
      <c r="BE658" s="401"/>
      <c r="BF658" s="401"/>
      <c r="BG658" s="401"/>
      <c r="BH658" s="401"/>
      <c r="BI658" s="401"/>
      <c r="BJ658" s="401"/>
      <c r="BK658" s="401"/>
      <c r="BL658" s="401"/>
      <c r="BM658" s="401"/>
      <c r="BN658" s="401"/>
      <c r="BO658" s="401"/>
      <c r="BP658" s="401"/>
      <c r="BQ658" s="401"/>
      <c r="BR658" s="401"/>
      <c r="BS658" s="401"/>
      <c r="BT658" s="401"/>
      <c r="BU658" s="401"/>
      <c r="BV658" s="401"/>
      <c r="BW658" s="401"/>
      <c r="BX658" s="401"/>
      <c r="BY658" s="401"/>
      <c r="BZ658" s="401"/>
      <c r="CA658" s="401"/>
      <c r="CB658" s="401"/>
      <c r="CC658" s="401"/>
      <c r="CD658" s="401"/>
      <c r="CE658" s="401"/>
      <c r="CF658" s="401"/>
      <c r="CG658" s="401"/>
      <c r="CH658" s="401"/>
      <c r="CI658" s="401"/>
      <c r="CJ658" s="401"/>
      <c r="CK658" s="401"/>
      <c r="CL658" s="401"/>
      <c r="CM658" s="401"/>
      <c r="CN658" s="401"/>
      <c r="CO658" s="401"/>
      <c r="CP658" s="401"/>
      <c r="CQ658" s="401"/>
      <c r="CR658" s="401"/>
      <c r="CS658" s="401"/>
      <c r="CT658" s="401"/>
      <c r="CU658" s="401"/>
      <c r="CV658" s="401"/>
      <c r="CW658" s="401"/>
      <c r="CX658" s="401"/>
      <c r="CY658" s="401"/>
      <c r="CZ658" s="401"/>
      <c r="DA658" s="401"/>
      <c r="DB658" s="401"/>
      <c r="DC658" s="401"/>
      <c r="DD658" s="401"/>
      <c r="DE658" s="401"/>
      <c r="DF658" s="401"/>
      <c r="DG658" s="401"/>
      <c r="DH658" s="401"/>
      <c r="DI658" s="401"/>
      <c r="DJ658" s="401"/>
      <c r="DK658" s="401"/>
      <c r="DL658" s="401"/>
      <c r="DM658" s="401"/>
      <c r="DN658" s="401"/>
      <c r="DO658" s="401"/>
      <c r="DP658" s="401"/>
      <c r="DQ658" s="401"/>
      <c r="DR658" s="401"/>
      <c r="DS658" s="401"/>
      <c r="DT658" s="401"/>
      <c r="DU658" s="401"/>
      <c r="DV658" s="401"/>
      <c r="DW658" s="401"/>
      <c r="DX658" s="401"/>
      <c r="DY658" s="401"/>
      <c r="DZ658" s="401"/>
      <c r="EA658" s="401"/>
      <c r="EB658" s="401"/>
      <c r="EC658" s="401"/>
      <c r="ED658" s="401"/>
      <c r="EE658" s="401"/>
      <c r="EF658" s="401"/>
      <c r="EG658" s="401"/>
      <c r="EH658" s="401"/>
      <c r="EI658" s="401"/>
      <c r="EJ658" s="401"/>
      <c r="EK658" s="401"/>
      <c r="EL658" s="401"/>
      <c r="EM658" s="401"/>
      <c r="EN658" s="401"/>
      <c r="EO658" s="401"/>
      <c r="EP658" s="401"/>
      <c r="EQ658" s="401"/>
      <c r="ER658" s="401"/>
      <c r="ES658" s="401"/>
      <c r="ET658" s="401"/>
      <c r="EU658" s="401"/>
      <c r="EV658" s="401"/>
      <c r="EW658" s="401"/>
      <c r="EX658" s="401"/>
      <c r="EY658" s="401"/>
      <c r="EZ658" s="401"/>
      <c r="FA658" s="401"/>
      <c r="FB658" s="401"/>
      <c r="FC658" s="401"/>
      <c r="FD658" s="401"/>
      <c r="FE658" s="401"/>
      <c r="FF658" s="401"/>
      <c r="FG658" s="401"/>
      <c r="FH658" s="401"/>
      <c r="FI658" s="401"/>
      <c r="FJ658" s="401"/>
      <c r="FK658" s="401"/>
      <c r="FL658" s="401"/>
      <c r="FM658" s="401"/>
      <c r="FN658" s="401"/>
      <c r="FO658" s="401"/>
      <c r="FP658" s="401"/>
      <c r="FQ658" s="401"/>
      <c r="FR658" s="401"/>
      <c r="FS658" s="401"/>
      <c r="FT658" s="401"/>
      <c r="FU658" s="401"/>
      <c r="FV658" s="401"/>
      <c r="FW658" s="401"/>
      <c r="FX658" s="401"/>
      <c r="FY658" s="401"/>
      <c r="FZ658" s="401"/>
      <c r="GA658" s="401"/>
      <c r="GB658" s="401"/>
      <c r="GC658" s="401"/>
      <c r="GD658" s="401"/>
      <c r="GE658" s="401"/>
      <c r="GF658" s="401"/>
      <c r="GG658" s="401"/>
      <c r="GH658" s="401"/>
      <c r="GI658" s="401"/>
      <c r="GJ658" s="401"/>
      <c r="GK658" s="401"/>
      <c r="GL658" s="401"/>
      <c r="GM658" s="401"/>
      <c r="GN658" s="401"/>
      <c r="GO658" s="401"/>
      <c r="GP658" s="401"/>
      <c r="GQ658" s="401"/>
      <c r="GR658" s="401"/>
      <c r="GS658" s="401"/>
      <c r="GT658" s="401"/>
      <c r="GU658" s="401"/>
      <c r="GV658" s="401"/>
      <c r="GW658" s="401"/>
      <c r="GX658" s="401"/>
      <c r="GY658" s="401"/>
      <c r="GZ658" s="401"/>
      <c r="HA658" s="401"/>
      <c r="HB658" s="401"/>
      <c r="HC658" s="401"/>
      <c r="HD658" s="401"/>
      <c r="HE658" s="401"/>
      <c r="HF658" s="401"/>
      <c r="HG658" s="401"/>
      <c r="HH658" s="401"/>
      <c r="HI658" s="401"/>
      <c r="HJ658" s="401"/>
      <c r="HK658" s="401"/>
      <c r="HL658" s="401"/>
      <c r="HM658" s="401"/>
      <c r="HN658" s="401"/>
      <c r="HO658" s="401"/>
      <c r="HP658" s="401"/>
      <c r="HQ658" s="401"/>
      <c r="HR658" s="401"/>
      <c r="HS658" s="401"/>
      <c r="HT658" s="401"/>
      <c r="HU658" s="401"/>
      <c r="HV658" s="401"/>
      <c r="HW658" s="401"/>
      <c r="HX658" s="401"/>
      <c r="HY658" s="401"/>
      <c r="HZ658" s="401"/>
      <c r="IA658" s="401"/>
      <c r="IB658" s="401"/>
      <c r="IC658" s="401"/>
      <c r="ID658" s="401"/>
      <c r="IE658" s="401"/>
      <c r="IF658" s="401"/>
      <c r="IG658" s="401"/>
      <c r="IH658" s="401"/>
      <c r="II658" s="401"/>
      <c r="IJ658" s="401"/>
      <c r="IK658" s="401"/>
      <c r="IL658" s="401"/>
      <c r="IM658" s="401"/>
      <c r="IN658" s="401"/>
      <c r="IO658" s="401"/>
      <c r="IP658" s="401"/>
      <c r="IQ658" s="401"/>
      <c r="IR658" s="401"/>
      <c r="IS658" s="401"/>
      <c r="IT658" s="401"/>
      <c r="IU658" s="401"/>
      <c r="IV658" s="401"/>
      <c r="IW658" s="401"/>
      <c r="IX658" s="401"/>
      <c r="IY658" s="401"/>
      <c r="IZ658" s="401"/>
      <c r="JA658" s="401"/>
      <c r="JB658" s="401"/>
      <c r="JC658" s="401"/>
      <c r="JD658" s="401"/>
      <c r="JE658" s="401"/>
      <c r="JF658" s="401"/>
      <c r="JG658" s="401"/>
      <c r="JH658" s="401"/>
      <c r="JI658" s="401"/>
      <c r="JJ658" s="401"/>
      <c r="JK658" s="401"/>
      <c r="JL658" s="401"/>
      <c r="JM658" s="401"/>
      <c r="JN658" s="401"/>
      <c r="JO658" s="401"/>
      <c r="JP658" s="401"/>
      <c r="JQ658" s="401"/>
      <c r="JR658" s="401"/>
      <c r="JS658" s="401"/>
      <c r="JT658" s="401"/>
      <c r="JU658" s="401"/>
      <c r="JV658" s="401"/>
      <c r="JW658" s="401"/>
      <c r="JX658" s="401"/>
      <c r="JY658" s="401"/>
      <c r="JZ658" s="401"/>
      <c r="KA658" s="401"/>
      <c r="KB658" s="401"/>
      <c r="KC658" s="401"/>
      <c r="KD658" s="401"/>
      <c r="KE658" s="401"/>
      <c r="KF658" s="401"/>
      <c r="KG658" s="401"/>
      <c r="KH658" s="401"/>
      <c r="KI658" s="401"/>
      <c r="KJ658" s="401"/>
      <c r="KK658" s="401"/>
      <c r="KL658" s="401"/>
      <c r="KM658" s="401"/>
      <c r="KN658" s="401"/>
      <c r="KO658" s="401"/>
      <c r="KP658" s="401"/>
      <c r="KQ658" s="401"/>
      <c r="KR658" s="401"/>
      <c r="KS658" s="401"/>
      <c r="KT658" s="401"/>
      <c r="KU658" s="401"/>
      <c r="KV658" s="401"/>
      <c r="KW658" s="401"/>
      <c r="KX658" s="401"/>
      <c r="KY658" s="401"/>
      <c r="KZ658" s="401"/>
      <c r="LA658" s="401"/>
      <c r="LB658" s="401"/>
      <c r="LC658" s="401"/>
      <c r="LD658" s="401"/>
      <c r="LE658" s="401"/>
      <c r="LF658" s="401"/>
      <c r="LG658" s="401"/>
      <c r="LH658" s="401"/>
      <c r="LI658" s="401"/>
      <c r="LJ658" s="401"/>
      <c r="LK658" s="401"/>
      <c r="LL658" s="401"/>
      <c r="LM658" s="401"/>
      <c r="LN658" s="401"/>
      <c r="LO658" s="401"/>
      <c r="LP658" s="401"/>
      <c r="LQ658" s="401"/>
      <c r="LR658" s="401"/>
      <c r="LS658" s="401"/>
      <c r="LT658" s="401"/>
      <c r="LU658" s="401"/>
      <c r="LV658" s="401"/>
      <c r="LW658" s="401"/>
      <c r="LX658" s="401"/>
      <c r="LY658" s="401"/>
      <c r="LZ658" s="401"/>
      <c r="MA658" s="401"/>
      <c r="MB658" s="401"/>
      <c r="MC658" s="401"/>
      <c r="MD658" s="401"/>
      <c r="ME658" s="401"/>
      <c r="MF658" s="401"/>
      <c r="MG658" s="401"/>
      <c r="MH658" s="401"/>
      <c r="MI658" s="401"/>
      <c r="MJ658" s="401"/>
      <c r="MK658" s="401"/>
      <c r="ML658" s="401"/>
      <c r="MM658" s="401"/>
      <c r="MN658" s="401"/>
      <c r="MO658" s="401"/>
      <c r="MP658" s="401"/>
      <c r="MQ658" s="401"/>
      <c r="MR658" s="401"/>
      <c r="MS658" s="401"/>
      <c r="MT658" s="401"/>
      <c r="MU658" s="401"/>
      <c r="MV658" s="401"/>
      <c r="MW658" s="401"/>
      <c r="MX658" s="401"/>
      <c r="MY658" s="401"/>
      <c r="MZ658" s="401"/>
      <c r="NA658" s="401"/>
      <c r="NB658" s="401"/>
      <c r="NC658" s="401"/>
      <c r="ND658" s="401"/>
      <c r="NE658" s="401"/>
      <c r="NF658" s="401"/>
      <c r="NG658" s="401"/>
      <c r="NH658" s="401"/>
      <c r="NI658" s="401"/>
      <c r="NJ658" s="401"/>
      <c r="NK658" s="401"/>
      <c r="NL658" s="401"/>
      <c r="NM658" s="401"/>
      <c r="NN658" s="401"/>
      <c r="NO658" s="401"/>
      <c r="NP658" s="401"/>
      <c r="NQ658" s="401"/>
      <c r="NR658" s="401"/>
      <c r="NS658" s="401"/>
      <c r="NT658" s="401"/>
      <c r="NU658" s="401"/>
      <c r="NV658" s="401"/>
      <c r="NW658" s="401"/>
      <c r="NX658" s="401"/>
      <c r="NY658" s="401"/>
      <c r="NZ658" s="401"/>
      <c r="OA658" s="401"/>
      <c r="OB658" s="401"/>
      <c r="OC658" s="401"/>
      <c r="OD658" s="401"/>
      <c r="OE658" s="401"/>
      <c r="OF658" s="401"/>
      <c r="OG658" s="401"/>
      <c r="OH658" s="401"/>
      <c r="OI658" s="401"/>
      <c r="OJ658" s="401"/>
      <c r="OK658" s="401"/>
      <c r="OL658" s="401"/>
      <c r="OM658" s="401"/>
      <c r="ON658" s="401"/>
      <c r="OO658" s="401"/>
      <c r="OP658" s="401"/>
      <c r="OQ658" s="401"/>
      <c r="OR658" s="401"/>
      <c r="OS658" s="401"/>
      <c r="OT658" s="401"/>
      <c r="OU658" s="401"/>
      <c r="OV658" s="401"/>
      <c r="OW658" s="401"/>
      <c r="OX658" s="401"/>
      <c r="OY658" s="401"/>
      <c r="OZ658" s="401"/>
      <c r="PA658" s="401"/>
      <c r="PB658" s="401"/>
      <c r="PC658" s="401"/>
      <c r="PD658" s="401"/>
      <c r="PE658" s="401"/>
      <c r="PF658" s="401"/>
      <c r="PG658" s="401"/>
      <c r="PH658" s="401"/>
      <c r="PI658" s="401"/>
      <c r="PJ658" s="401"/>
      <c r="PK658" s="401"/>
      <c r="PL658" s="401"/>
      <c r="PM658" s="401"/>
      <c r="PN658" s="401"/>
      <c r="PO658" s="401"/>
      <c r="PP658" s="401"/>
      <c r="PQ658" s="401"/>
      <c r="PR658" s="401"/>
      <c r="PS658" s="401"/>
      <c r="PT658" s="401"/>
      <c r="PU658" s="401"/>
      <c r="PV658" s="401"/>
      <c r="PW658" s="401"/>
      <c r="PX658" s="401"/>
      <c r="PY658" s="401"/>
      <c r="PZ658" s="401"/>
      <c r="QA658" s="401"/>
      <c r="QB658" s="401"/>
      <c r="QC658" s="401"/>
      <c r="QD658" s="401"/>
      <c r="QE658" s="401"/>
      <c r="QF658" s="401"/>
      <c r="QG658" s="401"/>
      <c r="QH658" s="401"/>
      <c r="QI658" s="401"/>
      <c r="QJ658" s="401"/>
      <c r="QK658" s="401"/>
      <c r="QL658" s="401"/>
      <c r="QM658" s="401"/>
      <c r="QN658" s="401"/>
      <c r="QO658" s="401"/>
      <c r="QP658" s="401"/>
      <c r="QQ658" s="401"/>
      <c r="QR658" s="401"/>
      <c r="QS658" s="401"/>
      <c r="QT658" s="401"/>
      <c r="QU658" s="401"/>
      <c r="QV658" s="401"/>
      <c r="QW658" s="401"/>
      <c r="QX658" s="401"/>
      <c r="QY658" s="401"/>
      <c r="QZ658" s="401"/>
      <c r="RA658" s="401"/>
      <c r="RB658" s="401"/>
      <c r="RC658" s="401"/>
      <c r="RD658" s="401"/>
      <c r="RE658" s="401"/>
      <c r="RF658" s="401"/>
      <c r="RG658" s="401"/>
      <c r="RH658" s="401"/>
      <c r="RI658" s="401"/>
      <c r="RJ658" s="401"/>
      <c r="RK658" s="401"/>
      <c r="RL658" s="401"/>
      <c r="RM658" s="401"/>
      <c r="RN658" s="401"/>
      <c r="RO658" s="401"/>
      <c r="RP658" s="401"/>
      <c r="RQ658" s="401"/>
      <c r="RR658" s="401"/>
      <c r="RS658" s="401"/>
      <c r="RT658" s="401"/>
      <c r="RU658" s="401"/>
      <c r="RV658" s="401"/>
      <c r="RW658" s="401"/>
      <c r="RX658" s="401"/>
      <c r="RY658" s="401"/>
      <c r="RZ658" s="401"/>
      <c r="SA658" s="401"/>
      <c r="SB658" s="401"/>
      <c r="SC658" s="401"/>
      <c r="SD658" s="401"/>
      <c r="SE658" s="401"/>
      <c r="SF658" s="401"/>
      <c r="SG658" s="401"/>
      <c r="SH658" s="401"/>
      <c r="SI658" s="401"/>
      <c r="SJ658" s="401"/>
      <c r="SK658" s="401"/>
      <c r="SL658" s="401"/>
      <c r="SM658" s="401"/>
      <c r="SN658" s="401"/>
      <c r="SO658" s="401"/>
      <c r="SP658" s="401"/>
      <c r="SQ658" s="401"/>
      <c r="SR658" s="401"/>
      <c r="SS658" s="401"/>
      <c r="ST658" s="401"/>
      <c r="SU658" s="401"/>
      <c r="SV658" s="401"/>
      <c r="SW658" s="401"/>
      <c r="SX658" s="401"/>
      <c r="SY658" s="401"/>
      <c r="SZ658" s="401"/>
      <c r="TA658" s="401"/>
      <c r="TB658" s="401"/>
      <c r="TC658" s="401"/>
      <c r="TD658" s="401"/>
      <c r="TE658" s="401"/>
      <c r="TF658" s="401"/>
      <c r="TG658" s="401"/>
      <c r="TH658" s="401"/>
      <c r="TI658" s="401"/>
      <c r="TJ658" s="401"/>
      <c r="TK658" s="401"/>
      <c r="TL658" s="401"/>
      <c r="TM658" s="401"/>
      <c r="TN658" s="401"/>
      <c r="TO658" s="401"/>
      <c r="TP658" s="401"/>
      <c r="TQ658" s="401"/>
      <c r="TR658" s="401"/>
      <c r="TS658" s="401"/>
      <c r="TT658" s="401"/>
      <c r="TU658" s="401"/>
      <c r="TV658" s="401"/>
      <c r="TW658" s="401"/>
      <c r="TX658" s="401"/>
      <c r="TY658" s="401"/>
      <c r="TZ658" s="401"/>
      <c r="UA658" s="401"/>
      <c r="UB658" s="401"/>
      <c r="UC658" s="401"/>
      <c r="UD658" s="401"/>
      <c r="UE658" s="401"/>
      <c r="UF658" s="401"/>
      <c r="UG658" s="401"/>
      <c r="UH658" s="401"/>
      <c r="UI658" s="401"/>
      <c r="UJ658" s="401"/>
      <c r="UK658" s="401"/>
      <c r="UL658" s="401"/>
      <c r="UM658" s="401"/>
    </row>
  </sheetData>
  <mergeCells count="62">
    <mergeCell ref="A631:A650"/>
    <mergeCell ref="A651:A658"/>
    <mergeCell ref="A580:A593"/>
    <mergeCell ref="A594:A596"/>
    <mergeCell ref="A597:A617"/>
    <mergeCell ref="A618:A624"/>
    <mergeCell ref="A625:A627"/>
    <mergeCell ref="A628:A630"/>
    <mergeCell ref="A572:A579"/>
    <mergeCell ref="A455:A458"/>
    <mergeCell ref="A459:A487"/>
    <mergeCell ref="A488:A497"/>
    <mergeCell ref="A498:A501"/>
    <mergeCell ref="A502:A511"/>
    <mergeCell ref="A512:A517"/>
    <mergeCell ref="A518:A548"/>
    <mergeCell ref="A549:A551"/>
    <mergeCell ref="A552:A558"/>
    <mergeCell ref="A559:A561"/>
    <mergeCell ref="A562:A571"/>
    <mergeCell ref="A451:A454"/>
    <mergeCell ref="A314:A319"/>
    <mergeCell ref="A320:A323"/>
    <mergeCell ref="A324:A329"/>
    <mergeCell ref="A330:A339"/>
    <mergeCell ref="A340:A342"/>
    <mergeCell ref="A343:A349"/>
    <mergeCell ref="A350:A367"/>
    <mergeCell ref="A368:A375"/>
    <mergeCell ref="A376:A400"/>
    <mergeCell ref="A401:A447"/>
    <mergeCell ref="A448:A450"/>
    <mergeCell ref="A305:A313"/>
    <mergeCell ref="A226:A229"/>
    <mergeCell ref="A230:A236"/>
    <mergeCell ref="A237:A239"/>
    <mergeCell ref="A240:A243"/>
    <mergeCell ref="A244:A247"/>
    <mergeCell ref="A248:A253"/>
    <mergeCell ref="A254:A265"/>
    <mergeCell ref="A266:A280"/>
    <mergeCell ref="A281:A292"/>
    <mergeCell ref="A293:A298"/>
    <mergeCell ref="A299:A304"/>
    <mergeCell ref="A214:A225"/>
    <mergeCell ref="A71:A105"/>
    <mergeCell ref="A106:A113"/>
    <mergeCell ref="A114:A123"/>
    <mergeCell ref="A124:A136"/>
    <mergeCell ref="A137:A145"/>
    <mergeCell ref="A146:A170"/>
    <mergeCell ref="A171:A179"/>
    <mergeCell ref="A180:A191"/>
    <mergeCell ref="A192:A194"/>
    <mergeCell ref="A208:A213"/>
    <mergeCell ref="A195:A207"/>
    <mergeCell ref="A48:A70"/>
    <mergeCell ref="R8:U8"/>
    <mergeCell ref="AF8:AI8"/>
    <mergeCell ref="A10:A21"/>
    <mergeCell ref="A22:A43"/>
    <mergeCell ref="A44:A47"/>
  </mergeCells>
  <conditionalFormatting sqref="Y9 Y408:AE408 Y540:AE540 Y541:AF542 Y543:AE543 Y544:AF545 Y546:AE546 Y53:AE53 Y54:AF55 Z57:AF60 Z56:AE56 Y61:AF70 Y10:AF43 Y48:AF52 Y86:AF96 Y106:AF139 Y146:AF160 Y180:AF191 Y208:AF236 Y244:AF400 Y409:AF539 Y547:AF558 Y562:AF1048576">
    <cfRule type="containsText" dxfId="363" priority="239" operator="containsText" text="rejected">
      <formula>NOT(ISERROR(SEARCH("rejected",Y9)))</formula>
    </cfRule>
  </conditionalFormatting>
  <conditionalFormatting sqref="AB9">
    <cfRule type="containsText" dxfId="362" priority="238" operator="containsText" text="rejected">
      <formula>NOT(ISERROR(SEARCH("rejected",AB9)))</formula>
    </cfRule>
  </conditionalFormatting>
  <conditionalFormatting sqref="Y61:Y70 Y10:Y43 Y48:Y55 Y86:Y96 Y106:Y139 Y146:Y160 Y180:Y191 Y208:Y236 Y244:Y400 Y408:Y558 Y562:Y658">
    <cfRule type="containsText" dxfId="361" priority="237" operator="containsText" text="Reject">
      <formula>NOT(ISERROR(SEARCH("Reject",Y10)))</formula>
    </cfRule>
  </conditionalFormatting>
  <conditionalFormatting sqref="Y61:Y70 Y10:Y43 Y48:Y55 Y86:Y96 Y106:Y139 Y146:Y160 Y180:Y191 Y208:Y236 Y244:Y400 Y408:Y558 Y562:Y658">
    <cfRule type="containsText" dxfId="360" priority="235" operator="containsText" text="Reject">
      <formula>NOT(ISERROR(SEARCH("Reject",Y10)))</formula>
    </cfRule>
    <cfRule type="containsText" dxfId="359" priority="236" operator="containsText" text="Accept">
      <formula>NOT(ISERROR(SEARCH("Accept",Y10)))</formula>
    </cfRule>
  </conditionalFormatting>
  <conditionalFormatting sqref="AB408:AE408 AB540:AE540 AB541:AF542 AB543:AE543 AB544:AF545 AB546:AE546 AB53:AE53 AB54:AF55 AB56:AE56 AB57:AF70 AB10:AF43 AB48:AF52 AB86:AF96 AB106:AF139 AB146:AF160 AB180:AF191 AB208:AF236 AB244:AF400 AB409:AF539 AB547:AF558 AB562:AF658">
    <cfRule type="containsText" dxfId="358" priority="234" operator="containsText" text="Reject">
      <formula>NOT(ISERROR(SEARCH("Reject",AB10)))</formula>
    </cfRule>
  </conditionalFormatting>
  <conditionalFormatting sqref="AE9:AF9">
    <cfRule type="containsText" dxfId="357" priority="233" operator="containsText" text="rejected">
      <formula>NOT(ISERROR(SEARCH("rejected",AE9)))</formula>
    </cfRule>
  </conditionalFormatting>
  <conditionalFormatting sqref="AE408 AE540 AE541:AF542 AE543 AE544:AF545 AE546 AE53 AE54:AF55 AE56 AE57:AF70 AE10:AF43 AE48:AF52 AE86:AF96 AE106:AF139 AE146:AF160 AE180:AF191 AE208:AF236 AE244:AF400 AE409:AF539 AE547:AF558 AE562:AF658">
    <cfRule type="containsText" dxfId="356" priority="231" operator="containsText" text="Reject">
      <formula>NOT(ISERROR(SEARCH("Reject",AE10)))</formula>
    </cfRule>
    <cfRule type="containsText" dxfId="355" priority="232" operator="containsText" text="Reject">
      <formula>NOT(ISERROR(SEARCH("Reject",AE10)))</formula>
    </cfRule>
  </conditionalFormatting>
  <conditionalFormatting sqref="AF408">
    <cfRule type="containsText" dxfId="354" priority="230" operator="containsText" text="rejected">
      <formula>NOT(ISERROR(SEARCH("rejected",AF408)))</formula>
    </cfRule>
  </conditionalFormatting>
  <conditionalFormatting sqref="AF408">
    <cfRule type="containsText" dxfId="353" priority="229" operator="containsText" text="Reject">
      <formula>NOT(ISERROR(SEARCH("Reject",AF408)))</formula>
    </cfRule>
  </conditionalFormatting>
  <conditionalFormatting sqref="AF408">
    <cfRule type="containsText" dxfId="352" priority="227" operator="containsText" text="Reject">
      <formula>NOT(ISERROR(SEARCH("Reject",AF408)))</formula>
    </cfRule>
    <cfRule type="containsText" dxfId="351" priority="228" operator="containsText" text="Reject">
      <formula>NOT(ISERROR(SEARCH("Reject",AF408)))</formula>
    </cfRule>
  </conditionalFormatting>
  <conditionalFormatting sqref="AF540">
    <cfRule type="containsText" dxfId="350" priority="226" operator="containsText" text="rejected">
      <formula>NOT(ISERROR(SEARCH("rejected",AF540)))</formula>
    </cfRule>
  </conditionalFormatting>
  <conditionalFormatting sqref="AF540">
    <cfRule type="containsText" dxfId="349" priority="225" operator="containsText" text="Reject">
      <formula>NOT(ISERROR(SEARCH("Reject",AF540)))</formula>
    </cfRule>
  </conditionalFormatting>
  <conditionalFormatting sqref="AF540">
    <cfRule type="containsText" dxfId="348" priority="223" operator="containsText" text="Reject">
      <formula>NOT(ISERROR(SEARCH("Reject",AF540)))</formula>
    </cfRule>
    <cfRule type="containsText" dxfId="347" priority="224" operator="containsText" text="Reject">
      <formula>NOT(ISERROR(SEARCH("Reject",AF540)))</formula>
    </cfRule>
  </conditionalFormatting>
  <conditionalFormatting sqref="AF543">
    <cfRule type="containsText" dxfId="346" priority="222" operator="containsText" text="rejected">
      <formula>NOT(ISERROR(SEARCH("rejected",AF543)))</formula>
    </cfRule>
  </conditionalFormatting>
  <conditionalFormatting sqref="AF543">
    <cfRule type="containsText" dxfId="345" priority="221" operator="containsText" text="Reject">
      <formula>NOT(ISERROR(SEARCH("Reject",AF543)))</formula>
    </cfRule>
  </conditionalFormatting>
  <conditionalFormatting sqref="AF543">
    <cfRule type="containsText" dxfId="344" priority="219" operator="containsText" text="Reject">
      <formula>NOT(ISERROR(SEARCH("Reject",AF543)))</formula>
    </cfRule>
    <cfRule type="containsText" dxfId="343" priority="220" operator="containsText" text="Reject">
      <formula>NOT(ISERROR(SEARCH("Reject",AF543)))</formula>
    </cfRule>
  </conditionalFormatting>
  <conditionalFormatting sqref="AF546">
    <cfRule type="containsText" dxfId="342" priority="218" operator="containsText" text="rejected">
      <formula>NOT(ISERROR(SEARCH("rejected",AF546)))</formula>
    </cfRule>
  </conditionalFormatting>
  <conditionalFormatting sqref="AF546">
    <cfRule type="containsText" dxfId="341" priority="217" operator="containsText" text="Reject">
      <formula>NOT(ISERROR(SEARCH("Reject",AF546)))</formula>
    </cfRule>
  </conditionalFormatting>
  <conditionalFormatting sqref="AF546">
    <cfRule type="containsText" dxfId="340" priority="215" operator="containsText" text="Reject">
      <formula>NOT(ISERROR(SEARCH("Reject",AF546)))</formula>
    </cfRule>
    <cfRule type="containsText" dxfId="339" priority="216" operator="containsText" text="Reject">
      <formula>NOT(ISERROR(SEARCH("Reject",AF546)))</formula>
    </cfRule>
  </conditionalFormatting>
  <conditionalFormatting sqref="AF53">
    <cfRule type="containsText" dxfId="338" priority="214" operator="containsText" text="rejected">
      <formula>NOT(ISERROR(SEARCH("rejected",AF53)))</formula>
    </cfRule>
  </conditionalFormatting>
  <conditionalFormatting sqref="AF53">
    <cfRule type="containsText" dxfId="337" priority="213" operator="containsText" text="Reject">
      <formula>NOT(ISERROR(SEARCH("Reject",AF53)))</formula>
    </cfRule>
  </conditionalFormatting>
  <conditionalFormatting sqref="AF53">
    <cfRule type="containsText" dxfId="336" priority="211" operator="containsText" text="Reject">
      <formula>NOT(ISERROR(SEARCH("Reject",AF53)))</formula>
    </cfRule>
    <cfRule type="containsText" dxfId="335" priority="212" operator="containsText" text="Reject">
      <formula>NOT(ISERROR(SEARCH("Reject",AF53)))</formula>
    </cfRule>
  </conditionalFormatting>
  <conditionalFormatting sqref="Y56:Y60">
    <cfRule type="containsText" dxfId="334" priority="210" operator="containsText" text="rejected">
      <formula>NOT(ISERROR(SEARCH("rejected",Y56)))</formula>
    </cfRule>
  </conditionalFormatting>
  <conditionalFormatting sqref="Y56:Y60">
    <cfRule type="containsText" dxfId="333" priority="209" operator="containsText" text="Reject">
      <formula>NOT(ISERROR(SEARCH("Reject",Y56)))</formula>
    </cfRule>
  </conditionalFormatting>
  <conditionalFormatting sqref="Y56:Y60">
    <cfRule type="containsText" dxfId="332" priority="207" operator="containsText" text="Reject">
      <formula>NOT(ISERROR(SEARCH("Reject",Y56)))</formula>
    </cfRule>
    <cfRule type="containsText" dxfId="331" priority="208" operator="containsText" text="Accept">
      <formula>NOT(ISERROR(SEARCH("Accept",Y56)))</formula>
    </cfRule>
  </conditionalFormatting>
  <conditionalFormatting sqref="AF56">
    <cfRule type="containsText" dxfId="330" priority="206" operator="containsText" text="rejected">
      <formula>NOT(ISERROR(SEARCH("rejected",AF56)))</formula>
    </cfRule>
  </conditionalFormatting>
  <conditionalFormatting sqref="AF56">
    <cfRule type="containsText" dxfId="329" priority="205" operator="containsText" text="Reject">
      <formula>NOT(ISERROR(SEARCH("Reject",AF56)))</formula>
    </cfRule>
  </conditionalFormatting>
  <conditionalFormatting sqref="AF56">
    <cfRule type="containsText" dxfId="328" priority="203" operator="containsText" text="Reject">
      <formula>NOT(ISERROR(SEARCH("Reject",AF56)))</formula>
    </cfRule>
    <cfRule type="containsText" dxfId="327" priority="204" operator="containsText" text="Reject">
      <formula>NOT(ISERROR(SEARCH("Reject",AF56)))</formula>
    </cfRule>
  </conditionalFormatting>
  <conditionalFormatting sqref="AI10:AI43 AI48:AI70 AI86:AI96 AI106:AI139 AI146:AI160 AI180:AI191 AI208:AI236 AI244:AI400 AI408:AI558 AI562:AI658">
    <cfRule type="cellIs" dxfId="326" priority="202" operator="greaterThan">
      <formula>0.5</formula>
    </cfRule>
  </conditionalFormatting>
  <conditionalFormatting sqref="Y140:AF142">
    <cfRule type="containsText" dxfId="325" priority="201" operator="containsText" text="rejected">
      <formula>NOT(ISERROR(SEARCH("rejected",Y140)))</formula>
    </cfRule>
  </conditionalFormatting>
  <conditionalFormatting sqref="Y140:Y142">
    <cfRule type="containsText" dxfId="324" priority="200" operator="containsText" text="Reject">
      <formula>NOT(ISERROR(SEARCH("Reject",Y140)))</formula>
    </cfRule>
  </conditionalFormatting>
  <conditionalFormatting sqref="Y140:Y142">
    <cfRule type="containsText" dxfId="323" priority="198" operator="containsText" text="Reject">
      <formula>NOT(ISERROR(SEARCH("Reject",Y140)))</formula>
    </cfRule>
    <cfRule type="containsText" dxfId="322" priority="199" operator="containsText" text="Accept">
      <formula>NOT(ISERROR(SEARCH("Accept",Y140)))</formula>
    </cfRule>
  </conditionalFormatting>
  <conditionalFormatting sqref="AB140:AF142">
    <cfRule type="containsText" dxfId="321" priority="197" operator="containsText" text="Reject">
      <formula>NOT(ISERROR(SEARCH("Reject",AB140)))</formula>
    </cfRule>
  </conditionalFormatting>
  <conditionalFormatting sqref="AE140:AF142">
    <cfRule type="containsText" dxfId="320" priority="195" operator="containsText" text="Reject">
      <formula>NOT(ISERROR(SEARCH("Reject",AE140)))</formula>
    </cfRule>
    <cfRule type="containsText" dxfId="319" priority="196" operator="containsText" text="Reject">
      <formula>NOT(ISERROR(SEARCH("Reject",AE140)))</formula>
    </cfRule>
  </conditionalFormatting>
  <conditionalFormatting sqref="AI140:AI142">
    <cfRule type="cellIs" dxfId="318" priority="194" operator="greaterThan">
      <formula>0.5</formula>
    </cfRule>
  </conditionalFormatting>
  <conditionalFormatting sqref="Y143:AF145">
    <cfRule type="containsText" dxfId="317" priority="193" operator="containsText" text="rejected">
      <formula>NOT(ISERROR(SEARCH("rejected",Y143)))</formula>
    </cfRule>
  </conditionalFormatting>
  <conditionalFormatting sqref="Y143:Y145">
    <cfRule type="containsText" dxfId="316" priority="192" operator="containsText" text="Reject">
      <formula>NOT(ISERROR(SEARCH("Reject",Y143)))</formula>
    </cfRule>
  </conditionalFormatting>
  <conditionalFormatting sqref="Y143:Y145">
    <cfRule type="containsText" dxfId="315" priority="190" operator="containsText" text="Reject">
      <formula>NOT(ISERROR(SEARCH("Reject",Y143)))</formula>
    </cfRule>
    <cfRule type="containsText" dxfId="314" priority="191" operator="containsText" text="Accept">
      <formula>NOT(ISERROR(SEARCH("Accept",Y143)))</formula>
    </cfRule>
  </conditionalFormatting>
  <conditionalFormatting sqref="AB143:AF145">
    <cfRule type="containsText" dxfId="313" priority="189" operator="containsText" text="Reject">
      <formula>NOT(ISERROR(SEARCH("Reject",AB143)))</formula>
    </cfRule>
  </conditionalFormatting>
  <conditionalFormatting sqref="AE143:AF145">
    <cfRule type="containsText" dxfId="312" priority="187" operator="containsText" text="Reject">
      <formula>NOT(ISERROR(SEARCH("Reject",AE143)))</formula>
    </cfRule>
    <cfRule type="containsText" dxfId="311" priority="188" operator="containsText" text="Reject">
      <formula>NOT(ISERROR(SEARCH("Reject",AE143)))</formula>
    </cfRule>
  </conditionalFormatting>
  <conditionalFormatting sqref="AI143:AI145">
    <cfRule type="cellIs" dxfId="310" priority="186" operator="greaterThan">
      <formula>0.5</formula>
    </cfRule>
  </conditionalFormatting>
  <conditionalFormatting sqref="Y171:AF173">
    <cfRule type="containsText" dxfId="309" priority="185" operator="containsText" text="rejected">
      <formula>NOT(ISERROR(SEARCH("rejected",Y171)))</formula>
    </cfRule>
  </conditionalFormatting>
  <conditionalFormatting sqref="Y171:Y173">
    <cfRule type="containsText" dxfId="308" priority="184" operator="containsText" text="Reject">
      <formula>NOT(ISERROR(SEARCH("Reject",Y171)))</formula>
    </cfRule>
  </conditionalFormatting>
  <conditionalFormatting sqref="Y171:Y173">
    <cfRule type="containsText" dxfId="307" priority="182" operator="containsText" text="Reject">
      <formula>NOT(ISERROR(SEARCH("Reject",Y171)))</formula>
    </cfRule>
    <cfRule type="containsText" dxfId="306" priority="183" operator="containsText" text="Accept">
      <formula>NOT(ISERROR(SEARCH("Accept",Y171)))</formula>
    </cfRule>
  </conditionalFormatting>
  <conditionalFormatting sqref="AB171:AF173">
    <cfRule type="containsText" dxfId="305" priority="181" operator="containsText" text="Reject">
      <formula>NOT(ISERROR(SEARCH("Reject",AB171)))</formula>
    </cfRule>
  </conditionalFormatting>
  <conditionalFormatting sqref="AE171:AF173">
    <cfRule type="containsText" dxfId="304" priority="179" operator="containsText" text="Reject">
      <formula>NOT(ISERROR(SEARCH("Reject",AE171)))</formula>
    </cfRule>
    <cfRule type="containsText" dxfId="303" priority="180" operator="containsText" text="Reject">
      <formula>NOT(ISERROR(SEARCH("Reject",AE171)))</formula>
    </cfRule>
  </conditionalFormatting>
  <conditionalFormatting sqref="AI171:AI173">
    <cfRule type="cellIs" dxfId="302" priority="178" operator="greaterThan">
      <formula>0.5</formula>
    </cfRule>
  </conditionalFormatting>
  <conditionalFormatting sqref="Y174:AF176">
    <cfRule type="containsText" dxfId="301" priority="177" operator="containsText" text="rejected">
      <formula>NOT(ISERROR(SEARCH("rejected",Y174)))</formula>
    </cfRule>
  </conditionalFormatting>
  <conditionalFormatting sqref="Y174:Y176">
    <cfRule type="containsText" dxfId="300" priority="176" operator="containsText" text="Reject">
      <formula>NOT(ISERROR(SEARCH("Reject",Y174)))</formula>
    </cfRule>
  </conditionalFormatting>
  <conditionalFormatting sqref="Y174:Y176">
    <cfRule type="containsText" dxfId="299" priority="174" operator="containsText" text="Reject">
      <formula>NOT(ISERROR(SEARCH("Reject",Y174)))</formula>
    </cfRule>
    <cfRule type="containsText" dxfId="298" priority="175" operator="containsText" text="Accept">
      <formula>NOT(ISERROR(SEARCH("Accept",Y174)))</formula>
    </cfRule>
  </conditionalFormatting>
  <conditionalFormatting sqref="AB174:AF176">
    <cfRule type="containsText" dxfId="297" priority="173" operator="containsText" text="Reject">
      <formula>NOT(ISERROR(SEARCH("Reject",AB174)))</formula>
    </cfRule>
  </conditionalFormatting>
  <conditionalFormatting sqref="AE174:AF176">
    <cfRule type="containsText" dxfId="296" priority="171" operator="containsText" text="Reject">
      <formula>NOT(ISERROR(SEARCH("Reject",AE174)))</formula>
    </cfRule>
    <cfRule type="containsText" dxfId="295" priority="172" operator="containsText" text="Reject">
      <formula>NOT(ISERROR(SEARCH("Reject",AE174)))</formula>
    </cfRule>
  </conditionalFormatting>
  <conditionalFormatting sqref="AI174:AI176">
    <cfRule type="cellIs" dxfId="294" priority="170" operator="greaterThan">
      <formula>0.5</formula>
    </cfRule>
  </conditionalFormatting>
  <conditionalFormatting sqref="Y177:AF179">
    <cfRule type="containsText" dxfId="293" priority="169" operator="containsText" text="rejected">
      <formula>NOT(ISERROR(SEARCH("rejected",Y177)))</formula>
    </cfRule>
  </conditionalFormatting>
  <conditionalFormatting sqref="Y177:Y179">
    <cfRule type="containsText" dxfId="292" priority="168" operator="containsText" text="Reject">
      <formula>NOT(ISERROR(SEARCH("Reject",Y177)))</formula>
    </cfRule>
  </conditionalFormatting>
  <conditionalFormatting sqref="Y177:Y179">
    <cfRule type="containsText" dxfId="291" priority="166" operator="containsText" text="Reject">
      <formula>NOT(ISERROR(SEARCH("Reject",Y177)))</formula>
    </cfRule>
    <cfRule type="containsText" dxfId="290" priority="167" operator="containsText" text="Accept">
      <formula>NOT(ISERROR(SEARCH("Accept",Y177)))</formula>
    </cfRule>
  </conditionalFormatting>
  <conditionalFormatting sqref="AB177:AF179">
    <cfRule type="containsText" dxfId="289" priority="165" operator="containsText" text="Reject">
      <formula>NOT(ISERROR(SEARCH("Reject",AB177)))</formula>
    </cfRule>
  </conditionalFormatting>
  <conditionalFormatting sqref="AE177:AF179">
    <cfRule type="containsText" dxfId="288" priority="163" operator="containsText" text="Reject">
      <formula>NOT(ISERROR(SEARCH("Reject",AE177)))</formula>
    </cfRule>
    <cfRule type="containsText" dxfId="287" priority="164" operator="containsText" text="Reject">
      <formula>NOT(ISERROR(SEARCH("Reject",AE177)))</formula>
    </cfRule>
  </conditionalFormatting>
  <conditionalFormatting sqref="AI177:AI179">
    <cfRule type="cellIs" dxfId="286" priority="162" operator="greaterThan">
      <formula>0.5</formula>
    </cfRule>
  </conditionalFormatting>
  <conditionalFormatting sqref="Y161:AF163">
    <cfRule type="containsText" dxfId="285" priority="161" operator="containsText" text="rejected">
      <formula>NOT(ISERROR(SEARCH("rejected",Y161)))</formula>
    </cfRule>
  </conditionalFormatting>
  <conditionalFormatting sqref="Y161:Y163">
    <cfRule type="containsText" dxfId="284" priority="160" operator="containsText" text="Reject">
      <formula>NOT(ISERROR(SEARCH("Reject",Y161)))</formula>
    </cfRule>
  </conditionalFormatting>
  <conditionalFormatting sqref="Y161:Y163">
    <cfRule type="containsText" dxfId="283" priority="158" operator="containsText" text="Reject">
      <formula>NOT(ISERROR(SEARCH("Reject",Y161)))</formula>
    </cfRule>
    <cfRule type="containsText" dxfId="282" priority="159" operator="containsText" text="Accept">
      <formula>NOT(ISERROR(SEARCH("Accept",Y161)))</formula>
    </cfRule>
  </conditionalFormatting>
  <conditionalFormatting sqref="AB161:AF163">
    <cfRule type="containsText" dxfId="281" priority="157" operator="containsText" text="Reject">
      <formula>NOT(ISERROR(SEARCH("Reject",AB161)))</formula>
    </cfRule>
  </conditionalFormatting>
  <conditionalFormatting sqref="AE161:AF163">
    <cfRule type="containsText" dxfId="280" priority="155" operator="containsText" text="Reject">
      <formula>NOT(ISERROR(SEARCH("Reject",AE161)))</formula>
    </cfRule>
    <cfRule type="containsText" dxfId="279" priority="156" operator="containsText" text="Reject">
      <formula>NOT(ISERROR(SEARCH("Reject",AE161)))</formula>
    </cfRule>
  </conditionalFormatting>
  <conditionalFormatting sqref="AI161:AI163">
    <cfRule type="cellIs" dxfId="278" priority="154" operator="greaterThan">
      <formula>0.5</formula>
    </cfRule>
  </conditionalFormatting>
  <conditionalFormatting sqref="Y164:AF167">
    <cfRule type="containsText" dxfId="277" priority="153" operator="containsText" text="rejected">
      <formula>NOT(ISERROR(SEARCH("rejected",Y164)))</formula>
    </cfRule>
  </conditionalFormatting>
  <conditionalFormatting sqref="Y164:Y167">
    <cfRule type="containsText" dxfId="276" priority="152" operator="containsText" text="Reject">
      <formula>NOT(ISERROR(SEARCH("Reject",Y164)))</formula>
    </cfRule>
  </conditionalFormatting>
  <conditionalFormatting sqref="Y164:Y167">
    <cfRule type="containsText" dxfId="275" priority="150" operator="containsText" text="Reject">
      <formula>NOT(ISERROR(SEARCH("Reject",Y164)))</formula>
    </cfRule>
    <cfRule type="containsText" dxfId="274" priority="151" operator="containsText" text="Accept">
      <formula>NOT(ISERROR(SEARCH("Accept",Y164)))</formula>
    </cfRule>
  </conditionalFormatting>
  <conditionalFormatting sqref="AB164:AF167">
    <cfRule type="containsText" dxfId="273" priority="149" operator="containsText" text="Reject">
      <formula>NOT(ISERROR(SEARCH("Reject",AB164)))</formula>
    </cfRule>
  </conditionalFormatting>
  <conditionalFormatting sqref="AE164:AF167">
    <cfRule type="containsText" dxfId="272" priority="147" operator="containsText" text="Reject">
      <formula>NOT(ISERROR(SEARCH("Reject",AE164)))</formula>
    </cfRule>
    <cfRule type="containsText" dxfId="271" priority="148" operator="containsText" text="Reject">
      <formula>NOT(ISERROR(SEARCH("Reject",AE164)))</formula>
    </cfRule>
  </conditionalFormatting>
  <conditionalFormatting sqref="AI164:AI167">
    <cfRule type="cellIs" dxfId="270" priority="146" operator="greaterThan">
      <formula>0.5</formula>
    </cfRule>
  </conditionalFormatting>
  <conditionalFormatting sqref="Y168:AF170">
    <cfRule type="containsText" dxfId="269" priority="145" operator="containsText" text="rejected">
      <formula>NOT(ISERROR(SEARCH("rejected",Y168)))</formula>
    </cfRule>
  </conditionalFormatting>
  <conditionalFormatting sqref="Y168:Y170">
    <cfRule type="containsText" dxfId="268" priority="144" operator="containsText" text="Reject">
      <formula>NOT(ISERROR(SEARCH("Reject",Y168)))</formula>
    </cfRule>
  </conditionalFormatting>
  <conditionalFormatting sqref="Y168:Y170">
    <cfRule type="containsText" dxfId="267" priority="142" operator="containsText" text="Reject">
      <formula>NOT(ISERROR(SEARCH("Reject",Y168)))</formula>
    </cfRule>
    <cfRule type="containsText" dxfId="266" priority="143" operator="containsText" text="Accept">
      <formula>NOT(ISERROR(SEARCH("Accept",Y168)))</formula>
    </cfRule>
  </conditionalFormatting>
  <conditionalFormatting sqref="AB168:AF170">
    <cfRule type="containsText" dxfId="265" priority="141" operator="containsText" text="Reject">
      <formula>NOT(ISERROR(SEARCH("Reject",AB168)))</formula>
    </cfRule>
  </conditionalFormatting>
  <conditionalFormatting sqref="AE168:AF170">
    <cfRule type="containsText" dxfId="264" priority="139" operator="containsText" text="Reject">
      <formula>NOT(ISERROR(SEARCH("Reject",AE168)))</formula>
    </cfRule>
    <cfRule type="containsText" dxfId="263" priority="140" operator="containsText" text="Reject">
      <formula>NOT(ISERROR(SEARCH("Reject",AE168)))</formula>
    </cfRule>
  </conditionalFormatting>
  <conditionalFormatting sqref="AI168:AI170">
    <cfRule type="cellIs" dxfId="262" priority="138" operator="greaterThan">
      <formula>0.5</formula>
    </cfRule>
  </conditionalFormatting>
  <conditionalFormatting sqref="Y71:AF74">
    <cfRule type="containsText" dxfId="261" priority="137" operator="containsText" text="rejected">
      <formula>NOT(ISERROR(SEARCH("rejected",Y71)))</formula>
    </cfRule>
  </conditionalFormatting>
  <conditionalFormatting sqref="Y71:Y74">
    <cfRule type="containsText" dxfId="260" priority="136" operator="containsText" text="Reject">
      <formula>NOT(ISERROR(SEARCH("Reject",Y71)))</formula>
    </cfRule>
  </conditionalFormatting>
  <conditionalFormatting sqref="Y71:Y74">
    <cfRule type="containsText" dxfId="259" priority="134" operator="containsText" text="Reject">
      <formula>NOT(ISERROR(SEARCH("Reject",Y71)))</formula>
    </cfRule>
    <cfRule type="containsText" dxfId="258" priority="135" operator="containsText" text="Accept">
      <formula>NOT(ISERROR(SEARCH("Accept",Y71)))</formula>
    </cfRule>
  </conditionalFormatting>
  <conditionalFormatting sqref="AB71:AF74">
    <cfRule type="containsText" dxfId="257" priority="133" operator="containsText" text="Reject">
      <formula>NOT(ISERROR(SEARCH("Reject",AB71)))</formula>
    </cfRule>
  </conditionalFormatting>
  <conditionalFormatting sqref="AE71:AF74">
    <cfRule type="containsText" dxfId="256" priority="131" operator="containsText" text="Reject">
      <formula>NOT(ISERROR(SEARCH("Reject",AE71)))</formula>
    </cfRule>
    <cfRule type="containsText" dxfId="255" priority="132" operator="containsText" text="Reject">
      <formula>NOT(ISERROR(SEARCH("Reject",AE71)))</formula>
    </cfRule>
  </conditionalFormatting>
  <conditionalFormatting sqref="AI71:AI74">
    <cfRule type="cellIs" dxfId="254" priority="130" operator="greaterThan">
      <formula>0.5</formula>
    </cfRule>
  </conditionalFormatting>
  <conditionalFormatting sqref="Y44:AF47">
    <cfRule type="containsText" dxfId="253" priority="129" operator="containsText" text="rejected">
      <formula>NOT(ISERROR(SEARCH("rejected",Y44)))</formula>
    </cfRule>
  </conditionalFormatting>
  <conditionalFormatting sqref="Y44:Y47">
    <cfRule type="containsText" dxfId="252" priority="128" operator="containsText" text="Reject">
      <formula>NOT(ISERROR(SEARCH("Reject",Y44)))</formula>
    </cfRule>
  </conditionalFormatting>
  <conditionalFormatting sqref="Y44:Y47">
    <cfRule type="containsText" dxfId="251" priority="126" operator="containsText" text="Reject">
      <formula>NOT(ISERROR(SEARCH("Reject",Y44)))</formula>
    </cfRule>
    <cfRule type="containsText" dxfId="250" priority="127" operator="containsText" text="Accept">
      <formula>NOT(ISERROR(SEARCH("Accept",Y44)))</formula>
    </cfRule>
  </conditionalFormatting>
  <conditionalFormatting sqref="AB44:AF47">
    <cfRule type="containsText" dxfId="249" priority="125" operator="containsText" text="Reject">
      <formula>NOT(ISERROR(SEARCH("Reject",AB44)))</formula>
    </cfRule>
  </conditionalFormatting>
  <conditionalFormatting sqref="AE44:AF47">
    <cfRule type="containsText" dxfId="248" priority="123" operator="containsText" text="Reject">
      <formula>NOT(ISERROR(SEARCH("Reject",AE44)))</formula>
    </cfRule>
    <cfRule type="containsText" dxfId="247" priority="124" operator="containsText" text="Reject">
      <formula>NOT(ISERROR(SEARCH("Reject",AE44)))</formula>
    </cfRule>
  </conditionalFormatting>
  <conditionalFormatting sqref="AI44:AI47">
    <cfRule type="cellIs" dxfId="246" priority="122" operator="greaterThan">
      <formula>0.5</formula>
    </cfRule>
  </conditionalFormatting>
  <conditionalFormatting sqref="Y192:AF194 Z196:AF197 Z195:AE195 Z199:AF200 Z198:AE198">
    <cfRule type="containsText" dxfId="245" priority="121" operator="containsText" text="rejected">
      <formula>NOT(ISERROR(SEARCH("rejected",Y192)))</formula>
    </cfRule>
  </conditionalFormatting>
  <conditionalFormatting sqref="Y192:Y194">
    <cfRule type="containsText" dxfId="244" priority="120" operator="containsText" text="Reject">
      <formula>NOT(ISERROR(SEARCH("Reject",Y192)))</formula>
    </cfRule>
  </conditionalFormatting>
  <conditionalFormatting sqref="Y192:Y194">
    <cfRule type="containsText" dxfId="243" priority="118" operator="containsText" text="Reject">
      <formula>NOT(ISERROR(SEARCH("Reject",Y192)))</formula>
    </cfRule>
    <cfRule type="containsText" dxfId="242" priority="119" operator="containsText" text="Accept">
      <formula>NOT(ISERROR(SEARCH("Accept",Y192)))</formula>
    </cfRule>
  </conditionalFormatting>
  <conditionalFormatting sqref="AB192:AF194 AB196:AF197 AB195:AE195 AB199:AF200 AB198:AE198">
    <cfRule type="containsText" dxfId="241" priority="117" operator="containsText" text="Reject">
      <formula>NOT(ISERROR(SEARCH("Reject",AB192)))</formula>
    </cfRule>
  </conditionalFormatting>
  <conditionalFormatting sqref="AE192:AF194 AE196:AF197 AE195 AE199:AF200 AE198">
    <cfRule type="containsText" dxfId="240" priority="115" operator="containsText" text="Reject">
      <formula>NOT(ISERROR(SEARCH("Reject",AE192)))</formula>
    </cfRule>
    <cfRule type="containsText" dxfId="239" priority="116" operator="containsText" text="Reject">
      <formula>NOT(ISERROR(SEARCH("Reject",AE192)))</formula>
    </cfRule>
  </conditionalFormatting>
  <conditionalFormatting sqref="AI192:AI194 AI196:AI197 AI199:AI200">
    <cfRule type="cellIs" dxfId="238" priority="114" operator="greaterThan">
      <formula>0.5</formula>
    </cfRule>
  </conditionalFormatting>
  <conditionalFormatting sqref="Y201:AF207">
    <cfRule type="containsText" dxfId="237" priority="113" operator="containsText" text="rejected">
      <formula>NOT(ISERROR(SEARCH("rejected",Y201)))</formula>
    </cfRule>
  </conditionalFormatting>
  <conditionalFormatting sqref="Y201:Y207">
    <cfRule type="containsText" dxfId="236" priority="112" operator="containsText" text="Reject">
      <formula>NOT(ISERROR(SEARCH("Reject",Y201)))</formula>
    </cfRule>
  </conditionalFormatting>
  <conditionalFormatting sqref="Y201:Y207">
    <cfRule type="containsText" dxfId="235" priority="110" operator="containsText" text="Reject">
      <formula>NOT(ISERROR(SEARCH("Reject",Y201)))</formula>
    </cfRule>
    <cfRule type="containsText" dxfId="234" priority="111" operator="containsText" text="Accept">
      <formula>NOT(ISERROR(SEARCH("Accept",Y201)))</formula>
    </cfRule>
  </conditionalFormatting>
  <conditionalFormatting sqref="AB201:AF207">
    <cfRule type="containsText" dxfId="233" priority="109" operator="containsText" text="Reject">
      <formula>NOT(ISERROR(SEARCH("Reject",AB201)))</formula>
    </cfRule>
  </conditionalFormatting>
  <conditionalFormatting sqref="AE201:AF207">
    <cfRule type="containsText" dxfId="232" priority="107" operator="containsText" text="Reject">
      <formula>NOT(ISERROR(SEARCH("Reject",AE201)))</formula>
    </cfRule>
    <cfRule type="containsText" dxfId="231" priority="108" operator="containsText" text="Reject">
      <formula>NOT(ISERROR(SEARCH("Reject",AE201)))</formula>
    </cfRule>
  </conditionalFormatting>
  <conditionalFormatting sqref="AI201:AI207">
    <cfRule type="cellIs" dxfId="230" priority="106" operator="greaterThan">
      <formula>0.5</formula>
    </cfRule>
  </conditionalFormatting>
  <conditionalFormatting sqref="Y237:AF239">
    <cfRule type="containsText" dxfId="229" priority="105" operator="containsText" text="rejected">
      <formula>NOT(ISERROR(SEARCH("rejected",Y237)))</formula>
    </cfRule>
  </conditionalFormatting>
  <conditionalFormatting sqref="Y237:Y239">
    <cfRule type="containsText" dxfId="228" priority="104" operator="containsText" text="Reject">
      <formula>NOT(ISERROR(SEARCH("Reject",Y237)))</formula>
    </cfRule>
  </conditionalFormatting>
  <conditionalFormatting sqref="Y237:Y239">
    <cfRule type="containsText" dxfId="227" priority="102" operator="containsText" text="Reject">
      <formula>NOT(ISERROR(SEARCH("Reject",Y237)))</formula>
    </cfRule>
    <cfRule type="containsText" dxfId="226" priority="103" operator="containsText" text="Accept">
      <formula>NOT(ISERROR(SEARCH("Accept",Y237)))</formula>
    </cfRule>
  </conditionalFormatting>
  <conditionalFormatting sqref="AB237:AF239">
    <cfRule type="containsText" dxfId="225" priority="101" operator="containsText" text="Reject">
      <formula>NOT(ISERROR(SEARCH("Reject",AB237)))</formula>
    </cfRule>
  </conditionalFormatting>
  <conditionalFormatting sqref="AE237:AF239">
    <cfRule type="containsText" dxfId="224" priority="99" operator="containsText" text="Reject">
      <formula>NOT(ISERROR(SEARCH("Reject",AE237)))</formula>
    </cfRule>
    <cfRule type="containsText" dxfId="223" priority="100" operator="containsText" text="Reject">
      <formula>NOT(ISERROR(SEARCH("Reject",AE237)))</formula>
    </cfRule>
  </conditionalFormatting>
  <conditionalFormatting sqref="AI237:AI239">
    <cfRule type="cellIs" dxfId="222" priority="98" operator="greaterThan">
      <formula>0.5</formula>
    </cfRule>
  </conditionalFormatting>
  <conditionalFormatting sqref="Y240:AF243">
    <cfRule type="containsText" dxfId="221" priority="97" operator="containsText" text="rejected">
      <formula>NOT(ISERROR(SEARCH("rejected",Y240)))</formula>
    </cfRule>
  </conditionalFormatting>
  <conditionalFormatting sqref="Y240:Y243">
    <cfRule type="containsText" dxfId="220" priority="96" operator="containsText" text="Reject">
      <formula>NOT(ISERROR(SEARCH("Reject",Y240)))</formula>
    </cfRule>
  </conditionalFormatting>
  <conditionalFormatting sqref="Y240:Y243">
    <cfRule type="containsText" dxfId="219" priority="94" operator="containsText" text="Reject">
      <formula>NOT(ISERROR(SEARCH("Reject",Y240)))</formula>
    </cfRule>
    <cfRule type="containsText" dxfId="218" priority="95" operator="containsText" text="Accept">
      <formula>NOT(ISERROR(SEARCH("Accept",Y240)))</formula>
    </cfRule>
  </conditionalFormatting>
  <conditionalFormatting sqref="AB240:AF243">
    <cfRule type="containsText" dxfId="217" priority="93" operator="containsText" text="Reject">
      <formula>NOT(ISERROR(SEARCH("Reject",AB240)))</formula>
    </cfRule>
  </conditionalFormatting>
  <conditionalFormatting sqref="AE240:AF243">
    <cfRule type="containsText" dxfId="216" priority="91" operator="containsText" text="Reject">
      <formula>NOT(ISERROR(SEARCH("Reject",AE240)))</formula>
    </cfRule>
    <cfRule type="containsText" dxfId="215" priority="92" operator="containsText" text="Reject">
      <formula>NOT(ISERROR(SEARCH("Reject",AE240)))</formula>
    </cfRule>
  </conditionalFormatting>
  <conditionalFormatting sqref="AI240:AI243">
    <cfRule type="cellIs" dxfId="214" priority="90" operator="greaterThan">
      <formula>0.5</formula>
    </cfRule>
  </conditionalFormatting>
  <conditionalFormatting sqref="Q10:Q74 Q86:Q96 Q106:Q194 Q408:Q558 Q562:Q658 Q201:Q400">
    <cfRule type="cellIs" dxfId="213" priority="89" operator="lessThan">
      <formula>0.5</formula>
    </cfRule>
  </conditionalFormatting>
  <conditionalFormatting sqref="Q10:Q74 Q86:Q96 Q106:Q194 Q408:Q558 Q562:Q658 Q201:Q400">
    <cfRule type="cellIs" dxfId="212" priority="88" operator="between">
      <formula>0.5</formula>
      <formula>1</formula>
    </cfRule>
  </conditionalFormatting>
  <conditionalFormatting sqref="Y75:AF80">
    <cfRule type="containsText" dxfId="211" priority="87" operator="containsText" text="rejected">
      <formula>NOT(ISERROR(SEARCH("rejected",Y75)))</formula>
    </cfRule>
  </conditionalFormatting>
  <conditionalFormatting sqref="Y75:Y80">
    <cfRule type="containsText" dxfId="210" priority="86" operator="containsText" text="Reject">
      <formula>NOT(ISERROR(SEARCH("Reject",Y75)))</formula>
    </cfRule>
  </conditionalFormatting>
  <conditionalFormatting sqref="Y75:Y80">
    <cfRule type="containsText" dxfId="209" priority="84" operator="containsText" text="Reject">
      <formula>NOT(ISERROR(SEARCH("Reject",Y75)))</formula>
    </cfRule>
    <cfRule type="containsText" dxfId="208" priority="85" operator="containsText" text="Accept">
      <formula>NOT(ISERROR(SEARCH("Accept",Y75)))</formula>
    </cfRule>
  </conditionalFormatting>
  <conditionalFormatting sqref="AB75:AF80">
    <cfRule type="containsText" dxfId="207" priority="83" operator="containsText" text="Reject">
      <formula>NOT(ISERROR(SEARCH("Reject",AB75)))</formula>
    </cfRule>
  </conditionalFormatting>
  <conditionalFormatting sqref="AE75:AF80">
    <cfRule type="containsText" dxfId="206" priority="81" operator="containsText" text="Reject">
      <formula>NOT(ISERROR(SEARCH("Reject",AE75)))</formula>
    </cfRule>
    <cfRule type="containsText" dxfId="205" priority="82" operator="containsText" text="Reject">
      <formula>NOT(ISERROR(SEARCH("Reject",AE75)))</formula>
    </cfRule>
  </conditionalFormatting>
  <conditionalFormatting sqref="AI75:AI80">
    <cfRule type="cellIs" dxfId="204" priority="80" operator="greaterThan">
      <formula>0.5</formula>
    </cfRule>
  </conditionalFormatting>
  <conditionalFormatting sqref="Q75:Q80">
    <cfRule type="cellIs" dxfId="203" priority="79" operator="lessThan">
      <formula>0.5</formula>
    </cfRule>
  </conditionalFormatting>
  <conditionalFormatting sqref="Q75:Q80">
    <cfRule type="cellIs" dxfId="202" priority="78" operator="between">
      <formula>0.5</formula>
      <formula>1</formula>
    </cfRule>
  </conditionalFormatting>
  <conditionalFormatting sqref="Y559:AF561">
    <cfRule type="containsText" dxfId="201" priority="77" operator="containsText" text="rejected">
      <formula>NOT(ISERROR(SEARCH("rejected",Y559)))</formula>
    </cfRule>
  </conditionalFormatting>
  <conditionalFormatting sqref="Y559:Y561">
    <cfRule type="containsText" dxfId="200" priority="76" operator="containsText" text="Reject">
      <formula>NOT(ISERROR(SEARCH("Reject",Y559)))</formula>
    </cfRule>
  </conditionalFormatting>
  <conditionalFormatting sqref="Y559:Y561">
    <cfRule type="containsText" dxfId="199" priority="74" operator="containsText" text="Reject">
      <formula>NOT(ISERROR(SEARCH("Reject",Y559)))</formula>
    </cfRule>
    <cfRule type="containsText" dxfId="198" priority="75" operator="containsText" text="Accept">
      <formula>NOT(ISERROR(SEARCH("Accept",Y559)))</formula>
    </cfRule>
  </conditionalFormatting>
  <conditionalFormatting sqref="AB559:AF561">
    <cfRule type="containsText" dxfId="197" priority="73" operator="containsText" text="Reject">
      <formula>NOT(ISERROR(SEARCH("Reject",AB559)))</formula>
    </cfRule>
  </conditionalFormatting>
  <conditionalFormatting sqref="AE559:AF561">
    <cfRule type="containsText" dxfId="196" priority="71" operator="containsText" text="Reject">
      <formula>NOT(ISERROR(SEARCH("Reject",AE559)))</formula>
    </cfRule>
    <cfRule type="containsText" dxfId="195" priority="72" operator="containsText" text="Reject">
      <formula>NOT(ISERROR(SEARCH("Reject",AE559)))</formula>
    </cfRule>
  </conditionalFormatting>
  <conditionalFormatting sqref="AI559:AI561">
    <cfRule type="cellIs" dxfId="194" priority="70" operator="greaterThan">
      <formula>0.5</formula>
    </cfRule>
  </conditionalFormatting>
  <conditionalFormatting sqref="Q559:Q561">
    <cfRule type="cellIs" dxfId="193" priority="69" operator="lessThan">
      <formula>0.5</formula>
    </cfRule>
  </conditionalFormatting>
  <conditionalFormatting sqref="Q559:Q561">
    <cfRule type="cellIs" dxfId="192" priority="68" operator="between">
      <formula>0.5</formula>
      <formula>1</formula>
    </cfRule>
  </conditionalFormatting>
  <conditionalFormatting sqref="Y97:AF98 Y100:AF105 Y99 AA99:AF99">
    <cfRule type="containsText" dxfId="191" priority="67" operator="containsText" text="rejected">
      <formula>NOT(ISERROR(SEARCH("rejected",Y97)))</formula>
    </cfRule>
  </conditionalFormatting>
  <conditionalFormatting sqref="Y97:Y105">
    <cfRule type="containsText" dxfId="190" priority="66" operator="containsText" text="Reject">
      <formula>NOT(ISERROR(SEARCH("Reject",Y97)))</formula>
    </cfRule>
  </conditionalFormatting>
  <conditionalFormatting sqref="Y97:Y105">
    <cfRule type="containsText" dxfId="189" priority="64" operator="containsText" text="Reject">
      <formula>NOT(ISERROR(SEARCH("Reject",Y97)))</formula>
    </cfRule>
    <cfRule type="containsText" dxfId="188" priority="65" operator="containsText" text="Accept">
      <formula>NOT(ISERROR(SEARCH("Accept",Y97)))</formula>
    </cfRule>
  </conditionalFormatting>
  <conditionalFormatting sqref="AB97:AF105">
    <cfRule type="containsText" dxfId="187" priority="63" operator="containsText" text="Reject">
      <formula>NOT(ISERROR(SEARCH("Reject",AB97)))</formula>
    </cfRule>
  </conditionalFormatting>
  <conditionalFormatting sqref="AE97:AF105">
    <cfRule type="containsText" dxfId="186" priority="61" operator="containsText" text="Reject">
      <formula>NOT(ISERROR(SEARCH("Reject",AE97)))</formula>
    </cfRule>
    <cfRule type="containsText" dxfId="185" priority="62" operator="containsText" text="Reject">
      <formula>NOT(ISERROR(SEARCH("Reject",AE97)))</formula>
    </cfRule>
  </conditionalFormatting>
  <conditionalFormatting sqref="AI97:AI105">
    <cfRule type="cellIs" dxfId="184" priority="60" operator="greaterThan">
      <formula>0.5</formula>
    </cfRule>
  </conditionalFormatting>
  <conditionalFormatting sqref="Q97:Q105">
    <cfRule type="cellIs" dxfId="183" priority="59" operator="lessThan">
      <formula>0.5</formula>
    </cfRule>
  </conditionalFormatting>
  <conditionalFormatting sqref="Q97:Q105">
    <cfRule type="cellIs" dxfId="182" priority="58" operator="between">
      <formula>0.5</formula>
      <formula>1</formula>
    </cfRule>
  </conditionalFormatting>
  <conditionalFormatting sqref="Y401:AF403">
    <cfRule type="containsText" dxfId="181" priority="57" operator="containsText" text="rejected">
      <formula>NOT(ISERROR(SEARCH("rejected",Y401)))</formula>
    </cfRule>
  </conditionalFormatting>
  <conditionalFormatting sqref="Y401:Y403">
    <cfRule type="containsText" dxfId="180" priority="56" operator="containsText" text="Reject">
      <formula>NOT(ISERROR(SEARCH("Reject",Y401)))</formula>
    </cfRule>
  </conditionalFormatting>
  <conditionalFormatting sqref="Y401:Y403">
    <cfRule type="containsText" dxfId="179" priority="54" operator="containsText" text="Reject">
      <formula>NOT(ISERROR(SEARCH("Reject",Y401)))</formula>
    </cfRule>
    <cfRule type="containsText" dxfId="178" priority="55" operator="containsText" text="Accept">
      <formula>NOT(ISERROR(SEARCH("Accept",Y401)))</formula>
    </cfRule>
  </conditionalFormatting>
  <conditionalFormatting sqref="AB401:AF403">
    <cfRule type="containsText" dxfId="177" priority="53" operator="containsText" text="Reject">
      <formula>NOT(ISERROR(SEARCH("Reject",AB401)))</formula>
    </cfRule>
  </conditionalFormatting>
  <conditionalFormatting sqref="AE401:AF403">
    <cfRule type="containsText" dxfId="176" priority="51" operator="containsText" text="Reject">
      <formula>NOT(ISERROR(SEARCH("Reject",AE401)))</formula>
    </cfRule>
    <cfRule type="containsText" dxfId="175" priority="52" operator="containsText" text="Reject">
      <formula>NOT(ISERROR(SEARCH("Reject",AE401)))</formula>
    </cfRule>
  </conditionalFormatting>
  <conditionalFormatting sqref="AI401:AI403">
    <cfRule type="cellIs" dxfId="174" priority="50" operator="greaterThan">
      <formula>0.5</formula>
    </cfRule>
  </conditionalFormatting>
  <conditionalFormatting sqref="Q401:Q403">
    <cfRule type="cellIs" dxfId="173" priority="49" operator="lessThan">
      <formula>0.5</formula>
    </cfRule>
  </conditionalFormatting>
  <conditionalFormatting sqref="Q401:Q403">
    <cfRule type="cellIs" dxfId="172" priority="48" operator="between">
      <formula>0.5</formula>
      <formula>1</formula>
    </cfRule>
  </conditionalFormatting>
  <conditionalFormatting sqref="Y404:AF404 Y406:AF407 Y405 AC405:AF405">
    <cfRule type="containsText" dxfId="171" priority="47" operator="containsText" text="rejected">
      <formula>NOT(ISERROR(SEARCH("rejected",Y404)))</formula>
    </cfRule>
  </conditionalFormatting>
  <conditionalFormatting sqref="Y404:Y407">
    <cfRule type="containsText" dxfId="170" priority="46" operator="containsText" text="Reject">
      <formula>NOT(ISERROR(SEARCH("Reject",Y404)))</formula>
    </cfRule>
  </conditionalFormatting>
  <conditionalFormatting sqref="Y404:Y407">
    <cfRule type="containsText" dxfId="169" priority="44" operator="containsText" text="Reject">
      <formula>NOT(ISERROR(SEARCH("Reject",Y404)))</formula>
    </cfRule>
    <cfRule type="containsText" dxfId="168" priority="45" operator="containsText" text="Accept">
      <formula>NOT(ISERROR(SEARCH("Accept",Y404)))</formula>
    </cfRule>
  </conditionalFormatting>
  <conditionalFormatting sqref="AB404:AF404 AB406:AF407 AC405:AF405">
    <cfRule type="containsText" dxfId="167" priority="43" operator="containsText" text="Reject">
      <formula>NOT(ISERROR(SEARCH("Reject",AB404)))</formula>
    </cfRule>
  </conditionalFormatting>
  <conditionalFormatting sqref="AE404:AF407">
    <cfRule type="containsText" dxfId="166" priority="41" operator="containsText" text="Reject">
      <formula>NOT(ISERROR(SEARCH("Reject",AE404)))</formula>
    </cfRule>
    <cfRule type="containsText" dxfId="165" priority="42" operator="containsText" text="Reject">
      <formula>NOT(ISERROR(SEARCH("Reject",AE404)))</formula>
    </cfRule>
  </conditionalFormatting>
  <conditionalFormatting sqref="AI404:AI407">
    <cfRule type="cellIs" dxfId="164" priority="40" operator="greaterThan">
      <formula>0.5</formula>
    </cfRule>
  </conditionalFormatting>
  <conditionalFormatting sqref="Q404:Q407">
    <cfRule type="cellIs" dxfId="163" priority="39" operator="lessThan">
      <formula>0.5</formula>
    </cfRule>
  </conditionalFormatting>
  <conditionalFormatting sqref="Q404:Q407">
    <cfRule type="cellIs" dxfId="162" priority="38" operator="between">
      <formula>0.5</formula>
      <formula>1</formula>
    </cfRule>
  </conditionalFormatting>
  <conditionalFormatting sqref="Z405:AB405">
    <cfRule type="containsText" dxfId="161" priority="37" operator="containsText" text="rejected">
      <formula>NOT(ISERROR(SEARCH("rejected",Z405)))</formula>
    </cfRule>
  </conditionalFormatting>
  <conditionalFormatting sqref="AB405">
    <cfRule type="containsText" dxfId="160" priority="36" operator="containsText" text="Reject">
      <formula>NOT(ISERROR(SEARCH("Reject",AB405)))</formula>
    </cfRule>
  </conditionalFormatting>
  <conditionalFormatting sqref="Z99">
    <cfRule type="containsText" dxfId="159" priority="35" operator="containsText" text="rejected">
      <formula>NOT(ISERROR(SEARCH("rejected",Z99)))</formula>
    </cfRule>
  </conditionalFormatting>
  <conditionalFormatting sqref="Y81:AF85">
    <cfRule type="containsText" dxfId="158" priority="34" operator="containsText" text="rejected">
      <formula>NOT(ISERROR(SEARCH("rejected",Y81)))</formula>
    </cfRule>
  </conditionalFormatting>
  <conditionalFormatting sqref="Y81:Y85">
    <cfRule type="containsText" dxfId="157" priority="33" operator="containsText" text="Reject">
      <formula>NOT(ISERROR(SEARCH("Reject",Y81)))</formula>
    </cfRule>
  </conditionalFormatting>
  <conditionalFormatting sqref="Y81:Y85">
    <cfRule type="containsText" dxfId="156" priority="31" operator="containsText" text="Reject">
      <formula>NOT(ISERROR(SEARCH("Reject",Y81)))</formula>
    </cfRule>
    <cfRule type="containsText" dxfId="155" priority="32" operator="containsText" text="Accept">
      <formula>NOT(ISERROR(SEARCH("Accept",Y81)))</formula>
    </cfRule>
  </conditionalFormatting>
  <conditionalFormatting sqref="AB81:AF85">
    <cfRule type="containsText" dxfId="154" priority="30" operator="containsText" text="Reject">
      <formula>NOT(ISERROR(SEARCH("Reject",AB81)))</formula>
    </cfRule>
  </conditionalFormatting>
  <conditionalFormatting sqref="AE81:AF85">
    <cfRule type="containsText" dxfId="153" priority="28" operator="containsText" text="Reject">
      <formula>NOT(ISERROR(SEARCH("Reject",AE81)))</formula>
    </cfRule>
    <cfRule type="containsText" dxfId="152" priority="29" operator="containsText" text="Reject">
      <formula>NOT(ISERROR(SEARCH("Reject",AE81)))</formula>
    </cfRule>
  </conditionalFormatting>
  <conditionalFormatting sqref="AI81:AI85">
    <cfRule type="cellIs" dxfId="151" priority="27" operator="greaterThan">
      <formula>0.5</formula>
    </cfRule>
  </conditionalFormatting>
  <conditionalFormatting sqref="Q81:Q85">
    <cfRule type="cellIs" dxfId="150" priority="26" operator="lessThan">
      <formula>0.5</formula>
    </cfRule>
  </conditionalFormatting>
  <conditionalFormatting sqref="Q81:Q85">
    <cfRule type="cellIs" dxfId="149" priority="25" operator="between">
      <formula>0.5</formula>
      <formula>1</formula>
    </cfRule>
  </conditionalFormatting>
  <conditionalFormatting sqref="B10:B194 B201:B243">
    <cfRule type="containsText" dxfId="148" priority="24" operator="containsText" text="This study">
      <formula>NOT(ISERROR(SEARCH("This study",B10)))</formula>
    </cfRule>
  </conditionalFormatting>
  <conditionalFormatting sqref="B195:B200">
    <cfRule type="containsText" dxfId="147" priority="23" operator="containsText" text="This study">
      <formula>NOT(ISERROR(SEARCH("This study",B195)))</formula>
    </cfRule>
  </conditionalFormatting>
  <conditionalFormatting sqref="Q195:Q197">
    <cfRule type="cellIs" dxfId="146" priority="22" operator="lessThan">
      <formula>0.5</formula>
    </cfRule>
  </conditionalFormatting>
  <conditionalFormatting sqref="Q195:Q197">
    <cfRule type="cellIs" dxfId="145" priority="21" operator="between">
      <formula>0.5</formula>
      <formula>1</formula>
    </cfRule>
  </conditionalFormatting>
  <conditionalFormatting sqref="Q198:Q200">
    <cfRule type="cellIs" dxfId="144" priority="20" operator="lessThan">
      <formula>0.5</formula>
    </cfRule>
  </conditionalFormatting>
  <conditionalFormatting sqref="Q198:Q200">
    <cfRule type="cellIs" dxfId="143" priority="19" operator="between">
      <formula>0.5</formula>
      <formula>1</formula>
    </cfRule>
  </conditionalFormatting>
  <conditionalFormatting sqref="Y195:Y197">
    <cfRule type="containsText" dxfId="142" priority="18" operator="containsText" text="rejected">
      <formula>NOT(ISERROR(SEARCH("rejected",Y195)))</formula>
    </cfRule>
  </conditionalFormatting>
  <conditionalFormatting sqref="Y195:Y197">
    <cfRule type="containsText" dxfId="141" priority="17" operator="containsText" text="Reject">
      <formula>NOT(ISERROR(SEARCH("Reject",Y195)))</formula>
    </cfRule>
  </conditionalFormatting>
  <conditionalFormatting sqref="Y195:Y197">
    <cfRule type="containsText" dxfId="140" priority="15" operator="containsText" text="Reject">
      <formula>NOT(ISERROR(SEARCH("Reject",Y195)))</formula>
    </cfRule>
    <cfRule type="containsText" dxfId="139" priority="16" operator="containsText" text="Accept">
      <formula>NOT(ISERROR(SEARCH("Accept",Y195)))</formula>
    </cfRule>
  </conditionalFormatting>
  <conditionalFormatting sqref="Y198:Y200">
    <cfRule type="containsText" dxfId="138" priority="14" operator="containsText" text="rejected">
      <formula>NOT(ISERROR(SEARCH("rejected",Y198)))</formula>
    </cfRule>
  </conditionalFormatting>
  <conditionalFormatting sqref="Y198:Y200">
    <cfRule type="containsText" dxfId="137" priority="13" operator="containsText" text="Reject">
      <formula>NOT(ISERROR(SEARCH("Reject",Y198)))</formula>
    </cfRule>
  </conditionalFormatting>
  <conditionalFormatting sqref="Y198:Y200">
    <cfRule type="containsText" dxfId="136" priority="11" operator="containsText" text="Reject">
      <formula>NOT(ISERROR(SEARCH("Reject",Y198)))</formula>
    </cfRule>
    <cfRule type="containsText" dxfId="135" priority="12" operator="containsText" text="Accept">
      <formula>NOT(ISERROR(SEARCH("Accept",Y198)))</formula>
    </cfRule>
  </conditionalFormatting>
  <conditionalFormatting sqref="AF195">
    <cfRule type="containsText" dxfId="134" priority="10" operator="containsText" text="rejected">
      <formula>NOT(ISERROR(SEARCH("rejected",AF195)))</formula>
    </cfRule>
  </conditionalFormatting>
  <conditionalFormatting sqref="AF195">
    <cfRule type="containsText" dxfId="133" priority="9" operator="containsText" text="Reject">
      <formula>NOT(ISERROR(SEARCH("Reject",AF195)))</formula>
    </cfRule>
  </conditionalFormatting>
  <conditionalFormatting sqref="AF195">
    <cfRule type="containsText" dxfId="132" priority="7" operator="containsText" text="Reject">
      <formula>NOT(ISERROR(SEARCH("Reject",AF195)))</formula>
    </cfRule>
    <cfRule type="containsText" dxfId="131" priority="8" operator="containsText" text="Reject">
      <formula>NOT(ISERROR(SEARCH("Reject",AF195)))</formula>
    </cfRule>
  </conditionalFormatting>
  <conditionalFormatting sqref="AI195">
    <cfRule type="cellIs" dxfId="130" priority="6" operator="greaterThan">
      <formula>0.5</formula>
    </cfRule>
  </conditionalFormatting>
  <conditionalFormatting sqref="AF198">
    <cfRule type="containsText" dxfId="129" priority="5" operator="containsText" text="rejected">
      <formula>NOT(ISERROR(SEARCH("rejected",AF198)))</formula>
    </cfRule>
  </conditionalFormatting>
  <conditionalFormatting sqref="AF198">
    <cfRule type="containsText" dxfId="128" priority="4" operator="containsText" text="Reject">
      <formula>NOT(ISERROR(SEARCH("Reject",AF198)))</formula>
    </cfRule>
  </conditionalFormatting>
  <conditionalFormatting sqref="AF198">
    <cfRule type="containsText" dxfId="127" priority="2" operator="containsText" text="Reject">
      <formula>NOT(ISERROR(SEARCH("Reject",AF198)))</formula>
    </cfRule>
    <cfRule type="containsText" dxfId="126" priority="3" operator="containsText" text="Reject">
      <formula>NOT(ISERROR(SEARCH("Reject",AF198)))</formula>
    </cfRule>
  </conditionalFormatting>
  <conditionalFormatting sqref="AI198">
    <cfRule type="cellIs" dxfId="125" priority="1" operator="greaterThan">
      <formula>0.5</formula>
    </cfRule>
  </conditionalFormatting>
  <pageMargins left="0.7" right="0.7" top="0.75" bottom="0.75" header="0.3" footer="0.3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4"/>
  <sheetViews>
    <sheetView zoomScaleNormal="100" workbookViewId="0"/>
  </sheetViews>
  <sheetFormatPr defaultColWidth="10.796875" defaultRowHeight="15" customHeight="1"/>
  <cols>
    <col min="1" max="1" width="20.796875" style="577" customWidth="1"/>
    <col min="2" max="2" width="20.5" style="573" customWidth="1"/>
    <col min="3" max="3" width="14.796875" style="573" customWidth="1"/>
    <col min="4" max="4" width="8.69921875" style="578" customWidth="1"/>
    <col min="5" max="5" width="10.296875" style="578" customWidth="1"/>
    <col min="6" max="6" width="8.69921875" style="578" customWidth="1"/>
    <col min="7" max="7" width="9.69921875" style="578" customWidth="1"/>
    <col min="8" max="15" width="8.296875" style="578" customWidth="1"/>
    <col min="16" max="16" width="6" style="578" customWidth="1"/>
    <col min="17" max="17" width="11.296875" style="578" customWidth="1"/>
    <col min="18" max="18" width="11.796875" style="578" customWidth="1"/>
    <col min="19" max="19" width="12.796875" style="578" customWidth="1"/>
    <col min="20" max="20" width="16.19921875" style="578" customWidth="1"/>
    <col min="21" max="21" width="7.19921875" style="573" customWidth="1"/>
    <col min="22" max="22" width="7.69921875" style="573" customWidth="1"/>
    <col min="23" max="23" width="7.796875" style="573" customWidth="1"/>
    <col min="24" max="24" width="7.19921875" style="573" customWidth="1"/>
    <col min="25" max="25" width="7.5" style="573" customWidth="1"/>
    <col min="26" max="16384" width="10.796875" style="573"/>
  </cols>
  <sheetData>
    <row r="1" spans="1:26" s="807" customFormat="1" ht="15" customHeight="1">
      <c r="A1" s="801" t="s">
        <v>2903</v>
      </c>
      <c r="B1" s="802"/>
      <c r="C1" s="802"/>
      <c r="D1" s="803"/>
      <c r="E1" s="804"/>
      <c r="F1" s="804"/>
      <c r="G1" s="805"/>
      <c r="H1" s="804"/>
      <c r="I1" s="804"/>
      <c r="J1" s="804"/>
      <c r="K1" s="804"/>
      <c r="L1" s="804"/>
      <c r="M1" s="804"/>
      <c r="N1" s="804"/>
      <c r="O1" s="804"/>
      <c r="P1" s="806"/>
      <c r="Q1" s="804"/>
      <c r="R1" s="804"/>
      <c r="S1" s="805"/>
      <c r="T1" s="804"/>
    </row>
    <row r="2" spans="1:26" s="807" customFormat="1" ht="15" customHeight="1">
      <c r="A2" s="677" t="s">
        <v>2966</v>
      </c>
      <c r="B2" s="802"/>
      <c r="C2" s="802"/>
      <c r="D2" s="803"/>
      <c r="E2" s="804"/>
      <c r="F2" s="804"/>
      <c r="G2" s="805"/>
      <c r="H2" s="804"/>
      <c r="I2" s="804"/>
      <c r="J2" s="804"/>
      <c r="K2" s="804"/>
      <c r="L2" s="804"/>
      <c r="M2" s="804"/>
      <c r="N2" s="804"/>
      <c r="O2" s="804"/>
      <c r="P2" s="806"/>
      <c r="Q2" s="804"/>
      <c r="R2" s="804"/>
      <c r="S2" s="805"/>
      <c r="T2" s="804"/>
    </row>
    <row r="3" spans="1:26" s="807" customFormat="1" ht="15" customHeight="1">
      <c r="A3" s="677" t="s">
        <v>2901</v>
      </c>
      <c r="B3" s="802"/>
      <c r="C3" s="802"/>
      <c r="D3" s="803"/>
      <c r="E3" s="804"/>
      <c r="F3" s="804"/>
      <c r="G3" s="805"/>
      <c r="H3" s="804"/>
      <c r="I3" s="804"/>
      <c r="J3" s="804"/>
      <c r="K3" s="804"/>
      <c r="L3" s="804"/>
      <c r="M3" s="804"/>
      <c r="N3" s="804"/>
      <c r="O3" s="804"/>
      <c r="P3" s="806"/>
      <c r="Q3" s="804"/>
      <c r="R3" s="804"/>
      <c r="S3" s="805"/>
      <c r="T3" s="804"/>
    </row>
    <row r="4" spans="1:26" s="807" customFormat="1" ht="15" customHeight="1">
      <c r="A4" s="678" t="s">
        <v>2900</v>
      </c>
      <c r="B4" s="802"/>
      <c r="C4" s="802"/>
      <c r="D4" s="803"/>
      <c r="E4" s="804"/>
      <c r="F4" s="804"/>
      <c r="G4" s="805"/>
      <c r="H4" s="804"/>
      <c r="I4" s="804"/>
      <c r="J4" s="804"/>
      <c r="K4" s="804"/>
      <c r="L4" s="804"/>
      <c r="M4" s="804"/>
      <c r="N4" s="804"/>
      <c r="O4" s="804"/>
      <c r="P4" s="806"/>
      <c r="Q4" s="804"/>
      <c r="R4" s="804"/>
      <c r="S4" s="805"/>
      <c r="T4" s="804"/>
    </row>
    <row r="5" spans="1:26" s="566" customFormat="1" ht="15" customHeight="1">
      <c r="D5" s="567"/>
      <c r="E5" s="567"/>
      <c r="F5" s="567"/>
      <c r="G5" s="564"/>
      <c r="H5" s="563"/>
      <c r="I5" s="563"/>
      <c r="J5" s="563"/>
      <c r="K5" s="563"/>
      <c r="L5" s="563"/>
      <c r="M5" s="563"/>
      <c r="N5" s="563"/>
      <c r="O5" s="563"/>
      <c r="P5" s="565"/>
      <c r="Q5" s="563"/>
      <c r="R5" s="563"/>
      <c r="S5" s="564"/>
      <c r="T5" s="563"/>
    </row>
    <row r="6" spans="1:26" s="566" customFormat="1" ht="15" customHeight="1">
      <c r="A6" s="697"/>
      <c r="B6" s="698"/>
      <c r="C6" s="698"/>
      <c r="D6" s="699"/>
      <c r="E6" s="699"/>
      <c r="F6" s="567"/>
      <c r="G6" s="564"/>
      <c r="H6" s="697" t="s">
        <v>2914</v>
      </c>
      <c r="I6" s="697"/>
      <c r="J6" s="697"/>
      <c r="K6" s="697"/>
      <c r="L6" s="697"/>
      <c r="M6" s="563"/>
      <c r="N6" s="563"/>
      <c r="O6" s="563"/>
      <c r="P6" s="565"/>
      <c r="Q6" s="563"/>
      <c r="R6" s="563"/>
      <c r="S6" s="564"/>
      <c r="T6" s="563"/>
    </row>
    <row r="7" spans="1:26" ht="15" customHeight="1">
      <c r="F7" s="568"/>
      <c r="G7" s="569"/>
      <c r="H7" s="697" t="s">
        <v>2915</v>
      </c>
      <c r="I7" s="697"/>
      <c r="J7" s="697"/>
      <c r="K7" s="697"/>
      <c r="L7" s="697"/>
      <c r="M7" s="700"/>
      <c r="N7" s="700"/>
      <c r="O7" s="700"/>
      <c r="P7" s="571"/>
      <c r="Q7" s="570"/>
      <c r="R7" s="570"/>
      <c r="S7" s="572"/>
      <c r="T7" s="570"/>
    </row>
    <row r="8" spans="1:26" ht="15" customHeight="1">
      <c r="F8" s="568"/>
      <c r="G8" s="569"/>
      <c r="M8" s="700"/>
      <c r="N8" s="700"/>
      <c r="O8" s="700"/>
      <c r="P8" s="571"/>
      <c r="Q8" s="570"/>
      <c r="R8" s="570"/>
      <c r="S8" s="572"/>
      <c r="T8" s="570"/>
      <c r="V8" s="972" t="s">
        <v>2923</v>
      </c>
      <c r="W8" s="972"/>
      <c r="X8" s="972"/>
      <c r="Y8" s="972"/>
      <c r="Z8" s="577"/>
    </row>
    <row r="9" spans="1:26" ht="33" customHeight="1">
      <c r="A9" s="973" t="s">
        <v>2358</v>
      </c>
      <c r="B9" s="973" t="s">
        <v>927</v>
      </c>
      <c r="C9" s="973" t="s">
        <v>920</v>
      </c>
      <c r="D9" s="974" t="s">
        <v>2206</v>
      </c>
      <c r="E9" s="975" t="s">
        <v>2207</v>
      </c>
      <c r="F9" s="976" t="s">
        <v>2208</v>
      </c>
      <c r="G9" s="977" t="s">
        <v>2209</v>
      </c>
      <c r="H9" s="984" t="s">
        <v>2210</v>
      </c>
      <c r="I9" s="985"/>
      <c r="J9" s="985"/>
      <c r="K9" s="985"/>
      <c r="L9" s="985"/>
      <c r="M9" s="985"/>
      <c r="N9" s="985"/>
      <c r="O9" s="986"/>
      <c r="P9" s="978" t="s">
        <v>2211</v>
      </c>
      <c r="Q9" s="979"/>
      <c r="R9" s="979"/>
      <c r="S9" s="979"/>
      <c r="T9" s="980"/>
      <c r="V9" s="972" t="s">
        <v>2922</v>
      </c>
      <c r="W9" s="972"/>
      <c r="X9" s="972" t="s">
        <v>2921</v>
      </c>
      <c r="Y9" s="972"/>
      <c r="Z9" s="666"/>
    </row>
    <row r="10" spans="1:26" ht="43.95" customHeight="1">
      <c r="A10" s="973"/>
      <c r="B10" s="973"/>
      <c r="C10" s="973"/>
      <c r="D10" s="974"/>
      <c r="E10" s="975"/>
      <c r="F10" s="976"/>
      <c r="G10" s="977"/>
      <c r="H10" s="981" t="s">
        <v>2212</v>
      </c>
      <c r="I10" s="982"/>
      <c r="J10" s="981" t="s">
        <v>2213</v>
      </c>
      <c r="K10" s="983"/>
      <c r="L10" s="983"/>
      <c r="M10" s="981" t="s">
        <v>2214</v>
      </c>
      <c r="N10" s="983"/>
      <c r="O10" s="982"/>
      <c r="P10" s="574" t="s">
        <v>2215</v>
      </c>
      <c r="Q10" s="575" t="s">
        <v>2216</v>
      </c>
      <c r="R10" s="575" t="s">
        <v>2217</v>
      </c>
      <c r="S10" s="576" t="s">
        <v>2976</v>
      </c>
      <c r="T10" s="575" t="s">
        <v>2218</v>
      </c>
      <c r="V10" s="667" t="s">
        <v>2919</v>
      </c>
      <c r="W10" s="667" t="s">
        <v>2920</v>
      </c>
      <c r="X10" s="667" t="s">
        <v>2919</v>
      </c>
      <c r="Y10" s="667" t="s">
        <v>2920</v>
      </c>
      <c r="Z10" s="666"/>
    </row>
    <row r="11" spans="1:26" ht="15" customHeight="1">
      <c r="A11" s="636" t="s">
        <v>402</v>
      </c>
      <c r="B11" s="636" t="s">
        <v>1952</v>
      </c>
      <c r="C11" s="636" t="s">
        <v>410</v>
      </c>
      <c r="D11" s="637">
        <v>3</v>
      </c>
      <c r="E11" s="895">
        <v>118.51</v>
      </c>
      <c r="F11" s="895">
        <v>42.59</v>
      </c>
      <c r="G11" s="638">
        <f t="shared" ref="G11:G76" si="0">F11/E11</f>
        <v>0.35937895536241671</v>
      </c>
      <c r="H11" s="662">
        <v>142.09</v>
      </c>
      <c r="I11" s="637">
        <v>17.16</v>
      </c>
      <c r="J11" s="637">
        <v>118.51</v>
      </c>
      <c r="K11" s="637">
        <v>42.59</v>
      </c>
      <c r="L11" s="638">
        <f>K11/J11</f>
        <v>0.35937895536241671</v>
      </c>
      <c r="M11" s="637">
        <v>118.51</v>
      </c>
      <c r="N11" s="637">
        <v>42.59</v>
      </c>
      <c r="O11" s="660">
        <f>N11/M11</f>
        <v>0.35937895536241671</v>
      </c>
      <c r="P11" s="637">
        <v>2</v>
      </c>
      <c r="Q11" s="637">
        <v>142.1</v>
      </c>
      <c r="R11" s="895">
        <v>25.7</v>
      </c>
      <c r="S11" s="638">
        <f t="shared" ref="S11:S76" si="1">R11/Q11</f>
        <v>0.18085855031667838</v>
      </c>
      <c r="T11" s="701" t="str">
        <f t="shared" ref="T11:T16" si="2">_xlfn.CONCAT(FIXED((Q11+R11),1),"–",FIXED((Q11-R11),1)," ka")</f>
        <v>167.8–116.4 ka</v>
      </c>
      <c r="V11" s="884">
        <f t="shared" ref="V11:V42" si="3">H11-J11</f>
        <v>23.58</v>
      </c>
      <c r="W11" s="665">
        <f t="shared" ref="W11:W42" si="4">V11/H11</f>
        <v>0.16595115771693994</v>
      </c>
      <c r="X11" s="884">
        <f t="shared" ref="X11:X42" si="5">H11-M11</f>
        <v>23.58</v>
      </c>
      <c r="Y11" s="668">
        <f t="shared" ref="Y11:Y42" si="6">X11/H11</f>
        <v>0.16595115771693994</v>
      </c>
      <c r="Z11" s="664"/>
    </row>
    <row r="12" spans="1:26" ht="15" customHeight="1">
      <c r="A12" s="636" t="s">
        <v>402</v>
      </c>
      <c r="B12" s="636" t="s">
        <v>1952</v>
      </c>
      <c r="C12" s="636" t="s">
        <v>404</v>
      </c>
      <c r="D12" s="637">
        <v>4</v>
      </c>
      <c r="E12" s="895">
        <v>102.85</v>
      </c>
      <c r="F12" s="895">
        <v>25.05</v>
      </c>
      <c r="G12" s="638">
        <f t="shared" si="0"/>
        <v>0.2435585804569762</v>
      </c>
      <c r="H12" s="663">
        <v>102.12</v>
      </c>
      <c r="I12" s="637">
        <v>6.88</v>
      </c>
      <c r="J12" s="637">
        <v>102.85</v>
      </c>
      <c r="K12" s="637">
        <v>25.05</v>
      </c>
      <c r="L12" s="638">
        <f t="shared" ref="L12:L77" si="7">K12/J12</f>
        <v>0.2435585804569762</v>
      </c>
      <c r="M12" s="637">
        <v>102.85</v>
      </c>
      <c r="N12" s="637">
        <v>25.05</v>
      </c>
      <c r="O12" s="661">
        <f t="shared" ref="O12:O77" si="8">N12/M12</f>
        <v>0.2435585804569762</v>
      </c>
      <c r="P12" s="637">
        <v>2</v>
      </c>
      <c r="Q12" s="637">
        <v>102.1</v>
      </c>
      <c r="R12" s="895">
        <v>15</v>
      </c>
      <c r="S12" s="638">
        <f t="shared" si="1"/>
        <v>0.14691478942213518</v>
      </c>
      <c r="T12" s="701" t="str">
        <f t="shared" si="2"/>
        <v>117.1–87.1 ka</v>
      </c>
      <c r="V12" s="885">
        <f t="shared" si="3"/>
        <v>-0.72999999999998977</v>
      </c>
      <c r="W12" s="665">
        <f t="shared" si="4"/>
        <v>-7.1484528006266132E-3</v>
      </c>
      <c r="X12" s="885">
        <f t="shared" si="5"/>
        <v>-0.72999999999998977</v>
      </c>
      <c r="Y12" s="669">
        <f t="shared" si="6"/>
        <v>-7.1484528006266132E-3</v>
      </c>
      <c r="Z12" s="664"/>
    </row>
    <row r="13" spans="1:26" ht="15" customHeight="1">
      <c r="A13" s="636" t="s">
        <v>146</v>
      </c>
      <c r="B13" s="636" t="s">
        <v>1016</v>
      </c>
      <c r="C13" s="636" t="s">
        <v>1017</v>
      </c>
      <c r="D13" s="637">
        <v>5</v>
      </c>
      <c r="E13" s="895">
        <v>57.17</v>
      </c>
      <c r="F13" s="895">
        <v>81.66</v>
      </c>
      <c r="G13" s="638">
        <f t="shared" si="0"/>
        <v>1.4283715235263248</v>
      </c>
      <c r="H13" s="663">
        <v>21.02</v>
      </c>
      <c r="I13" s="637">
        <v>13.35</v>
      </c>
      <c r="J13" s="637">
        <v>21.02</v>
      </c>
      <c r="K13" s="637">
        <v>13.35</v>
      </c>
      <c r="L13" s="638">
        <f t="shared" si="7"/>
        <v>0.63510941960038059</v>
      </c>
      <c r="M13" s="637">
        <v>21.02</v>
      </c>
      <c r="N13" s="637">
        <v>13.35</v>
      </c>
      <c r="O13" s="661">
        <f t="shared" si="8"/>
        <v>0.63510941960038059</v>
      </c>
      <c r="P13" s="637">
        <v>4</v>
      </c>
      <c r="Q13" s="637">
        <v>21</v>
      </c>
      <c r="R13" s="895">
        <v>14.1</v>
      </c>
      <c r="S13" s="638">
        <f t="shared" si="1"/>
        <v>0.67142857142857137</v>
      </c>
      <c r="T13" s="701" t="str">
        <f t="shared" si="2"/>
        <v>35.1–6.9 ka</v>
      </c>
      <c r="V13" s="885">
        <f t="shared" si="3"/>
        <v>0</v>
      </c>
      <c r="W13" s="665">
        <f t="shared" si="4"/>
        <v>0</v>
      </c>
      <c r="X13" s="885">
        <f t="shared" si="5"/>
        <v>0</v>
      </c>
      <c r="Y13" s="669">
        <f t="shared" si="6"/>
        <v>0</v>
      </c>
      <c r="Z13" s="664"/>
    </row>
    <row r="14" spans="1:26" ht="15" customHeight="1">
      <c r="A14" s="636" t="s">
        <v>146</v>
      </c>
      <c r="B14" s="636" t="s">
        <v>1016</v>
      </c>
      <c r="C14" s="636" t="s">
        <v>263</v>
      </c>
      <c r="D14" s="637">
        <v>3</v>
      </c>
      <c r="E14" s="895">
        <v>22.11</v>
      </c>
      <c r="F14" s="895">
        <v>8.83</v>
      </c>
      <c r="G14" s="638">
        <f t="shared" si="0"/>
        <v>0.39936680235187699</v>
      </c>
      <c r="H14" s="663">
        <v>17.489999999999998</v>
      </c>
      <c r="I14" s="637">
        <v>5.24</v>
      </c>
      <c r="J14" s="637">
        <v>22.11</v>
      </c>
      <c r="K14" s="637">
        <v>8.83</v>
      </c>
      <c r="L14" s="638">
        <f t="shared" si="7"/>
        <v>0.39936680235187699</v>
      </c>
      <c r="M14" s="637">
        <v>22.11</v>
      </c>
      <c r="N14" s="637">
        <v>8.83</v>
      </c>
      <c r="O14" s="661">
        <f t="shared" si="8"/>
        <v>0.39936680235187699</v>
      </c>
      <c r="P14" s="637">
        <v>2</v>
      </c>
      <c r="Q14" s="637">
        <v>17.5</v>
      </c>
      <c r="R14" s="895">
        <v>5.8</v>
      </c>
      <c r="S14" s="638">
        <f t="shared" si="1"/>
        <v>0.33142857142857141</v>
      </c>
      <c r="T14" s="701" t="str">
        <f t="shared" si="2"/>
        <v>23.3–11.7 ka</v>
      </c>
      <c r="V14" s="885">
        <f t="shared" si="3"/>
        <v>-4.620000000000001</v>
      </c>
      <c r="W14" s="665">
        <f t="shared" si="4"/>
        <v>-0.26415094339622652</v>
      </c>
      <c r="X14" s="885">
        <f t="shared" si="5"/>
        <v>-4.620000000000001</v>
      </c>
      <c r="Y14" s="669">
        <f t="shared" si="6"/>
        <v>-0.26415094339622652</v>
      </c>
      <c r="Z14" s="664"/>
    </row>
    <row r="15" spans="1:26" ht="15" customHeight="1">
      <c r="A15" s="636" t="s">
        <v>146</v>
      </c>
      <c r="B15" s="636" t="s">
        <v>1016</v>
      </c>
      <c r="C15" s="636" t="s">
        <v>260</v>
      </c>
      <c r="D15" s="637">
        <v>5</v>
      </c>
      <c r="E15" s="895">
        <v>29.18</v>
      </c>
      <c r="F15" s="895">
        <v>7.84</v>
      </c>
      <c r="G15" s="638">
        <f t="shared" si="0"/>
        <v>0.26867717614804659</v>
      </c>
      <c r="H15" s="663">
        <v>25.79</v>
      </c>
      <c r="I15" s="637">
        <v>2.2599999999999998</v>
      </c>
      <c r="J15" s="637">
        <v>25.79</v>
      </c>
      <c r="K15" s="637">
        <v>2.2599999999999998</v>
      </c>
      <c r="L15" s="638">
        <f t="shared" si="7"/>
        <v>8.7630864676231088E-2</v>
      </c>
      <c r="M15" s="637">
        <v>25.79</v>
      </c>
      <c r="N15" s="637">
        <v>2.2599999999999998</v>
      </c>
      <c r="O15" s="661">
        <f t="shared" si="8"/>
        <v>8.7630864676231088E-2</v>
      </c>
      <c r="P15" s="637">
        <v>4</v>
      </c>
      <c r="Q15" s="637">
        <v>25.8</v>
      </c>
      <c r="R15" s="895">
        <v>5.2</v>
      </c>
      <c r="S15" s="638">
        <f t="shared" si="1"/>
        <v>0.20155038759689922</v>
      </c>
      <c r="T15" s="701" t="str">
        <f t="shared" si="2"/>
        <v>31.0–20.6 ka</v>
      </c>
      <c r="V15" s="885">
        <f t="shared" si="3"/>
        <v>0</v>
      </c>
      <c r="W15" s="665">
        <f t="shared" si="4"/>
        <v>0</v>
      </c>
      <c r="X15" s="885">
        <f t="shared" si="5"/>
        <v>0</v>
      </c>
      <c r="Y15" s="669">
        <f t="shared" si="6"/>
        <v>0</v>
      </c>
      <c r="Z15" s="664"/>
    </row>
    <row r="16" spans="1:26" ht="15" customHeight="1">
      <c r="A16" s="636" t="s">
        <v>146</v>
      </c>
      <c r="B16" s="636" t="s">
        <v>1016</v>
      </c>
      <c r="C16" s="636" t="s">
        <v>250</v>
      </c>
      <c r="D16" s="637">
        <v>7</v>
      </c>
      <c r="E16" s="895">
        <v>52.6</v>
      </c>
      <c r="F16" s="895">
        <v>16.3</v>
      </c>
      <c r="G16" s="638">
        <f t="shared" si="0"/>
        <v>0.30988593155893535</v>
      </c>
      <c r="H16" s="663">
        <v>46.84</v>
      </c>
      <c r="I16" s="637">
        <v>6.35</v>
      </c>
      <c r="J16" s="637">
        <v>46.84</v>
      </c>
      <c r="K16" s="637">
        <v>6.35</v>
      </c>
      <c r="L16" s="638">
        <f t="shared" si="7"/>
        <v>0.13556789069171646</v>
      </c>
      <c r="M16" s="637">
        <v>46.84</v>
      </c>
      <c r="N16" s="637">
        <v>6.35</v>
      </c>
      <c r="O16" s="661">
        <f t="shared" si="8"/>
        <v>0.13556789069171646</v>
      </c>
      <c r="P16" s="637">
        <v>6</v>
      </c>
      <c r="Q16" s="637">
        <v>46.8</v>
      </c>
      <c r="R16" s="895">
        <v>12.3</v>
      </c>
      <c r="S16" s="638">
        <f t="shared" si="1"/>
        <v>0.26282051282051283</v>
      </c>
      <c r="T16" s="701" t="str">
        <f t="shared" si="2"/>
        <v>59.1–34.5 ka</v>
      </c>
      <c r="V16" s="885">
        <f t="shared" si="3"/>
        <v>0</v>
      </c>
      <c r="W16" s="665">
        <f t="shared" si="4"/>
        <v>0</v>
      </c>
      <c r="X16" s="885">
        <f t="shared" si="5"/>
        <v>0</v>
      </c>
      <c r="Y16" s="669">
        <f t="shared" si="6"/>
        <v>0</v>
      </c>
      <c r="Z16" s="664"/>
    </row>
    <row r="17" spans="1:26" ht="15" customHeight="1">
      <c r="A17" s="636" t="s">
        <v>146</v>
      </c>
      <c r="B17" s="636" t="s">
        <v>1016</v>
      </c>
      <c r="C17" s="636" t="s">
        <v>258</v>
      </c>
      <c r="D17" s="637">
        <v>3</v>
      </c>
      <c r="E17" s="895">
        <v>68.98</v>
      </c>
      <c r="F17" s="895">
        <v>13.03</v>
      </c>
      <c r="G17" s="638">
        <f t="shared" si="0"/>
        <v>0.18889533198028413</v>
      </c>
      <c r="H17" s="663">
        <v>76.13</v>
      </c>
      <c r="I17" s="637">
        <v>5.81</v>
      </c>
      <c r="J17" s="637">
        <v>68.98</v>
      </c>
      <c r="K17" s="637">
        <v>13.03</v>
      </c>
      <c r="L17" s="638">
        <f t="shared" si="7"/>
        <v>0.18889533198028413</v>
      </c>
      <c r="M17" s="637">
        <v>68.98</v>
      </c>
      <c r="N17" s="637">
        <v>13.03</v>
      </c>
      <c r="O17" s="661">
        <f t="shared" si="8"/>
        <v>0.18889533198028413</v>
      </c>
      <c r="P17" s="637">
        <v>2</v>
      </c>
      <c r="Q17" s="637">
        <v>76.099999999999994</v>
      </c>
      <c r="R17" s="895">
        <v>11.2</v>
      </c>
      <c r="S17" s="638">
        <f t="shared" si="1"/>
        <v>0.14717477003942181</v>
      </c>
      <c r="T17" s="701" t="str">
        <f t="shared" ref="T17:T82" si="9">_xlfn.CONCAT(FIXED((Q17+R17),1),"–",FIXED((Q17-R17),1)," ka")</f>
        <v>87.3–64.9 ka</v>
      </c>
      <c r="V17" s="885">
        <f t="shared" si="3"/>
        <v>7.1499999999999915</v>
      </c>
      <c r="W17" s="665">
        <f t="shared" si="4"/>
        <v>9.39182976487586E-2</v>
      </c>
      <c r="X17" s="885">
        <f t="shared" si="5"/>
        <v>7.1499999999999915</v>
      </c>
      <c r="Y17" s="669">
        <f t="shared" si="6"/>
        <v>9.39182976487586E-2</v>
      </c>
      <c r="Z17" s="664"/>
    </row>
    <row r="18" spans="1:26" ht="15" customHeight="1">
      <c r="A18" s="636" t="s">
        <v>648</v>
      </c>
      <c r="B18" s="636" t="s">
        <v>1515</v>
      </c>
      <c r="C18" s="636" t="s">
        <v>655</v>
      </c>
      <c r="D18" s="637">
        <v>3</v>
      </c>
      <c r="E18" s="895">
        <v>29.1</v>
      </c>
      <c r="F18" s="895">
        <v>19.64</v>
      </c>
      <c r="G18" s="638">
        <f t="shared" si="0"/>
        <v>0.67491408934707897</v>
      </c>
      <c r="H18" s="663">
        <v>17.79</v>
      </c>
      <c r="I18" s="637">
        <v>2.09</v>
      </c>
      <c r="J18" s="637">
        <v>29.1</v>
      </c>
      <c r="K18" s="637">
        <v>19.64</v>
      </c>
      <c r="L18" s="638">
        <f t="shared" si="7"/>
        <v>0.67491408934707897</v>
      </c>
      <c r="M18" s="637">
        <v>29.1</v>
      </c>
      <c r="N18" s="637">
        <v>19.64</v>
      </c>
      <c r="O18" s="661">
        <f t="shared" si="8"/>
        <v>0.67491408934707897</v>
      </c>
      <c r="P18" s="637">
        <v>2</v>
      </c>
      <c r="Q18" s="637">
        <v>17.8</v>
      </c>
      <c r="R18" s="895">
        <v>3.1</v>
      </c>
      <c r="S18" s="638">
        <f t="shared" si="1"/>
        <v>0.17415730337078653</v>
      </c>
      <c r="T18" s="701" t="str">
        <f t="shared" si="9"/>
        <v>20.9–14.7 ka</v>
      </c>
      <c r="V18" s="885">
        <f t="shared" si="3"/>
        <v>-11.310000000000002</v>
      </c>
      <c r="W18" s="665">
        <f t="shared" si="4"/>
        <v>-0.63575042158516037</v>
      </c>
      <c r="X18" s="885">
        <f t="shared" si="5"/>
        <v>-11.310000000000002</v>
      </c>
      <c r="Y18" s="669">
        <f t="shared" si="6"/>
        <v>-0.63575042158516037</v>
      </c>
      <c r="Z18" s="664"/>
    </row>
    <row r="19" spans="1:26" ht="15" customHeight="1">
      <c r="A19" s="636" t="s">
        <v>419</v>
      </c>
      <c r="B19" s="636" t="s">
        <v>1222</v>
      </c>
      <c r="C19" s="636" t="s">
        <v>430</v>
      </c>
      <c r="D19" s="637">
        <v>4</v>
      </c>
      <c r="E19" s="895">
        <v>14.83</v>
      </c>
      <c r="F19" s="895">
        <v>3.19</v>
      </c>
      <c r="G19" s="638">
        <f t="shared" si="0"/>
        <v>0.21510451786918408</v>
      </c>
      <c r="H19" s="663">
        <v>16.37</v>
      </c>
      <c r="I19" s="637">
        <v>1</v>
      </c>
      <c r="J19" s="637">
        <v>14.83</v>
      </c>
      <c r="K19" s="637">
        <v>3.19</v>
      </c>
      <c r="L19" s="638">
        <f t="shared" si="7"/>
        <v>0.21510451786918408</v>
      </c>
      <c r="M19" s="637">
        <v>16.37</v>
      </c>
      <c r="N19" s="637">
        <v>1</v>
      </c>
      <c r="O19" s="661">
        <f t="shared" si="8"/>
        <v>6.1087354917532068E-2</v>
      </c>
      <c r="P19" s="637">
        <v>3</v>
      </c>
      <c r="Q19" s="637">
        <v>16.399999999999999</v>
      </c>
      <c r="R19" s="895">
        <v>2.9</v>
      </c>
      <c r="S19" s="638">
        <f t="shared" si="1"/>
        <v>0.17682926829268295</v>
      </c>
      <c r="T19" s="701" t="str">
        <f t="shared" si="9"/>
        <v>19.3–13.5 ka</v>
      </c>
      <c r="V19" s="885">
        <f t="shared" si="3"/>
        <v>1.5400000000000009</v>
      </c>
      <c r="W19" s="665">
        <f t="shared" si="4"/>
        <v>9.4074526572999445E-2</v>
      </c>
      <c r="X19" s="885">
        <f t="shared" si="5"/>
        <v>0</v>
      </c>
      <c r="Y19" s="669">
        <f t="shared" si="6"/>
        <v>0</v>
      </c>
      <c r="Z19" s="664"/>
    </row>
    <row r="20" spans="1:26" ht="15" customHeight="1">
      <c r="A20" s="636" t="s">
        <v>419</v>
      </c>
      <c r="B20" s="636" t="s">
        <v>1222</v>
      </c>
      <c r="C20" s="636" t="s">
        <v>424</v>
      </c>
      <c r="D20" s="637">
        <v>5</v>
      </c>
      <c r="E20" s="895">
        <v>20.11</v>
      </c>
      <c r="F20" s="895">
        <v>2.72</v>
      </c>
      <c r="G20" s="638">
        <f t="shared" si="0"/>
        <v>0.13525609149676779</v>
      </c>
      <c r="H20" s="663">
        <v>19.100000000000001</v>
      </c>
      <c r="I20" s="637">
        <v>1.73</v>
      </c>
      <c r="J20" s="637">
        <v>20.11</v>
      </c>
      <c r="K20" s="637">
        <v>2.72</v>
      </c>
      <c r="L20" s="638">
        <f t="shared" si="7"/>
        <v>0.13525609149676779</v>
      </c>
      <c r="M20" s="637">
        <v>20.11</v>
      </c>
      <c r="N20" s="637">
        <v>2.72</v>
      </c>
      <c r="O20" s="661">
        <f t="shared" si="8"/>
        <v>0.13525609149676779</v>
      </c>
      <c r="P20" s="637">
        <v>4</v>
      </c>
      <c r="Q20" s="637">
        <v>19.100000000000001</v>
      </c>
      <c r="R20" s="895">
        <v>3.9</v>
      </c>
      <c r="S20" s="638">
        <f t="shared" si="1"/>
        <v>0.20418848167539266</v>
      </c>
      <c r="T20" s="701" t="str">
        <f t="shared" si="9"/>
        <v>23.0–15.2 ka</v>
      </c>
      <c r="V20" s="885">
        <f t="shared" si="3"/>
        <v>-1.009999999999998</v>
      </c>
      <c r="W20" s="665">
        <f t="shared" si="4"/>
        <v>-5.2879581151832354E-2</v>
      </c>
      <c r="X20" s="885">
        <f t="shared" si="5"/>
        <v>-1.009999999999998</v>
      </c>
      <c r="Y20" s="669">
        <f t="shared" si="6"/>
        <v>-5.2879581151832354E-2</v>
      </c>
      <c r="Z20" s="664"/>
    </row>
    <row r="21" spans="1:26" ht="15" customHeight="1">
      <c r="A21" s="636" t="s">
        <v>419</v>
      </c>
      <c r="B21" s="636" t="s">
        <v>1222</v>
      </c>
      <c r="C21" s="636" t="s">
        <v>427</v>
      </c>
      <c r="D21" s="637">
        <v>3</v>
      </c>
      <c r="E21" s="895">
        <v>49.32</v>
      </c>
      <c r="F21" s="895">
        <v>26.84</v>
      </c>
      <c r="G21" s="638">
        <f t="shared" si="0"/>
        <v>0.54420113544201132</v>
      </c>
      <c r="H21" s="663">
        <v>64.790000000000006</v>
      </c>
      <c r="I21" s="637">
        <v>2.61</v>
      </c>
      <c r="J21" s="637">
        <v>49.32</v>
      </c>
      <c r="K21" s="637">
        <v>26.84</v>
      </c>
      <c r="L21" s="638">
        <f t="shared" si="7"/>
        <v>0.54420113544201132</v>
      </c>
      <c r="M21" s="637">
        <v>49.32</v>
      </c>
      <c r="N21" s="637">
        <v>26.84</v>
      </c>
      <c r="O21" s="661">
        <f t="shared" si="8"/>
        <v>0.54420113544201132</v>
      </c>
      <c r="P21" s="637">
        <v>2</v>
      </c>
      <c r="Q21" s="637">
        <v>64.8</v>
      </c>
      <c r="R21" s="895">
        <v>9</v>
      </c>
      <c r="S21" s="638">
        <f t="shared" si="1"/>
        <v>0.1388888888888889</v>
      </c>
      <c r="T21" s="701" t="str">
        <f t="shared" si="9"/>
        <v>73.8–55.8 ka</v>
      </c>
      <c r="V21" s="885">
        <f t="shared" si="3"/>
        <v>15.470000000000006</v>
      </c>
      <c r="W21" s="665">
        <f t="shared" si="4"/>
        <v>0.23877141534187382</v>
      </c>
      <c r="X21" s="885">
        <f t="shared" si="5"/>
        <v>15.470000000000006</v>
      </c>
      <c r="Y21" s="669">
        <f t="shared" si="6"/>
        <v>0.23877141534187382</v>
      </c>
      <c r="Z21" s="664"/>
    </row>
    <row r="22" spans="1:26" ht="15" customHeight="1">
      <c r="A22" s="636" t="s">
        <v>641</v>
      </c>
      <c r="B22" s="636" t="s">
        <v>1945</v>
      </c>
      <c r="C22" s="636" t="s">
        <v>643</v>
      </c>
      <c r="D22" s="637">
        <v>3</v>
      </c>
      <c r="E22" s="895">
        <v>15.08</v>
      </c>
      <c r="F22" s="895">
        <v>0.76</v>
      </c>
      <c r="G22" s="638">
        <f t="shared" si="0"/>
        <v>5.0397877984084884E-2</v>
      </c>
      <c r="H22" s="663">
        <v>15.08</v>
      </c>
      <c r="I22" s="637">
        <v>0.76</v>
      </c>
      <c r="J22" s="637">
        <v>15.08</v>
      </c>
      <c r="K22" s="637">
        <v>0.76</v>
      </c>
      <c r="L22" s="638">
        <f t="shared" si="7"/>
        <v>5.0397877984084884E-2</v>
      </c>
      <c r="M22" s="637">
        <v>15.08</v>
      </c>
      <c r="N22" s="637">
        <v>0.76</v>
      </c>
      <c r="O22" s="661">
        <f t="shared" si="8"/>
        <v>5.0397877984084884E-2</v>
      </c>
      <c r="P22" s="637">
        <v>3</v>
      </c>
      <c r="Q22" s="637">
        <v>15.1</v>
      </c>
      <c r="R22" s="895">
        <v>4.5</v>
      </c>
      <c r="S22" s="638">
        <f t="shared" si="1"/>
        <v>0.29801324503311261</v>
      </c>
      <c r="T22" s="701" t="str">
        <f t="shared" si="9"/>
        <v>19.6–10.6 ka</v>
      </c>
      <c r="V22" s="885">
        <f t="shared" si="3"/>
        <v>0</v>
      </c>
      <c r="W22" s="665">
        <f t="shared" si="4"/>
        <v>0</v>
      </c>
      <c r="X22" s="885">
        <f t="shared" si="5"/>
        <v>0</v>
      </c>
      <c r="Y22" s="669">
        <f t="shared" si="6"/>
        <v>0</v>
      </c>
      <c r="Z22" s="664"/>
    </row>
    <row r="23" spans="1:26" ht="15" customHeight="1">
      <c r="A23" s="636" t="s">
        <v>1190</v>
      </c>
      <c r="B23" s="636" t="s">
        <v>175</v>
      </c>
      <c r="C23" s="636" t="s">
        <v>367</v>
      </c>
      <c r="D23" s="637">
        <v>4</v>
      </c>
      <c r="E23" s="895">
        <v>15.5</v>
      </c>
      <c r="F23" s="895">
        <v>2.5499999999999998</v>
      </c>
      <c r="G23" s="638">
        <f t="shared" si="0"/>
        <v>0.16451612903225804</v>
      </c>
      <c r="H23" s="663">
        <v>16.579999999999998</v>
      </c>
      <c r="I23" s="637">
        <v>1.64</v>
      </c>
      <c r="J23" s="637">
        <v>15.5</v>
      </c>
      <c r="K23" s="637">
        <v>2.5499999999999998</v>
      </c>
      <c r="L23" s="638">
        <f t="shared" si="7"/>
        <v>0.16451612903225804</v>
      </c>
      <c r="M23" s="637">
        <v>15.5</v>
      </c>
      <c r="N23" s="637">
        <v>2.5499999999999998</v>
      </c>
      <c r="O23" s="661">
        <f t="shared" si="8"/>
        <v>0.16451612903225804</v>
      </c>
      <c r="P23" s="637">
        <v>3</v>
      </c>
      <c r="Q23" s="637">
        <v>16.600000000000001</v>
      </c>
      <c r="R23" s="895">
        <v>3.1</v>
      </c>
      <c r="S23" s="638">
        <f t="shared" si="1"/>
        <v>0.18674698795180722</v>
      </c>
      <c r="T23" s="701" t="str">
        <f t="shared" si="9"/>
        <v>19.7–13.5 ka</v>
      </c>
      <c r="V23" s="885">
        <f t="shared" si="3"/>
        <v>1.0799999999999983</v>
      </c>
      <c r="W23" s="665">
        <f t="shared" si="4"/>
        <v>6.5138721351025233E-2</v>
      </c>
      <c r="X23" s="885">
        <f t="shared" si="5"/>
        <v>1.0799999999999983</v>
      </c>
      <c r="Y23" s="669">
        <f t="shared" si="6"/>
        <v>6.5138721351025233E-2</v>
      </c>
      <c r="Z23" s="664"/>
    </row>
    <row r="24" spans="1:26" ht="15" customHeight="1">
      <c r="A24" s="636" t="s">
        <v>1190</v>
      </c>
      <c r="B24" s="636" t="s">
        <v>175</v>
      </c>
      <c r="C24" s="636" t="s">
        <v>370</v>
      </c>
      <c r="D24" s="637">
        <v>3</v>
      </c>
      <c r="E24" s="895">
        <v>0.37</v>
      </c>
      <c r="F24" s="895">
        <v>0.11</v>
      </c>
      <c r="G24" s="638">
        <f t="shared" si="0"/>
        <v>0.29729729729729731</v>
      </c>
      <c r="H24" s="663">
        <v>0.37</v>
      </c>
      <c r="I24" s="637">
        <v>0.11</v>
      </c>
      <c r="J24" s="637">
        <v>0.37</v>
      </c>
      <c r="K24" s="637">
        <v>0.11</v>
      </c>
      <c r="L24" s="638">
        <f t="shared" si="7"/>
        <v>0.29729729729729731</v>
      </c>
      <c r="M24" s="637">
        <v>0.37</v>
      </c>
      <c r="N24" s="637">
        <v>0.11</v>
      </c>
      <c r="O24" s="661">
        <f t="shared" si="8"/>
        <v>0.29729729729729731</v>
      </c>
      <c r="P24" s="637">
        <v>3</v>
      </c>
      <c r="Q24" s="637">
        <v>0.4</v>
      </c>
      <c r="R24" s="895">
        <v>0.2</v>
      </c>
      <c r="S24" s="638">
        <f t="shared" si="1"/>
        <v>0.5</v>
      </c>
      <c r="T24" s="701" t="str">
        <f t="shared" si="9"/>
        <v>0.6–0.2 ka</v>
      </c>
      <c r="V24" s="885">
        <f t="shared" si="3"/>
        <v>0</v>
      </c>
      <c r="W24" s="665">
        <f t="shared" si="4"/>
        <v>0</v>
      </c>
      <c r="X24" s="885">
        <f t="shared" si="5"/>
        <v>0</v>
      </c>
      <c r="Y24" s="669">
        <f t="shared" si="6"/>
        <v>0</v>
      </c>
      <c r="Z24" s="664"/>
    </row>
    <row r="25" spans="1:26" ht="15" customHeight="1">
      <c r="A25" s="636" t="s">
        <v>1190</v>
      </c>
      <c r="B25" s="636" t="s">
        <v>1191</v>
      </c>
      <c r="C25" s="636" t="s">
        <v>361</v>
      </c>
      <c r="D25" s="637">
        <v>5</v>
      </c>
      <c r="E25" s="895">
        <v>82.81</v>
      </c>
      <c r="F25" s="895">
        <v>16.38</v>
      </c>
      <c r="G25" s="638">
        <f t="shared" si="0"/>
        <v>0.19780219780219779</v>
      </c>
      <c r="H25" s="663">
        <v>89.49</v>
      </c>
      <c r="I25" s="637">
        <v>7.74</v>
      </c>
      <c r="J25" s="637">
        <v>82.81</v>
      </c>
      <c r="K25" s="637">
        <v>16.38</v>
      </c>
      <c r="L25" s="638">
        <f t="shared" si="7"/>
        <v>0.19780219780219779</v>
      </c>
      <c r="M25" s="637">
        <v>89.49</v>
      </c>
      <c r="N25" s="637">
        <v>7.74</v>
      </c>
      <c r="O25" s="661">
        <f t="shared" si="8"/>
        <v>8.6490110626885691E-2</v>
      </c>
      <c r="P25" s="637">
        <v>4</v>
      </c>
      <c r="Q25" s="637">
        <v>89.5</v>
      </c>
      <c r="R25" s="895">
        <v>17.8</v>
      </c>
      <c r="S25" s="638">
        <f t="shared" si="1"/>
        <v>0.19888268156424582</v>
      </c>
      <c r="T25" s="701" t="str">
        <f t="shared" si="9"/>
        <v>107.3–71.7 ka</v>
      </c>
      <c r="V25" s="885">
        <f t="shared" si="3"/>
        <v>6.6799999999999926</v>
      </c>
      <c r="W25" s="665">
        <f t="shared" si="4"/>
        <v>7.464521175550333E-2</v>
      </c>
      <c r="X25" s="885">
        <f t="shared" si="5"/>
        <v>0</v>
      </c>
      <c r="Y25" s="669">
        <f t="shared" si="6"/>
        <v>0</v>
      </c>
      <c r="Z25" s="664"/>
    </row>
    <row r="26" spans="1:26" ht="15" customHeight="1">
      <c r="A26" s="636" t="s">
        <v>1190</v>
      </c>
      <c r="B26" s="636" t="s">
        <v>1191</v>
      </c>
      <c r="C26" s="636" t="s">
        <v>363</v>
      </c>
      <c r="D26" s="637">
        <v>3</v>
      </c>
      <c r="E26" s="895">
        <v>32.11</v>
      </c>
      <c r="F26" s="895">
        <v>12.24</v>
      </c>
      <c r="G26" s="638">
        <f t="shared" si="0"/>
        <v>0.3811896605418873</v>
      </c>
      <c r="H26" s="663">
        <v>25.74</v>
      </c>
      <c r="I26" s="637">
        <v>7.5</v>
      </c>
      <c r="J26" s="637">
        <v>32.11</v>
      </c>
      <c r="K26" s="637">
        <v>12.24</v>
      </c>
      <c r="L26" s="638">
        <f t="shared" si="7"/>
        <v>0.3811896605418873</v>
      </c>
      <c r="M26" s="637">
        <v>32.11</v>
      </c>
      <c r="N26" s="637">
        <v>12.24</v>
      </c>
      <c r="O26" s="661">
        <f t="shared" si="8"/>
        <v>0.3811896605418873</v>
      </c>
      <c r="P26" s="637">
        <v>2</v>
      </c>
      <c r="Q26" s="637">
        <v>25.7</v>
      </c>
      <c r="R26" s="895">
        <v>8.1999999999999993</v>
      </c>
      <c r="S26" s="638">
        <f t="shared" si="1"/>
        <v>0.31906614785992216</v>
      </c>
      <c r="T26" s="701" t="str">
        <f t="shared" si="9"/>
        <v>33.9–17.5 ka</v>
      </c>
      <c r="V26" s="885">
        <f t="shared" si="3"/>
        <v>-6.370000000000001</v>
      </c>
      <c r="W26" s="665">
        <f t="shared" si="4"/>
        <v>-0.24747474747474754</v>
      </c>
      <c r="X26" s="885">
        <f t="shared" si="5"/>
        <v>-6.370000000000001</v>
      </c>
      <c r="Y26" s="669">
        <f t="shared" si="6"/>
        <v>-0.24747474747474754</v>
      </c>
      <c r="Z26" s="664"/>
    </row>
    <row r="27" spans="1:26" ht="15" customHeight="1">
      <c r="A27" s="636" t="s">
        <v>1190</v>
      </c>
      <c r="B27" s="636" t="s">
        <v>1191</v>
      </c>
      <c r="C27" s="636" t="s">
        <v>377</v>
      </c>
      <c r="D27" s="637">
        <v>4</v>
      </c>
      <c r="E27" s="895">
        <v>19.38</v>
      </c>
      <c r="F27" s="895">
        <v>5.99</v>
      </c>
      <c r="G27" s="638">
        <f t="shared" si="0"/>
        <v>0.30908152734778127</v>
      </c>
      <c r="H27" s="663">
        <v>16.940000000000001</v>
      </c>
      <c r="I27" s="637">
        <v>4.26</v>
      </c>
      <c r="J27" s="637">
        <v>19.38</v>
      </c>
      <c r="K27" s="637">
        <v>5.99</v>
      </c>
      <c r="L27" s="638">
        <f t="shared" si="7"/>
        <v>0.30908152734778127</v>
      </c>
      <c r="M27" s="637">
        <v>19.38</v>
      </c>
      <c r="N27" s="637">
        <v>5.99</v>
      </c>
      <c r="O27" s="661">
        <f t="shared" si="8"/>
        <v>0.30908152734778127</v>
      </c>
      <c r="P27" s="637">
        <v>3</v>
      </c>
      <c r="Q27" s="637">
        <v>16.899999999999999</v>
      </c>
      <c r="R27" s="895">
        <v>5.0999999999999996</v>
      </c>
      <c r="S27" s="638">
        <f t="shared" si="1"/>
        <v>0.30177514792899407</v>
      </c>
      <c r="T27" s="701" t="str">
        <f t="shared" si="9"/>
        <v>22.0–11.8 ka</v>
      </c>
      <c r="V27" s="885">
        <f t="shared" si="3"/>
        <v>-2.4399999999999977</v>
      </c>
      <c r="W27" s="665">
        <f t="shared" si="4"/>
        <v>-0.14403778040141663</v>
      </c>
      <c r="X27" s="885">
        <f t="shared" si="5"/>
        <v>-2.4399999999999977</v>
      </c>
      <c r="Y27" s="669">
        <f t="shared" si="6"/>
        <v>-0.14403778040141663</v>
      </c>
      <c r="Z27" s="664"/>
    </row>
    <row r="28" spans="1:26" ht="15" customHeight="1">
      <c r="A28" s="636" t="s">
        <v>1190</v>
      </c>
      <c r="B28" s="636" t="s">
        <v>1191</v>
      </c>
      <c r="C28" s="636" t="s">
        <v>380</v>
      </c>
      <c r="D28" s="637">
        <v>3</v>
      </c>
      <c r="E28" s="895">
        <v>13.81</v>
      </c>
      <c r="F28" s="895">
        <v>2.48</v>
      </c>
      <c r="G28" s="638">
        <f t="shared" si="0"/>
        <v>0.17958001448225921</v>
      </c>
      <c r="H28" s="663">
        <v>15.15</v>
      </c>
      <c r="I28" s="637">
        <v>1.22</v>
      </c>
      <c r="J28" s="637">
        <v>13.81</v>
      </c>
      <c r="K28" s="637">
        <v>2.48</v>
      </c>
      <c r="L28" s="638">
        <f t="shared" si="7"/>
        <v>0.17958001448225921</v>
      </c>
      <c r="M28" s="637">
        <v>13.81</v>
      </c>
      <c r="N28" s="637">
        <v>2.48</v>
      </c>
      <c r="O28" s="661">
        <f t="shared" si="8"/>
        <v>0.17958001448225921</v>
      </c>
      <c r="P28" s="637">
        <v>2</v>
      </c>
      <c r="Q28" s="637">
        <v>15.2</v>
      </c>
      <c r="R28" s="895">
        <v>2.2999999999999998</v>
      </c>
      <c r="S28" s="638">
        <f t="shared" si="1"/>
        <v>0.15131578947368421</v>
      </c>
      <c r="T28" s="701" t="str">
        <f t="shared" si="9"/>
        <v>17.5–12.9 ka</v>
      </c>
      <c r="V28" s="885">
        <f t="shared" si="3"/>
        <v>1.3399999999999999</v>
      </c>
      <c r="W28" s="665">
        <f t="shared" si="4"/>
        <v>8.844884488448844E-2</v>
      </c>
      <c r="X28" s="885">
        <f t="shared" si="5"/>
        <v>1.3399999999999999</v>
      </c>
      <c r="Y28" s="669">
        <f t="shared" si="6"/>
        <v>8.844884488448844E-2</v>
      </c>
      <c r="Z28" s="664"/>
    </row>
    <row r="29" spans="1:26" ht="15" customHeight="1">
      <c r="A29" s="636" t="s">
        <v>1190</v>
      </c>
      <c r="B29" s="636" t="s">
        <v>175</v>
      </c>
      <c r="C29" s="636" t="s">
        <v>365</v>
      </c>
      <c r="D29" s="637">
        <v>3</v>
      </c>
      <c r="E29" s="895">
        <v>18.53</v>
      </c>
      <c r="F29" s="895">
        <v>4.01</v>
      </c>
      <c r="G29" s="638">
        <f t="shared" si="0"/>
        <v>0.21640582838640041</v>
      </c>
      <c r="H29" s="663">
        <v>20.79</v>
      </c>
      <c r="I29" s="637">
        <v>1.23</v>
      </c>
      <c r="J29" s="637">
        <v>18.53</v>
      </c>
      <c r="K29" s="637">
        <v>4.01</v>
      </c>
      <c r="L29" s="638">
        <f t="shared" si="7"/>
        <v>0.21640582838640041</v>
      </c>
      <c r="M29" s="637">
        <v>18.53</v>
      </c>
      <c r="N29" s="637">
        <v>4.01</v>
      </c>
      <c r="O29" s="661">
        <f t="shared" si="8"/>
        <v>0.21640582838640041</v>
      </c>
      <c r="P29" s="637">
        <v>2</v>
      </c>
      <c r="Q29" s="637">
        <v>20.8</v>
      </c>
      <c r="R29" s="895">
        <v>3</v>
      </c>
      <c r="S29" s="638">
        <f t="shared" si="1"/>
        <v>0.14423076923076922</v>
      </c>
      <c r="T29" s="701" t="str">
        <f t="shared" si="9"/>
        <v>23.8–17.8 ka</v>
      </c>
      <c r="V29" s="885">
        <f t="shared" si="3"/>
        <v>2.259999999999998</v>
      </c>
      <c r="W29" s="665">
        <f t="shared" si="4"/>
        <v>0.10870610870610861</v>
      </c>
      <c r="X29" s="885">
        <f t="shared" si="5"/>
        <v>2.259999999999998</v>
      </c>
      <c r="Y29" s="669">
        <f t="shared" si="6"/>
        <v>0.10870610870610861</v>
      </c>
      <c r="Z29" s="664"/>
    </row>
    <row r="30" spans="1:26" ht="15" customHeight="1">
      <c r="A30" s="636" t="s">
        <v>1880</v>
      </c>
      <c r="B30" s="636" t="s">
        <v>1881</v>
      </c>
      <c r="C30" s="636" t="s">
        <v>668</v>
      </c>
      <c r="D30" s="637">
        <v>3</v>
      </c>
      <c r="E30" s="895">
        <v>16.2</v>
      </c>
      <c r="F30" s="895">
        <v>4.21</v>
      </c>
      <c r="G30" s="638">
        <f t="shared" si="0"/>
        <v>0.25987654320987658</v>
      </c>
      <c r="H30" s="663">
        <v>13.86</v>
      </c>
      <c r="I30" s="637">
        <v>1.63</v>
      </c>
      <c r="J30" s="637">
        <v>16.2</v>
      </c>
      <c r="K30" s="637">
        <v>4.21</v>
      </c>
      <c r="L30" s="638">
        <f t="shared" si="7"/>
        <v>0.25987654320987658</v>
      </c>
      <c r="M30" s="637">
        <v>16.2</v>
      </c>
      <c r="N30" s="637">
        <v>4.21</v>
      </c>
      <c r="O30" s="661">
        <f t="shared" si="8"/>
        <v>0.25987654320987658</v>
      </c>
      <c r="P30" s="637">
        <v>2</v>
      </c>
      <c r="Q30" s="637">
        <v>13.9</v>
      </c>
      <c r="R30" s="895">
        <v>2.5</v>
      </c>
      <c r="S30" s="638">
        <f t="shared" si="1"/>
        <v>0.17985611510791366</v>
      </c>
      <c r="T30" s="701" t="str">
        <f t="shared" si="9"/>
        <v>16.4–11.4 ka</v>
      </c>
      <c r="V30" s="885">
        <f t="shared" si="3"/>
        <v>-2.34</v>
      </c>
      <c r="W30" s="665">
        <f t="shared" si="4"/>
        <v>-0.16883116883116883</v>
      </c>
      <c r="X30" s="885">
        <f t="shared" si="5"/>
        <v>-2.34</v>
      </c>
      <c r="Y30" s="669">
        <f t="shared" si="6"/>
        <v>-0.16883116883116883</v>
      </c>
      <c r="Z30" s="664"/>
    </row>
    <row r="31" spans="1:26" ht="15" customHeight="1">
      <c r="A31" s="636" t="s">
        <v>1880</v>
      </c>
      <c r="B31" s="636" t="s">
        <v>1881</v>
      </c>
      <c r="C31" s="636" t="s">
        <v>684</v>
      </c>
      <c r="D31" s="637">
        <v>4</v>
      </c>
      <c r="E31" s="895">
        <v>62.43</v>
      </c>
      <c r="F31" s="895">
        <v>15.37</v>
      </c>
      <c r="G31" s="638">
        <f t="shared" si="0"/>
        <v>0.24619573922793528</v>
      </c>
      <c r="H31" s="663">
        <v>69.31</v>
      </c>
      <c r="I31" s="637">
        <v>8.43</v>
      </c>
      <c r="J31" s="637">
        <v>62.43</v>
      </c>
      <c r="K31" s="637">
        <v>15.37</v>
      </c>
      <c r="L31" s="638">
        <f t="shared" si="7"/>
        <v>0.24619573922793528</v>
      </c>
      <c r="M31" s="637">
        <v>62.43</v>
      </c>
      <c r="N31" s="637">
        <v>15.37</v>
      </c>
      <c r="O31" s="661">
        <f t="shared" si="8"/>
        <v>0.24619573922793528</v>
      </c>
      <c r="P31" s="637">
        <v>3</v>
      </c>
      <c r="Q31" s="637">
        <v>69.3</v>
      </c>
      <c r="R31" s="895">
        <v>14</v>
      </c>
      <c r="S31" s="638">
        <f t="shared" si="1"/>
        <v>0.20202020202020202</v>
      </c>
      <c r="T31" s="701" t="str">
        <f t="shared" si="9"/>
        <v>83.3–55.3 ka</v>
      </c>
      <c r="V31" s="885">
        <f t="shared" si="3"/>
        <v>6.8800000000000026</v>
      </c>
      <c r="W31" s="665">
        <f t="shared" si="4"/>
        <v>9.9264175443658953E-2</v>
      </c>
      <c r="X31" s="885">
        <f t="shared" si="5"/>
        <v>6.8800000000000026</v>
      </c>
      <c r="Y31" s="669">
        <f t="shared" si="6"/>
        <v>9.9264175443658953E-2</v>
      </c>
      <c r="Z31" s="664"/>
    </row>
    <row r="32" spans="1:26" ht="15" customHeight="1">
      <c r="A32" s="636" t="s">
        <v>1880</v>
      </c>
      <c r="B32" s="636" t="s">
        <v>1881</v>
      </c>
      <c r="C32" s="636" t="s">
        <v>674</v>
      </c>
      <c r="D32" s="637">
        <v>3</v>
      </c>
      <c r="E32" s="895">
        <v>71.34</v>
      </c>
      <c r="F32" s="895">
        <v>24.96</v>
      </c>
      <c r="G32" s="638">
        <f t="shared" si="0"/>
        <v>0.34987384356602186</v>
      </c>
      <c r="H32" s="663">
        <v>57.2</v>
      </c>
      <c r="I32" s="637">
        <v>6.77</v>
      </c>
      <c r="J32" s="637">
        <v>71.34</v>
      </c>
      <c r="K32" s="637">
        <v>24.96</v>
      </c>
      <c r="L32" s="638">
        <f t="shared" si="7"/>
        <v>0.34987384356602186</v>
      </c>
      <c r="M32" s="637">
        <v>71.34</v>
      </c>
      <c r="N32" s="637">
        <v>24.96</v>
      </c>
      <c r="O32" s="661">
        <f t="shared" si="8"/>
        <v>0.34987384356602186</v>
      </c>
      <c r="P32" s="637">
        <v>2</v>
      </c>
      <c r="Q32" s="637">
        <v>57.2</v>
      </c>
      <c r="R32" s="895">
        <v>10</v>
      </c>
      <c r="S32" s="638">
        <f t="shared" si="1"/>
        <v>0.17482517482517482</v>
      </c>
      <c r="T32" s="701" t="str">
        <f t="shared" si="9"/>
        <v>67.2–47.2 ka</v>
      </c>
      <c r="V32" s="885">
        <f t="shared" si="3"/>
        <v>-14.14</v>
      </c>
      <c r="W32" s="665">
        <f t="shared" si="4"/>
        <v>-0.2472027972027972</v>
      </c>
      <c r="X32" s="885">
        <f t="shared" si="5"/>
        <v>-14.14</v>
      </c>
      <c r="Y32" s="669">
        <f t="shared" si="6"/>
        <v>-0.2472027972027972</v>
      </c>
      <c r="Z32" s="664"/>
    </row>
    <row r="33" spans="1:26" ht="15" customHeight="1">
      <c r="A33" s="636" t="s">
        <v>1880</v>
      </c>
      <c r="B33" s="636" t="s">
        <v>1881</v>
      </c>
      <c r="C33" s="636" t="s">
        <v>1902</v>
      </c>
      <c r="D33" s="637">
        <v>3</v>
      </c>
      <c r="E33" s="895">
        <v>65.98</v>
      </c>
      <c r="F33" s="895">
        <v>48.43</v>
      </c>
      <c r="G33" s="638">
        <f t="shared" si="0"/>
        <v>0.73401030615337981</v>
      </c>
      <c r="H33" s="663">
        <v>39.909999999999997</v>
      </c>
      <c r="I33" s="637">
        <v>24.76</v>
      </c>
      <c r="J33" s="637">
        <v>65.98</v>
      </c>
      <c r="K33" s="637">
        <v>48.43</v>
      </c>
      <c r="L33" s="638">
        <f t="shared" si="7"/>
        <v>0.73401030615337981</v>
      </c>
      <c r="M33" s="637">
        <v>65.98</v>
      </c>
      <c r="N33" s="637">
        <v>48.43</v>
      </c>
      <c r="O33" s="661">
        <f t="shared" si="8"/>
        <v>0.73401030615337981</v>
      </c>
      <c r="P33" s="637">
        <v>2</v>
      </c>
      <c r="Q33" s="637">
        <v>39.9</v>
      </c>
      <c r="R33" s="895">
        <v>25.4</v>
      </c>
      <c r="S33" s="638">
        <f t="shared" si="1"/>
        <v>0.63659147869674182</v>
      </c>
      <c r="T33" s="701" t="str">
        <f t="shared" si="9"/>
        <v>65.3–14.5 ka</v>
      </c>
      <c r="V33" s="885">
        <f t="shared" si="3"/>
        <v>-26.070000000000007</v>
      </c>
      <c r="W33" s="665">
        <f t="shared" si="4"/>
        <v>-0.65321974442495634</v>
      </c>
      <c r="X33" s="885">
        <f t="shared" si="5"/>
        <v>-26.070000000000007</v>
      </c>
      <c r="Y33" s="669">
        <f t="shared" si="6"/>
        <v>-0.65321974442495634</v>
      </c>
      <c r="Z33" s="664"/>
    </row>
    <row r="34" spans="1:26" ht="15" customHeight="1">
      <c r="A34" s="636" t="s">
        <v>1880</v>
      </c>
      <c r="B34" s="636" t="s">
        <v>1881</v>
      </c>
      <c r="C34" s="636" t="s">
        <v>688</v>
      </c>
      <c r="D34" s="637">
        <v>3</v>
      </c>
      <c r="E34" s="895">
        <v>56.6</v>
      </c>
      <c r="F34" s="895">
        <v>25.49</v>
      </c>
      <c r="G34" s="638">
        <f t="shared" si="0"/>
        <v>0.4503533568904593</v>
      </c>
      <c r="H34" s="663">
        <v>71.319999999999993</v>
      </c>
      <c r="I34" s="637">
        <v>0.25</v>
      </c>
      <c r="J34" s="637">
        <v>56.6</v>
      </c>
      <c r="K34" s="637">
        <v>25.49</v>
      </c>
      <c r="L34" s="638">
        <f t="shared" si="7"/>
        <v>0.4503533568904593</v>
      </c>
      <c r="M34" s="637">
        <v>56.6</v>
      </c>
      <c r="N34" s="637">
        <v>25.49</v>
      </c>
      <c r="O34" s="661">
        <f t="shared" si="8"/>
        <v>0.4503533568904593</v>
      </c>
      <c r="P34" s="637">
        <v>2</v>
      </c>
      <c r="Q34" s="637">
        <v>71.3</v>
      </c>
      <c r="R34" s="895">
        <v>10.3</v>
      </c>
      <c r="S34" s="638">
        <f t="shared" si="1"/>
        <v>0.14446002805049091</v>
      </c>
      <c r="T34" s="701" t="str">
        <f t="shared" si="9"/>
        <v>81.6–61.0 ka</v>
      </c>
      <c r="V34" s="885">
        <f t="shared" si="3"/>
        <v>14.719999999999992</v>
      </c>
      <c r="W34" s="665">
        <f t="shared" si="4"/>
        <v>0.20639371845204701</v>
      </c>
      <c r="X34" s="885">
        <f t="shared" si="5"/>
        <v>14.719999999999992</v>
      </c>
      <c r="Y34" s="669">
        <f t="shared" si="6"/>
        <v>0.20639371845204701</v>
      </c>
      <c r="Z34" s="664"/>
    </row>
    <row r="35" spans="1:26" ht="15" customHeight="1">
      <c r="A35" s="636" t="s">
        <v>1880</v>
      </c>
      <c r="B35" s="636" t="s">
        <v>1881</v>
      </c>
      <c r="C35" s="636" t="s">
        <v>664</v>
      </c>
      <c r="D35" s="637">
        <v>3</v>
      </c>
      <c r="E35" s="895">
        <v>38.9</v>
      </c>
      <c r="F35" s="895">
        <v>23.32</v>
      </c>
      <c r="G35" s="638">
        <f t="shared" si="0"/>
        <v>0.59948586118251934</v>
      </c>
      <c r="H35" s="663">
        <v>52.28</v>
      </c>
      <c r="I35" s="637">
        <v>3.55</v>
      </c>
      <c r="J35" s="637">
        <v>38.9</v>
      </c>
      <c r="K35" s="637">
        <v>23.32</v>
      </c>
      <c r="L35" s="638">
        <f t="shared" si="7"/>
        <v>0.59948586118251934</v>
      </c>
      <c r="M35" s="637">
        <v>38.9</v>
      </c>
      <c r="N35" s="637">
        <v>23.32</v>
      </c>
      <c r="O35" s="661">
        <f t="shared" si="8"/>
        <v>0.59948586118251934</v>
      </c>
      <c r="P35" s="637">
        <v>2</v>
      </c>
      <c r="Q35" s="637">
        <v>52.3</v>
      </c>
      <c r="R35" s="895">
        <v>7.5</v>
      </c>
      <c r="S35" s="638">
        <f t="shared" si="1"/>
        <v>0.14340344168260039</v>
      </c>
      <c r="T35" s="701" t="str">
        <f t="shared" si="9"/>
        <v>59.8–44.8 ka</v>
      </c>
      <c r="V35" s="885">
        <f t="shared" si="3"/>
        <v>13.380000000000003</v>
      </c>
      <c r="W35" s="665">
        <f t="shared" si="4"/>
        <v>0.25592960979342011</v>
      </c>
      <c r="X35" s="885">
        <f t="shared" si="5"/>
        <v>13.380000000000003</v>
      </c>
      <c r="Y35" s="669">
        <f t="shared" si="6"/>
        <v>0.25592960979342011</v>
      </c>
      <c r="Z35" s="664"/>
    </row>
    <row r="36" spans="1:26" ht="15" customHeight="1">
      <c r="A36" s="636" t="s">
        <v>1880</v>
      </c>
      <c r="B36" s="636" t="s">
        <v>1881</v>
      </c>
      <c r="C36" s="636" t="s">
        <v>678</v>
      </c>
      <c r="D36" s="637">
        <v>3</v>
      </c>
      <c r="E36" s="895">
        <v>34.01</v>
      </c>
      <c r="F36" s="895">
        <v>18.18</v>
      </c>
      <c r="G36" s="638">
        <f t="shared" si="0"/>
        <v>0.53454866215818875</v>
      </c>
      <c r="H36" s="663">
        <v>23.52</v>
      </c>
      <c r="I36" s="637">
        <v>1</v>
      </c>
      <c r="J36" s="637">
        <v>34.01</v>
      </c>
      <c r="K36" s="637">
        <v>18.18</v>
      </c>
      <c r="L36" s="638">
        <f t="shared" si="7"/>
        <v>0.53454866215818875</v>
      </c>
      <c r="M36" s="637">
        <v>34.01</v>
      </c>
      <c r="N36" s="637">
        <v>18.18</v>
      </c>
      <c r="O36" s="661">
        <f t="shared" si="8"/>
        <v>0.53454866215818875</v>
      </c>
      <c r="P36" s="637">
        <v>2</v>
      </c>
      <c r="Q36" s="637">
        <v>23.5</v>
      </c>
      <c r="R36" s="895">
        <v>3.3</v>
      </c>
      <c r="S36" s="638">
        <f t="shared" si="1"/>
        <v>0.1404255319148936</v>
      </c>
      <c r="T36" s="701" t="str">
        <f t="shared" si="9"/>
        <v>26.8–20.2 ka</v>
      </c>
      <c r="V36" s="885">
        <f t="shared" si="3"/>
        <v>-10.489999999999998</v>
      </c>
      <c r="W36" s="665">
        <f t="shared" si="4"/>
        <v>-0.44600340136054417</v>
      </c>
      <c r="X36" s="885">
        <f t="shared" si="5"/>
        <v>-10.489999999999998</v>
      </c>
      <c r="Y36" s="669">
        <f t="shared" si="6"/>
        <v>-0.44600340136054417</v>
      </c>
      <c r="Z36" s="664"/>
    </row>
    <row r="37" spans="1:26" ht="15" customHeight="1">
      <c r="A37" s="636" t="s">
        <v>1880</v>
      </c>
      <c r="B37" s="636" t="s">
        <v>1881</v>
      </c>
      <c r="C37" s="636" t="s">
        <v>666</v>
      </c>
      <c r="D37" s="637">
        <v>3</v>
      </c>
      <c r="E37" s="895">
        <v>108.22</v>
      </c>
      <c r="F37" s="895">
        <v>80.849999999999994</v>
      </c>
      <c r="G37" s="638">
        <f t="shared" si="0"/>
        <v>0.7470892626131953</v>
      </c>
      <c r="H37" s="663">
        <v>154.32</v>
      </c>
      <c r="I37" s="637">
        <v>18.09</v>
      </c>
      <c r="J37" s="637">
        <v>108.22</v>
      </c>
      <c r="K37" s="637">
        <v>80.849999999999994</v>
      </c>
      <c r="L37" s="638">
        <f t="shared" si="7"/>
        <v>0.7470892626131953</v>
      </c>
      <c r="M37" s="637">
        <v>108.22</v>
      </c>
      <c r="N37" s="637">
        <v>80.849999999999994</v>
      </c>
      <c r="O37" s="661">
        <f t="shared" si="8"/>
        <v>0.7470892626131953</v>
      </c>
      <c r="P37" s="637">
        <v>2</v>
      </c>
      <c r="Q37" s="637">
        <v>154.30000000000001</v>
      </c>
      <c r="R37" s="895">
        <v>27.2</v>
      </c>
      <c r="S37" s="638">
        <f t="shared" si="1"/>
        <v>0.17627997407647439</v>
      </c>
      <c r="T37" s="701" t="str">
        <f t="shared" si="9"/>
        <v>181.5–127.1 ka</v>
      </c>
      <c r="V37" s="885">
        <f t="shared" si="3"/>
        <v>46.099999999999994</v>
      </c>
      <c r="W37" s="665">
        <f t="shared" si="4"/>
        <v>0.29872991187143594</v>
      </c>
      <c r="X37" s="885">
        <f t="shared" si="5"/>
        <v>46.099999999999994</v>
      </c>
      <c r="Y37" s="669">
        <f t="shared" si="6"/>
        <v>0.29872991187143594</v>
      </c>
      <c r="Z37" s="664"/>
    </row>
    <row r="38" spans="1:26" ht="15" customHeight="1">
      <c r="A38" s="636" t="s">
        <v>1880</v>
      </c>
      <c r="B38" s="636" t="s">
        <v>1881</v>
      </c>
      <c r="C38" s="636" t="s">
        <v>690</v>
      </c>
      <c r="D38" s="637">
        <v>3</v>
      </c>
      <c r="E38" s="895">
        <v>60.28</v>
      </c>
      <c r="F38" s="895">
        <v>4.5199999999999996</v>
      </c>
      <c r="G38" s="638">
        <f t="shared" si="0"/>
        <v>7.4983410749834098E-2</v>
      </c>
      <c r="H38" s="663">
        <v>57.78</v>
      </c>
      <c r="I38" s="637">
        <v>1.85</v>
      </c>
      <c r="J38" s="637">
        <v>60.28</v>
      </c>
      <c r="K38" s="637">
        <v>4.5199999999999996</v>
      </c>
      <c r="L38" s="638">
        <f t="shared" si="7"/>
        <v>7.4983410749834098E-2</v>
      </c>
      <c r="M38" s="637">
        <v>60.28</v>
      </c>
      <c r="N38" s="637">
        <v>4.5199999999999996</v>
      </c>
      <c r="O38" s="661">
        <f t="shared" si="8"/>
        <v>7.4983410749834098E-2</v>
      </c>
      <c r="P38" s="637">
        <v>2</v>
      </c>
      <c r="Q38" s="637">
        <v>57.8</v>
      </c>
      <c r="R38" s="895">
        <v>7.5</v>
      </c>
      <c r="S38" s="638">
        <f t="shared" si="1"/>
        <v>0.12975778546712805</v>
      </c>
      <c r="T38" s="701" t="str">
        <f t="shared" si="9"/>
        <v>65.3–50.3 ka</v>
      </c>
      <c r="V38" s="885">
        <f t="shared" si="3"/>
        <v>-2.5</v>
      </c>
      <c r="W38" s="665">
        <f t="shared" si="4"/>
        <v>-4.3267566632052612E-2</v>
      </c>
      <c r="X38" s="885">
        <f t="shared" si="5"/>
        <v>-2.5</v>
      </c>
      <c r="Y38" s="669">
        <f t="shared" si="6"/>
        <v>-4.3267566632052612E-2</v>
      </c>
      <c r="Z38" s="664"/>
    </row>
    <row r="39" spans="1:26" ht="15" customHeight="1">
      <c r="A39" s="636" t="s">
        <v>1880</v>
      </c>
      <c r="B39" s="636" t="s">
        <v>1881</v>
      </c>
      <c r="C39" s="636" t="s">
        <v>676</v>
      </c>
      <c r="D39" s="637">
        <v>3</v>
      </c>
      <c r="E39" s="895">
        <v>47.56</v>
      </c>
      <c r="F39" s="895">
        <v>23.47</v>
      </c>
      <c r="G39" s="638">
        <f t="shared" si="0"/>
        <v>0.49348191757779641</v>
      </c>
      <c r="H39" s="663">
        <v>34.29</v>
      </c>
      <c r="I39" s="637">
        <v>6.67</v>
      </c>
      <c r="J39" s="637">
        <v>47.56</v>
      </c>
      <c r="K39" s="637">
        <v>23.47</v>
      </c>
      <c r="L39" s="638">
        <f t="shared" si="7"/>
        <v>0.49348191757779641</v>
      </c>
      <c r="M39" s="637">
        <v>47.56</v>
      </c>
      <c r="N39" s="637">
        <v>23.47</v>
      </c>
      <c r="O39" s="661">
        <f t="shared" si="8"/>
        <v>0.49348191757779641</v>
      </c>
      <c r="P39" s="637">
        <v>2</v>
      </c>
      <c r="Q39" s="637">
        <v>34.299999999999997</v>
      </c>
      <c r="R39" s="895">
        <v>8</v>
      </c>
      <c r="S39" s="638">
        <f t="shared" si="1"/>
        <v>0.23323615160349856</v>
      </c>
      <c r="T39" s="701" t="str">
        <f t="shared" si="9"/>
        <v>42.3–26.3 ka</v>
      </c>
      <c r="V39" s="885">
        <f t="shared" si="3"/>
        <v>-13.270000000000003</v>
      </c>
      <c r="W39" s="665">
        <f t="shared" si="4"/>
        <v>-0.38699329250510361</v>
      </c>
      <c r="X39" s="885">
        <f t="shared" si="5"/>
        <v>-13.270000000000003</v>
      </c>
      <c r="Y39" s="669">
        <f t="shared" si="6"/>
        <v>-0.38699329250510361</v>
      </c>
      <c r="Z39" s="664"/>
    </row>
    <row r="40" spans="1:26" ht="15" customHeight="1">
      <c r="A40" s="636" t="s">
        <v>621</v>
      </c>
      <c r="B40" s="636" t="s">
        <v>1349</v>
      </c>
      <c r="C40" s="636" t="s">
        <v>626</v>
      </c>
      <c r="D40" s="637">
        <v>3</v>
      </c>
      <c r="E40" s="895">
        <v>47.11</v>
      </c>
      <c r="F40" s="895">
        <v>29.62</v>
      </c>
      <c r="G40" s="638">
        <f t="shared" si="0"/>
        <v>0.62874124389726171</v>
      </c>
      <c r="H40" s="663">
        <v>30.02</v>
      </c>
      <c r="I40" s="637">
        <v>0.97</v>
      </c>
      <c r="J40" s="637">
        <v>47.11</v>
      </c>
      <c r="K40" s="637">
        <v>29.62</v>
      </c>
      <c r="L40" s="638">
        <f t="shared" si="7"/>
        <v>0.62874124389726171</v>
      </c>
      <c r="M40" s="637">
        <v>47.11</v>
      </c>
      <c r="N40" s="637">
        <v>29.62</v>
      </c>
      <c r="O40" s="661">
        <f t="shared" si="8"/>
        <v>0.62874124389726171</v>
      </c>
      <c r="P40" s="637">
        <v>2</v>
      </c>
      <c r="Q40" s="637">
        <v>30</v>
      </c>
      <c r="R40" s="895">
        <v>4</v>
      </c>
      <c r="S40" s="638">
        <f t="shared" si="1"/>
        <v>0.13333333333333333</v>
      </c>
      <c r="T40" s="701" t="str">
        <f t="shared" si="9"/>
        <v>34.0–26.0 ka</v>
      </c>
      <c r="V40" s="885">
        <f t="shared" si="3"/>
        <v>-17.09</v>
      </c>
      <c r="W40" s="665">
        <f t="shared" si="4"/>
        <v>-0.56928714190539642</v>
      </c>
      <c r="X40" s="885">
        <f t="shared" si="5"/>
        <v>-17.09</v>
      </c>
      <c r="Y40" s="669">
        <f t="shared" si="6"/>
        <v>-0.56928714190539642</v>
      </c>
      <c r="Z40" s="664"/>
    </row>
    <row r="41" spans="1:26" ht="15" customHeight="1">
      <c r="A41" s="636" t="s">
        <v>621</v>
      </c>
      <c r="B41" s="636" t="s">
        <v>1349</v>
      </c>
      <c r="C41" s="636" t="s">
        <v>629</v>
      </c>
      <c r="D41" s="637">
        <v>3</v>
      </c>
      <c r="E41" s="895">
        <v>15.73</v>
      </c>
      <c r="F41" s="895">
        <v>0.9</v>
      </c>
      <c r="G41" s="638">
        <f t="shared" si="0"/>
        <v>5.7215511760966307E-2</v>
      </c>
      <c r="H41" s="663">
        <v>16.25</v>
      </c>
      <c r="I41" s="637">
        <v>0.04</v>
      </c>
      <c r="J41" s="637">
        <v>15.73</v>
      </c>
      <c r="K41" s="637">
        <v>0.9</v>
      </c>
      <c r="L41" s="638">
        <f t="shared" si="7"/>
        <v>5.7215511760966307E-2</v>
      </c>
      <c r="M41" s="637">
        <v>15.73</v>
      </c>
      <c r="N41" s="637">
        <v>0.9</v>
      </c>
      <c r="O41" s="661">
        <f t="shared" si="8"/>
        <v>5.7215511760966307E-2</v>
      </c>
      <c r="P41" s="637">
        <v>2</v>
      </c>
      <c r="Q41" s="637">
        <v>16.3</v>
      </c>
      <c r="R41" s="895">
        <v>2.1</v>
      </c>
      <c r="S41" s="638">
        <f t="shared" si="1"/>
        <v>0.12883435582822086</v>
      </c>
      <c r="T41" s="701" t="str">
        <f t="shared" si="9"/>
        <v>18.4–14.2 ka</v>
      </c>
      <c r="V41" s="885">
        <f t="shared" si="3"/>
        <v>0.51999999999999957</v>
      </c>
      <c r="W41" s="665">
        <f t="shared" si="4"/>
        <v>3.1999999999999973E-2</v>
      </c>
      <c r="X41" s="885">
        <f t="shared" si="5"/>
        <v>0.51999999999999957</v>
      </c>
      <c r="Y41" s="669">
        <f t="shared" si="6"/>
        <v>3.1999999999999973E-2</v>
      </c>
      <c r="Z41" s="664"/>
    </row>
    <row r="42" spans="1:26" ht="15" customHeight="1">
      <c r="A42" s="636" t="s">
        <v>1967</v>
      </c>
      <c r="B42" s="636" t="s">
        <v>1118</v>
      </c>
      <c r="C42" s="636" t="s">
        <v>696</v>
      </c>
      <c r="D42" s="637">
        <v>3</v>
      </c>
      <c r="E42" s="895">
        <v>2.11</v>
      </c>
      <c r="F42" s="895">
        <v>3.16</v>
      </c>
      <c r="G42" s="638">
        <f t="shared" si="0"/>
        <v>1.4976303317535546</v>
      </c>
      <c r="H42" s="663">
        <v>0.28999999999999998</v>
      </c>
      <c r="I42" s="637">
        <v>0.13</v>
      </c>
      <c r="J42" s="637">
        <v>2.11</v>
      </c>
      <c r="K42" s="637">
        <v>3.16</v>
      </c>
      <c r="L42" s="638">
        <f t="shared" si="7"/>
        <v>1.4976303317535546</v>
      </c>
      <c r="M42" s="637">
        <v>2.11</v>
      </c>
      <c r="N42" s="637">
        <v>3.16</v>
      </c>
      <c r="O42" s="661">
        <f t="shared" si="8"/>
        <v>1.4976303317535546</v>
      </c>
      <c r="P42" s="637">
        <v>2</v>
      </c>
      <c r="Q42" s="637">
        <v>0.3</v>
      </c>
      <c r="R42" s="895">
        <v>0.1</v>
      </c>
      <c r="S42" s="638">
        <f t="shared" si="1"/>
        <v>0.33333333333333337</v>
      </c>
      <c r="T42" s="701" t="str">
        <f t="shared" si="9"/>
        <v>0.4–0.2 ka</v>
      </c>
      <c r="V42" s="885">
        <f t="shared" si="3"/>
        <v>-1.8199999999999998</v>
      </c>
      <c r="W42" s="665">
        <f t="shared" si="4"/>
        <v>-6.2758620689655169</v>
      </c>
      <c r="X42" s="885">
        <f t="shared" si="5"/>
        <v>-1.8199999999999998</v>
      </c>
      <c r="Y42" s="669">
        <f t="shared" si="6"/>
        <v>-6.2758620689655169</v>
      </c>
      <c r="Z42" s="664"/>
    </row>
    <row r="43" spans="1:26" ht="15" customHeight="1">
      <c r="A43" s="636" t="s">
        <v>1967</v>
      </c>
      <c r="B43" s="636" t="s">
        <v>2994</v>
      </c>
      <c r="C43" s="636" t="s">
        <v>703</v>
      </c>
      <c r="D43" s="637">
        <v>4</v>
      </c>
      <c r="E43" s="895">
        <v>63.73</v>
      </c>
      <c r="F43" s="895">
        <v>10.61</v>
      </c>
      <c r="G43" s="638">
        <f t="shared" si="0"/>
        <v>0.16648360269888593</v>
      </c>
      <c r="H43" s="663">
        <v>58.73</v>
      </c>
      <c r="I43" s="637">
        <v>4.38</v>
      </c>
      <c r="J43" s="637">
        <v>63.73</v>
      </c>
      <c r="K43" s="637">
        <v>10.61</v>
      </c>
      <c r="L43" s="638">
        <f t="shared" si="7"/>
        <v>0.16648360269888593</v>
      </c>
      <c r="M43" s="637">
        <v>58.73</v>
      </c>
      <c r="N43" s="637">
        <v>4.38</v>
      </c>
      <c r="O43" s="661">
        <f t="shared" si="8"/>
        <v>7.4578579942107953E-2</v>
      </c>
      <c r="P43" s="637">
        <v>3</v>
      </c>
      <c r="Q43" s="637">
        <v>58.7</v>
      </c>
      <c r="R43" s="895">
        <v>10.6</v>
      </c>
      <c r="S43" s="638">
        <f t="shared" si="1"/>
        <v>0.1805792163543441</v>
      </c>
      <c r="T43" s="701" t="str">
        <f t="shared" si="9"/>
        <v>69.3–48.1 ka</v>
      </c>
      <c r="V43" s="885">
        <f t="shared" ref="V43:V76" si="10">H43-J43</f>
        <v>-5</v>
      </c>
      <c r="W43" s="665">
        <f t="shared" ref="W43:W76" si="11">V43/H43</f>
        <v>-8.5135365230716839E-2</v>
      </c>
      <c r="X43" s="885">
        <f t="shared" ref="X43:X76" si="12">H43-M43</f>
        <v>0</v>
      </c>
      <c r="Y43" s="669">
        <f t="shared" ref="Y43:Y76" si="13">X43/H43</f>
        <v>0</v>
      </c>
      <c r="Z43" s="664"/>
    </row>
    <row r="44" spans="1:26" ht="15" customHeight="1">
      <c r="A44" s="636" t="s">
        <v>1967</v>
      </c>
      <c r="B44" s="636" t="s">
        <v>2994</v>
      </c>
      <c r="C44" s="636" t="s">
        <v>713</v>
      </c>
      <c r="D44" s="637">
        <v>4</v>
      </c>
      <c r="E44" s="895">
        <v>21.7</v>
      </c>
      <c r="F44" s="895">
        <v>7.7</v>
      </c>
      <c r="G44" s="638">
        <f t="shared" si="0"/>
        <v>0.35483870967741937</v>
      </c>
      <c r="H44" s="663">
        <v>18.27</v>
      </c>
      <c r="I44" s="637">
        <v>4.26</v>
      </c>
      <c r="J44" s="637">
        <v>21.7</v>
      </c>
      <c r="K44" s="637">
        <v>7.7</v>
      </c>
      <c r="L44" s="638">
        <f t="shared" si="7"/>
        <v>0.35483870967741937</v>
      </c>
      <c r="M44" s="637">
        <v>21.7</v>
      </c>
      <c r="N44" s="637">
        <v>7.7</v>
      </c>
      <c r="O44" s="661">
        <f t="shared" si="8"/>
        <v>0.35483870967741937</v>
      </c>
      <c r="P44" s="637">
        <v>3</v>
      </c>
      <c r="Q44" s="637">
        <v>18.3</v>
      </c>
      <c r="R44" s="895">
        <v>5.2</v>
      </c>
      <c r="S44" s="638">
        <f t="shared" si="1"/>
        <v>0.28415300546448086</v>
      </c>
      <c r="T44" s="701" t="str">
        <f t="shared" si="9"/>
        <v>23.5–13.1 ka</v>
      </c>
      <c r="V44" s="885">
        <f t="shared" si="10"/>
        <v>-3.4299999999999997</v>
      </c>
      <c r="W44" s="665">
        <f t="shared" si="11"/>
        <v>-0.18773946360153257</v>
      </c>
      <c r="X44" s="885">
        <f t="shared" si="12"/>
        <v>-3.4299999999999997</v>
      </c>
      <c r="Y44" s="669">
        <f t="shared" si="13"/>
        <v>-0.18773946360153257</v>
      </c>
      <c r="Z44" s="664"/>
    </row>
    <row r="45" spans="1:26" ht="15" customHeight="1">
      <c r="A45" s="636" t="s">
        <v>1431</v>
      </c>
      <c r="B45" s="636" t="s">
        <v>1349</v>
      </c>
      <c r="C45" s="636" t="s">
        <v>1432</v>
      </c>
      <c r="D45" s="637">
        <v>3</v>
      </c>
      <c r="E45" s="895">
        <v>58.89</v>
      </c>
      <c r="F45" s="895">
        <v>40.25</v>
      </c>
      <c r="G45" s="638">
        <f t="shared" si="0"/>
        <v>0.68347767023263717</v>
      </c>
      <c r="H45" s="663">
        <v>37.4</v>
      </c>
      <c r="I45" s="637">
        <v>21.63</v>
      </c>
      <c r="J45" s="637">
        <v>58.89</v>
      </c>
      <c r="K45" s="637">
        <v>40.25</v>
      </c>
      <c r="L45" s="638">
        <f t="shared" si="7"/>
        <v>0.68347767023263717</v>
      </c>
      <c r="M45" s="637">
        <v>58.89</v>
      </c>
      <c r="N45" s="637">
        <v>40.25</v>
      </c>
      <c r="O45" s="661">
        <f t="shared" si="8"/>
        <v>0.68347767023263717</v>
      </c>
      <c r="P45" s="637">
        <v>2</v>
      </c>
      <c r="Q45" s="637">
        <v>37.4</v>
      </c>
      <c r="R45" s="895">
        <v>22.3</v>
      </c>
      <c r="S45" s="638">
        <f t="shared" si="1"/>
        <v>0.59625668449197866</v>
      </c>
      <c r="T45" s="701" t="str">
        <f t="shared" si="9"/>
        <v>59.7–15.1 ka</v>
      </c>
      <c r="V45" s="885">
        <f t="shared" si="10"/>
        <v>-21.490000000000002</v>
      </c>
      <c r="W45" s="665">
        <f t="shared" si="11"/>
        <v>-0.57459893048128352</v>
      </c>
      <c r="X45" s="885">
        <f t="shared" si="12"/>
        <v>-21.490000000000002</v>
      </c>
      <c r="Y45" s="669">
        <f t="shared" si="13"/>
        <v>-0.57459893048128352</v>
      </c>
      <c r="Z45" s="664"/>
    </row>
    <row r="46" spans="1:26" ht="15" customHeight="1">
      <c r="A46" s="636" t="s">
        <v>1431</v>
      </c>
      <c r="B46" s="636" t="s">
        <v>1349</v>
      </c>
      <c r="C46" s="636" t="s">
        <v>638</v>
      </c>
      <c r="D46" s="637">
        <v>6</v>
      </c>
      <c r="E46" s="895">
        <v>34.65</v>
      </c>
      <c r="F46" s="895">
        <v>9.1</v>
      </c>
      <c r="G46" s="638">
        <f t="shared" si="0"/>
        <v>0.26262626262626265</v>
      </c>
      <c r="H46" s="663">
        <v>34.29</v>
      </c>
      <c r="I46" s="637">
        <v>3.75</v>
      </c>
      <c r="J46" s="637">
        <v>34.65</v>
      </c>
      <c r="K46" s="637">
        <v>9.1</v>
      </c>
      <c r="L46" s="638">
        <f t="shared" si="7"/>
        <v>0.26262626262626265</v>
      </c>
      <c r="M46" s="637">
        <v>34.65</v>
      </c>
      <c r="N46" s="637">
        <v>9.1</v>
      </c>
      <c r="O46" s="661">
        <f t="shared" si="8"/>
        <v>0.26262626262626265</v>
      </c>
      <c r="P46" s="637">
        <v>4</v>
      </c>
      <c r="Q46" s="637">
        <v>34.299999999999997</v>
      </c>
      <c r="R46" s="895">
        <v>7.6</v>
      </c>
      <c r="S46" s="638">
        <f t="shared" si="1"/>
        <v>0.22157434402332363</v>
      </c>
      <c r="T46" s="701" t="str">
        <f t="shared" si="9"/>
        <v>41.9–26.7 ka</v>
      </c>
      <c r="V46" s="885">
        <f t="shared" si="10"/>
        <v>-0.35999999999999943</v>
      </c>
      <c r="W46" s="665">
        <f t="shared" si="11"/>
        <v>-1.0498687664041979E-2</v>
      </c>
      <c r="X46" s="885">
        <f t="shared" si="12"/>
        <v>-0.35999999999999943</v>
      </c>
      <c r="Y46" s="669">
        <f t="shared" si="13"/>
        <v>-1.0498687664041979E-2</v>
      </c>
      <c r="Z46" s="664"/>
    </row>
    <row r="47" spans="1:26" ht="15" customHeight="1">
      <c r="A47" s="636" t="s">
        <v>1431</v>
      </c>
      <c r="B47" s="636" t="s">
        <v>2113</v>
      </c>
      <c r="C47" s="636" t="s">
        <v>720</v>
      </c>
      <c r="D47" s="637">
        <v>3</v>
      </c>
      <c r="E47" s="895">
        <v>23.93</v>
      </c>
      <c r="F47" s="895">
        <v>2.2400000000000002</v>
      </c>
      <c r="G47" s="638">
        <f t="shared" si="0"/>
        <v>9.3606351859590486E-2</v>
      </c>
      <c r="H47" s="663">
        <v>22.77</v>
      </c>
      <c r="I47" s="637">
        <v>1.39</v>
      </c>
      <c r="J47" s="637">
        <v>23.93</v>
      </c>
      <c r="K47" s="637">
        <v>2.2400000000000002</v>
      </c>
      <c r="L47" s="638">
        <f t="shared" si="7"/>
        <v>9.3606351859590486E-2</v>
      </c>
      <c r="M47" s="637">
        <v>23.93</v>
      </c>
      <c r="N47" s="637">
        <v>2.2400000000000002</v>
      </c>
      <c r="O47" s="661">
        <f t="shared" si="8"/>
        <v>9.3606351859590486E-2</v>
      </c>
      <c r="P47" s="637">
        <v>2</v>
      </c>
      <c r="Q47" s="637">
        <v>22.8</v>
      </c>
      <c r="R47" s="895">
        <v>3.3</v>
      </c>
      <c r="S47" s="638">
        <f t="shared" si="1"/>
        <v>0.14473684210526314</v>
      </c>
      <c r="T47" s="701" t="str">
        <f t="shared" si="9"/>
        <v>26.1–19.5 ka</v>
      </c>
      <c r="V47" s="885">
        <f t="shared" si="10"/>
        <v>-1.1600000000000001</v>
      </c>
      <c r="W47" s="665">
        <f t="shared" si="11"/>
        <v>-5.0944224857268343E-2</v>
      </c>
      <c r="X47" s="885">
        <f t="shared" si="12"/>
        <v>-1.1600000000000001</v>
      </c>
      <c r="Y47" s="669">
        <f t="shared" si="13"/>
        <v>-5.0944224857268343E-2</v>
      </c>
      <c r="Z47" s="664"/>
    </row>
    <row r="48" spans="1:26" ht="15" customHeight="1">
      <c r="A48" s="636" t="s">
        <v>200</v>
      </c>
      <c r="B48" s="636" t="s">
        <v>983</v>
      </c>
      <c r="C48" s="636" t="s">
        <v>211</v>
      </c>
      <c r="D48" s="637">
        <v>3</v>
      </c>
      <c r="E48" s="895">
        <v>20.79</v>
      </c>
      <c r="F48" s="895">
        <v>3.01</v>
      </c>
      <c r="G48" s="638">
        <f t="shared" si="0"/>
        <v>0.14478114478114479</v>
      </c>
      <c r="H48" s="663">
        <v>19.059999999999999</v>
      </c>
      <c r="I48" s="637">
        <v>0.41</v>
      </c>
      <c r="J48" s="637">
        <v>20.79</v>
      </c>
      <c r="K48" s="637">
        <v>3.01</v>
      </c>
      <c r="L48" s="638">
        <f t="shared" si="7"/>
        <v>0.14478114478114479</v>
      </c>
      <c r="M48" s="637">
        <v>20.79</v>
      </c>
      <c r="N48" s="637">
        <v>3.01</v>
      </c>
      <c r="O48" s="661">
        <f t="shared" si="8"/>
        <v>0.14478114478114479</v>
      </c>
      <c r="P48" s="637">
        <v>2</v>
      </c>
      <c r="Q48" s="637">
        <v>19.100000000000001</v>
      </c>
      <c r="R48" s="895">
        <v>2.4</v>
      </c>
      <c r="S48" s="638">
        <f t="shared" si="1"/>
        <v>0.1256544502617801</v>
      </c>
      <c r="T48" s="701" t="str">
        <f t="shared" si="9"/>
        <v>21.5–16.7 ka</v>
      </c>
      <c r="V48" s="885">
        <f t="shared" si="10"/>
        <v>-1.7300000000000004</v>
      </c>
      <c r="W48" s="665">
        <f t="shared" si="11"/>
        <v>-9.0766002098635917E-2</v>
      </c>
      <c r="X48" s="885">
        <f t="shared" si="12"/>
        <v>-1.7300000000000004</v>
      </c>
      <c r="Y48" s="669">
        <f t="shared" si="13"/>
        <v>-9.0766002098635917E-2</v>
      </c>
      <c r="Z48" s="664"/>
    </row>
    <row r="49" spans="1:26" ht="15" customHeight="1">
      <c r="A49" s="636" t="s">
        <v>200</v>
      </c>
      <c r="B49" s="636" t="s">
        <v>983</v>
      </c>
      <c r="C49" s="636" t="s">
        <v>208</v>
      </c>
      <c r="D49" s="637">
        <v>4</v>
      </c>
      <c r="E49" s="895">
        <v>18.3</v>
      </c>
      <c r="F49" s="895">
        <v>0.83</v>
      </c>
      <c r="G49" s="638">
        <f t="shared" si="0"/>
        <v>4.5355191256830595E-2</v>
      </c>
      <c r="H49" s="663">
        <v>18.3</v>
      </c>
      <c r="I49" s="637">
        <v>0.83</v>
      </c>
      <c r="J49" s="637">
        <v>18.3</v>
      </c>
      <c r="K49" s="637">
        <v>0.83</v>
      </c>
      <c r="L49" s="638">
        <f t="shared" si="7"/>
        <v>4.5355191256830595E-2</v>
      </c>
      <c r="M49" s="637">
        <v>18.3</v>
      </c>
      <c r="N49" s="637">
        <v>0.83</v>
      </c>
      <c r="O49" s="661">
        <f t="shared" si="8"/>
        <v>4.5355191256830595E-2</v>
      </c>
      <c r="P49" s="637">
        <v>4</v>
      </c>
      <c r="Q49" s="637">
        <v>18.3</v>
      </c>
      <c r="R49" s="895">
        <v>3.3</v>
      </c>
      <c r="S49" s="638">
        <f t="shared" si="1"/>
        <v>0.18032786885245899</v>
      </c>
      <c r="T49" s="701" t="str">
        <f t="shared" si="9"/>
        <v>21.6–15.0 ka</v>
      </c>
      <c r="V49" s="885">
        <f t="shared" si="10"/>
        <v>0</v>
      </c>
      <c r="W49" s="665">
        <f t="shared" si="11"/>
        <v>0</v>
      </c>
      <c r="X49" s="885">
        <f t="shared" si="12"/>
        <v>0</v>
      </c>
      <c r="Y49" s="669">
        <f t="shared" si="13"/>
        <v>0</v>
      </c>
      <c r="Z49" s="664"/>
    </row>
    <row r="50" spans="1:26" ht="15" customHeight="1">
      <c r="A50" s="636" t="s">
        <v>200</v>
      </c>
      <c r="B50" s="636" t="s">
        <v>983</v>
      </c>
      <c r="C50" s="636" t="s">
        <v>222</v>
      </c>
      <c r="D50" s="637">
        <v>4</v>
      </c>
      <c r="E50" s="895">
        <v>19.350000000000001</v>
      </c>
      <c r="F50" s="895">
        <v>1.23</v>
      </c>
      <c r="G50" s="638">
        <f t="shared" si="0"/>
        <v>6.3565891472868216E-2</v>
      </c>
      <c r="H50" s="663">
        <v>19.350000000000001</v>
      </c>
      <c r="I50" s="637">
        <v>1.23</v>
      </c>
      <c r="J50" s="637">
        <v>19.350000000000001</v>
      </c>
      <c r="K50" s="637">
        <v>1.23</v>
      </c>
      <c r="L50" s="638">
        <f t="shared" si="7"/>
        <v>6.3565891472868216E-2</v>
      </c>
      <c r="M50" s="637">
        <v>19.350000000000001</v>
      </c>
      <c r="N50" s="637">
        <v>1.23</v>
      </c>
      <c r="O50" s="661">
        <f t="shared" si="8"/>
        <v>6.3565891472868216E-2</v>
      </c>
      <c r="P50" s="637">
        <v>4</v>
      </c>
      <c r="Q50" s="637">
        <v>19.399999999999999</v>
      </c>
      <c r="R50" s="895">
        <v>3.6</v>
      </c>
      <c r="S50" s="638">
        <f t="shared" si="1"/>
        <v>0.18556701030927836</v>
      </c>
      <c r="T50" s="701" t="str">
        <f t="shared" si="9"/>
        <v>23.0–15.8 ka</v>
      </c>
      <c r="V50" s="885">
        <f t="shared" si="10"/>
        <v>0</v>
      </c>
      <c r="W50" s="665">
        <f t="shared" si="11"/>
        <v>0</v>
      </c>
      <c r="X50" s="885">
        <f t="shared" si="12"/>
        <v>0</v>
      </c>
      <c r="Y50" s="669">
        <f t="shared" si="13"/>
        <v>0</v>
      </c>
      <c r="Z50" s="664"/>
    </row>
    <row r="51" spans="1:26" ht="15" customHeight="1">
      <c r="A51" s="636" t="s">
        <v>200</v>
      </c>
      <c r="B51" s="636" t="s">
        <v>983</v>
      </c>
      <c r="C51" s="636" t="s">
        <v>214</v>
      </c>
      <c r="D51" s="637">
        <v>5</v>
      </c>
      <c r="E51" s="895">
        <v>21.99</v>
      </c>
      <c r="F51" s="895">
        <v>7.38</v>
      </c>
      <c r="G51" s="638">
        <f t="shared" si="0"/>
        <v>0.33560709413369716</v>
      </c>
      <c r="H51" s="663">
        <v>18.77</v>
      </c>
      <c r="I51" s="637">
        <v>1.82</v>
      </c>
      <c r="J51" s="637">
        <v>18.77</v>
      </c>
      <c r="K51" s="637">
        <v>1.82</v>
      </c>
      <c r="L51" s="638">
        <f t="shared" si="7"/>
        <v>9.6963239211507735E-2</v>
      </c>
      <c r="M51" s="637">
        <v>18.77</v>
      </c>
      <c r="N51" s="637">
        <v>1.82</v>
      </c>
      <c r="O51" s="661">
        <f t="shared" si="8"/>
        <v>9.6963239211507735E-2</v>
      </c>
      <c r="P51" s="637">
        <v>4</v>
      </c>
      <c r="Q51" s="637">
        <v>18.8</v>
      </c>
      <c r="R51" s="895">
        <v>3.8</v>
      </c>
      <c r="S51" s="638">
        <f t="shared" si="1"/>
        <v>0.20212765957446807</v>
      </c>
      <c r="T51" s="701" t="str">
        <f t="shared" si="9"/>
        <v>22.6–15.0 ka</v>
      </c>
      <c r="V51" s="885">
        <f t="shared" si="10"/>
        <v>0</v>
      </c>
      <c r="W51" s="665">
        <f t="shared" si="11"/>
        <v>0</v>
      </c>
      <c r="X51" s="885">
        <f t="shared" si="12"/>
        <v>0</v>
      </c>
      <c r="Y51" s="669">
        <f t="shared" si="13"/>
        <v>0</v>
      </c>
      <c r="Z51" s="664"/>
    </row>
    <row r="52" spans="1:26" ht="15" customHeight="1">
      <c r="A52" s="636" t="s">
        <v>200</v>
      </c>
      <c r="B52" s="636" t="s">
        <v>969</v>
      </c>
      <c r="C52" s="636" t="s">
        <v>970</v>
      </c>
      <c r="D52" s="637">
        <v>3</v>
      </c>
      <c r="E52" s="895">
        <v>15.63</v>
      </c>
      <c r="F52" s="895">
        <v>0.33</v>
      </c>
      <c r="G52" s="638">
        <f t="shared" si="0"/>
        <v>2.1113243761996161E-2</v>
      </c>
      <c r="H52" s="663">
        <v>15.63</v>
      </c>
      <c r="I52" s="637">
        <v>0.33</v>
      </c>
      <c r="J52" s="637">
        <v>15.63</v>
      </c>
      <c r="K52" s="637">
        <v>0.33</v>
      </c>
      <c r="L52" s="638">
        <f t="shared" si="7"/>
        <v>2.1113243761996161E-2</v>
      </c>
      <c r="M52" s="637">
        <v>15.63</v>
      </c>
      <c r="N52" s="637">
        <v>0.33</v>
      </c>
      <c r="O52" s="661">
        <f t="shared" si="8"/>
        <v>2.1113243761996161E-2</v>
      </c>
      <c r="P52" s="637">
        <v>3</v>
      </c>
      <c r="Q52" s="637">
        <v>15.6</v>
      </c>
      <c r="R52" s="895">
        <v>2.7</v>
      </c>
      <c r="S52" s="638">
        <f t="shared" si="1"/>
        <v>0.1730769230769231</v>
      </c>
      <c r="T52" s="701" t="str">
        <f t="shared" si="9"/>
        <v>18.3–12.9 ka</v>
      </c>
      <c r="V52" s="885">
        <f t="shared" si="10"/>
        <v>0</v>
      </c>
      <c r="W52" s="665">
        <f t="shared" si="11"/>
        <v>0</v>
      </c>
      <c r="X52" s="885">
        <f t="shared" si="12"/>
        <v>0</v>
      </c>
      <c r="Y52" s="669">
        <f t="shared" si="13"/>
        <v>0</v>
      </c>
      <c r="Z52" s="664"/>
    </row>
    <row r="53" spans="1:26" ht="15" customHeight="1">
      <c r="A53" s="636" t="s">
        <v>200</v>
      </c>
      <c r="B53" s="636" t="s">
        <v>969</v>
      </c>
      <c r="C53" s="636" t="s">
        <v>218</v>
      </c>
      <c r="D53" s="637">
        <v>3</v>
      </c>
      <c r="E53" s="895">
        <v>20.85</v>
      </c>
      <c r="F53" s="895">
        <v>3.72</v>
      </c>
      <c r="G53" s="638">
        <f t="shared" si="0"/>
        <v>0.17841726618705037</v>
      </c>
      <c r="H53" s="663">
        <v>20.85</v>
      </c>
      <c r="I53" s="637">
        <v>3.72</v>
      </c>
      <c r="J53" s="637">
        <v>20.85</v>
      </c>
      <c r="K53" s="637">
        <v>3.72</v>
      </c>
      <c r="L53" s="638">
        <f t="shared" si="7"/>
        <v>0.17841726618705037</v>
      </c>
      <c r="M53" s="637">
        <v>20.85</v>
      </c>
      <c r="N53" s="637">
        <v>3.72</v>
      </c>
      <c r="O53" s="661">
        <f t="shared" si="8"/>
        <v>0.17841726618705037</v>
      </c>
      <c r="P53" s="637">
        <v>3</v>
      </c>
      <c r="Q53" s="637">
        <v>20.9</v>
      </c>
      <c r="R53" s="895">
        <v>6.9</v>
      </c>
      <c r="S53" s="638">
        <f t="shared" si="1"/>
        <v>0.33014354066985652</v>
      </c>
      <c r="T53" s="701" t="str">
        <f t="shared" si="9"/>
        <v>27.8–14.0 ka</v>
      </c>
      <c r="V53" s="885">
        <f t="shared" si="10"/>
        <v>0</v>
      </c>
      <c r="W53" s="665">
        <f t="shared" si="11"/>
        <v>0</v>
      </c>
      <c r="X53" s="885">
        <f t="shared" si="12"/>
        <v>0</v>
      </c>
      <c r="Y53" s="669">
        <f t="shared" si="13"/>
        <v>0</v>
      </c>
      <c r="Z53" s="664"/>
    </row>
    <row r="54" spans="1:26" ht="15" customHeight="1">
      <c r="A54" s="636" t="s">
        <v>722</v>
      </c>
      <c r="B54" s="636" t="s">
        <v>1515</v>
      </c>
      <c r="C54" s="636" t="s">
        <v>726</v>
      </c>
      <c r="D54" s="637">
        <v>4</v>
      </c>
      <c r="E54" s="895">
        <v>34.49</v>
      </c>
      <c r="F54" s="895">
        <v>2.5299999999999998</v>
      </c>
      <c r="G54" s="638">
        <f t="shared" si="0"/>
        <v>7.3354595534937658E-2</v>
      </c>
      <c r="H54" s="663">
        <v>33.229999999999997</v>
      </c>
      <c r="I54" s="637">
        <v>0.04</v>
      </c>
      <c r="J54" s="637">
        <v>34.49</v>
      </c>
      <c r="K54" s="637">
        <v>2.5299999999999998</v>
      </c>
      <c r="L54" s="638">
        <f t="shared" si="7"/>
        <v>7.3354595534937658E-2</v>
      </c>
      <c r="M54" s="637">
        <v>33.229999999999997</v>
      </c>
      <c r="N54" s="637">
        <v>0.04</v>
      </c>
      <c r="O54" s="661">
        <f t="shared" si="8"/>
        <v>1.2037315678603672E-3</v>
      </c>
      <c r="P54" s="637">
        <v>3</v>
      </c>
      <c r="Q54" s="637">
        <v>33.200000000000003</v>
      </c>
      <c r="R54" s="895">
        <v>5.2</v>
      </c>
      <c r="S54" s="638">
        <f t="shared" si="1"/>
        <v>0.15662650602409639</v>
      </c>
      <c r="T54" s="701" t="str">
        <f t="shared" si="9"/>
        <v>38.4–28.0 ka</v>
      </c>
      <c r="V54" s="885">
        <f t="shared" si="10"/>
        <v>-1.2600000000000051</v>
      </c>
      <c r="W54" s="665">
        <f t="shared" si="11"/>
        <v>-3.7917544387601719E-2</v>
      </c>
      <c r="X54" s="885">
        <f t="shared" si="12"/>
        <v>0</v>
      </c>
      <c r="Y54" s="669">
        <f t="shared" si="13"/>
        <v>0</v>
      </c>
      <c r="Z54" s="664"/>
    </row>
    <row r="55" spans="1:26" ht="15" customHeight="1">
      <c r="A55" s="636" t="s">
        <v>156</v>
      </c>
      <c r="B55" s="636" t="s">
        <v>175</v>
      </c>
      <c r="C55" s="636" t="s">
        <v>347</v>
      </c>
      <c r="D55" s="637">
        <v>3</v>
      </c>
      <c r="E55" s="895">
        <v>22.2</v>
      </c>
      <c r="F55" s="895">
        <v>1.27</v>
      </c>
      <c r="G55" s="638">
        <f t="shared" si="0"/>
        <v>5.7207207207207213E-2</v>
      </c>
      <c r="H55" s="663">
        <v>22.2</v>
      </c>
      <c r="I55" s="637">
        <v>1.27</v>
      </c>
      <c r="J55" s="637">
        <v>22.2</v>
      </c>
      <c r="K55" s="637">
        <v>1.27</v>
      </c>
      <c r="L55" s="638">
        <f t="shared" si="7"/>
        <v>5.7207207207207213E-2</v>
      </c>
      <c r="M55" s="637">
        <v>22.2</v>
      </c>
      <c r="N55" s="637">
        <v>1.27</v>
      </c>
      <c r="O55" s="661">
        <f t="shared" si="8"/>
        <v>5.7207207207207213E-2</v>
      </c>
      <c r="P55" s="637">
        <v>3</v>
      </c>
      <c r="Q55" s="637">
        <v>22.2</v>
      </c>
      <c r="R55" s="895">
        <v>3.7</v>
      </c>
      <c r="S55" s="638">
        <f t="shared" si="1"/>
        <v>0.16666666666666669</v>
      </c>
      <c r="T55" s="701" t="str">
        <f t="shared" si="9"/>
        <v>25.9–18.5 ka</v>
      </c>
      <c r="V55" s="885">
        <f t="shared" si="10"/>
        <v>0</v>
      </c>
      <c r="W55" s="665">
        <f t="shared" si="11"/>
        <v>0</v>
      </c>
      <c r="X55" s="885">
        <f t="shared" si="12"/>
        <v>0</v>
      </c>
      <c r="Y55" s="669">
        <f t="shared" si="13"/>
        <v>0</v>
      </c>
      <c r="Z55" s="664"/>
    </row>
    <row r="56" spans="1:26" ht="15" customHeight="1">
      <c r="A56" s="636" t="s">
        <v>156</v>
      </c>
      <c r="B56" s="636" t="s">
        <v>175</v>
      </c>
      <c r="C56" s="636" t="s">
        <v>350</v>
      </c>
      <c r="D56" s="637">
        <v>3</v>
      </c>
      <c r="E56" s="895">
        <v>15.35</v>
      </c>
      <c r="F56" s="895">
        <v>0.36</v>
      </c>
      <c r="G56" s="638">
        <f t="shared" si="0"/>
        <v>2.3452768729641693E-2</v>
      </c>
      <c r="H56" s="663">
        <v>15.35</v>
      </c>
      <c r="I56" s="637">
        <v>0.36</v>
      </c>
      <c r="J56" s="637">
        <v>15.35</v>
      </c>
      <c r="K56" s="637">
        <v>0.36</v>
      </c>
      <c r="L56" s="638">
        <f t="shared" si="7"/>
        <v>2.3452768729641693E-2</v>
      </c>
      <c r="M56" s="637">
        <v>15.35</v>
      </c>
      <c r="N56" s="637">
        <v>0.36</v>
      </c>
      <c r="O56" s="661">
        <f t="shared" si="8"/>
        <v>2.3452768729641693E-2</v>
      </c>
      <c r="P56" s="637">
        <v>3</v>
      </c>
      <c r="Q56" s="637">
        <v>15.4</v>
      </c>
      <c r="R56" s="895">
        <v>2.5</v>
      </c>
      <c r="S56" s="638">
        <f t="shared" si="1"/>
        <v>0.16233766233766234</v>
      </c>
      <c r="T56" s="701" t="str">
        <f t="shared" si="9"/>
        <v>17.9–12.9 ka</v>
      </c>
      <c r="V56" s="885">
        <f t="shared" si="10"/>
        <v>0</v>
      </c>
      <c r="W56" s="665">
        <f t="shared" si="11"/>
        <v>0</v>
      </c>
      <c r="X56" s="885">
        <f t="shared" si="12"/>
        <v>0</v>
      </c>
      <c r="Y56" s="669">
        <f t="shared" si="13"/>
        <v>0</v>
      </c>
      <c r="Z56" s="664"/>
    </row>
    <row r="57" spans="1:26" ht="15" customHeight="1">
      <c r="A57" s="636" t="s">
        <v>156</v>
      </c>
      <c r="B57" s="636" t="s">
        <v>175</v>
      </c>
      <c r="C57" s="636" t="s">
        <v>353</v>
      </c>
      <c r="D57" s="637">
        <v>3</v>
      </c>
      <c r="E57" s="895">
        <v>0.25</v>
      </c>
      <c r="F57" s="895">
        <v>0.01</v>
      </c>
      <c r="G57" s="638">
        <f t="shared" si="0"/>
        <v>0.04</v>
      </c>
      <c r="H57" s="663">
        <v>0.25</v>
      </c>
      <c r="I57" s="637">
        <v>0.01</v>
      </c>
      <c r="J57" s="637">
        <v>0.25</v>
      </c>
      <c r="K57" s="637">
        <v>0.01</v>
      </c>
      <c r="L57" s="638">
        <f t="shared" si="7"/>
        <v>0.04</v>
      </c>
      <c r="M57" s="637">
        <v>0.25</v>
      </c>
      <c r="N57" s="637">
        <v>0.01</v>
      </c>
      <c r="O57" s="661">
        <f t="shared" si="8"/>
        <v>0.04</v>
      </c>
      <c r="P57" s="637">
        <v>3</v>
      </c>
      <c r="Q57" s="637">
        <v>0.3</v>
      </c>
      <c r="R57" s="895">
        <v>0.1</v>
      </c>
      <c r="S57" s="638">
        <f t="shared" si="1"/>
        <v>0.33333333333333337</v>
      </c>
      <c r="T57" s="701" t="str">
        <f t="shared" si="9"/>
        <v>0.4–0.2 ka</v>
      </c>
      <c r="V57" s="885">
        <f t="shared" si="10"/>
        <v>0</v>
      </c>
      <c r="W57" s="665">
        <f t="shared" si="11"/>
        <v>0</v>
      </c>
      <c r="X57" s="885">
        <f t="shared" si="12"/>
        <v>0</v>
      </c>
      <c r="Y57" s="669">
        <f t="shared" si="13"/>
        <v>0</v>
      </c>
      <c r="Z57" s="664"/>
    </row>
    <row r="58" spans="1:26" ht="15" customHeight="1">
      <c r="A58" s="636" t="s">
        <v>147</v>
      </c>
      <c r="B58" s="636" t="s">
        <v>2993</v>
      </c>
      <c r="C58" s="636" t="s">
        <v>289</v>
      </c>
      <c r="D58" s="637">
        <v>5</v>
      </c>
      <c r="E58" s="895">
        <v>17.91</v>
      </c>
      <c r="F58" s="895">
        <v>4.9000000000000004</v>
      </c>
      <c r="G58" s="638">
        <f t="shared" si="0"/>
        <v>0.27359017308766054</v>
      </c>
      <c r="H58" s="663">
        <v>19.600000000000001</v>
      </c>
      <c r="I58" s="637">
        <v>3.58</v>
      </c>
      <c r="J58" s="637">
        <v>17.91</v>
      </c>
      <c r="K58" s="637">
        <v>4.9000000000000004</v>
      </c>
      <c r="L58" s="638">
        <f t="shared" si="7"/>
        <v>0.27359017308766054</v>
      </c>
      <c r="M58" s="637">
        <v>17.91</v>
      </c>
      <c r="N58" s="637">
        <v>4.9000000000000004</v>
      </c>
      <c r="O58" s="661">
        <f t="shared" si="8"/>
        <v>0.27359017308766054</v>
      </c>
      <c r="P58" s="637">
        <v>4</v>
      </c>
      <c r="Q58" s="637">
        <v>19.600000000000001</v>
      </c>
      <c r="R58" s="895">
        <v>5.4</v>
      </c>
      <c r="S58" s="638">
        <f t="shared" si="1"/>
        <v>0.27551020408163263</v>
      </c>
      <c r="T58" s="701" t="str">
        <f t="shared" si="9"/>
        <v>25.0–14.2 ka</v>
      </c>
      <c r="V58" s="885">
        <f t="shared" si="10"/>
        <v>1.6900000000000013</v>
      </c>
      <c r="W58" s="665">
        <f t="shared" si="11"/>
        <v>8.622448979591843E-2</v>
      </c>
      <c r="X58" s="885">
        <f t="shared" si="12"/>
        <v>1.6900000000000013</v>
      </c>
      <c r="Y58" s="669">
        <f t="shared" si="13"/>
        <v>8.622448979591843E-2</v>
      </c>
      <c r="Z58" s="664"/>
    </row>
    <row r="59" spans="1:26" ht="15" customHeight="1">
      <c r="A59" s="636" t="s">
        <v>147</v>
      </c>
      <c r="B59" s="636" t="s">
        <v>2993</v>
      </c>
      <c r="C59" s="636" t="s">
        <v>1085</v>
      </c>
      <c r="D59" s="637">
        <v>3</v>
      </c>
      <c r="E59" s="895">
        <v>16.899999999999999</v>
      </c>
      <c r="F59" s="895">
        <v>0.82</v>
      </c>
      <c r="G59" s="638">
        <f t="shared" si="0"/>
        <v>4.85207100591716E-2</v>
      </c>
      <c r="H59" s="663">
        <v>16.899999999999999</v>
      </c>
      <c r="I59" s="637">
        <v>0.82</v>
      </c>
      <c r="J59" s="637">
        <v>16.899999999999999</v>
      </c>
      <c r="K59" s="637">
        <v>0.82</v>
      </c>
      <c r="L59" s="638">
        <f t="shared" si="7"/>
        <v>4.85207100591716E-2</v>
      </c>
      <c r="M59" s="637">
        <v>16.899999999999999</v>
      </c>
      <c r="N59" s="637">
        <v>0.82</v>
      </c>
      <c r="O59" s="661">
        <f t="shared" si="8"/>
        <v>4.85207100591716E-2</v>
      </c>
      <c r="P59" s="637">
        <v>3</v>
      </c>
      <c r="Q59" s="637">
        <v>16.899999999999999</v>
      </c>
      <c r="R59" s="895">
        <v>3</v>
      </c>
      <c r="S59" s="638">
        <f t="shared" si="1"/>
        <v>0.1775147928994083</v>
      </c>
      <c r="T59" s="701" t="str">
        <f t="shared" si="9"/>
        <v>19.9–13.9 ka</v>
      </c>
      <c r="V59" s="885">
        <f t="shared" si="10"/>
        <v>0</v>
      </c>
      <c r="W59" s="665">
        <f t="shared" si="11"/>
        <v>0</v>
      </c>
      <c r="X59" s="885">
        <f t="shared" si="12"/>
        <v>0</v>
      </c>
      <c r="Y59" s="669">
        <f t="shared" si="13"/>
        <v>0</v>
      </c>
      <c r="Z59" s="664"/>
    </row>
    <row r="60" spans="1:26" ht="15" customHeight="1">
      <c r="A60" s="636" t="s">
        <v>147</v>
      </c>
      <c r="B60" s="636" t="s">
        <v>2993</v>
      </c>
      <c r="C60" s="636" t="s">
        <v>1092</v>
      </c>
      <c r="D60" s="637">
        <v>3</v>
      </c>
      <c r="E60" s="895">
        <v>19.59</v>
      </c>
      <c r="F60" s="895">
        <v>3.28</v>
      </c>
      <c r="G60" s="638">
        <f t="shared" si="0"/>
        <v>0.16743236345074017</v>
      </c>
      <c r="H60" s="663">
        <v>17.7</v>
      </c>
      <c r="I60" s="637">
        <v>0.18</v>
      </c>
      <c r="J60" s="637">
        <v>19.59</v>
      </c>
      <c r="K60" s="637">
        <v>3.28</v>
      </c>
      <c r="L60" s="638">
        <f t="shared" si="7"/>
        <v>0.16743236345074017</v>
      </c>
      <c r="M60" s="637">
        <v>19.59</v>
      </c>
      <c r="N60" s="637">
        <v>3.28</v>
      </c>
      <c r="O60" s="661">
        <f t="shared" si="8"/>
        <v>0.16743236345074017</v>
      </c>
      <c r="P60" s="637">
        <v>2</v>
      </c>
      <c r="Q60" s="637">
        <v>17.7</v>
      </c>
      <c r="R60" s="895">
        <v>2.5</v>
      </c>
      <c r="S60" s="638">
        <f t="shared" si="1"/>
        <v>0.14124293785310735</v>
      </c>
      <c r="T60" s="701" t="str">
        <f t="shared" si="9"/>
        <v>20.2–15.2 ka</v>
      </c>
      <c r="V60" s="885">
        <f t="shared" si="10"/>
        <v>-1.8900000000000006</v>
      </c>
      <c r="W60" s="665">
        <f t="shared" si="11"/>
        <v>-0.10677966101694919</v>
      </c>
      <c r="X60" s="885">
        <f t="shared" si="12"/>
        <v>-1.8900000000000006</v>
      </c>
      <c r="Y60" s="669">
        <f t="shared" si="13"/>
        <v>-0.10677966101694919</v>
      </c>
      <c r="Z60" s="664"/>
    </row>
    <row r="61" spans="1:26" ht="15" customHeight="1">
      <c r="A61" s="636" t="s">
        <v>147</v>
      </c>
      <c r="B61" s="636" t="s">
        <v>2993</v>
      </c>
      <c r="C61" s="636" t="s">
        <v>1099</v>
      </c>
      <c r="D61" s="637">
        <v>5</v>
      </c>
      <c r="E61" s="895">
        <v>11.71</v>
      </c>
      <c r="F61" s="895">
        <v>4.75</v>
      </c>
      <c r="G61" s="638">
        <f t="shared" si="0"/>
        <v>0.40563620836891545</v>
      </c>
      <c r="H61" s="663">
        <v>9.85</v>
      </c>
      <c r="I61" s="637">
        <v>2.64</v>
      </c>
      <c r="J61" s="637">
        <v>11.71</v>
      </c>
      <c r="K61" s="637">
        <v>4.75</v>
      </c>
      <c r="L61" s="638">
        <f t="shared" si="7"/>
        <v>0.40563620836891545</v>
      </c>
      <c r="M61" s="637">
        <v>11.15</v>
      </c>
      <c r="N61" s="637">
        <v>0.6</v>
      </c>
      <c r="O61" s="661">
        <f t="shared" si="8"/>
        <v>5.3811659192825108E-2</v>
      </c>
      <c r="P61" s="637">
        <v>4</v>
      </c>
      <c r="Q61" s="637">
        <v>9.9</v>
      </c>
      <c r="R61" s="895">
        <v>3.6</v>
      </c>
      <c r="S61" s="638">
        <f t="shared" si="1"/>
        <v>0.36363636363636365</v>
      </c>
      <c r="T61" s="701" t="str">
        <f t="shared" si="9"/>
        <v>13.5–6.3 ka</v>
      </c>
      <c r="V61" s="885">
        <f t="shared" si="10"/>
        <v>-1.8600000000000012</v>
      </c>
      <c r="W61" s="665">
        <f t="shared" si="11"/>
        <v>-0.1888324873096448</v>
      </c>
      <c r="X61" s="885">
        <f t="shared" si="12"/>
        <v>-1.3000000000000007</v>
      </c>
      <c r="Y61" s="669">
        <f t="shared" si="13"/>
        <v>-0.13197969543147217</v>
      </c>
      <c r="Z61" s="664"/>
    </row>
    <row r="62" spans="1:26" ht="15" customHeight="1">
      <c r="A62" s="636" t="s">
        <v>147</v>
      </c>
      <c r="B62" s="636" t="s">
        <v>175</v>
      </c>
      <c r="C62" s="636" t="s">
        <v>278</v>
      </c>
      <c r="D62" s="637">
        <v>4</v>
      </c>
      <c r="E62" s="895">
        <v>20.3</v>
      </c>
      <c r="F62" s="895">
        <v>2.25</v>
      </c>
      <c r="G62" s="638">
        <f t="shared" si="0"/>
        <v>0.11083743842364531</v>
      </c>
      <c r="H62" s="663">
        <v>19.34</v>
      </c>
      <c r="I62" s="637">
        <v>1.44</v>
      </c>
      <c r="J62" s="637">
        <v>20.3</v>
      </c>
      <c r="K62" s="637">
        <v>2.25</v>
      </c>
      <c r="L62" s="638">
        <f t="shared" si="7"/>
        <v>0.11083743842364531</v>
      </c>
      <c r="M62" s="637">
        <v>20.3</v>
      </c>
      <c r="N62" s="637">
        <v>2.25</v>
      </c>
      <c r="O62" s="661">
        <f t="shared" si="8"/>
        <v>0.11083743842364531</v>
      </c>
      <c r="P62" s="637">
        <v>3</v>
      </c>
      <c r="Q62" s="637">
        <v>19.3</v>
      </c>
      <c r="R62" s="895">
        <v>3.6</v>
      </c>
      <c r="S62" s="638">
        <f t="shared" si="1"/>
        <v>0.18652849740932642</v>
      </c>
      <c r="T62" s="701" t="str">
        <f t="shared" si="9"/>
        <v>22.9–15.7 ka</v>
      </c>
      <c r="V62" s="885">
        <f t="shared" si="10"/>
        <v>-0.96000000000000085</v>
      </c>
      <c r="W62" s="665">
        <f t="shared" si="11"/>
        <v>-4.9638055842812868E-2</v>
      </c>
      <c r="X62" s="885">
        <f t="shared" si="12"/>
        <v>-0.96000000000000085</v>
      </c>
      <c r="Y62" s="669">
        <f t="shared" si="13"/>
        <v>-4.9638055842812868E-2</v>
      </c>
      <c r="Z62" s="664"/>
    </row>
    <row r="63" spans="1:26" ht="15" customHeight="1">
      <c r="A63" s="636" t="s">
        <v>147</v>
      </c>
      <c r="B63" s="636" t="s">
        <v>1064</v>
      </c>
      <c r="C63" s="636" t="s">
        <v>286</v>
      </c>
      <c r="D63" s="637">
        <v>6</v>
      </c>
      <c r="E63" s="895">
        <v>17.440000000000001</v>
      </c>
      <c r="F63" s="895">
        <v>1.39</v>
      </c>
      <c r="G63" s="638">
        <f t="shared" si="0"/>
        <v>7.9701834862385315E-2</v>
      </c>
      <c r="H63" s="663">
        <v>17.440000000000001</v>
      </c>
      <c r="I63" s="637">
        <v>1.39</v>
      </c>
      <c r="J63" s="637">
        <v>17.440000000000001</v>
      </c>
      <c r="K63" s="637">
        <v>1.39</v>
      </c>
      <c r="L63" s="638">
        <f t="shared" si="7"/>
        <v>7.9701834862385315E-2</v>
      </c>
      <c r="M63" s="637">
        <v>17.21</v>
      </c>
      <c r="N63" s="637">
        <v>1.42</v>
      </c>
      <c r="O63" s="661">
        <f t="shared" si="8"/>
        <v>8.2510168506682149E-2</v>
      </c>
      <c r="P63" s="637">
        <v>6</v>
      </c>
      <c r="Q63" s="637">
        <v>17.399999999999999</v>
      </c>
      <c r="R63" s="895">
        <v>4.2</v>
      </c>
      <c r="S63" s="638">
        <f t="shared" si="1"/>
        <v>0.24137931034482762</v>
      </c>
      <c r="T63" s="701" t="str">
        <f t="shared" si="9"/>
        <v>21.6–13.2 ka</v>
      </c>
      <c r="V63" s="885">
        <f t="shared" si="10"/>
        <v>0</v>
      </c>
      <c r="W63" s="665">
        <f t="shared" si="11"/>
        <v>0</v>
      </c>
      <c r="X63" s="885">
        <f t="shared" si="12"/>
        <v>0.23000000000000043</v>
      </c>
      <c r="Y63" s="669">
        <f t="shared" si="13"/>
        <v>1.3188073394495436E-2</v>
      </c>
      <c r="Z63" s="664"/>
    </row>
    <row r="64" spans="1:26" ht="15" customHeight="1">
      <c r="A64" s="636" t="s">
        <v>147</v>
      </c>
      <c r="B64" s="636" t="s">
        <v>175</v>
      </c>
      <c r="C64" s="636" t="s">
        <v>294</v>
      </c>
      <c r="D64" s="637">
        <v>9</v>
      </c>
      <c r="E64" s="895">
        <v>0.46</v>
      </c>
      <c r="F64" s="895">
        <v>0.39</v>
      </c>
      <c r="G64" s="638">
        <f t="shared" si="0"/>
        <v>0.84782608695652173</v>
      </c>
      <c r="H64" s="663">
        <v>0.34</v>
      </c>
      <c r="I64" s="637">
        <v>0.09</v>
      </c>
      <c r="J64" s="637">
        <v>0.46</v>
      </c>
      <c r="K64" s="637">
        <v>0.39</v>
      </c>
      <c r="L64" s="638">
        <f t="shared" si="7"/>
        <v>0.84782608695652173</v>
      </c>
      <c r="M64" s="637">
        <v>0.34</v>
      </c>
      <c r="N64" s="637">
        <v>0.09</v>
      </c>
      <c r="O64" s="661">
        <f t="shared" si="8"/>
        <v>0.26470588235294112</v>
      </c>
      <c r="P64" s="637">
        <v>8</v>
      </c>
      <c r="Q64" s="637">
        <v>0.3</v>
      </c>
      <c r="R64" s="895">
        <v>0.3</v>
      </c>
      <c r="S64" s="638">
        <f t="shared" si="1"/>
        <v>1</v>
      </c>
      <c r="T64" s="701" t="str">
        <f t="shared" si="9"/>
        <v>0.6–0.0 ka</v>
      </c>
      <c r="V64" s="885">
        <f t="shared" si="10"/>
        <v>-0.12</v>
      </c>
      <c r="W64" s="665">
        <f t="shared" si="11"/>
        <v>-0.3529411764705882</v>
      </c>
      <c r="X64" s="885">
        <f t="shared" si="12"/>
        <v>0</v>
      </c>
      <c r="Y64" s="669">
        <f t="shared" si="13"/>
        <v>0</v>
      </c>
      <c r="Z64" s="664"/>
    </row>
    <row r="65" spans="1:26" ht="15" customHeight="1">
      <c r="A65" s="636" t="s">
        <v>148</v>
      </c>
      <c r="B65" s="636" t="s">
        <v>175</v>
      </c>
      <c r="C65" s="636" t="s">
        <v>235</v>
      </c>
      <c r="D65" s="637">
        <v>4</v>
      </c>
      <c r="E65" s="895">
        <v>37.869999999999997</v>
      </c>
      <c r="F65" s="895">
        <v>14.07</v>
      </c>
      <c r="G65" s="638">
        <f t="shared" si="0"/>
        <v>0.3715341959334566</v>
      </c>
      <c r="H65" s="663">
        <v>31.93</v>
      </c>
      <c r="I65" s="637">
        <v>9.23</v>
      </c>
      <c r="J65" s="637">
        <v>37.869999999999997</v>
      </c>
      <c r="K65" s="637">
        <v>14.07</v>
      </c>
      <c r="L65" s="638">
        <f t="shared" si="7"/>
        <v>0.3715341959334566</v>
      </c>
      <c r="M65" s="637">
        <v>37.869999999999997</v>
      </c>
      <c r="N65" s="637">
        <v>14.07</v>
      </c>
      <c r="O65" s="661">
        <f t="shared" si="8"/>
        <v>0.3715341959334566</v>
      </c>
      <c r="P65" s="637">
        <v>3</v>
      </c>
      <c r="Q65" s="637">
        <v>31.9</v>
      </c>
      <c r="R65" s="895">
        <v>10.8</v>
      </c>
      <c r="S65" s="638">
        <f t="shared" si="1"/>
        <v>0.33855799373040757</v>
      </c>
      <c r="T65" s="701" t="str">
        <f t="shared" si="9"/>
        <v>42.7–21.1 ka</v>
      </c>
      <c r="V65" s="885">
        <f t="shared" si="10"/>
        <v>-5.9399999999999977</v>
      </c>
      <c r="W65" s="665">
        <f t="shared" si="11"/>
        <v>-0.18603194487942368</v>
      </c>
      <c r="X65" s="885">
        <f t="shared" si="12"/>
        <v>-5.9399999999999977</v>
      </c>
      <c r="Y65" s="669">
        <f t="shared" si="13"/>
        <v>-0.18603194487942368</v>
      </c>
      <c r="Z65" s="664"/>
    </row>
    <row r="66" spans="1:26" ht="15" customHeight="1">
      <c r="A66" s="636" t="s">
        <v>150</v>
      </c>
      <c r="B66" s="636" t="s">
        <v>175</v>
      </c>
      <c r="C66" s="636" t="s">
        <v>449</v>
      </c>
      <c r="D66" s="637">
        <v>3</v>
      </c>
      <c r="E66" s="895">
        <v>140.55000000000001</v>
      </c>
      <c r="F66" s="895">
        <v>16.8</v>
      </c>
      <c r="G66" s="638">
        <f t="shared" si="0"/>
        <v>0.11953041622198506</v>
      </c>
      <c r="H66" s="663">
        <v>131.52000000000001</v>
      </c>
      <c r="I66" s="637">
        <v>8.66</v>
      </c>
      <c r="J66" s="637">
        <v>140.55000000000001</v>
      </c>
      <c r="K66" s="637">
        <v>16.8</v>
      </c>
      <c r="L66" s="638">
        <f t="shared" si="7"/>
        <v>0.11953041622198506</v>
      </c>
      <c r="M66" s="637">
        <v>140.55000000000001</v>
      </c>
      <c r="N66" s="637">
        <v>16.8</v>
      </c>
      <c r="O66" s="661">
        <f t="shared" si="8"/>
        <v>0.11953041622198506</v>
      </c>
      <c r="P66" s="637">
        <v>2</v>
      </c>
      <c r="Q66" s="637">
        <v>131.5</v>
      </c>
      <c r="R66" s="895">
        <v>19.2</v>
      </c>
      <c r="S66" s="638">
        <f t="shared" si="1"/>
        <v>0.14600760456273765</v>
      </c>
      <c r="T66" s="701" t="str">
        <f t="shared" si="9"/>
        <v>150.7–112.3 ka</v>
      </c>
      <c r="V66" s="885">
        <f t="shared" si="10"/>
        <v>-9.0300000000000011</v>
      </c>
      <c r="W66" s="665">
        <f t="shared" si="11"/>
        <v>-6.8658759124087601E-2</v>
      </c>
      <c r="X66" s="885">
        <f t="shared" si="12"/>
        <v>-9.0300000000000011</v>
      </c>
      <c r="Y66" s="669">
        <f t="shared" si="13"/>
        <v>-6.8658759124087601E-2</v>
      </c>
      <c r="Z66" s="664"/>
    </row>
    <row r="67" spans="1:26" ht="15" customHeight="1">
      <c r="A67" s="636" t="s">
        <v>151</v>
      </c>
      <c r="B67" s="636" t="s">
        <v>2995</v>
      </c>
      <c r="C67" s="636" t="s">
        <v>2979</v>
      </c>
      <c r="D67" s="637">
        <v>3</v>
      </c>
      <c r="E67" s="895">
        <v>13.1</v>
      </c>
      <c r="F67" s="895">
        <v>1.2</v>
      </c>
      <c r="G67" s="638">
        <f t="shared" si="0"/>
        <v>9.1603053435114504E-2</v>
      </c>
      <c r="H67" s="663">
        <v>13.1</v>
      </c>
      <c r="I67" s="637">
        <v>1.2</v>
      </c>
      <c r="J67" s="895">
        <v>13.1</v>
      </c>
      <c r="K67" s="895">
        <v>1.2</v>
      </c>
      <c r="L67" s="638">
        <f t="shared" si="7"/>
        <v>9.1603053435114504E-2</v>
      </c>
      <c r="M67" s="895">
        <v>13.1</v>
      </c>
      <c r="N67" s="895">
        <v>1.2</v>
      </c>
      <c r="O67" s="661">
        <f t="shared" si="8"/>
        <v>9.1603053435114504E-2</v>
      </c>
      <c r="P67" s="637">
        <v>3</v>
      </c>
      <c r="Q67" s="637">
        <v>13.1</v>
      </c>
      <c r="R67" s="895">
        <v>2.4</v>
      </c>
      <c r="S67" s="638">
        <f t="shared" si="1"/>
        <v>0.18320610687022901</v>
      </c>
      <c r="T67" s="701" t="str">
        <f t="shared" si="9"/>
        <v>15.5–10.7 ka</v>
      </c>
      <c r="V67" s="885">
        <f t="shared" ref="V67:V68" si="14">H67-J67</f>
        <v>0</v>
      </c>
      <c r="W67" s="665">
        <f t="shared" ref="W67:W68" si="15">V67/H67</f>
        <v>0</v>
      </c>
      <c r="X67" s="885">
        <f t="shared" ref="X67:X68" si="16">H67-M67</f>
        <v>0</v>
      </c>
      <c r="Y67" s="669">
        <f t="shared" ref="Y67:Y68" si="17">X67/H67</f>
        <v>0</v>
      </c>
      <c r="Z67" s="664"/>
    </row>
    <row r="68" spans="1:26" ht="15" customHeight="1">
      <c r="A68" s="636" t="s">
        <v>151</v>
      </c>
      <c r="B68" s="636" t="s">
        <v>2995</v>
      </c>
      <c r="C68" s="636" t="s">
        <v>2986</v>
      </c>
      <c r="D68" s="637">
        <v>3</v>
      </c>
      <c r="E68" s="895">
        <v>17.100000000000001</v>
      </c>
      <c r="F68" s="895">
        <v>6.1</v>
      </c>
      <c r="G68" s="638">
        <f t="shared" si="0"/>
        <v>0.35672514619883033</v>
      </c>
      <c r="H68" s="663">
        <v>13.8</v>
      </c>
      <c r="I68" s="637">
        <v>3.3</v>
      </c>
      <c r="J68" s="895">
        <v>17.100000000000001</v>
      </c>
      <c r="K68" s="895">
        <v>6.1</v>
      </c>
      <c r="L68" s="638">
        <f t="shared" si="7"/>
        <v>0.35672514619883033</v>
      </c>
      <c r="M68" s="895">
        <v>17.100000000000001</v>
      </c>
      <c r="N68" s="895">
        <v>6.1</v>
      </c>
      <c r="O68" s="661">
        <f t="shared" si="8"/>
        <v>0.35672514619883033</v>
      </c>
      <c r="P68" s="637">
        <v>2</v>
      </c>
      <c r="Q68" s="637">
        <v>13.8</v>
      </c>
      <c r="R68" s="895">
        <v>3.9</v>
      </c>
      <c r="S68" s="638">
        <f t="shared" si="1"/>
        <v>0.28260869565217389</v>
      </c>
      <c r="T68" s="701" t="str">
        <f t="shared" si="9"/>
        <v>17.7–9.9 ka</v>
      </c>
      <c r="V68" s="885">
        <f t="shared" si="14"/>
        <v>-3.3000000000000007</v>
      </c>
      <c r="W68" s="665">
        <f t="shared" si="15"/>
        <v>-0.23913043478260873</v>
      </c>
      <c r="X68" s="885">
        <f t="shared" si="16"/>
        <v>-3.3000000000000007</v>
      </c>
      <c r="Y68" s="669">
        <f t="shared" si="17"/>
        <v>-0.23913043478260873</v>
      </c>
      <c r="Z68" s="664"/>
    </row>
    <row r="69" spans="1:26" ht="15" customHeight="1">
      <c r="A69" s="636" t="s">
        <v>151</v>
      </c>
      <c r="B69" s="636" t="s">
        <v>175</v>
      </c>
      <c r="C69" s="636" t="s">
        <v>465</v>
      </c>
      <c r="D69" s="637">
        <v>7</v>
      </c>
      <c r="E69" s="895">
        <v>10.49</v>
      </c>
      <c r="F69" s="895">
        <v>4.95</v>
      </c>
      <c r="G69" s="638">
        <f t="shared" si="0"/>
        <v>0.47187797902764539</v>
      </c>
      <c r="H69" s="663">
        <v>11.72</v>
      </c>
      <c r="I69" s="637">
        <v>4.09</v>
      </c>
      <c r="J69" s="637">
        <v>10.49</v>
      </c>
      <c r="K69" s="637">
        <v>4.95</v>
      </c>
      <c r="L69" s="638">
        <f t="shared" si="7"/>
        <v>0.47187797902764539</v>
      </c>
      <c r="M69" s="637">
        <v>10.49</v>
      </c>
      <c r="N69" s="637">
        <v>4.95</v>
      </c>
      <c r="O69" s="661">
        <f t="shared" si="8"/>
        <v>0.47187797902764539</v>
      </c>
      <c r="P69" s="637">
        <v>6</v>
      </c>
      <c r="Q69" s="637">
        <v>11.7</v>
      </c>
      <c r="R69" s="895">
        <v>4.9000000000000004</v>
      </c>
      <c r="S69" s="638">
        <f t="shared" si="1"/>
        <v>0.41880341880341887</v>
      </c>
      <c r="T69" s="701" t="str">
        <f t="shared" si="9"/>
        <v>16.6–6.8 ka</v>
      </c>
      <c r="V69" s="885">
        <f t="shared" si="10"/>
        <v>1.2300000000000004</v>
      </c>
      <c r="W69" s="665">
        <f t="shared" si="11"/>
        <v>0.10494880546075089</v>
      </c>
      <c r="X69" s="885">
        <f t="shared" si="12"/>
        <v>1.2300000000000004</v>
      </c>
      <c r="Y69" s="669">
        <f t="shared" si="13"/>
        <v>0.10494880546075089</v>
      </c>
      <c r="Z69" s="664"/>
    </row>
    <row r="70" spans="1:26" ht="15" customHeight="1">
      <c r="A70" s="636" t="s">
        <v>1348</v>
      </c>
      <c r="B70" s="636" t="s">
        <v>1349</v>
      </c>
      <c r="C70" s="636" t="s">
        <v>560</v>
      </c>
      <c r="D70" s="637">
        <v>4</v>
      </c>
      <c r="E70" s="895">
        <v>6.81</v>
      </c>
      <c r="F70" s="895">
        <v>1.2</v>
      </c>
      <c r="G70" s="638">
        <f t="shared" si="0"/>
        <v>0.1762114537444934</v>
      </c>
      <c r="H70" s="663">
        <v>7.35</v>
      </c>
      <c r="I70" s="637">
        <v>0.62</v>
      </c>
      <c r="J70" s="637">
        <v>6.81</v>
      </c>
      <c r="K70" s="637">
        <v>1.2</v>
      </c>
      <c r="L70" s="638">
        <f t="shared" si="7"/>
        <v>0.1762114537444934</v>
      </c>
      <c r="M70" s="637">
        <v>6.81</v>
      </c>
      <c r="N70" s="637">
        <v>1.2</v>
      </c>
      <c r="O70" s="661">
        <f t="shared" si="8"/>
        <v>0.1762114537444934</v>
      </c>
      <c r="P70" s="637">
        <v>3</v>
      </c>
      <c r="Q70" s="637">
        <v>7.4</v>
      </c>
      <c r="R70" s="895">
        <v>1.3</v>
      </c>
      <c r="S70" s="638">
        <f t="shared" si="1"/>
        <v>0.17567567567567569</v>
      </c>
      <c r="T70" s="701" t="str">
        <f t="shared" si="9"/>
        <v>8.7–6.1 ka</v>
      </c>
      <c r="V70" s="885">
        <f t="shared" si="10"/>
        <v>0.54</v>
      </c>
      <c r="W70" s="665">
        <f t="shared" si="11"/>
        <v>7.3469387755102047E-2</v>
      </c>
      <c r="X70" s="885">
        <f t="shared" si="12"/>
        <v>0.54</v>
      </c>
      <c r="Y70" s="669">
        <f t="shared" si="13"/>
        <v>7.3469387755102047E-2</v>
      </c>
      <c r="Z70" s="664"/>
    </row>
    <row r="71" spans="1:26" ht="15" customHeight="1">
      <c r="A71" s="636" t="s">
        <v>1348</v>
      </c>
      <c r="B71" s="636" t="s">
        <v>1349</v>
      </c>
      <c r="C71" s="636" t="s">
        <v>563</v>
      </c>
      <c r="D71" s="637">
        <v>5</v>
      </c>
      <c r="E71" s="895">
        <v>2.14</v>
      </c>
      <c r="F71" s="895">
        <v>0.97</v>
      </c>
      <c r="G71" s="638">
        <f t="shared" si="0"/>
        <v>0.45327102803738312</v>
      </c>
      <c r="H71" s="663">
        <v>2.48</v>
      </c>
      <c r="I71" s="637">
        <v>0.69</v>
      </c>
      <c r="J71" s="637">
        <v>2.14</v>
      </c>
      <c r="K71" s="637">
        <v>0.97</v>
      </c>
      <c r="L71" s="638">
        <f t="shared" si="7"/>
        <v>0.45327102803738312</v>
      </c>
      <c r="M71" s="637">
        <v>2.14</v>
      </c>
      <c r="N71" s="637">
        <v>0.97</v>
      </c>
      <c r="O71" s="661">
        <f t="shared" si="8"/>
        <v>0.45327102803738312</v>
      </c>
      <c r="P71" s="637">
        <v>4</v>
      </c>
      <c r="Q71" s="637">
        <v>2.5</v>
      </c>
      <c r="R71" s="895">
        <v>0.8</v>
      </c>
      <c r="S71" s="638">
        <f t="shared" si="1"/>
        <v>0.32</v>
      </c>
      <c r="T71" s="701" t="str">
        <f t="shared" si="9"/>
        <v>3.3–1.7 ka</v>
      </c>
      <c r="V71" s="885">
        <f t="shared" si="10"/>
        <v>0.33999999999999986</v>
      </c>
      <c r="W71" s="665">
        <f t="shared" si="11"/>
        <v>0.13709677419354832</v>
      </c>
      <c r="X71" s="885">
        <f t="shared" si="12"/>
        <v>0.33999999999999986</v>
      </c>
      <c r="Y71" s="669">
        <f t="shared" si="13"/>
        <v>0.13709677419354832</v>
      </c>
      <c r="Z71" s="664"/>
    </row>
    <row r="72" spans="1:26" ht="15" customHeight="1">
      <c r="A72" s="636" t="s">
        <v>1348</v>
      </c>
      <c r="B72" s="636" t="s">
        <v>1349</v>
      </c>
      <c r="C72" s="636" t="s">
        <v>566</v>
      </c>
      <c r="D72" s="637">
        <v>6</v>
      </c>
      <c r="E72" s="895">
        <v>1.42</v>
      </c>
      <c r="F72" s="895">
        <v>0.39</v>
      </c>
      <c r="G72" s="638">
        <f t="shared" si="0"/>
        <v>0.27464788732394368</v>
      </c>
      <c r="H72" s="663">
        <v>1.42</v>
      </c>
      <c r="I72" s="637">
        <v>0.39</v>
      </c>
      <c r="J72" s="637">
        <v>1.42</v>
      </c>
      <c r="K72" s="637">
        <v>0.39</v>
      </c>
      <c r="L72" s="638">
        <f t="shared" si="7"/>
        <v>0.27464788732394368</v>
      </c>
      <c r="M72" s="637">
        <v>1.42</v>
      </c>
      <c r="N72" s="637">
        <v>0.39</v>
      </c>
      <c r="O72" s="661">
        <f t="shared" si="8"/>
        <v>0.27464788732394368</v>
      </c>
      <c r="P72" s="637">
        <v>6</v>
      </c>
      <c r="Q72" s="637">
        <v>1.4</v>
      </c>
      <c r="R72" s="895">
        <v>0.6</v>
      </c>
      <c r="S72" s="638">
        <f t="shared" si="1"/>
        <v>0.4285714285714286</v>
      </c>
      <c r="T72" s="701" t="str">
        <f t="shared" si="9"/>
        <v>2.0–0.8 ka</v>
      </c>
      <c r="V72" s="885">
        <f t="shared" si="10"/>
        <v>0</v>
      </c>
      <c r="W72" s="665">
        <f t="shared" si="11"/>
        <v>0</v>
      </c>
      <c r="X72" s="885">
        <f t="shared" si="12"/>
        <v>0</v>
      </c>
      <c r="Y72" s="669">
        <f t="shared" si="13"/>
        <v>0</v>
      </c>
      <c r="Z72" s="664"/>
    </row>
    <row r="73" spans="1:26" ht="15" customHeight="1">
      <c r="A73" s="636" t="s">
        <v>160</v>
      </c>
      <c r="B73" s="636" t="s">
        <v>175</v>
      </c>
      <c r="C73" s="636" t="s">
        <v>387</v>
      </c>
      <c r="D73" s="637">
        <v>3</v>
      </c>
      <c r="E73" s="895">
        <v>19.690000000000001</v>
      </c>
      <c r="F73" s="895">
        <v>3.74</v>
      </c>
      <c r="G73" s="638">
        <f t="shared" si="0"/>
        <v>0.18994413407821228</v>
      </c>
      <c r="H73" s="663">
        <v>21.85</v>
      </c>
      <c r="I73" s="637">
        <v>0.27</v>
      </c>
      <c r="J73" s="637">
        <v>19.690000000000001</v>
      </c>
      <c r="K73" s="637">
        <v>3.74</v>
      </c>
      <c r="L73" s="638">
        <f t="shared" si="7"/>
        <v>0.18994413407821228</v>
      </c>
      <c r="M73" s="637">
        <v>19.690000000000001</v>
      </c>
      <c r="N73" s="637">
        <v>3.74</v>
      </c>
      <c r="O73" s="661">
        <f t="shared" si="8"/>
        <v>0.18994413407821228</v>
      </c>
      <c r="P73" s="637">
        <v>2</v>
      </c>
      <c r="Q73" s="637">
        <v>21.9</v>
      </c>
      <c r="R73" s="895">
        <v>2.8</v>
      </c>
      <c r="S73" s="638">
        <f t="shared" si="1"/>
        <v>0.12785388127853881</v>
      </c>
      <c r="T73" s="701" t="str">
        <f t="shared" si="9"/>
        <v>24.7–19.1 ka</v>
      </c>
      <c r="V73" s="885">
        <f t="shared" si="10"/>
        <v>2.16</v>
      </c>
      <c r="W73" s="665">
        <f t="shared" si="11"/>
        <v>9.8855835240274595E-2</v>
      </c>
      <c r="X73" s="885">
        <f t="shared" si="12"/>
        <v>2.16</v>
      </c>
      <c r="Y73" s="669">
        <f t="shared" si="13"/>
        <v>9.8855835240274595E-2</v>
      </c>
      <c r="Z73" s="664"/>
    </row>
    <row r="74" spans="1:26" ht="15" customHeight="1">
      <c r="A74" s="636" t="s">
        <v>160</v>
      </c>
      <c r="B74" s="636" t="s">
        <v>175</v>
      </c>
      <c r="C74" s="636" t="s">
        <v>393</v>
      </c>
      <c r="D74" s="637">
        <v>3</v>
      </c>
      <c r="E74" s="895">
        <v>17.329999999999998</v>
      </c>
      <c r="F74" s="895">
        <v>0.87</v>
      </c>
      <c r="G74" s="638">
        <f t="shared" si="0"/>
        <v>5.0201961915753032E-2</v>
      </c>
      <c r="H74" s="663">
        <v>17.329999999999998</v>
      </c>
      <c r="I74" s="637">
        <v>0.87</v>
      </c>
      <c r="J74" s="637">
        <v>17.329999999999998</v>
      </c>
      <c r="K74" s="637">
        <v>0.87</v>
      </c>
      <c r="L74" s="638">
        <f t="shared" si="7"/>
        <v>5.0201961915753032E-2</v>
      </c>
      <c r="M74" s="637">
        <v>17.329999999999998</v>
      </c>
      <c r="N74" s="637">
        <v>0.87</v>
      </c>
      <c r="O74" s="661">
        <f t="shared" si="8"/>
        <v>5.0201961915753032E-2</v>
      </c>
      <c r="P74" s="637">
        <v>3</v>
      </c>
      <c r="Q74" s="637">
        <v>17.3</v>
      </c>
      <c r="R74" s="895">
        <v>3</v>
      </c>
      <c r="S74" s="638">
        <f t="shared" si="1"/>
        <v>0.17341040462427745</v>
      </c>
      <c r="T74" s="701" t="str">
        <f t="shared" si="9"/>
        <v>20.3–14.3 ka</v>
      </c>
      <c r="V74" s="885">
        <f t="shared" si="10"/>
        <v>0</v>
      </c>
      <c r="W74" s="665">
        <f t="shared" si="11"/>
        <v>0</v>
      </c>
      <c r="X74" s="885">
        <f t="shared" si="12"/>
        <v>0</v>
      </c>
      <c r="Y74" s="669">
        <f t="shared" si="13"/>
        <v>0</v>
      </c>
      <c r="Z74" s="664"/>
    </row>
    <row r="75" spans="1:26" ht="15" customHeight="1">
      <c r="A75" s="636" t="s">
        <v>160</v>
      </c>
      <c r="B75" s="636" t="s">
        <v>175</v>
      </c>
      <c r="C75" s="636" t="s">
        <v>396</v>
      </c>
      <c r="D75" s="637">
        <v>3</v>
      </c>
      <c r="E75" s="895">
        <v>16.79</v>
      </c>
      <c r="F75" s="895">
        <v>0.87</v>
      </c>
      <c r="G75" s="638">
        <f t="shared" si="0"/>
        <v>5.1816557474687316E-2</v>
      </c>
      <c r="H75" s="663">
        <v>16.79</v>
      </c>
      <c r="I75" s="637">
        <v>0.87</v>
      </c>
      <c r="J75" s="637">
        <v>16.79</v>
      </c>
      <c r="K75" s="637">
        <v>0.87</v>
      </c>
      <c r="L75" s="638">
        <f t="shared" si="7"/>
        <v>5.1816557474687316E-2</v>
      </c>
      <c r="M75" s="637">
        <v>16.79</v>
      </c>
      <c r="N75" s="637">
        <v>0.87</v>
      </c>
      <c r="O75" s="661">
        <f t="shared" si="8"/>
        <v>5.1816557474687316E-2</v>
      </c>
      <c r="P75" s="637">
        <v>3</v>
      </c>
      <c r="Q75" s="637">
        <v>16.8</v>
      </c>
      <c r="R75" s="895">
        <v>2.8</v>
      </c>
      <c r="S75" s="638">
        <f t="shared" si="1"/>
        <v>0.16666666666666666</v>
      </c>
      <c r="T75" s="701" t="str">
        <f t="shared" si="9"/>
        <v>19.6–14.0 ka</v>
      </c>
      <c r="V75" s="885">
        <f t="shared" si="10"/>
        <v>0</v>
      </c>
      <c r="W75" s="665">
        <f t="shared" si="11"/>
        <v>0</v>
      </c>
      <c r="X75" s="885">
        <f t="shared" si="12"/>
        <v>0</v>
      </c>
      <c r="Y75" s="669">
        <f t="shared" si="13"/>
        <v>0</v>
      </c>
      <c r="Z75" s="664"/>
    </row>
    <row r="76" spans="1:26" ht="15" customHeight="1">
      <c r="A76" s="636" t="s">
        <v>1747</v>
      </c>
      <c r="B76" s="636" t="s">
        <v>1515</v>
      </c>
      <c r="C76" s="636" t="s">
        <v>1748</v>
      </c>
      <c r="D76" s="637">
        <v>4</v>
      </c>
      <c r="E76" s="895">
        <v>41.94</v>
      </c>
      <c r="F76" s="895">
        <v>16.27</v>
      </c>
      <c r="G76" s="638">
        <f t="shared" si="0"/>
        <v>0.3879351454458751</v>
      </c>
      <c r="H76" s="663">
        <v>48.35</v>
      </c>
      <c r="I76" s="637">
        <v>12.28</v>
      </c>
      <c r="J76" s="637">
        <v>41.94</v>
      </c>
      <c r="K76" s="637">
        <v>16.27</v>
      </c>
      <c r="L76" s="638">
        <f t="shared" si="7"/>
        <v>0.3879351454458751</v>
      </c>
      <c r="M76" s="637">
        <v>41.94</v>
      </c>
      <c r="N76" s="637">
        <v>16.27</v>
      </c>
      <c r="O76" s="661">
        <f t="shared" si="8"/>
        <v>0.3879351454458751</v>
      </c>
      <c r="P76" s="637">
        <v>3</v>
      </c>
      <c r="Q76" s="637">
        <v>48.4</v>
      </c>
      <c r="R76" s="895">
        <v>14.6</v>
      </c>
      <c r="S76" s="638">
        <f t="shared" si="1"/>
        <v>0.30165289256198347</v>
      </c>
      <c r="T76" s="701" t="str">
        <f t="shared" si="9"/>
        <v>63.0–33.8 ka</v>
      </c>
      <c r="V76" s="885">
        <f t="shared" si="10"/>
        <v>6.4100000000000037</v>
      </c>
      <c r="W76" s="665">
        <f t="shared" si="11"/>
        <v>0.13257497414684599</v>
      </c>
      <c r="X76" s="885">
        <f t="shared" si="12"/>
        <v>6.4100000000000037</v>
      </c>
      <c r="Y76" s="669">
        <f t="shared" si="13"/>
        <v>0.13257497414684599</v>
      </c>
      <c r="Z76" s="664"/>
    </row>
    <row r="77" spans="1:26" ht="15" customHeight="1">
      <c r="A77" s="636" t="s">
        <v>731</v>
      </c>
      <c r="B77" s="636" t="s">
        <v>1323</v>
      </c>
      <c r="C77" s="636" t="s">
        <v>733</v>
      </c>
      <c r="D77" s="637">
        <v>3</v>
      </c>
      <c r="E77" s="895">
        <v>64.819999999999993</v>
      </c>
      <c r="F77" s="895">
        <v>78.44</v>
      </c>
      <c r="G77" s="638">
        <f t="shared" ref="G77:G140" si="18">F77/E77</f>
        <v>1.2101203332304844</v>
      </c>
      <c r="H77" s="663">
        <v>19.559999999999999</v>
      </c>
      <c r="I77" s="637">
        <v>3.72</v>
      </c>
      <c r="J77" s="637">
        <v>64.819999999999993</v>
      </c>
      <c r="K77" s="637">
        <v>78.44</v>
      </c>
      <c r="L77" s="638">
        <f t="shared" si="7"/>
        <v>1.2101203332304844</v>
      </c>
      <c r="M77" s="637">
        <v>64.819999999999993</v>
      </c>
      <c r="N77" s="637">
        <v>78.44</v>
      </c>
      <c r="O77" s="661">
        <f t="shared" si="8"/>
        <v>1.2101203332304844</v>
      </c>
      <c r="P77" s="637">
        <v>2</v>
      </c>
      <c r="Q77" s="637">
        <v>19.600000000000001</v>
      </c>
      <c r="R77" s="895">
        <v>4.7</v>
      </c>
      <c r="S77" s="638">
        <f t="shared" ref="S77:S140" si="19">R77/Q77</f>
        <v>0.23979591836734693</v>
      </c>
      <c r="T77" s="701" t="str">
        <f t="shared" si="9"/>
        <v>24.3–14.9 ka</v>
      </c>
      <c r="V77" s="885">
        <f t="shared" ref="V77:V108" si="20">H77-J77</f>
        <v>-45.259999999999991</v>
      </c>
      <c r="W77" s="665">
        <f t="shared" ref="W77:W108" si="21">V77/H77</f>
        <v>-2.3139059304703475</v>
      </c>
      <c r="X77" s="885">
        <f t="shared" ref="X77:X108" si="22">H77-M77</f>
        <v>-45.259999999999991</v>
      </c>
      <c r="Y77" s="669">
        <f t="shared" ref="Y77:Y108" si="23">X77/H77</f>
        <v>-2.3139059304703475</v>
      </c>
      <c r="Z77" s="664"/>
    </row>
    <row r="78" spans="1:26" ht="15" customHeight="1">
      <c r="A78" s="636" t="s">
        <v>731</v>
      </c>
      <c r="B78" s="636" t="s">
        <v>1323</v>
      </c>
      <c r="C78" s="636" t="s">
        <v>735</v>
      </c>
      <c r="D78" s="637">
        <v>3</v>
      </c>
      <c r="E78" s="895">
        <v>31.49</v>
      </c>
      <c r="F78" s="895">
        <v>15.23</v>
      </c>
      <c r="G78" s="638">
        <f t="shared" si="18"/>
        <v>0.48364560177834237</v>
      </c>
      <c r="H78" s="663">
        <v>22.8</v>
      </c>
      <c r="I78" s="637">
        <v>3.28</v>
      </c>
      <c r="J78" s="637">
        <v>31.49</v>
      </c>
      <c r="K78" s="637">
        <v>15.23</v>
      </c>
      <c r="L78" s="638">
        <f t="shared" ref="L78:L141" si="24">K78/J78</f>
        <v>0.48364560177834237</v>
      </c>
      <c r="M78" s="637">
        <v>31.49</v>
      </c>
      <c r="N78" s="637">
        <v>15.23</v>
      </c>
      <c r="O78" s="661">
        <f t="shared" ref="O78:O141" si="25">N78/M78</f>
        <v>0.48364560177834237</v>
      </c>
      <c r="P78" s="637">
        <v>2</v>
      </c>
      <c r="Q78" s="637">
        <v>22.8</v>
      </c>
      <c r="R78" s="895">
        <v>4.4000000000000004</v>
      </c>
      <c r="S78" s="638">
        <f t="shared" si="19"/>
        <v>0.19298245614035089</v>
      </c>
      <c r="T78" s="701" t="str">
        <f t="shared" si="9"/>
        <v>27.2–18.4 ka</v>
      </c>
      <c r="V78" s="885">
        <f t="shared" si="20"/>
        <v>-8.6899999999999977</v>
      </c>
      <c r="W78" s="665">
        <f t="shared" si="21"/>
        <v>-0.38114035087719289</v>
      </c>
      <c r="X78" s="885">
        <f t="shared" si="22"/>
        <v>-8.6899999999999977</v>
      </c>
      <c r="Y78" s="669">
        <f t="shared" si="23"/>
        <v>-0.38114035087719289</v>
      </c>
      <c r="Z78" s="664"/>
    </row>
    <row r="79" spans="1:26" ht="15" customHeight="1">
      <c r="A79" s="636" t="s">
        <v>482</v>
      </c>
      <c r="B79" s="636" t="s">
        <v>1259</v>
      </c>
      <c r="C79" s="636" t="s">
        <v>487</v>
      </c>
      <c r="D79" s="637">
        <v>12</v>
      </c>
      <c r="E79" s="895">
        <v>9.4700000000000006</v>
      </c>
      <c r="F79" s="895">
        <v>4.22</v>
      </c>
      <c r="G79" s="638">
        <f t="shared" si="18"/>
        <v>0.44561774023231249</v>
      </c>
      <c r="H79" s="663">
        <v>9.4700000000000006</v>
      </c>
      <c r="I79" s="637">
        <v>4.22</v>
      </c>
      <c r="J79" s="637">
        <v>9.4700000000000006</v>
      </c>
      <c r="K79" s="637">
        <v>4.22</v>
      </c>
      <c r="L79" s="638">
        <f t="shared" si="24"/>
        <v>0.44561774023231249</v>
      </c>
      <c r="M79" s="637">
        <v>9.4700000000000006</v>
      </c>
      <c r="N79" s="637">
        <v>4.22</v>
      </c>
      <c r="O79" s="661">
        <f t="shared" si="25"/>
        <v>0.44561774023231249</v>
      </c>
      <c r="P79" s="637">
        <v>12</v>
      </c>
      <c r="Q79" s="637">
        <v>9.5</v>
      </c>
      <c r="R79" s="895">
        <v>5.6</v>
      </c>
      <c r="S79" s="638">
        <f t="shared" si="19"/>
        <v>0.58947368421052626</v>
      </c>
      <c r="T79" s="701" t="str">
        <f t="shared" si="9"/>
        <v>15.1–3.9 ka</v>
      </c>
      <c r="V79" s="885">
        <f t="shared" si="20"/>
        <v>0</v>
      </c>
      <c r="W79" s="665">
        <f t="shared" si="21"/>
        <v>0</v>
      </c>
      <c r="X79" s="885">
        <f t="shared" si="22"/>
        <v>0</v>
      </c>
      <c r="Y79" s="669">
        <f t="shared" si="23"/>
        <v>0</v>
      </c>
      <c r="Z79" s="664"/>
    </row>
    <row r="80" spans="1:26" ht="15" customHeight="1">
      <c r="A80" s="636" t="s">
        <v>739</v>
      </c>
      <c r="B80" s="636" t="s">
        <v>1847</v>
      </c>
      <c r="C80" s="636" t="s">
        <v>741</v>
      </c>
      <c r="D80" s="637">
        <v>3</v>
      </c>
      <c r="E80" s="895">
        <v>164.42</v>
      </c>
      <c r="F80" s="895">
        <v>69.53</v>
      </c>
      <c r="G80" s="638">
        <f t="shared" si="18"/>
        <v>0.42288042817175531</v>
      </c>
      <c r="H80" s="663">
        <v>125.24</v>
      </c>
      <c r="I80" s="637">
        <v>21.44</v>
      </c>
      <c r="J80" s="637">
        <v>164.42</v>
      </c>
      <c r="K80" s="637">
        <v>69.53</v>
      </c>
      <c r="L80" s="638">
        <f t="shared" si="24"/>
        <v>0.42288042817175531</v>
      </c>
      <c r="M80" s="637">
        <v>164.42</v>
      </c>
      <c r="N80" s="637">
        <v>69.53</v>
      </c>
      <c r="O80" s="661">
        <f t="shared" si="25"/>
        <v>0.42288042817175531</v>
      </c>
      <c r="P80" s="637">
        <v>2</v>
      </c>
      <c r="Q80" s="637">
        <v>125.2</v>
      </c>
      <c r="R80" s="895">
        <v>26.8</v>
      </c>
      <c r="S80" s="638">
        <f t="shared" si="19"/>
        <v>0.21405750798722045</v>
      </c>
      <c r="T80" s="701" t="str">
        <f t="shared" si="9"/>
        <v>152.0–98.4 ka</v>
      </c>
      <c r="V80" s="885">
        <f t="shared" si="20"/>
        <v>-39.179999999999993</v>
      </c>
      <c r="W80" s="665">
        <f t="shared" si="21"/>
        <v>-0.31283934845097411</v>
      </c>
      <c r="X80" s="885">
        <f t="shared" si="22"/>
        <v>-39.179999999999993</v>
      </c>
      <c r="Y80" s="669">
        <f t="shared" si="23"/>
        <v>-0.31283934845097411</v>
      </c>
      <c r="Z80" s="664"/>
    </row>
    <row r="81" spans="1:26" ht="15" customHeight="1">
      <c r="A81" s="636" t="s">
        <v>739</v>
      </c>
      <c r="B81" s="636" t="s">
        <v>1847</v>
      </c>
      <c r="C81" s="636" t="s">
        <v>743</v>
      </c>
      <c r="D81" s="637">
        <v>3</v>
      </c>
      <c r="E81" s="895">
        <v>29.84</v>
      </c>
      <c r="F81" s="895">
        <v>14.25</v>
      </c>
      <c r="G81" s="638">
        <f t="shared" si="18"/>
        <v>0.47754691689008044</v>
      </c>
      <c r="H81" s="663">
        <v>22.44</v>
      </c>
      <c r="I81" s="637">
        <v>8.7899999999999991</v>
      </c>
      <c r="J81" s="637">
        <v>29.84</v>
      </c>
      <c r="K81" s="637">
        <v>14.25</v>
      </c>
      <c r="L81" s="638">
        <f t="shared" si="24"/>
        <v>0.47754691689008044</v>
      </c>
      <c r="M81" s="637">
        <v>29.84</v>
      </c>
      <c r="N81" s="637">
        <v>14.25</v>
      </c>
      <c r="O81" s="661">
        <f t="shared" si="25"/>
        <v>0.47754691689008044</v>
      </c>
      <c r="P81" s="637">
        <v>2</v>
      </c>
      <c r="Q81" s="637">
        <v>22.4</v>
      </c>
      <c r="R81" s="895">
        <v>9.3000000000000007</v>
      </c>
      <c r="S81" s="638">
        <f t="shared" si="19"/>
        <v>0.41517857142857151</v>
      </c>
      <c r="T81" s="701" t="str">
        <f t="shared" si="9"/>
        <v>31.7–13.1 ka</v>
      </c>
      <c r="V81" s="885">
        <f t="shared" si="20"/>
        <v>-7.3999999999999986</v>
      </c>
      <c r="W81" s="665">
        <f t="shared" si="21"/>
        <v>-0.32976827094474143</v>
      </c>
      <c r="X81" s="885">
        <f t="shared" si="22"/>
        <v>-7.3999999999999986</v>
      </c>
      <c r="Y81" s="669">
        <f t="shared" si="23"/>
        <v>-0.32976827094474143</v>
      </c>
      <c r="Z81" s="664"/>
    </row>
    <row r="82" spans="1:26" ht="15" customHeight="1">
      <c r="A82" s="636" t="s">
        <v>745</v>
      </c>
      <c r="B82" s="636" t="s">
        <v>2113</v>
      </c>
      <c r="C82" s="636" t="s">
        <v>749</v>
      </c>
      <c r="D82" s="637">
        <v>3</v>
      </c>
      <c r="E82" s="895">
        <v>34.090000000000003</v>
      </c>
      <c r="F82" s="895">
        <v>17.260000000000002</v>
      </c>
      <c r="G82" s="638">
        <f t="shared" si="18"/>
        <v>0.50630683484892935</v>
      </c>
      <c r="H82" s="663">
        <v>43.55</v>
      </c>
      <c r="I82" s="637">
        <v>7.67</v>
      </c>
      <c r="J82" s="637">
        <v>34.090000000000003</v>
      </c>
      <c r="K82" s="637">
        <v>17.260000000000002</v>
      </c>
      <c r="L82" s="638">
        <f t="shared" si="24"/>
        <v>0.50630683484892935</v>
      </c>
      <c r="M82" s="637">
        <v>34.090000000000003</v>
      </c>
      <c r="N82" s="637">
        <v>17.260000000000002</v>
      </c>
      <c r="O82" s="661">
        <f t="shared" si="25"/>
        <v>0.50630683484892935</v>
      </c>
      <c r="P82" s="637">
        <v>2</v>
      </c>
      <c r="Q82" s="637">
        <v>43.6</v>
      </c>
      <c r="R82" s="895">
        <v>9.5</v>
      </c>
      <c r="S82" s="638">
        <f t="shared" si="19"/>
        <v>0.21788990825688073</v>
      </c>
      <c r="T82" s="701" t="str">
        <f t="shared" si="9"/>
        <v>53.1–34.1 ka</v>
      </c>
      <c r="V82" s="885">
        <f t="shared" si="20"/>
        <v>9.4599999999999937</v>
      </c>
      <c r="W82" s="665">
        <f t="shared" si="21"/>
        <v>0.21722158438576336</v>
      </c>
      <c r="X82" s="885">
        <f t="shared" si="22"/>
        <v>9.4599999999999937</v>
      </c>
      <c r="Y82" s="669">
        <f t="shared" si="23"/>
        <v>0.21722158438576336</v>
      </c>
      <c r="Z82" s="664"/>
    </row>
    <row r="83" spans="1:26" ht="15" customHeight="1">
      <c r="A83" s="636" t="s">
        <v>1406</v>
      </c>
      <c r="B83" s="636" t="s">
        <v>1349</v>
      </c>
      <c r="C83" s="636" t="s">
        <v>601</v>
      </c>
      <c r="D83" s="637">
        <v>6</v>
      </c>
      <c r="E83" s="895">
        <v>12.87</v>
      </c>
      <c r="F83" s="895">
        <v>3.08</v>
      </c>
      <c r="G83" s="638">
        <f t="shared" si="18"/>
        <v>0.23931623931623933</v>
      </c>
      <c r="H83" s="663">
        <v>14.02</v>
      </c>
      <c r="I83" s="637">
        <v>1.38</v>
      </c>
      <c r="J83" s="637">
        <v>14.02</v>
      </c>
      <c r="K83" s="637">
        <v>1.38</v>
      </c>
      <c r="L83" s="638">
        <f t="shared" si="24"/>
        <v>9.843081312410841E-2</v>
      </c>
      <c r="M83" s="637">
        <v>14.02</v>
      </c>
      <c r="N83" s="637">
        <v>1.38</v>
      </c>
      <c r="O83" s="661">
        <f t="shared" si="25"/>
        <v>9.843081312410841E-2</v>
      </c>
      <c r="P83" s="637">
        <v>5</v>
      </c>
      <c r="Q83" s="637">
        <v>14</v>
      </c>
      <c r="R83" s="895">
        <v>3.4</v>
      </c>
      <c r="S83" s="638">
        <f t="shared" si="19"/>
        <v>0.24285714285714285</v>
      </c>
      <c r="T83" s="701" t="str">
        <f t="shared" ref="T83:T146" si="26">_xlfn.CONCAT(FIXED((Q83+R83),1),"–",FIXED((Q83-R83),1)," ka")</f>
        <v>17.4–10.6 ka</v>
      </c>
      <c r="V83" s="885">
        <f t="shared" si="20"/>
        <v>0</v>
      </c>
      <c r="W83" s="665">
        <f t="shared" si="21"/>
        <v>0</v>
      </c>
      <c r="X83" s="885">
        <f t="shared" si="22"/>
        <v>0</v>
      </c>
      <c r="Y83" s="669">
        <f t="shared" si="23"/>
        <v>0</v>
      </c>
      <c r="Z83" s="664"/>
    </row>
    <row r="84" spans="1:26" ht="15" customHeight="1">
      <c r="A84" s="636" t="s">
        <v>329</v>
      </c>
      <c r="B84" s="636" t="s">
        <v>1162</v>
      </c>
      <c r="C84" s="636" t="s">
        <v>337</v>
      </c>
      <c r="D84" s="637">
        <v>5</v>
      </c>
      <c r="E84" s="895">
        <v>28.79</v>
      </c>
      <c r="F84" s="895">
        <v>9.34</v>
      </c>
      <c r="G84" s="638">
        <f t="shared" si="18"/>
        <v>0.32441820076415423</v>
      </c>
      <c r="H84" s="663">
        <v>31.82</v>
      </c>
      <c r="I84" s="637">
        <v>7.41</v>
      </c>
      <c r="J84" s="637">
        <v>28.79</v>
      </c>
      <c r="K84" s="637">
        <v>9.34</v>
      </c>
      <c r="L84" s="638">
        <f t="shared" si="24"/>
        <v>0.32441820076415423</v>
      </c>
      <c r="M84" s="637">
        <v>28.79</v>
      </c>
      <c r="N84" s="637">
        <v>9.34</v>
      </c>
      <c r="O84" s="661">
        <f t="shared" si="25"/>
        <v>0.32441820076415423</v>
      </c>
      <c r="P84" s="637">
        <v>4</v>
      </c>
      <c r="Q84" s="637">
        <v>31.8</v>
      </c>
      <c r="R84" s="895">
        <v>9.4</v>
      </c>
      <c r="S84" s="638">
        <f t="shared" si="19"/>
        <v>0.29559748427672955</v>
      </c>
      <c r="T84" s="701" t="str">
        <f t="shared" si="26"/>
        <v>41.2–22.4 ka</v>
      </c>
      <c r="V84" s="885">
        <f t="shared" si="20"/>
        <v>3.0300000000000011</v>
      </c>
      <c r="W84" s="665">
        <f t="shared" si="21"/>
        <v>9.5223130106851073E-2</v>
      </c>
      <c r="X84" s="885">
        <f t="shared" si="22"/>
        <v>3.0300000000000011</v>
      </c>
      <c r="Y84" s="669">
        <f t="shared" si="23"/>
        <v>9.5223130106851073E-2</v>
      </c>
      <c r="Z84" s="664"/>
    </row>
    <row r="85" spans="1:26" ht="15" customHeight="1">
      <c r="A85" s="636" t="s">
        <v>329</v>
      </c>
      <c r="B85" s="636" t="s">
        <v>1162</v>
      </c>
      <c r="C85" s="636" t="s">
        <v>1173</v>
      </c>
      <c r="D85" s="637">
        <v>5</v>
      </c>
      <c r="E85" s="895">
        <v>43.36</v>
      </c>
      <c r="F85" s="895">
        <v>30.11</v>
      </c>
      <c r="G85" s="638">
        <f t="shared" si="18"/>
        <v>0.69441881918819193</v>
      </c>
      <c r="H85" s="663">
        <v>43.36</v>
      </c>
      <c r="I85" s="637">
        <v>30.11</v>
      </c>
      <c r="J85" s="637">
        <v>43.36</v>
      </c>
      <c r="K85" s="637">
        <v>30.11</v>
      </c>
      <c r="L85" s="638">
        <f t="shared" si="24"/>
        <v>0.69441881918819193</v>
      </c>
      <c r="M85" s="637">
        <v>43.36</v>
      </c>
      <c r="N85" s="637">
        <v>30.11</v>
      </c>
      <c r="O85" s="661">
        <f t="shared" si="25"/>
        <v>0.69441881918819193</v>
      </c>
      <c r="P85" s="637">
        <v>5</v>
      </c>
      <c r="Q85" s="637">
        <v>43.4</v>
      </c>
      <c r="R85" s="895">
        <v>31.9</v>
      </c>
      <c r="S85" s="638">
        <f t="shared" si="19"/>
        <v>0.73502304147465436</v>
      </c>
      <c r="T85" s="701" t="str">
        <f t="shared" si="26"/>
        <v>75.3–11.5 ka</v>
      </c>
      <c r="V85" s="885">
        <f t="shared" si="20"/>
        <v>0</v>
      </c>
      <c r="W85" s="665">
        <f t="shared" si="21"/>
        <v>0</v>
      </c>
      <c r="X85" s="885">
        <f t="shared" si="22"/>
        <v>0</v>
      </c>
      <c r="Y85" s="669">
        <f t="shared" si="23"/>
        <v>0</v>
      </c>
      <c r="Z85" s="664"/>
    </row>
    <row r="86" spans="1:26" ht="15" customHeight="1">
      <c r="A86" s="636" t="s">
        <v>329</v>
      </c>
      <c r="B86" s="636" t="s">
        <v>1162</v>
      </c>
      <c r="C86" s="636" t="s">
        <v>331</v>
      </c>
      <c r="D86" s="637">
        <v>3</v>
      </c>
      <c r="E86" s="895">
        <v>104.01</v>
      </c>
      <c r="F86" s="895">
        <v>74.930000000000007</v>
      </c>
      <c r="G86" s="638">
        <f t="shared" si="18"/>
        <v>0.72041149889433709</v>
      </c>
      <c r="H86" s="663">
        <v>145.27000000000001</v>
      </c>
      <c r="I86" s="637">
        <v>31.83</v>
      </c>
      <c r="J86" s="637">
        <v>104.01</v>
      </c>
      <c r="K86" s="637">
        <v>74.930000000000007</v>
      </c>
      <c r="L86" s="638">
        <f t="shared" si="24"/>
        <v>0.72041149889433709</v>
      </c>
      <c r="M86" s="637">
        <v>104.01</v>
      </c>
      <c r="N86" s="637">
        <v>74.930000000000007</v>
      </c>
      <c r="O86" s="661">
        <f t="shared" si="25"/>
        <v>0.72041149889433709</v>
      </c>
      <c r="P86" s="637">
        <v>2</v>
      </c>
      <c r="Q86" s="637">
        <v>145.30000000000001</v>
      </c>
      <c r="R86" s="895">
        <v>39.299999999999997</v>
      </c>
      <c r="S86" s="638">
        <f t="shared" si="19"/>
        <v>0.27047487955953198</v>
      </c>
      <c r="T86" s="701" t="str">
        <f t="shared" si="26"/>
        <v>184.6–106.0 ka</v>
      </c>
      <c r="V86" s="885">
        <f t="shared" si="20"/>
        <v>41.260000000000005</v>
      </c>
      <c r="W86" s="665">
        <f t="shared" si="21"/>
        <v>0.28402285399600746</v>
      </c>
      <c r="X86" s="885">
        <f t="shared" si="22"/>
        <v>41.260000000000005</v>
      </c>
      <c r="Y86" s="669">
        <f t="shared" si="23"/>
        <v>0.28402285399600746</v>
      </c>
      <c r="Z86" s="664"/>
    </row>
    <row r="87" spans="1:26" ht="15" customHeight="1">
      <c r="A87" s="636" t="s">
        <v>755</v>
      </c>
      <c r="B87" s="636" t="s">
        <v>1847</v>
      </c>
      <c r="C87" s="636" t="s">
        <v>757</v>
      </c>
      <c r="D87" s="637">
        <v>7</v>
      </c>
      <c r="E87" s="895">
        <v>27.96</v>
      </c>
      <c r="F87" s="895">
        <v>11.32</v>
      </c>
      <c r="G87" s="638">
        <f t="shared" si="18"/>
        <v>0.40486409155937053</v>
      </c>
      <c r="H87" s="663">
        <v>25.17</v>
      </c>
      <c r="I87" s="637">
        <v>9.4</v>
      </c>
      <c r="J87" s="637">
        <v>27.96</v>
      </c>
      <c r="K87" s="637">
        <v>11.32</v>
      </c>
      <c r="L87" s="638">
        <f t="shared" si="24"/>
        <v>0.40486409155937053</v>
      </c>
      <c r="M87" s="637">
        <v>27.96</v>
      </c>
      <c r="N87" s="637">
        <v>11.32</v>
      </c>
      <c r="O87" s="661">
        <f t="shared" si="25"/>
        <v>0.40486409155937053</v>
      </c>
      <c r="P87" s="637">
        <v>6</v>
      </c>
      <c r="Q87" s="637">
        <v>25.2</v>
      </c>
      <c r="R87" s="895">
        <v>11.4</v>
      </c>
      <c r="S87" s="638">
        <f t="shared" si="19"/>
        <v>0.45238095238095238</v>
      </c>
      <c r="T87" s="701" t="str">
        <f t="shared" si="26"/>
        <v>36.6–13.8 ka</v>
      </c>
      <c r="V87" s="885">
        <f t="shared" si="20"/>
        <v>-2.7899999999999991</v>
      </c>
      <c r="W87" s="665">
        <f t="shared" si="21"/>
        <v>-0.11084624553039328</v>
      </c>
      <c r="X87" s="885">
        <f t="shared" si="22"/>
        <v>-2.7899999999999991</v>
      </c>
      <c r="Y87" s="669">
        <f t="shared" si="23"/>
        <v>-0.11084624553039328</v>
      </c>
      <c r="Z87" s="664"/>
    </row>
    <row r="88" spans="1:26" ht="15" customHeight="1">
      <c r="A88" s="636" t="s">
        <v>755</v>
      </c>
      <c r="B88" s="636" t="s">
        <v>1847</v>
      </c>
      <c r="C88" s="636" t="s">
        <v>759</v>
      </c>
      <c r="D88" s="637">
        <v>3</v>
      </c>
      <c r="E88" s="895">
        <v>23.09</v>
      </c>
      <c r="F88" s="895">
        <v>6.08</v>
      </c>
      <c r="G88" s="638">
        <f t="shared" si="18"/>
        <v>0.26331745344304897</v>
      </c>
      <c r="H88" s="663">
        <v>19.670000000000002</v>
      </c>
      <c r="I88" s="637">
        <v>1.97</v>
      </c>
      <c r="J88" s="637">
        <v>23.09</v>
      </c>
      <c r="K88" s="637">
        <v>6.08</v>
      </c>
      <c r="L88" s="638">
        <f t="shared" si="24"/>
        <v>0.26331745344304897</v>
      </c>
      <c r="M88" s="637">
        <v>23.09</v>
      </c>
      <c r="N88" s="637">
        <v>6.08</v>
      </c>
      <c r="O88" s="661">
        <f t="shared" si="25"/>
        <v>0.26331745344304897</v>
      </c>
      <c r="P88" s="637">
        <v>2</v>
      </c>
      <c r="Q88" s="637">
        <v>19.7</v>
      </c>
      <c r="R88" s="895">
        <v>3.2</v>
      </c>
      <c r="S88" s="638">
        <f t="shared" si="19"/>
        <v>0.16243654822335027</v>
      </c>
      <c r="T88" s="701" t="str">
        <f t="shared" si="26"/>
        <v>22.9–16.5 ka</v>
      </c>
      <c r="V88" s="885">
        <f t="shared" si="20"/>
        <v>-3.4199999999999982</v>
      </c>
      <c r="W88" s="665">
        <f t="shared" si="21"/>
        <v>-0.17386883579054388</v>
      </c>
      <c r="X88" s="885">
        <f t="shared" si="22"/>
        <v>-3.4199999999999982</v>
      </c>
      <c r="Y88" s="669">
        <f t="shared" si="23"/>
        <v>-0.17386883579054388</v>
      </c>
      <c r="Z88" s="664"/>
    </row>
    <row r="89" spans="1:26" ht="15" customHeight="1">
      <c r="A89" s="636" t="s">
        <v>761</v>
      </c>
      <c r="B89" s="636" t="s">
        <v>1301</v>
      </c>
      <c r="C89" s="636" t="s">
        <v>763</v>
      </c>
      <c r="D89" s="637">
        <v>3</v>
      </c>
      <c r="E89" s="895">
        <v>24.87</v>
      </c>
      <c r="F89" s="895">
        <v>1.05</v>
      </c>
      <c r="G89" s="638">
        <f t="shared" si="18"/>
        <v>4.2219541616405308E-2</v>
      </c>
      <c r="H89" s="663">
        <v>24.87</v>
      </c>
      <c r="I89" s="637">
        <v>1.05</v>
      </c>
      <c r="J89" s="637">
        <v>24.87</v>
      </c>
      <c r="K89" s="637">
        <v>1.05</v>
      </c>
      <c r="L89" s="638">
        <f t="shared" si="24"/>
        <v>4.2219541616405308E-2</v>
      </c>
      <c r="M89" s="637">
        <v>24.87</v>
      </c>
      <c r="N89" s="637">
        <v>1.05</v>
      </c>
      <c r="O89" s="661">
        <f t="shared" si="25"/>
        <v>4.2219541616405308E-2</v>
      </c>
      <c r="P89" s="637">
        <v>3</v>
      </c>
      <c r="Q89" s="637">
        <v>24.9</v>
      </c>
      <c r="R89" s="895">
        <v>4.9000000000000004</v>
      </c>
      <c r="S89" s="638">
        <f t="shared" si="19"/>
        <v>0.19678714859437754</v>
      </c>
      <c r="T89" s="701" t="str">
        <f t="shared" si="26"/>
        <v>29.8–20.0 ka</v>
      </c>
      <c r="V89" s="885">
        <f t="shared" si="20"/>
        <v>0</v>
      </c>
      <c r="W89" s="665">
        <f t="shared" si="21"/>
        <v>0</v>
      </c>
      <c r="X89" s="885">
        <f t="shared" si="22"/>
        <v>0</v>
      </c>
      <c r="Y89" s="669">
        <f t="shared" si="23"/>
        <v>0</v>
      </c>
      <c r="Z89" s="664"/>
    </row>
    <row r="90" spans="1:26" ht="15" customHeight="1">
      <c r="A90" s="636" t="s">
        <v>761</v>
      </c>
      <c r="B90" s="636" t="s">
        <v>1301</v>
      </c>
      <c r="C90" s="636" t="s">
        <v>765</v>
      </c>
      <c r="D90" s="637">
        <v>3</v>
      </c>
      <c r="E90" s="895">
        <v>32</v>
      </c>
      <c r="F90" s="895">
        <v>10.210000000000001</v>
      </c>
      <c r="G90" s="638">
        <f t="shared" si="18"/>
        <v>0.31906250000000003</v>
      </c>
      <c r="H90" s="663">
        <v>26.12</v>
      </c>
      <c r="I90" s="637">
        <v>0.74</v>
      </c>
      <c r="J90" s="637">
        <v>32</v>
      </c>
      <c r="K90" s="637">
        <v>10.210000000000001</v>
      </c>
      <c r="L90" s="638">
        <f t="shared" si="24"/>
        <v>0.31906250000000003</v>
      </c>
      <c r="M90" s="637">
        <v>32</v>
      </c>
      <c r="N90" s="637">
        <v>10.210000000000001</v>
      </c>
      <c r="O90" s="661">
        <f t="shared" si="25"/>
        <v>0.31906250000000003</v>
      </c>
      <c r="P90" s="637">
        <v>2</v>
      </c>
      <c r="Q90" s="637">
        <v>26.1</v>
      </c>
      <c r="R90" s="895">
        <v>4</v>
      </c>
      <c r="S90" s="638">
        <f t="shared" si="19"/>
        <v>0.1532567049808429</v>
      </c>
      <c r="T90" s="701" t="str">
        <f t="shared" si="26"/>
        <v>30.1–22.1 ka</v>
      </c>
      <c r="V90" s="885">
        <f t="shared" si="20"/>
        <v>-5.879999999999999</v>
      </c>
      <c r="W90" s="665">
        <f t="shared" si="21"/>
        <v>-0.22511485451761098</v>
      </c>
      <c r="X90" s="885">
        <f t="shared" si="22"/>
        <v>-5.879999999999999</v>
      </c>
      <c r="Y90" s="669">
        <f t="shared" si="23"/>
        <v>-0.22511485451761098</v>
      </c>
      <c r="Z90" s="664"/>
    </row>
    <row r="91" spans="1:26" ht="15" customHeight="1">
      <c r="A91" s="636" t="s">
        <v>761</v>
      </c>
      <c r="B91" s="636" t="s">
        <v>1323</v>
      </c>
      <c r="C91" s="636" t="s">
        <v>767</v>
      </c>
      <c r="D91" s="637">
        <v>4</v>
      </c>
      <c r="E91" s="895">
        <v>24.14</v>
      </c>
      <c r="F91" s="895">
        <v>6.68</v>
      </c>
      <c r="G91" s="638">
        <f t="shared" si="18"/>
        <v>0.27671913835956918</v>
      </c>
      <c r="H91" s="663">
        <v>20.86</v>
      </c>
      <c r="I91" s="637">
        <v>1.6</v>
      </c>
      <c r="J91" s="637">
        <v>24.14</v>
      </c>
      <c r="K91" s="637">
        <v>6.68</v>
      </c>
      <c r="L91" s="638">
        <f t="shared" si="24"/>
        <v>0.27671913835956918</v>
      </c>
      <c r="M91" s="637">
        <v>20.86</v>
      </c>
      <c r="N91" s="637">
        <v>1.6</v>
      </c>
      <c r="O91" s="661">
        <f t="shared" si="25"/>
        <v>7.6701821668264628E-2</v>
      </c>
      <c r="P91" s="637">
        <v>3</v>
      </c>
      <c r="Q91" s="637">
        <v>20.9</v>
      </c>
      <c r="R91" s="895">
        <v>4.0999999999999996</v>
      </c>
      <c r="S91" s="638">
        <f t="shared" si="19"/>
        <v>0.19617224880382775</v>
      </c>
      <c r="T91" s="701" t="str">
        <f t="shared" si="26"/>
        <v>25.0–16.8 ka</v>
      </c>
      <c r="V91" s="885">
        <f t="shared" si="20"/>
        <v>-3.2800000000000011</v>
      </c>
      <c r="W91" s="665">
        <f t="shared" si="21"/>
        <v>-0.15723873441994254</v>
      </c>
      <c r="X91" s="885">
        <f t="shared" si="22"/>
        <v>0</v>
      </c>
      <c r="Y91" s="669">
        <f t="shared" si="23"/>
        <v>0</v>
      </c>
      <c r="Z91" s="664"/>
    </row>
    <row r="92" spans="1:26" ht="15" customHeight="1">
      <c r="A92" s="636" t="s">
        <v>772</v>
      </c>
      <c r="B92" s="636" t="s">
        <v>1515</v>
      </c>
      <c r="C92" s="636" t="s">
        <v>776</v>
      </c>
      <c r="D92" s="637">
        <v>8</v>
      </c>
      <c r="E92" s="895">
        <v>17.440000000000001</v>
      </c>
      <c r="F92" s="895">
        <v>1.85</v>
      </c>
      <c r="G92" s="638">
        <f t="shared" si="18"/>
        <v>0.10607798165137615</v>
      </c>
      <c r="H92" s="663">
        <v>17.440000000000001</v>
      </c>
      <c r="I92" s="637">
        <v>1.85</v>
      </c>
      <c r="J92" s="637">
        <v>17.440000000000001</v>
      </c>
      <c r="K92" s="637">
        <v>1.85</v>
      </c>
      <c r="L92" s="638">
        <f t="shared" si="24"/>
        <v>0.10607798165137615</v>
      </c>
      <c r="M92" s="637">
        <v>17.440000000000001</v>
      </c>
      <c r="N92" s="637">
        <v>1.85</v>
      </c>
      <c r="O92" s="661">
        <f t="shared" si="25"/>
        <v>0.10607798165137615</v>
      </c>
      <c r="P92" s="637">
        <v>8</v>
      </c>
      <c r="Q92" s="637">
        <v>17.399999999999999</v>
      </c>
      <c r="R92" s="895">
        <v>4.9000000000000004</v>
      </c>
      <c r="S92" s="638">
        <f t="shared" si="19"/>
        <v>0.2816091954022989</v>
      </c>
      <c r="T92" s="701" t="str">
        <f t="shared" si="26"/>
        <v>22.3–12.5 ka</v>
      </c>
      <c r="V92" s="885">
        <f t="shared" si="20"/>
        <v>0</v>
      </c>
      <c r="W92" s="665">
        <f t="shared" si="21"/>
        <v>0</v>
      </c>
      <c r="X92" s="885">
        <f t="shared" si="22"/>
        <v>0</v>
      </c>
      <c r="Y92" s="669">
        <f t="shared" si="23"/>
        <v>0</v>
      </c>
      <c r="Z92" s="664"/>
    </row>
    <row r="93" spans="1:26" ht="15" customHeight="1">
      <c r="A93" s="636" t="s">
        <v>772</v>
      </c>
      <c r="B93" s="636" t="s">
        <v>1515</v>
      </c>
      <c r="C93" s="636" t="s">
        <v>774</v>
      </c>
      <c r="D93" s="637">
        <v>14</v>
      </c>
      <c r="E93" s="895">
        <v>44.6</v>
      </c>
      <c r="F93" s="895">
        <v>12.92</v>
      </c>
      <c r="G93" s="638">
        <f t="shared" si="18"/>
        <v>0.28968609865470851</v>
      </c>
      <c r="H93" s="663">
        <v>46.53</v>
      </c>
      <c r="I93" s="637">
        <v>11.15</v>
      </c>
      <c r="J93" s="637">
        <v>44.6</v>
      </c>
      <c r="K93" s="637">
        <v>12.92</v>
      </c>
      <c r="L93" s="638">
        <f t="shared" si="24"/>
        <v>0.28968609865470851</v>
      </c>
      <c r="M93" s="637">
        <v>44.6</v>
      </c>
      <c r="N93" s="637">
        <v>12.92</v>
      </c>
      <c r="O93" s="661">
        <f t="shared" si="25"/>
        <v>0.28968609865470851</v>
      </c>
      <c r="P93" s="637">
        <v>13</v>
      </c>
      <c r="Q93" s="637">
        <v>46.5</v>
      </c>
      <c r="R93" s="895">
        <v>19.2</v>
      </c>
      <c r="S93" s="638">
        <f t="shared" si="19"/>
        <v>0.41290322580645161</v>
      </c>
      <c r="T93" s="701" t="str">
        <f t="shared" si="26"/>
        <v>65.7–27.3 ka</v>
      </c>
      <c r="V93" s="885">
        <f t="shared" si="20"/>
        <v>1.9299999999999997</v>
      </c>
      <c r="W93" s="665">
        <f t="shared" si="21"/>
        <v>4.1478615946701047E-2</v>
      </c>
      <c r="X93" s="885">
        <f t="shared" si="22"/>
        <v>1.9299999999999997</v>
      </c>
      <c r="Y93" s="669">
        <f t="shared" si="23"/>
        <v>4.1478615946701047E-2</v>
      </c>
      <c r="Z93" s="664"/>
    </row>
    <row r="94" spans="1:26" ht="15" customHeight="1">
      <c r="A94" s="636" t="s">
        <v>772</v>
      </c>
      <c r="B94" s="636" t="s">
        <v>1515</v>
      </c>
      <c r="C94" s="636" t="s">
        <v>1801</v>
      </c>
      <c r="D94" s="637">
        <v>7</v>
      </c>
      <c r="E94" s="895">
        <v>68.39</v>
      </c>
      <c r="F94" s="895">
        <v>91.16</v>
      </c>
      <c r="G94" s="638">
        <f t="shared" si="18"/>
        <v>1.332943412779646</v>
      </c>
      <c r="H94" s="663">
        <v>34.049999999999997</v>
      </c>
      <c r="I94" s="637">
        <v>8.2799999999999994</v>
      </c>
      <c r="J94" s="637">
        <v>34.049999999999997</v>
      </c>
      <c r="K94" s="637">
        <v>8.2799999999999994</v>
      </c>
      <c r="L94" s="638">
        <f t="shared" si="24"/>
        <v>0.24317180616740089</v>
      </c>
      <c r="M94" s="637">
        <v>34.049999999999997</v>
      </c>
      <c r="N94" s="637">
        <v>8.2799999999999994</v>
      </c>
      <c r="O94" s="661">
        <f t="shared" si="25"/>
        <v>0.24317180616740089</v>
      </c>
      <c r="P94" s="637">
        <v>6</v>
      </c>
      <c r="Q94" s="637">
        <v>34.1</v>
      </c>
      <c r="R94" s="895">
        <v>11.3</v>
      </c>
      <c r="S94" s="638">
        <f t="shared" si="19"/>
        <v>0.33137829912023459</v>
      </c>
      <c r="T94" s="701" t="str">
        <f t="shared" si="26"/>
        <v>45.4–22.8 ka</v>
      </c>
      <c r="V94" s="885">
        <f t="shared" si="20"/>
        <v>0</v>
      </c>
      <c r="W94" s="665">
        <f t="shared" si="21"/>
        <v>0</v>
      </c>
      <c r="X94" s="885">
        <f t="shared" si="22"/>
        <v>0</v>
      </c>
      <c r="Y94" s="669">
        <f t="shared" si="23"/>
        <v>0</v>
      </c>
      <c r="Z94" s="664"/>
    </row>
    <row r="95" spans="1:26" ht="15" customHeight="1">
      <c r="A95" s="636" t="s">
        <v>781</v>
      </c>
      <c r="B95" s="636" t="s">
        <v>1974</v>
      </c>
      <c r="C95" s="636" t="s">
        <v>1975</v>
      </c>
      <c r="D95" s="637">
        <v>4</v>
      </c>
      <c r="E95" s="895">
        <v>10.67</v>
      </c>
      <c r="F95" s="895">
        <v>9.92</v>
      </c>
      <c r="G95" s="638">
        <f t="shared" si="18"/>
        <v>0.92970946579194003</v>
      </c>
      <c r="H95" s="663">
        <v>10.67</v>
      </c>
      <c r="I95" s="637">
        <v>9.92</v>
      </c>
      <c r="J95" s="637">
        <v>10.67</v>
      </c>
      <c r="K95" s="637">
        <v>9.92</v>
      </c>
      <c r="L95" s="638">
        <f t="shared" si="24"/>
        <v>0.92970946579194003</v>
      </c>
      <c r="M95" s="637">
        <v>10.67</v>
      </c>
      <c r="N95" s="637">
        <v>9.92</v>
      </c>
      <c r="O95" s="661">
        <f t="shared" si="25"/>
        <v>0.92970946579194003</v>
      </c>
      <c r="P95" s="637">
        <v>4</v>
      </c>
      <c r="Q95" s="637">
        <v>10.7</v>
      </c>
      <c r="R95" s="895">
        <v>10.199999999999999</v>
      </c>
      <c r="S95" s="638">
        <f t="shared" si="19"/>
        <v>0.95327102803738317</v>
      </c>
      <c r="T95" s="701" t="str">
        <f t="shared" si="26"/>
        <v>20.9–0.5 ka</v>
      </c>
      <c r="V95" s="885">
        <f t="shared" si="20"/>
        <v>0</v>
      </c>
      <c r="W95" s="665">
        <f t="shared" si="21"/>
        <v>0</v>
      </c>
      <c r="X95" s="885">
        <f t="shared" si="22"/>
        <v>0</v>
      </c>
      <c r="Y95" s="669">
        <f t="shared" si="23"/>
        <v>0</v>
      </c>
      <c r="Z95" s="664"/>
    </row>
    <row r="96" spans="1:26" ht="15" customHeight="1">
      <c r="A96" s="636" t="s">
        <v>781</v>
      </c>
      <c r="B96" s="636" t="s">
        <v>1974</v>
      </c>
      <c r="C96" s="636" t="s">
        <v>785</v>
      </c>
      <c r="D96" s="637">
        <v>3</v>
      </c>
      <c r="E96" s="895">
        <v>17.07</v>
      </c>
      <c r="F96" s="895">
        <v>7.85</v>
      </c>
      <c r="G96" s="638">
        <f t="shared" si="18"/>
        <v>0.45987111892208549</v>
      </c>
      <c r="H96" s="663">
        <v>21.59</v>
      </c>
      <c r="I96" s="637">
        <v>0.9</v>
      </c>
      <c r="J96" s="637">
        <v>17.07</v>
      </c>
      <c r="K96" s="637">
        <v>7.85</v>
      </c>
      <c r="L96" s="638">
        <f t="shared" si="24"/>
        <v>0.45987111892208549</v>
      </c>
      <c r="M96" s="637">
        <v>17.07</v>
      </c>
      <c r="N96" s="637">
        <v>7.85</v>
      </c>
      <c r="O96" s="661">
        <f t="shared" si="25"/>
        <v>0.45987111892208549</v>
      </c>
      <c r="P96" s="637">
        <v>2</v>
      </c>
      <c r="Q96" s="637">
        <v>21.6</v>
      </c>
      <c r="R96" s="895">
        <v>2.9</v>
      </c>
      <c r="S96" s="638">
        <f t="shared" si="19"/>
        <v>0.13425925925925924</v>
      </c>
      <c r="T96" s="701" t="str">
        <f t="shared" si="26"/>
        <v>24.5–18.7 ka</v>
      </c>
      <c r="V96" s="885">
        <f t="shared" si="20"/>
        <v>4.5199999999999996</v>
      </c>
      <c r="W96" s="665">
        <f t="shared" si="21"/>
        <v>0.20935618341824916</v>
      </c>
      <c r="X96" s="885">
        <f t="shared" si="22"/>
        <v>4.5199999999999996</v>
      </c>
      <c r="Y96" s="669">
        <f t="shared" si="23"/>
        <v>0.20935618341824916</v>
      </c>
      <c r="Z96" s="664"/>
    </row>
    <row r="97" spans="1:26" ht="15" customHeight="1">
      <c r="A97" s="636" t="s">
        <v>781</v>
      </c>
      <c r="B97" s="636" t="s">
        <v>1974</v>
      </c>
      <c r="C97" s="636" t="s">
        <v>787</v>
      </c>
      <c r="D97" s="637">
        <v>3</v>
      </c>
      <c r="E97" s="895">
        <v>13.3</v>
      </c>
      <c r="F97" s="895">
        <v>5.91</v>
      </c>
      <c r="G97" s="638">
        <f t="shared" si="18"/>
        <v>0.44436090225563907</v>
      </c>
      <c r="H97" s="663">
        <v>16.690000000000001</v>
      </c>
      <c r="I97" s="637">
        <v>1.1200000000000001</v>
      </c>
      <c r="J97" s="637">
        <v>13.3</v>
      </c>
      <c r="K97" s="637">
        <v>5.91</v>
      </c>
      <c r="L97" s="638">
        <f t="shared" si="24"/>
        <v>0.44436090225563907</v>
      </c>
      <c r="M97" s="637">
        <v>13.3</v>
      </c>
      <c r="N97" s="637">
        <v>5.91</v>
      </c>
      <c r="O97" s="661">
        <f t="shared" si="25"/>
        <v>0.44436090225563907</v>
      </c>
      <c r="P97" s="637">
        <v>2</v>
      </c>
      <c r="Q97" s="637">
        <v>16.7</v>
      </c>
      <c r="R97" s="895">
        <v>2.4</v>
      </c>
      <c r="S97" s="638">
        <f t="shared" si="19"/>
        <v>0.1437125748502994</v>
      </c>
      <c r="T97" s="701" t="str">
        <f t="shared" si="26"/>
        <v>19.1–14.3 ka</v>
      </c>
      <c r="V97" s="885">
        <f t="shared" si="20"/>
        <v>3.3900000000000006</v>
      </c>
      <c r="W97" s="665">
        <f t="shared" si="21"/>
        <v>0.2031156381066507</v>
      </c>
      <c r="X97" s="885">
        <f t="shared" si="22"/>
        <v>3.3900000000000006</v>
      </c>
      <c r="Y97" s="669">
        <f t="shared" si="23"/>
        <v>0.2031156381066507</v>
      </c>
      <c r="Z97" s="664"/>
    </row>
    <row r="98" spans="1:26" ht="15" customHeight="1">
      <c r="A98" s="636" t="s">
        <v>187</v>
      </c>
      <c r="B98" s="636" t="s">
        <v>942</v>
      </c>
      <c r="C98" s="636" t="s">
        <v>193</v>
      </c>
      <c r="D98" s="637">
        <v>3</v>
      </c>
      <c r="E98" s="895">
        <v>18.53</v>
      </c>
      <c r="F98" s="895">
        <v>0.38</v>
      </c>
      <c r="G98" s="638">
        <f t="shared" si="18"/>
        <v>2.0507285483000539E-2</v>
      </c>
      <c r="H98" s="663">
        <v>18.53</v>
      </c>
      <c r="I98" s="637">
        <v>0.38</v>
      </c>
      <c r="J98" s="637">
        <v>18.53</v>
      </c>
      <c r="K98" s="637">
        <v>0.38</v>
      </c>
      <c r="L98" s="638">
        <f t="shared" si="24"/>
        <v>2.0507285483000539E-2</v>
      </c>
      <c r="M98" s="637">
        <v>18.53</v>
      </c>
      <c r="N98" s="637">
        <v>0.38</v>
      </c>
      <c r="O98" s="661">
        <f t="shared" si="25"/>
        <v>2.0507285483000539E-2</v>
      </c>
      <c r="P98" s="637">
        <v>3</v>
      </c>
      <c r="Q98" s="637">
        <v>18.5</v>
      </c>
      <c r="R98" s="895">
        <v>2.9</v>
      </c>
      <c r="S98" s="638">
        <f t="shared" si="19"/>
        <v>0.15675675675675677</v>
      </c>
      <c r="T98" s="701" t="str">
        <f t="shared" si="26"/>
        <v>21.4–15.6 ka</v>
      </c>
      <c r="V98" s="885">
        <f t="shared" si="20"/>
        <v>0</v>
      </c>
      <c r="W98" s="665">
        <f t="shared" si="21"/>
        <v>0</v>
      </c>
      <c r="X98" s="885">
        <f t="shared" si="22"/>
        <v>0</v>
      </c>
      <c r="Y98" s="669">
        <f t="shared" si="23"/>
        <v>0</v>
      </c>
      <c r="Z98" s="664"/>
    </row>
    <row r="99" spans="1:26" ht="15" customHeight="1">
      <c r="A99" s="636" t="s">
        <v>187</v>
      </c>
      <c r="B99" s="636" t="s">
        <v>942</v>
      </c>
      <c r="C99" s="636" t="s">
        <v>189</v>
      </c>
      <c r="D99" s="637">
        <v>3</v>
      </c>
      <c r="E99" s="895">
        <v>17.82</v>
      </c>
      <c r="F99" s="895">
        <v>5.57</v>
      </c>
      <c r="G99" s="638">
        <f t="shared" si="18"/>
        <v>0.31257014590347926</v>
      </c>
      <c r="H99" s="663">
        <v>21.04</v>
      </c>
      <c r="I99" s="637">
        <v>0.05</v>
      </c>
      <c r="J99" s="637">
        <v>17.82</v>
      </c>
      <c r="K99" s="637">
        <v>5.57</v>
      </c>
      <c r="L99" s="638">
        <f t="shared" si="24"/>
        <v>0.31257014590347926</v>
      </c>
      <c r="M99" s="637">
        <v>17.82</v>
      </c>
      <c r="N99" s="637">
        <v>5.57</v>
      </c>
      <c r="O99" s="661">
        <f t="shared" si="25"/>
        <v>0.31257014590347926</v>
      </c>
      <c r="P99" s="637">
        <v>2</v>
      </c>
      <c r="Q99" s="637">
        <v>21</v>
      </c>
      <c r="R99" s="895">
        <v>2.6</v>
      </c>
      <c r="S99" s="638">
        <f t="shared" si="19"/>
        <v>0.12380952380952381</v>
      </c>
      <c r="T99" s="701" t="str">
        <f t="shared" si="26"/>
        <v>23.6–18.4 ka</v>
      </c>
      <c r="V99" s="885">
        <f t="shared" si="20"/>
        <v>3.2199999999999989</v>
      </c>
      <c r="W99" s="665">
        <f t="shared" si="21"/>
        <v>0.15304182509505698</v>
      </c>
      <c r="X99" s="885">
        <f t="shared" si="22"/>
        <v>3.2199999999999989</v>
      </c>
      <c r="Y99" s="669">
        <f t="shared" si="23"/>
        <v>0.15304182509505698</v>
      </c>
      <c r="Z99" s="664"/>
    </row>
    <row r="100" spans="1:26" ht="15" customHeight="1">
      <c r="A100" s="636" t="s">
        <v>187</v>
      </c>
      <c r="B100" s="636" t="s">
        <v>942</v>
      </c>
      <c r="C100" s="636" t="s">
        <v>955</v>
      </c>
      <c r="D100" s="637">
        <v>3</v>
      </c>
      <c r="E100" s="895">
        <v>105.58</v>
      </c>
      <c r="F100" s="895">
        <v>123.02</v>
      </c>
      <c r="G100" s="638">
        <f t="shared" si="18"/>
        <v>1.1651827997726842</v>
      </c>
      <c r="H100" s="663">
        <v>34.96</v>
      </c>
      <c r="I100" s="637">
        <v>18.5</v>
      </c>
      <c r="J100" s="637">
        <v>105.58</v>
      </c>
      <c r="K100" s="637">
        <v>123.02</v>
      </c>
      <c r="L100" s="638">
        <f t="shared" si="24"/>
        <v>1.1651827997726842</v>
      </c>
      <c r="M100" s="637">
        <v>105.58</v>
      </c>
      <c r="N100" s="637">
        <v>123.02</v>
      </c>
      <c r="O100" s="661">
        <f t="shared" si="25"/>
        <v>1.1651827997726842</v>
      </c>
      <c r="P100" s="637">
        <v>2</v>
      </c>
      <c r="Q100" s="637">
        <v>35</v>
      </c>
      <c r="R100" s="895">
        <v>19.100000000000001</v>
      </c>
      <c r="S100" s="638">
        <f t="shared" si="19"/>
        <v>0.54571428571428571</v>
      </c>
      <c r="T100" s="701" t="str">
        <f t="shared" si="26"/>
        <v>54.1–15.9 ka</v>
      </c>
      <c r="V100" s="885">
        <f t="shared" si="20"/>
        <v>-70.62</v>
      </c>
      <c r="W100" s="665">
        <f t="shared" si="21"/>
        <v>-2.0200228832951947</v>
      </c>
      <c r="X100" s="885">
        <f t="shared" si="22"/>
        <v>-70.62</v>
      </c>
      <c r="Y100" s="669">
        <f t="shared" si="23"/>
        <v>-2.0200228832951947</v>
      </c>
      <c r="Z100" s="664"/>
    </row>
    <row r="101" spans="1:26" ht="15" customHeight="1">
      <c r="A101" s="636" t="s">
        <v>187</v>
      </c>
      <c r="B101" s="636" t="s">
        <v>942</v>
      </c>
      <c r="C101" s="636" t="s">
        <v>962</v>
      </c>
      <c r="D101" s="637">
        <v>3</v>
      </c>
      <c r="E101" s="895">
        <v>50.1</v>
      </c>
      <c r="F101" s="895">
        <v>28.97</v>
      </c>
      <c r="G101" s="638">
        <f t="shared" si="18"/>
        <v>0.57824351297405185</v>
      </c>
      <c r="H101" s="663">
        <v>66.75</v>
      </c>
      <c r="I101" s="637">
        <v>4.04</v>
      </c>
      <c r="J101" s="637">
        <v>50.1</v>
      </c>
      <c r="K101" s="637">
        <v>28.97</v>
      </c>
      <c r="L101" s="638">
        <f t="shared" si="24"/>
        <v>0.57824351297405185</v>
      </c>
      <c r="M101" s="637">
        <v>50.1</v>
      </c>
      <c r="N101" s="637">
        <v>28.97</v>
      </c>
      <c r="O101" s="661">
        <f t="shared" si="25"/>
        <v>0.57824351297405185</v>
      </c>
      <c r="P101" s="637">
        <v>2</v>
      </c>
      <c r="Q101" s="637">
        <v>66.8</v>
      </c>
      <c r="R101" s="895">
        <v>9.1999999999999993</v>
      </c>
      <c r="S101" s="638">
        <f t="shared" si="19"/>
        <v>0.1377245508982036</v>
      </c>
      <c r="T101" s="701" t="str">
        <f t="shared" si="26"/>
        <v>76.0–57.6 ka</v>
      </c>
      <c r="V101" s="885">
        <f t="shared" si="20"/>
        <v>16.649999999999999</v>
      </c>
      <c r="W101" s="665">
        <f t="shared" si="21"/>
        <v>0.24943820224719099</v>
      </c>
      <c r="X101" s="885">
        <f t="shared" si="22"/>
        <v>16.649999999999999</v>
      </c>
      <c r="Y101" s="669">
        <f t="shared" si="23"/>
        <v>0.24943820224719099</v>
      </c>
      <c r="Z101" s="664"/>
    </row>
    <row r="102" spans="1:26" ht="15" customHeight="1">
      <c r="A102" s="636" t="s">
        <v>533</v>
      </c>
      <c r="B102" s="636" t="s">
        <v>175</v>
      </c>
      <c r="C102" s="636" t="s">
        <v>535</v>
      </c>
      <c r="D102" s="637">
        <v>3</v>
      </c>
      <c r="E102" s="895">
        <v>87.26</v>
      </c>
      <c r="F102" s="895">
        <v>5.39</v>
      </c>
      <c r="G102" s="638">
        <f t="shared" si="18"/>
        <v>6.1769424707769874E-2</v>
      </c>
      <c r="H102" s="663">
        <v>90.21</v>
      </c>
      <c r="I102" s="637">
        <v>2.4700000000000002</v>
      </c>
      <c r="J102" s="637">
        <v>87.26</v>
      </c>
      <c r="K102" s="637">
        <v>5.39</v>
      </c>
      <c r="L102" s="638">
        <f t="shared" si="24"/>
        <v>6.1769424707769874E-2</v>
      </c>
      <c r="M102" s="637">
        <v>87.26</v>
      </c>
      <c r="N102" s="637">
        <v>5.39</v>
      </c>
      <c r="O102" s="661">
        <f t="shared" si="25"/>
        <v>6.1769424707769874E-2</v>
      </c>
      <c r="P102" s="637">
        <v>2</v>
      </c>
      <c r="Q102" s="637">
        <v>90.2</v>
      </c>
      <c r="R102" s="895">
        <v>12</v>
      </c>
      <c r="S102" s="638">
        <f t="shared" si="19"/>
        <v>0.13303769401330376</v>
      </c>
      <c r="T102" s="701" t="str">
        <f t="shared" si="26"/>
        <v>102.2–78.2 ka</v>
      </c>
      <c r="V102" s="885">
        <f t="shared" si="20"/>
        <v>2.9499999999999886</v>
      </c>
      <c r="W102" s="665">
        <f t="shared" si="21"/>
        <v>3.2701474337656453E-2</v>
      </c>
      <c r="X102" s="885">
        <f t="shared" si="22"/>
        <v>2.9499999999999886</v>
      </c>
      <c r="Y102" s="669">
        <f t="shared" si="23"/>
        <v>3.2701474337656453E-2</v>
      </c>
      <c r="Z102" s="664"/>
    </row>
    <row r="103" spans="1:26" ht="15" customHeight="1">
      <c r="A103" s="636" t="s">
        <v>541</v>
      </c>
      <c r="B103" s="636" t="s">
        <v>175</v>
      </c>
      <c r="C103" s="636" t="s">
        <v>1299</v>
      </c>
      <c r="D103" s="637">
        <v>4</v>
      </c>
      <c r="E103" s="895">
        <v>4.17</v>
      </c>
      <c r="F103" s="895">
        <v>4.82</v>
      </c>
      <c r="G103" s="638">
        <f t="shared" si="18"/>
        <v>1.155875299760192</v>
      </c>
      <c r="H103" s="663">
        <v>2.29</v>
      </c>
      <c r="I103" s="637">
        <v>3.7</v>
      </c>
      <c r="J103" s="637">
        <v>4.17</v>
      </c>
      <c r="K103" s="637">
        <v>4.82</v>
      </c>
      <c r="L103" s="638">
        <f t="shared" si="24"/>
        <v>1.155875299760192</v>
      </c>
      <c r="M103" s="637">
        <v>4.17</v>
      </c>
      <c r="N103" s="637">
        <v>4.82</v>
      </c>
      <c r="O103" s="661">
        <f t="shared" si="25"/>
        <v>1.155875299760192</v>
      </c>
      <c r="P103" s="637">
        <v>3</v>
      </c>
      <c r="Q103" s="637">
        <v>2.2999999999999998</v>
      </c>
      <c r="R103" s="895">
        <v>3.8</v>
      </c>
      <c r="S103" s="638">
        <f t="shared" si="19"/>
        <v>1.6521739130434783</v>
      </c>
      <c r="T103" s="701" t="str">
        <f t="shared" si="26"/>
        <v>6.1–-1.5 ka</v>
      </c>
      <c r="V103" s="885">
        <f t="shared" si="20"/>
        <v>-1.88</v>
      </c>
      <c r="W103" s="665">
        <f t="shared" si="21"/>
        <v>-0.82096069868995625</v>
      </c>
      <c r="X103" s="885">
        <f t="shared" si="22"/>
        <v>-1.88</v>
      </c>
      <c r="Y103" s="669">
        <f t="shared" si="23"/>
        <v>-0.82096069868995625</v>
      </c>
      <c r="Z103" s="664"/>
    </row>
    <row r="104" spans="1:26" ht="15" customHeight="1">
      <c r="A104" s="636" t="s">
        <v>2219</v>
      </c>
      <c r="B104" s="636" t="s">
        <v>1974</v>
      </c>
      <c r="C104" s="636" t="s">
        <v>1996</v>
      </c>
      <c r="D104" s="637">
        <v>4</v>
      </c>
      <c r="E104" s="895">
        <v>5.49</v>
      </c>
      <c r="F104" s="895">
        <v>7.52</v>
      </c>
      <c r="G104" s="638">
        <f t="shared" si="18"/>
        <v>1.3697632058287794</v>
      </c>
      <c r="H104" s="663">
        <v>1.96</v>
      </c>
      <c r="I104" s="637">
        <v>3.21</v>
      </c>
      <c r="J104" s="637">
        <v>5.49</v>
      </c>
      <c r="K104" s="637">
        <v>7.52</v>
      </c>
      <c r="L104" s="638">
        <f t="shared" si="24"/>
        <v>1.3697632058287794</v>
      </c>
      <c r="M104" s="637">
        <v>1.96</v>
      </c>
      <c r="N104" s="637">
        <v>3.21</v>
      </c>
      <c r="O104" s="661">
        <f t="shared" si="25"/>
        <v>1.6377551020408163</v>
      </c>
      <c r="P104" s="637">
        <v>3</v>
      </c>
      <c r="Q104" s="637">
        <v>2</v>
      </c>
      <c r="R104" s="895">
        <v>3.3</v>
      </c>
      <c r="S104" s="638">
        <f t="shared" si="19"/>
        <v>1.65</v>
      </c>
      <c r="T104" s="701" t="str">
        <f t="shared" si="26"/>
        <v>5.3–-1.3 ka</v>
      </c>
      <c r="V104" s="885">
        <f t="shared" si="20"/>
        <v>-3.5300000000000002</v>
      </c>
      <c r="W104" s="665">
        <f t="shared" si="21"/>
        <v>-1.8010204081632655</v>
      </c>
      <c r="X104" s="885">
        <f t="shared" si="22"/>
        <v>0</v>
      </c>
      <c r="Y104" s="669">
        <f t="shared" si="23"/>
        <v>0</v>
      </c>
      <c r="Z104" s="664"/>
    </row>
    <row r="105" spans="1:26" ht="15" customHeight="1">
      <c r="A105" s="636" t="s">
        <v>2219</v>
      </c>
      <c r="B105" s="636" t="s">
        <v>1974</v>
      </c>
      <c r="C105" s="636" t="s">
        <v>2005</v>
      </c>
      <c r="D105" s="637">
        <v>4</v>
      </c>
      <c r="E105" s="895">
        <v>0.24</v>
      </c>
      <c r="F105" s="895">
        <v>0.06</v>
      </c>
      <c r="G105" s="638">
        <f t="shared" si="18"/>
        <v>0.25</v>
      </c>
      <c r="H105" s="663">
        <v>0.24</v>
      </c>
      <c r="I105" s="637">
        <v>0.06</v>
      </c>
      <c r="J105" s="637">
        <v>0.24</v>
      </c>
      <c r="K105" s="637">
        <v>0.06</v>
      </c>
      <c r="L105" s="638">
        <f t="shared" si="24"/>
        <v>0.25</v>
      </c>
      <c r="M105" s="637">
        <v>0.24</v>
      </c>
      <c r="N105" s="637">
        <v>0.06</v>
      </c>
      <c r="O105" s="661">
        <f t="shared" si="25"/>
        <v>0.25</v>
      </c>
      <c r="P105" s="637">
        <v>4</v>
      </c>
      <c r="Q105" s="637">
        <v>0.2</v>
      </c>
      <c r="R105" s="895">
        <v>0.1</v>
      </c>
      <c r="S105" s="638">
        <f t="shared" si="19"/>
        <v>0.5</v>
      </c>
      <c r="T105" s="701" t="str">
        <f t="shared" si="26"/>
        <v>0.3–0.1 ka</v>
      </c>
      <c r="V105" s="885">
        <f t="shared" si="20"/>
        <v>0</v>
      </c>
      <c r="W105" s="665">
        <f t="shared" si="21"/>
        <v>0</v>
      </c>
      <c r="X105" s="885">
        <f t="shared" si="22"/>
        <v>0</v>
      </c>
      <c r="Y105" s="669">
        <f t="shared" si="23"/>
        <v>0</v>
      </c>
      <c r="Z105" s="664"/>
    </row>
    <row r="106" spans="1:26" ht="15" customHeight="1">
      <c r="A106" s="636" t="s">
        <v>1483</v>
      </c>
      <c r="B106" s="636" t="s">
        <v>1191</v>
      </c>
      <c r="C106" s="636" t="s">
        <v>1484</v>
      </c>
      <c r="D106" s="637">
        <v>5</v>
      </c>
      <c r="E106" s="895">
        <v>2.1</v>
      </c>
      <c r="F106" s="895">
        <v>2.12</v>
      </c>
      <c r="G106" s="638">
        <f t="shared" si="18"/>
        <v>1.0095238095238095</v>
      </c>
      <c r="H106" s="663">
        <v>1.3</v>
      </c>
      <c r="I106" s="637">
        <v>1.29</v>
      </c>
      <c r="J106" s="637">
        <v>2.1</v>
      </c>
      <c r="K106" s="637">
        <v>2.12</v>
      </c>
      <c r="L106" s="638">
        <f t="shared" si="24"/>
        <v>1.0095238095238095</v>
      </c>
      <c r="M106" s="637">
        <v>1.3</v>
      </c>
      <c r="N106" s="637">
        <v>1.29</v>
      </c>
      <c r="O106" s="661">
        <f t="shared" si="25"/>
        <v>0.99230769230769234</v>
      </c>
      <c r="P106" s="637">
        <v>4</v>
      </c>
      <c r="Q106" s="637">
        <v>1.3</v>
      </c>
      <c r="R106" s="895">
        <v>1.3</v>
      </c>
      <c r="S106" s="638">
        <f t="shared" si="19"/>
        <v>1</v>
      </c>
      <c r="T106" s="701" t="str">
        <f t="shared" si="26"/>
        <v>2.6–0.0 ka</v>
      </c>
      <c r="V106" s="885">
        <f t="shared" si="20"/>
        <v>-0.8</v>
      </c>
      <c r="W106" s="665">
        <f t="shared" si="21"/>
        <v>-0.61538461538461542</v>
      </c>
      <c r="X106" s="885">
        <f t="shared" si="22"/>
        <v>0</v>
      </c>
      <c r="Y106" s="669">
        <f t="shared" si="23"/>
        <v>0</v>
      </c>
      <c r="Z106" s="664"/>
    </row>
    <row r="107" spans="1:26" ht="15" customHeight="1">
      <c r="A107" s="636" t="s">
        <v>1483</v>
      </c>
      <c r="B107" s="636" t="s">
        <v>1191</v>
      </c>
      <c r="C107" s="636" t="s">
        <v>1495</v>
      </c>
      <c r="D107" s="637">
        <v>5</v>
      </c>
      <c r="E107" s="895">
        <v>14.49</v>
      </c>
      <c r="F107" s="895">
        <v>3.41</v>
      </c>
      <c r="G107" s="638">
        <f t="shared" si="18"/>
        <v>0.23533471359558317</v>
      </c>
      <c r="H107" s="663">
        <v>15.65</v>
      </c>
      <c r="I107" s="637">
        <v>2.5499999999999998</v>
      </c>
      <c r="J107" s="637">
        <v>14.49</v>
      </c>
      <c r="K107" s="637">
        <v>3.41</v>
      </c>
      <c r="L107" s="638">
        <f t="shared" si="24"/>
        <v>0.23533471359558317</v>
      </c>
      <c r="M107" s="637">
        <v>14.49</v>
      </c>
      <c r="N107" s="637">
        <v>3.41</v>
      </c>
      <c r="O107" s="661">
        <f t="shared" si="25"/>
        <v>0.23533471359558317</v>
      </c>
      <c r="P107" s="637">
        <v>4</v>
      </c>
      <c r="Q107" s="637">
        <v>15.7</v>
      </c>
      <c r="R107" s="895">
        <v>3.8</v>
      </c>
      <c r="S107" s="638">
        <f t="shared" si="19"/>
        <v>0.24203821656050956</v>
      </c>
      <c r="T107" s="701" t="str">
        <f t="shared" si="26"/>
        <v>19.5–11.9 ka</v>
      </c>
      <c r="V107" s="885">
        <f t="shared" si="20"/>
        <v>1.1600000000000001</v>
      </c>
      <c r="W107" s="665">
        <f t="shared" si="21"/>
        <v>7.412140575079873E-2</v>
      </c>
      <c r="X107" s="885">
        <f t="shared" si="22"/>
        <v>1.1600000000000001</v>
      </c>
      <c r="Y107" s="669">
        <f t="shared" si="23"/>
        <v>7.412140575079873E-2</v>
      </c>
      <c r="Z107" s="664"/>
    </row>
    <row r="108" spans="1:26" ht="15" customHeight="1">
      <c r="A108" s="636" t="s">
        <v>493</v>
      </c>
      <c r="B108" s="636" t="s">
        <v>2996</v>
      </c>
      <c r="C108" s="636" t="s">
        <v>498</v>
      </c>
      <c r="D108" s="637">
        <v>4</v>
      </c>
      <c r="E108" s="895">
        <v>38.1</v>
      </c>
      <c r="F108" s="895">
        <v>25.61</v>
      </c>
      <c r="G108" s="638">
        <f t="shared" si="18"/>
        <v>0.67217847769028871</v>
      </c>
      <c r="H108" s="663">
        <v>25.35</v>
      </c>
      <c r="I108" s="637">
        <v>3</v>
      </c>
      <c r="J108" s="637">
        <v>38.1</v>
      </c>
      <c r="K108" s="637">
        <v>25.61</v>
      </c>
      <c r="L108" s="638">
        <f t="shared" si="24"/>
        <v>0.67217847769028871</v>
      </c>
      <c r="M108" s="637">
        <v>25.35</v>
      </c>
      <c r="N108" s="637">
        <v>3</v>
      </c>
      <c r="O108" s="661">
        <f t="shared" si="25"/>
        <v>0.11834319526627218</v>
      </c>
      <c r="P108" s="637">
        <v>3</v>
      </c>
      <c r="Q108" s="637">
        <v>25.4</v>
      </c>
      <c r="R108" s="895">
        <v>4.9000000000000004</v>
      </c>
      <c r="S108" s="638">
        <f t="shared" si="19"/>
        <v>0.19291338582677167</v>
      </c>
      <c r="T108" s="701" t="str">
        <f t="shared" si="26"/>
        <v>30.3–20.5 ka</v>
      </c>
      <c r="V108" s="885">
        <f t="shared" si="20"/>
        <v>-12.75</v>
      </c>
      <c r="W108" s="665">
        <f t="shared" si="21"/>
        <v>-0.50295857988165682</v>
      </c>
      <c r="X108" s="885">
        <f t="shared" si="22"/>
        <v>0</v>
      </c>
      <c r="Y108" s="669">
        <f t="shared" si="23"/>
        <v>0</v>
      </c>
      <c r="Z108" s="664"/>
    </row>
    <row r="109" spans="1:26" ht="15" customHeight="1">
      <c r="A109" s="636" t="s">
        <v>471</v>
      </c>
      <c r="B109" s="636" t="s">
        <v>2995</v>
      </c>
      <c r="C109" s="636" t="s">
        <v>473</v>
      </c>
      <c r="D109" s="637">
        <v>3</v>
      </c>
      <c r="E109" s="895">
        <v>13.22</v>
      </c>
      <c r="F109" s="895">
        <v>3.85</v>
      </c>
      <c r="G109" s="638">
        <f t="shared" si="18"/>
        <v>0.29122541603630864</v>
      </c>
      <c r="H109" s="663">
        <v>11.01</v>
      </c>
      <c r="I109" s="637">
        <v>0.36</v>
      </c>
      <c r="J109" s="637">
        <v>13.22</v>
      </c>
      <c r="K109" s="637">
        <v>3.85</v>
      </c>
      <c r="L109" s="638">
        <f t="shared" si="24"/>
        <v>0.29122541603630864</v>
      </c>
      <c r="M109" s="637">
        <v>13.22</v>
      </c>
      <c r="N109" s="637">
        <v>3.85</v>
      </c>
      <c r="O109" s="661">
        <f t="shared" si="25"/>
        <v>0.29122541603630864</v>
      </c>
      <c r="P109" s="637">
        <v>2</v>
      </c>
      <c r="Q109" s="637">
        <v>11</v>
      </c>
      <c r="R109" s="895">
        <v>1.4</v>
      </c>
      <c r="S109" s="638">
        <f t="shared" si="19"/>
        <v>0.12727272727272726</v>
      </c>
      <c r="T109" s="701" t="str">
        <f t="shared" si="26"/>
        <v>12.4–9.6 ka</v>
      </c>
      <c r="V109" s="885">
        <f t="shared" ref="V109:V140" si="27">H109-J109</f>
        <v>-2.2100000000000009</v>
      </c>
      <c r="W109" s="665">
        <f t="shared" ref="W109:W140" si="28">V109/H109</f>
        <v>-0.20072661217075394</v>
      </c>
      <c r="X109" s="885">
        <f t="shared" ref="X109:X140" si="29">H109-M109</f>
        <v>-2.2100000000000009</v>
      </c>
      <c r="Y109" s="669">
        <f t="shared" ref="Y109:Y140" si="30">X109/H109</f>
        <v>-0.20072661217075394</v>
      </c>
      <c r="Z109" s="664"/>
    </row>
    <row r="110" spans="1:26" ht="15" customHeight="1">
      <c r="A110" s="636" t="s">
        <v>471</v>
      </c>
      <c r="B110" s="636" t="s">
        <v>2995</v>
      </c>
      <c r="C110" s="636" t="s">
        <v>477</v>
      </c>
      <c r="D110" s="637">
        <v>3</v>
      </c>
      <c r="E110" s="895">
        <v>19.45</v>
      </c>
      <c r="F110" s="895">
        <v>0.53</v>
      </c>
      <c r="G110" s="638">
        <f t="shared" si="18"/>
        <v>2.7249357326478152E-2</v>
      </c>
      <c r="H110" s="663">
        <v>19.149999999999999</v>
      </c>
      <c r="I110" s="637">
        <v>0.01</v>
      </c>
      <c r="J110" s="637">
        <v>19.45</v>
      </c>
      <c r="K110" s="637">
        <v>0.53</v>
      </c>
      <c r="L110" s="638">
        <f t="shared" si="24"/>
        <v>2.7249357326478152E-2</v>
      </c>
      <c r="M110" s="637">
        <v>19.45</v>
      </c>
      <c r="N110" s="637">
        <v>0.53</v>
      </c>
      <c r="O110" s="661">
        <f t="shared" si="25"/>
        <v>2.7249357326478152E-2</v>
      </c>
      <c r="P110" s="637">
        <v>2</v>
      </c>
      <c r="Q110" s="637">
        <v>19.2</v>
      </c>
      <c r="R110" s="895">
        <v>2.5</v>
      </c>
      <c r="S110" s="638">
        <f t="shared" si="19"/>
        <v>0.13020833333333334</v>
      </c>
      <c r="T110" s="701" t="str">
        <f t="shared" si="26"/>
        <v>21.7–16.7 ka</v>
      </c>
      <c r="V110" s="885">
        <f t="shared" si="27"/>
        <v>-0.30000000000000071</v>
      </c>
      <c r="W110" s="665">
        <f t="shared" si="28"/>
        <v>-1.5665796344647556E-2</v>
      </c>
      <c r="X110" s="885">
        <f t="shared" si="29"/>
        <v>-0.30000000000000071</v>
      </c>
      <c r="Y110" s="669">
        <f t="shared" si="30"/>
        <v>-1.5665796344647556E-2</v>
      </c>
      <c r="Z110" s="664"/>
    </row>
    <row r="111" spans="1:26" ht="15" customHeight="1">
      <c r="A111" s="636" t="s">
        <v>505</v>
      </c>
      <c r="B111" s="636" t="s">
        <v>1291</v>
      </c>
      <c r="C111" s="636" t="s">
        <v>513</v>
      </c>
      <c r="D111" s="637">
        <v>7</v>
      </c>
      <c r="E111" s="895">
        <v>61.93</v>
      </c>
      <c r="F111" s="895">
        <v>20.74</v>
      </c>
      <c r="G111" s="638">
        <f t="shared" si="18"/>
        <v>0.33489423542709507</v>
      </c>
      <c r="H111" s="663">
        <v>62.68</v>
      </c>
      <c r="I111" s="637">
        <v>8.23</v>
      </c>
      <c r="J111" s="637">
        <v>61.93</v>
      </c>
      <c r="K111" s="637">
        <v>20.74</v>
      </c>
      <c r="L111" s="638">
        <f t="shared" si="24"/>
        <v>0.33489423542709507</v>
      </c>
      <c r="M111" s="637">
        <v>62.68</v>
      </c>
      <c r="N111" s="637">
        <v>8.23</v>
      </c>
      <c r="O111" s="661">
        <f t="shared" si="25"/>
        <v>0.13130185067007019</v>
      </c>
      <c r="P111" s="637">
        <v>5</v>
      </c>
      <c r="Q111" s="637">
        <v>62.7</v>
      </c>
      <c r="R111" s="895">
        <v>14.9</v>
      </c>
      <c r="S111" s="638">
        <f t="shared" si="19"/>
        <v>0.23763955342902709</v>
      </c>
      <c r="T111" s="701" t="str">
        <f t="shared" si="26"/>
        <v>77.6–47.8 ka</v>
      </c>
      <c r="V111" s="885">
        <f t="shared" si="27"/>
        <v>0.75</v>
      </c>
      <c r="W111" s="665">
        <f t="shared" si="28"/>
        <v>1.1965539246968731E-2</v>
      </c>
      <c r="X111" s="885">
        <f t="shared" si="29"/>
        <v>0</v>
      </c>
      <c r="Y111" s="669">
        <f t="shared" si="30"/>
        <v>0</v>
      </c>
      <c r="Z111" s="664"/>
    </row>
    <row r="112" spans="1:26" ht="15" customHeight="1">
      <c r="A112" s="636" t="s">
        <v>792</v>
      </c>
      <c r="B112" s="636" t="s">
        <v>2126</v>
      </c>
      <c r="C112" s="636" t="s">
        <v>794</v>
      </c>
      <c r="D112" s="637">
        <v>3</v>
      </c>
      <c r="E112" s="895">
        <v>28.08</v>
      </c>
      <c r="F112" s="895">
        <v>2.95</v>
      </c>
      <c r="G112" s="638">
        <f t="shared" si="18"/>
        <v>0.10505698005698007</v>
      </c>
      <c r="H112" s="663">
        <v>26.47</v>
      </c>
      <c r="I112" s="637">
        <v>1.32</v>
      </c>
      <c r="J112" s="637">
        <v>28.08</v>
      </c>
      <c r="K112" s="637">
        <v>2.95</v>
      </c>
      <c r="L112" s="638">
        <f t="shared" si="24"/>
        <v>0.10505698005698007</v>
      </c>
      <c r="M112" s="637">
        <v>28.08</v>
      </c>
      <c r="N112" s="637">
        <v>2.95</v>
      </c>
      <c r="O112" s="661">
        <f t="shared" si="25"/>
        <v>0.10505698005698007</v>
      </c>
      <c r="P112" s="637">
        <v>2</v>
      </c>
      <c r="Q112" s="637">
        <v>26.5</v>
      </c>
      <c r="R112" s="895">
        <v>3.6</v>
      </c>
      <c r="S112" s="638">
        <f t="shared" si="19"/>
        <v>0.13584905660377358</v>
      </c>
      <c r="T112" s="701" t="str">
        <f t="shared" si="26"/>
        <v>30.1–22.9 ka</v>
      </c>
      <c r="V112" s="885">
        <f t="shared" si="27"/>
        <v>-1.6099999999999994</v>
      </c>
      <c r="W112" s="665">
        <f t="shared" si="28"/>
        <v>-6.0823573857196805E-2</v>
      </c>
      <c r="X112" s="885">
        <f t="shared" si="29"/>
        <v>-1.6099999999999994</v>
      </c>
      <c r="Y112" s="669">
        <f t="shared" si="30"/>
        <v>-6.0823573857196805E-2</v>
      </c>
      <c r="Z112" s="664"/>
    </row>
    <row r="113" spans="1:26" ht="15" customHeight="1">
      <c r="A113" s="636" t="s">
        <v>792</v>
      </c>
      <c r="B113" s="636" t="s">
        <v>2126</v>
      </c>
      <c r="C113" s="636" t="s">
        <v>796</v>
      </c>
      <c r="D113" s="637">
        <v>8</v>
      </c>
      <c r="E113" s="895">
        <v>57.87</v>
      </c>
      <c r="F113" s="895">
        <v>20.329999999999998</v>
      </c>
      <c r="G113" s="638">
        <f t="shared" si="18"/>
        <v>0.35130464834974945</v>
      </c>
      <c r="H113" s="663">
        <v>51.1</v>
      </c>
      <c r="I113" s="637">
        <v>7.41</v>
      </c>
      <c r="J113" s="637">
        <v>51.1</v>
      </c>
      <c r="K113" s="637">
        <v>7.41</v>
      </c>
      <c r="L113" s="638">
        <f t="shared" si="24"/>
        <v>0.14500978473581214</v>
      </c>
      <c r="M113" s="637">
        <v>51.1</v>
      </c>
      <c r="N113" s="637">
        <v>7.41</v>
      </c>
      <c r="O113" s="661">
        <f t="shared" si="25"/>
        <v>0.14500978473581214</v>
      </c>
      <c r="P113" s="637">
        <v>7</v>
      </c>
      <c r="Q113" s="637">
        <v>51.1</v>
      </c>
      <c r="R113" s="895">
        <v>14.5</v>
      </c>
      <c r="S113" s="638">
        <f t="shared" si="19"/>
        <v>0.28375733855185908</v>
      </c>
      <c r="T113" s="701" t="str">
        <f t="shared" si="26"/>
        <v>65.6–36.6 ka</v>
      </c>
      <c r="V113" s="885">
        <f t="shared" si="27"/>
        <v>0</v>
      </c>
      <c r="W113" s="665">
        <f t="shared" si="28"/>
        <v>0</v>
      </c>
      <c r="X113" s="885">
        <f t="shared" si="29"/>
        <v>0</v>
      </c>
      <c r="Y113" s="669">
        <f t="shared" si="30"/>
        <v>0</v>
      </c>
      <c r="Z113" s="664"/>
    </row>
    <row r="114" spans="1:26" ht="15" customHeight="1">
      <c r="A114" s="636" t="s">
        <v>792</v>
      </c>
      <c r="B114" s="636" t="s">
        <v>2126</v>
      </c>
      <c r="C114" s="636" t="s">
        <v>798</v>
      </c>
      <c r="D114" s="637">
        <v>5</v>
      </c>
      <c r="E114" s="895">
        <v>25.95</v>
      </c>
      <c r="F114" s="895">
        <v>2.89</v>
      </c>
      <c r="G114" s="638">
        <f t="shared" si="18"/>
        <v>0.1113680154142582</v>
      </c>
      <c r="H114" s="663">
        <v>24.87</v>
      </c>
      <c r="I114" s="637">
        <v>1.82</v>
      </c>
      <c r="J114" s="637">
        <v>25.95</v>
      </c>
      <c r="K114" s="637">
        <v>2.89</v>
      </c>
      <c r="L114" s="638">
        <f t="shared" si="24"/>
        <v>0.1113680154142582</v>
      </c>
      <c r="M114" s="637">
        <v>25.95</v>
      </c>
      <c r="N114" s="637">
        <v>2.89</v>
      </c>
      <c r="O114" s="661">
        <f t="shared" si="25"/>
        <v>0.1113680154142582</v>
      </c>
      <c r="P114" s="637">
        <v>4</v>
      </c>
      <c r="Q114" s="637">
        <v>24.9</v>
      </c>
      <c r="R114" s="895">
        <v>4.9000000000000004</v>
      </c>
      <c r="S114" s="638">
        <f t="shared" si="19"/>
        <v>0.19678714859437754</v>
      </c>
      <c r="T114" s="701" t="str">
        <f t="shared" si="26"/>
        <v>29.8–20.0 ka</v>
      </c>
      <c r="V114" s="885">
        <f t="shared" si="27"/>
        <v>-1.0799999999999983</v>
      </c>
      <c r="W114" s="665">
        <f t="shared" si="28"/>
        <v>-4.342581423401682E-2</v>
      </c>
      <c r="X114" s="885">
        <f t="shared" si="29"/>
        <v>-1.0799999999999983</v>
      </c>
      <c r="Y114" s="669">
        <f t="shared" si="30"/>
        <v>-4.342581423401682E-2</v>
      </c>
      <c r="Z114" s="664"/>
    </row>
    <row r="115" spans="1:26" ht="15" customHeight="1">
      <c r="A115" s="636" t="s">
        <v>792</v>
      </c>
      <c r="B115" s="636" t="s">
        <v>2126</v>
      </c>
      <c r="C115" s="636" t="s">
        <v>800</v>
      </c>
      <c r="D115" s="637">
        <v>4</v>
      </c>
      <c r="E115" s="895">
        <v>19.68</v>
      </c>
      <c r="F115" s="895">
        <v>1</v>
      </c>
      <c r="G115" s="638">
        <f t="shared" si="18"/>
        <v>5.08130081300813E-2</v>
      </c>
      <c r="H115" s="663">
        <v>19.68</v>
      </c>
      <c r="I115" s="637">
        <v>1</v>
      </c>
      <c r="J115" s="637">
        <v>19.68</v>
      </c>
      <c r="K115" s="637">
        <v>1</v>
      </c>
      <c r="L115" s="638">
        <f t="shared" si="24"/>
        <v>5.08130081300813E-2</v>
      </c>
      <c r="M115" s="637">
        <v>19.190000000000001</v>
      </c>
      <c r="N115" s="637">
        <v>0.22</v>
      </c>
      <c r="O115" s="661">
        <f t="shared" si="25"/>
        <v>1.1464304325169358E-2</v>
      </c>
      <c r="P115" s="637">
        <v>4</v>
      </c>
      <c r="Q115" s="637">
        <v>19.7</v>
      </c>
      <c r="R115" s="895">
        <v>3.8</v>
      </c>
      <c r="S115" s="638">
        <f t="shared" si="19"/>
        <v>0.19289340101522842</v>
      </c>
      <c r="T115" s="701" t="str">
        <f t="shared" si="26"/>
        <v>23.5–15.9 ka</v>
      </c>
      <c r="V115" s="885">
        <f t="shared" si="27"/>
        <v>0</v>
      </c>
      <c r="W115" s="665">
        <f t="shared" si="28"/>
        <v>0</v>
      </c>
      <c r="X115" s="885">
        <f t="shared" si="29"/>
        <v>0.48999999999999844</v>
      </c>
      <c r="Y115" s="669">
        <f t="shared" si="30"/>
        <v>2.4898373983739758E-2</v>
      </c>
      <c r="Z115" s="664"/>
    </row>
    <row r="116" spans="1:26" ht="15" customHeight="1">
      <c r="A116" s="636" t="s">
        <v>2977</v>
      </c>
      <c r="B116" s="636" t="s">
        <v>1323</v>
      </c>
      <c r="C116" s="636" t="s">
        <v>811</v>
      </c>
      <c r="D116" s="637">
        <v>3</v>
      </c>
      <c r="E116" s="895">
        <v>10.1</v>
      </c>
      <c r="F116" s="895">
        <v>0.49</v>
      </c>
      <c r="G116" s="638">
        <f t="shared" si="18"/>
        <v>4.8514851485148516E-2</v>
      </c>
      <c r="H116" s="663">
        <v>10.1</v>
      </c>
      <c r="I116" s="637">
        <v>0.49</v>
      </c>
      <c r="J116" s="637">
        <v>10.1</v>
      </c>
      <c r="K116" s="637">
        <v>0.49</v>
      </c>
      <c r="L116" s="638">
        <f t="shared" si="24"/>
        <v>4.8514851485148516E-2</v>
      </c>
      <c r="M116" s="637">
        <v>10.1</v>
      </c>
      <c r="N116" s="637">
        <v>0.49</v>
      </c>
      <c r="O116" s="661">
        <f t="shared" si="25"/>
        <v>4.8514851485148516E-2</v>
      </c>
      <c r="P116" s="637">
        <v>3</v>
      </c>
      <c r="Q116" s="637">
        <v>10.1</v>
      </c>
      <c r="R116" s="895">
        <v>1.8</v>
      </c>
      <c r="S116" s="638">
        <f t="shared" si="19"/>
        <v>0.17821782178217824</v>
      </c>
      <c r="T116" s="701" t="str">
        <f t="shared" si="26"/>
        <v>11.9–8.3 ka</v>
      </c>
      <c r="V116" s="885">
        <f t="shared" si="27"/>
        <v>0</v>
      </c>
      <c r="W116" s="665">
        <f t="shared" si="28"/>
        <v>0</v>
      </c>
      <c r="X116" s="885">
        <f t="shared" si="29"/>
        <v>0</v>
      </c>
      <c r="Y116" s="669">
        <f t="shared" si="30"/>
        <v>0</v>
      </c>
      <c r="Z116" s="664"/>
    </row>
    <row r="117" spans="1:26" ht="15" customHeight="1">
      <c r="A117" s="636" t="s">
        <v>2977</v>
      </c>
      <c r="B117" s="636" t="s">
        <v>1323</v>
      </c>
      <c r="C117" s="636" t="s">
        <v>807</v>
      </c>
      <c r="D117" s="637">
        <v>3</v>
      </c>
      <c r="E117" s="895">
        <v>24.49</v>
      </c>
      <c r="F117" s="895">
        <v>4.25</v>
      </c>
      <c r="G117" s="638">
        <f t="shared" si="18"/>
        <v>0.17354022049816253</v>
      </c>
      <c r="H117" s="663">
        <v>26.87</v>
      </c>
      <c r="I117" s="637">
        <v>1.44</v>
      </c>
      <c r="J117" s="637">
        <v>24.49</v>
      </c>
      <c r="K117" s="637">
        <v>4.25</v>
      </c>
      <c r="L117" s="638">
        <f t="shared" si="24"/>
        <v>0.17354022049816253</v>
      </c>
      <c r="M117" s="637">
        <v>24.49</v>
      </c>
      <c r="N117" s="637">
        <v>4.25</v>
      </c>
      <c r="O117" s="661">
        <f t="shared" si="25"/>
        <v>0.17354022049816253</v>
      </c>
      <c r="P117" s="637">
        <v>2</v>
      </c>
      <c r="Q117" s="637">
        <v>26.9</v>
      </c>
      <c r="R117" s="895">
        <v>3.7</v>
      </c>
      <c r="S117" s="638">
        <f t="shared" si="19"/>
        <v>0.13754646840148702</v>
      </c>
      <c r="T117" s="701" t="str">
        <f t="shared" si="26"/>
        <v>30.6–23.2 ka</v>
      </c>
      <c r="V117" s="885">
        <f t="shared" si="27"/>
        <v>2.3800000000000026</v>
      </c>
      <c r="W117" s="665">
        <f t="shared" si="28"/>
        <v>8.8574618533680774E-2</v>
      </c>
      <c r="X117" s="885">
        <f t="shared" si="29"/>
        <v>2.3800000000000026</v>
      </c>
      <c r="Y117" s="669">
        <f t="shared" si="30"/>
        <v>8.8574618533680774E-2</v>
      </c>
      <c r="Z117" s="664"/>
    </row>
    <row r="118" spans="1:26" ht="15" customHeight="1">
      <c r="A118" s="636" t="s">
        <v>815</v>
      </c>
      <c r="B118" s="636" t="s">
        <v>1515</v>
      </c>
      <c r="C118" s="636" t="s">
        <v>1584</v>
      </c>
      <c r="D118" s="637">
        <v>5</v>
      </c>
      <c r="E118" s="895">
        <v>15.47</v>
      </c>
      <c r="F118" s="895">
        <v>4.75</v>
      </c>
      <c r="G118" s="638">
        <f t="shared" si="18"/>
        <v>0.30704589528118936</v>
      </c>
      <c r="H118" s="663">
        <v>13.51</v>
      </c>
      <c r="I118" s="637">
        <v>2.11</v>
      </c>
      <c r="J118" s="637">
        <v>15.47</v>
      </c>
      <c r="K118" s="637">
        <v>4.75</v>
      </c>
      <c r="L118" s="638">
        <f t="shared" si="24"/>
        <v>0.30704589528118936</v>
      </c>
      <c r="M118" s="637">
        <v>13.51</v>
      </c>
      <c r="N118" s="637">
        <v>2.11</v>
      </c>
      <c r="O118" s="661">
        <f t="shared" si="25"/>
        <v>0.15618060695780903</v>
      </c>
      <c r="P118" s="637">
        <v>4</v>
      </c>
      <c r="Q118" s="637">
        <v>13.5</v>
      </c>
      <c r="R118" s="895">
        <v>3.2</v>
      </c>
      <c r="S118" s="638">
        <f t="shared" si="19"/>
        <v>0.23703703703703705</v>
      </c>
      <c r="T118" s="701" t="str">
        <f t="shared" si="26"/>
        <v>16.7–10.3 ka</v>
      </c>
      <c r="V118" s="885">
        <f t="shared" si="27"/>
        <v>-1.9600000000000009</v>
      </c>
      <c r="W118" s="665">
        <f t="shared" si="28"/>
        <v>-0.14507772020725396</v>
      </c>
      <c r="X118" s="885">
        <f t="shared" si="29"/>
        <v>0</v>
      </c>
      <c r="Y118" s="669">
        <f t="shared" si="30"/>
        <v>0</v>
      </c>
      <c r="Z118" s="664"/>
    </row>
    <row r="119" spans="1:26" ht="15" customHeight="1">
      <c r="A119" s="636" t="s">
        <v>815</v>
      </c>
      <c r="B119" s="636" t="s">
        <v>1515</v>
      </c>
      <c r="C119" s="636" t="s">
        <v>1595</v>
      </c>
      <c r="D119" s="637">
        <v>10</v>
      </c>
      <c r="E119" s="895">
        <v>35.01</v>
      </c>
      <c r="F119" s="895">
        <v>13.08</v>
      </c>
      <c r="G119" s="638">
        <f t="shared" si="18"/>
        <v>0.37360754070265639</v>
      </c>
      <c r="H119" s="663">
        <v>31.71</v>
      </c>
      <c r="I119" s="637">
        <v>8.35</v>
      </c>
      <c r="J119" s="637">
        <v>35.01</v>
      </c>
      <c r="K119" s="637">
        <v>13.08</v>
      </c>
      <c r="L119" s="638">
        <f t="shared" si="24"/>
        <v>0.37360754070265639</v>
      </c>
      <c r="M119" s="637">
        <v>31.71</v>
      </c>
      <c r="N119" s="637">
        <v>8.35</v>
      </c>
      <c r="O119" s="661">
        <f t="shared" si="25"/>
        <v>0.26332387259539575</v>
      </c>
      <c r="P119" s="637">
        <v>9</v>
      </c>
      <c r="Q119" s="637">
        <v>31.7</v>
      </c>
      <c r="R119" s="895">
        <v>12</v>
      </c>
      <c r="S119" s="638">
        <f t="shared" si="19"/>
        <v>0.37854889589905366</v>
      </c>
      <c r="T119" s="701" t="str">
        <f t="shared" si="26"/>
        <v>43.7–19.7 ka</v>
      </c>
      <c r="V119" s="885">
        <f t="shared" si="27"/>
        <v>-3.2999999999999972</v>
      </c>
      <c r="W119" s="665">
        <f t="shared" si="28"/>
        <v>-0.10406811731315033</v>
      </c>
      <c r="X119" s="885">
        <f t="shared" si="29"/>
        <v>0</v>
      </c>
      <c r="Y119" s="669">
        <f t="shared" si="30"/>
        <v>0</v>
      </c>
      <c r="Z119" s="664"/>
    </row>
    <row r="120" spans="1:26" ht="15" customHeight="1">
      <c r="A120" s="636" t="s">
        <v>815</v>
      </c>
      <c r="B120" s="636" t="s">
        <v>1515</v>
      </c>
      <c r="C120" s="636" t="s">
        <v>1616</v>
      </c>
      <c r="D120" s="637">
        <v>10</v>
      </c>
      <c r="E120" s="895">
        <v>50.32</v>
      </c>
      <c r="F120" s="895">
        <v>14.08</v>
      </c>
      <c r="G120" s="638">
        <f t="shared" si="18"/>
        <v>0.27980922098569155</v>
      </c>
      <c r="H120" s="663">
        <v>53.54</v>
      </c>
      <c r="I120" s="637">
        <v>10.32</v>
      </c>
      <c r="J120" s="637">
        <v>50.32</v>
      </c>
      <c r="K120" s="637">
        <v>14.08</v>
      </c>
      <c r="L120" s="638">
        <f t="shared" si="24"/>
        <v>0.27980922098569155</v>
      </c>
      <c r="M120" s="637">
        <v>53.54</v>
      </c>
      <c r="N120" s="637">
        <v>10.32</v>
      </c>
      <c r="O120" s="661">
        <f t="shared" si="25"/>
        <v>0.19275308180799403</v>
      </c>
      <c r="P120" s="637">
        <v>9</v>
      </c>
      <c r="Q120" s="637">
        <v>53.5</v>
      </c>
      <c r="R120" s="895">
        <v>17.8</v>
      </c>
      <c r="S120" s="638">
        <f t="shared" si="19"/>
        <v>0.33271028037383177</v>
      </c>
      <c r="T120" s="701" t="str">
        <f t="shared" si="26"/>
        <v>71.3–35.7 ka</v>
      </c>
      <c r="V120" s="885">
        <f t="shared" si="27"/>
        <v>3.2199999999999989</v>
      </c>
      <c r="W120" s="665">
        <f t="shared" si="28"/>
        <v>6.0141949943967106E-2</v>
      </c>
      <c r="X120" s="885">
        <f t="shared" si="29"/>
        <v>0</v>
      </c>
      <c r="Y120" s="669">
        <f t="shared" si="30"/>
        <v>0</v>
      </c>
      <c r="Z120" s="664"/>
    </row>
    <row r="121" spans="1:26" ht="15" customHeight="1">
      <c r="A121" s="636" t="s">
        <v>815</v>
      </c>
      <c r="B121" s="636" t="s">
        <v>1816</v>
      </c>
      <c r="C121" s="636" t="s">
        <v>819</v>
      </c>
      <c r="D121" s="637">
        <v>5</v>
      </c>
      <c r="E121" s="895">
        <v>16.079999999999998</v>
      </c>
      <c r="F121" s="895">
        <v>8.01</v>
      </c>
      <c r="G121" s="638">
        <f t="shared" si="18"/>
        <v>0.49813432835820898</v>
      </c>
      <c r="H121" s="663">
        <v>19.63</v>
      </c>
      <c r="I121" s="637">
        <v>1.19</v>
      </c>
      <c r="J121" s="637">
        <v>19.63</v>
      </c>
      <c r="K121" s="637">
        <v>1.19</v>
      </c>
      <c r="L121" s="638">
        <f t="shared" si="24"/>
        <v>6.062149770759042E-2</v>
      </c>
      <c r="M121" s="637">
        <v>19.63</v>
      </c>
      <c r="N121" s="637">
        <v>1.19</v>
      </c>
      <c r="O121" s="661">
        <f t="shared" si="25"/>
        <v>6.062149770759042E-2</v>
      </c>
      <c r="P121" s="637">
        <v>4</v>
      </c>
      <c r="Q121" s="637">
        <v>19.600000000000001</v>
      </c>
      <c r="R121" s="895">
        <v>4.4000000000000004</v>
      </c>
      <c r="S121" s="638">
        <f t="shared" si="19"/>
        <v>0.22448979591836735</v>
      </c>
      <c r="T121" s="701" t="str">
        <f t="shared" si="26"/>
        <v>24.0–15.2 ka</v>
      </c>
      <c r="V121" s="885">
        <f t="shared" si="27"/>
        <v>0</v>
      </c>
      <c r="W121" s="665">
        <f t="shared" si="28"/>
        <v>0</v>
      </c>
      <c r="X121" s="885">
        <f t="shared" si="29"/>
        <v>0</v>
      </c>
      <c r="Y121" s="669">
        <f t="shared" si="30"/>
        <v>0</v>
      </c>
      <c r="Z121" s="664"/>
    </row>
    <row r="122" spans="1:26" ht="15" customHeight="1">
      <c r="A122" s="636" t="s">
        <v>815</v>
      </c>
      <c r="B122" s="636" t="s">
        <v>1816</v>
      </c>
      <c r="C122" s="636" t="s">
        <v>821</v>
      </c>
      <c r="D122" s="637">
        <v>5</v>
      </c>
      <c r="E122" s="895">
        <v>20.309999999999999</v>
      </c>
      <c r="F122" s="895">
        <v>0.85</v>
      </c>
      <c r="G122" s="638">
        <f t="shared" si="18"/>
        <v>4.1851304775972431E-2</v>
      </c>
      <c r="H122" s="663">
        <v>20.309999999999999</v>
      </c>
      <c r="I122" s="637">
        <v>0.85</v>
      </c>
      <c r="J122" s="637">
        <v>20.309999999999999</v>
      </c>
      <c r="K122" s="637">
        <v>0.85</v>
      </c>
      <c r="L122" s="638">
        <f t="shared" si="24"/>
        <v>4.1851304775972431E-2</v>
      </c>
      <c r="M122" s="637">
        <v>20.309999999999999</v>
      </c>
      <c r="N122" s="637">
        <v>0.85</v>
      </c>
      <c r="O122" s="661">
        <f t="shared" si="25"/>
        <v>4.1851304775972431E-2</v>
      </c>
      <c r="P122" s="637">
        <v>5</v>
      </c>
      <c r="Q122" s="637">
        <v>20.3</v>
      </c>
      <c r="R122" s="895">
        <v>4.5</v>
      </c>
      <c r="S122" s="638">
        <f t="shared" si="19"/>
        <v>0.22167487684729062</v>
      </c>
      <c r="T122" s="701" t="str">
        <f t="shared" si="26"/>
        <v>24.8–15.8 ka</v>
      </c>
      <c r="V122" s="885">
        <f t="shared" si="27"/>
        <v>0</v>
      </c>
      <c r="W122" s="665">
        <f t="shared" si="28"/>
        <v>0</v>
      </c>
      <c r="X122" s="885">
        <f t="shared" si="29"/>
        <v>0</v>
      </c>
      <c r="Y122" s="669">
        <f t="shared" si="30"/>
        <v>0</v>
      </c>
      <c r="Z122" s="664"/>
    </row>
    <row r="123" spans="1:26" ht="15" customHeight="1">
      <c r="A123" s="636" t="s">
        <v>607</v>
      </c>
      <c r="B123" s="636" t="s">
        <v>1349</v>
      </c>
      <c r="C123" s="636" t="s">
        <v>611</v>
      </c>
      <c r="D123" s="637">
        <v>6</v>
      </c>
      <c r="E123" s="895">
        <v>21.77</v>
      </c>
      <c r="F123" s="895">
        <v>6.17</v>
      </c>
      <c r="G123" s="638">
        <f t="shared" si="18"/>
        <v>0.28341754708314193</v>
      </c>
      <c r="H123" s="663">
        <v>19.55</v>
      </c>
      <c r="I123" s="637">
        <v>3.25</v>
      </c>
      <c r="J123" s="637">
        <v>19.55</v>
      </c>
      <c r="K123" s="637">
        <v>3.25</v>
      </c>
      <c r="L123" s="638">
        <f t="shared" si="24"/>
        <v>0.16624040920716113</v>
      </c>
      <c r="M123" s="637">
        <v>19.55</v>
      </c>
      <c r="N123" s="637">
        <v>3.25</v>
      </c>
      <c r="O123" s="661">
        <f t="shared" si="25"/>
        <v>0.16624040920716113</v>
      </c>
      <c r="P123" s="637">
        <v>5</v>
      </c>
      <c r="Q123" s="637">
        <v>19.600000000000001</v>
      </c>
      <c r="R123" s="895">
        <v>5.5</v>
      </c>
      <c r="S123" s="638">
        <f t="shared" si="19"/>
        <v>0.28061224489795916</v>
      </c>
      <c r="T123" s="701" t="str">
        <f t="shared" si="26"/>
        <v>25.1–14.1 ka</v>
      </c>
      <c r="V123" s="885">
        <f t="shared" si="27"/>
        <v>0</v>
      </c>
      <c r="W123" s="665">
        <f t="shared" si="28"/>
        <v>0</v>
      </c>
      <c r="X123" s="885">
        <f t="shared" si="29"/>
        <v>0</v>
      </c>
      <c r="Y123" s="669">
        <f t="shared" si="30"/>
        <v>0</v>
      </c>
      <c r="Z123" s="664"/>
    </row>
    <row r="124" spans="1:26" ht="15" customHeight="1">
      <c r="A124" s="636" t="s">
        <v>607</v>
      </c>
      <c r="B124" s="636" t="s">
        <v>2997</v>
      </c>
      <c r="C124" s="636" t="s">
        <v>615</v>
      </c>
      <c r="D124" s="637">
        <v>3</v>
      </c>
      <c r="E124" s="895">
        <v>18.100000000000001</v>
      </c>
      <c r="F124" s="895">
        <v>3.26</v>
      </c>
      <c r="G124" s="638">
        <f t="shared" si="18"/>
        <v>0.18011049723756903</v>
      </c>
      <c r="H124" s="663">
        <v>19.8</v>
      </c>
      <c r="I124" s="637">
        <v>2.02</v>
      </c>
      <c r="J124" s="637">
        <v>18.100000000000001</v>
      </c>
      <c r="K124" s="637">
        <v>3.26</v>
      </c>
      <c r="L124" s="638">
        <f t="shared" si="24"/>
        <v>0.18011049723756903</v>
      </c>
      <c r="M124" s="637">
        <v>18.100000000000001</v>
      </c>
      <c r="N124" s="637">
        <v>3.26</v>
      </c>
      <c r="O124" s="661">
        <f t="shared" si="25"/>
        <v>0.18011049723756903</v>
      </c>
      <c r="P124" s="637">
        <v>2</v>
      </c>
      <c r="Q124" s="637">
        <v>19.8</v>
      </c>
      <c r="R124" s="895">
        <v>3.2</v>
      </c>
      <c r="S124" s="638">
        <f t="shared" si="19"/>
        <v>0.16161616161616163</v>
      </c>
      <c r="T124" s="701" t="str">
        <f t="shared" si="26"/>
        <v>23.0–16.6 ka</v>
      </c>
      <c r="V124" s="885">
        <f t="shared" si="27"/>
        <v>1.6999999999999993</v>
      </c>
      <c r="W124" s="665">
        <f t="shared" si="28"/>
        <v>8.5858585858585815E-2</v>
      </c>
      <c r="X124" s="885">
        <f t="shared" si="29"/>
        <v>1.6999999999999993</v>
      </c>
      <c r="Y124" s="669">
        <f t="shared" si="30"/>
        <v>8.5858585858585815E-2</v>
      </c>
      <c r="Z124" s="664"/>
    </row>
    <row r="125" spans="1:26" ht="15" customHeight="1">
      <c r="A125" s="636" t="s">
        <v>607</v>
      </c>
      <c r="B125" s="636" t="s">
        <v>2997</v>
      </c>
      <c r="C125" s="636" t="s">
        <v>2070</v>
      </c>
      <c r="D125" s="637">
        <v>3</v>
      </c>
      <c r="E125" s="895">
        <v>25.7</v>
      </c>
      <c r="F125" s="895">
        <v>2.5299999999999998</v>
      </c>
      <c r="G125" s="638">
        <f t="shared" si="18"/>
        <v>9.8443579766536962E-2</v>
      </c>
      <c r="H125" s="663">
        <v>27.08</v>
      </c>
      <c r="I125" s="637">
        <v>1.19</v>
      </c>
      <c r="J125" s="637">
        <v>25.7</v>
      </c>
      <c r="K125" s="637">
        <v>2.5299999999999998</v>
      </c>
      <c r="L125" s="638">
        <f t="shared" si="24"/>
        <v>9.8443579766536962E-2</v>
      </c>
      <c r="M125" s="637">
        <v>25.7</v>
      </c>
      <c r="N125" s="637">
        <v>2.5299999999999998</v>
      </c>
      <c r="O125" s="661">
        <f t="shared" si="25"/>
        <v>9.8443579766536962E-2</v>
      </c>
      <c r="P125" s="637">
        <v>2</v>
      </c>
      <c r="Q125" s="637">
        <v>27.1</v>
      </c>
      <c r="R125" s="895">
        <v>3.6</v>
      </c>
      <c r="S125" s="638">
        <f t="shared" si="19"/>
        <v>0.13284132841328414</v>
      </c>
      <c r="T125" s="701" t="str">
        <f t="shared" si="26"/>
        <v>30.7–23.5 ka</v>
      </c>
      <c r="V125" s="885">
        <f t="shared" si="27"/>
        <v>1.379999999999999</v>
      </c>
      <c r="W125" s="665">
        <f t="shared" si="28"/>
        <v>5.0960118168389919E-2</v>
      </c>
      <c r="X125" s="885">
        <f t="shared" si="29"/>
        <v>1.379999999999999</v>
      </c>
      <c r="Y125" s="669">
        <f t="shared" si="30"/>
        <v>5.0960118168389919E-2</v>
      </c>
      <c r="Z125" s="664"/>
    </row>
    <row r="126" spans="1:26" ht="15" customHeight="1">
      <c r="A126" s="636" t="s">
        <v>607</v>
      </c>
      <c r="B126" s="636" t="s">
        <v>2997</v>
      </c>
      <c r="C126" s="636" t="s">
        <v>609</v>
      </c>
      <c r="D126" s="637">
        <v>3</v>
      </c>
      <c r="E126" s="895">
        <v>35.79</v>
      </c>
      <c r="F126" s="895">
        <v>12.07</v>
      </c>
      <c r="G126" s="638">
        <f t="shared" si="18"/>
        <v>0.33724504051411008</v>
      </c>
      <c r="H126" s="663">
        <v>42.71</v>
      </c>
      <c r="I126" s="637">
        <v>2.21</v>
      </c>
      <c r="J126" s="637">
        <v>35.79</v>
      </c>
      <c r="K126" s="637">
        <v>12.07</v>
      </c>
      <c r="L126" s="638">
        <f t="shared" si="24"/>
        <v>0.33724504051411008</v>
      </c>
      <c r="M126" s="637">
        <v>35.79</v>
      </c>
      <c r="N126" s="637">
        <v>12.07</v>
      </c>
      <c r="O126" s="661">
        <f t="shared" si="25"/>
        <v>0.33724504051411008</v>
      </c>
      <c r="P126" s="637">
        <v>2</v>
      </c>
      <c r="Q126" s="637">
        <v>42.7</v>
      </c>
      <c r="R126" s="895">
        <v>5.9</v>
      </c>
      <c r="S126" s="638">
        <f t="shared" si="19"/>
        <v>0.13817330210772832</v>
      </c>
      <c r="T126" s="701" t="str">
        <f t="shared" si="26"/>
        <v>48.6–36.8 ka</v>
      </c>
      <c r="V126" s="885">
        <f t="shared" si="27"/>
        <v>6.9200000000000017</v>
      </c>
      <c r="W126" s="665">
        <f t="shared" si="28"/>
        <v>0.16202294544603141</v>
      </c>
      <c r="X126" s="885">
        <f t="shared" si="29"/>
        <v>6.9200000000000017</v>
      </c>
      <c r="Y126" s="669">
        <f t="shared" si="30"/>
        <v>0.16202294544603141</v>
      </c>
      <c r="Z126" s="664"/>
    </row>
    <row r="127" spans="1:26" ht="15" customHeight="1">
      <c r="A127" s="636" t="s">
        <v>607</v>
      </c>
      <c r="B127" s="636" t="s">
        <v>2997</v>
      </c>
      <c r="C127" s="636" t="s">
        <v>2083</v>
      </c>
      <c r="D127" s="637">
        <v>3</v>
      </c>
      <c r="E127" s="895">
        <v>43.85</v>
      </c>
      <c r="F127" s="895">
        <v>13.59</v>
      </c>
      <c r="G127" s="638">
        <f t="shared" si="18"/>
        <v>0.3099201824401368</v>
      </c>
      <c r="H127" s="663">
        <v>36.65</v>
      </c>
      <c r="I127" s="637">
        <v>7.62</v>
      </c>
      <c r="J127" s="637">
        <v>43.85</v>
      </c>
      <c r="K127" s="637">
        <v>13.59</v>
      </c>
      <c r="L127" s="638">
        <f t="shared" si="24"/>
        <v>0.3099201824401368</v>
      </c>
      <c r="M127" s="637">
        <v>43.85</v>
      </c>
      <c r="N127" s="637">
        <v>13.59</v>
      </c>
      <c r="O127" s="661">
        <f t="shared" si="25"/>
        <v>0.3099201824401368</v>
      </c>
      <c r="P127" s="637">
        <v>2</v>
      </c>
      <c r="Q127" s="637">
        <v>36.700000000000003</v>
      </c>
      <c r="R127" s="895">
        <v>9.1</v>
      </c>
      <c r="S127" s="638">
        <f t="shared" si="19"/>
        <v>0.24795640326975474</v>
      </c>
      <c r="T127" s="701" t="str">
        <f t="shared" si="26"/>
        <v>45.8–27.6 ka</v>
      </c>
      <c r="V127" s="885">
        <f t="shared" si="27"/>
        <v>-7.2000000000000028</v>
      </c>
      <c r="W127" s="665">
        <f t="shared" si="28"/>
        <v>-0.19645293315143256</v>
      </c>
      <c r="X127" s="885">
        <f t="shared" si="29"/>
        <v>-7.2000000000000028</v>
      </c>
      <c r="Y127" s="669">
        <f t="shared" si="30"/>
        <v>-0.19645293315143256</v>
      </c>
      <c r="Z127" s="664"/>
    </row>
    <row r="128" spans="1:26" ht="15" customHeight="1">
      <c r="A128" s="636" t="s">
        <v>607</v>
      </c>
      <c r="B128" s="636" t="s">
        <v>2997</v>
      </c>
      <c r="C128" s="636" t="s">
        <v>2090</v>
      </c>
      <c r="D128" s="637">
        <v>3</v>
      </c>
      <c r="E128" s="895">
        <v>41.53</v>
      </c>
      <c r="F128" s="895">
        <v>19.63</v>
      </c>
      <c r="G128" s="638">
        <f t="shared" si="18"/>
        <v>0.47267035877678781</v>
      </c>
      <c r="H128" s="663">
        <v>31.2</v>
      </c>
      <c r="I128" s="637">
        <v>11.38</v>
      </c>
      <c r="J128" s="637">
        <v>41.53</v>
      </c>
      <c r="K128" s="637">
        <v>19.63</v>
      </c>
      <c r="L128" s="638">
        <f t="shared" si="24"/>
        <v>0.47267035877678781</v>
      </c>
      <c r="M128" s="637">
        <v>41.53</v>
      </c>
      <c r="N128" s="637">
        <v>19.63</v>
      </c>
      <c r="O128" s="661">
        <f t="shared" si="25"/>
        <v>0.47267035877678781</v>
      </c>
      <c r="P128" s="637">
        <v>2</v>
      </c>
      <c r="Q128" s="637">
        <v>31.2</v>
      </c>
      <c r="R128" s="895">
        <v>12.1</v>
      </c>
      <c r="S128" s="638">
        <f t="shared" si="19"/>
        <v>0.38782051282051283</v>
      </c>
      <c r="T128" s="701" t="str">
        <f t="shared" si="26"/>
        <v>43.3–19.1 ka</v>
      </c>
      <c r="V128" s="885">
        <f t="shared" si="27"/>
        <v>-10.330000000000002</v>
      </c>
      <c r="W128" s="665">
        <f t="shared" si="28"/>
        <v>-0.33108974358974363</v>
      </c>
      <c r="X128" s="885">
        <f t="shared" si="29"/>
        <v>-10.330000000000002</v>
      </c>
      <c r="Y128" s="669">
        <f t="shared" si="30"/>
        <v>-0.33108974358974363</v>
      </c>
      <c r="Z128" s="664"/>
    </row>
    <row r="129" spans="1:26" ht="15" customHeight="1">
      <c r="A129" s="636" t="s">
        <v>826</v>
      </c>
      <c r="B129" s="636" t="s">
        <v>1323</v>
      </c>
      <c r="C129" s="636" t="s">
        <v>828</v>
      </c>
      <c r="D129" s="637">
        <v>12</v>
      </c>
      <c r="E129" s="895">
        <v>25.91</v>
      </c>
      <c r="F129" s="895">
        <v>19.12</v>
      </c>
      <c r="G129" s="638">
        <f t="shared" si="18"/>
        <v>0.73793901968351994</v>
      </c>
      <c r="H129" s="663">
        <v>17.829999999999998</v>
      </c>
      <c r="I129" s="637">
        <v>3.14</v>
      </c>
      <c r="J129" s="637">
        <v>21.97</v>
      </c>
      <c r="K129" s="637">
        <v>14.05</v>
      </c>
      <c r="L129" s="638">
        <f t="shared" si="24"/>
        <v>0.63950842057350943</v>
      </c>
      <c r="M129" s="637">
        <v>17.829999999999998</v>
      </c>
      <c r="N129" s="637">
        <v>3.14</v>
      </c>
      <c r="O129" s="661">
        <f t="shared" si="25"/>
        <v>0.17610768367919238</v>
      </c>
      <c r="P129" s="637">
        <v>10</v>
      </c>
      <c r="Q129" s="637">
        <v>17.8</v>
      </c>
      <c r="R129" s="895">
        <v>6.5</v>
      </c>
      <c r="S129" s="638">
        <f t="shared" si="19"/>
        <v>0.3651685393258427</v>
      </c>
      <c r="T129" s="701" t="str">
        <f t="shared" si="26"/>
        <v>24.3–11.3 ka</v>
      </c>
      <c r="V129" s="885">
        <f t="shared" si="27"/>
        <v>-4.1400000000000006</v>
      </c>
      <c r="W129" s="665">
        <f t="shared" si="28"/>
        <v>-0.23219293325855306</v>
      </c>
      <c r="X129" s="885">
        <f t="shared" si="29"/>
        <v>0</v>
      </c>
      <c r="Y129" s="669">
        <f t="shared" si="30"/>
        <v>0</v>
      </c>
      <c r="Z129" s="664"/>
    </row>
    <row r="130" spans="1:26" ht="15" customHeight="1">
      <c r="A130" s="636" t="s">
        <v>1514</v>
      </c>
      <c r="B130" s="636" t="s">
        <v>1515</v>
      </c>
      <c r="C130" s="636" t="s">
        <v>1516</v>
      </c>
      <c r="D130" s="637">
        <v>7</v>
      </c>
      <c r="E130" s="895">
        <v>18.399999999999999</v>
      </c>
      <c r="F130" s="895">
        <v>0.98</v>
      </c>
      <c r="G130" s="638">
        <f t="shared" si="18"/>
        <v>5.3260869565217396E-2</v>
      </c>
      <c r="H130" s="663">
        <v>18.399999999999999</v>
      </c>
      <c r="I130" s="637">
        <v>0.98</v>
      </c>
      <c r="J130" s="637">
        <v>18.399999999999999</v>
      </c>
      <c r="K130" s="637">
        <v>0.98</v>
      </c>
      <c r="L130" s="638">
        <f t="shared" si="24"/>
        <v>5.3260869565217396E-2</v>
      </c>
      <c r="M130" s="637">
        <v>18.399999999999999</v>
      </c>
      <c r="N130" s="637">
        <v>0.98</v>
      </c>
      <c r="O130" s="661">
        <f t="shared" si="25"/>
        <v>5.3260869565217396E-2</v>
      </c>
      <c r="P130" s="637">
        <v>7</v>
      </c>
      <c r="Q130" s="637">
        <v>18.399999999999999</v>
      </c>
      <c r="R130" s="895">
        <v>4.4000000000000004</v>
      </c>
      <c r="S130" s="638">
        <f t="shared" si="19"/>
        <v>0.23913043478260873</v>
      </c>
      <c r="T130" s="701" t="str">
        <f t="shared" si="26"/>
        <v>22.8–14.0 ka</v>
      </c>
      <c r="V130" s="885">
        <f t="shared" si="27"/>
        <v>0</v>
      </c>
      <c r="W130" s="665">
        <f t="shared" si="28"/>
        <v>0</v>
      </c>
      <c r="X130" s="885">
        <f t="shared" si="29"/>
        <v>0</v>
      </c>
      <c r="Y130" s="669">
        <f t="shared" si="30"/>
        <v>0</v>
      </c>
      <c r="Z130" s="664"/>
    </row>
    <row r="131" spans="1:26" ht="15" customHeight="1">
      <c r="A131" s="636" t="s">
        <v>1514</v>
      </c>
      <c r="B131" s="636" t="s">
        <v>1515</v>
      </c>
      <c r="C131" s="636" t="s">
        <v>1567</v>
      </c>
      <c r="D131" s="637">
        <v>8</v>
      </c>
      <c r="E131" s="895">
        <v>20.49</v>
      </c>
      <c r="F131" s="895">
        <v>1.83</v>
      </c>
      <c r="G131" s="638">
        <f t="shared" si="18"/>
        <v>8.9311859443631056E-2</v>
      </c>
      <c r="H131" s="663">
        <v>20.02</v>
      </c>
      <c r="I131" s="637">
        <v>1.35</v>
      </c>
      <c r="J131" s="637">
        <v>20.49</v>
      </c>
      <c r="K131" s="637">
        <v>1.83</v>
      </c>
      <c r="L131" s="638">
        <f t="shared" si="24"/>
        <v>8.9311859443631056E-2</v>
      </c>
      <c r="M131" s="637">
        <v>20.02</v>
      </c>
      <c r="N131" s="637">
        <v>1.35</v>
      </c>
      <c r="O131" s="661">
        <f t="shared" si="25"/>
        <v>6.7432567432567439E-2</v>
      </c>
      <c r="P131" s="637">
        <v>7</v>
      </c>
      <c r="Q131" s="637">
        <v>20</v>
      </c>
      <c r="R131" s="895">
        <v>5</v>
      </c>
      <c r="S131" s="638">
        <f t="shared" si="19"/>
        <v>0.25</v>
      </c>
      <c r="T131" s="701" t="str">
        <f t="shared" si="26"/>
        <v>25.0–15.0 ka</v>
      </c>
      <c r="V131" s="885">
        <f t="shared" si="27"/>
        <v>-0.46999999999999886</v>
      </c>
      <c r="W131" s="665">
        <f t="shared" si="28"/>
        <v>-2.3476523476523421E-2</v>
      </c>
      <c r="X131" s="885">
        <f t="shared" si="29"/>
        <v>0</v>
      </c>
      <c r="Y131" s="669">
        <f t="shared" si="30"/>
        <v>0</v>
      </c>
      <c r="Z131" s="664"/>
    </row>
    <row r="132" spans="1:26" ht="15" customHeight="1">
      <c r="A132" s="636" t="s">
        <v>1300</v>
      </c>
      <c r="B132" s="636" t="s">
        <v>1301</v>
      </c>
      <c r="C132" s="636" t="s">
        <v>1302</v>
      </c>
      <c r="D132" s="637">
        <v>4</v>
      </c>
      <c r="E132" s="895">
        <v>18.260000000000002</v>
      </c>
      <c r="F132" s="895">
        <v>1.4</v>
      </c>
      <c r="G132" s="638">
        <f t="shared" si="18"/>
        <v>7.6670317634173049E-2</v>
      </c>
      <c r="H132" s="663">
        <v>17.579999999999998</v>
      </c>
      <c r="I132" s="637">
        <v>0.42</v>
      </c>
      <c r="J132" s="637">
        <v>18.260000000000002</v>
      </c>
      <c r="K132" s="637">
        <v>1.4</v>
      </c>
      <c r="L132" s="638">
        <f t="shared" si="24"/>
        <v>7.6670317634173049E-2</v>
      </c>
      <c r="M132" s="637">
        <v>17.579999999999998</v>
      </c>
      <c r="N132" s="637">
        <v>0.42</v>
      </c>
      <c r="O132" s="661">
        <f t="shared" si="25"/>
        <v>2.3890784982935155E-2</v>
      </c>
      <c r="P132" s="637">
        <v>3</v>
      </c>
      <c r="Q132" s="637">
        <v>17.600000000000001</v>
      </c>
      <c r="R132" s="895">
        <v>4.3</v>
      </c>
      <c r="S132" s="638">
        <f t="shared" si="19"/>
        <v>0.2443181818181818</v>
      </c>
      <c r="T132" s="701" t="str">
        <f t="shared" si="26"/>
        <v>21.9–13.3 ka</v>
      </c>
      <c r="V132" s="885">
        <f t="shared" si="27"/>
        <v>-0.68000000000000327</v>
      </c>
      <c r="W132" s="665">
        <f t="shared" si="28"/>
        <v>-3.8680318543799962E-2</v>
      </c>
      <c r="X132" s="885">
        <f t="shared" si="29"/>
        <v>0</v>
      </c>
      <c r="Y132" s="669">
        <f t="shared" si="30"/>
        <v>0</v>
      </c>
      <c r="Z132" s="664"/>
    </row>
    <row r="133" spans="1:26" ht="15" customHeight="1">
      <c r="A133" s="636" t="s">
        <v>1380</v>
      </c>
      <c r="B133" s="636" t="s">
        <v>1349</v>
      </c>
      <c r="C133" s="636" t="s">
        <v>581</v>
      </c>
      <c r="D133" s="637">
        <v>4</v>
      </c>
      <c r="E133" s="895">
        <v>19.8</v>
      </c>
      <c r="F133" s="895">
        <v>8.89</v>
      </c>
      <c r="G133" s="638">
        <f t="shared" si="18"/>
        <v>0.44898989898989899</v>
      </c>
      <c r="H133" s="663">
        <v>24.2</v>
      </c>
      <c r="I133" s="637">
        <v>1.62</v>
      </c>
      <c r="J133" s="637">
        <v>19.8</v>
      </c>
      <c r="K133" s="637">
        <v>8.89</v>
      </c>
      <c r="L133" s="638">
        <f t="shared" si="24"/>
        <v>0.44898989898989899</v>
      </c>
      <c r="M133" s="637">
        <v>24.2</v>
      </c>
      <c r="N133" s="637">
        <v>1.62</v>
      </c>
      <c r="O133" s="661">
        <f t="shared" si="25"/>
        <v>6.6942148760330583E-2</v>
      </c>
      <c r="P133" s="637">
        <v>3</v>
      </c>
      <c r="Q133" s="637">
        <v>24.2</v>
      </c>
      <c r="R133" s="895">
        <v>4.3</v>
      </c>
      <c r="S133" s="638">
        <f t="shared" si="19"/>
        <v>0.17768595041322313</v>
      </c>
      <c r="T133" s="701" t="str">
        <f t="shared" si="26"/>
        <v>28.5–19.9 ka</v>
      </c>
      <c r="V133" s="885">
        <f t="shared" si="27"/>
        <v>4.3999999999999986</v>
      </c>
      <c r="W133" s="665">
        <f t="shared" si="28"/>
        <v>0.18181818181818177</v>
      </c>
      <c r="X133" s="885">
        <f t="shared" si="29"/>
        <v>0</v>
      </c>
      <c r="Y133" s="669">
        <f t="shared" si="30"/>
        <v>0</v>
      </c>
      <c r="Z133" s="664"/>
    </row>
    <row r="134" spans="1:26" ht="15" customHeight="1">
      <c r="A134" s="636" t="s">
        <v>1380</v>
      </c>
      <c r="B134" s="636" t="s">
        <v>1349</v>
      </c>
      <c r="C134" s="636" t="s">
        <v>1389</v>
      </c>
      <c r="D134" s="637">
        <v>3</v>
      </c>
      <c r="E134" s="895">
        <v>27.08</v>
      </c>
      <c r="F134" s="895">
        <v>15.73</v>
      </c>
      <c r="G134" s="638">
        <f t="shared" si="18"/>
        <v>0.58087149187592324</v>
      </c>
      <c r="H134" s="663">
        <v>18.61</v>
      </c>
      <c r="I134" s="637">
        <v>8</v>
      </c>
      <c r="J134" s="637">
        <v>27.08</v>
      </c>
      <c r="K134" s="637">
        <v>15.73</v>
      </c>
      <c r="L134" s="638">
        <f t="shared" si="24"/>
        <v>0.58087149187592324</v>
      </c>
      <c r="M134" s="637">
        <v>27.08</v>
      </c>
      <c r="N134" s="637">
        <v>15.73</v>
      </c>
      <c r="O134" s="661">
        <f t="shared" si="25"/>
        <v>0.58087149187592324</v>
      </c>
      <c r="P134" s="637">
        <v>2</v>
      </c>
      <c r="Q134" s="637">
        <v>18.600000000000001</v>
      </c>
      <c r="R134" s="895">
        <v>8.5</v>
      </c>
      <c r="S134" s="638">
        <f t="shared" si="19"/>
        <v>0.45698924731182794</v>
      </c>
      <c r="T134" s="701" t="str">
        <f t="shared" si="26"/>
        <v>27.1–10.1 ka</v>
      </c>
      <c r="V134" s="885">
        <f t="shared" si="27"/>
        <v>-8.4699999999999989</v>
      </c>
      <c r="W134" s="665">
        <f t="shared" si="28"/>
        <v>-0.45513164965072539</v>
      </c>
      <c r="X134" s="885">
        <f t="shared" si="29"/>
        <v>-8.4699999999999989</v>
      </c>
      <c r="Y134" s="669">
        <f t="shared" si="30"/>
        <v>-0.45513164965072539</v>
      </c>
      <c r="Z134" s="664"/>
    </row>
    <row r="135" spans="1:26" ht="15" customHeight="1">
      <c r="A135" s="636" t="s">
        <v>1380</v>
      </c>
      <c r="B135" s="636" t="s">
        <v>1349</v>
      </c>
      <c r="C135" s="636" t="s">
        <v>590</v>
      </c>
      <c r="D135" s="637">
        <v>5</v>
      </c>
      <c r="E135" s="895">
        <v>13.85</v>
      </c>
      <c r="F135" s="895">
        <v>4.9800000000000004</v>
      </c>
      <c r="G135" s="638">
        <f t="shared" si="18"/>
        <v>0.35956678700361017</v>
      </c>
      <c r="H135" s="663">
        <v>15.85</v>
      </c>
      <c r="I135" s="637">
        <v>2.5</v>
      </c>
      <c r="J135" s="637">
        <v>13.85</v>
      </c>
      <c r="K135" s="637">
        <v>4.9800000000000004</v>
      </c>
      <c r="L135" s="638">
        <f t="shared" si="24"/>
        <v>0.35956678700361017</v>
      </c>
      <c r="M135" s="637">
        <v>15.85</v>
      </c>
      <c r="N135" s="637">
        <v>2.5</v>
      </c>
      <c r="O135" s="661">
        <f t="shared" si="25"/>
        <v>0.15772870662460567</v>
      </c>
      <c r="P135" s="637">
        <v>4</v>
      </c>
      <c r="Q135" s="637">
        <v>15.9</v>
      </c>
      <c r="R135" s="895">
        <v>3.8</v>
      </c>
      <c r="S135" s="638">
        <f t="shared" si="19"/>
        <v>0.23899371069182387</v>
      </c>
      <c r="T135" s="701" t="str">
        <f t="shared" si="26"/>
        <v>19.7–12.1 ka</v>
      </c>
      <c r="V135" s="885">
        <f t="shared" si="27"/>
        <v>2</v>
      </c>
      <c r="W135" s="665">
        <f t="shared" si="28"/>
        <v>0.12618296529968454</v>
      </c>
      <c r="X135" s="885">
        <f t="shared" si="29"/>
        <v>0</v>
      </c>
      <c r="Y135" s="669">
        <f t="shared" si="30"/>
        <v>0</v>
      </c>
      <c r="Z135" s="664"/>
    </row>
    <row r="136" spans="1:26" ht="15" customHeight="1">
      <c r="A136" s="636" t="s">
        <v>159</v>
      </c>
      <c r="B136" s="636" t="s">
        <v>1141</v>
      </c>
      <c r="C136" s="636" t="s">
        <v>323</v>
      </c>
      <c r="D136" s="637">
        <v>10</v>
      </c>
      <c r="E136" s="895">
        <v>16.93</v>
      </c>
      <c r="F136" s="895">
        <v>3.86</v>
      </c>
      <c r="G136" s="638">
        <f t="shared" si="18"/>
        <v>0.22799763733018311</v>
      </c>
      <c r="H136" s="663">
        <v>17.66</v>
      </c>
      <c r="I136" s="637">
        <v>3.28</v>
      </c>
      <c r="J136" s="637">
        <v>16.93</v>
      </c>
      <c r="K136" s="637">
        <v>3.86</v>
      </c>
      <c r="L136" s="638">
        <f t="shared" si="24"/>
        <v>0.22799763733018311</v>
      </c>
      <c r="M136" s="637">
        <v>16.93</v>
      </c>
      <c r="N136" s="637">
        <v>3.86</v>
      </c>
      <c r="O136" s="661">
        <f t="shared" si="25"/>
        <v>0.22799763733018311</v>
      </c>
      <c r="P136" s="637">
        <v>9</v>
      </c>
      <c r="Q136" s="637">
        <v>17.7</v>
      </c>
      <c r="R136" s="895">
        <v>5.9</v>
      </c>
      <c r="S136" s="638">
        <f t="shared" si="19"/>
        <v>0.33333333333333337</v>
      </c>
      <c r="T136" s="701" t="str">
        <f t="shared" si="26"/>
        <v>23.6–11.8 ka</v>
      </c>
      <c r="V136" s="885">
        <f t="shared" si="27"/>
        <v>0.73000000000000043</v>
      </c>
      <c r="W136" s="665">
        <f t="shared" si="28"/>
        <v>4.1336353340883376E-2</v>
      </c>
      <c r="X136" s="885">
        <f t="shared" si="29"/>
        <v>0.73000000000000043</v>
      </c>
      <c r="Y136" s="669">
        <f t="shared" si="30"/>
        <v>4.1336353340883376E-2</v>
      </c>
      <c r="Z136" s="664"/>
    </row>
    <row r="137" spans="1:26" ht="15" customHeight="1">
      <c r="A137" s="636" t="s">
        <v>301</v>
      </c>
      <c r="B137" s="636" t="s">
        <v>2994</v>
      </c>
      <c r="C137" s="636" t="s">
        <v>303</v>
      </c>
      <c r="D137" s="637">
        <v>8</v>
      </c>
      <c r="E137" s="895">
        <v>55.14</v>
      </c>
      <c r="F137" s="895">
        <v>14.59</v>
      </c>
      <c r="G137" s="638">
        <f t="shared" si="18"/>
        <v>0.2645992020311933</v>
      </c>
      <c r="H137" s="663">
        <v>51.96</v>
      </c>
      <c r="I137" s="637">
        <v>12.41</v>
      </c>
      <c r="J137" s="637">
        <v>55.14</v>
      </c>
      <c r="K137" s="637">
        <v>14.59</v>
      </c>
      <c r="L137" s="638">
        <f t="shared" si="24"/>
        <v>0.2645992020311933</v>
      </c>
      <c r="M137" s="637">
        <v>55.14</v>
      </c>
      <c r="N137" s="637">
        <v>14.59</v>
      </c>
      <c r="O137" s="661">
        <f t="shared" si="25"/>
        <v>0.2645992020311933</v>
      </c>
      <c r="P137" s="637">
        <v>7</v>
      </c>
      <c r="Q137" s="637">
        <v>52</v>
      </c>
      <c r="R137" s="895">
        <v>17.899999999999999</v>
      </c>
      <c r="S137" s="638">
        <f t="shared" si="19"/>
        <v>0.34423076923076923</v>
      </c>
      <c r="T137" s="701" t="str">
        <f t="shared" si="26"/>
        <v>69.9–34.1 ka</v>
      </c>
      <c r="V137" s="885">
        <f t="shared" si="27"/>
        <v>-3.1799999999999997</v>
      </c>
      <c r="W137" s="665">
        <f t="shared" si="28"/>
        <v>-6.1200923787528859E-2</v>
      </c>
      <c r="X137" s="885">
        <f t="shared" si="29"/>
        <v>-3.1799999999999997</v>
      </c>
      <c r="Y137" s="669">
        <f t="shared" si="30"/>
        <v>-6.1200923787528859E-2</v>
      </c>
      <c r="Z137" s="664"/>
    </row>
    <row r="138" spans="1:26" ht="15" customHeight="1">
      <c r="A138" s="636" t="s">
        <v>2014</v>
      </c>
      <c r="B138" s="636" t="s">
        <v>2015</v>
      </c>
      <c r="C138" s="636" t="s">
        <v>843</v>
      </c>
      <c r="D138" s="637">
        <v>4</v>
      </c>
      <c r="E138" s="895">
        <v>61.22</v>
      </c>
      <c r="F138" s="895">
        <v>7.75</v>
      </c>
      <c r="G138" s="638">
        <f t="shared" si="18"/>
        <v>0.12659261679189807</v>
      </c>
      <c r="H138" s="663">
        <v>57.52</v>
      </c>
      <c r="I138" s="637">
        <v>2.77</v>
      </c>
      <c r="J138" s="637">
        <v>61.22</v>
      </c>
      <c r="K138" s="637">
        <v>7.75</v>
      </c>
      <c r="L138" s="638">
        <f t="shared" si="24"/>
        <v>0.12659261679189807</v>
      </c>
      <c r="M138" s="637">
        <v>57.52</v>
      </c>
      <c r="N138" s="637">
        <v>2.77</v>
      </c>
      <c r="O138" s="661">
        <f t="shared" si="25"/>
        <v>4.815716272600834E-2</v>
      </c>
      <c r="P138" s="637">
        <v>3</v>
      </c>
      <c r="Q138" s="637">
        <v>57.5</v>
      </c>
      <c r="R138" s="895">
        <v>9.4</v>
      </c>
      <c r="S138" s="638">
        <f t="shared" si="19"/>
        <v>0.16347826086956521</v>
      </c>
      <c r="T138" s="701" t="str">
        <f t="shared" si="26"/>
        <v>66.9–48.1 ka</v>
      </c>
      <c r="V138" s="885">
        <f t="shared" si="27"/>
        <v>-3.6999999999999957</v>
      </c>
      <c r="W138" s="665">
        <f t="shared" si="28"/>
        <v>-6.4325452016689766E-2</v>
      </c>
      <c r="X138" s="885">
        <f t="shared" si="29"/>
        <v>0</v>
      </c>
      <c r="Y138" s="669">
        <f t="shared" si="30"/>
        <v>0</v>
      </c>
      <c r="Z138" s="664"/>
    </row>
    <row r="139" spans="1:26" ht="15" customHeight="1">
      <c r="A139" s="636" t="s">
        <v>2014</v>
      </c>
      <c r="B139" s="636" t="s">
        <v>2015</v>
      </c>
      <c r="C139" s="636" t="s">
        <v>841</v>
      </c>
      <c r="D139" s="637">
        <v>5</v>
      </c>
      <c r="E139" s="895">
        <v>98.92</v>
      </c>
      <c r="F139" s="895">
        <v>47.98</v>
      </c>
      <c r="G139" s="638">
        <f t="shared" si="18"/>
        <v>0.48503841488071164</v>
      </c>
      <c r="H139" s="663">
        <v>98.92</v>
      </c>
      <c r="I139" s="637">
        <v>47.98</v>
      </c>
      <c r="J139" s="637">
        <v>98.92</v>
      </c>
      <c r="K139" s="637">
        <v>47.98</v>
      </c>
      <c r="L139" s="638">
        <f t="shared" si="24"/>
        <v>0.48503841488071164</v>
      </c>
      <c r="M139" s="637">
        <v>98.92</v>
      </c>
      <c r="N139" s="637">
        <v>47.98</v>
      </c>
      <c r="O139" s="661">
        <f t="shared" si="25"/>
        <v>0.48503841488071164</v>
      </c>
      <c r="P139" s="637">
        <v>5</v>
      </c>
      <c r="Q139" s="637">
        <v>98.9</v>
      </c>
      <c r="R139" s="895">
        <v>53</v>
      </c>
      <c r="S139" s="638">
        <f t="shared" si="19"/>
        <v>0.53589484327603631</v>
      </c>
      <c r="T139" s="701" t="str">
        <f t="shared" si="26"/>
        <v>151.9–45.9 ka</v>
      </c>
      <c r="V139" s="885">
        <f t="shared" si="27"/>
        <v>0</v>
      </c>
      <c r="W139" s="665">
        <f t="shared" si="28"/>
        <v>0</v>
      </c>
      <c r="X139" s="885">
        <f t="shared" si="29"/>
        <v>0</v>
      </c>
      <c r="Y139" s="669">
        <f t="shared" si="30"/>
        <v>0</v>
      </c>
      <c r="Z139" s="664"/>
    </row>
    <row r="140" spans="1:26" ht="15" customHeight="1">
      <c r="A140" s="636" t="s">
        <v>2014</v>
      </c>
      <c r="B140" s="636" t="s">
        <v>2015</v>
      </c>
      <c r="C140" s="636" t="s">
        <v>2034</v>
      </c>
      <c r="D140" s="637">
        <v>5</v>
      </c>
      <c r="E140" s="895">
        <v>140.91</v>
      </c>
      <c r="F140" s="895">
        <v>86.41</v>
      </c>
      <c r="G140" s="638">
        <f t="shared" si="18"/>
        <v>0.61322830175289189</v>
      </c>
      <c r="H140" s="663">
        <v>140.91</v>
      </c>
      <c r="I140" s="637">
        <v>86.41</v>
      </c>
      <c r="J140" s="637">
        <v>140.91</v>
      </c>
      <c r="K140" s="637">
        <v>86.41</v>
      </c>
      <c r="L140" s="638">
        <f t="shared" si="24"/>
        <v>0.61322830175289189</v>
      </c>
      <c r="M140" s="637">
        <v>140.91</v>
      </c>
      <c r="N140" s="637">
        <v>86.41</v>
      </c>
      <c r="O140" s="661">
        <f t="shared" si="25"/>
        <v>0.61322830175289189</v>
      </c>
      <c r="P140" s="637">
        <v>5</v>
      </c>
      <c r="Q140" s="637">
        <v>140.9</v>
      </c>
      <c r="R140" s="895">
        <v>99.5</v>
      </c>
      <c r="S140" s="638">
        <f t="shared" si="19"/>
        <v>0.70617459190915544</v>
      </c>
      <c r="T140" s="701" t="str">
        <f t="shared" si="26"/>
        <v>240.4–41.4 ka</v>
      </c>
      <c r="V140" s="885">
        <f t="shared" si="27"/>
        <v>0</v>
      </c>
      <c r="W140" s="665">
        <f t="shared" si="28"/>
        <v>0</v>
      </c>
      <c r="X140" s="885">
        <f t="shared" si="29"/>
        <v>0</v>
      </c>
      <c r="Y140" s="669">
        <f t="shared" si="30"/>
        <v>0</v>
      </c>
      <c r="Z140" s="664"/>
    </row>
    <row r="141" spans="1:26" ht="15" customHeight="1">
      <c r="A141" s="636" t="s">
        <v>2014</v>
      </c>
      <c r="B141" s="636" t="s">
        <v>2097</v>
      </c>
      <c r="C141" s="636" t="s">
        <v>833</v>
      </c>
      <c r="D141" s="637">
        <v>7</v>
      </c>
      <c r="E141" s="895">
        <v>75.22</v>
      </c>
      <c r="F141" s="895">
        <v>14.94</v>
      </c>
      <c r="G141" s="638">
        <f t="shared" ref="G141:G154" si="31">F141/E141</f>
        <v>0.19861738899228928</v>
      </c>
      <c r="H141" s="663">
        <v>75.22</v>
      </c>
      <c r="I141" s="637">
        <v>14.94</v>
      </c>
      <c r="J141" s="637">
        <v>75.22</v>
      </c>
      <c r="K141" s="637">
        <v>14.94</v>
      </c>
      <c r="L141" s="638">
        <f t="shared" si="24"/>
        <v>0.19861738899228928</v>
      </c>
      <c r="M141" s="637">
        <v>75.22</v>
      </c>
      <c r="N141" s="637">
        <v>14.94</v>
      </c>
      <c r="O141" s="661">
        <f t="shared" si="25"/>
        <v>0.19861738899228928</v>
      </c>
      <c r="P141" s="637">
        <v>7</v>
      </c>
      <c r="Q141" s="637">
        <v>75.2</v>
      </c>
      <c r="R141" s="895">
        <v>24.9</v>
      </c>
      <c r="S141" s="638">
        <f t="shared" ref="S141:S154" si="32">R141/Q141</f>
        <v>0.3311170212765957</v>
      </c>
      <c r="T141" s="701" t="str">
        <f t="shared" si="26"/>
        <v>100.1–50.3 ka</v>
      </c>
      <c r="V141" s="885">
        <f t="shared" ref="V141:V154" si="33">H141-J141</f>
        <v>0</v>
      </c>
      <c r="W141" s="665">
        <f t="shared" ref="W141:W154" si="34">V141/H141</f>
        <v>0</v>
      </c>
      <c r="X141" s="885">
        <f t="shared" ref="X141:X154" si="35">H141-M141</f>
        <v>0</v>
      </c>
      <c r="Y141" s="669">
        <f t="shared" ref="Y141:Y154" si="36">X141/H141</f>
        <v>0</v>
      </c>
      <c r="Z141" s="664"/>
    </row>
    <row r="142" spans="1:26" ht="15" customHeight="1">
      <c r="A142" s="636" t="s">
        <v>848</v>
      </c>
      <c r="B142" s="636" t="s">
        <v>2045</v>
      </c>
      <c r="C142" s="636" t="s">
        <v>851</v>
      </c>
      <c r="D142" s="637">
        <v>3</v>
      </c>
      <c r="E142" s="895">
        <v>15.57</v>
      </c>
      <c r="F142" s="895">
        <v>6.83</v>
      </c>
      <c r="G142" s="638">
        <f t="shared" si="31"/>
        <v>0.43866409762363517</v>
      </c>
      <c r="H142" s="663">
        <v>19.47</v>
      </c>
      <c r="I142" s="637">
        <v>1.4</v>
      </c>
      <c r="J142" s="637">
        <v>15.57</v>
      </c>
      <c r="K142" s="637">
        <v>6.83</v>
      </c>
      <c r="L142" s="638">
        <f t="shared" ref="L142:L154" si="37">K142/J142</f>
        <v>0.43866409762363517</v>
      </c>
      <c r="M142" s="637">
        <v>15.57</v>
      </c>
      <c r="N142" s="637">
        <v>6.83</v>
      </c>
      <c r="O142" s="661">
        <f t="shared" ref="O142:O154" si="38">N142/M142</f>
        <v>0.43866409762363517</v>
      </c>
      <c r="P142" s="637">
        <v>2</v>
      </c>
      <c r="Q142" s="637">
        <v>19.5</v>
      </c>
      <c r="R142" s="895">
        <v>2.9</v>
      </c>
      <c r="S142" s="638">
        <f t="shared" si="32"/>
        <v>0.14871794871794872</v>
      </c>
      <c r="T142" s="701" t="str">
        <f t="shared" si="26"/>
        <v>22.4–16.6 ka</v>
      </c>
      <c r="V142" s="885">
        <f t="shared" si="33"/>
        <v>3.8999999999999986</v>
      </c>
      <c r="W142" s="665">
        <f t="shared" si="34"/>
        <v>0.20030816640986127</v>
      </c>
      <c r="X142" s="885">
        <f t="shared" si="35"/>
        <v>3.8999999999999986</v>
      </c>
      <c r="Y142" s="669">
        <f t="shared" si="36"/>
        <v>0.20030816640986127</v>
      </c>
      <c r="Z142" s="664"/>
    </row>
    <row r="143" spans="1:26" ht="15" customHeight="1">
      <c r="A143" s="636" t="s">
        <v>1506</v>
      </c>
      <c r="B143" s="636" t="s">
        <v>1507</v>
      </c>
      <c r="C143" s="636" t="s">
        <v>871</v>
      </c>
      <c r="D143" s="637">
        <v>3</v>
      </c>
      <c r="E143" s="895">
        <v>15.52</v>
      </c>
      <c r="F143" s="895">
        <v>1.73</v>
      </c>
      <c r="G143" s="638">
        <f t="shared" si="31"/>
        <v>0.11146907216494846</v>
      </c>
      <c r="H143" s="663">
        <v>14.53</v>
      </c>
      <c r="I143" s="637">
        <v>0.11</v>
      </c>
      <c r="J143" s="637">
        <v>15.52</v>
      </c>
      <c r="K143" s="637">
        <v>1.73</v>
      </c>
      <c r="L143" s="638">
        <f t="shared" si="37"/>
        <v>0.11146907216494846</v>
      </c>
      <c r="M143" s="637">
        <v>15.52</v>
      </c>
      <c r="N143" s="637">
        <v>1.73</v>
      </c>
      <c r="O143" s="661">
        <f t="shared" si="38"/>
        <v>0.11146907216494846</v>
      </c>
      <c r="P143" s="637">
        <v>2</v>
      </c>
      <c r="Q143" s="637">
        <v>14.5</v>
      </c>
      <c r="R143" s="895">
        <v>1.9</v>
      </c>
      <c r="S143" s="638">
        <f t="shared" si="32"/>
        <v>0.13103448275862067</v>
      </c>
      <c r="T143" s="701" t="str">
        <f t="shared" si="26"/>
        <v>16.4–12.6 ka</v>
      </c>
      <c r="V143" s="885">
        <f t="shared" si="33"/>
        <v>-0.99000000000000021</v>
      </c>
      <c r="W143" s="665">
        <f t="shared" si="34"/>
        <v>-6.8134893324156939E-2</v>
      </c>
      <c r="X143" s="885">
        <f t="shared" si="35"/>
        <v>-0.99000000000000021</v>
      </c>
      <c r="Y143" s="669">
        <f t="shared" si="36"/>
        <v>-6.8134893324156939E-2</v>
      </c>
      <c r="Z143" s="664"/>
    </row>
    <row r="144" spans="1:26" ht="15" customHeight="1">
      <c r="A144" s="636" t="s">
        <v>876</v>
      </c>
      <c r="B144" s="636" t="s">
        <v>1515</v>
      </c>
      <c r="C144" s="636" t="s">
        <v>878</v>
      </c>
      <c r="D144" s="637">
        <v>7</v>
      </c>
      <c r="E144" s="895">
        <v>159.52000000000001</v>
      </c>
      <c r="F144" s="895">
        <v>29.41</v>
      </c>
      <c r="G144" s="638">
        <f t="shared" si="31"/>
        <v>0.18436559679037109</v>
      </c>
      <c r="H144" s="663">
        <v>152.04</v>
      </c>
      <c r="I144" s="637">
        <v>23.81</v>
      </c>
      <c r="J144" s="637">
        <v>159.52000000000001</v>
      </c>
      <c r="K144" s="637">
        <v>29.41</v>
      </c>
      <c r="L144" s="638">
        <f t="shared" si="37"/>
        <v>0.18436559679037109</v>
      </c>
      <c r="M144" s="637">
        <v>159.52000000000001</v>
      </c>
      <c r="N144" s="637">
        <v>29.41</v>
      </c>
      <c r="O144" s="661">
        <f t="shared" si="38"/>
        <v>0.18436559679037109</v>
      </c>
      <c r="P144" s="637">
        <v>6</v>
      </c>
      <c r="Q144" s="637">
        <v>152</v>
      </c>
      <c r="R144" s="895">
        <v>41.9</v>
      </c>
      <c r="S144" s="638">
        <f t="shared" si="32"/>
        <v>0.2756578947368421</v>
      </c>
      <c r="T144" s="701" t="str">
        <f t="shared" si="26"/>
        <v>193.9–110.1 ka</v>
      </c>
      <c r="V144" s="885">
        <f t="shared" si="33"/>
        <v>-7.4800000000000182</v>
      </c>
      <c r="W144" s="665">
        <f t="shared" si="34"/>
        <v>-4.9197579584320035E-2</v>
      </c>
      <c r="X144" s="885">
        <f t="shared" si="35"/>
        <v>-7.4800000000000182</v>
      </c>
      <c r="Y144" s="669">
        <f t="shared" si="36"/>
        <v>-4.9197579584320035E-2</v>
      </c>
      <c r="Z144" s="664"/>
    </row>
    <row r="145" spans="1:26" ht="15" customHeight="1">
      <c r="A145" s="636" t="s">
        <v>876</v>
      </c>
      <c r="B145" s="636" t="s">
        <v>1515</v>
      </c>
      <c r="C145" s="636" t="s">
        <v>882</v>
      </c>
      <c r="D145" s="637">
        <v>3</v>
      </c>
      <c r="E145" s="895">
        <v>65.17</v>
      </c>
      <c r="F145" s="895">
        <v>43.71</v>
      </c>
      <c r="G145" s="638">
        <f t="shared" si="31"/>
        <v>0.6707073806966396</v>
      </c>
      <c r="H145" s="663">
        <v>89.12</v>
      </c>
      <c r="I145" s="637">
        <v>19.510000000000002</v>
      </c>
      <c r="J145" s="637">
        <v>65.17</v>
      </c>
      <c r="K145" s="637">
        <v>43.71</v>
      </c>
      <c r="L145" s="638">
        <f t="shared" si="37"/>
        <v>0.6707073806966396</v>
      </c>
      <c r="M145" s="637">
        <v>65.17</v>
      </c>
      <c r="N145" s="637">
        <v>43.71</v>
      </c>
      <c r="O145" s="661">
        <f t="shared" si="38"/>
        <v>0.6707073806966396</v>
      </c>
      <c r="P145" s="637">
        <v>2</v>
      </c>
      <c r="Q145" s="637">
        <v>89.1</v>
      </c>
      <c r="R145" s="895">
        <v>22.6</v>
      </c>
      <c r="S145" s="638">
        <f t="shared" si="32"/>
        <v>0.25364758698092033</v>
      </c>
      <c r="T145" s="701" t="str">
        <f t="shared" si="26"/>
        <v>111.7–66.5 ka</v>
      </c>
      <c r="V145" s="885">
        <f t="shared" si="33"/>
        <v>23.950000000000003</v>
      </c>
      <c r="W145" s="665">
        <f t="shared" si="34"/>
        <v>0.26873877917414724</v>
      </c>
      <c r="X145" s="885">
        <f t="shared" si="35"/>
        <v>23.950000000000003</v>
      </c>
      <c r="Y145" s="669">
        <f t="shared" si="36"/>
        <v>0.26873877917414724</v>
      </c>
      <c r="Z145" s="664"/>
    </row>
    <row r="146" spans="1:26" ht="15" customHeight="1">
      <c r="A146" s="636" t="s">
        <v>876</v>
      </c>
      <c r="B146" s="636" t="s">
        <v>1515</v>
      </c>
      <c r="C146" s="636" t="s">
        <v>880</v>
      </c>
      <c r="D146" s="637">
        <v>8</v>
      </c>
      <c r="E146" s="895">
        <v>59.12</v>
      </c>
      <c r="F146" s="895">
        <v>21.9</v>
      </c>
      <c r="G146" s="638">
        <f t="shared" si="31"/>
        <v>0.37043301759133962</v>
      </c>
      <c r="H146" s="663">
        <v>59.12</v>
      </c>
      <c r="I146" s="637">
        <v>21.9</v>
      </c>
      <c r="J146" s="637">
        <v>59.12</v>
      </c>
      <c r="K146" s="637">
        <v>21.9</v>
      </c>
      <c r="L146" s="638">
        <f t="shared" si="37"/>
        <v>0.37043301759133962</v>
      </c>
      <c r="M146" s="637">
        <v>59.12</v>
      </c>
      <c r="N146" s="637">
        <v>21.9</v>
      </c>
      <c r="O146" s="661">
        <f t="shared" si="38"/>
        <v>0.37043301759133962</v>
      </c>
      <c r="P146" s="637">
        <v>8</v>
      </c>
      <c r="Q146" s="637">
        <v>59.1</v>
      </c>
      <c r="R146" s="895">
        <v>27.2</v>
      </c>
      <c r="S146" s="638">
        <f t="shared" si="32"/>
        <v>0.46023688663282569</v>
      </c>
      <c r="T146" s="701" t="str">
        <f t="shared" si="26"/>
        <v>86.3–31.9 ka</v>
      </c>
      <c r="V146" s="885">
        <f t="shared" si="33"/>
        <v>0</v>
      </c>
      <c r="W146" s="665">
        <f t="shared" si="34"/>
        <v>0</v>
      </c>
      <c r="X146" s="885">
        <f t="shared" si="35"/>
        <v>0</v>
      </c>
      <c r="Y146" s="669">
        <f t="shared" si="36"/>
        <v>0</v>
      </c>
      <c r="Z146" s="664"/>
    </row>
    <row r="147" spans="1:26" ht="15" customHeight="1">
      <c r="A147" s="636" t="s">
        <v>1637</v>
      </c>
      <c r="B147" s="636" t="s">
        <v>1515</v>
      </c>
      <c r="C147" s="636" t="s">
        <v>1638</v>
      </c>
      <c r="D147" s="637">
        <v>3</v>
      </c>
      <c r="E147" s="895">
        <v>87.17</v>
      </c>
      <c r="F147" s="895">
        <v>59.05</v>
      </c>
      <c r="G147" s="638">
        <f t="shared" si="31"/>
        <v>0.67741195365377993</v>
      </c>
      <c r="H147" s="663">
        <v>53.24</v>
      </c>
      <c r="I147" s="637">
        <v>8.06</v>
      </c>
      <c r="J147" s="637">
        <v>87.17</v>
      </c>
      <c r="K147" s="637">
        <v>59.05</v>
      </c>
      <c r="L147" s="638">
        <f t="shared" si="37"/>
        <v>0.67741195365377993</v>
      </c>
      <c r="M147" s="637">
        <v>87.17</v>
      </c>
      <c r="N147" s="637">
        <v>59.05</v>
      </c>
      <c r="O147" s="661">
        <f t="shared" si="38"/>
        <v>0.67741195365377993</v>
      </c>
      <c r="P147" s="637">
        <v>2</v>
      </c>
      <c r="Q147" s="637">
        <v>53.2</v>
      </c>
      <c r="R147" s="895">
        <v>10.4</v>
      </c>
      <c r="S147" s="638">
        <f t="shared" si="32"/>
        <v>0.19548872180451127</v>
      </c>
      <c r="T147" s="701" t="str">
        <f t="shared" ref="T147:T154" si="39">_xlfn.CONCAT(FIXED((Q147+R147),1),"–",FIXED((Q147-R147),1)," ka")</f>
        <v>63.6–42.8 ka</v>
      </c>
      <c r="V147" s="885">
        <f t="shared" si="33"/>
        <v>-33.93</v>
      </c>
      <c r="W147" s="665">
        <f t="shared" si="34"/>
        <v>-0.63730277986476336</v>
      </c>
      <c r="X147" s="885">
        <f t="shared" si="35"/>
        <v>-33.93</v>
      </c>
      <c r="Y147" s="669">
        <f t="shared" si="36"/>
        <v>-0.63730277986476336</v>
      </c>
      <c r="Z147" s="664"/>
    </row>
    <row r="148" spans="1:26" ht="15" customHeight="1">
      <c r="A148" s="636" t="s">
        <v>1637</v>
      </c>
      <c r="B148" s="636" t="s">
        <v>1515</v>
      </c>
      <c r="C148" s="636" t="s">
        <v>889</v>
      </c>
      <c r="D148" s="637">
        <v>4</v>
      </c>
      <c r="E148" s="895">
        <v>432.62</v>
      </c>
      <c r="F148" s="895">
        <v>240.33</v>
      </c>
      <c r="G148" s="638">
        <f t="shared" si="31"/>
        <v>0.55552216725995107</v>
      </c>
      <c r="H148" s="663">
        <v>320.75</v>
      </c>
      <c r="I148" s="637">
        <v>107.46</v>
      </c>
      <c r="J148" s="637">
        <v>432.62</v>
      </c>
      <c r="K148" s="637">
        <v>240.33</v>
      </c>
      <c r="L148" s="638">
        <f t="shared" si="37"/>
        <v>0.55552216725995107</v>
      </c>
      <c r="M148" s="637">
        <v>432.62</v>
      </c>
      <c r="N148" s="637">
        <v>240.33</v>
      </c>
      <c r="O148" s="661">
        <f t="shared" si="38"/>
        <v>0.55552216725995107</v>
      </c>
      <c r="P148" s="637">
        <v>3</v>
      </c>
      <c r="Q148" s="637">
        <v>320.8</v>
      </c>
      <c r="R148" s="895">
        <v>120.4</v>
      </c>
      <c r="S148" s="638">
        <f t="shared" si="32"/>
        <v>0.37531172069825436</v>
      </c>
      <c r="T148" s="701" t="str">
        <f t="shared" si="39"/>
        <v>441.2–200.4 ka</v>
      </c>
      <c r="V148" s="885">
        <f t="shared" si="33"/>
        <v>-111.87</v>
      </c>
      <c r="W148" s="665">
        <f t="shared" si="34"/>
        <v>-0.34877630553390493</v>
      </c>
      <c r="X148" s="885">
        <f t="shared" si="35"/>
        <v>-111.87</v>
      </c>
      <c r="Y148" s="669">
        <f t="shared" si="36"/>
        <v>-0.34877630553390493</v>
      </c>
      <c r="Z148" s="664"/>
    </row>
    <row r="149" spans="1:26" ht="15" customHeight="1">
      <c r="A149" s="636" t="s">
        <v>1637</v>
      </c>
      <c r="B149" s="636" t="s">
        <v>1515</v>
      </c>
      <c r="C149" s="636" t="s">
        <v>891</v>
      </c>
      <c r="D149" s="637">
        <v>5</v>
      </c>
      <c r="E149" s="895">
        <v>46.12</v>
      </c>
      <c r="F149" s="895">
        <v>2.91</v>
      </c>
      <c r="G149" s="638">
        <f t="shared" si="31"/>
        <v>6.3096270598438864E-2</v>
      </c>
      <c r="H149" s="663">
        <v>47.22</v>
      </c>
      <c r="I149" s="637">
        <v>1.81</v>
      </c>
      <c r="J149" s="637">
        <v>46.12</v>
      </c>
      <c r="K149" s="637">
        <v>2.91</v>
      </c>
      <c r="L149" s="638">
        <f t="shared" si="37"/>
        <v>6.3096270598438864E-2</v>
      </c>
      <c r="M149" s="637">
        <v>46.12</v>
      </c>
      <c r="N149" s="637">
        <v>2.91</v>
      </c>
      <c r="O149" s="661">
        <f t="shared" si="38"/>
        <v>6.3096270598438864E-2</v>
      </c>
      <c r="P149" s="637">
        <v>4</v>
      </c>
      <c r="Q149" s="637">
        <v>47.2</v>
      </c>
      <c r="R149" s="895">
        <v>8.5</v>
      </c>
      <c r="S149" s="638">
        <f t="shared" si="32"/>
        <v>0.18008474576271186</v>
      </c>
      <c r="T149" s="701" t="str">
        <f t="shared" si="39"/>
        <v>55.7–38.7 ka</v>
      </c>
      <c r="V149" s="885">
        <f t="shared" si="33"/>
        <v>1.1000000000000014</v>
      </c>
      <c r="W149" s="665">
        <f t="shared" si="34"/>
        <v>2.3295213892418499E-2</v>
      </c>
      <c r="X149" s="885">
        <f t="shared" si="35"/>
        <v>1.1000000000000014</v>
      </c>
      <c r="Y149" s="669">
        <f t="shared" si="36"/>
        <v>2.3295213892418499E-2</v>
      </c>
      <c r="Z149" s="664"/>
    </row>
    <row r="150" spans="1:26" ht="15" customHeight="1">
      <c r="A150" s="636" t="s">
        <v>1637</v>
      </c>
      <c r="B150" s="636" t="s">
        <v>1515</v>
      </c>
      <c r="C150" s="636" t="s">
        <v>893</v>
      </c>
      <c r="D150" s="637">
        <v>7</v>
      </c>
      <c r="E150" s="895">
        <v>14.21</v>
      </c>
      <c r="F150" s="895">
        <v>1.72</v>
      </c>
      <c r="G150" s="638">
        <f t="shared" si="31"/>
        <v>0.12104152005629837</v>
      </c>
      <c r="H150" s="663">
        <v>13.66</v>
      </c>
      <c r="I150" s="637">
        <v>0.99</v>
      </c>
      <c r="J150" s="637">
        <v>13.66</v>
      </c>
      <c r="K150" s="637">
        <v>0.99</v>
      </c>
      <c r="L150" s="638">
        <f t="shared" si="37"/>
        <v>7.2474377745241583E-2</v>
      </c>
      <c r="M150" s="637">
        <v>13.66</v>
      </c>
      <c r="N150" s="637">
        <v>0.99</v>
      </c>
      <c r="O150" s="661">
        <f t="shared" si="38"/>
        <v>7.2474377745241583E-2</v>
      </c>
      <c r="P150" s="637">
        <v>6</v>
      </c>
      <c r="Q150" s="637">
        <v>13.7</v>
      </c>
      <c r="R150" s="895">
        <v>3.1</v>
      </c>
      <c r="S150" s="638">
        <f t="shared" si="32"/>
        <v>0.22627737226277375</v>
      </c>
      <c r="T150" s="701" t="str">
        <f t="shared" si="39"/>
        <v>16.8–10.6 ka</v>
      </c>
      <c r="V150" s="885">
        <f t="shared" si="33"/>
        <v>0</v>
      </c>
      <c r="W150" s="665">
        <f t="shared" si="34"/>
        <v>0</v>
      </c>
      <c r="X150" s="885">
        <f t="shared" si="35"/>
        <v>0</v>
      </c>
      <c r="Y150" s="669">
        <f t="shared" si="36"/>
        <v>0</v>
      </c>
      <c r="Z150" s="664"/>
    </row>
    <row r="151" spans="1:26" ht="15" customHeight="1">
      <c r="A151" s="636" t="s">
        <v>1637</v>
      </c>
      <c r="B151" s="636" t="s">
        <v>1515</v>
      </c>
      <c r="C151" s="636" t="s">
        <v>900</v>
      </c>
      <c r="D151" s="637">
        <v>11</v>
      </c>
      <c r="E151" s="895">
        <v>38.06</v>
      </c>
      <c r="F151" s="895">
        <v>14.24</v>
      </c>
      <c r="G151" s="638">
        <f t="shared" si="31"/>
        <v>0.37414608512874409</v>
      </c>
      <c r="H151" s="663">
        <v>38.06</v>
      </c>
      <c r="I151" s="637">
        <v>14.24</v>
      </c>
      <c r="J151" s="637">
        <v>38.06</v>
      </c>
      <c r="K151" s="637">
        <v>14.24</v>
      </c>
      <c r="L151" s="638">
        <f t="shared" si="37"/>
        <v>0.37414608512874409</v>
      </c>
      <c r="M151" s="637">
        <v>38.06</v>
      </c>
      <c r="N151" s="637">
        <v>14.24</v>
      </c>
      <c r="O151" s="661">
        <f t="shared" si="38"/>
        <v>0.37414608512874409</v>
      </c>
      <c r="P151" s="637">
        <v>11</v>
      </c>
      <c r="Q151" s="637">
        <v>38.1</v>
      </c>
      <c r="R151" s="895">
        <v>18.399999999999999</v>
      </c>
      <c r="S151" s="638">
        <f t="shared" si="32"/>
        <v>0.4829396325459317</v>
      </c>
      <c r="T151" s="701" t="str">
        <f t="shared" si="39"/>
        <v>56.5–19.7 ka</v>
      </c>
      <c r="V151" s="885">
        <f t="shared" si="33"/>
        <v>0</v>
      </c>
      <c r="W151" s="665">
        <f t="shared" si="34"/>
        <v>0</v>
      </c>
      <c r="X151" s="885">
        <f t="shared" si="35"/>
        <v>0</v>
      </c>
      <c r="Y151" s="669">
        <f t="shared" si="36"/>
        <v>0</v>
      </c>
      <c r="Z151" s="664"/>
    </row>
    <row r="152" spans="1:26" ht="15" customHeight="1">
      <c r="A152" s="636" t="s">
        <v>1637</v>
      </c>
      <c r="B152" s="636" t="s">
        <v>1515</v>
      </c>
      <c r="C152" s="636" t="s">
        <v>907</v>
      </c>
      <c r="D152" s="637">
        <v>9</v>
      </c>
      <c r="E152" s="895">
        <v>32.159999999999997</v>
      </c>
      <c r="F152" s="895">
        <v>2.82</v>
      </c>
      <c r="G152" s="638">
        <f t="shared" si="31"/>
        <v>8.7686567164179108E-2</v>
      </c>
      <c r="H152" s="663">
        <v>31.46</v>
      </c>
      <c r="I152" s="637">
        <v>2.0099999999999998</v>
      </c>
      <c r="J152" s="637">
        <v>31.46</v>
      </c>
      <c r="K152" s="637">
        <v>2.0099999999999998</v>
      </c>
      <c r="L152" s="638">
        <f t="shared" si="37"/>
        <v>6.3890654799745705E-2</v>
      </c>
      <c r="M152" s="637">
        <v>31.46</v>
      </c>
      <c r="N152" s="637">
        <v>2.0099999999999998</v>
      </c>
      <c r="O152" s="661">
        <f t="shared" si="38"/>
        <v>6.3890654799745705E-2</v>
      </c>
      <c r="P152" s="637">
        <v>8</v>
      </c>
      <c r="Q152" s="637">
        <v>31.5</v>
      </c>
      <c r="R152" s="895">
        <v>8.1</v>
      </c>
      <c r="S152" s="638">
        <f t="shared" si="32"/>
        <v>0.25714285714285712</v>
      </c>
      <c r="T152" s="701" t="str">
        <f t="shared" si="39"/>
        <v>39.6–23.4 ka</v>
      </c>
      <c r="V152" s="885">
        <f t="shared" si="33"/>
        <v>0</v>
      </c>
      <c r="W152" s="665">
        <f t="shared" si="34"/>
        <v>0</v>
      </c>
      <c r="X152" s="885">
        <f t="shared" si="35"/>
        <v>0</v>
      </c>
      <c r="Y152" s="669">
        <f t="shared" si="36"/>
        <v>0</v>
      </c>
      <c r="Z152" s="664"/>
    </row>
    <row r="153" spans="1:26" ht="15" customHeight="1">
      <c r="A153" s="636" t="s">
        <v>1637</v>
      </c>
      <c r="B153" s="636" t="s">
        <v>1515</v>
      </c>
      <c r="C153" s="636" t="s">
        <v>914</v>
      </c>
      <c r="D153" s="637">
        <v>8</v>
      </c>
      <c r="E153" s="895">
        <v>29.05</v>
      </c>
      <c r="F153" s="895">
        <v>22.28</v>
      </c>
      <c r="G153" s="638">
        <f t="shared" si="31"/>
        <v>0.76695352839931152</v>
      </c>
      <c r="H153" s="663">
        <v>21.68</v>
      </c>
      <c r="I153" s="637">
        <v>8.5</v>
      </c>
      <c r="J153" s="637">
        <v>21.68</v>
      </c>
      <c r="K153" s="637">
        <v>8.5</v>
      </c>
      <c r="L153" s="638">
        <f t="shared" si="37"/>
        <v>0.39206642066420666</v>
      </c>
      <c r="M153" s="637">
        <v>21.68</v>
      </c>
      <c r="N153" s="637">
        <v>8.5</v>
      </c>
      <c r="O153" s="661">
        <f t="shared" si="38"/>
        <v>0.39206642066420666</v>
      </c>
      <c r="P153" s="637">
        <v>7</v>
      </c>
      <c r="Q153" s="637">
        <v>21.7</v>
      </c>
      <c r="R153" s="895">
        <v>10</v>
      </c>
      <c r="S153" s="638">
        <f t="shared" si="32"/>
        <v>0.46082949308755761</v>
      </c>
      <c r="T153" s="701" t="str">
        <f t="shared" si="39"/>
        <v>31.7–11.7 ka</v>
      </c>
      <c r="V153" s="885">
        <f t="shared" si="33"/>
        <v>0</v>
      </c>
      <c r="W153" s="665">
        <f t="shared" si="34"/>
        <v>0</v>
      </c>
      <c r="X153" s="885">
        <f t="shared" si="35"/>
        <v>0</v>
      </c>
      <c r="Y153" s="669">
        <f t="shared" si="36"/>
        <v>0</v>
      </c>
      <c r="Z153" s="664"/>
    </row>
    <row r="154" spans="1:26" ht="15" customHeight="1">
      <c r="A154" s="636" t="s">
        <v>1637</v>
      </c>
      <c r="B154" s="636" t="s">
        <v>1837</v>
      </c>
      <c r="C154" s="636" t="s">
        <v>1838</v>
      </c>
      <c r="D154" s="637">
        <v>4</v>
      </c>
      <c r="E154" s="895">
        <v>0.32</v>
      </c>
      <c r="F154" s="895">
        <v>0.14000000000000001</v>
      </c>
      <c r="G154" s="638">
        <f t="shared" si="31"/>
        <v>0.43750000000000006</v>
      </c>
      <c r="H154" s="663">
        <v>0.25</v>
      </c>
      <c r="I154" s="637">
        <v>0.04</v>
      </c>
      <c r="J154" s="637">
        <v>0.32</v>
      </c>
      <c r="K154" s="637">
        <v>0.14000000000000001</v>
      </c>
      <c r="L154" s="638">
        <f t="shared" si="37"/>
        <v>0.43750000000000006</v>
      </c>
      <c r="M154" s="637">
        <v>0.25</v>
      </c>
      <c r="N154" s="637">
        <v>0.04</v>
      </c>
      <c r="O154" s="661">
        <f t="shared" si="38"/>
        <v>0.16</v>
      </c>
      <c r="P154" s="637">
        <v>3</v>
      </c>
      <c r="Q154" s="637">
        <v>0.3</v>
      </c>
      <c r="R154" s="895">
        <v>0.1</v>
      </c>
      <c r="S154" s="638">
        <f t="shared" si="32"/>
        <v>0.33333333333333337</v>
      </c>
      <c r="T154" s="701" t="str">
        <f t="shared" si="39"/>
        <v>0.4–0.2 ka</v>
      </c>
      <c r="V154" s="885">
        <f t="shared" si="33"/>
        <v>-7.0000000000000007E-2</v>
      </c>
      <c r="W154" s="665">
        <f t="shared" si="34"/>
        <v>-0.28000000000000003</v>
      </c>
      <c r="X154" s="885">
        <f t="shared" si="35"/>
        <v>0</v>
      </c>
      <c r="Y154" s="669">
        <f t="shared" si="36"/>
        <v>0</v>
      </c>
      <c r="Z154" s="664"/>
    </row>
  </sheetData>
  <mergeCells count="15">
    <mergeCell ref="V9:W9"/>
    <mergeCell ref="X9:Y9"/>
    <mergeCell ref="V8:Y8"/>
    <mergeCell ref="A9:A10"/>
    <mergeCell ref="B9:B10"/>
    <mergeCell ref="C9:C10"/>
    <mergeCell ref="D9:D10"/>
    <mergeCell ref="E9:E10"/>
    <mergeCell ref="F9:F10"/>
    <mergeCell ref="G9:G10"/>
    <mergeCell ref="P9:T9"/>
    <mergeCell ref="H10:I10"/>
    <mergeCell ref="J10:L10"/>
    <mergeCell ref="M10:O10"/>
    <mergeCell ref="H9:O9"/>
  </mergeCells>
  <conditionalFormatting sqref="B11:B154">
    <cfRule type="containsText" dxfId="124" priority="14" operator="containsText" text="This study">
      <formula>NOT(ISERROR(SEARCH("This study",B11)))</formula>
    </cfRule>
  </conditionalFormatting>
  <conditionalFormatting sqref="H11:H154">
    <cfRule type="cellIs" dxfId="123" priority="13" operator="notEqual">
      <formula>E11</formula>
    </cfRule>
  </conditionalFormatting>
  <conditionalFormatting sqref="J11:J66 J69:J154">
    <cfRule type="expression" dxfId="122" priority="7">
      <formula>($K$11/$J$11)&gt;0.5</formula>
    </cfRule>
    <cfRule type="cellIs" dxfId="121" priority="12" operator="notEqual">
      <formula>E11</formula>
    </cfRule>
  </conditionalFormatting>
  <conditionalFormatting sqref="M11:M66 M69:M154">
    <cfRule type="cellIs" dxfId="120" priority="11" operator="notEqual">
      <formula>E11</formula>
    </cfRule>
  </conditionalFormatting>
  <conditionalFormatting sqref="S11:S154">
    <cfRule type="cellIs" dxfId="119" priority="10" operator="greaterThan">
      <formula>0.5</formula>
    </cfRule>
  </conditionalFormatting>
  <conditionalFormatting sqref="T11:T154">
    <cfRule type="expression" dxfId="118" priority="9">
      <formula>S11&gt;0.5</formula>
    </cfRule>
  </conditionalFormatting>
  <conditionalFormatting sqref="L11:L154">
    <cfRule type="cellIs" dxfId="117" priority="6" operator="greaterThanOrEqual">
      <formula>0.5</formula>
    </cfRule>
  </conditionalFormatting>
  <conditionalFormatting sqref="O11:O66 O69:O154">
    <cfRule type="cellIs" dxfId="116" priority="5" operator="greaterThanOrEqual">
      <formula>0.5</formula>
    </cfRule>
  </conditionalFormatting>
  <conditionalFormatting sqref="O67:O68">
    <cfRule type="cellIs" dxfId="115" priority="1" operator="greaterThanOrEqual">
      <formula>0.5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5"/>
  <sheetViews>
    <sheetView zoomScaleNormal="100" workbookViewId="0">
      <selection activeCell="B96" sqref="B96"/>
    </sheetView>
  </sheetViews>
  <sheetFormatPr defaultColWidth="10.796875" defaultRowHeight="13.8"/>
  <cols>
    <col min="1" max="1" width="16.296875" style="632" customWidth="1"/>
    <col min="2" max="2" width="22.19921875" style="582" customWidth="1"/>
    <col min="3" max="3" width="12.296875" style="582" customWidth="1"/>
    <col min="4" max="4" width="12.5" style="582" customWidth="1"/>
    <col min="5" max="5" width="14.796875" style="582" customWidth="1"/>
    <col min="6" max="6" width="10.796875" style="633"/>
    <col min="7" max="8" width="10.796875" style="837"/>
    <col min="9" max="9" width="10.796875" style="582"/>
    <col min="10" max="10" width="10.796875" style="704"/>
    <col min="11" max="11" width="10.5" style="704" customWidth="1"/>
    <col min="12" max="12" width="10.796875" style="705"/>
    <col min="13" max="13" width="11.796875" style="704" customWidth="1"/>
    <col min="14" max="16384" width="10.796875" style="582"/>
  </cols>
  <sheetData>
    <row r="1" spans="1:18" s="809" customFormat="1" ht="15" customHeight="1">
      <c r="A1" s="808" t="s">
        <v>2965</v>
      </c>
      <c r="F1" s="810"/>
      <c r="G1" s="828"/>
      <c r="H1" s="828"/>
      <c r="L1" s="811"/>
    </row>
    <row r="2" spans="1:18" s="812" customFormat="1" ht="15" customHeight="1">
      <c r="A2" s="677" t="s">
        <v>2966</v>
      </c>
      <c r="F2" s="810"/>
      <c r="G2" s="828"/>
      <c r="H2" s="828"/>
      <c r="L2" s="813"/>
    </row>
    <row r="3" spans="1:18" s="812" customFormat="1" ht="15" customHeight="1">
      <c r="A3" s="677" t="s">
        <v>2901</v>
      </c>
      <c r="F3" s="810"/>
      <c r="G3" s="828"/>
      <c r="H3" s="828"/>
      <c r="L3" s="813"/>
    </row>
    <row r="4" spans="1:18" s="812" customFormat="1" ht="15" customHeight="1">
      <c r="A4" s="678" t="s">
        <v>2900</v>
      </c>
      <c r="F4" s="810"/>
      <c r="G4" s="828"/>
      <c r="H4" s="828"/>
      <c r="L4" s="813"/>
    </row>
    <row r="5" spans="1:18" s="653" customFormat="1" ht="15" customHeight="1">
      <c r="F5" s="654"/>
      <c r="G5" s="829"/>
      <c r="H5" s="829"/>
      <c r="L5" s="655"/>
    </row>
    <row r="6" spans="1:18" s="653" customFormat="1" ht="15" customHeight="1">
      <c r="A6" s="652"/>
      <c r="F6" s="654"/>
      <c r="G6" s="829"/>
      <c r="H6" s="829"/>
      <c r="L6" s="655"/>
    </row>
    <row r="7" spans="1:18" ht="55.2">
      <c r="A7" s="827" t="s">
        <v>2358</v>
      </c>
      <c r="B7" s="579" t="s">
        <v>927</v>
      </c>
      <c r="C7" s="580" t="s">
        <v>2220</v>
      </c>
      <c r="D7" s="580" t="s">
        <v>928</v>
      </c>
      <c r="E7" s="579" t="s">
        <v>2221</v>
      </c>
      <c r="F7" s="581" t="s">
        <v>2222</v>
      </c>
      <c r="G7" s="830" t="s">
        <v>2190</v>
      </c>
      <c r="H7" s="830" t="s">
        <v>2971</v>
      </c>
      <c r="I7" s="639" t="s">
        <v>2191</v>
      </c>
      <c r="J7" s="581" t="s">
        <v>941</v>
      </c>
      <c r="K7" s="581" t="s">
        <v>2906</v>
      </c>
      <c r="L7" s="581" t="s">
        <v>2972</v>
      </c>
      <c r="M7" s="702" t="s">
        <v>2218</v>
      </c>
    </row>
    <row r="8" spans="1:18" s="401" customFormat="1" ht="15" customHeight="1">
      <c r="A8" s="988" t="s">
        <v>145</v>
      </c>
      <c r="B8" s="583" t="s">
        <v>175</v>
      </c>
      <c r="C8" s="584" t="s">
        <v>180</v>
      </c>
      <c r="D8" s="585"/>
      <c r="E8" s="586" t="s">
        <v>108</v>
      </c>
      <c r="F8" s="587">
        <v>16.79</v>
      </c>
      <c r="G8" s="545">
        <v>0.72</v>
      </c>
      <c r="H8" s="838">
        <v>1.61</v>
      </c>
      <c r="I8" s="588">
        <f>COUNT(F8:F9)</f>
        <v>2</v>
      </c>
      <c r="J8" s="703">
        <f>ROUND(AVERAGE(F8:F9),1)</f>
        <v>17.3</v>
      </c>
      <c r="K8" s="703">
        <f>ROUND(SQRT(STDEV(F8:F9)^2+H8^2+H9^2),1)</f>
        <v>2.4</v>
      </c>
      <c r="L8" s="879">
        <f>K8/J8</f>
        <v>0.13872832369942195</v>
      </c>
      <c r="M8" s="589" t="str">
        <f>IF(L8&gt;0.5,"Uncertain",_xlfn.CONCAT(FIXED((J8+K8),1),"–",FIXED((J8-K8),1)," ka"))</f>
        <v>19.7–14.9 ka</v>
      </c>
      <c r="N8" s="388"/>
      <c r="O8" s="388"/>
    </row>
    <row r="9" spans="1:18" s="401" customFormat="1" ht="15" customHeight="1">
      <c r="A9" s="988"/>
      <c r="B9" s="590" t="s">
        <v>175</v>
      </c>
      <c r="C9" s="591" t="s">
        <v>180</v>
      </c>
      <c r="D9" s="592"/>
      <c r="E9" s="593" t="s">
        <v>106</v>
      </c>
      <c r="F9" s="594">
        <v>17.739999999999998</v>
      </c>
      <c r="G9" s="551">
        <v>0.7</v>
      </c>
      <c r="H9" s="838">
        <v>1.68</v>
      </c>
      <c r="I9" s="595"/>
      <c r="J9" s="595"/>
      <c r="K9" s="595"/>
      <c r="L9" s="880"/>
      <c r="M9" s="596"/>
      <c r="N9" s="388"/>
      <c r="O9" s="388"/>
    </row>
    <row r="10" spans="1:18" ht="15" customHeight="1">
      <c r="A10" s="987" t="s">
        <v>200</v>
      </c>
      <c r="B10" s="597" t="s">
        <v>983</v>
      </c>
      <c r="C10" s="597" t="s">
        <v>203</v>
      </c>
      <c r="D10" s="597" t="s">
        <v>2223</v>
      </c>
      <c r="E10" s="597" t="s">
        <v>2224</v>
      </c>
      <c r="F10" s="598">
        <v>19.22</v>
      </c>
      <c r="G10" s="832">
        <v>0.42</v>
      </c>
      <c r="H10" s="545">
        <v>1.7</v>
      </c>
      <c r="I10" s="588">
        <f>COUNT(F10:F11)</f>
        <v>2</v>
      </c>
      <c r="J10" s="703">
        <f>ROUND(AVERAGE(F10:F11),1)</f>
        <v>25.4</v>
      </c>
      <c r="K10" s="703">
        <f>ROUND(SQRT(STDEV(F10:F11)^2+H10^2+H11^2),1)</f>
        <v>9.4</v>
      </c>
      <c r="L10" s="879">
        <f>K10/J10</f>
        <v>0.37007874015748032</v>
      </c>
      <c r="M10" s="589" t="str">
        <f>IF(L10&gt;0.5,"Uncertain",_xlfn.CONCAT(FIXED((J10+K10),1),"–",FIXED((J10-K10),1)," ka"))</f>
        <v>34.8–16.0 ka</v>
      </c>
    </row>
    <row r="11" spans="1:18" ht="15" customHeight="1">
      <c r="A11" s="987"/>
      <c r="B11" s="599" t="s">
        <v>983</v>
      </c>
      <c r="C11" s="599" t="s">
        <v>203</v>
      </c>
      <c r="D11" s="599" t="s">
        <v>2225</v>
      </c>
      <c r="E11" s="599" t="s">
        <v>2226</v>
      </c>
      <c r="F11" s="527">
        <v>31.65</v>
      </c>
      <c r="G11" s="833">
        <v>0.4</v>
      </c>
      <c r="H11" s="551">
        <v>2.75</v>
      </c>
      <c r="I11" s="600"/>
      <c r="J11" s="601"/>
      <c r="K11" s="601"/>
      <c r="L11" s="881"/>
      <c r="M11" s="596"/>
    </row>
    <row r="12" spans="1:18" s="401" customFormat="1" ht="15" customHeight="1">
      <c r="A12" s="988" t="s">
        <v>148</v>
      </c>
      <c r="B12" s="583" t="s">
        <v>175</v>
      </c>
      <c r="C12" s="602" t="s">
        <v>231</v>
      </c>
      <c r="D12" s="585"/>
      <c r="E12" s="586" t="s">
        <v>89</v>
      </c>
      <c r="F12" s="587">
        <v>38.64</v>
      </c>
      <c r="G12" s="545">
        <v>1.33</v>
      </c>
      <c r="H12" s="545">
        <v>3.59</v>
      </c>
      <c r="I12" s="588">
        <f>COUNT(F12:F13)</f>
        <v>2</v>
      </c>
      <c r="J12" s="703">
        <f>ROUND(AVERAGE(F12:F13),1)</f>
        <v>30</v>
      </c>
      <c r="K12" s="703">
        <f>ROUND(SQRT(STDEV(F12:F13)^2+H12^2+H13^2),1)</f>
        <v>12.9</v>
      </c>
      <c r="L12" s="879">
        <f>K12/J12</f>
        <v>0.43</v>
      </c>
      <c r="M12" s="589" t="str">
        <f>IF(L12&gt;0.5,"Uncertain",_xlfn.CONCAT(FIXED((J12+K12),1),"–",FIXED((J12-K12),1)," ka"))</f>
        <v>42.9–17.1 ka</v>
      </c>
      <c r="N12" s="388"/>
      <c r="O12" s="388"/>
    </row>
    <row r="13" spans="1:18" s="401" customFormat="1" ht="15" customHeight="1">
      <c r="A13" s="988"/>
      <c r="B13" s="590" t="s">
        <v>175</v>
      </c>
      <c r="C13" s="603" t="s">
        <v>231</v>
      </c>
      <c r="D13" s="592"/>
      <c r="E13" s="593" t="s">
        <v>90</v>
      </c>
      <c r="F13" s="594">
        <v>21.41</v>
      </c>
      <c r="G13" s="551">
        <v>0.78</v>
      </c>
      <c r="H13" s="551">
        <v>2</v>
      </c>
      <c r="I13" s="595"/>
      <c r="J13" s="595"/>
      <c r="K13" s="595"/>
      <c r="L13" s="880"/>
      <c r="M13" s="596"/>
      <c r="N13" s="388"/>
      <c r="O13" s="388"/>
    </row>
    <row r="14" spans="1:18" s="401" customFormat="1" ht="15" customHeight="1">
      <c r="A14" s="988" t="s">
        <v>146</v>
      </c>
      <c r="B14" s="583" t="s">
        <v>175</v>
      </c>
      <c r="C14" s="604" t="s">
        <v>255</v>
      </c>
      <c r="D14" s="585"/>
      <c r="E14" s="605" t="s">
        <v>83</v>
      </c>
      <c r="F14" s="606">
        <v>84</v>
      </c>
      <c r="G14" s="545">
        <v>2.33</v>
      </c>
      <c r="H14" s="545">
        <v>7.69</v>
      </c>
      <c r="I14" s="588">
        <f>COUNT(F14:F15)</f>
        <v>2</v>
      </c>
      <c r="J14" s="703">
        <f>ROUND(AVERAGE(F14:F15),1)</f>
        <v>67.7</v>
      </c>
      <c r="K14" s="703">
        <f>ROUND(SQRT(STDEV(F14:F15)^2+H14^2+H15^2),1)</f>
        <v>24.8</v>
      </c>
      <c r="L14" s="879">
        <f>K14/J14</f>
        <v>0.36632200886262922</v>
      </c>
      <c r="M14" s="589" t="str">
        <f>IF(L14&gt;0.5,"Uncertain",_xlfn.CONCAT(FIXED((J14+K14),1),"–",FIXED((J14-K14),1)," ka"))</f>
        <v>92.5–42.9 ka</v>
      </c>
      <c r="N14" s="388"/>
      <c r="O14" s="388"/>
      <c r="P14" s="839"/>
      <c r="R14" s="831"/>
    </row>
    <row r="15" spans="1:18" s="401" customFormat="1" ht="15" customHeight="1">
      <c r="A15" s="988"/>
      <c r="B15" s="590" t="s">
        <v>175</v>
      </c>
      <c r="C15" s="607" t="s">
        <v>255</v>
      </c>
      <c r="D15" s="592"/>
      <c r="E15" s="608" t="s">
        <v>84</v>
      </c>
      <c r="F15" s="609">
        <v>51.34</v>
      </c>
      <c r="G15" s="551">
        <v>1.61</v>
      </c>
      <c r="H15" s="551">
        <v>4.72</v>
      </c>
      <c r="I15" s="595"/>
      <c r="J15" s="595"/>
      <c r="K15" s="595"/>
      <c r="L15" s="880"/>
      <c r="M15" s="596"/>
      <c r="N15" s="388"/>
      <c r="O15" s="388"/>
      <c r="P15" s="839"/>
    </row>
    <row r="16" spans="1:18" ht="15" customHeight="1">
      <c r="A16" s="988"/>
      <c r="B16" s="597" t="s">
        <v>1016</v>
      </c>
      <c r="C16" s="597" t="s">
        <v>267</v>
      </c>
      <c r="D16" s="597" t="s">
        <v>2227</v>
      </c>
      <c r="E16" s="597" t="s">
        <v>2228</v>
      </c>
      <c r="F16" s="598">
        <v>24.95</v>
      </c>
      <c r="G16" s="832">
        <v>1.1000000000000001</v>
      </c>
      <c r="H16" s="832">
        <v>2.41</v>
      </c>
      <c r="I16" s="588">
        <f>COUNT(F16:F17)</f>
        <v>2</v>
      </c>
      <c r="J16" s="703">
        <f>ROUND(AVERAGE(F16:F17),1)</f>
        <v>28.8</v>
      </c>
      <c r="K16" s="703">
        <f>ROUND(SQRT(STDEV(F16:F17)^2+H16^2+H17^2),1)</f>
        <v>6.6</v>
      </c>
      <c r="L16" s="879">
        <f>K16/J16</f>
        <v>0.22916666666666666</v>
      </c>
      <c r="M16" s="589" t="str">
        <f>IF(L16&gt;0.5,"Uncertain",_xlfn.CONCAT(FIXED((J16+K16),1),"–",FIXED((J16-K16),1)," ka"))</f>
        <v>35.4–22.2 ka</v>
      </c>
      <c r="P16" s="840"/>
      <c r="Q16" s="841"/>
      <c r="R16" s="840"/>
    </row>
    <row r="17" spans="1:15" ht="15" customHeight="1">
      <c r="A17" s="988"/>
      <c r="B17" s="599" t="s">
        <v>1016</v>
      </c>
      <c r="C17" s="599" t="s">
        <v>267</v>
      </c>
      <c r="D17" s="599" t="s">
        <v>2229</v>
      </c>
      <c r="E17" s="599" t="s">
        <v>2230</v>
      </c>
      <c r="F17" s="527">
        <v>32.6</v>
      </c>
      <c r="G17" s="833">
        <v>0.8</v>
      </c>
      <c r="H17" s="833">
        <v>2.92</v>
      </c>
      <c r="I17" s="610"/>
      <c r="J17" s="610"/>
      <c r="K17" s="610"/>
      <c r="L17" s="882"/>
      <c r="M17" s="596"/>
    </row>
    <row r="18" spans="1:15" ht="15" customHeight="1">
      <c r="A18" s="987" t="s">
        <v>147</v>
      </c>
      <c r="B18" s="597" t="s">
        <v>1064</v>
      </c>
      <c r="C18" s="597" t="s">
        <v>2231</v>
      </c>
      <c r="D18" s="597" t="s">
        <v>2232</v>
      </c>
      <c r="E18" s="611" t="s">
        <v>2233</v>
      </c>
      <c r="F18" s="598">
        <v>17.510000000000002</v>
      </c>
      <c r="G18" s="832">
        <v>0.83</v>
      </c>
      <c r="H18" s="832">
        <v>1.71</v>
      </c>
      <c r="I18" s="588">
        <f>COUNT(F18:F19)</f>
        <v>2</v>
      </c>
      <c r="J18" s="703">
        <f>ROUND(AVERAGE(F18:F19),1)</f>
        <v>17.3</v>
      </c>
      <c r="K18" s="703">
        <f>ROUND(SQRT(STDEV(F18:F19)^2+H18^2+H19^2),1)</f>
        <v>2.2999999999999998</v>
      </c>
      <c r="L18" s="879">
        <f>K18/J18</f>
        <v>0.13294797687861271</v>
      </c>
      <c r="M18" s="589" t="str">
        <f>IF(L18&gt;0.5,"Uncertain",_xlfn.CONCAT(FIXED((J18+K18),1),"–",FIXED((J18-K18),1)," ka"))</f>
        <v>19.6–15.0 ka</v>
      </c>
    </row>
    <row r="19" spans="1:15" ht="15" customHeight="1">
      <c r="A19" s="987"/>
      <c r="B19" s="599" t="s">
        <v>1064</v>
      </c>
      <c r="C19" s="599" t="s">
        <v>2231</v>
      </c>
      <c r="D19" s="599" t="s">
        <v>2234</v>
      </c>
      <c r="E19" s="612" t="s">
        <v>2235</v>
      </c>
      <c r="F19" s="527">
        <v>17.18</v>
      </c>
      <c r="G19" s="833">
        <v>0.39</v>
      </c>
      <c r="H19" s="833">
        <v>1.52</v>
      </c>
      <c r="I19" s="600"/>
      <c r="J19" s="601"/>
      <c r="K19" s="601"/>
      <c r="L19" s="881"/>
      <c r="M19" s="596"/>
    </row>
    <row r="20" spans="1:15" ht="15" customHeight="1">
      <c r="A20" s="987"/>
      <c r="B20" s="597" t="s">
        <v>1064</v>
      </c>
      <c r="C20" s="597" t="s">
        <v>2236</v>
      </c>
      <c r="D20" s="597" t="s">
        <v>2237</v>
      </c>
      <c r="E20" s="611" t="s">
        <v>2238</v>
      </c>
      <c r="F20" s="598">
        <v>17.329999999999998</v>
      </c>
      <c r="G20" s="832">
        <v>0.37</v>
      </c>
      <c r="H20" s="832">
        <v>1.53</v>
      </c>
      <c r="I20" s="588">
        <f>COUNT(F20:F21)</f>
        <v>2</v>
      </c>
      <c r="J20" s="703">
        <f>ROUND(AVERAGE(F20:F21),1)</f>
        <v>16.5</v>
      </c>
      <c r="K20" s="703">
        <f>ROUND(SQRT(STDEV(F20:F21)^2+H20^2+H21^2),1)</f>
        <v>2.4</v>
      </c>
      <c r="L20" s="879">
        <f>K20/J20</f>
        <v>0.14545454545454545</v>
      </c>
      <c r="M20" s="589" t="str">
        <f>IF(L20&gt;0.5,"Uncertain",_xlfn.CONCAT(FIXED((J20+K20),1),"–",FIXED((J20-K20),1)," ka"))</f>
        <v>18.9–14.1 ka</v>
      </c>
    </row>
    <row r="21" spans="1:15" ht="15" customHeight="1">
      <c r="A21" s="987"/>
      <c r="B21" s="599" t="s">
        <v>1064</v>
      </c>
      <c r="C21" s="599" t="s">
        <v>2236</v>
      </c>
      <c r="D21" s="599" t="s">
        <v>2239</v>
      </c>
      <c r="E21" s="612" t="s">
        <v>2240</v>
      </c>
      <c r="F21" s="527">
        <v>15.76</v>
      </c>
      <c r="G21" s="833">
        <v>0.74</v>
      </c>
      <c r="H21" s="833">
        <v>1.54</v>
      </c>
      <c r="I21" s="600"/>
      <c r="J21" s="601"/>
      <c r="K21" s="601"/>
      <c r="L21" s="881"/>
      <c r="M21" s="596"/>
    </row>
    <row r="22" spans="1:15" s="401" customFormat="1" ht="15" customHeight="1">
      <c r="A22" s="988" t="s">
        <v>157</v>
      </c>
      <c r="B22" s="583" t="s">
        <v>175</v>
      </c>
      <c r="C22" s="604" t="s">
        <v>310</v>
      </c>
      <c r="D22" s="585"/>
      <c r="E22" s="613" t="s">
        <v>67</v>
      </c>
      <c r="F22" s="606">
        <v>18.239999999999998</v>
      </c>
      <c r="G22" s="545">
        <v>0.9</v>
      </c>
      <c r="H22" s="545">
        <v>1.8</v>
      </c>
      <c r="I22" s="588">
        <f>COUNT(F22:F23)</f>
        <v>2</v>
      </c>
      <c r="J22" s="703">
        <f>ROUND(AVERAGE(F22:F23),1)</f>
        <v>21.7</v>
      </c>
      <c r="K22" s="703">
        <f>ROUND(SQRT(STDEV(F22:F23)^2+H22^2+H23^2),1)</f>
        <v>7</v>
      </c>
      <c r="L22" s="879">
        <f>K22/J22</f>
        <v>0.32258064516129031</v>
      </c>
      <c r="M22" s="589" t="str">
        <f>IF(L22&gt;0.5,"Uncertain",_xlfn.CONCAT(FIXED((J22+K22),1),"–",FIXED((J22-K22),1)," ka"))</f>
        <v>28.7–14.7 ka</v>
      </c>
      <c r="N22" s="388"/>
      <c r="O22" s="388"/>
    </row>
    <row r="23" spans="1:15" s="401" customFormat="1" ht="15" customHeight="1">
      <c r="A23" s="988"/>
      <c r="B23" s="590" t="s">
        <v>175</v>
      </c>
      <c r="C23" s="607" t="s">
        <v>310</v>
      </c>
      <c r="D23" s="592"/>
      <c r="E23" s="614" t="s">
        <v>68</v>
      </c>
      <c r="F23" s="609">
        <v>25.16</v>
      </c>
      <c r="G23" s="551">
        <v>4.08</v>
      </c>
      <c r="H23" s="551">
        <v>4.6100000000000003</v>
      </c>
      <c r="I23" s="595"/>
      <c r="J23" s="595"/>
      <c r="K23" s="595"/>
      <c r="L23" s="880"/>
      <c r="M23" s="596"/>
      <c r="N23" s="388"/>
      <c r="O23" s="388"/>
    </row>
    <row r="24" spans="1:15" s="401" customFormat="1" ht="15" customHeight="1">
      <c r="A24" s="988"/>
      <c r="B24" s="583" t="s">
        <v>175</v>
      </c>
      <c r="C24" s="604" t="s">
        <v>313</v>
      </c>
      <c r="D24" s="585"/>
      <c r="E24" s="613" t="s">
        <v>65</v>
      </c>
      <c r="F24" s="606">
        <v>15.42</v>
      </c>
      <c r="G24" s="545">
        <v>1.21</v>
      </c>
      <c r="H24" s="545">
        <v>1.79</v>
      </c>
      <c r="I24" s="588">
        <f>COUNT(F24:F25)</f>
        <v>2</v>
      </c>
      <c r="J24" s="703">
        <f>ROUND(AVERAGE(F24:F25),1)</f>
        <v>16</v>
      </c>
      <c r="K24" s="703">
        <f>ROUND(SQRT(STDEV(F24:F25)^2+H24^2+H25^2),1)</f>
        <v>2.6</v>
      </c>
      <c r="L24" s="879">
        <f>K24/J24</f>
        <v>0.16250000000000001</v>
      </c>
      <c r="M24" s="589" t="str">
        <f>IF(L24&gt;0.5,"Uncertain",_xlfn.CONCAT(FIXED((J24+K24),1),"–",FIXED((J24-K24),1)," ka"))</f>
        <v>18.6–13.4 ka</v>
      </c>
      <c r="N24" s="388"/>
      <c r="O24" s="388"/>
    </row>
    <row r="25" spans="1:15" s="401" customFormat="1" ht="15" customHeight="1">
      <c r="A25" s="988"/>
      <c r="B25" s="590" t="s">
        <v>175</v>
      </c>
      <c r="C25" s="607" t="s">
        <v>313</v>
      </c>
      <c r="D25" s="592"/>
      <c r="E25" s="614" t="s">
        <v>66</v>
      </c>
      <c r="F25" s="609">
        <v>16.63</v>
      </c>
      <c r="G25" s="551">
        <v>0.98</v>
      </c>
      <c r="H25" s="551">
        <v>1.73</v>
      </c>
      <c r="I25" s="595"/>
      <c r="J25" s="595"/>
      <c r="K25" s="595"/>
      <c r="L25" s="880"/>
      <c r="M25" s="596"/>
      <c r="N25" s="388"/>
      <c r="O25" s="388"/>
    </row>
    <row r="26" spans="1:15" ht="15" customHeight="1">
      <c r="A26" s="987" t="s">
        <v>329</v>
      </c>
      <c r="B26" s="597" t="s">
        <v>1162</v>
      </c>
      <c r="C26" s="597" t="s">
        <v>334</v>
      </c>
      <c r="D26" s="597" t="s">
        <v>2241</v>
      </c>
      <c r="E26" s="597" t="s">
        <v>2242</v>
      </c>
      <c r="F26" s="598">
        <v>18.989999999999998</v>
      </c>
      <c r="G26" s="832">
        <v>0.49</v>
      </c>
      <c r="H26" s="832">
        <v>1.7</v>
      </c>
      <c r="I26" s="588">
        <f>COUNT(F26:F27)</f>
        <v>2</v>
      </c>
      <c r="J26" s="703">
        <f>ROUND(AVERAGE(F26:F27),1)</f>
        <v>16.399999999999999</v>
      </c>
      <c r="K26" s="703">
        <f>ROUND(SQRT(STDEV(F26:F27)^2+H26^2+H27^2),1)</f>
        <v>6.4</v>
      </c>
      <c r="L26" s="879">
        <f>K26/J26</f>
        <v>0.39024390243902446</v>
      </c>
      <c r="M26" s="589" t="str">
        <f>IF(L26&gt;0.5,"Uncertain",_xlfn.CONCAT(FIXED((J26+K26),1),"–",FIXED((J26-K26),1)," ka"))</f>
        <v>22.8–10.0 ka</v>
      </c>
    </row>
    <row r="27" spans="1:15" ht="15" customHeight="1">
      <c r="A27" s="987"/>
      <c r="B27" s="599" t="s">
        <v>1162</v>
      </c>
      <c r="C27" s="599" t="s">
        <v>334</v>
      </c>
      <c r="D27" s="599" t="s">
        <v>2243</v>
      </c>
      <c r="E27" s="599" t="s">
        <v>2244</v>
      </c>
      <c r="F27" s="527">
        <v>13.72</v>
      </c>
      <c r="G27" s="833">
        <v>4.82</v>
      </c>
      <c r="H27" s="833">
        <v>4.96</v>
      </c>
      <c r="I27" s="600"/>
      <c r="J27" s="601"/>
      <c r="K27" s="601"/>
      <c r="L27" s="881"/>
      <c r="M27" s="596"/>
    </row>
    <row r="28" spans="1:15" ht="15" customHeight="1">
      <c r="A28" s="987"/>
      <c r="B28" s="597" t="s">
        <v>1162</v>
      </c>
      <c r="C28" s="597" t="s">
        <v>2245</v>
      </c>
      <c r="D28" s="597" t="s">
        <v>2246</v>
      </c>
      <c r="E28" s="597" t="s">
        <v>2247</v>
      </c>
      <c r="F28" s="598">
        <v>16.329999999999998</v>
      </c>
      <c r="G28" s="832">
        <v>7.7</v>
      </c>
      <c r="H28" s="832">
        <v>7.83</v>
      </c>
      <c r="I28" s="588">
        <f>COUNT(F28:F29)</f>
        <v>2</v>
      </c>
      <c r="J28" s="703">
        <f>ROUND(AVERAGE(F28:F29),1)</f>
        <v>14.5</v>
      </c>
      <c r="K28" s="703">
        <f>ROUND(SQRT(STDEV(F28:F29)^2+H28^2+H29^2),1)</f>
        <v>8.4</v>
      </c>
      <c r="L28" s="879">
        <f>K28/J28</f>
        <v>0.57931034482758625</v>
      </c>
      <c r="M28" s="589" t="str">
        <f>IF(L28&gt;0.5,"Uncertain",_xlfn.CONCAT(FIXED((J28+K28),1),"–",FIXED((J28-K28),1)," ka"))</f>
        <v>Uncertain</v>
      </c>
    </row>
    <row r="29" spans="1:15" ht="15" customHeight="1">
      <c r="A29" s="987"/>
      <c r="B29" s="599" t="s">
        <v>1162</v>
      </c>
      <c r="C29" s="599" t="s">
        <v>2245</v>
      </c>
      <c r="D29" s="599" t="s">
        <v>2248</v>
      </c>
      <c r="E29" s="599" t="s">
        <v>2249</v>
      </c>
      <c r="F29" s="527">
        <v>12.59</v>
      </c>
      <c r="G29" s="833">
        <v>0.63</v>
      </c>
      <c r="H29" s="833">
        <v>1.25</v>
      </c>
      <c r="I29" s="600"/>
      <c r="J29" s="601"/>
      <c r="K29" s="601"/>
      <c r="L29" s="881"/>
      <c r="M29" s="596"/>
    </row>
    <row r="30" spans="1:15" s="401" customFormat="1" ht="15" customHeight="1">
      <c r="A30" s="988" t="s">
        <v>160</v>
      </c>
      <c r="B30" s="615" t="s">
        <v>175</v>
      </c>
      <c r="C30" s="616" t="s">
        <v>2250</v>
      </c>
      <c r="D30" s="585"/>
      <c r="E30" s="586" t="s">
        <v>121</v>
      </c>
      <c r="F30" s="587">
        <v>13.24</v>
      </c>
      <c r="G30" s="545">
        <v>0.72</v>
      </c>
      <c r="H30" s="545">
        <v>1.34</v>
      </c>
      <c r="I30" s="588">
        <f>COUNT(F30:F31)</f>
        <v>2</v>
      </c>
      <c r="J30" s="703">
        <f>ROUND(AVERAGE(F30:F31),1)</f>
        <v>31.3</v>
      </c>
      <c r="K30" s="703">
        <f>ROUND(SQRT(STDEV(F30:F31)^2+H30^2+H31^2),1)</f>
        <v>26.1</v>
      </c>
      <c r="L30" s="879">
        <f>K30/J30</f>
        <v>0.83386581469648569</v>
      </c>
      <c r="M30" s="589" t="str">
        <f>IF(L30&gt;0.5,"Uncertain",_xlfn.CONCAT(FIXED((J30+K30),1),"–",FIXED((J30-K30),1)," ka"))</f>
        <v>Uncertain</v>
      </c>
      <c r="N30" s="388"/>
      <c r="O30" s="388"/>
    </row>
    <row r="31" spans="1:15" s="401" customFormat="1" ht="15" customHeight="1">
      <c r="A31" s="988"/>
      <c r="B31" s="617" t="s">
        <v>175</v>
      </c>
      <c r="C31" s="618" t="s">
        <v>2250</v>
      </c>
      <c r="D31" s="592"/>
      <c r="E31" s="593" t="s">
        <v>122</v>
      </c>
      <c r="F31" s="594">
        <v>49.44</v>
      </c>
      <c r="G31" s="551">
        <v>2.2999999999999998</v>
      </c>
      <c r="H31" s="551">
        <v>4.8600000000000003</v>
      </c>
      <c r="I31" s="619"/>
      <c r="J31" s="527"/>
      <c r="K31" s="527"/>
      <c r="L31" s="620"/>
      <c r="M31" s="596"/>
      <c r="N31" s="388"/>
      <c r="O31" s="388"/>
    </row>
    <row r="32" spans="1:15" ht="15" customHeight="1">
      <c r="A32" s="988"/>
      <c r="B32" s="597" t="s">
        <v>1952</v>
      </c>
      <c r="C32" s="597" t="s">
        <v>2251</v>
      </c>
      <c r="D32" s="597" t="s">
        <v>2252</v>
      </c>
      <c r="E32" s="597" t="s">
        <v>2253</v>
      </c>
      <c r="F32" s="598">
        <v>42.06</v>
      </c>
      <c r="G32" s="832">
        <v>1.04</v>
      </c>
      <c r="H32" s="832">
        <v>3.77</v>
      </c>
      <c r="I32" s="588">
        <f>COUNT(F32:F33)</f>
        <v>2</v>
      </c>
      <c r="J32" s="703">
        <f>ROUND(AVERAGE(F32:F33),1)</f>
        <v>38</v>
      </c>
      <c r="K32" s="703">
        <f>ROUND(SQRT(STDEV(F32:F33)^2+H32^2+H33^2),1)</f>
        <v>7.5</v>
      </c>
      <c r="L32" s="879">
        <f>K32/J32</f>
        <v>0.19736842105263158</v>
      </c>
      <c r="M32" s="589" t="str">
        <f>IF(L32&gt;0.5,"Uncertain",_xlfn.CONCAT(FIXED((J32+K32),1),"–",FIXED((J32-K32),1)," ka"))</f>
        <v>45.5–30.5 ka</v>
      </c>
    </row>
    <row r="33" spans="1:15" ht="15" customHeight="1">
      <c r="A33" s="988"/>
      <c r="B33" s="599" t="s">
        <v>1952</v>
      </c>
      <c r="C33" s="599" t="s">
        <v>2251</v>
      </c>
      <c r="D33" s="599" t="s">
        <v>2254</v>
      </c>
      <c r="E33" s="599" t="s">
        <v>2255</v>
      </c>
      <c r="F33" s="527">
        <v>33.869999999999997</v>
      </c>
      <c r="G33" s="833">
        <v>0.86</v>
      </c>
      <c r="H33" s="833">
        <v>3.04</v>
      </c>
      <c r="I33" s="600"/>
      <c r="J33" s="601"/>
      <c r="K33" s="601"/>
      <c r="L33" s="881"/>
      <c r="M33" s="596"/>
    </row>
    <row r="34" spans="1:15" ht="15" customHeight="1">
      <c r="A34" s="988"/>
      <c r="B34" s="597" t="s">
        <v>1952</v>
      </c>
      <c r="C34" s="597" t="s">
        <v>2256</v>
      </c>
      <c r="D34" s="597" t="s">
        <v>2257</v>
      </c>
      <c r="E34" s="597" t="s">
        <v>2258</v>
      </c>
      <c r="F34" s="598">
        <v>31.49</v>
      </c>
      <c r="G34" s="832">
        <v>0.8</v>
      </c>
      <c r="H34" s="832">
        <v>2.83</v>
      </c>
      <c r="I34" s="588">
        <f>COUNT(F34:F35)</f>
        <v>2</v>
      </c>
      <c r="J34" s="703">
        <f>ROUND(AVERAGE(F34:F35),1)</f>
        <v>37.5</v>
      </c>
      <c r="K34" s="703">
        <f>ROUND(SQRT(STDEV(F34:F35)^2+H34^2+H35^2),1)</f>
        <v>9.8000000000000007</v>
      </c>
      <c r="L34" s="879">
        <f>K34/J34</f>
        <v>0.26133333333333336</v>
      </c>
      <c r="M34" s="589" t="str">
        <f>IF(L34&gt;0.5,"Uncertain",_xlfn.CONCAT(FIXED((J34+K34),1),"–",FIXED((J34-K34),1)," ka"))</f>
        <v>47.3–27.7 ka</v>
      </c>
    </row>
    <row r="35" spans="1:15" ht="15" customHeight="1">
      <c r="A35" s="988"/>
      <c r="B35" s="599" t="s">
        <v>1952</v>
      </c>
      <c r="C35" s="599" t="s">
        <v>2256</v>
      </c>
      <c r="D35" s="599" t="s">
        <v>2259</v>
      </c>
      <c r="E35" s="599" t="s">
        <v>2260</v>
      </c>
      <c r="F35" s="527">
        <v>43.46</v>
      </c>
      <c r="G35" s="833">
        <v>1.31</v>
      </c>
      <c r="H35" s="833">
        <v>3.97</v>
      </c>
      <c r="I35" s="600"/>
      <c r="J35" s="601"/>
      <c r="K35" s="601"/>
      <c r="L35" s="881"/>
      <c r="M35" s="596"/>
    </row>
    <row r="36" spans="1:15" ht="15" customHeight="1">
      <c r="A36" s="987" t="s">
        <v>419</v>
      </c>
      <c r="B36" s="597" t="s">
        <v>1952</v>
      </c>
      <c r="C36" s="597" t="s">
        <v>2261</v>
      </c>
      <c r="D36" s="597" t="s">
        <v>2262</v>
      </c>
      <c r="E36" s="597" t="s">
        <v>2263</v>
      </c>
      <c r="F36" s="598">
        <v>4.97</v>
      </c>
      <c r="G36" s="832">
        <v>0.16</v>
      </c>
      <c r="H36" s="832">
        <v>0.45</v>
      </c>
      <c r="I36" s="588">
        <f>COUNT(F36:F37)</f>
        <v>2</v>
      </c>
      <c r="J36" s="703">
        <f>ROUND(AVERAGE(F36:F37),1)</f>
        <v>4.9000000000000004</v>
      </c>
      <c r="K36" s="703">
        <f>ROUND(SQRT(STDEV(F36:F37)^2+H36^2+H37^2),1)</f>
        <v>0.6</v>
      </c>
      <c r="L36" s="879">
        <f>K36/J36</f>
        <v>0.12244897959183672</v>
      </c>
      <c r="M36" s="589" t="str">
        <f>IF(L36&gt;0.5,"Uncertain",_xlfn.CONCAT(FIXED((J36+K36),1),"–",FIXED((J36-K36),1)," ka"))</f>
        <v>5.5–4.3 ka</v>
      </c>
    </row>
    <row r="37" spans="1:15" ht="15" customHeight="1">
      <c r="A37" s="987"/>
      <c r="B37" s="599" t="s">
        <v>1952</v>
      </c>
      <c r="C37" s="599" t="s">
        <v>2261</v>
      </c>
      <c r="D37" s="599" t="s">
        <v>2264</v>
      </c>
      <c r="E37" s="599" t="s">
        <v>2265</v>
      </c>
      <c r="F37" s="527">
        <v>4.74</v>
      </c>
      <c r="G37" s="833">
        <v>0.14000000000000001</v>
      </c>
      <c r="H37" s="833">
        <v>0.43</v>
      </c>
      <c r="I37" s="600"/>
      <c r="J37" s="601"/>
      <c r="K37" s="601"/>
      <c r="L37" s="881"/>
      <c r="M37" s="596"/>
    </row>
    <row r="38" spans="1:15" ht="15" customHeight="1">
      <c r="A38" s="987" t="s">
        <v>402</v>
      </c>
      <c r="B38" s="597" t="s">
        <v>1952</v>
      </c>
      <c r="C38" s="597" t="s">
        <v>407</v>
      </c>
      <c r="D38" s="597" t="s">
        <v>2266</v>
      </c>
      <c r="E38" s="597" t="s">
        <v>2267</v>
      </c>
      <c r="F38" s="598">
        <v>65.36</v>
      </c>
      <c r="G38" s="832">
        <v>0.79</v>
      </c>
      <c r="H38" s="832">
        <v>5.73</v>
      </c>
      <c r="I38" s="588">
        <f>COUNT(F38:F39)</f>
        <v>2</v>
      </c>
      <c r="J38" s="703">
        <f>ROUND(AVERAGE(F38:F39),1)</f>
        <v>68.2</v>
      </c>
      <c r="K38" s="703">
        <f>ROUND(SQRT(STDEV(F38:F39)^2+H38^2+H39^2),1)</f>
        <v>9.4</v>
      </c>
      <c r="L38" s="879">
        <f>K38/J38</f>
        <v>0.1378299120234604</v>
      </c>
      <c r="M38" s="589" t="str">
        <f>IF(L38&gt;0.5,"Uncertain",_xlfn.CONCAT(FIXED((J38+K38),1),"–",FIXED((J38-K38),1)," ka"))</f>
        <v>77.6–58.8 ka</v>
      </c>
    </row>
    <row r="39" spans="1:15" ht="15" customHeight="1">
      <c r="A39" s="987"/>
      <c r="B39" s="599" t="s">
        <v>1952</v>
      </c>
      <c r="C39" s="599" t="s">
        <v>407</v>
      </c>
      <c r="D39" s="599" t="s">
        <v>2268</v>
      </c>
      <c r="E39" s="599" t="s">
        <v>2269</v>
      </c>
      <c r="F39" s="527">
        <v>71.06</v>
      </c>
      <c r="G39" s="833">
        <v>1.21</v>
      </c>
      <c r="H39" s="833">
        <v>6.29</v>
      </c>
      <c r="I39" s="600"/>
      <c r="J39" s="601"/>
      <c r="K39" s="601"/>
      <c r="L39" s="881"/>
      <c r="M39" s="596"/>
    </row>
    <row r="40" spans="1:15" ht="15" customHeight="1">
      <c r="A40" s="987"/>
      <c r="B40" s="597" t="s">
        <v>1952</v>
      </c>
      <c r="C40" s="597" t="s">
        <v>413</v>
      </c>
      <c r="D40" s="597" t="s">
        <v>2270</v>
      </c>
      <c r="E40" s="597" t="s">
        <v>2271</v>
      </c>
      <c r="F40" s="598">
        <v>92.64</v>
      </c>
      <c r="G40" s="832">
        <v>2.2000000000000002</v>
      </c>
      <c r="H40" s="832">
        <v>8.39</v>
      </c>
      <c r="I40" s="588">
        <f>COUNT(F40:F41)</f>
        <v>2</v>
      </c>
      <c r="J40" s="703">
        <f>ROUND(AVERAGE(F40:F41),1)</f>
        <v>72.2</v>
      </c>
      <c r="K40" s="703">
        <f>ROUND(SQRT(STDEV(F40:F41)^2+H40^2+H41^2),1)</f>
        <v>30.5</v>
      </c>
      <c r="L40" s="879">
        <f>K40/J40</f>
        <v>0.42243767313019387</v>
      </c>
      <c r="M40" s="589" t="str">
        <f>IF(L40&gt;0.5,"Uncertain",_xlfn.CONCAT(FIXED((J40+K40),1),"–",FIXED((J40-K40),1)," ka"))</f>
        <v>102.7–41.7 ka</v>
      </c>
    </row>
    <row r="41" spans="1:15" ht="15" customHeight="1">
      <c r="A41" s="987"/>
      <c r="B41" s="599" t="s">
        <v>1952</v>
      </c>
      <c r="C41" s="599" t="s">
        <v>413</v>
      </c>
      <c r="D41" s="599" t="s">
        <v>2272</v>
      </c>
      <c r="E41" s="599" t="s">
        <v>2273</v>
      </c>
      <c r="F41" s="527">
        <v>51.66</v>
      </c>
      <c r="G41" s="833">
        <v>1.24</v>
      </c>
      <c r="H41" s="833">
        <v>4.6399999999999997</v>
      </c>
      <c r="I41" s="600"/>
      <c r="J41" s="601"/>
      <c r="K41" s="601"/>
      <c r="L41" s="881"/>
      <c r="M41" s="596"/>
    </row>
    <row r="42" spans="1:15" s="401" customFormat="1" ht="15" customHeight="1">
      <c r="A42" s="988" t="s">
        <v>151</v>
      </c>
      <c r="B42" s="583" t="s">
        <v>175</v>
      </c>
      <c r="C42" s="602" t="s">
        <v>462</v>
      </c>
      <c r="D42" s="585"/>
      <c r="E42" s="621" t="s">
        <v>35</v>
      </c>
      <c r="F42" s="606">
        <v>18.690000000000001</v>
      </c>
      <c r="G42" s="545">
        <v>0.92</v>
      </c>
      <c r="H42" s="545">
        <v>1.85</v>
      </c>
      <c r="I42" s="588">
        <f>COUNT(F42:F43)</f>
        <v>2</v>
      </c>
      <c r="J42" s="703">
        <f>ROUND(AVERAGE(F42:F43),1)</f>
        <v>18.2</v>
      </c>
      <c r="K42" s="703">
        <f>ROUND(SQRT(STDEV(F42:F43)^2+H42^2+H43^2),1)</f>
        <v>2.6</v>
      </c>
      <c r="L42" s="879">
        <f>K42/J42</f>
        <v>0.14285714285714288</v>
      </c>
      <c r="M42" s="589" t="str">
        <f>IF(L42&gt;0.5,"Uncertain",_xlfn.CONCAT(FIXED((J42+K42),1),"–",FIXED((J42-K42),1)," ka"))</f>
        <v>20.8–15.6 ka</v>
      </c>
      <c r="N42" s="388"/>
      <c r="O42" s="388"/>
    </row>
    <row r="43" spans="1:15" s="401" customFormat="1" ht="15" customHeight="1">
      <c r="A43" s="988"/>
      <c r="B43" s="590" t="s">
        <v>175</v>
      </c>
      <c r="C43" s="603" t="s">
        <v>462</v>
      </c>
      <c r="D43" s="592"/>
      <c r="E43" s="622" t="s">
        <v>36</v>
      </c>
      <c r="F43" s="609">
        <v>17.66</v>
      </c>
      <c r="G43" s="551">
        <v>0.56999999999999995</v>
      </c>
      <c r="H43" s="551">
        <v>1.62</v>
      </c>
      <c r="I43" s="595"/>
      <c r="J43" s="595"/>
      <c r="K43" s="595"/>
      <c r="L43" s="880"/>
      <c r="M43" s="596"/>
      <c r="N43" s="388"/>
      <c r="O43" s="388"/>
    </row>
    <row r="44" spans="1:15" s="401" customFormat="1" ht="15" customHeight="1">
      <c r="A44" s="988"/>
      <c r="B44" s="583" t="s">
        <v>175</v>
      </c>
      <c r="C44" s="602" t="s">
        <v>459</v>
      </c>
      <c r="D44" s="585"/>
      <c r="E44" s="621" t="s">
        <v>37</v>
      </c>
      <c r="F44" s="606">
        <v>14.92</v>
      </c>
      <c r="G44" s="545">
        <v>0.88</v>
      </c>
      <c r="H44" s="545">
        <v>1.55</v>
      </c>
      <c r="I44" s="588">
        <f>COUNT(F44:F45)</f>
        <v>2</v>
      </c>
      <c r="J44" s="703">
        <f>ROUND(AVERAGE(F44:F45),1)</f>
        <v>14</v>
      </c>
      <c r="K44" s="703">
        <f>ROUND(SQRT(STDEV(F44:F45)^2+H44^2+H45^2),1)</f>
        <v>2.4</v>
      </c>
      <c r="L44" s="879">
        <f>K44/J44</f>
        <v>0.17142857142857143</v>
      </c>
      <c r="M44" s="589" t="str">
        <f>IF(L44&gt;0.5,"Uncertain",_xlfn.CONCAT(FIXED((J44+K44),1),"–",FIXED((J44-K44),1)," ka"))</f>
        <v>16.4–11.6 ka</v>
      </c>
      <c r="N44" s="388"/>
      <c r="O44" s="388"/>
    </row>
    <row r="45" spans="1:15" s="401" customFormat="1" ht="15" customHeight="1">
      <c r="A45" s="988"/>
      <c r="B45" s="590" t="s">
        <v>175</v>
      </c>
      <c r="C45" s="603" t="s">
        <v>459</v>
      </c>
      <c r="D45" s="592"/>
      <c r="E45" s="622" t="s">
        <v>38</v>
      </c>
      <c r="F45" s="609">
        <v>13.05</v>
      </c>
      <c r="G45" s="551">
        <v>0.66</v>
      </c>
      <c r="H45" s="551">
        <v>1.3</v>
      </c>
      <c r="I45" s="595"/>
      <c r="J45" s="595"/>
      <c r="K45" s="595"/>
      <c r="L45" s="880"/>
      <c r="M45" s="596"/>
      <c r="N45" s="388"/>
      <c r="O45" s="388"/>
    </row>
    <row r="46" spans="1:15" ht="15" customHeight="1">
      <c r="A46" s="987" t="s">
        <v>471</v>
      </c>
      <c r="B46" s="597" t="s">
        <v>2996</v>
      </c>
      <c r="C46" s="597" t="s">
        <v>2274</v>
      </c>
      <c r="D46" s="597" t="s">
        <v>2275</v>
      </c>
      <c r="E46" s="597" t="s">
        <v>2276</v>
      </c>
      <c r="F46" s="598">
        <v>20.6</v>
      </c>
      <c r="G46" s="832">
        <v>0.46</v>
      </c>
      <c r="H46" s="832">
        <v>1.83</v>
      </c>
      <c r="I46" s="588">
        <f>COUNT(F46:F47)</f>
        <v>2</v>
      </c>
      <c r="J46" s="703">
        <f>ROUND(AVERAGE(F46:F47),1)</f>
        <v>20.100000000000001</v>
      </c>
      <c r="K46" s="703">
        <f>ROUND(SQRT(STDEV(F46:F47)^2+H46^2+H47^2),1)</f>
        <v>2.6</v>
      </c>
      <c r="L46" s="879">
        <f>K46/J46</f>
        <v>0.12935323383084577</v>
      </c>
      <c r="M46" s="589" t="str">
        <f>IF(L46&gt;0.5,"Uncertain",_xlfn.CONCAT(FIXED((J46+K46),1),"–",FIXED((J46-K46),1)," ka"))</f>
        <v>22.7–17.5 ka</v>
      </c>
    </row>
    <row r="47" spans="1:15" ht="15" customHeight="1">
      <c r="A47" s="987"/>
      <c r="B47" s="599" t="s">
        <v>2996</v>
      </c>
      <c r="C47" s="599" t="s">
        <v>2274</v>
      </c>
      <c r="D47" s="599" t="s">
        <v>2277</v>
      </c>
      <c r="E47" s="599" t="s">
        <v>2278</v>
      </c>
      <c r="F47" s="527">
        <v>19.62</v>
      </c>
      <c r="G47" s="833">
        <v>0.31</v>
      </c>
      <c r="H47" s="833">
        <v>1.71</v>
      </c>
      <c r="I47" s="600"/>
      <c r="J47" s="601"/>
      <c r="K47" s="601"/>
      <c r="L47" s="881"/>
      <c r="M47" s="596"/>
    </row>
    <row r="48" spans="1:15" ht="15" customHeight="1">
      <c r="A48" s="987" t="s">
        <v>505</v>
      </c>
      <c r="B48" s="597" t="s">
        <v>1291</v>
      </c>
      <c r="C48" s="597" t="s">
        <v>510</v>
      </c>
      <c r="D48" s="597" t="s">
        <v>2279</v>
      </c>
      <c r="E48" s="597">
        <v>18</v>
      </c>
      <c r="F48" s="598">
        <v>91.47</v>
      </c>
      <c r="G48" s="832">
        <v>1.44</v>
      </c>
      <c r="H48" s="832">
        <v>8.1199999999999992</v>
      </c>
      <c r="I48" s="588">
        <f>COUNT(F48:F49)</f>
        <v>2</v>
      </c>
      <c r="J48" s="703">
        <f>ROUND(AVERAGE(F48:F49),1)</f>
        <v>91.9</v>
      </c>
      <c r="K48" s="703">
        <f>ROUND(SQRT(STDEV(F48:F49)^2+H48^2+H49^2),1)</f>
        <v>11.5</v>
      </c>
      <c r="L48" s="879">
        <f>K48/J48</f>
        <v>0.12513601741022851</v>
      </c>
      <c r="M48" s="589" t="str">
        <f>IF(L48&gt;0.5,"Uncertain",_xlfn.CONCAT(FIXED((J48+K48),1),"–",FIXED((J48-K48),1)," ka"))</f>
        <v>103.4–80.4 ka</v>
      </c>
    </row>
    <row r="49" spans="1:15" ht="15" customHeight="1">
      <c r="A49" s="987"/>
      <c r="B49" s="599" t="s">
        <v>1291</v>
      </c>
      <c r="C49" s="599" t="s">
        <v>510</v>
      </c>
      <c r="D49" s="599" t="s">
        <v>2280</v>
      </c>
      <c r="E49" s="599">
        <v>19</v>
      </c>
      <c r="F49" s="527">
        <v>92.36</v>
      </c>
      <c r="G49" s="833">
        <v>1.1399999999999999</v>
      </c>
      <c r="H49" s="833">
        <v>8.15</v>
      </c>
      <c r="I49" s="600"/>
      <c r="J49" s="601"/>
      <c r="K49" s="601"/>
      <c r="L49" s="881"/>
      <c r="M49" s="596"/>
    </row>
    <row r="50" spans="1:15" s="401" customFormat="1" ht="15" customHeight="1">
      <c r="A50" s="988" t="s">
        <v>152</v>
      </c>
      <c r="B50" s="583" t="s">
        <v>175</v>
      </c>
      <c r="C50" s="602" t="s">
        <v>523</v>
      </c>
      <c r="D50" s="585"/>
      <c r="E50" s="586" t="s">
        <v>69</v>
      </c>
      <c r="F50" s="606">
        <v>39.729999999999997</v>
      </c>
      <c r="G50" s="545">
        <v>1.59</v>
      </c>
      <c r="H50" s="545">
        <v>3.78</v>
      </c>
      <c r="I50" s="588">
        <f>COUNT(F50:F51)</f>
        <v>2</v>
      </c>
      <c r="J50" s="703">
        <f>ROUND(AVERAGE(F50:F51),1)</f>
        <v>31.1</v>
      </c>
      <c r="K50" s="703">
        <f>ROUND(SQRT(STDEV(F50:F51)^2+H50^2+H51^2),1)</f>
        <v>13</v>
      </c>
      <c r="L50" s="879">
        <f>K50/J50</f>
        <v>0.41800643086816719</v>
      </c>
      <c r="M50" s="589" t="str">
        <f>IF(L50&gt;0.5,"Uncertain",_xlfn.CONCAT(FIXED((J50+K50),1),"–",FIXED((J50-K50),1)," ka"))</f>
        <v>44.1–18.1 ka</v>
      </c>
      <c r="N50" s="388"/>
      <c r="O50" s="388"/>
    </row>
    <row r="51" spans="1:15" s="401" customFormat="1" ht="15" customHeight="1">
      <c r="A51" s="988"/>
      <c r="B51" s="590" t="s">
        <v>175</v>
      </c>
      <c r="C51" s="603" t="s">
        <v>523</v>
      </c>
      <c r="D51" s="592"/>
      <c r="E51" s="593" t="s">
        <v>70</v>
      </c>
      <c r="F51" s="609">
        <v>22.38</v>
      </c>
      <c r="G51" s="551">
        <v>0.7</v>
      </c>
      <c r="H51" s="551">
        <v>2.0499999999999998</v>
      </c>
      <c r="I51" s="595"/>
      <c r="J51" s="595"/>
      <c r="K51" s="595"/>
      <c r="L51" s="880"/>
      <c r="M51" s="596"/>
      <c r="N51" s="388"/>
      <c r="O51" s="388"/>
    </row>
    <row r="52" spans="1:15" s="401" customFormat="1" ht="15" customHeight="1">
      <c r="A52" s="988"/>
      <c r="B52" s="583" t="s">
        <v>175</v>
      </c>
      <c r="C52" s="602" t="s">
        <v>526</v>
      </c>
      <c r="D52" s="585"/>
      <c r="E52" s="586" t="s">
        <v>72</v>
      </c>
      <c r="F52" s="606">
        <v>15.53</v>
      </c>
      <c r="G52" s="545">
        <v>0.38</v>
      </c>
      <c r="H52" s="545">
        <v>1.38</v>
      </c>
      <c r="I52" s="588">
        <f>COUNT(F52:F53)</f>
        <v>2</v>
      </c>
      <c r="J52" s="703">
        <f>ROUND(AVERAGE(F52:F53),1)</f>
        <v>29.2</v>
      </c>
      <c r="K52" s="703">
        <f>ROUND(SQRT(STDEV(F52:F53)^2+H52^2+H53^2),1)</f>
        <v>19.7</v>
      </c>
      <c r="L52" s="879">
        <f>K52/J52</f>
        <v>0.67465753424657537</v>
      </c>
      <c r="M52" s="589" t="str">
        <f>IF(L52&gt;0.5,"Uncertain",_xlfn.CONCAT(FIXED((J52+K52),1),"–",FIXED((J52-K52),1)," ka"))</f>
        <v>Uncertain</v>
      </c>
      <c r="N52" s="623"/>
      <c r="O52" s="388"/>
    </row>
    <row r="53" spans="1:15" s="401" customFormat="1" ht="15" customHeight="1">
      <c r="A53" s="988"/>
      <c r="B53" s="590" t="s">
        <v>175</v>
      </c>
      <c r="C53" s="603" t="s">
        <v>526</v>
      </c>
      <c r="D53" s="592"/>
      <c r="E53" s="593" t="s">
        <v>73</v>
      </c>
      <c r="F53" s="609">
        <v>42.8</v>
      </c>
      <c r="G53" s="551">
        <v>1.05</v>
      </c>
      <c r="H53" s="551">
        <v>3.84</v>
      </c>
      <c r="I53" s="595"/>
      <c r="J53" s="595"/>
      <c r="K53" s="595"/>
      <c r="L53" s="880"/>
      <c r="M53" s="596"/>
      <c r="N53" s="623"/>
      <c r="O53" s="388"/>
    </row>
    <row r="54" spans="1:15" s="401" customFormat="1" ht="15" customHeight="1">
      <c r="A54" s="988" t="s">
        <v>541</v>
      </c>
      <c r="B54" s="583" t="s">
        <v>175</v>
      </c>
      <c r="C54" s="624" t="s">
        <v>2281</v>
      </c>
      <c r="D54" s="585"/>
      <c r="E54" s="586" t="s">
        <v>111</v>
      </c>
      <c r="F54" s="587">
        <v>314.14</v>
      </c>
      <c r="G54" s="545">
        <v>9.89</v>
      </c>
      <c r="H54" s="545">
        <v>30.67</v>
      </c>
      <c r="I54" s="588">
        <f>COUNT(F54:F55)</f>
        <v>2</v>
      </c>
      <c r="J54" s="703">
        <f>ROUND(AVERAGE(F54:F55),1)</f>
        <v>211.9</v>
      </c>
      <c r="K54" s="703">
        <f>ROUND(SQRT(STDEV(F54:F55)^2+H54^2+H55^2),1)</f>
        <v>148.19999999999999</v>
      </c>
      <c r="L54" s="879">
        <f>K54/J54</f>
        <v>0.69938650306748462</v>
      </c>
      <c r="M54" s="589" t="str">
        <f>IF(L54&gt;0.5,"Uncertain",_xlfn.CONCAT(FIXED((J54+K54),1),"–",FIXED((J54-K54),1)," ka"))</f>
        <v>Uncertain</v>
      </c>
      <c r="N54" s="388"/>
      <c r="O54" s="388"/>
    </row>
    <row r="55" spans="1:15" s="401" customFormat="1" ht="15" customHeight="1">
      <c r="A55" s="988"/>
      <c r="B55" s="590" t="s">
        <v>175</v>
      </c>
      <c r="C55" s="625" t="s">
        <v>2281</v>
      </c>
      <c r="D55" s="592"/>
      <c r="E55" s="593" t="s">
        <v>112</v>
      </c>
      <c r="F55" s="594">
        <v>109.63</v>
      </c>
      <c r="G55" s="551">
        <v>3.89</v>
      </c>
      <c r="H55" s="551">
        <v>10.38</v>
      </c>
      <c r="I55" s="595"/>
      <c r="J55" s="595"/>
      <c r="K55" s="595"/>
      <c r="L55" s="880"/>
      <c r="M55" s="596"/>
      <c r="N55" s="388"/>
      <c r="O55" s="388"/>
    </row>
    <row r="56" spans="1:15" s="401" customFormat="1" ht="15" customHeight="1">
      <c r="A56" s="988"/>
      <c r="B56" s="583" t="s">
        <v>175</v>
      </c>
      <c r="C56" s="624" t="s">
        <v>546</v>
      </c>
      <c r="D56" s="585"/>
      <c r="E56" s="586" t="s">
        <v>98</v>
      </c>
      <c r="F56" s="587">
        <v>97.37</v>
      </c>
      <c r="G56" s="545">
        <v>2.94</v>
      </c>
      <c r="H56" s="545">
        <v>9.01</v>
      </c>
      <c r="I56" s="588">
        <f>COUNT(F56:F57)</f>
        <v>2</v>
      </c>
      <c r="J56" s="703">
        <f>ROUND(AVERAGE(F56:F57),1)</f>
        <v>88.7</v>
      </c>
      <c r="K56" s="703">
        <f>ROUND(SQRT(STDEV(F56:F57)^2+H56^2+H57^2),1)</f>
        <v>16.899999999999999</v>
      </c>
      <c r="L56" s="879">
        <f>K56/J56</f>
        <v>0.19052987598647123</v>
      </c>
      <c r="M56" s="589" t="str">
        <f>IF(L56&gt;0.5,"Uncertain",_xlfn.CONCAT(FIXED((J56+K56),1),"–",FIXED((J56-K56),1)," ka"))</f>
        <v>105.6–71.8 ka</v>
      </c>
      <c r="N56" s="388"/>
      <c r="O56" s="388"/>
    </row>
    <row r="57" spans="1:15" s="401" customFormat="1" ht="15" customHeight="1">
      <c r="A57" s="988"/>
      <c r="B57" s="590" t="s">
        <v>175</v>
      </c>
      <c r="C57" s="625" t="s">
        <v>546</v>
      </c>
      <c r="D57" s="592"/>
      <c r="E57" s="593" t="s">
        <v>99</v>
      </c>
      <c r="F57" s="594">
        <v>79.959999999999994</v>
      </c>
      <c r="G57" s="551">
        <v>2.16</v>
      </c>
      <c r="H57" s="551">
        <v>7.29</v>
      </c>
      <c r="I57" s="595"/>
      <c r="J57" s="595"/>
      <c r="K57" s="595"/>
      <c r="L57" s="880"/>
      <c r="M57" s="596"/>
      <c r="N57" s="388"/>
      <c r="O57" s="388"/>
    </row>
    <row r="58" spans="1:15" s="401" customFormat="1" ht="15" customHeight="1">
      <c r="A58" s="988"/>
      <c r="B58" s="583" t="s">
        <v>175</v>
      </c>
      <c r="C58" s="624" t="s">
        <v>549</v>
      </c>
      <c r="D58" s="585"/>
      <c r="E58" s="586" t="s">
        <v>95</v>
      </c>
      <c r="F58" s="587">
        <v>86.32</v>
      </c>
      <c r="G58" s="545">
        <v>3.11</v>
      </c>
      <c r="H58" s="545">
        <v>8.15</v>
      </c>
      <c r="I58" s="588">
        <f>COUNT(F58:F59)</f>
        <v>2</v>
      </c>
      <c r="J58" s="703">
        <f>ROUND(AVERAGE(F58:F59),1)</f>
        <v>80.7</v>
      </c>
      <c r="K58" s="703">
        <f>ROUND(SQRT(STDEV(F58:F59)^2+H58^2+H59^2),1)</f>
        <v>13.3</v>
      </c>
      <c r="L58" s="879">
        <f>K58/J58</f>
        <v>0.16480793060718713</v>
      </c>
      <c r="M58" s="589" t="str">
        <f>IF(L58&gt;0.5,"Uncertain",_xlfn.CONCAT(FIXED((J58+K58),1),"–",FIXED((J58-K58),1)," ka"))</f>
        <v>94.0–67.4 ka</v>
      </c>
      <c r="N58" s="388"/>
      <c r="O58" s="388"/>
    </row>
    <row r="59" spans="1:15" s="401" customFormat="1" ht="15" customHeight="1">
      <c r="A59" s="988"/>
      <c r="B59" s="590" t="s">
        <v>175</v>
      </c>
      <c r="C59" s="625" t="s">
        <v>549</v>
      </c>
      <c r="D59" s="592"/>
      <c r="E59" s="593" t="s">
        <v>97</v>
      </c>
      <c r="F59" s="594">
        <v>75.12</v>
      </c>
      <c r="G59" s="551">
        <v>2.2400000000000002</v>
      </c>
      <c r="H59" s="551">
        <v>6.91</v>
      </c>
      <c r="I59" s="595"/>
      <c r="J59" s="595"/>
      <c r="K59" s="595"/>
      <c r="L59" s="880"/>
      <c r="M59" s="596"/>
      <c r="N59" s="388"/>
      <c r="O59" s="388"/>
    </row>
    <row r="60" spans="1:15" ht="15" customHeight="1">
      <c r="A60" s="987" t="s">
        <v>2977</v>
      </c>
      <c r="B60" s="597" t="s">
        <v>1323</v>
      </c>
      <c r="C60" s="597" t="s">
        <v>809</v>
      </c>
      <c r="D60" s="597" t="s">
        <v>2282</v>
      </c>
      <c r="E60" s="597" t="s">
        <v>2283</v>
      </c>
      <c r="F60" s="598">
        <v>12.1</v>
      </c>
      <c r="G60" s="832">
        <v>0.61</v>
      </c>
      <c r="H60" s="832">
        <v>1.2</v>
      </c>
      <c r="I60" s="588">
        <f>COUNT(F60:F61)</f>
        <v>2</v>
      </c>
      <c r="J60" s="703">
        <f>ROUND(AVERAGE(F60:F61),1)</f>
        <v>12.1</v>
      </c>
      <c r="K60" s="703">
        <f>ROUND(SQRT(STDEV(F60:F61)^2+H60^2+H61^2),1)</f>
        <v>1.6</v>
      </c>
      <c r="L60" s="879">
        <f>K60/J60</f>
        <v>0.13223140495867769</v>
      </c>
      <c r="M60" s="589" t="str">
        <f>IF(L60&gt;0.5,"Uncertain",_xlfn.CONCAT(FIXED((J60+K60),1),"–",FIXED((J60-K60),1)," ka"))</f>
        <v>13.7–10.5 ka</v>
      </c>
    </row>
    <row r="61" spans="1:15" ht="15" customHeight="1">
      <c r="A61" s="987"/>
      <c r="B61" s="599" t="s">
        <v>1323</v>
      </c>
      <c r="C61" s="599" t="s">
        <v>809</v>
      </c>
      <c r="D61" s="599" t="s">
        <v>2284</v>
      </c>
      <c r="E61" s="599" t="s">
        <v>2285</v>
      </c>
      <c r="F61" s="527">
        <v>12.08</v>
      </c>
      <c r="G61" s="833">
        <v>0.38</v>
      </c>
      <c r="H61" s="833">
        <v>1.1000000000000001</v>
      </c>
      <c r="I61" s="600"/>
      <c r="J61" s="601"/>
      <c r="K61" s="601"/>
      <c r="L61" s="881"/>
      <c r="M61" s="596"/>
    </row>
    <row r="62" spans="1:15" ht="15" customHeight="1">
      <c r="A62" s="987"/>
      <c r="B62" s="597" t="s">
        <v>1323</v>
      </c>
      <c r="C62" s="597" t="s">
        <v>813</v>
      </c>
      <c r="D62" s="597" t="s">
        <v>2286</v>
      </c>
      <c r="E62" s="597" t="s">
        <v>2287</v>
      </c>
      <c r="F62" s="598">
        <v>1.45</v>
      </c>
      <c r="G62" s="832">
        <v>0.12</v>
      </c>
      <c r="H62" s="832">
        <v>0.17</v>
      </c>
      <c r="I62" s="588">
        <f>COUNT(F62:F63)</f>
        <v>2</v>
      </c>
      <c r="J62" s="703">
        <f>ROUND(AVERAGE(F62:F63),1)</f>
        <v>1.3</v>
      </c>
      <c r="K62" s="703">
        <f>ROUND(SQRT(STDEV(F62:F63)^2+H62^2+H63^2),1)</f>
        <v>0.3</v>
      </c>
      <c r="L62" s="879">
        <f>K62/J62</f>
        <v>0.23076923076923075</v>
      </c>
      <c r="M62" s="589" t="str">
        <f>IF(L62&gt;0.5,"Uncertain",_xlfn.CONCAT(FIXED((J62+K62),1),"–",FIXED((J62-K62),1)," ka"))</f>
        <v>1.6–1.0 ka</v>
      </c>
    </row>
    <row r="63" spans="1:15" ht="15" customHeight="1">
      <c r="A63" s="987"/>
      <c r="B63" s="599" t="s">
        <v>1323</v>
      </c>
      <c r="C63" s="599" t="s">
        <v>813</v>
      </c>
      <c r="D63" s="599" t="s">
        <v>2288</v>
      </c>
      <c r="E63" s="599" t="s">
        <v>2289</v>
      </c>
      <c r="F63" s="527">
        <v>1.21</v>
      </c>
      <c r="G63" s="833">
        <v>0.09</v>
      </c>
      <c r="H63" s="833">
        <v>0.14000000000000001</v>
      </c>
      <c r="I63" s="600"/>
      <c r="J63" s="601"/>
      <c r="K63" s="601"/>
      <c r="L63" s="881"/>
      <c r="M63" s="596"/>
    </row>
    <row r="64" spans="1:15" ht="15" customHeight="1">
      <c r="A64" s="987" t="s">
        <v>751</v>
      </c>
      <c r="B64" s="597" t="s">
        <v>1323</v>
      </c>
      <c r="C64" s="597" t="s">
        <v>753</v>
      </c>
      <c r="D64" s="597" t="s">
        <v>2290</v>
      </c>
      <c r="E64" s="597" t="s">
        <v>2291</v>
      </c>
      <c r="F64" s="598">
        <v>35.4</v>
      </c>
      <c r="G64" s="832">
        <v>1.06</v>
      </c>
      <c r="H64" s="832">
        <v>3.23</v>
      </c>
      <c r="I64" s="588">
        <f>COUNT(F64:F65)</f>
        <v>2</v>
      </c>
      <c r="J64" s="703">
        <f>ROUND(AVERAGE(F64:F65),1)</f>
        <v>34.4</v>
      </c>
      <c r="K64" s="703">
        <f>ROUND(SQRT(STDEV(F64:F65)^2+H64^2+H65^2),1)</f>
        <v>4.8</v>
      </c>
      <c r="L64" s="879">
        <f>K64/J64</f>
        <v>0.13953488372093023</v>
      </c>
      <c r="M64" s="589" t="str">
        <f>IF(L64&gt;0.5,"Uncertain",_xlfn.CONCAT(FIXED((J64+K64),1),"–",FIXED((J64-K64),1)," ka"))</f>
        <v>39.2–29.6 ka</v>
      </c>
    </row>
    <row r="65" spans="1:13" ht="15" customHeight="1">
      <c r="A65" s="987"/>
      <c r="B65" s="599" t="s">
        <v>1323</v>
      </c>
      <c r="C65" s="599" t="s">
        <v>753</v>
      </c>
      <c r="D65" s="599" t="s">
        <v>2292</v>
      </c>
      <c r="E65" s="599" t="s">
        <v>2293</v>
      </c>
      <c r="F65" s="527">
        <v>33.380000000000003</v>
      </c>
      <c r="G65" s="833">
        <v>1.62</v>
      </c>
      <c r="H65" s="833">
        <v>3.3</v>
      </c>
      <c r="I65" s="600"/>
      <c r="J65" s="601"/>
      <c r="K65" s="601"/>
      <c r="L65" s="881"/>
      <c r="M65" s="596"/>
    </row>
    <row r="66" spans="1:13" ht="15" customHeight="1">
      <c r="A66" s="987" t="s">
        <v>856</v>
      </c>
      <c r="B66" s="597" t="s">
        <v>1323</v>
      </c>
      <c r="C66" s="597" t="s">
        <v>858</v>
      </c>
      <c r="D66" s="597" t="s">
        <v>2294</v>
      </c>
      <c r="E66" s="597" t="s">
        <v>2295</v>
      </c>
      <c r="F66" s="598">
        <v>23.48</v>
      </c>
      <c r="G66" s="832">
        <v>0.66</v>
      </c>
      <c r="H66" s="832">
        <v>2.12</v>
      </c>
      <c r="I66" s="588">
        <f>COUNT(F66:F67)</f>
        <v>2</v>
      </c>
      <c r="J66" s="703">
        <f>ROUND(AVERAGE(F66:F67),1)</f>
        <v>21.9</v>
      </c>
      <c r="K66" s="703">
        <f>ROUND(SQRT(STDEV(F66:F67)^2+H66^2+H67^2),1)</f>
        <v>3.6</v>
      </c>
      <c r="L66" s="879">
        <f>K66/J66</f>
        <v>0.16438356164383564</v>
      </c>
      <c r="M66" s="589" t="str">
        <f>IF(L66&gt;0.5,"Uncertain",_xlfn.CONCAT(FIXED((J66+K66),1),"–",FIXED((J66-K66),1)," ka"))</f>
        <v>25.5–18.3 ka</v>
      </c>
    </row>
    <row r="67" spans="1:13" ht="15" customHeight="1">
      <c r="A67" s="987"/>
      <c r="B67" s="599" t="s">
        <v>1323</v>
      </c>
      <c r="C67" s="599" t="s">
        <v>858</v>
      </c>
      <c r="D67" s="599" t="s">
        <v>2296</v>
      </c>
      <c r="E67" s="599" t="s">
        <v>2297</v>
      </c>
      <c r="F67" s="527">
        <v>20.34</v>
      </c>
      <c r="G67" s="833">
        <v>0.71</v>
      </c>
      <c r="H67" s="833">
        <v>1.88</v>
      </c>
      <c r="I67" s="600"/>
      <c r="J67" s="601"/>
      <c r="K67" s="601"/>
      <c r="L67" s="881"/>
      <c r="M67" s="596"/>
    </row>
    <row r="68" spans="1:13" ht="15" customHeight="1">
      <c r="A68" s="987" t="s">
        <v>731</v>
      </c>
      <c r="B68" s="597" t="s">
        <v>1323</v>
      </c>
      <c r="C68" s="597" t="s">
        <v>737</v>
      </c>
      <c r="D68" s="597" t="s">
        <v>2298</v>
      </c>
      <c r="E68" s="597" t="s">
        <v>2299</v>
      </c>
      <c r="F68" s="598">
        <v>23.9</v>
      </c>
      <c r="G68" s="832">
        <v>0.92</v>
      </c>
      <c r="H68" s="832">
        <v>2.25</v>
      </c>
      <c r="I68" s="588">
        <f>COUNT(F68:F69)</f>
        <v>2</v>
      </c>
      <c r="J68" s="703">
        <f>ROUND(AVERAGE(F68:F69),1)</f>
        <v>21.9</v>
      </c>
      <c r="K68" s="703">
        <f>ROUND(SQRT(STDEV(F68:F69)^2+H68^2+H69^2),1)</f>
        <v>4.0999999999999996</v>
      </c>
      <c r="L68" s="879">
        <f>K68/J68</f>
        <v>0.18721461187214611</v>
      </c>
      <c r="M68" s="589" t="str">
        <f>IF(L68&gt;0.5,"Uncertain",_xlfn.CONCAT(FIXED((J68+K68),1),"–",FIXED((J68-K68),1)," ka"))</f>
        <v>26.0–17.8 ka</v>
      </c>
    </row>
    <row r="69" spans="1:13" ht="15" customHeight="1">
      <c r="A69" s="987"/>
      <c r="B69" s="599" t="s">
        <v>1323</v>
      </c>
      <c r="C69" s="599" t="s">
        <v>737</v>
      </c>
      <c r="D69" s="599" t="s">
        <v>2300</v>
      </c>
      <c r="E69" s="599" t="s">
        <v>2301</v>
      </c>
      <c r="F69" s="527">
        <v>19.829999999999998</v>
      </c>
      <c r="G69" s="833">
        <v>0.6</v>
      </c>
      <c r="H69" s="833">
        <v>1.81</v>
      </c>
      <c r="I69" s="600"/>
      <c r="J69" s="601"/>
      <c r="K69" s="601"/>
      <c r="L69" s="881"/>
      <c r="M69" s="596"/>
    </row>
    <row r="70" spans="1:13" ht="15" customHeight="1">
      <c r="A70" s="987" t="s">
        <v>1380</v>
      </c>
      <c r="B70" s="597" t="s">
        <v>1349</v>
      </c>
      <c r="C70" s="597" t="s">
        <v>2302</v>
      </c>
      <c r="D70" s="597" t="s">
        <v>2303</v>
      </c>
      <c r="E70" s="597" t="s">
        <v>2304</v>
      </c>
      <c r="F70" s="598">
        <v>21.7</v>
      </c>
      <c r="G70" s="832">
        <v>0.78</v>
      </c>
      <c r="H70" s="832">
        <v>2.02</v>
      </c>
      <c r="I70" s="588">
        <f>COUNT(F70:F71)</f>
        <v>2</v>
      </c>
      <c r="J70" s="703">
        <f>ROUND(AVERAGE(F70:F71),1)</f>
        <v>46.3</v>
      </c>
      <c r="K70" s="703">
        <f>ROUND(SQRT(STDEV(F70:F71)^2+H70^2+H71^2),1)</f>
        <v>35.5</v>
      </c>
      <c r="L70" s="879">
        <f>K70/J70</f>
        <v>0.7667386609071275</v>
      </c>
      <c r="M70" s="589" t="str">
        <f>IF(L70&gt;0.5,"Uncertain",_xlfn.CONCAT(FIXED((J70+K70),1),"–",FIXED((J70-K70),1)," ka"))</f>
        <v>Uncertain</v>
      </c>
    </row>
    <row r="71" spans="1:13" ht="15" customHeight="1">
      <c r="A71" s="987"/>
      <c r="B71" s="599" t="s">
        <v>1349</v>
      </c>
      <c r="C71" s="599" t="s">
        <v>2302</v>
      </c>
      <c r="D71" s="599" t="s">
        <v>2305</v>
      </c>
      <c r="E71" s="599" t="s">
        <v>2306</v>
      </c>
      <c r="F71" s="527">
        <v>70.94</v>
      </c>
      <c r="G71" s="833">
        <v>2.5499999999999998</v>
      </c>
      <c r="H71" s="833">
        <v>6.67</v>
      </c>
      <c r="I71" s="600"/>
      <c r="J71" s="601"/>
      <c r="K71" s="601"/>
      <c r="L71" s="881"/>
      <c r="M71" s="596"/>
    </row>
    <row r="72" spans="1:13" ht="15" customHeight="1">
      <c r="A72" s="987" t="s">
        <v>648</v>
      </c>
      <c r="B72" s="597" t="s">
        <v>1515</v>
      </c>
      <c r="C72" s="597" t="s">
        <v>2307</v>
      </c>
      <c r="D72" s="597" t="s">
        <v>2308</v>
      </c>
      <c r="E72" s="597" t="s">
        <v>2309</v>
      </c>
      <c r="F72" s="598">
        <v>396.9</v>
      </c>
      <c r="G72" s="832">
        <v>6.1</v>
      </c>
      <c r="H72" s="832">
        <v>37.97</v>
      </c>
      <c r="I72" s="588">
        <f>COUNT(F72:F73)</f>
        <v>2</v>
      </c>
      <c r="J72" s="703">
        <f>ROUND(AVERAGE(F72:F73),1)</f>
        <v>257.10000000000002</v>
      </c>
      <c r="K72" s="703">
        <f>ROUND(SQRT(STDEV(F72:F73)^2+H72^2+H73^2),1)</f>
        <v>201.6</v>
      </c>
      <c r="L72" s="879">
        <f>K72/J72</f>
        <v>0.78413068844807454</v>
      </c>
      <c r="M72" s="589" t="str">
        <f>IF(L72&gt;0.5,"Uncertain",_xlfn.CONCAT(FIXED((J72+K72),1),"–",FIXED((J72-K72),1)," ka"))</f>
        <v>Uncertain</v>
      </c>
    </row>
    <row r="73" spans="1:13" ht="15" customHeight="1">
      <c r="A73" s="987"/>
      <c r="B73" s="599" t="s">
        <v>1515</v>
      </c>
      <c r="C73" s="599" t="s">
        <v>2307</v>
      </c>
      <c r="D73" s="599" t="s">
        <v>2310</v>
      </c>
      <c r="E73" s="599" t="s">
        <v>2311</v>
      </c>
      <c r="F73" s="527">
        <v>117.33</v>
      </c>
      <c r="G73" s="833">
        <v>2.12</v>
      </c>
      <c r="H73" s="833">
        <v>10.53</v>
      </c>
      <c r="I73" s="600"/>
      <c r="J73" s="601"/>
      <c r="K73" s="601"/>
      <c r="L73" s="881"/>
      <c r="M73" s="596"/>
    </row>
    <row r="74" spans="1:13" ht="15" customHeight="1">
      <c r="A74" s="987"/>
      <c r="B74" s="597" t="s">
        <v>1515</v>
      </c>
      <c r="C74" s="597" t="s">
        <v>2312</v>
      </c>
      <c r="D74" s="597" t="s">
        <v>2313</v>
      </c>
      <c r="E74" s="597" t="s">
        <v>2314</v>
      </c>
      <c r="F74" s="598">
        <v>30.76</v>
      </c>
      <c r="G74" s="832">
        <v>0.79</v>
      </c>
      <c r="H74" s="832">
        <v>2.76</v>
      </c>
      <c r="I74" s="588">
        <f>COUNT(F74:F75)</f>
        <v>2</v>
      </c>
      <c r="J74" s="703">
        <f>ROUND(AVERAGE(F74:F75),1)</f>
        <v>21.9</v>
      </c>
      <c r="K74" s="703">
        <f>ROUND(SQRT(STDEV(F74:F75)^2+H74^2+H75^2),1)</f>
        <v>12.9</v>
      </c>
      <c r="L74" s="879">
        <f>K74/J74</f>
        <v>0.58904109589041098</v>
      </c>
      <c r="M74" s="589" t="str">
        <f>IF(L74&gt;0.5,"Uncertain",_xlfn.CONCAT(FIXED((J74+K74),1),"–",FIXED((J74-K74),1)," ka"))</f>
        <v>Uncertain</v>
      </c>
    </row>
    <row r="75" spans="1:13" ht="15" customHeight="1">
      <c r="A75" s="987"/>
      <c r="B75" s="599" t="s">
        <v>1515</v>
      </c>
      <c r="C75" s="599" t="s">
        <v>2312</v>
      </c>
      <c r="D75" s="599" t="s">
        <v>2315</v>
      </c>
      <c r="E75" s="599" t="s">
        <v>2316</v>
      </c>
      <c r="F75" s="527">
        <v>12.99</v>
      </c>
      <c r="G75" s="833">
        <v>0.39</v>
      </c>
      <c r="H75" s="833">
        <v>1.18</v>
      </c>
      <c r="I75" s="626"/>
      <c r="J75" s="626"/>
      <c r="K75" s="626"/>
      <c r="L75" s="883"/>
      <c r="M75" s="596"/>
    </row>
    <row r="76" spans="1:13" ht="15" customHeight="1">
      <c r="A76" s="987"/>
      <c r="B76" s="597" t="s">
        <v>1515</v>
      </c>
      <c r="C76" s="597" t="s">
        <v>657</v>
      </c>
      <c r="D76" s="597" t="s">
        <v>2317</v>
      </c>
      <c r="E76" s="597" t="s">
        <v>2318</v>
      </c>
      <c r="F76" s="598">
        <v>17.84</v>
      </c>
      <c r="G76" s="832">
        <v>0.44</v>
      </c>
      <c r="H76" s="832">
        <v>1.59</v>
      </c>
      <c r="I76" s="588">
        <f>COUNT(F76:F77)</f>
        <v>2</v>
      </c>
      <c r="J76" s="703">
        <f>ROUND(AVERAGE(F76:F77),1)</f>
        <v>19.399999999999999</v>
      </c>
      <c r="K76" s="703">
        <f>ROUND(SQRT(STDEV(F76:F77)^2+H76^2+H77^2),1)</f>
        <v>3.3</v>
      </c>
      <c r="L76" s="879">
        <f>K76/J76</f>
        <v>0.17010309278350516</v>
      </c>
      <c r="M76" s="589" t="str">
        <f>IF(L76&gt;0.5,"Uncertain",_xlfn.CONCAT(FIXED((J76+K76),1),"–",FIXED((J76-K76),1)," ka"))</f>
        <v>22.7–16.1 ka</v>
      </c>
    </row>
    <row r="77" spans="1:13" ht="15" customHeight="1">
      <c r="A77" s="987"/>
      <c r="B77" s="599" t="s">
        <v>1515</v>
      </c>
      <c r="C77" s="599" t="s">
        <v>657</v>
      </c>
      <c r="D77" s="599" t="s">
        <v>2319</v>
      </c>
      <c r="E77" s="599" t="s">
        <v>2320</v>
      </c>
      <c r="F77" s="527">
        <v>20.92</v>
      </c>
      <c r="G77" s="833">
        <v>0.53</v>
      </c>
      <c r="H77" s="833">
        <v>1.87</v>
      </c>
      <c r="I77" s="626"/>
      <c r="J77" s="626"/>
      <c r="K77" s="626"/>
      <c r="L77" s="883"/>
      <c r="M77" s="596"/>
    </row>
    <row r="78" spans="1:13" ht="15" customHeight="1">
      <c r="A78" s="987"/>
      <c r="B78" s="597" t="s">
        <v>1515</v>
      </c>
      <c r="C78" s="597" t="s">
        <v>653</v>
      </c>
      <c r="D78" s="597" t="s">
        <v>2321</v>
      </c>
      <c r="E78" s="597" t="s">
        <v>2322</v>
      </c>
      <c r="F78" s="598">
        <v>29.1</v>
      </c>
      <c r="G78" s="832">
        <v>0.73</v>
      </c>
      <c r="H78" s="832">
        <v>2.61</v>
      </c>
      <c r="I78" s="588">
        <f>COUNT(F78:F79)</f>
        <v>2</v>
      </c>
      <c r="J78" s="703">
        <f>ROUND(AVERAGE(F78:F79),1)</f>
        <v>27.4</v>
      </c>
      <c r="K78" s="703">
        <f>ROUND(SQRT(STDEV(F78:F79)^2+H78^2+H79^2),1)</f>
        <v>4.2</v>
      </c>
      <c r="L78" s="879">
        <f>K78/J78</f>
        <v>0.15328467153284672</v>
      </c>
      <c r="M78" s="589" t="str">
        <f>IF(L78&gt;0.5,"Uncertain",_xlfn.CONCAT(FIXED((J78+K78),1),"–",FIXED((J78-K78),1)," ka"))</f>
        <v>31.6–23.2 ka</v>
      </c>
    </row>
    <row r="79" spans="1:13" ht="15" customHeight="1">
      <c r="A79" s="987"/>
      <c r="B79" s="599" t="s">
        <v>1515</v>
      </c>
      <c r="C79" s="599" t="s">
        <v>653</v>
      </c>
      <c r="D79" s="599" t="s">
        <v>2323</v>
      </c>
      <c r="E79" s="599" t="s">
        <v>2324</v>
      </c>
      <c r="F79" s="527">
        <v>25.74</v>
      </c>
      <c r="G79" s="833">
        <v>0.77</v>
      </c>
      <c r="H79" s="833">
        <v>2.34</v>
      </c>
      <c r="I79" s="626"/>
      <c r="J79" s="626"/>
      <c r="K79" s="626"/>
      <c r="L79" s="883"/>
      <c r="M79" s="596"/>
    </row>
    <row r="80" spans="1:13" ht="15" customHeight="1">
      <c r="A80" s="987" t="s">
        <v>856</v>
      </c>
      <c r="B80" s="597" t="s">
        <v>1847</v>
      </c>
      <c r="C80" s="597" t="s">
        <v>860</v>
      </c>
      <c r="D80" s="597" t="s">
        <v>2325</v>
      </c>
      <c r="E80" s="597" t="s">
        <v>2326</v>
      </c>
      <c r="F80" s="598">
        <v>20.93</v>
      </c>
      <c r="G80" s="832">
        <v>0.55000000000000004</v>
      </c>
      <c r="H80" s="832">
        <v>1.88</v>
      </c>
      <c r="I80" s="588">
        <f>COUNT(F80:F81)</f>
        <v>2</v>
      </c>
      <c r="J80" s="703">
        <f>ROUND(AVERAGE(F80:F81),1)</f>
        <v>22.2</v>
      </c>
      <c r="K80" s="703">
        <f>ROUND(SQRT(STDEV(F80:F81)^2+H80^2+H81^2),1)</f>
        <v>3.4</v>
      </c>
      <c r="L80" s="879">
        <f>K80/J80</f>
        <v>0.15315315315315314</v>
      </c>
      <c r="M80" s="589" t="str">
        <f>IF(L80&gt;0.5,"Uncertain",_xlfn.CONCAT(FIXED((J80+K80),1),"–",FIXED((J80-K80),1)," ka"))</f>
        <v>25.6–18.8 ka</v>
      </c>
    </row>
    <row r="81" spans="1:13" ht="15" customHeight="1">
      <c r="A81" s="987"/>
      <c r="B81" s="599" t="s">
        <v>1847</v>
      </c>
      <c r="C81" s="599" t="s">
        <v>860</v>
      </c>
      <c r="D81" s="599" t="s">
        <v>2327</v>
      </c>
      <c r="E81" s="599" t="s">
        <v>2328</v>
      </c>
      <c r="F81" s="527">
        <v>23.51</v>
      </c>
      <c r="G81" s="833">
        <v>0.56000000000000005</v>
      </c>
      <c r="H81" s="833">
        <v>2.1</v>
      </c>
      <c r="I81" s="600"/>
      <c r="J81" s="601"/>
      <c r="K81" s="601"/>
      <c r="L81" s="881"/>
      <c r="M81" s="596"/>
    </row>
    <row r="82" spans="1:13" ht="15" customHeight="1">
      <c r="A82" s="987"/>
      <c r="B82" s="597" t="s">
        <v>1847</v>
      </c>
      <c r="C82" s="597" t="s">
        <v>2329</v>
      </c>
      <c r="D82" s="597" t="s">
        <v>2330</v>
      </c>
      <c r="E82" s="597" t="s">
        <v>2331</v>
      </c>
      <c r="F82" s="598">
        <v>34</v>
      </c>
      <c r="G82" s="832">
        <v>0.95</v>
      </c>
      <c r="H82" s="832">
        <v>3.08</v>
      </c>
      <c r="I82" s="588">
        <f>COUNT(F82:F83)</f>
        <v>2</v>
      </c>
      <c r="J82" s="703">
        <f>ROUND(AVERAGE(F82:F83),1)</f>
        <v>30.8</v>
      </c>
      <c r="K82" s="703">
        <f>ROUND(SQRT(STDEV(F82:F83)^2+H82^2+H83^2),1)</f>
        <v>6</v>
      </c>
      <c r="L82" s="879">
        <f>K82/J82</f>
        <v>0.19480519480519481</v>
      </c>
      <c r="M82" s="589" t="str">
        <f>IF(L82&gt;0.5,"Uncertain",_xlfn.CONCAT(FIXED((J82+K82),1),"–",FIXED((J82-K82),1)," ka"))</f>
        <v>36.8–24.8 ka</v>
      </c>
    </row>
    <row r="83" spans="1:13" ht="15" customHeight="1">
      <c r="A83" s="987"/>
      <c r="B83" s="599" t="s">
        <v>1847</v>
      </c>
      <c r="C83" s="599" t="s">
        <v>2329</v>
      </c>
      <c r="D83" s="599" t="s">
        <v>2332</v>
      </c>
      <c r="E83" s="599" t="s">
        <v>2333</v>
      </c>
      <c r="F83" s="527">
        <v>27.56</v>
      </c>
      <c r="G83" s="833">
        <v>0.68</v>
      </c>
      <c r="H83" s="833">
        <v>2.46</v>
      </c>
      <c r="I83" s="600"/>
      <c r="J83" s="601"/>
      <c r="K83" s="601"/>
      <c r="L83" s="881"/>
      <c r="M83" s="596"/>
    </row>
    <row r="84" spans="1:13" ht="15" customHeight="1">
      <c r="A84" s="987"/>
      <c r="B84" s="597" t="s">
        <v>1847</v>
      </c>
      <c r="C84" s="597" t="s">
        <v>2334</v>
      </c>
      <c r="D84" s="597" t="s">
        <v>2335</v>
      </c>
      <c r="E84" s="597" t="s">
        <v>2336</v>
      </c>
      <c r="F84" s="598">
        <v>16.71</v>
      </c>
      <c r="G84" s="832">
        <v>0.56000000000000005</v>
      </c>
      <c r="H84" s="832">
        <v>1.54</v>
      </c>
      <c r="I84" s="588">
        <f>COUNT(F84:F85)</f>
        <v>2</v>
      </c>
      <c r="J84" s="703">
        <f>ROUND(AVERAGE(F84:F85),1)</f>
        <v>23.3</v>
      </c>
      <c r="K84" s="703">
        <f>ROUND(SQRT(STDEV(F84:F85)^2+H84^2+H85^2),1)</f>
        <v>9.9</v>
      </c>
      <c r="L84" s="879">
        <f>K84/J84</f>
        <v>0.42489270386266093</v>
      </c>
      <c r="M84" s="589" t="str">
        <f>IF(L84&gt;0.5,"Uncertain",_xlfn.CONCAT(FIXED((J84+K84),1),"–",FIXED((J84-K84),1)," ka"))</f>
        <v>33.2–13.4 ka</v>
      </c>
    </row>
    <row r="85" spans="1:13" ht="15" customHeight="1">
      <c r="A85" s="987"/>
      <c r="B85" s="627" t="s">
        <v>1847</v>
      </c>
      <c r="C85" s="627" t="s">
        <v>2334</v>
      </c>
      <c r="D85" s="627" t="s">
        <v>2337</v>
      </c>
      <c r="E85" s="627" t="s">
        <v>2338</v>
      </c>
      <c r="F85" s="389">
        <v>29.96</v>
      </c>
      <c r="G85" s="834">
        <v>0.87</v>
      </c>
      <c r="H85" s="834">
        <v>2.72</v>
      </c>
      <c r="I85" s="395"/>
      <c r="J85" s="397"/>
      <c r="K85" s="397"/>
      <c r="L85" s="398"/>
      <c r="M85" s="628"/>
    </row>
    <row r="86" spans="1:13" ht="15" customHeight="1">
      <c r="A86" s="987" t="s">
        <v>1880</v>
      </c>
      <c r="B86" s="629" t="s">
        <v>1881</v>
      </c>
      <c r="C86" s="629" t="s">
        <v>686</v>
      </c>
      <c r="D86" s="629" t="s">
        <v>2339</v>
      </c>
      <c r="E86" s="629" t="s">
        <v>2340</v>
      </c>
      <c r="F86" s="630">
        <v>50.55</v>
      </c>
      <c r="G86" s="835">
        <v>1.08</v>
      </c>
      <c r="H86" s="835">
        <v>4.5</v>
      </c>
      <c r="I86" s="588">
        <f>COUNT(F86:F87)</f>
        <v>2</v>
      </c>
      <c r="J86" s="703">
        <f>ROUND(AVERAGE(F86:F87),1)</f>
        <v>57.3</v>
      </c>
      <c r="K86" s="703">
        <f>ROUND(SQRT(STDEV(F86:F87)^2+H86^2+H87^2),1)</f>
        <v>12.2</v>
      </c>
      <c r="L86" s="879">
        <f>K86/J86</f>
        <v>0.21291448516579406</v>
      </c>
      <c r="M86" s="589" t="str">
        <f>IF(L86&gt;0.5,"Uncertain",_xlfn.CONCAT(FIXED((J86+K86),1),"–",FIXED((J86-K86),1)," ka"))</f>
        <v>69.5–45.1 ka</v>
      </c>
    </row>
    <row r="87" spans="1:13" ht="15" customHeight="1">
      <c r="A87" s="987"/>
      <c r="B87" s="626" t="s">
        <v>1881</v>
      </c>
      <c r="C87" s="626" t="s">
        <v>686</v>
      </c>
      <c r="D87" s="626" t="s">
        <v>2341</v>
      </c>
      <c r="E87" s="626" t="s">
        <v>2342</v>
      </c>
      <c r="F87" s="631">
        <v>64.14</v>
      </c>
      <c r="G87" s="836">
        <v>2.46</v>
      </c>
      <c r="H87" s="836">
        <v>6.08</v>
      </c>
      <c r="I87" s="626"/>
      <c r="J87" s="626"/>
      <c r="K87" s="626"/>
      <c r="L87" s="883"/>
      <c r="M87" s="596"/>
    </row>
    <row r="88" spans="1:13" ht="15" customHeight="1">
      <c r="A88" s="987"/>
      <c r="B88" s="629" t="s">
        <v>1881</v>
      </c>
      <c r="C88" s="597" t="s">
        <v>2343</v>
      </c>
      <c r="D88" s="597" t="s">
        <v>2344</v>
      </c>
      <c r="E88" s="597" t="s">
        <v>2345</v>
      </c>
      <c r="F88" s="598">
        <v>41.89</v>
      </c>
      <c r="G88" s="832">
        <v>1.94</v>
      </c>
      <c r="H88" s="832">
        <v>4.0999999999999996</v>
      </c>
      <c r="I88" s="588">
        <f>COUNT(F88:F89)</f>
        <v>2</v>
      </c>
      <c r="J88" s="703">
        <f>ROUND(AVERAGE(F88:F89),1)</f>
        <v>31</v>
      </c>
      <c r="K88" s="703">
        <f>ROUND(SQRT(STDEV(F88:F89)^2+H88^2+H89^2),1)</f>
        <v>16</v>
      </c>
      <c r="L88" s="879">
        <f>K88/J88</f>
        <v>0.5161290322580645</v>
      </c>
      <c r="M88" s="589" t="str">
        <f>IF(L88&gt;0.5,"Uncertain",_xlfn.CONCAT(FIXED((J88+K88),1),"–",FIXED((J88-K88),1)," ka"))</f>
        <v>Uncertain</v>
      </c>
    </row>
    <row r="89" spans="1:13" ht="15" customHeight="1">
      <c r="A89" s="987"/>
      <c r="B89" s="626" t="s">
        <v>1881</v>
      </c>
      <c r="C89" s="599" t="s">
        <v>2343</v>
      </c>
      <c r="D89" s="599" t="s">
        <v>2346</v>
      </c>
      <c r="E89" s="599" t="s">
        <v>2347</v>
      </c>
      <c r="F89" s="527">
        <v>20.190000000000001</v>
      </c>
      <c r="G89" s="833">
        <v>0.75</v>
      </c>
      <c r="H89" s="833">
        <v>1.89</v>
      </c>
      <c r="I89" s="610"/>
      <c r="J89" s="610"/>
      <c r="K89" s="610"/>
      <c r="L89" s="882"/>
      <c r="M89" s="596"/>
    </row>
    <row r="90" spans="1:13" ht="15" customHeight="1">
      <c r="A90" s="987"/>
      <c r="B90" s="597" t="s">
        <v>1881</v>
      </c>
      <c r="C90" s="597" t="s">
        <v>2348</v>
      </c>
      <c r="D90" s="597" t="s">
        <v>2349</v>
      </c>
      <c r="E90" s="597" t="s">
        <v>2350</v>
      </c>
      <c r="F90" s="598">
        <v>6.98</v>
      </c>
      <c r="G90" s="832">
        <v>0.4</v>
      </c>
      <c r="H90" s="832">
        <v>0.72</v>
      </c>
      <c r="I90" s="588">
        <f>COUNT(F90:F91)</f>
        <v>2</v>
      </c>
      <c r="J90" s="703">
        <f>ROUND(AVERAGE(F90:F91),1)</f>
        <v>5.0999999999999996</v>
      </c>
      <c r="K90" s="703">
        <f>ROUND(SQRT(STDEV(F90:F91)^2+H90^2+H91^2),1)</f>
        <v>2.8</v>
      </c>
      <c r="L90" s="879">
        <f>K90/J90</f>
        <v>0.5490196078431373</v>
      </c>
      <c r="M90" s="589" t="str">
        <f>IF(L90&gt;0.5,"Uncertain",_xlfn.CONCAT(FIXED((J90+K90),1),"–",FIXED((J90-K90),1)," ka"))</f>
        <v>Uncertain</v>
      </c>
    </row>
    <row r="91" spans="1:13" ht="15" customHeight="1">
      <c r="A91" s="987"/>
      <c r="B91" s="599" t="s">
        <v>1881</v>
      </c>
      <c r="C91" s="599" t="s">
        <v>2348</v>
      </c>
      <c r="D91" s="599" t="s">
        <v>2351</v>
      </c>
      <c r="E91" s="599" t="s">
        <v>2352</v>
      </c>
      <c r="F91" s="527">
        <v>3.15</v>
      </c>
      <c r="G91" s="833">
        <v>0.34</v>
      </c>
      <c r="H91" s="833">
        <v>0.44</v>
      </c>
      <c r="I91" s="610"/>
      <c r="J91" s="610"/>
      <c r="K91" s="610"/>
      <c r="L91" s="882"/>
      <c r="M91" s="596"/>
    </row>
    <row r="92" spans="1:13" ht="15" customHeight="1">
      <c r="A92" s="987" t="s">
        <v>607</v>
      </c>
      <c r="B92" s="597" t="s">
        <v>2997</v>
      </c>
      <c r="C92" s="597" t="s">
        <v>2353</v>
      </c>
      <c r="D92" s="597" t="s">
        <v>2354</v>
      </c>
      <c r="E92" s="597" t="s">
        <v>2355</v>
      </c>
      <c r="F92" s="598">
        <v>18.54</v>
      </c>
      <c r="G92" s="832">
        <v>0.56000000000000005</v>
      </c>
      <c r="H92" s="832">
        <v>1.69</v>
      </c>
      <c r="I92" s="588">
        <f>COUNT(F92:F93)</f>
        <v>2</v>
      </c>
      <c r="J92" s="703">
        <f>ROUND(AVERAGE(F92:F93),1)</f>
        <v>18.399999999999999</v>
      </c>
      <c r="K92" s="703">
        <f>ROUND(SQRT(STDEV(F92:F93)^2+H92^2+H93^2),1)</f>
        <v>2.4</v>
      </c>
      <c r="L92" s="879">
        <f>K92/J92</f>
        <v>0.13043478260869565</v>
      </c>
      <c r="M92" s="589" t="str">
        <f>IF(L92&gt;0.5,"Uncertain",_xlfn.CONCAT(FIXED((J92+K92),1),"–",FIXED((J92-K92),1)," ka"))</f>
        <v>20.8–16.0 ka</v>
      </c>
    </row>
    <row r="93" spans="1:13" ht="15" customHeight="1">
      <c r="A93" s="987"/>
      <c r="B93" s="599" t="s">
        <v>2997</v>
      </c>
      <c r="C93" s="599" t="s">
        <v>2353</v>
      </c>
      <c r="D93" s="599" t="s">
        <v>2356</v>
      </c>
      <c r="E93" s="599" t="s">
        <v>2357</v>
      </c>
      <c r="F93" s="527">
        <v>18.22</v>
      </c>
      <c r="G93" s="833">
        <v>0.48</v>
      </c>
      <c r="H93" s="833">
        <v>1.63</v>
      </c>
      <c r="I93" s="610"/>
      <c r="J93" s="610"/>
      <c r="K93" s="610"/>
      <c r="L93" s="882"/>
      <c r="M93" s="596"/>
    </row>
    <row r="94" spans="1:13">
      <c r="M94" s="388"/>
    </row>
    <row r="95" spans="1:13">
      <c r="M95" s="388"/>
    </row>
    <row r="96" spans="1:13">
      <c r="M96" s="388"/>
    </row>
    <row r="97" spans="13:13">
      <c r="M97" s="388"/>
    </row>
    <row r="98" spans="13:13">
      <c r="M98" s="388"/>
    </row>
    <row r="99" spans="13:13">
      <c r="M99" s="388"/>
    </row>
    <row r="100" spans="13:13">
      <c r="M100" s="388"/>
    </row>
    <row r="101" spans="13:13">
      <c r="M101" s="388"/>
    </row>
    <row r="102" spans="13:13">
      <c r="M102" s="388"/>
    </row>
    <row r="103" spans="13:13">
      <c r="M103" s="388"/>
    </row>
    <row r="104" spans="13:13">
      <c r="M104" s="388"/>
    </row>
    <row r="105" spans="13:13">
      <c r="M105" s="388"/>
    </row>
    <row r="106" spans="13:13">
      <c r="M106" s="388"/>
    </row>
    <row r="107" spans="13:13">
      <c r="M107" s="388"/>
    </row>
    <row r="108" spans="13:13">
      <c r="M108" s="388"/>
    </row>
    <row r="109" spans="13:13">
      <c r="M109" s="388"/>
    </row>
    <row r="110" spans="13:13">
      <c r="M110" s="388"/>
    </row>
    <row r="111" spans="13:13">
      <c r="M111" s="388"/>
    </row>
    <row r="112" spans="13:13">
      <c r="M112" s="388"/>
    </row>
    <row r="113" spans="13:13">
      <c r="M113" s="388"/>
    </row>
    <row r="114" spans="13:13">
      <c r="M114" s="388"/>
    </row>
    <row r="115" spans="13:13">
      <c r="M115" s="388"/>
    </row>
    <row r="116" spans="13:13">
      <c r="M116" s="388"/>
    </row>
    <row r="117" spans="13:13">
      <c r="M117" s="388"/>
    </row>
    <row r="118" spans="13:13">
      <c r="M118" s="388"/>
    </row>
    <row r="119" spans="13:13">
      <c r="M119" s="388"/>
    </row>
    <row r="120" spans="13:13">
      <c r="M120" s="388"/>
    </row>
    <row r="121" spans="13:13">
      <c r="M121" s="388"/>
    </row>
    <row r="122" spans="13:13">
      <c r="M122" s="388"/>
    </row>
    <row r="123" spans="13:13">
      <c r="M123" s="388"/>
    </row>
    <row r="124" spans="13:13">
      <c r="M124" s="388"/>
    </row>
    <row r="125" spans="13:13">
      <c r="M125" s="388"/>
    </row>
  </sheetData>
  <mergeCells count="24">
    <mergeCell ref="A92:A93"/>
    <mergeCell ref="A48:A49"/>
    <mergeCell ref="A50:A53"/>
    <mergeCell ref="A54:A59"/>
    <mergeCell ref="A60:A63"/>
    <mergeCell ref="A64:A65"/>
    <mergeCell ref="A66:A67"/>
    <mergeCell ref="A68:A69"/>
    <mergeCell ref="A70:A71"/>
    <mergeCell ref="A72:A79"/>
    <mergeCell ref="A80:A85"/>
    <mergeCell ref="A86:A91"/>
    <mergeCell ref="A46:A47"/>
    <mergeCell ref="A8:A9"/>
    <mergeCell ref="A10:A11"/>
    <mergeCell ref="A12:A13"/>
    <mergeCell ref="A14:A17"/>
    <mergeCell ref="A18:A21"/>
    <mergeCell ref="A22:A25"/>
    <mergeCell ref="A26:A29"/>
    <mergeCell ref="A30:A35"/>
    <mergeCell ref="A36:A37"/>
    <mergeCell ref="A38:A41"/>
    <mergeCell ref="A42:A45"/>
  </mergeCells>
  <conditionalFormatting sqref="L10:L11 L21 L16:L19 L26:L29 L32:L41 L46:L50 L60:L93">
    <cfRule type="cellIs" dxfId="114" priority="17" operator="greaterThan">
      <formula>0.5</formula>
    </cfRule>
  </conditionalFormatting>
  <conditionalFormatting sqref="L20">
    <cfRule type="cellIs" dxfId="113" priority="16" operator="greaterThan">
      <formula>0.5</formula>
    </cfRule>
  </conditionalFormatting>
  <conditionalFormatting sqref="L12">
    <cfRule type="cellIs" dxfId="112" priority="15" operator="greaterThan">
      <formula>0.5</formula>
    </cfRule>
  </conditionalFormatting>
  <conditionalFormatting sqref="L14">
    <cfRule type="cellIs" dxfId="111" priority="14" operator="greaterThan">
      <formula>0.5</formula>
    </cfRule>
  </conditionalFormatting>
  <conditionalFormatting sqref="L56">
    <cfRule type="cellIs" dxfId="110" priority="13" operator="greaterThan">
      <formula>0.5</formula>
    </cfRule>
  </conditionalFormatting>
  <conditionalFormatting sqref="L58">
    <cfRule type="cellIs" dxfId="109" priority="12" operator="greaterThan">
      <formula>0.5</formula>
    </cfRule>
  </conditionalFormatting>
  <conditionalFormatting sqref="L42">
    <cfRule type="cellIs" dxfId="108" priority="11" operator="greaterThan">
      <formula>0.5</formula>
    </cfRule>
  </conditionalFormatting>
  <conditionalFormatting sqref="L44">
    <cfRule type="cellIs" dxfId="107" priority="10" operator="greaterThan">
      <formula>0.5</formula>
    </cfRule>
  </conditionalFormatting>
  <conditionalFormatting sqref="L30">
    <cfRule type="cellIs" dxfId="106" priority="9" operator="greaterThan">
      <formula>0.5</formula>
    </cfRule>
  </conditionalFormatting>
  <conditionalFormatting sqref="L54">
    <cfRule type="cellIs" dxfId="105" priority="8" operator="greaterThan">
      <formula>0.5</formula>
    </cfRule>
  </conditionalFormatting>
  <conditionalFormatting sqref="L22">
    <cfRule type="cellIs" dxfId="104" priority="7" operator="greaterThan">
      <formula>0.5</formula>
    </cfRule>
  </conditionalFormatting>
  <conditionalFormatting sqref="L8">
    <cfRule type="cellIs" dxfId="103" priority="6" operator="greaterThan">
      <formula>0.5</formula>
    </cfRule>
  </conditionalFormatting>
  <conditionalFormatting sqref="L24">
    <cfRule type="cellIs" dxfId="102" priority="5" operator="greaterThan">
      <formula>0.5</formula>
    </cfRule>
  </conditionalFormatting>
  <conditionalFormatting sqref="L52">
    <cfRule type="cellIs" dxfId="101" priority="3" operator="greaterThan">
      <formula>0.5</formula>
    </cfRule>
  </conditionalFormatting>
  <conditionalFormatting sqref="B8:B59">
    <cfRule type="containsText" dxfId="100" priority="2" operator="containsText" text="This study">
      <formula>NOT(ISERROR(SEARCH("This study",B8)))</formula>
    </cfRule>
  </conditionalFormatting>
  <conditionalFormatting sqref="M8:M93">
    <cfRule type="containsText" dxfId="99" priority="1" operator="containsText" text="Uncertain">
      <formula>NOT(ISERROR(SEARCH("Uncertain",M8)))</formula>
    </cfRule>
  </conditionalFormatting>
  <pageMargins left="0.7" right="0.7" top="0.75" bottom="0.75" header="0.3" footer="0.3"/>
  <pageSetup scale="87" orientation="landscape" horizontalDpi="0" verticalDpi="0"/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6"/>
  <sheetViews>
    <sheetView workbookViewId="0"/>
  </sheetViews>
  <sheetFormatPr defaultColWidth="10.796875" defaultRowHeight="15.6"/>
  <cols>
    <col min="1" max="1" width="33.296875" style="708" customWidth="1"/>
    <col min="2" max="3" width="13.19921875" style="707" customWidth="1"/>
    <col min="4" max="6" width="10.796875" style="708" customWidth="1"/>
    <col min="7" max="7" width="11.69921875" style="708" customWidth="1"/>
    <col min="8" max="8" width="8.296875" style="708" customWidth="1"/>
    <col min="9" max="9" width="13.19921875" style="708" customWidth="1"/>
    <col min="10" max="16384" width="10.796875" style="708"/>
  </cols>
  <sheetData>
    <row r="1" spans="1:11" s="816" customFormat="1" ht="15" customHeight="1">
      <c r="A1" s="814" t="s">
        <v>2904</v>
      </c>
      <c r="B1" s="815"/>
      <c r="C1" s="815"/>
    </row>
    <row r="2" spans="1:11" s="816" customFormat="1" ht="15" customHeight="1">
      <c r="A2" s="817" t="s">
        <v>2966</v>
      </c>
      <c r="B2" s="815"/>
      <c r="C2" s="815"/>
    </row>
    <row r="3" spans="1:11" s="816" customFormat="1" ht="15" customHeight="1">
      <c r="A3" s="817" t="s">
        <v>2901</v>
      </c>
      <c r="B3" s="815"/>
      <c r="C3" s="815"/>
    </row>
    <row r="4" spans="1:11" s="816" customFormat="1" ht="15" customHeight="1">
      <c r="A4" s="818" t="s">
        <v>2900</v>
      </c>
      <c r="B4" s="815"/>
      <c r="C4" s="815"/>
    </row>
    <row r="5" spans="1:11" ht="15" customHeight="1"/>
    <row r="6" spans="1:11" ht="15" customHeight="1"/>
    <row r="7" spans="1:11" ht="55.95" customHeight="1">
      <c r="A7" s="709" t="s">
        <v>2969</v>
      </c>
      <c r="B7" s="713" t="s">
        <v>2948</v>
      </c>
      <c r="C7" s="713" t="s">
        <v>2949</v>
      </c>
      <c r="D7" s="712" t="s">
        <v>2945</v>
      </c>
      <c r="E7" s="712" t="s">
        <v>2946</v>
      </c>
      <c r="F7" s="712" t="s">
        <v>2947</v>
      </c>
      <c r="G7" s="712" t="s">
        <v>2950</v>
      </c>
      <c r="H7" s="712" t="s">
        <v>2951</v>
      </c>
      <c r="I7" s="712" t="s">
        <v>2952</v>
      </c>
      <c r="K7" s="710"/>
    </row>
    <row r="8" spans="1:11" ht="15" customHeight="1">
      <c r="A8" s="708" t="s">
        <v>2372</v>
      </c>
      <c r="B8" s="707">
        <v>52.511341094999999</v>
      </c>
      <c r="C8" s="707">
        <v>98.796142578000001</v>
      </c>
      <c r="D8" s="708">
        <v>2861</v>
      </c>
      <c r="E8" s="708">
        <v>2510</v>
      </c>
      <c r="F8" s="708">
        <v>2720</v>
      </c>
      <c r="G8" s="708">
        <f t="shared" ref="G8:G71" si="0">ROUND(E8+(F8-E8)*0.6,-1)</f>
        <v>2640</v>
      </c>
      <c r="H8" s="708">
        <v>13.5</v>
      </c>
      <c r="I8" s="708">
        <v>348</v>
      </c>
    </row>
    <row r="9" spans="1:11" ht="15" customHeight="1">
      <c r="A9" s="708" t="s">
        <v>2373</v>
      </c>
      <c r="B9" s="707">
        <v>52.508338928000001</v>
      </c>
      <c r="C9" s="707">
        <v>98.810104370000005</v>
      </c>
      <c r="D9" s="708">
        <v>2792</v>
      </c>
      <c r="E9" s="708">
        <v>2451</v>
      </c>
      <c r="F9" s="708">
        <v>2780</v>
      </c>
      <c r="G9" s="708">
        <f t="shared" si="0"/>
        <v>2650</v>
      </c>
      <c r="H9" s="708">
        <v>23.6</v>
      </c>
      <c r="I9" s="708">
        <v>38</v>
      </c>
    </row>
    <row r="10" spans="1:11" ht="15" customHeight="1">
      <c r="A10" s="708" t="s">
        <v>769</v>
      </c>
      <c r="B10" s="707">
        <v>52.503814697000003</v>
      </c>
      <c r="C10" s="707">
        <v>98.819160460999996</v>
      </c>
      <c r="D10" s="708">
        <v>3029</v>
      </c>
      <c r="E10" s="708">
        <v>2362</v>
      </c>
      <c r="F10" s="708">
        <v>2810</v>
      </c>
      <c r="G10" s="708">
        <f t="shared" si="0"/>
        <v>2630</v>
      </c>
      <c r="H10" s="708">
        <v>17.600000000000001</v>
      </c>
      <c r="I10" s="708">
        <v>15</v>
      </c>
    </row>
    <row r="11" spans="1:11" ht="15" customHeight="1">
      <c r="A11" s="708" t="s">
        <v>2374</v>
      </c>
      <c r="B11" s="707">
        <v>52.492080688000001</v>
      </c>
      <c r="C11" s="707">
        <v>98.826507567999997</v>
      </c>
      <c r="D11" s="708">
        <v>2920</v>
      </c>
      <c r="E11" s="708">
        <v>2450</v>
      </c>
      <c r="F11" s="708">
        <v>2790</v>
      </c>
      <c r="G11" s="708">
        <f t="shared" si="0"/>
        <v>2650</v>
      </c>
      <c r="H11" s="708">
        <v>21.2</v>
      </c>
      <c r="I11" s="708">
        <v>57</v>
      </c>
    </row>
    <row r="12" spans="1:11" ht="15" customHeight="1">
      <c r="A12" s="708" t="s">
        <v>645</v>
      </c>
      <c r="B12" s="707">
        <v>51.722904204999999</v>
      </c>
      <c r="C12" s="707">
        <v>100.60044860799999</v>
      </c>
      <c r="D12" s="708">
        <v>3431</v>
      </c>
      <c r="E12" s="708">
        <v>2940</v>
      </c>
      <c r="F12" s="708">
        <v>3380</v>
      </c>
      <c r="G12" s="708">
        <f t="shared" si="0"/>
        <v>3200</v>
      </c>
      <c r="H12" s="708">
        <v>31.8</v>
      </c>
      <c r="I12" s="708">
        <v>352</v>
      </c>
    </row>
    <row r="13" spans="1:11" ht="15" customHeight="1">
      <c r="A13" s="708" t="s">
        <v>862</v>
      </c>
      <c r="B13" s="707">
        <v>51.718580000000003</v>
      </c>
      <c r="C13" s="707">
        <v>100.59986000000001</v>
      </c>
      <c r="D13" s="708">
        <v>3405</v>
      </c>
      <c r="E13" s="708">
        <v>3230</v>
      </c>
      <c r="F13" s="708">
        <v>3390</v>
      </c>
      <c r="G13" s="708">
        <f t="shared" si="0"/>
        <v>3330</v>
      </c>
      <c r="H13" s="708">
        <v>999</v>
      </c>
      <c r="I13" s="708">
        <v>180</v>
      </c>
    </row>
    <row r="14" spans="1:11" ht="15" customHeight="1">
      <c r="A14" s="708" t="s">
        <v>2400</v>
      </c>
      <c r="B14" s="707">
        <v>50.295654296999999</v>
      </c>
      <c r="C14" s="707">
        <v>90.114151000999996</v>
      </c>
      <c r="D14" s="708">
        <v>3819</v>
      </c>
      <c r="E14" s="708">
        <v>3000</v>
      </c>
      <c r="F14" s="708">
        <v>3780</v>
      </c>
      <c r="G14" s="708">
        <f t="shared" si="0"/>
        <v>3470</v>
      </c>
      <c r="H14" s="708">
        <v>24.7</v>
      </c>
      <c r="I14" s="708">
        <v>0</v>
      </c>
    </row>
    <row r="15" spans="1:11" ht="15" customHeight="1">
      <c r="A15" s="708" t="s">
        <v>2401</v>
      </c>
      <c r="B15" s="707">
        <v>50.291271209999998</v>
      </c>
      <c r="C15" s="707">
        <v>90.132919311999999</v>
      </c>
      <c r="D15" s="708">
        <v>3819</v>
      </c>
      <c r="E15" s="708">
        <v>2919</v>
      </c>
      <c r="F15" s="708">
        <v>3780</v>
      </c>
      <c r="G15" s="708">
        <f t="shared" si="0"/>
        <v>3440</v>
      </c>
      <c r="H15" s="708">
        <v>25.6</v>
      </c>
      <c r="I15" s="708">
        <v>42</v>
      </c>
    </row>
    <row r="16" spans="1:11" ht="15" customHeight="1">
      <c r="A16" s="708" t="s">
        <v>2416</v>
      </c>
      <c r="B16" s="707">
        <v>50.282608031999999</v>
      </c>
      <c r="C16" s="707">
        <v>90.131927489999995</v>
      </c>
      <c r="D16" s="708">
        <v>3954</v>
      </c>
      <c r="E16" s="708">
        <v>2989</v>
      </c>
      <c r="F16" s="708">
        <v>3930</v>
      </c>
      <c r="G16" s="708">
        <f t="shared" si="0"/>
        <v>3550</v>
      </c>
      <c r="H16" s="708">
        <v>18.7</v>
      </c>
      <c r="I16" s="708">
        <v>60</v>
      </c>
    </row>
    <row r="17" spans="1:9" ht="15" customHeight="1">
      <c r="A17" s="708" t="s">
        <v>2413</v>
      </c>
      <c r="B17" s="707">
        <v>50.269348145000002</v>
      </c>
      <c r="C17" s="707">
        <v>90.148590088000006</v>
      </c>
      <c r="D17" s="708">
        <v>3916</v>
      </c>
      <c r="E17" s="708">
        <v>3123</v>
      </c>
      <c r="F17" s="708">
        <v>3900</v>
      </c>
      <c r="G17" s="708">
        <f t="shared" si="0"/>
        <v>3590</v>
      </c>
      <c r="H17" s="708">
        <v>15.2</v>
      </c>
      <c r="I17" s="708">
        <v>85</v>
      </c>
    </row>
    <row r="18" spans="1:9" ht="15" customHeight="1">
      <c r="A18" s="708" t="s">
        <v>2399</v>
      </c>
      <c r="B18" s="707">
        <v>50.104927062999998</v>
      </c>
      <c r="C18" s="707">
        <v>87.691192627000007</v>
      </c>
      <c r="D18" s="708">
        <v>4000</v>
      </c>
      <c r="E18" s="708">
        <v>3080</v>
      </c>
      <c r="F18" s="708">
        <v>3770</v>
      </c>
      <c r="G18" s="708">
        <f t="shared" si="0"/>
        <v>3490</v>
      </c>
      <c r="H18" s="708">
        <v>31.1</v>
      </c>
      <c r="I18" s="708">
        <v>36</v>
      </c>
    </row>
    <row r="19" spans="1:9" ht="15" customHeight="1">
      <c r="A19" s="708" t="s">
        <v>2389</v>
      </c>
      <c r="B19" s="707">
        <v>50.095829010000003</v>
      </c>
      <c r="C19" s="707">
        <v>87.711715698000006</v>
      </c>
      <c r="D19" s="708">
        <v>3990</v>
      </c>
      <c r="E19" s="708">
        <v>2670</v>
      </c>
      <c r="F19" s="708">
        <v>3500</v>
      </c>
      <c r="G19" s="708">
        <f t="shared" si="0"/>
        <v>3170</v>
      </c>
      <c r="H19" s="708">
        <v>26.8</v>
      </c>
      <c r="I19" s="708">
        <v>49</v>
      </c>
    </row>
    <row r="20" spans="1:9" ht="15" customHeight="1">
      <c r="A20" s="708" t="s">
        <v>2393</v>
      </c>
      <c r="B20" s="707">
        <v>50.095436096</v>
      </c>
      <c r="C20" s="707">
        <v>87.651908875000004</v>
      </c>
      <c r="D20" s="708">
        <v>3947</v>
      </c>
      <c r="E20" s="708">
        <v>2790</v>
      </c>
      <c r="F20" s="708">
        <v>3570</v>
      </c>
      <c r="G20" s="708">
        <f t="shared" si="0"/>
        <v>3260</v>
      </c>
      <c r="H20" s="708">
        <v>26.9</v>
      </c>
      <c r="I20" s="708">
        <v>296</v>
      </c>
    </row>
    <row r="21" spans="1:9" ht="15" customHeight="1">
      <c r="A21" s="708" t="s">
        <v>2406</v>
      </c>
      <c r="B21" s="707">
        <v>50.080078125</v>
      </c>
      <c r="C21" s="707">
        <v>87.690246582</v>
      </c>
      <c r="D21" s="708">
        <v>3997</v>
      </c>
      <c r="E21" s="708">
        <v>2677</v>
      </c>
      <c r="F21" s="708">
        <v>3850</v>
      </c>
      <c r="G21" s="708">
        <f t="shared" si="0"/>
        <v>3380</v>
      </c>
      <c r="H21" s="708">
        <v>21.1</v>
      </c>
      <c r="I21" s="708">
        <v>88</v>
      </c>
    </row>
    <row r="22" spans="1:9" ht="15" customHeight="1">
      <c r="A22" s="708" t="s">
        <v>2382</v>
      </c>
      <c r="B22" s="707">
        <v>50.078765869000001</v>
      </c>
      <c r="C22" s="707">
        <v>87.640525818</v>
      </c>
      <c r="D22" s="708">
        <v>3823</v>
      </c>
      <c r="E22" s="708">
        <v>2750</v>
      </c>
      <c r="F22" s="708">
        <v>3340</v>
      </c>
      <c r="G22" s="708">
        <f t="shared" si="0"/>
        <v>3100</v>
      </c>
      <c r="H22" s="708">
        <v>22.5</v>
      </c>
      <c r="I22" s="708">
        <v>329</v>
      </c>
    </row>
    <row r="23" spans="1:9" ht="15" customHeight="1">
      <c r="A23" s="708" t="s">
        <v>2384</v>
      </c>
      <c r="B23" s="707">
        <v>50.061340332</v>
      </c>
      <c r="C23" s="707">
        <v>87.697410583000007</v>
      </c>
      <c r="D23" s="708">
        <v>3717</v>
      </c>
      <c r="E23" s="708">
        <v>2710</v>
      </c>
      <c r="F23" s="708">
        <v>3370</v>
      </c>
      <c r="G23" s="708">
        <f t="shared" si="0"/>
        <v>3110</v>
      </c>
      <c r="H23" s="708">
        <v>25.5</v>
      </c>
      <c r="I23" s="708">
        <v>48</v>
      </c>
    </row>
    <row r="24" spans="1:9" ht="15" customHeight="1">
      <c r="A24" s="708" t="s">
        <v>2391</v>
      </c>
      <c r="B24" s="707">
        <v>50.049674988</v>
      </c>
      <c r="C24" s="707">
        <v>87.745521545000003</v>
      </c>
      <c r="D24" s="708">
        <v>3696</v>
      </c>
      <c r="E24" s="708">
        <v>2490</v>
      </c>
      <c r="F24" s="708">
        <v>3520</v>
      </c>
      <c r="G24" s="708">
        <f t="shared" si="0"/>
        <v>3110</v>
      </c>
      <c r="H24" s="708">
        <v>19.3</v>
      </c>
      <c r="I24" s="708">
        <v>49</v>
      </c>
    </row>
    <row r="25" spans="1:9" ht="15" customHeight="1">
      <c r="A25" s="708" t="s">
        <v>2381</v>
      </c>
      <c r="B25" s="707">
        <v>49.802467346</v>
      </c>
      <c r="C25" s="707">
        <v>87.705734253000003</v>
      </c>
      <c r="D25" s="708">
        <v>3696</v>
      </c>
      <c r="E25" s="708">
        <v>2510</v>
      </c>
      <c r="F25" s="708">
        <v>3270</v>
      </c>
      <c r="G25" s="708">
        <f t="shared" si="0"/>
        <v>2970</v>
      </c>
      <c r="H25" s="708">
        <v>15</v>
      </c>
      <c r="I25" s="708">
        <v>8</v>
      </c>
    </row>
    <row r="26" spans="1:9" ht="15" customHeight="1">
      <c r="A26" s="708" t="s">
        <v>226</v>
      </c>
      <c r="B26" s="707">
        <v>49.790676116999997</v>
      </c>
      <c r="C26" s="707">
        <v>87.760681152000004</v>
      </c>
      <c r="D26" s="708">
        <v>3805</v>
      </c>
      <c r="E26" s="708">
        <v>2560</v>
      </c>
      <c r="F26" s="708">
        <v>3580</v>
      </c>
      <c r="G26" s="708">
        <f t="shared" si="0"/>
        <v>3170</v>
      </c>
      <c r="H26" s="708">
        <v>16.3</v>
      </c>
      <c r="I26" s="708">
        <v>56</v>
      </c>
    </row>
    <row r="27" spans="1:9" ht="15" customHeight="1">
      <c r="A27" s="708" t="s">
        <v>2383</v>
      </c>
      <c r="B27" s="707">
        <v>49.771846771</v>
      </c>
      <c r="C27" s="707">
        <v>87.830444335999999</v>
      </c>
      <c r="D27" s="708">
        <v>3609</v>
      </c>
      <c r="E27" s="708">
        <v>2822</v>
      </c>
      <c r="F27" s="708">
        <v>3360</v>
      </c>
      <c r="G27" s="708">
        <f t="shared" si="0"/>
        <v>3140</v>
      </c>
      <c r="H27" s="708">
        <v>14.5</v>
      </c>
      <c r="I27" s="708">
        <v>59</v>
      </c>
    </row>
    <row r="28" spans="1:9" ht="15" customHeight="1">
      <c r="A28" s="708" t="s">
        <v>2378</v>
      </c>
      <c r="B28" s="707">
        <v>49.744907378999997</v>
      </c>
      <c r="C28" s="707">
        <v>87.824203491000006</v>
      </c>
      <c r="D28" s="708">
        <v>3289</v>
      </c>
      <c r="E28" s="708">
        <v>2870</v>
      </c>
      <c r="F28" s="708">
        <v>3150</v>
      </c>
      <c r="G28" s="708">
        <f t="shared" si="0"/>
        <v>3040</v>
      </c>
      <c r="H28" s="708">
        <v>17.5</v>
      </c>
      <c r="I28" s="708">
        <v>9</v>
      </c>
    </row>
    <row r="29" spans="1:9" ht="15" customHeight="1">
      <c r="A29" s="708" t="s">
        <v>2380</v>
      </c>
      <c r="B29" s="707">
        <v>49.741077423</v>
      </c>
      <c r="C29" s="707">
        <v>87.868423461999996</v>
      </c>
      <c r="D29" s="708">
        <v>3378</v>
      </c>
      <c r="E29" s="708">
        <v>2771</v>
      </c>
      <c r="F29" s="708">
        <v>3190</v>
      </c>
      <c r="G29" s="708">
        <f t="shared" si="0"/>
        <v>3020</v>
      </c>
      <c r="H29" s="708">
        <v>16</v>
      </c>
      <c r="I29" s="708">
        <v>22</v>
      </c>
    </row>
    <row r="30" spans="1:9" ht="15" customHeight="1">
      <c r="A30" s="708" t="s">
        <v>2388</v>
      </c>
      <c r="B30" s="707">
        <v>49.737232208000002</v>
      </c>
      <c r="C30" s="707">
        <v>87.912254333000007</v>
      </c>
      <c r="D30" s="708">
        <v>3688</v>
      </c>
      <c r="E30" s="708">
        <v>2730</v>
      </c>
      <c r="F30" s="708">
        <v>3450</v>
      </c>
      <c r="G30" s="708">
        <f t="shared" si="0"/>
        <v>3160</v>
      </c>
      <c r="H30" s="708">
        <v>18.600000000000001</v>
      </c>
      <c r="I30" s="708">
        <v>35</v>
      </c>
    </row>
    <row r="31" spans="1:9" ht="15" customHeight="1">
      <c r="A31" s="708" t="s">
        <v>2379</v>
      </c>
      <c r="B31" s="707">
        <v>49.117607116999999</v>
      </c>
      <c r="C31" s="707">
        <v>87.306045531999999</v>
      </c>
      <c r="D31" s="708">
        <v>3498</v>
      </c>
      <c r="E31" s="708">
        <v>2731</v>
      </c>
      <c r="F31" s="708">
        <v>3170</v>
      </c>
      <c r="G31" s="708">
        <f t="shared" si="0"/>
        <v>2990</v>
      </c>
      <c r="H31" s="708">
        <v>12.2</v>
      </c>
      <c r="I31" s="708">
        <v>49</v>
      </c>
    </row>
    <row r="32" spans="1:9" ht="15" customHeight="1">
      <c r="A32" s="708" t="s">
        <v>2377</v>
      </c>
      <c r="B32" s="707">
        <v>49.107273102000001</v>
      </c>
      <c r="C32" s="707">
        <v>87.284957886000001</v>
      </c>
      <c r="D32" s="708">
        <v>3454</v>
      </c>
      <c r="E32" s="708">
        <v>2824</v>
      </c>
      <c r="F32" s="708">
        <v>3130</v>
      </c>
      <c r="G32" s="708">
        <f t="shared" si="0"/>
        <v>3010</v>
      </c>
      <c r="H32" s="708">
        <v>13.4</v>
      </c>
      <c r="I32" s="708">
        <v>234</v>
      </c>
    </row>
    <row r="33" spans="1:9" ht="15" customHeight="1">
      <c r="A33" s="708" t="s">
        <v>2375</v>
      </c>
      <c r="B33" s="707">
        <v>49.075958252</v>
      </c>
      <c r="C33" s="707">
        <v>85.442008971999996</v>
      </c>
      <c r="D33" s="708">
        <v>3181</v>
      </c>
      <c r="E33" s="708">
        <v>2856</v>
      </c>
      <c r="F33" s="708">
        <v>2950</v>
      </c>
      <c r="G33" s="708">
        <f t="shared" si="0"/>
        <v>2910</v>
      </c>
      <c r="H33" s="708">
        <v>24.2</v>
      </c>
      <c r="I33" s="708">
        <v>32</v>
      </c>
    </row>
    <row r="34" spans="1:9" ht="15" customHeight="1">
      <c r="A34" s="708" t="s">
        <v>2376</v>
      </c>
      <c r="B34" s="707">
        <v>49.062332153</v>
      </c>
      <c r="C34" s="707">
        <v>85.434700011999993</v>
      </c>
      <c r="D34" s="708">
        <v>3050</v>
      </c>
      <c r="E34" s="708">
        <v>2708</v>
      </c>
      <c r="F34" s="708">
        <v>3010</v>
      </c>
      <c r="G34" s="708">
        <f t="shared" si="0"/>
        <v>2890</v>
      </c>
      <c r="H34" s="708">
        <v>18.3</v>
      </c>
      <c r="I34" s="708">
        <v>356</v>
      </c>
    </row>
    <row r="35" spans="1:9" ht="15" customHeight="1">
      <c r="A35" s="708" t="s">
        <v>2387</v>
      </c>
      <c r="B35" s="707">
        <v>48.989387512</v>
      </c>
      <c r="C35" s="707">
        <v>87.600677489999995</v>
      </c>
      <c r="D35" s="708">
        <v>3696</v>
      </c>
      <c r="E35" s="708">
        <v>2371</v>
      </c>
      <c r="F35" s="708">
        <v>3430</v>
      </c>
      <c r="G35" s="708">
        <f t="shared" si="0"/>
        <v>3010</v>
      </c>
      <c r="H35" s="708">
        <v>26.6</v>
      </c>
      <c r="I35" s="708">
        <v>8</v>
      </c>
    </row>
    <row r="36" spans="1:9" ht="15" customHeight="1">
      <c r="A36" s="708" t="s">
        <v>2385</v>
      </c>
      <c r="B36" s="707">
        <v>48.957603454999997</v>
      </c>
      <c r="C36" s="707">
        <v>87.631332396999994</v>
      </c>
      <c r="D36" s="708">
        <v>3685</v>
      </c>
      <c r="E36" s="708">
        <v>2710</v>
      </c>
      <c r="F36" s="708">
        <v>3370</v>
      </c>
      <c r="G36" s="708">
        <f t="shared" si="0"/>
        <v>3110</v>
      </c>
      <c r="H36" s="708">
        <v>13.2</v>
      </c>
      <c r="I36" s="708">
        <v>93</v>
      </c>
    </row>
    <row r="37" spans="1:9" ht="15" customHeight="1">
      <c r="A37" s="708" t="s">
        <v>183</v>
      </c>
      <c r="B37" s="707">
        <v>47.879447937000002</v>
      </c>
      <c r="C37" s="707">
        <v>90.021774292000003</v>
      </c>
      <c r="D37" s="708">
        <v>3856</v>
      </c>
      <c r="E37" s="708">
        <v>3140</v>
      </c>
      <c r="F37" s="708">
        <v>3810</v>
      </c>
      <c r="G37" s="708">
        <f t="shared" si="0"/>
        <v>3540</v>
      </c>
      <c r="H37" s="708">
        <v>18.600000000000001</v>
      </c>
      <c r="I37" s="708">
        <v>21</v>
      </c>
    </row>
    <row r="38" spans="1:9" ht="15" customHeight="1">
      <c r="A38" s="708" t="s">
        <v>618</v>
      </c>
      <c r="B38" s="707">
        <v>47.608547211000001</v>
      </c>
      <c r="C38" s="707">
        <v>97.557212829999997</v>
      </c>
      <c r="D38" s="708">
        <v>3981</v>
      </c>
      <c r="E38" s="708">
        <v>3628</v>
      </c>
      <c r="F38" s="708">
        <v>3980</v>
      </c>
      <c r="G38" s="708">
        <f t="shared" si="0"/>
        <v>3840</v>
      </c>
      <c r="H38" s="708">
        <v>31</v>
      </c>
      <c r="I38" s="708">
        <v>93</v>
      </c>
    </row>
    <row r="39" spans="1:9" ht="15" customHeight="1">
      <c r="A39" s="708" t="s">
        <v>2394</v>
      </c>
      <c r="B39" s="707">
        <v>47.057594299000002</v>
      </c>
      <c r="C39" s="707">
        <v>85.522003174000005</v>
      </c>
      <c r="D39" s="708">
        <v>3708</v>
      </c>
      <c r="E39" s="708">
        <v>2980</v>
      </c>
      <c r="F39" s="708">
        <v>3600</v>
      </c>
      <c r="G39" s="708">
        <f t="shared" si="0"/>
        <v>3350</v>
      </c>
      <c r="H39" s="708">
        <v>19.100000000000001</v>
      </c>
      <c r="I39" s="708">
        <v>1</v>
      </c>
    </row>
    <row r="40" spans="1:9" ht="15" customHeight="1">
      <c r="A40" s="708" t="s">
        <v>2395</v>
      </c>
      <c r="B40" s="707">
        <v>47.055625915999997</v>
      </c>
      <c r="C40" s="707">
        <v>85.559234618999994</v>
      </c>
      <c r="D40" s="708">
        <v>3818</v>
      </c>
      <c r="E40" s="708">
        <v>3100</v>
      </c>
      <c r="F40" s="708">
        <v>3700</v>
      </c>
      <c r="G40" s="708">
        <f t="shared" si="0"/>
        <v>3460</v>
      </c>
      <c r="H40" s="708">
        <v>16.8</v>
      </c>
      <c r="I40" s="708">
        <v>2</v>
      </c>
    </row>
    <row r="41" spans="1:9" ht="15" customHeight="1">
      <c r="A41" s="708" t="s">
        <v>2390</v>
      </c>
      <c r="B41" s="707">
        <v>47.055541992000002</v>
      </c>
      <c r="C41" s="707">
        <v>85.537780761999997</v>
      </c>
      <c r="D41" s="708">
        <v>3710</v>
      </c>
      <c r="E41" s="708">
        <v>3144</v>
      </c>
      <c r="F41" s="708">
        <v>3500</v>
      </c>
      <c r="G41" s="708">
        <f t="shared" si="0"/>
        <v>3360</v>
      </c>
      <c r="H41" s="708">
        <v>15</v>
      </c>
      <c r="I41" s="708">
        <v>15</v>
      </c>
    </row>
    <row r="42" spans="1:9" ht="15" customHeight="1">
      <c r="A42" s="708" t="s">
        <v>2397</v>
      </c>
      <c r="B42" s="707">
        <v>46.897083281999997</v>
      </c>
      <c r="C42" s="707">
        <v>91.475250243999994</v>
      </c>
      <c r="D42" s="708">
        <v>4168</v>
      </c>
      <c r="E42" s="708">
        <v>3235</v>
      </c>
      <c r="F42" s="708">
        <v>3710</v>
      </c>
      <c r="G42" s="708">
        <f t="shared" si="0"/>
        <v>3520</v>
      </c>
      <c r="H42" s="708">
        <v>20.7</v>
      </c>
      <c r="I42" s="708">
        <v>10</v>
      </c>
    </row>
    <row r="43" spans="1:9" ht="15" customHeight="1">
      <c r="A43" s="708" t="s">
        <v>2396</v>
      </c>
      <c r="B43" s="707">
        <v>46.896713257000002</v>
      </c>
      <c r="C43" s="707">
        <v>91.521118164000001</v>
      </c>
      <c r="D43" s="708">
        <v>4048</v>
      </c>
      <c r="E43" s="708">
        <v>3288</v>
      </c>
      <c r="F43" s="708">
        <v>3700</v>
      </c>
      <c r="G43" s="708">
        <f t="shared" si="0"/>
        <v>3540</v>
      </c>
      <c r="H43" s="708">
        <v>18</v>
      </c>
      <c r="I43" s="708">
        <v>6</v>
      </c>
    </row>
    <row r="44" spans="1:9" ht="15" customHeight="1">
      <c r="A44" s="708" t="s">
        <v>593</v>
      </c>
      <c r="B44" s="707">
        <v>46.624385834000002</v>
      </c>
      <c r="C44" s="707">
        <v>93.592010497999993</v>
      </c>
      <c r="D44" s="708">
        <v>4201</v>
      </c>
      <c r="E44" s="708">
        <v>3548</v>
      </c>
      <c r="F44" s="708">
        <v>4090</v>
      </c>
      <c r="G44" s="708">
        <f t="shared" si="0"/>
        <v>3870</v>
      </c>
      <c r="H44" s="708">
        <v>15.1</v>
      </c>
      <c r="I44" s="708">
        <v>327</v>
      </c>
    </row>
    <row r="45" spans="1:9" ht="15" customHeight="1">
      <c r="A45" s="708" t="s">
        <v>2402</v>
      </c>
      <c r="B45" s="707">
        <v>44.604344326000003</v>
      </c>
      <c r="C45" s="707">
        <v>80.172668375000001</v>
      </c>
      <c r="D45" s="708">
        <v>3981</v>
      </c>
      <c r="E45" s="708">
        <v>3162</v>
      </c>
      <c r="F45" s="708">
        <v>3780</v>
      </c>
      <c r="G45" s="708">
        <f t="shared" si="0"/>
        <v>3530</v>
      </c>
      <c r="H45" s="708">
        <v>20.7</v>
      </c>
      <c r="I45" s="708">
        <v>8</v>
      </c>
    </row>
    <row r="46" spans="1:9" ht="15" customHeight="1">
      <c r="A46" s="708" t="s">
        <v>2392</v>
      </c>
      <c r="B46" s="707">
        <v>44.584959251999997</v>
      </c>
      <c r="C46" s="707">
        <v>80.240828891000007</v>
      </c>
      <c r="D46" s="708">
        <v>3733</v>
      </c>
      <c r="E46" s="708">
        <v>3228</v>
      </c>
      <c r="F46" s="708">
        <v>3550</v>
      </c>
      <c r="G46" s="708">
        <f t="shared" si="0"/>
        <v>3420</v>
      </c>
      <c r="H46" s="708">
        <v>10.6</v>
      </c>
      <c r="I46" s="708">
        <v>359</v>
      </c>
    </row>
    <row r="47" spans="1:9" ht="15" customHeight="1">
      <c r="A47" s="708" t="s">
        <v>2409</v>
      </c>
      <c r="B47" s="707">
        <v>44.572747186999997</v>
      </c>
      <c r="C47" s="707">
        <v>80.173226455000005</v>
      </c>
      <c r="D47" s="708">
        <v>3997</v>
      </c>
      <c r="E47" s="708">
        <v>3447</v>
      </c>
      <c r="F47" s="708">
        <v>3860</v>
      </c>
      <c r="G47" s="708">
        <f t="shared" si="0"/>
        <v>3690</v>
      </c>
      <c r="H47" s="708">
        <v>16.600000000000001</v>
      </c>
      <c r="I47" s="708">
        <v>203</v>
      </c>
    </row>
    <row r="48" spans="1:9" ht="15" customHeight="1">
      <c r="A48" s="708" t="s">
        <v>2398</v>
      </c>
      <c r="B48" s="707">
        <v>44.555802067999998</v>
      </c>
      <c r="C48" s="707">
        <v>80.253444423999994</v>
      </c>
      <c r="D48" s="708">
        <v>3989</v>
      </c>
      <c r="E48" s="708">
        <v>3360</v>
      </c>
      <c r="F48" s="708">
        <v>3750</v>
      </c>
      <c r="G48" s="708">
        <f t="shared" si="0"/>
        <v>3590</v>
      </c>
      <c r="H48" s="708">
        <v>11.7</v>
      </c>
      <c r="I48" s="708">
        <v>123</v>
      </c>
    </row>
    <row r="49" spans="1:9" ht="15" customHeight="1">
      <c r="A49" s="708" t="s">
        <v>2386</v>
      </c>
      <c r="B49" s="707">
        <v>44.317</v>
      </c>
      <c r="C49" s="707">
        <v>81.893000000000001</v>
      </c>
      <c r="D49" s="708">
        <v>3527</v>
      </c>
      <c r="E49" s="708">
        <v>3180</v>
      </c>
      <c r="F49" s="708">
        <v>3380</v>
      </c>
      <c r="G49" s="708">
        <f t="shared" si="0"/>
        <v>3300</v>
      </c>
      <c r="H49" s="708">
        <v>35.200000000000003</v>
      </c>
      <c r="I49" s="708">
        <v>21</v>
      </c>
    </row>
    <row r="50" spans="1:9" ht="15" customHeight="1">
      <c r="A50" s="708" t="s">
        <v>2452</v>
      </c>
      <c r="B50" s="707">
        <v>43.816000000000003</v>
      </c>
      <c r="C50" s="707">
        <v>88.361999999999995</v>
      </c>
      <c r="D50" s="708">
        <v>5416</v>
      </c>
      <c r="E50" s="708">
        <v>3420</v>
      </c>
      <c r="F50" s="708">
        <v>4270</v>
      </c>
      <c r="G50" s="708">
        <f t="shared" si="0"/>
        <v>3930</v>
      </c>
      <c r="H50" s="708">
        <v>19.600000000000001</v>
      </c>
      <c r="I50" s="708">
        <v>36</v>
      </c>
    </row>
    <row r="51" spans="1:9" ht="15" customHeight="1">
      <c r="A51" s="708" t="s">
        <v>2476</v>
      </c>
      <c r="B51" s="707">
        <v>43.783999999999999</v>
      </c>
      <c r="C51" s="707">
        <v>88.355999999999995</v>
      </c>
      <c r="D51" s="708">
        <v>5201</v>
      </c>
      <c r="E51" s="708">
        <v>3415</v>
      </c>
      <c r="F51" s="708">
        <v>4530</v>
      </c>
      <c r="G51" s="708">
        <f t="shared" si="0"/>
        <v>4080</v>
      </c>
      <c r="H51" s="708">
        <v>24.7</v>
      </c>
      <c r="I51" s="708">
        <v>172</v>
      </c>
    </row>
    <row r="52" spans="1:9" ht="15" customHeight="1">
      <c r="A52" s="708" t="s">
        <v>2457</v>
      </c>
      <c r="B52" s="707">
        <v>43.588999999999999</v>
      </c>
      <c r="C52" s="707">
        <v>85.088999999999999</v>
      </c>
      <c r="D52" s="708">
        <v>4992</v>
      </c>
      <c r="E52" s="708">
        <v>3380</v>
      </c>
      <c r="F52" s="708">
        <v>4290</v>
      </c>
      <c r="G52" s="708">
        <f t="shared" si="0"/>
        <v>3930</v>
      </c>
      <c r="H52" s="708">
        <v>14.6</v>
      </c>
      <c r="I52" s="708">
        <v>23</v>
      </c>
    </row>
    <row r="53" spans="1:9" ht="15" customHeight="1">
      <c r="A53" s="708" t="s">
        <v>2475</v>
      </c>
      <c r="B53" s="707">
        <v>43.58</v>
      </c>
      <c r="C53" s="707">
        <v>85.144999999999996</v>
      </c>
      <c r="D53" s="708">
        <v>5059</v>
      </c>
      <c r="E53" s="708">
        <v>3427</v>
      </c>
      <c r="F53" s="708">
        <v>4520</v>
      </c>
      <c r="G53" s="708">
        <f t="shared" si="0"/>
        <v>4080</v>
      </c>
      <c r="H53" s="708">
        <v>13.5</v>
      </c>
      <c r="I53" s="708">
        <v>44</v>
      </c>
    </row>
    <row r="54" spans="1:9" ht="15" customHeight="1">
      <c r="A54" s="708" t="s">
        <v>2482</v>
      </c>
      <c r="B54" s="707">
        <v>43.539000000000001</v>
      </c>
      <c r="C54" s="707">
        <v>85.091999999999999</v>
      </c>
      <c r="D54" s="708">
        <v>4783</v>
      </c>
      <c r="E54" s="708">
        <v>3720</v>
      </c>
      <c r="F54" s="708">
        <v>4590</v>
      </c>
      <c r="G54" s="708">
        <f t="shared" si="0"/>
        <v>4240</v>
      </c>
      <c r="H54" s="708">
        <v>16</v>
      </c>
      <c r="I54" s="708">
        <v>185</v>
      </c>
    </row>
    <row r="55" spans="1:9" ht="15" customHeight="1">
      <c r="A55" s="708" t="s">
        <v>2451</v>
      </c>
      <c r="B55" s="707">
        <v>43.529000000000003</v>
      </c>
      <c r="C55" s="707">
        <v>85.132000000000005</v>
      </c>
      <c r="D55" s="708">
        <v>4740</v>
      </c>
      <c r="E55" s="708">
        <v>3600</v>
      </c>
      <c r="F55" s="708">
        <v>4260</v>
      </c>
      <c r="G55" s="708">
        <f t="shared" si="0"/>
        <v>4000</v>
      </c>
      <c r="H55" s="708">
        <v>13.6</v>
      </c>
      <c r="I55" s="708">
        <v>247</v>
      </c>
    </row>
    <row r="56" spans="1:9" ht="15" customHeight="1">
      <c r="A56" s="708" t="s">
        <v>2453</v>
      </c>
      <c r="B56" s="707">
        <v>43.526000000000003</v>
      </c>
      <c r="C56" s="707">
        <v>85.867000000000004</v>
      </c>
      <c r="D56" s="708">
        <v>4786</v>
      </c>
      <c r="E56" s="708">
        <v>3484</v>
      </c>
      <c r="F56" s="708">
        <v>4270</v>
      </c>
      <c r="G56" s="708">
        <f t="shared" si="0"/>
        <v>3960</v>
      </c>
      <c r="H56" s="708">
        <v>17.600000000000001</v>
      </c>
      <c r="I56" s="708">
        <v>18</v>
      </c>
    </row>
    <row r="57" spans="1:9" ht="15" customHeight="1">
      <c r="A57" s="708" t="s">
        <v>2485</v>
      </c>
      <c r="B57" s="707">
        <v>43.509</v>
      </c>
      <c r="C57" s="707">
        <v>85.841999999999999</v>
      </c>
      <c r="D57" s="708">
        <v>4769</v>
      </c>
      <c r="E57" s="708">
        <v>3757</v>
      </c>
      <c r="F57" s="708">
        <v>4630</v>
      </c>
      <c r="G57" s="708">
        <f t="shared" si="0"/>
        <v>4280</v>
      </c>
      <c r="H57" s="708">
        <v>27.2</v>
      </c>
      <c r="I57" s="708">
        <v>275</v>
      </c>
    </row>
    <row r="58" spans="1:9" ht="15" customHeight="1">
      <c r="A58" s="708" t="s">
        <v>2420</v>
      </c>
      <c r="B58" s="707">
        <v>43.387999999999998</v>
      </c>
      <c r="C58" s="707">
        <v>93.385000000000005</v>
      </c>
      <c r="D58" s="708">
        <v>4173</v>
      </c>
      <c r="E58" s="708">
        <v>3740</v>
      </c>
      <c r="F58" s="708">
        <v>3980</v>
      </c>
      <c r="G58" s="708">
        <f t="shared" si="0"/>
        <v>3880</v>
      </c>
      <c r="H58" s="708">
        <v>18.100000000000001</v>
      </c>
      <c r="I58" s="708">
        <v>43</v>
      </c>
    </row>
    <row r="59" spans="1:9" ht="15" customHeight="1">
      <c r="A59" s="708" t="s">
        <v>2407</v>
      </c>
      <c r="B59" s="707">
        <v>43.384</v>
      </c>
      <c r="C59" s="707">
        <v>89.626999999999995</v>
      </c>
      <c r="D59" s="708">
        <v>4219</v>
      </c>
      <c r="E59" s="708">
        <v>3450</v>
      </c>
      <c r="F59" s="708">
        <v>3850</v>
      </c>
      <c r="G59" s="708">
        <f t="shared" si="0"/>
        <v>3690</v>
      </c>
      <c r="H59" s="708">
        <v>21.4</v>
      </c>
      <c r="I59" s="708">
        <v>344</v>
      </c>
    </row>
    <row r="60" spans="1:9" ht="15" customHeight="1">
      <c r="A60" s="708" t="s">
        <v>2405</v>
      </c>
      <c r="B60" s="707">
        <v>43.381</v>
      </c>
      <c r="C60" s="707">
        <v>89.61</v>
      </c>
      <c r="D60" s="708">
        <v>4113</v>
      </c>
      <c r="E60" s="708">
        <v>3420</v>
      </c>
      <c r="F60" s="708">
        <v>3840</v>
      </c>
      <c r="G60" s="708">
        <f t="shared" si="0"/>
        <v>3670</v>
      </c>
      <c r="H60" s="708">
        <v>23.5</v>
      </c>
      <c r="I60" s="708">
        <v>354</v>
      </c>
    </row>
    <row r="61" spans="1:9" ht="15" customHeight="1">
      <c r="A61" s="708" t="s">
        <v>2418</v>
      </c>
      <c r="B61" s="707">
        <v>43.378999999999998</v>
      </c>
      <c r="C61" s="707">
        <v>93.393000000000001</v>
      </c>
      <c r="D61" s="708">
        <v>4133</v>
      </c>
      <c r="E61" s="708">
        <v>3450</v>
      </c>
      <c r="F61" s="708">
        <v>3960</v>
      </c>
      <c r="G61" s="708">
        <f t="shared" si="0"/>
        <v>3760</v>
      </c>
      <c r="H61" s="708">
        <v>17.8</v>
      </c>
      <c r="I61" s="708">
        <v>15</v>
      </c>
    </row>
    <row r="62" spans="1:9" ht="15" customHeight="1">
      <c r="A62" s="708" t="s">
        <v>2447</v>
      </c>
      <c r="B62" s="707">
        <v>43.363</v>
      </c>
      <c r="C62" s="707">
        <v>86.225999999999999</v>
      </c>
      <c r="D62" s="708">
        <v>4342</v>
      </c>
      <c r="E62" s="708">
        <v>3559</v>
      </c>
      <c r="F62" s="708">
        <v>4240</v>
      </c>
      <c r="G62" s="708">
        <f t="shared" si="0"/>
        <v>3970</v>
      </c>
      <c r="H62" s="708">
        <v>26.7</v>
      </c>
      <c r="I62" s="708">
        <v>329</v>
      </c>
    </row>
    <row r="63" spans="1:9" ht="15" customHeight="1">
      <c r="A63" s="708" t="s">
        <v>2458</v>
      </c>
      <c r="B63" s="707">
        <v>43.252000000000002</v>
      </c>
      <c r="C63" s="707">
        <v>85.408000000000001</v>
      </c>
      <c r="D63" s="708">
        <v>4528</v>
      </c>
      <c r="E63" s="708">
        <v>3610</v>
      </c>
      <c r="F63" s="708">
        <v>4290</v>
      </c>
      <c r="G63" s="708">
        <f t="shared" si="0"/>
        <v>4020</v>
      </c>
      <c r="H63" s="708">
        <v>14.8</v>
      </c>
      <c r="I63" s="708">
        <v>7</v>
      </c>
    </row>
    <row r="64" spans="1:9" ht="15" customHeight="1">
      <c r="A64" s="708" t="s">
        <v>2437</v>
      </c>
      <c r="B64" s="707">
        <v>43.201999999999998</v>
      </c>
      <c r="C64" s="707">
        <v>85.781999999999996</v>
      </c>
      <c r="D64" s="708">
        <v>4311</v>
      </c>
      <c r="E64" s="708">
        <v>3805</v>
      </c>
      <c r="F64" s="708">
        <v>4150</v>
      </c>
      <c r="G64" s="708">
        <f t="shared" si="0"/>
        <v>4010</v>
      </c>
      <c r="H64" s="708">
        <v>21.2</v>
      </c>
      <c r="I64" s="708">
        <v>27</v>
      </c>
    </row>
    <row r="65" spans="1:9" ht="15" customHeight="1">
      <c r="A65" s="708" t="s">
        <v>2454</v>
      </c>
      <c r="B65" s="707">
        <v>43.097000000000001</v>
      </c>
      <c r="C65" s="707">
        <v>94.337999999999994</v>
      </c>
      <c r="D65" s="708">
        <v>4757</v>
      </c>
      <c r="E65" s="708">
        <v>3800</v>
      </c>
      <c r="F65" s="708">
        <v>4270</v>
      </c>
      <c r="G65" s="708">
        <f t="shared" si="0"/>
        <v>4080</v>
      </c>
      <c r="H65" s="708">
        <v>20.399999999999999</v>
      </c>
      <c r="I65" s="708">
        <v>12</v>
      </c>
    </row>
    <row r="66" spans="1:9" ht="15" customHeight="1">
      <c r="A66" s="708" t="s">
        <v>2403</v>
      </c>
      <c r="B66" s="707">
        <v>43.088999999999999</v>
      </c>
      <c r="C66" s="707">
        <v>83.623999999999995</v>
      </c>
      <c r="D66" s="708">
        <v>4099</v>
      </c>
      <c r="E66" s="708">
        <v>3350</v>
      </c>
      <c r="F66" s="708">
        <v>3780</v>
      </c>
      <c r="G66" s="708">
        <f t="shared" si="0"/>
        <v>3610</v>
      </c>
      <c r="H66" s="708">
        <v>22.3</v>
      </c>
      <c r="I66" s="708">
        <v>352</v>
      </c>
    </row>
    <row r="67" spans="1:9" ht="15" customHeight="1">
      <c r="A67" s="708" t="s">
        <v>2424</v>
      </c>
      <c r="B67" s="707">
        <v>43.076000000000001</v>
      </c>
      <c r="C67" s="707">
        <v>83.626999999999995</v>
      </c>
      <c r="D67" s="708">
        <v>4133</v>
      </c>
      <c r="E67" s="708">
        <v>3680</v>
      </c>
      <c r="F67" s="708">
        <v>4050</v>
      </c>
      <c r="G67" s="708">
        <f t="shared" si="0"/>
        <v>3900</v>
      </c>
      <c r="H67" s="708">
        <v>16.2</v>
      </c>
      <c r="I67" s="708">
        <v>102</v>
      </c>
    </row>
    <row r="68" spans="1:9" ht="15" customHeight="1">
      <c r="A68" s="708" t="s">
        <v>2466</v>
      </c>
      <c r="B68" s="707">
        <v>43.064999999999998</v>
      </c>
      <c r="C68" s="707">
        <v>94.317999999999998</v>
      </c>
      <c r="D68" s="708">
        <v>4872</v>
      </c>
      <c r="E68" s="708">
        <v>3590</v>
      </c>
      <c r="F68" s="708">
        <v>4350</v>
      </c>
      <c r="G68" s="708">
        <f t="shared" si="0"/>
        <v>4050</v>
      </c>
      <c r="H68" s="708">
        <v>16.8</v>
      </c>
      <c r="I68" s="708">
        <v>264</v>
      </c>
    </row>
    <row r="69" spans="1:9" ht="15" customHeight="1">
      <c r="A69" s="708" t="s">
        <v>2470</v>
      </c>
      <c r="B69" s="707">
        <v>42.954813776000002</v>
      </c>
      <c r="C69" s="707">
        <v>77.182807944000004</v>
      </c>
      <c r="D69" s="708">
        <v>4437</v>
      </c>
      <c r="E69" s="708">
        <v>3542</v>
      </c>
      <c r="F69" s="708">
        <v>4390</v>
      </c>
      <c r="G69" s="708">
        <f t="shared" si="0"/>
        <v>4050</v>
      </c>
      <c r="H69" s="708">
        <v>12.9</v>
      </c>
      <c r="I69" s="708">
        <v>44</v>
      </c>
    </row>
    <row r="70" spans="1:9" ht="15" customHeight="1">
      <c r="A70" s="708" t="s">
        <v>2472</v>
      </c>
      <c r="B70" s="707">
        <v>42.927489684999998</v>
      </c>
      <c r="C70" s="707">
        <v>77.241407529</v>
      </c>
      <c r="D70" s="708">
        <v>4599</v>
      </c>
      <c r="E70" s="708">
        <v>3481</v>
      </c>
      <c r="F70" s="708">
        <v>4410</v>
      </c>
      <c r="G70" s="708">
        <f t="shared" si="0"/>
        <v>4040</v>
      </c>
      <c r="H70" s="708">
        <v>14.8</v>
      </c>
      <c r="I70" s="708">
        <v>15</v>
      </c>
    </row>
    <row r="71" spans="1:9" ht="15" customHeight="1">
      <c r="A71" s="708" t="s">
        <v>2425</v>
      </c>
      <c r="B71" s="707">
        <v>42.913191529000002</v>
      </c>
      <c r="C71" s="707">
        <v>77.712237314999996</v>
      </c>
      <c r="D71" s="708">
        <v>4208</v>
      </c>
      <c r="E71" s="708">
        <v>3420</v>
      </c>
      <c r="F71" s="708">
        <v>4050</v>
      </c>
      <c r="G71" s="708">
        <f t="shared" si="0"/>
        <v>3800</v>
      </c>
      <c r="H71" s="708">
        <v>18.3</v>
      </c>
      <c r="I71" s="708">
        <v>20</v>
      </c>
    </row>
    <row r="72" spans="1:9" ht="15" customHeight="1">
      <c r="A72" s="708" t="s">
        <v>2417</v>
      </c>
      <c r="B72" s="707">
        <v>42.896996747000003</v>
      </c>
      <c r="C72" s="707">
        <v>77.712535278999994</v>
      </c>
      <c r="D72" s="708">
        <v>4030</v>
      </c>
      <c r="E72" s="708">
        <v>3480</v>
      </c>
      <c r="F72" s="708">
        <v>3950</v>
      </c>
      <c r="G72" s="708">
        <f t="shared" ref="G72:G135" si="1">ROUND(E72+(F72-E72)*0.6,-1)</f>
        <v>3760</v>
      </c>
      <c r="H72" s="708">
        <v>14.6</v>
      </c>
      <c r="I72" s="708">
        <v>87</v>
      </c>
    </row>
    <row r="73" spans="1:9" ht="15" customHeight="1">
      <c r="A73" s="708" t="s">
        <v>2460</v>
      </c>
      <c r="B73" s="707">
        <v>42.896476477999997</v>
      </c>
      <c r="C73" s="707">
        <v>77.212685133999997</v>
      </c>
      <c r="D73" s="708">
        <v>4527</v>
      </c>
      <c r="E73" s="708">
        <v>3582</v>
      </c>
      <c r="F73" s="708">
        <v>4310</v>
      </c>
      <c r="G73" s="708">
        <f t="shared" si="1"/>
        <v>4020</v>
      </c>
      <c r="H73" s="708">
        <v>14.3</v>
      </c>
      <c r="I73" s="708">
        <v>238</v>
      </c>
    </row>
    <row r="74" spans="1:9" ht="15" customHeight="1">
      <c r="A74" s="708" t="s">
        <v>2444</v>
      </c>
      <c r="B74" s="707">
        <v>42.832955363000004</v>
      </c>
      <c r="C74" s="707">
        <v>77.075028903000003</v>
      </c>
      <c r="D74" s="708">
        <v>4412</v>
      </c>
      <c r="E74" s="708">
        <v>3470</v>
      </c>
      <c r="F74" s="708">
        <v>4200</v>
      </c>
      <c r="G74" s="708">
        <f t="shared" si="1"/>
        <v>3910</v>
      </c>
      <c r="H74" s="708">
        <v>11.2</v>
      </c>
      <c r="I74" s="708">
        <v>4</v>
      </c>
    </row>
    <row r="75" spans="1:9" ht="15" customHeight="1">
      <c r="A75" s="708" t="s">
        <v>2426</v>
      </c>
      <c r="B75" s="707">
        <v>42.827068908999998</v>
      </c>
      <c r="C75" s="707">
        <v>77.100464978999995</v>
      </c>
      <c r="D75" s="708">
        <v>4313</v>
      </c>
      <c r="E75" s="708">
        <v>3540</v>
      </c>
      <c r="F75" s="708">
        <v>4050</v>
      </c>
      <c r="G75" s="708">
        <f t="shared" si="1"/>
        <v>3850</v>
      </c>
      <c r="H75" s="708">
        <v>11.9</v>
      </c>
      <c r="I75" s="708">
        <v>20</v>
      </c>
    </row>
    <row r="76" spans="1:9" ht="15" customHeight="1">
      <c r="A76" s="708" t="s">
        <v>2430</v>
      </c>
      <c r="B76" s="707">
        <v>42.825000000000003</v>
      </c>
      <c r="C76" s="707">
        <v>82.370999999999995</v>
      </c>
      <c r="D76" s="708">
        <v>4328</v>
      </c>
      <c r="E76" s="708">
        <v>3410</v>
      </c>
      <c r="F76" s="708">
        <v>4100</v>
      </c>
      <c r="G76" s="708">
        <f t="shared" si="1"/>
        <v>3820</v>
      </c>
      <c r="H76" s="708">
        <v>9.4</v>
      </c>
      <c r="I76" s="708">
        <v>25</v>
      </c>
    </row>
    <row r="77" spans="1:9" ht="15" customHeight="1">
      <c r="A77" s="708" t="s">
        <v>2433</v>
      </c>
      <c r="B77" s="707">
        <v>42.706000000000003</v>
      </c>
      <c r="C77" s="707">
        <v>83.022999999999996</v>
      </c>
      <c r="D77" s="708">
        <v>4501</v>
      </c>
      <c r="E77" s="708">
        <v>3466</v>
      </c>
      <c r="F77" s="708">
        <v>4130</v>
      </c>
      <c r="G77" s="708">
        <f t="shared" si="1"/>
        <v>3860</v>
      </c>
      <c r="H77" s="708">
        <v>15.4</v>
      </c>
      <c r="I77" s="708">
        <v>347</v>
      </c>
    </row>
    <row r="78" spans="1:9" ht="15" customHeight="1">
      <c r="A78" s="708" t="s">
        <v>2442</v>
      </c>
      <c r="B78" s="707">
        <v>42.69</v>
      </c>
      <c r="C78" s="707">
        <v>82.989000000000004</v>
      </c>
      <c r="D78" s="708">
        <v>4457</v>
      </c>
      <c r="E78" s="708">
        <v>3444</v>
      </c>
      <c r="F78" s="708">
        <v>4190</v>
      </c>
      <c r="G78" s="708">
        <f t="shared" si="1"/>
        <v>3890</v>
      </c>
      <c r="H78" s="708">
        <v>13.1</v>
      </c>
      <c r="I78" s="708">
        <v>346</v>
      </c>
    </row>
    <row r="79" spans="1:9" ht="15" customHeight="1">
      <c r="A79" s="708" t="s">
        <v>2422</v>
      </c>
      <c r="B79" s="707">
        <v>42.536999999999999</v>
      </c>
      <c r="C79" s="707">
        <v>83.84</v>
      </c>
      <c r="D79" s="708">
        <v>4207</v>
      </c>
      <c r="E79" s="708">
        <v>3480</v>
      </c>
      <c r="F79" s="708">
        <v>4000</v>
      </c>
      <c r="G79" s="708">
        <f t="shared" si="1"/>
        <v>3790</v>
      </c>
      <c r="H79" s="708">
        <v>21.9</v>
      </c>
      <c r="I79" s="708">
        <v>348</v>
      </c>
    </row>
    <row r="80" spans="1:9" ht="15" customHeight="1">
      <c r="A80" s="708" t="s">
        <v>2410</v>
      </c>
      <c r="B80" s="707">
        <v>42.487559988000001</v>
      </c>
      <c r="C80" s="707">
        <v>73.568601834999996</v>
      </c>
      <c r="D80" s="708">
        <v>4039</v>
      </c>
      <c r="E80" s="708">
        <v>3610</v>
      </c>
      <c r="F80" s="708">
        <v>3860</v>
      </c>
      <c r="G80" s="708">
        <f t="shared" si="1"/>
        <v>3760</v>
      </c>
      <c r="H80" s="708">
        <v>16</v>
      </c>
      <c r="I80" s="708">
        <v>39</v>
      </c>
    </row>
    <row r="81" spans="1:9" ht="15" customHeight="1">
      <c r="A81" s="708" t="s">
        <v>2419</v>
      </c>
      <c r="B81" s="707">
        <v>42.465000000000003</v>
      </c>
      <c r="C81" s="707">
        <v>83.792000000000002</v>
      </c>
      <c r="D81" s="708">
        <v>4290</v>
      </c>
      <c r="E81" s="708">
        <v>3651</v>
      </c>
      <c r="F81" s="708">
        <v>3960</v>
      </c>
      <c r="G81" s="708">
        <f t="shared" si="1"/>
        <v>3840</v>
      </c>
      <c r="H81" s="708">
        <v>21.7</v>
      </c>
      <c r="I81" s="708">
        <v>23</v>
      </c>
    </row>
    <row r="82" spans="1:9" ht="15" customHeight="1">
      <c r="A82" s="708" t="s">
        <v>2423</v>
      </c>
      <c r="B82" s="707">
        <v>42.461467892999998</v>
      </c>
      <c r="C82" s="707">
        <v>74.529688868999997</v>
      </c>
      <c r="D82" s="708">
        <v>4236</v>
      </c>
      <c r="E82" s="708">
        <v>3430</v>
      </c>
      <c r="F82" s="708">
        <v>4030</v>
      </c>
      <c r="G82" s="708">
        <f t="shared" si="1"/>
        <v>3790</v>
      </c>
      <c r="H82" s="708">
        <v>13.2</v>
      </c>
      <c r="I82" s="708">
        <v>317</v>
      </c>
    </row>
    <row r="83" spans="1:9" ht="15" customHeight="1">
      <c r="A83" s="708" t="s">
        <v>2446</v>
      </c>
      <c r="B83" s="707">
        <v>42.454479253000002</v>
      </c>
      <c r="C83" s="707">
        <v>74.497660362999994</v>
      </c>
      <c r="D83" s="708">
        <v>4291</v>
      </c>
      <c r="E83" s="708">
        <v>3380</v>
      </c>
      <c r="F83" s="708">
        <v>4210</v>
      </c>
      <c r="G83" s="708">
        <f t="shared" si="1"/>
        <v>3880</v>
      </c>
      <c r="H83" s="708">
        <v>14.4</v>
      </c>
      <c r="I83" s="708">
        <v>335</v>
      </c>
    </row>
    <row r="84" spans="1:9" ht="15" customHeight="1">
      <c r="A84" s="708" t="s">
        <v>2421</v>
      </c>
      <c r="B84" s="707">
        <v>42.381</v>
      </c>
      <c r="C84" s="707">
        <v>84.296000000000006</v>
      </c>
      <c r="D84" s="708">
        <v>4346</v>
      </c>
      <c r="E84" s="708">
        <v>3595</v>
      </c>
      <c r="F84" s="708">
        <v>3980</v>
      </c>
      <c r="G84" s="708">
        <f t="shared" si="1"/>
        <v>3830</v>
      </c>
      <c r="H84" s="708">
        <v>23.6</v>
      </c>
      <c r="I84" s="708">
        <v>3</v>
      </c>
    </row>
    <row r="85" spans="1:9" ht="15" customHeight="1">
      <c r="A85" s="708" t="s">
        <v>2428</v>
      </c>
      <c r="B85" s="707">
        <v>42.375</v>
      </c>
      <c r="C85" s="707">
        <v>84.281999999999996</v>
      </c>
      <c r="D85" s="708">
        <v>4367</v>
      </c>
      <c r="E85" s="708">
        <v>3797</v>
      </c>
      <c r="F85" s="708">
        <v>4080</v>
      </c>
      <c r="G85" s="708">
        <f t="shared" si="1"/>
        <v>3970</v>
      </c>
      <c r="H85" s="708">
        <v>21</v>
      </c>
      <c r="I85" s="708">
        <v>289</v>
      </c>
    </row>
    <row r="86" spans="1:9" ht="15" customHeight="1">
      <c r="A86" s="708" t="s">
        <v>2432</v>
      </c>
      <c r="B86" s="707">
        <v>42.368000000000002</v>
      </c>
      <c r="C86" s="707">
        <v>81.5</v>
      </c>
      <c r="D86" s="708">
        <v>4443</v>
      </c>
      <c r="E86" s="708">
        <v>3628</v>
      </c>
      <c r="F86" s="708">
        <v>4120</v>
      </c>
      <c r="G86" s="708">
        <f t="shared" si="1"/>
        <v>3920</v>
      </c>
      <c r="H86" s="708">
        <v>13.8</v>
      </c>
      <c r="I86" s="708">
        <v>357</v>
      </c>
    </row>
    <row r="87" spans="1:9" ht="15" customHeight="1">
      <c r="A87" s="708" t="s">
        <v>2427</v>
      </c>
      <c r="B87" s="707">
        <v>42.363067897000001</v>
      </c>
      <c r="C87" s="707">
        <v>78.966219475000003</v>
      </c>
      <c r="D87" s="708">
        <v>4224</v>
      </c>
      <c r="E87" s="708">
        <v>3700</v>
      </c>
      <c r="F87" s="708">
        <v>4050</v>
      </c>
      <c r="G87" s="708">
        <f t="shared" si="1"/>
        <v>3910</v>
      </c>
      <c r="H87" s="708">
        <v>15.3</v>
      </c>
      <c r="I87" s="708">
        <v>321</v>
      </c>
    </row>
    <row r="88" spans="1:9" ht="15" customHeight="1">
      <c r="A88" s="708" t="s">
        <v>2445</v>
      </c>
      <c r="B88" s="707">
        <v>42.347191371999998</v>
      </c>
      <c r="C88" s="707">
        <v>78.977816695000001</v>
      </c>
      <c r="D88" s="708">
        <v>4256</v>
      </c>
      <c r="E88" s="708">
        <v>3769</v>
      </c>
      <c r="F88" s="708">
        <v>4200</v>
      </c>
      <c r="G88" s="708">
        <f t="shared" si="1"/>
        <v>4030</v>
      </c>
      <c r="H88" s="708">
        <v>18.8</v>
      </c>
      <c r="I88" s="708">
        <v>43</v>
      </c>
    </row>
    <row r="89" spans="1:9" ht="15" customHeight="1">
      <c r="A89" s="708" t="s">
        <v>2448</v>
      </c>
      <c r="B89" s="707">
        <v>42.34</v>
      </c>
      <c r="C89" s="707">
        <v>81.489999999999995</v>
      </c>
      <c r="D89" s="708">
        <v>4602</v>
      </c>
      <c r="E89" s="708">
        <v>3706</v>
      </c>
      <c r="F89" s="708">
        <v>4250</v>
      </c>
      <c r="G89" s="708">
        <f t="shared" si="1"/>
        <v>4030</v>
      </c>
      <c r="H89" s="708">
        <v>13.9</v>
      </c>
      <c r="I89" s="708">
        <v>248</v>
      </c>
    </row>
    <row r="90" spans="1:9" ht="15" customHeight="1">
      <c r="A90" s="708" t="s">
        <v>2440</v>
      </c>
      <c r="B90" s="707">
        <v>42.314999999999998</v>
      </c>
      <c r="C90" s="707">
        <v>83.863</v>
      </c>
      <c r="D90" s="708">
        <v>4450</v>
      </c>
      <c r="E90" s="708">
        <v>3698</v>
      </c>
      <c r="F90" s="708">
        <v>4160</v>
      </c>
      <c r="G90" s="708">
        <f t="shared" si="1"/>
        <v>3980</v>
      </c>
      <c r="H90" s="708">
        <v>20</v>
      </c>
      <c r="I90" s="708">
        <v>43</v>
      </c>
    </row>
    <row r="91" spans="1:9" ht="15" customHeight="1">
      <c r="A91" s="708" t="s">
        <v>2547</v>
      </c>
      <c r="B91" s="707">
        <v>42.305</v>
      </c>
      <c r="C91" s="707">
        <v>80.921999999999997</v>
      </c>
      <c r="D91" s="708">
        <v>6278</v>
      </c>
      <c r="E91" s="708">
        <v>2759</v>
      </c>
      <c r="F91" s="708">
        <v>5100</v>
      </c>
      <c r="G91" s="708">
        <f t="shared" si="1"/>
        <v>4160</v>
      </c>
      <c r="H91" s="708">
        <v>24.4</v>
      </c>
      <c r="I91" s="708">
        <v>310</v>
      </c>
    </row>
    <row r="92" spans="1:9" ht="15" customHeight="1">
      <c r="A92" s="708" t="s">
        <v>2415</v>
      </c>
      <c r="B92" s="707">
        <v>42.298222785999997</v>
      </c>
      <c r="C92" s="707">
        <v>71.044537661000007</v>
      </c>
      <c r="D92" s="708">
        <v>4234</v>
      </c>
      <c r="E92" s="708">
        <v>3330</v>
      </c>
      <c r="F92" s="708">
        <v>3910</v>
      </c>
      <c r="G92" s="708">
        <f t="shared" si="1"/>
        <v>3680</v>
      </c>
      <c r="H92" s="708">
        <v>16.899999999999999</v>
      </c>
      <c r="I92" s="708">
        <v>29</v>
      </c>
    </row>
    <row r="93" spans="1:9" ht="15" customHeight="1">
      <c r="A93" s="708" t="s">
        <v>2510</v>
      </c>
      <c r="B93" s="707">
        <v>42.240770462</v>
      </c>
      <c r="C93" s="707">
        <v>80.096503357000003</v>
      </c>
      <c r="D93" s="708">
        <v>6097</v>
      </c>
      <c r="E93" s="708">
        <v>2980</v>
      </c>
      <c r="F93" s="708">
        <v>4840</v>
      </c>
      <c r="G93" s="708">
        <f t="shared" si="1"/>
        <v>4100</v>
      </c>
      <c r="H93" s="708">
        <v>16.7</v>
      </c>
      <c r="I93" s="708">
        <v>281</v>
      </c>
    </row>
    <row r="94" spans="1:9" ht="15" customHeight="1">
      <c r="A94" s="708" t="s">
        <v>2507</v>
      </c>
      <c r="B94" s="707">
        <v>42.216000000000001</v>
      </c>
      <c r="C94" s="707">
        <v>80.956000000000003</v>
      </c>
      <c r="D94" s="708">
        <v>6200</v>
      </c>
      <c r="E94" s="708">
        <v>3212</v>
      </c>
      <c r="F94" s="708">
        <v>4800</v>
      </c>
      <c r="G94" s="708">
        <f t="shared" si="1"/>
        <v>4160</v>
      </c>
      <c r="H94" s="708">
        <v>24.8</v>
      </c>
      <c r="I94" s="708">
        <v>199</v>
      </c>
    </row>
    <row r="95" spans="1:9" ht="15" customHeight="1">
      <c r="A95" s="708" t="s">
        <v>316</v>
      </c>
      <c r="B95" s="707">
        <v>42.155999999999999</v>
      </c>
      <c r="C95" s="707">
        <v>80.334000000000003</v>
      </c>
      <c r="D95" s="708">
        <v>6709</v>
      </c>
      <c r="E95" s="708">
        <v>2692</v>
      </c>
      <c r="F95" s="708">
        <v>5200</v>
      </c>
      <c r="G95" s="708">
        <f t="shared" si="1"/>
        <v>4200</v>
      </c>
      <c r="H95" s="708">
        <v>27.5</v>
      </c>
      <c r="I95" s="708">
        <v>98</v>
      </c>
    </row>
    <row r="96" spans="1:9" ht="15" customHeight="1">
      <c r="A96" s="708" t="s">
        <v>2412</v>
      </c>
      <c r="B96" s="707">
        <v>42.154273338000003</v>
      </c>
      <c r="C96" s="707">
        <v>70.507363014999996</v>
      </c>
      <c r="D96" s="708">
        <v>3957</v>
      </c>
      <c r="E96" s="708">
        <v>3440</v>
      </c>
      <c r="F96" s="708">
        <v>3870</v>
      </c>
      <c r="G96" s="708">
        <f t="shared" si="1"/>
        <v>3700</v>
      </c>
      <c r="H96" s="708">
        <v>15.7</v>
      </c>
      <c r="I96" s="708">
        <v>343</v>
      </c>
    </row>
    <row r="97" spans="1:9" ht="15" customHeight="1">
      <c r="A97" s="708" t="s">
        <v>2429</v>
      </c>
      <c r="B97" s="707">
        <v>42.135650634999998</v>
      </c>
      <c r="C97" s="707">
        <v>71.025115967000005</v>
      </c>
      <c r="D97" s="708">
        <v>4244</v>
      </c>
      <c r="E97" s="708">
        <v>3628</v>
      </c>
      <c r="F97" s="708">
        <v>4080</v>
      </c>
      <c r="G97" s="708">
        <f t="shared" si="1"/>
        <v>3900</v>
      </c>
      <c r="H97" s="708">
        <v>20.8</v>
      </c>
      <c r="I97" s="708">
        <v>338</v>
      </c>
    </row>
    <row r="98" spans="1:9" ht="15" customHeight="1">
      <c r="A98" s="708" t="s">
        <v>2404</v>
      </c>
      <c r="B98" s="707">
        <v>42.081397475000003</v>
      </c>
      <c r="C98" s="707">
        <v>72.077186456999996</v>
      </c>
      <c r="D98" s="708">
        <v>3948</v>
      </c>
      <c r="E98" s="708">
        <v>3204</v>
      </c>
      <c r="F98" s="708">
        <v>3780</v>
      </c>
      <c r="G98" s="708">
        <f t="shared" si="1"/>
        <v>3550</v>
      </c>
      <c r="H98" s="708">
        <v>11.8</v>
      </c>
      <c r="I98" s="708">
        <v>350</v>
      </c>
    </row>
    <row r="99" spans="1:9" ht="15" customHeight="1">
      <c r="A99" s="708" t="s">
        <v>2464</v>
      </c>
      <c r="B99" s="707">
        <v>42.052163698999998</v>
      </c>
      <c r="C99" s="707">
        <v>78.205240435999997</v>
      </c>
      <c r="D99" s="708">
        <v>4553</v>
      </c>
      <c r="E99" s="708">
        <v>3900</v>
      </c>
      <c r="F99" s="708">
        <v>4330</v>
      </c>
      <c r="G99" s="708">
        <f t="shared" si="1"/>
        <v>4160</v>
      </c>
      <c r="H99" s="708">
        <v>8.6</v>
      </c>
      <c r="I99" s="708">
        <v>148</v>
      </c>
    </row>
    <row r="100" spans="1:9" ht="15" customHeight="1">
      <c r="A100" s="708" t="s">
        <v>2477</v>
      </c>
      <c r="B100" s="707">
        <v>42.042999999999999</v>
      </c>
      <c r="C100" s="707">
        <v>80.352000000000004</v>
      </c>
      <c r="D100" s="708">
        <v>6456</v>
      </c>
      <c r="E100" s="708">
        <v>3253</v>
      </c>
      <c r="F100" s="708">
        <v>4550</v>
      </c>
      <c r="G100" s="708">
        <f t="shared" si="1"/>
        <v>4030</v>
      </c>
      <c r="H100" s="708">
        <v>28.6</v>
      </c>
      <c r="I100" s="708">
        <v>155</v>
      </c>
    </row>
    <row r="101" spans="1:9" ht="15" customHeight="1">
      <c r="A101" s="708" t="s">
        <v>2411</v>
      </c>
      <c r="B101" s="707">
        <v>42.009883565999999</v>
      </c>
      <c r="C101" s="707">
        <v>76.374659799</v>
      </c>
      <c r="D101" s="708">
        <v>4025</v>
      </c>
      <c r="E101" s="708">
        <v>3642</v>
      </c>
      <c r="F101" s="708">
        <v>3860</v>
      </c>
      <c r="G101" s="708">
        <f t="shared" si="1"/>
        <v>3770</v>
      </c>
      <c r="H101" s="708">
        <v>18.3</v>
      </c>
      <c r="I101" s="708">
        <v>5</v>
      </c>
    </row>
    <row r="102" spans="1:9" ht="15" customHeight="1">
      <c r="A102" s="708" t="s">
        <v>416</v>
      </c>
      <c r="B102" s="707">
        <v>41.992658585000001</v>
      </c>
      <c r="C102" s="707">
        <v>76.399443911999995</v>
      </c>
      <c r="D102" s="708">
        <v>3977</v>
      </c>
      <c r="E102" s="708">
        <v>3614</v>
      </c>
      <c r="F102" s="708">
        <v>3890</v>
      </c>
      <c r="G102" s="708">
        <f t="shared" si="1"/>
        <v>3780</v>
      </c>
      <c r="H102" s="708">
        <v>21.2</v>
      </c>
      <c r="I102" s="708">
        <v>353</v>
      </c>
    </row>
    <row r="103" spans="1:9" ht="15" customHeight="1">
      <c r="A103" s="708" t="s">
        <v>2414</v>
      </c>
      <c r="B103" s="707">
        <v>41.989945913</v>
      </c>
      <c r="C103" s="707">
        <v>76.421612527999997</v>
      </c>
      <c r="D103" s="708">
        <v>4083</v>
      </c>
      <c r="E103" s="708">
        <v>3660</v>
      </c>
      <c r="F103" s="708">
        <v>3900</v>
      </c>
      <c r="G103" s="708">
        <f t="shared" si="1"/>
        <v>3800</v>
      </c>
      <c r="H103" s="708">
        <v>21.3</v>
      </c>
      <c r="I103" s="708">
        <v>357</v>
      </c>
    </row>
    <row r="104" spans="1:9" ht="15" customHeight="1">
      <c r="A104" s="708" t="s">
        <v>2469</v>
      </c>
      <c r="B104" s="707">
        <v>41.988392965999999</v>
      </c>
      <c r="C104" s="707">
        <v>77.921924955999998</v>
      </c>
      <c r="D104" s="708">
        <v>4765</v>
      </c>
      <c r="E104" s="708">
        <v>3890</v>
      </c>
      <c r="F104" s="708">
        <v>4380</v>
      </c>
      <c r="G104" s="708">
        <f t="shared" si="1"/>
        <v>4180</v>
      </c>
      <c r="H104" s="708">
        <v>12.5</v>
      </c>
      <c r="I104" s="708">
        <v>126</v>
      </c>
    </row>
    <row r="105" spans="1:9" ht="15" customHeight="1">
      <c r="A105" s="708" t="s">
        <v>2435</v>
      </c>
      <c r="B105" s="707">
        <v>41.963303721999999</v>
      </c>
      <c r="C105" s="707">
        <v>77.178311011999995</v>
      </c>
      <c r="D105" s="708">
        <v>4346</v>
      </c>
      <c r="E105" s="708">
        <v>3739</v>
      </c>
      <c r="F105" s="708">
        <v>4140</v>
      </c>
      <c r="G105" s="708">
        <f t="shared" si="1"/>
        <v>3980</v>
      </c>
      <c r="H105" s="708">
        <v>18.100000000000001</v>
      </c>
      <c r="I105" s="708">
        <v>359</v>
      </c>
    </row>
    <row r="106" spans="1:9" ht="15" customHeight="1">
      <c r="A106" s="708" t="s">
        <v>2449</v>
      </c>
      <c r="B106" s="707">
        <v>41.958101399999997</v>
      </c>
      <c r="C106" s="707">
        <v>77.262907132999999</v>
      </c>
      <c r="D106" s="708">
        <v>4447</v>
      </c>
      <c r="E106" s="708">
        <v>3748</v>
      </c>
      <c r="F106" s="708">
        <v>4250</v>
      </c>
      <c r="G106" s="708">
        <f t="shared" si="1"/>
        <v>4050</v>
      </c>
      <c r="H106" s="708">
        <v>12.9</v>
      </c>
      <c r="I106" s="708">
        <v>1</v>
      </c>
    </row>
    <row r="107" spans="1:9" ht="15" customHeight="1">
      <c r="A107" s="708" t="s">
        <v>2459</v>
      </c>
      <c r="B107" s="707">
        <v>41.954452306999997</v>
      </c>
      <c r="C107" s="707">
        <v>77.196606599999996</v>
      </c>
      <c r="D107" s="708">
        <v>4442</v>
      </c>
      <c r="E107" s="708">
        <v>3780</v>
      </c>
      <c r="F107" s="708">
        <v>4300</v>
      </c>
      <c r="G107" s="708">
        <f t="shared" si="1"/>
        <v>4090</v>
      </c>
      <c r="H107" s="708">
        <v>14.8</v>
      </c>
      <c r="I107" s="708">
        <v>27</v>
      </c>
    </row>
    <row r="108" spans="1:9" ht="15" customHeight="1">
      <c r="A108" s="708" t="s">
        <v>399</v>
      </c>
      <c r="B108" s="707">
        <v>41.948011747000002</v>
      </c>
      <c r="C108" s="707">
        <v>77.219791842999996</v>
      </c>
      <c r="D108" s="708">
        <v>4473</v>
      </c>
      <c r="E108" s="708">
        <v>3611</v>
      </c>
      <c r="F108" s="708">
        <v>4280</v>
      </c>
      <c r="G108" s="708">
        <f t="shared" si="1"/>
        <v>4010</v>
      </c>
      <c r="H108" s="708">
        <v>17.3</v>
      </c>
      <c r="I108" s="708">
        <v>350</v>
      </c>
    </row>
    <row r="109" spans="1:9" ht="15" customHeight="1">
      <c r="A109" s="708" t="s">
        <v>2462</v>
      </c>
      <c r="B109" s="707">
        <v>41.928655401</v>
      </c>
      <c r="C109" s="707">
        <v>77.762347645000006</v>
      </c>
      <c r="D109" s="708">
        <v>4511</v>
      </c>
      <c r="E109" s="708">
        <v>3992</v>
      </c>
      <c r="F109" s="708">
        <v>4320</v>
      </c>
      <c r="G109" s="708">
        <f t="shared" si="1"/>
        <v>4190</v>
      </c>
      <c r="H109" s="708">
        <v>11.7</v>
      </c>
      <c r="I109" s="708">
        <v>141</v>
      </c>
    </row>
    <row r="110" spans="1:9" ht="15" customHeight="1">
      <c r="A110" s="708" t="s">
        <v>2456</v>
      </c>
      <c r="B110" s="707">
        <v>41.915648148999999</v>
      </c>
      <c r="C110" s="707">
        <v>77.719092900000007</v>
      </c>
      <c r="D110" s="708">
        <v>4543</v>
      </c>
      <c r="E110" s="708">
        <v>4040</v>
      </c>
      <c r="F110" s="708">
        <v>4280</v>
      </c>
      <c r="G110" s="708">
        <f t="shared" si="1"/>
        <v>4180</v>
      </c>
      <c r="H110" s="708">
        <v>15.6</v>
      </c>
      <c r="I110" s="708">
        <v>217</v>
      </c>
    </row>
    <row r="111" spans="1:9" ht="15" customHeight="1">
      <c r="A111" s="708" t="s">
        <v>2473</v>
      </c>
      <c r="B111" s="707">
        <v>41.901176452999998</v>
      </c>
      <c r="C111" s="707">
        <v>78.305572510000005</v>
      </c>
      <c r="D111" s="708">
        <v>4898</v>
      </c>
      <c r="E111" s="708">
        <v>3732</v>
      </c>
      <c r="F111" s="708">
        <v>4450</v>
      </c>
      <c r="G111" s="708">
        <f t="shared" si="1"/>
        <v>4160</v>
      </c>
      <c r="H111" s="708">
        <v>11.5</v>
      </c>
      <c r="I111" s="708">
        <v>323</v>
      </c>
    </row>
    <row r="112" spans="1:9" ht="15" customHeight="1">
      <c r="A112" s="708" t="s">
        <v>373</v>
      </c>
      <c r="B112" s="707">
        <v>41.875546784999997</v>
      </c>
      <c r="C112" s="707">
        <v>77.694677881000004</v>
      </c>
      <c r="D112" s="708">
        <v>4323</v>
      </c>
      <c r="E112" s="708">
        <v>3864</v>
      </c>
      <c r="F112" s="708">
        <v>4230</v>
      </c>
      <c r="G112" s="708">
        <f t="shared" si="1"/>
        <v>4080</v>
      </c>
      <c r="H112" s="708">
        <v>20.6</v>
      </c>
      <c r="I112" s="708">
        <v>12</v>
      </c>
    </row>
    <row r="113" spans="1:9" ht="15" customHeight="1">
      <c r="A113" s="708" t="s">
        <v>2486</v>
      </c>
      <c r="B113" s="707">
        <v>41.845624596999997</v>
      </c>
      <c r="C113" s="707">
        <v>78.367017469999993</v>
      </c>
      <c r="D113" s="708">
        <v>4929</v>
      </c>
      <c r="E113" s="708">
        <v>4050</v>
      </c>
      <c r="F113" s="708">
        <v>4650</v>
      </c>
      <c r="G113" s="708">
        <f t="shared" si="1"/>
        <v>4410</v>
      </c>
      <c r="H113" s="708">
        <v>14.9</v>
      </c>
      <c r="I113" s="708">
        <v>141</v>
      </c>
    </row>
    <row r="114" spans="1:9" ht="15" customHeight="1">
      <c r="A114" s="708" t="s">
        <v>2474</v>
      </c>
      <c r="B114" s="707">
        <v>41.798496245999999</v>
      </c>
      <c r="C114" s="707">
        <v>78.291427612000007</v>
      </c>
      <c r="D114" s="708">
        <v>4953</v>
      </c>
      <c r="E114" s="708">
        <v>3798</v>
      </c>
      <c r="F114" s="708">
        <v>4490</v>
      </c>
      <c r="G114" s="708">
        <f t="shared" si="1"/>
        <v>4210</v>
      </c>
      <c r="H114" s="708">
        <v>15.6</v>
      </c>
      <c r="I114" s="708">
        <v>66</v>
      </c>
    </row>
    <row r="115" spans="1:9" ht="15" customHeight="1">
      <c r="A115" s="708" t="s">
        <v>383</v>
      </c>
      <c r="B115" s="707">
        <v>41.793219401999998</v>
      </c>
      <c r="C115" s="707">
        <v>78.163760074999999</v>
      </c>
      <c r="D115" s="708">
        <v>4676</v>
      </c>
      <c r="E115" s="708">
        <v>3830</v>
      </c>
      <c r="F115" s="708">
        <v>4500</v>
      </c>
      <c r="G115" s="708">
        <f t="shared" si="1"/>
        <v>4230</v>
      </c>
      <c r="H115" s="708">
        <v>13.7</v>
      </c>
      <c r="I115" s="708">
        <v>324</v>
      </c>
    </row>
    <row r="116" spans="1:9" ht="15" customHeight="1">
      <c r="A116" s="708" t="s">
        <v>2463</v>
      </c>
      <c r="B116" s="707">
        <v>41.787208559</v>
      </c>
      <c r="C116" s="707">
        <v>78.140538808000002</v>
      </c>
      <c r="D116" s="708">
        <v>4565</v>
      </c>
      <c r="E116" s="708">
        <v>3874</v>
      </c>
      <c r="F116" s="708">
        <v>4320</v>
      </c>
      <c r="G116" s="708">
        <f t="shared" si="1"/>
        <v>4140</v>
      </c>
      <c r="H116" s="708">
        <v>15.5</v>
      </c>
      <c r="I116" s="708">
        <v>346</v>
      </c>
    </row>
    <row r="117" spans="1:9" ht="15" customHeight="1">
      <c r="A117" s="708" t="s">
        <v>2441</v>
      </c>
      <c r="B117" s="707">
        <v>41.634967322999998</v>
      </c>
      <c r="C117" s="707">
        <v>76.235392382000001</v>
      </c>
      <c r="D117" s="708">
        <v>4406</v>
      </c>
      <c r="E117" s="708">
        <v>3719</v>
      </c>
      <c r="F117" s="708">
        <v>4170</v>
      </c>
      <c r="G117" s="708">
        <f t="shared" si="1"/>
        <v>3990</v>
      </c>
      <c r="H117" s="708">
        <v>17.7</v>
      </c>
      <c r="I117" s="708">
        <v>360</v>
      </c>
    </row>
    <row r="118" spans="1:9" ht="15" customHeight="1">
      <c r="A118" s="708" t="s">
        <v>2434</v>
      </c>
      <c r="B118" s="707">
        <v>41.633112531999998</v>
      </c>
      <c r="C118" s="707">
        <v>76.328611574999996</v>
      </c>
      <c r="D118" s="708">
        <v>4250</v>
      </c>
      <c r="E118" s="708">
        <v>3719</v>
      </c>
      <c r="F118" s="708">
        <v>4130</v>
      </c>
      <c r="G118" s="708">
        <f t="shared" si="1"/>
        <v>3970</v>
      </c>
      <c r="H118" s="708">
        <v>11.8</v>
      </c>
      <c r="I118" s="708">
        <v>22</v>
      </c>
    </row>
    <row r="119" spans="1:9" ht="15" customHeight="1">
      <c r="A119" s="708" t="s">
        <v>2438</v>
      </c>
      <c r="B119" s="707">
        <v>41.628558400999999</v>
      </c>
      <c r="C119" s="707">
        <v>76.255720018999995</v>
      </c>
      <c r="D119" s="708">
        <v>4410</v>
      </c>
      <c r="E119" s="708">
        <v>3717</v>
      </c>
      <c r="F119" s="708">
        <v>4150</v>
      </c>
      <c r="G119" s="708">
        <f t="shared" si="1"/>
        <v>3980</v>
      </c>
      <c r="H119" s="708">
        <v>14.8</v>
      </c>
      <c r="I119" s="708">
        <v>19</v>
      </c>
    </row>
    <row r="120" spans="1:9" ht="15" customHeight="1">
      <c r="A120" s="708" t="s">
        <v>2439</v>
      </c>
      <c r="B120" s="707">
        <v>41.625704431000003</v>
      </c>
      <c r="C120" s="707">
        <v>76.353988705000006</v>
      </c>
      <c r="D120" s="708">
        <v>4302</v>
      </c>
      <c r="E120" s="708">
        <v>3721</v>
      </c>
      <c r="F120" s="708">
        <v>4150</v>
      </c>
      <c r="G120" s="708">
        <f t="shared" si="1"/>
        <v>3980</v>
      </c>
      <c r="H120" s="708">
        <v>14.6</v>
      </c>
      <c r="I120" s="708">
        <v>30</v>
      </c>
    </row>
    <row r="121" spans="1:9" ht="15" customHeight="1">
      <c r="A121" s="708" t="s">
        <v>2523</v>
      </c>
      <c r="B121" s="707">
        <v>41.052613485999998</v>
      </c>
      <c r="C121" s="707">
        <v>77.321419754999994</v>
      </c>
      <c r="D121" s="708">
        <v>5537</v>
      </c>
      <c r="E121" s="708">
        <v>3862</v>
      </c>
      <c r="F121" s="708">
        <v>5000</v>
      </c>
      <c r="G121" s="708">
        <f t="shared" si="1"/>
        <v>4540</v>
      </c>
      <c r="H121" s="708">
        <v>18.100000000000001</v>
      </c>
      <c r="I121" s="708">
        <v>359</v>
      </c>
    </row>
    <row r="122" spans="1:9" ht="15" customHeight="1">
      <c r="A122" s="708" t="s">
        <v>2487</v>
      </c>
      <c r="B122" s="707">
        <v>41.050708350000001</v>
      </c>
      <c r="C122" s="707">
        <v>77.461638121999997</v>
      </c>
      <c r="D122" s="708">
        <v>5122</v>
      </c>
      <c r="E122" s="708">
        <v>3821</v>
      </c>
      <c r="F122" s="708">
        <v>4670</v>
      </c>
      <c r="G122" s="708">
        <f t="shared" si="1"/>
        <v>4330</v>
      </c>
      <c r="H122" s="708">
        <v>13.9</v>
      </c>
      <c r="I122" s="708">
        <v>2</v>
      </c>
    </row>
    <row r="123" spans="1:9" ht="15" customHeight="1">
      <c r="A123" s="708" t="s">
        <v>2431</v>
      </c>
      <c r="B123" s="707">
        <v>41.023782304000001</v>
      </c>
      <c r="C123" s="707">
        <v>75.906810101000005</v>
      </c>
      <c r="D123" s="708">
        <v>4445</v>
      </c>
      <c r="E123" s="708">
        <v>3694</v>
      </c>
      <c r="F123" s="708">
        <v>4110</v>
      </c>
      <c r="G123" s="708">
        <f t="shared" si="1"/>
        <v>3940</v>
      </c>
      <c r="H123" s="708">
        <v>26.6</v>
      </c>
      <c r="I123" s="708">
        <v>11</v>
      </c>
    </row>
    <row r="124" spans="1:9" ht="15" customHeight="1">
      <c r="A124" s="708" t="s">
        <v>2461</v>
      </c>
      <c r="B124" s="707">
        <v>41.009906166999997</v>
      </c>
      <c r="C124" s="707">
        <v>75.912692313999997</v>
      </c>
      <c r="D124" s="708">
        <v>4591</v>
      </c>
      <c r="E124" s="708">
        <v>3992</v>
      </c>
      <c r="F124" s="708">
        <v>4310</v>
      </c>
      <c r="G124" s="708">
        <f t="shared" si="1"/>
        <v>4180</v>
      </c>
      <c r="H124" s="708">
        <v>14.9</v>
      </c>
      <c r="I124" s="708">
        <v>173</v>
      </c>
    </row>
    <row r="125" spans="1:9" ht="15" customHeight="1">
      <c r="A125" s="708" t="s">
        <v>2491</v>
      </c>
      <c r="B125" s="707">
        <v>40.997999999999998</v>
      </c>
      <c r="C125" s="707">
        <v>77.325000000000003</v>
      </c>
      <c r="D125" s="708">
        <v>5468</v>
      </c>
      <c r="E125" s="708">
        <v>4127</v>
      </c>
      <c r="F125" s="708">
        <v>4690</v>
      </c>
      <c r="G125" s="708">
        <f t="shared" si="1"/>
        <v>4460</v>
      </c>
      <c r="H125" s="708">
        <v>16.8</v>
      </c>
      <c r="I125" s="708">
        <v>163</v>
      </c>
    </row>
    <row r="126" spans="1:9" ht="15" customHeight="1">
      <c r="A126" s="708" t="s">
        <v>2497</v>
      </c>
      <c r="B126" s="707">
        <v>40.997999999999998</v>
      </c>
      <c r="C126" s="707">
        <v>77.45</v>
      </c>
      <c r="D126" s="708">
        <v>5595</v>
      </c>
      <c r="E126" s="708">
        <v>3760</v>
      </c>
      <c r="F126" s="708">
        <v>4740</v>
      </c>
      <c r="G126" s="708">
        <f t="shared" si="1"/>
        <v>4350</v>
      </c>
      <c r="H126" s="708">
        <v>19</v>
      </c>
      <c r="I126" s="708">
        <v>232</v>
      </c>
    </row>
    <row r="127" spans="1:9" ht="15" customHeight="1">
      <c r="A127" s="708" t="s">
        <v>2450</v>
      </c>
      <c r="B127" s="707">
        <v>40.905636756</v>
      </c>
      <c r="C127" s="707">
        <v>74.637883287999998</v>
      </c>
      <c r="D127" s="708">
        <v>4497</v>
      </c>
      <c r="E127" s="708">
        <v>3908</v>
      </c>
      <c r="F127" s="708">
        <v>4250</v>
      </c>
      <c r="G127" s="708">
        <f t="shared" si="1"/>
        <v>4110</v>
      </c>
      <c r="H127" s="708">
        <v>29.1</v>
      </c>
      <c r="I127" s="708">
        <v>28</v>
      </c>
    </row>
    <row r="128" spans="1:9" ht="15" customHeight="1">
      <c r="A128" s="708" t="s">
        <v>2465</v>
      </c>
      <c r="B128" s="707">
        <v>40.901884250999998</v>
      </c>
      <c r="C128" s="707">
        <v>74.647536681000005</v>
      </c>
      <c r="D128" s="708">
        <v>4535</v>
      </c>
      <c r="E128" s="708">
        <v>3860</v>
      </c>
      <c r="F128" s="708">
        <v>4330</v>
      </c>
      <c r="G128" s="708">
        <f t="shared" si="1"/>
        <v>4140</v>
      </c>
      <c r="H128" s="708">
        <v>30.1</v>
      </c>
      <c r="I128" s="708">
        <v>8</v>
      </c>
    </row>
    <row r="129" spans="1:9" ht="15" customHeight="1">
      <c r="A129" s="708" t="s">
        <v>2436</v>
      </c>
      <c r="B129" s="707">
        <v>40.697853119000001</v>
      </c>
      <c r="C129" s="707">
        <v>74.121376213000005</v>
      </c>
      <c r="D129" s="708">
        <v>4245</v>
      </c>
      <c r="E129" s="708">
        <v>3888</v>
      </c>
      <c r="F129" s="708">
        <v>4140</v>
      </c>
      <c r="G129" s="708">
        <f t="shared" si="1"/>
        <v>4040</v>
      </c>
      <c r="H129" s="708">
        <v>18.7</v>
      </c>
      <c r="I129" s="708">
        <v>47</v>
      </c>
    </row>
    <row r="130" spans="1:9" ht="15" customHeight="1">
      <c r="A130" s="708" t="s">
        <v>2471</v>
      </c>
      <c r="B130" s="707">
        <v>40.695022721999997</v>
      </c>
      <c r="C130" s="707">
        <v>74.379686673999998</v>
      </c>
      <c r="D130" s="708">
        <v>4741</v>
      </c>
      <c r="E130" s="708">
        <v>3520</v>
      </c>
      <c r="F130" s="708">
        <v>4390</v>
      </c>
      <c r="G130" s="708">
        <f t="shared" si="1"/>
        <v>4040</v>
      </c>
      <c r="H130" s="708">
        <v>18.8</v>
      </c>
      <c r="I130" s="708">
        <v>64</v>
      </c>
    </row>
    <row r="131" spans="1:9" ht="15" customHeight="1">
      <c r="A131" s="708" t="s">
        <v>2443</v>
      </c>
      <c r="B131" s="707">
        <v>40.672386437</v>
      </c>
      <c r="C131" s="707">
        <v>74.422396000000006</v>
      </c>
      <c r="D131" s="708">
        <v>4601</v>
      </c>
      <c r="E131" s="708">
        <v>3740</v>
      </c>
      <c r="F131" s="708">
        <v>4190</v>
      </c>
      <c r="G131" s="708">
        <f t="shared" si="1"/>
        <v>4010</v>
      </c>
      <c r="H131" s="708">
        <v>17.600000000000001</v>
      </c>
      <c r="I131" s="708">
        <v>54</v>
      </c>
    </row>
    <row r="132" spans="1:9" ht="15" customHeight="1">
      <c r="A132" s="708" t="s">
        <v>2455</v>
      </c>
      <c r="B132" s="707">
        <v>40.127795292000002</v>
      </c>
      <c r="C132" s="707">
        <v>73.798092675000007</v>
      </c>
      <c r="D132" s="708">
        <v>4365</v>
      </c>
      <c r="E132" s="708">
        <v>3922</v>
      </c>
      <c r="F132" s="708">
        <v>4270</v>
      </c>
      <c r="G132" s="708">
        <f t="shared" si="1"/>
        <v>4130</v>
      </c>
      <c r="H132" s="708">
        <v>18.2</v>
      </c>
      <c r="I132" s="708">
        <v>39</v>
      </c>
    </row>
    <row r="133" spans="1:9" ht="15" customHeight="1">
      <c r="A133" s="708" t="s">
        <v>2478</v>
      </c>
      <c r="B133" s="707">
        <v>40.045999999999999</v>
      </c>
      <c r="C133" s="707">
        <v>74.846000000000004</v>
      </c>
      <c r="D133" s="708">
        <v>4841</v>
      </c>
      <c r="E133" s="708">
        <v>3890</v>
      </c>
      <c r="F133" s="708">
        <v>4550</v>
      </c>
      <c r="G133" s="708">
        <f t="shared" si="1"/>
        <v>4290</v>
      </c>
      <c r="H133" s="708">
        <v>23.3</v>
      </c>
      <c r="I133" s="708">
        <v>11</v>
      </c>
    </row>
    <row r="134" spans="1:9" ht="15" customHeight="1">
      <c r="A134" s="708" t="s">
        <v>2492</v>
      </c>
      <c r="B134" s="707">
        <v>40.031999999999996</v>
      </c>
      <c r="C134" s="707">
        <v>74.83</v>
      </c>
      <c r="D134" s="708">
        <v>4826</v>
      </c>
      <c r="E134" s="708">
        <v>4340</v>
      </c>
      <c r="F134" s="708">
        <v>4690</v>
      </c>
      <c r="G134" s="708">
        <f t="shared" si="1"/>
        <v>4550</v>
      </c>
      <c r="H134" s="708">
        <v>17.2</v>
      </c>
      <c r="I134" s="708">
        <v>174</v>
      </c>
    </row>
    <row r="135" spans="1:9" ht="15" customHeight="1">
      <c r="A135" s="708" t="s">
        <v>2467</v>
      </c>
      <c r="B135" s="707">
        <v>39.891792879999997</v>
      </c>
      <c r="C135" s="707">
        <v>73.186401610000004</v>
      </c>
      <c r="D135" s="708">
        <v>4461</v>
      </c>
      <c r="E135" s="708">
        <v>3879</v>
      </c>
      <c r="F135" s="708">
        <v>4350</v>
      </c>
      <c r="G135" s="708">
        <f t="shared" si="1"/>
        <v>4160</v>
      </c>
      <c r="H135" s="708">
        <v>16.100000000000001</v>
      </c>
      <c r="I135" s="708">
        <v>353</v>
      </c>
    </row>
    <row r="136" spans="1:9" ht="15" customHeight="1">
      <c r="A136" s="708" t="s">
        <v>2468</v>
      </c>
      <c r="B136" s="707">
        <v>39.890378652999999</v>
      </c>
      <c r="C136" s="707">
        <v>73.174960483999996</v>
      </c>
      <c r="D136" s="708">
        <v>4458</v>
      </c>
      <c r="E136" s="708">
        <v>3932</v>
      </c>
      <c r="F136" s="708">
        <v>4350</v>
      </c>
      <c r="G136" s="708">
        <f t="shared" ref="G136:G199" si="2">ROUND(E136+(F136-E136)*0.6,-1)</f>
        <v>4180</v>
      </c>
      <c r="H136" s="708">
        <v>18.600000000000001</v>
      </c>
      <c r="I136" s="708">
        <v>7</v>
      </c>
    </row>
    <row r="137" spans="1:9" ht="15" customHeight="1">
      <c r="A137" s="708" t="s">
        <v>2537</v>
      </c>
      <c r="B137" s="707">
        <v>39.555999999999997</v>
      </c>
      <c r="C137" s="707">
        <v>96.317999999999998</v>
      </c>
      <c r="D137" s="708">
        <v>5151</v>
      </c>
      <c r="E137" s="708">
        <v>4347</v>
      </c>
      <c r="F137" s="708">
        <v>5055</v>
      </c>
      <c r="G137" s="708">
        <f t="shared" si="2"/>
        <v>4770</v>
      </c>
      <c r="H137" s="708">
        <v>22.1</v>
      </c>
      <c r="I137" s="708">
        <v>345</v>
      </c>
    </row>
    <row r="138" spans="1:9" ht="15" customHeight="1">
      <c r="A138" s="708" t="s">
        <v>2548</v>
      </c>
      <c r="B138" s="707">
        <v>39.545940000000002</v>
      </c>
      <c r="C138" s="707">
        <v>96.322969999999998</v>
      </c>
      <c r="D138" s="708">
        <v>5288</v>
      </c>
      <c r="E138" s="708">
        <v>4857</v>
      </c>
      <c r="F138" s="708">
        <v>5100</v>
      </c>
      <c r="G138" s="708">
        <f t="shared" si="2"/>
        <v>5000</v>
      </c>
      <c r="H138" s="711">
        <v>19</v>
      </c>
      <c r="I138" s="708">
        <v>131</v>
      </c>
    </row>
    <row r="139" spans="1:9" ht="15" customHeight="1">
      <c r="A139" s="708" t="s">
        <v>2518</v>
      </c>
      <c r="B139" s="707">
        <v>39.533999999999999</v>
      </c>
      <c r="C139" s="707">
        <v>96.331999999999994</v>
      </c>
      <c r="D139" s="708">
        <v>5142</v>
      </c>
      <c r="E139" s="708">
        <v>4552</v>
      </c>
      <c r="F139" s="708">
        <v>4970</v>
      </c>
      <c r="G139" s="708">
        <f t="shared" si="2"/>
        <v>4800</v>
      </c>
      <c r="H139" s="708">
        <v>18</v>
      </c>
      <c r="I139" s="708">
        <v>40</v>
      </c>
    </row>
    <row r="140" spans="1:9" ht="15" customHeight="1">
      <c r="A140" s="708" t="s">
        <v>2502</v>
      </c>
      <c r="B140" s="707">
        <v>39.488</v>
      </c>
      <c r="C140" s="707">
        <v>97.481999999999999</v>
      </c>
      <c r="D140" s="708">
        <v>4857</v>
      </c>
      <c r="E140" s="708">
        <v>4374</v>
      </c>
      <c r="F140" s="708">
        <v>4770</v>
      </c>
      <c r="G140" s="708">
        <f t="shared" si="2"/>
        <v>4610</v>
      </c>
      <c r="H140" s="708">
        <v>21.6</v>
      </c>
      <c r="I140" s="708">
        <v>345</v>
      </c>
    </row>
    <row r="141" spans="1:9" ht="15" customHeight="1">
      <c r="A141" s="708" t="s">
        <v>2512</v>
      </c>
      <c r="B141" s="707">
        <v>39.468000000000004</v>
      </c>
      <c r="C141" s="707">
        <v>97.385000000000005</v>
      </c>
      <c r="D141" s="708">
        <v>4924</v>
      </c>
      <c r="E141" s="708">
        <v>4345</v>
      </c>
      <c r="F141" s="708">
        <v>4850</v>
      </c>
      <c r="G141" s="708">
        <f t="shared" si="2"/>
        <v>4650</v>
      </c>
      <c r="H141" s="708">
        <v>24.9</v>
      </c>
      <c r="I141" s="708">
        <v>10</v>
      </c>
    </row>
    <row r="142" spans="1:9" ht="15" customHeight="1">
      <c r="A142" s="708" t="s">
        <v>2620</v>
      </c>
      <c r="B142" s="707">
        <v>39.463999999999999</v>
      </c>
      <c r="C142" s="707">
        <v>96.665999999999997</v>
      </c>
      <c r="D142" s="708">
        <v>5401</v>
      </c>
      <c r="E142" s="708">
        <v>4300</v>
      </c>
      <c r="F142" s="708">
        <v>5310</v>
      </c>
      <c r="G142" s="708">
        <f t="shared" si="2"/>
        <v>4910</v>
      </c>
      <c r="H142" s="708">
        <v>22.7</v>
      </c>
      <c r="I142" s="708">
        <v>25</v>
      </c>
    </row>
    <row r="143" spans="1:9" ht="15" customHeight="1">
      <c r="A143" s="708" t="s">
        <v>2505</v>
      </c>
      <c r="B143" s="707">
        <v>39.460999999999999</v>
      </c>
      <c r="C143" s="707">
        <v>97.471000000000004</v>
      </c>
      <c r="D143" s="708">
        <v>4978</v>
      </c>
      <c r="E143" s="708">
        <v>4514</v>
      </c>
      <c r="F143" s="708">
        <v>4790</v>
      </c>
      <c r="G143" s="708">
        <f t="shared" si="2"/>
        <v>4680</v>
      </c>
      <c r="H143" s="708">
        <v>29.3</v>
      </c>
      <c r="I143" s="708">
        <v>334</v>
      </c>
    </row>
    <row r="144" spans="1:9" ht="15" customHeight="1">
      <c r="A144" s="708" t="s">
        <v>2625</v>
      </c>
      <c r="B144" s="707">
        <v>39.457000000000001</v>
      </c>
      <c r="C144" s="707">
        <v>96.647000000000006</v>
      </c>
      <c r="D144" s="708">
        <v>5442</v>
      </c>
      <c r="E144" s="708">
        <v>4352</v>
      </c>
      <c r="F144" s="708">
        <v>5330</v>
      </c>
      <c r="G144" s="708">
        <f t="shared" si="2"/>
        <v>4940</v>
      </c>
      <c r="H144" s="708">
        <v>20</v>
      </c>
      <c r="I144" s="708">
        <v>308</v>
      </c>
    </row>
    <row r="145" spans="1:9" ht="15" customHeight="1">
      <c r="A145" s="708" t="s">
        <v>2503</v>
      </c>
      <c r="B145" s="707">
        <v>39.454999999999998</v>
      </c>
      <c r="C145" s="707">
        <v>97.378</v>
      </c>
      <c r="D145" s="708">
        <v>4983</v>
      </c>
      <c r="E145" s="708">
        <v>4378</v>
      </c>
      <c r="F145" s="708">
        <v>4770</v>
      </c>
      <c r="G145" s="708">
        <f t="shared" si="2"/>
        <v>4610</v>
      </c>
      <c r="H145" s="708">
        <v>23.8</v>
      </c>
      <c r="I145" s="708">
        <v>353</v>
      </c>
    </row>
    <row r="146" spans="1:9" ht="15" customHeight="1">
      <c r="A146" s="708" t="s">
        <v>2513</v>
      </c>
      <c r="B146" s="707">
        <v>39.451000000000001</v>
      </c>
      <c r="C146" s="707">
        <v>97.527000000000001</v>
      </c>
      <c r="D146" s="708">
        <v>4959</v>
      </c>
      <c r="E146" s="708">
        <v>4366</v>
      </c>
      <c r="F146" s="708">
        <v>4890</v>
      </c>
      <c r="G146" s="708">
        <f t="shared" si="2"/>
        <v>4680</v>
      </c>
      <c r="H146" s="708">
        <v>29.2</v>
      </c>
      <c r="I146" s="708">
        <v>5</v>
      </c>
    </row>
    <row r="147" spans="1:9" ht="15" customHeight="1">
      <c r="A147" s="708" t="s">
        <v>2585</v>
      </c>
      <c r="B147" s="707">
        <v>39.436</v>
      </c>
      <c r="C147" s="707">
        <v>96.543999999999997</v>
      </c>
      <c r="D147" s="708">
        <v>5439</v>
      </c>
      <c r="E147" s="708">
        <v>4282</v>
      </c>
      <c r="F147" s="708">
        <v>5220</v>
      </c>
      <c r="G147" s="708">
        <f t="shared" si="2"/>
        <v>4840</v>
      </c>
      <c r="H147" s="708">
        <v>12.6</v>
      </c>
      <c r="I147" s="708">
        <v>358</v>
      </c>
    </row>
    <row r="148" spans="1:9" ht="15" customHeight="1">
      <c r="A148" s="708" t="s">
        <v>2588</v>
      </c>
      <c r="B148" s="707">
        <v>39.402000000000001</v>
      </c>
      <c r="C148" s="707">
        <v>96.58</v>
      </c>
      <c r="D148" s="708">
        <v>5420</v>
      </c>
      <c r="E148" s="708">
        <v>4501</v>
      </c>
      <c r="F148" s="708">
        <v>5230</v>
      </c>
      <c r="G148" s="708">
        <f t="shared" si="2"/>
        <v>4940</v>
      </c>
      <c r="H148" s="708">
        <v>15.2</v>
      </c>
      <c r="I148" s="708">
        <v>93</v>
      </c>
    </row>
    <row r="149" spans="1:9" ht="15" customHeight="1">
      <c r="A149" s="708" t="s">
        <v>2525</v>
      </c>
      <c r="B149" s="707">
        <v>39.380000000000003</v>
      </c>
      <c r="C149" s="707">
        <v>98.191999999999993</v>
      </c>
      <c r="D149" s="708">
        <v>5261</v>
      </c>
      <c r="E149" s="708">
        <v>4244</v>
      </c>
      <c r="F149" s="708">
        <v>5010</v>
      </c>
      <c r="G149" s="708">
        <f t="shared" si="2"/>
        <v>4700</v>
      </c>
      <c r="H149" s="708">
        <v>19.899999999999999</v>
      </c>
      <c r="I149" s="708">
        <v>10</v>
      </c>
    </row>
    <row r="150" spans="1:9" ht="15" customHeight="1">
      <c r="A150" s="708" t="s">
        <v>2601</v>
      </c>
      <c r="B150" s="707">
        <v>39.307000000000002</v>
      </c>
      <c r="C150" s="707">
        <v>93.725999999999999</v>
      </c>
      <c r="D150" s="708">
        <v>5386</v>
      </c>
      <c r="E150" s="708">
        <v>4633</v>
      </c>
      <c r="F150" s="708">
        <v>5275</v>
      </c>
      <c r="G150" s="708">
        <f t="shared" si="2"/>
        <v>5020</v>
      </c>
      <c r="H150" s="708">
        <v>17.600000000000001</v>
      </c>
      <c r="I150" s="708">
        <v>354</v>
      </c>
    </row>
    <row r="151" spans="1:9" ht="15" customHeight="1">
      <c r="A151" s="708" t="s">
        <v>445</v>
      </c>
      <c r="B151" s="707">
        <v>39.305</v>
      </c>
      <c r="C151" s="707">
        <v>93.744</v>
      </c>
      <c r="D151" s="708">
        <v>5494</v>
      </c>
      <c r="E151" s="708">
        <v>4467</v>
      </c>
      <c r="F151" s="708">
        <v>5390</v>
      </c>
      <c r="G151" s="708">
        <f t="shared" si="2"/>
        <v>5020</v>
      </c>
      <c r="H151" s="708">
        <v>30</v>
      </c>
      <c r="I151" s="708">
        <v>3</v>
      </c>
    </row>
    <row r="152" spans="1:9" ht="15" customHeight="1">
      <c r="A152" s="708" t="s">
        <v>2704</v>
      </c>
      <c r="B152" s="707">
        <v>39.271999999999998</v>
      </c>
      <c r="C152" s="707">
        <v>93.622</v>
      </c>
      <c r="D152" s="708">
        <v>5751</v>
      </c>
      <c r="E152" s="708">
        <v>4513</v>
      </c>
      <c r="F152" s="708">
        <v>5590</v>
      </c>
      <c r="G152" s="708">
        <f t="shared" si="2"/>
        <v>5160</v>
      </c>
      <c r="H152" s="708">
        <v>23.4</v>
      </c>
      <c r="I152" s="708">
        <v>5</v>
      </c>
    </row>
    <row r="153" spans="1:9" ht="15" customHeight="1">
      <c r="A153" s="708" t="s">
        <v>2687</v>
      </c>
      <c r="B153" s="707">
        <v>39.268999999999998</v>
      </c>
      <c r="C153" s="707">
        <v>93.662999999999997</v>
      </c>
      <c r="D153" s="708">
        <v>5695</v>
      </c>
      <c r="E153" s="708">
        <v>4648</v>
      </c>
      <c r="F153" s="708">
        <v>5530</v>
      </c>
      <c r="G153" s="708">
        <f t="shared" si="2"/>
        <v>5180</v>
      </c>
      <c r="H153" s="708">
        <v>22.4</v>
      </c>
      <c r="I153" s="708">
        <v>8</v>
      </c>
    </row>
    <row r="154" spans="1:9" ht="15" customHeight="1">
      <c r="A154" s="708" t="s">
        <v>2540</v>
      </c>
      <c r="B154" s="707">
        <v>39.26</v>
      </c>
      <c r="C154" s="707">
        <v>74.448999999999998</v>
      </c>
      <c r="D154" s="708">
        <v>5804</v>
      </c>
      <c r="E154" s="708">
        <v>3829</v>
      </c>
      <c r="F154" s="708">
        <v>5070</v>
      </c>
      <c r="G154" s="708">
        <f t="shared" si="2"/>
        <v>4570</v>
      </c>
      <c r="H154" s="708">
        <v>26.2</v>
      </c>
      <c r="I154" s="708">
        <v>25</v>
      </c>
    </row>
    <row r="155" spans="1:9" ht="15" customHeight="1">
      <c r="A155" s="708" t="s">
        <v>2720</v>
      </c>
      <c r="B155" s="707">
        <v>39.256</v>
      </c>
      <c r="C155" s="707">
        <v>93.614999999999995</v>
      </c>
      <c r="D155" s="708">
        <v>5758</v>
      </c>
      <c r="E155" s="708">
        <v>5048</v>
      </c>
      <c r="F155" s="708">
        <v>5630</v>
      </c>
      <c r="G155" s="708">
        <f t="shared" si="2"/>
        <v>5400</v>
      </c>
      <c r="H155" s="708">
        <v>22.4</v>
      </c>
      <c r="I155" s="708">
        <v>176</v>
      </c>
    </row>
    <row r="156" spans="1:9" ht="15" customHeight="1">
      <c r="A156" s="708" t="s">
        <v>2709</v>
      </c>
      <c r="B156" s="707">
        <v>39.255000000000003</v>
      </c>
      <c r="C156" s="707">
        <v>93.659000000000006</v>
      </c>
      <c r="D156" s="708">
        <v>5685</v>
      </c>
      <c r="E156" s="708">
        <v>5173</v>
      </c>
      <c r="F156" s="708">
        <v>5595</v>
      </c>
      <c r="G156" s="708">
        <f t="shared" si="2"/>
        <v>5430</v>
      </c>
      <c r="H156" s="708">
        <v>22.9</v>
      </c>
      <c r="I156" s="708">
        <v>194</v>
      </c>
    </row>
    <row r="157" spans="1:9" ht="15" customHeight="1">
      <c r="A157" s="708" t="s">
        <v>2526</v>
      </c>
      <c r="B157" s="707">
        <v>39.247999999999998</v>
      </c>
      <c r="C157" s="707">
        <v>98.206000000000003</v>
      </c>
      <c r="D157" s="708">
        <v>5237</v>
      </c>
      <c r="E157" s="708">
        <v>4244</v>
      </c>
      <c r="F157" s="708">
        <v>5010</v>
      </c>
      <c r="G157" s="708">
        <f t="shared" si="2"/>
        <v>4700</v>
      </c>
      <c r="H157" s="708">
        <v>22.3</v>
      </c>
      <c r="I157" s="708">
        <v>355</v>
      </c>
    </row>
    <row r="158" spans="1:9" ht="15" customHeight="1">
      <c r="A158" s="708" t="s">
        <v>2527</v>
      </c>
      <c r="B158" s="707">
        <v>39.237000000000002</v>
      </c>
      <c r="C158" s="707">
        <v>97.754999999999995</v>
      </c>
      <c r="D158" s="708">
        <v>5113</v>
      </c>
      <c r="E158" s="708">
        <v>4317</v>
      </c>
      <c r="F158" s="708">
        <v>5010</v>
      </c>
      <c r="G158" s="708">
        <f t="shared" si="2"/>
        <v>4730</v>
      </c>
      <c r="H158" s="708">
        <v>19.2</v>
      </c>
      <c r="I158" s="708">
        <v>2</v>
      </c>
    </row>
    <row r="159" spans="1:9" ht="15" customHeight="1">
      <c r="A159" s="708" t="s">
        <v>2666</v>
      </c>
      <c r="B159" s="707">
        <v>39.234999999999999</v>
      </c>
      <c r="C159" s="707">
        <v>74.472999999999999</v>
      </c>
      <c r="D159" s="708">
        <v>5754</v>
      </c>
      <c r="E159" s="708">
        <v>4829</v>
      </c>
      <c r="F159" s="708">
        <v>5450</v>
      </c>
      <c r="G159" s="708">
        <f t="shared" si="2"/>
        <v>5200</v>
      </c>
      <c r="H159" s="708">
        <v>23.6</v>
      </c>
      <c r="I159" s="708">
        <v>178</v>
      </c>
    </row>
    <row r="160" spans="1:9" ht="15" customHeight="1">
      <c r="A160" s="708" t="s">
        <v>2479</v>
      </c>
      <c r="B160" s="707">
        <v>39.231000000000002</v>
      </c>
      <c r="C160" s="707">
        <v>74.56</v>
      </c>
      <c r="D160" s="708">
        <v>5655</v>
      </c>
      <c r="E160" s="708">
        <v>3660</v>
      </c>
      <c r="F160" s="708">
        <v>4550</v>
      </c>
      <c r="G160" s="708">
        <f t="shared" si="2"/>
        <v>4190</v>
      </c>
      <c r="H160" s="708">
        <v>30.3</v>
      </c>
      <c r="I160" s="708">
        <v>9</v>
      </c>
    </row>
    <row r="161" spans="1:9" ht="15" customHeight="1">
      <c r="A161" s="708" t="s">
        <v>2519</v>
      </c>
      <c r="B161" s="707">
        <v>39.228000000000002</v>
      </c>
      <c r="C161" s="707">
        <v>98.186999999999998</v>
      </c>
      <c r="D161" s="708">
        <v>5229</v>
      </c>
      <c r="E161" s="708">
        <v>4529</v>
      </c>
      <c r="F161" s="708">
        <v>4970</v>
      </c>
      <c r="G161" s="708">
        <f t="shared" si="2"/>
        <v>4790</v>
      </c>
      <c r="H161" s="708">
        <v>26.7</v>
      </c>
      <c r="I161" s="708">
        <v>253</v>
      </c>
    </row>
    <row r="162" spans="1:9" ht="15" customHeight="1">
      <c r="A162" s="708" t="s">
        <v>2520</v>
      </c>
      <c r="B162" s="707">
        <v>39.226999999999997</v>
      </c>
      <c r="C162" s="707">
        <v>98.515000000000001</v>
      </c>
      <c r="D162" s="708">
        <v>5220</v>
      </c>
      <c r="E162" s="708">
        <v>4272</v>
      </c>
      <c r="F162" s="708">
        <v>4985</v>
      </c>
      <c r="G162" s="708">
        <f t="shared" si="2"/>
        <v>4700</v>
      </c>
      <c r="H162" s="708">
        <v>26.5</v>
      </c>
      <c r="I162" s="708">
        <v>331</v>
      </c>
    </row>
    <row r="163" spans="1:9" ht="15" customHeight="1">
      <c r="A163" s="708" t="s">
        <v>2597</v>
      </c>
      <c r="B163" s="707">
        <v>39.209000000000003</v>
      </c>
      <c r="C163" s="707">
        <v>97.090999999999994</v>
      </c>
      <c r="D163" s="708">
        <v>5310</v>
      </c>
      <c r="E163" s="708">
        <v>4495</v>
      </c>
      <c r="F163" s="708">
        <v>5270</v>
      </c>
      <c r="G163" s="708">
        <f t="shared" si="2"/>
        <v>4960</v>
      </c>
      <c r="H163" s="708">
        <v>25.4</v>
      </c>
      <c r="I163" s="708">
        <v>41</v>
      </c>
    </row>
    <row r="164" spans="1:9" ht="15" customHeight="1">
      <c r="A164" s="708" t="s">
        <v>2667</v>
      </c>
      <c r="B164" s="707">
        <v>39.206000000000003</v>
      </c>
      <c r="C164" s="707">
        <v>74.551000000000002</v>
      </c>
      <c r="D164" s="708">
        <v>5794</v>
      </c>
      <c r="E164" s="708">
        <v>4744</v>
      </c>
      <c r="F164" s="708">
        <v>5450</v>
      </c>
      <c r="G164" s="708">
        <f t="shared" si="2"/>
        <v>5170</v>
      </c>
      <c r="H164" s="708">
        <v>27.4</v>
      </c>
      <c r="I164" s="708">
        <v>209</v>
      </c>
    </row>
    <row r="165" spans="1:9" ht="15" customHeight="1">
      <c r="A165" s="708" t="s">
        <v>2524</v>
      </c>
      <c r="B165" s="707">
        <v>39.204000000000001</v>
      </c>
      <c r="C165" s="707">
        <v>97.209000000000003</v>
      </c>
      <c r="D165" s="708">
        <v>5068</v>
      </c>
      <c r="E165" s="708">
        <v>4383</v>
      </c>
      <c r="F165" s="708">
        <v>5000</v>
      </c>
      <c r="G165" s="708">
        <f t="shared" si="2"/>
        <v>4750</v>
      </c>
      <c r="H165" s="708">
        <v>28.4</v>
      </c>
      <c r="I165" s="708">
        <v>15</v>
      </c>
    </row>
    <row r="166" spans="1:9" ht="15" customHeight="1">
      <c r="A166" s="708" t="s">
        <v>2542</v>
      </c>
      <c r="B166" s="707">
        <v>39.198999999999998</v>
      </c>
      <c r="C166" s="707">
        <v>97.2</v>
      </c>
      <c r="D166" s="708">
        <v>5114</v>
      </c>
      <c r="E166" s="708">
        <v>4476</v>
      </c>
      <c r="F166" s="708">
        <v>5080</v>
      </c>
      <c r="G166" s="708">
        <f t="shared" si="2"/>
        <v>4840</v>
      </c>
      <c r="H166" s="708">
        <v>25.8</v>
      </c>
      <c r="I166" s="708">
        <v>315</v>
      </c>
    </row>
    <row r="167" spans="1:9" ht="15" customHeight="1">
      <c r="A167" s="708" t="s">
        <v>2538</v>
      </c>
      <c r="B167" s="707">
        <v>39.192999999999998</v>
      </c>
      <c r="C167" s="707">
        <v>97.852999999999994</v>
      </c>
      <c r="D167" s="708">
        <v>5109</v>
      </c>
      <c r="E167" s="708">
        <v>4263</v>
      </c>
      <c r="F167" s="708">
        <v>5060</v>
      </c>
      <c r="G167" s="708">
        <f t="shared" si="2"/>
        <v>4740</v>
      </c>
      <c r="H167" s="708">
        <v>27.6</v>
      </c>
      <c r="I167" s="708">
        <v>343</v>
      </c>
    </row>
    <row r="168" spans="1:9" ht="15" customHeight="1">
      <c r="A168" s="708" t="s">
        <v>2521</v>
      </c>
      <c r="B168" s="707">
        <v>39.179000000000002</v>
      </c>
      <c r="C168" s="707">
        <v>97.269000000000005</v>
      </c>
      <c r="D168" s="708">
        <v>5158</v>
      </c>
      <c r="E168" s="708">
        <v>4304</v>
      </c>
      <c r="F168" s="708">
        <v>4985</v>
      </c>
      <c r="G168" s="708">
        <f t="shared" si="2"/>
        <v>4710</v>
      </c>
      <c r="H168" s="708">
        <v>24.3</v>
      </c>
      <c r="I168" s="708">
        <v>16</v>
      </c>
    </row>
    <row r="169" spans="1:9" ht="15" customHeight="1">
      <c r="A169" s="708" t="s">
        <v>2508</v>
      </c>
      <c r="B169" s="707">
        <v>39.154000000000003</v>
      </c>
      <c r="C169" s="707">
        <v>97.367999999999995</v>
      </c>
      <c r="D169" s="708">
        <v>4921</v>
      </c>
      <c r="E169" s="708">
        <v>4352</v>
      </c>
      <c r="F169" s="708">
        <v>4810</v>
      </c>
      <c r="G169" s="708">
        <f t="shared" si="2"/>
        <v>4630</v>
      </c>
      <c r="H169" s="708">
        <v>22.6</v>
      </c>
      <c r="I169" s="708">
        <v>2</v>
      </c>
    </row>
    <row r="170" spans="1:9" ht="15" customHeight="1">
      <c r="A170" s="708" t="s">
        <v>2555</v>
      </c>
      <c r="B170" s="707">
        <v>39.152999999999999</v>
      </c>
      <c r="C170" s="707">
        <v>98.61</v>
      </c>
      <c r="D170" s="708">
        <v>5226</v>
      </c>
      <c r="E170" s="708">
        <v>4145</v>
      </c>
      <c r="F170" s="708">
        <v>5120</v>
      </c>
      <c r="G170" s="708">
        <f t="shared" si="2"/>
        <v>4730</v>
      </c>
      <c r="H170" s="708">
        <v>23.2</v>
      </c>
      <c r="I170" s="708">
        <v>360</v>
      </c>
    </row>
    <row r="171" spans="1:9" ht="15" customHeight="1">
      <c r="A171" s="708" t="s">
        <v>2529</v>
      </c>
      <c r="B171" s="707">
        <v>39.137</v>
      </c>
      <c r="C171" s="707">
        <v>98.593999999999994</v>
      </c>
      <c r="D171" s="708">
        <v>5220</v>
      </c>
      <c r="E171" s="708">
        <v>4516</v>
      </c>
      <c r="F171" s="708">
        <v>5020</v>
      </c>
      <c r="G171" s="708">
        <f t="shared" si="2"/>
        <v>4820</v>
      </c>
      <c r="H171" s="708">
        <v>20.9</v>
      </c>
      <c r="I171" s="708">
        <v>225</v>
      </c>
    </row>
    <row r="172" spans="1:9" ht="15" customHeight="1">
      <c r="A172" s="708" t="s">
        <v>2592</v>
      </c>
      <c r="B172" s="707">
        <v>39.103973844000002</v>
      </c>
      <c r="C172" s="707">
        <v>72.819662508999997</v>
      </c>
      <c r="D172" s="708">
        <v>5630</v>
      </c>
      <c r="E172" s="708">
        <v>4378</v>
      </c>
      <c r="F172" s="708">
        <v>5240</v>
      </c>
      <c r="G172" s="708">
        <f t="shared" si="2"/>
        <v>4900</v>
      </c>
      <c r="H172" s="708">
        <v>12.6</v>
      </c>
      <c r="I172" s="708">
        <v>28</v>
      </c>
    </row>
    <row r="173" spans="1:9" ht="15" customHeight="1">
      <c r="A173" s="708" t="s">
        <v>2602</v>
      </c>
      <c r="B173" s="707">
        <v>39.039231745999999</v>
      </c>
      <c r="C173" s="707">
        <v>72.880206310000005</v>
      </c>
      <c r="D173" s="708">
        <v>5639</v>
      </c>
      <c r="E173" s="708">
        <v>4487</v>
      </c>
      <c r="F173" s="708">
        <v>5280</v>
      </c>
      <c r="G173" s="708">
        <f t="shared" si="2"/>
        <v>4960</v>
      </c>
      <c r="H173" s="708">
        <v>12.7</v>
      </c>
      <c r="I173" s="708">
        <v>5</v>
      </c>
    </row>
    <row r="174" spans="1:9" ht="15" customHeight="1">
      <c r="A174" s="708" t="s">
        <v>2498</v>
      </c>
      <c r="B174" s="707">
        <v>38.988</v>
      </c>
      <c r="C174" s="707">
        <v>99.126000000000005</v>
      </c>
      <c r="D174" s="708">
        <v>4981</v>
      </c>
      <c r="E174" s="708">
        <v>4214</v>
      </c>
      <c r="F174" s="708">
        <v>4750</v>
      </c>
      <c r="G174" s="708">
        <f t="shared" si="2"/>
        <v>4540</v>
      </c>
      <c r="H174" s="708">
        <v>27.3</v>
      </c>
      <c r="I174" s="708">
        <v>346</v>
      </c>
    </row>
    <row r="175" spans="1:9" ht="15" customHeight="1">
      <c r="A175" s="708" t="s">
        <v>2509</v>
      </c>
      <c r="B175" s="707">
        <v>38.976999999999997</v>
      </c>
      <c r="C175" s="707">
        <v>99.120999999999995</v>
      </c>
      <c r="D175" s="708">
        <v>5023</v>
      </c>
      <c r="E175" s="708">
        <v>4349</v>
      </c>
      <c r="F175" s="708">
        <v>4810</v>
      </c>
      <c r="G175" s="708">
        <f t="shared" si="2"/>
        <v>4630</v>
      </c>
      <c r="H175" s="708">
        <v>25.3</v>
      </c>
      <c r="I175" s="708">
        <v>300</v>
      </c>
    </row>
    <row r="176" spans="1:9" ht="15" customHeight="1">
      <c r="A176" s="708" t="s">
        <v>2408</v>
      </c>
      <c r="B176" s="707">
        <v>38.947183504000002</v>
      </c>
      <c r="C176" s="707">
        <v>68.278881755</v>
      </c>
      <c r="D176" s="708">
        <v>3851</v>
      </c>
      <c r="E176" s="708">
        <v>3430</v>
      </c>
      <c r="F176" s="708">
        <v>3850</v>
      </c>
      <c r="G176" s="708">
        <f t="shared" si="2"/>
        <v>3680</v>
      </c>
      <c r="H176" s="708">
        <v>19.100000000000001</v>
      </c>
      <c r="I176" s="708">
        <v>349</v>
      </c>
    </row>
    <row r="177" spans="1:9" ht="15" customHeight="1">
      <c r="A177" s="708" t="s">
        <v>2489</v>
      </c>
      <c r="B177" s="707">
        <v>38.935000000000002</v>
      </c>
      <c r="C177" s="707">
        <v>99.314999999999998</v>
      </c>
      <c r="D177" s="708">
        <v>4926</v>
      </c>
      <c r="E177" s="708">
        <v>4254</v>
      </c>
      <c r="F177" s="708">
        <v>4680</v>
      </c>
      <c r="G177" s="708">
        <f t="shared" si="2"/>
        <v>4510</v>
      </c>
      <c r="H177" s="708">
        <v>19.899999999999999</v>
      </c>
      <c r="I177" s="708">
        <v>7</v>
      </c>
    </row>
    <row r="178" spans="1:9" ht="15" customHeight="1">
      <c r="A178" s="708" t="s">
        <v>2493</v>
      </c>
      <c r="B178" s="707">
        <v>38.927</v>
      </c>
      <c r="C178" s="707">
        <v>99.323999999999998</v>
      </c>
      <c r="D178" s="708">
        <v>4916</v>
      </c>
      <c r="E178" s="708">
        <v>4236</v>
      </c>
      <c r="F178" s="708">
        <v>4695</v>
      </c>
      <c r="G178" s="708">
        <f t="shared" si="2"/>
        <v>4510</v>
      </c>
      <c r="H178" s="708">
        <v>21.7</v>
      </c>
      <c r="I178" s="708">
        <v>12</v>
      </c>
    </row>
    <row r="179" spans="1:9" ht="15" customHeight="1">
      <c r="A179" s="708" t="s">
        <v>2596</v>
      </c>
      <c r="B179" s="707">
        <v>38.806403058000001</v>
      </c>
      <c r="C179" s="707">
        <v>72.754591203000004</v>
      </c>
      <c r="D179" s="708">
        <v>5838</v>
      </c>
      <c r="E179" s="708">
        <v>4530</v>
      </c>
      <c r="F179" s="708">
        <v>5260</v>
      </c>
      <c r="G179" s="708">
        <f t="shared" si="2"/>
        <v>4970</v>
      </c>
      <c r="H179" s="708">
        <v>14.2</v>
      </c>
      <c r="I179" s="708">
        <v>31</v>
      </c>
    </row>
    <row r="180" spans="1:9" ht="15" customHeight="1">
      <c r="A180" s="708" t="s">
        <v>2576</v>
      </c>
      <c r="B180" s="707">
        <v>38.74</v>
      </c>
      <c r="C180" s="707">
        <v>97.168000000000006</v>
      </c>
      <c r="D180" s="708">
        <v>5371</v>
      </c>
      <c r="E180" s="708">
        <v>4563</v>
      </c>
      <c r="F180" s="708">
        <v>5200</v>
      </c>
      <c r="G180" s="708">
        <f t="shared" si="2"/>
        <v>4950</v>
      </c>
      <c r="H180" s="708">
        <v>11.5</v>
      </c>
      <c r="I180" s="708">
        <v>341</v>
      </c>
    </row>
    <row r="181" spans="1:9" ht="15" customHeight="1">
      <c r="A181" s="708" t="s">
        <v>2582</v>
      </c>
      <c r="B181" s="707">
        <v>38.729999999999997</v>
      </c>
      <c r="C181" s="707">
        <v>97.19</v>
      </c>
      <c r="D181" s="708">
        <v>5489</v>
      </c>
      <c r="E181" s="708">
        <v>4609</v>
      </c>
      <c r="F181" s="708">
        <v>5210</v>
      </c>
      <c r="G181" s="708">
        <f t="shared" si="2"/>
        <v>4970</v>
      </c>
      <c r="H181" s="708">
        <v>17.3</v>
      </c>
      <c r="I181" s="708">
        <v>354</v>
      </c>
    </row>
    <row r="182" spans="1:9" ht="15" customHeight="1">
      <c r="A182" s="708" t="s">
        <v>2545</v>
      </c>
      <c r="B182" s="707">
        <v>38.710999999999999</v>
      </c>
      <c r="C182" s="707">
        <v>97.626000000000005</v>
      </c>
      <c r="D182" s="708">
        <v>5323</v>
      </c>
      <c r="E182" s="708">
        <v>4484</v>
      </c>
      <c r="F182" s="708">
        <v>5085</v>
      </c>
      <c r="G182" s="708">
        <f t="shared" si="2"/>
        <v>4840</v>
      </c>
      <c r="H182" s="708">
        <v>20.9</v>
      </c>
      <c r="I182" s="708">
        <v>7</v>
      </c>
    </row>
    <row r="183" spans="1:9" ht="15" customHeight="1">
      <c r="A183" s="708" t="s">
        <v>2531</v>
      </c>
      <c r="B183" s="707">
        <v>38.674999999999997</v>
      </c>
      <c r="C183" s="707">
        <v>97.703999999999994</v>
      </c>
      <c r="D183" s="708">
        <v>5379</v>
      </c>
      <c r="E183" s="708">
        <v>4417</v>
      </c>
      <c r="F183" s="708">
        <v>5040</v>
      </c>
      <c r="G183" s="708">
        <f t="shared" si="2"/>
        <v>4790</v>
      </c>
      <c r="H183" s="708">
        <v>25.7</v>
      </c>
      <c r="I183" s="708">
        <v>330</v>
      </c>
    </row>
    <row r="184" spans="1:9" ht="15" customHeight="1">
      <c r="A184" s="708" t="s">
        <v>2501</v>
      </c>
      <c r="B184" s="707">
        <v>38.668999999999997</v>
      </c>
      <c r="C184" s="707">
        <v>98.867999999999995</v>
      </c>
      <c r="D184" s="708">
        <v>4803</v>
      </c>
      <c r="E184" s="708">
        <v>4390</v>
      </c>
      <c r="F184" s="708">
        <v>4760</v>
      </c>
      <c r="G184" s="708">
        <f t="shared" si="2"/>
        <v>4610</v>
      </c>
      <c r="H184" s="708">
        <v>24.4</v>
      </c>
      <c r="I184" s="708">
        <v>335</v>
      </c>
    </row>
    <row r="185" spans="1:9" ht="15" customHeight="1">
      <c r="A185" s="708" t="s">
        <v>2556</v>
      </c>
      <c r="B185" s="707">
        <v>38.648000000000003</v>
      </c>
      <c r="C185" s="707">
        <v>97.347999999999999</v>
      </c>
      <c r="D185" s="708">
        <v>5377</v>
      </c>
      <c r="E185" s="708">
        <v>4588</v>
      </c>
      <c r="F185" s="708">
        <v>5120</v>
      </c>
      <c r="G185" s="708">
        <f t="shared" si="2"/>
        <v>4910</v>
      </c>
      <c r="H185" s="708">
        <v>19.100000000000001</v>
      </c>
      <c r="I185" s="708">
        <v>2</v>
      </c>
    </row>
    <row r="186" spans="1:9" ht="15" customHeight="1">
      <c r="A186" s="708" t="s">
        <v>2532</v>
      </c>
      <c r="B186" s="707">
        <v>38.625999999999998</v>
      </c>
      <c r="C186" s="707">
        <v>97.352999999999994</v>
      </c>
      <c r="D186" s="708">
        <v>5385</v>
      </c>
      <c r="E186" s="708">
        <v>4705</v>
      </c>
      <c r="F186" s="708">
        <v>5040</v>
      </c>
      <c r="G186" s="708">
        <f t="shared" si="2"/>
        <v>4910</v>
      </c>
      <c r="H186" s="708">
        <v>13.2</v>
      </c>
      <c r="I186" s="708">
        <v>112</v>
      </c>
    </row>
    <row r="187" spans="1:9" ht="15" customHeight="1">
      <c r="A187" s="708" t="s">
        <v>2543</v>
      </c>
      <c r="B187" s="707">
        <v>38.563000000000002</v>
      </c>
      <c r="C187" s="707">
        <v>97.665999999999997</v>
      </c>
      <c r="D187" s="708">
        <v>5370</v>
      </c>
      <c r="E187" s="708">
        <v>4542</v>
      </c>
      <c r="F187" s="708">
        <v>5080</v>
      </c>
      <c r="G187" s="708">
        <f t="shared" si="2"/>
        <v>4860</v>
      </c>
      <c r="H187" s="708">
        <v>20.5</v>
      </c>
      <c r="I187" s="708">
        <v>2</v>
      </c>
    </row>
    <row r="188" spans="1:9" ht="15" customHeight="1">
      <c r="A188" s="708" t="s">
        <v>2763</v>
      </c>
      <c r="B188" s="707">
        <v>38.558</v>
      </c>
      <c r="C188" s="707">
        <v>75.248000000000005</v>
      </c>
      <c r="D188" s="708">
        <v>7156</v>
      </c>
      <c r="E188" s="708">
        <v>4282</v>
      </c>
      <c r="F188" s="708">
        <v>5800</v>
      </c>
      <c r="G188" s="708">
        <f t="shared" si="2"/>
        <v>5190</v>
      </c>
      <c r="H188" s="708">
        <v>21.3</v>
      </c>
      <c r="I188" s="708">
        <v>228</v>
      </c>
    </row>
    <row r="189" spans="1:9" ht="15" customHeight="1">
      <c r="A189" s="708" t="s">
        <v>2560</v>
      </c>
      <c r="B189" s="707">
        <v>38.549999999999997</v>
      </c>
      <c r="C189" s="707">
        <v>97.641000000000005</v>
      </c>
      <c r="D189" s="708">
        <v>5396</v>
      </c>
      <c r="E189" s="708">
        <v>4600</v>
      </c>
      <c r="F189" s="708">
        <v>5150</v>
      </c>
      <c r="G189" s="708">
        <f t="shared" si="2"/>
        <v>4930</v>
      </c>
      <c r="H189" s="708">
        <v>18.600000000000001</v>
      </c>
      <c r="I189" s="708">
        <v>206</v>
      </c>
    </row>
    <row r="190" spans="1:9" ht="15" customHeight="1">
      <c r="A190" s="708" t="s">
        <v>2608</v>
      </c>
      <c r="B190" s="707">
        <v>38.506</v>
      </c>
      <c r="C190" s="707">
        <v>97.759</v>
      </c>
      <c r="D190" s="708">
        <v>5716</v>
      </c>
      <c r="E190" s="708">
        <v>4371</v>
      </c>
      <c r="F190" s="708">
        <v>5295</v>
      </c>
      <c r="G190" s="708">
        <f t="shared" si="2"/>
        <v>4930</v>
      </c>
      <c r="H190" s="708">
        <v>21.3</v>
      </c>
      <c r="I190" s="708">
        <v>28</v>
      </c>
    </row>
    <row r="191" spans="1:9" ht="15" customHeight="1">
      <c r="A191" s="708" t="s">
        <v>2634</v>
      </c>
      <c r="B191" s="707">
        <v>38.476999999999997</v>
      </c>
      <c r="C191" s="707">
        <v>97.730999999999995</v>
      </c>
      <c r="D191" s="708">
        <v>5755</v>
      </c>
      <c r="E191" s="708">
        <v>4557</v>
      </c>
      <c r="F191" s="708">
        <v>5350</v>
      </c>
      <c r="G191" s="708">
        <f t="shared" si="2"/>
        <v>5030</v>
      </c>
      <c r="H191" s="708">
        <v>17.2</v>
      </c>
      <c r="I191" s="708">
        <v>207</v>
      </c>
    </row>
    <row r="192" spans="1:9" ht="15" customHeight="1">
      <c r="A192" s="708" t="s">
        <v>2642</v>
      </c>
      <c r="B192" s="707">
        <v>38.444038390999999</v>
      </c>
      <c r="C192" s="707">
        <v>73.432052612000007</v>
      </c>
      <c r="D192" s="708">
        <v>6079</v>
      </c>
      <c r="E192" s="708">
        <v>4436</v>
      </c>
      <c r="F192" s="708">
        <v>5380</v>
      </c>
      <c r="G192" s="708">
        <f t="shared" si="2"/>
        <v>5000</v>
      </c>
      <c r="H192" s="708">
        <v>18.100000000000001</v>
      </c>
      <c r="I192" s="708">
        <v>34</v>
      </c>
    </row>
    <row r="193" spans="1:9" ht="15" customHeight="1">
      <c r="A193" s="708" t="s">
        <v>2674</v>
      </c>
      <c r="B193" s="707">
        <v>38.408248901</v>
      </c>
      <c r="C193" s="707">
        <v>73.435455321999996</v>
      </c>
      <c r="D193" s="708">
        <v>5882</v>
      </c>
      <c r="E193" s="708">
        <v>4799</v>
      </c>
      <c r="F193" s="708">
        <v>5500</v>
      </c>
      <c r="G193" s="708">
        <f t="shared" si="2"/>
        <v>5220</v>
      </c>
      <c r="H193" s="708">
        <v>14.7</v>
      </c>
      <c r="I193" s="708">
        <v>202</v>
      </c>
    </row>
    <row r="194" spans="1:9" ht="15" customHeight="1">
      <c r="A194" s="708" t="s">
        <v>2546</v>
      </c>
      <c r="B194" s="707">
        <v>38.383000000000003</v>
      </c>
      <c r="C194" s="707">
        <v>95.885000000000005</v>
      </c>
      <c r="D194" s="708">
        <v>5189</v>
      </c>
      <c r="E194" s="708">
        <v>4716</v>
      </c>
      <c r="F194" s="708">
        <v>5090</v>
      </c>
      <c r="G194" s="708">
        <f t="shared" si="2"/>
        <v>4940</v>
      </c>
      <c r="H194" s="708">
        <v>20.9</v>
      </c>
      <c r="I194" s="708">
        <v>351</v>
      </c>
    </row>
    <row r="195" spans="1:9" ht="15" customHeight="1">
      <c r="A195" s="708" t="s">
        <v>2621</v>
      </c>
      <c r="B195" s="707">
        <v>38.362000000000002</v>
      </c>
      <c r="C195" s="707">
        <v>95.784999999999997</v>
      </c>
      <c r="D195" s="708">
        <v>5449</v>
      </c>
      <c r="E195" s="708">
        <v>4678</v>
      </c>
      <c r="F195" s="708">
        <v>5310</v>
      </c>
      <c r="G195" s="708">
        <f t="shared" si="2"/>
        <v>5060</v>
      </c>
      <c r="H195" s="708">
        <v>21.5</v>
      </c>
      <c r="I195" s="708">
        <v>1</v>
      </c>
    </row>
    <row r="196" spans="1:9" ht="15" customHeight="1">
      <c r="A196" s="708" t="s">
        <v>2589</v>
      </c>
      <c r="B196" s="707">
        <v>38.350999999999999</v>
      </c>
      <c r="C196" s="707">
        <v>95.784999999999997</v>
      </c>
      <c r="D196" s="708">
        <v>5445</v>
      </c>
      <c r="E196" s="708">
        <v>4939</v>
      </c>
      <c r="F196" s="708">
        <v>5230</v>
      </c>
      <c r="G196" s="708">
        <f t="shared" si="2"/>
        <v>5110</v>
      </c>
      <c r="H196" s="708">
        <v>19.899999999999999</v>
      </c>
      <c r="I196" s="708">
        <v>185</v>
      </c>
    </row>
    <row r="197" spans="1:9" ht="15" customHeight="1">
      <c r="A197" s="708" t="s">
        <v>2544</v>
      </c>
      <c r="B197" s="707">
        <v>38.345999999999997</v>
      </c>
      <c r="C197" s="707">
        <v>95.611000000000004</v>
      </c>
      <c r="D197" s="708">
        <v>5274</v>
      </c>
      <c r="E197" s="708">
        <v>4687</v>
      </c>
      <c r="F197" s="708">
        <v>5080</v>
      </c>
      <c r="G197" s="708">
        <f t="shared" si="2"/>
        <v>4920</v>
      </c>
      <c r="H197" s="708">
        <v>21</v>
      </c>
      <c r="I197" s="708">
        <v>341</v>
      </c>
    </row>
    <row r="198" spans="1:9" ht="15" customHeight="1">
      <c r="A198" s="708" t="s">
        <v>2570</v>
      </c>
      <c r="B198" s="707">
        <v>38.332999999999998</v>
      </c>
      <c r="C198" s="707">
        <v>95.614000000000004</v>
      </c>
      <c r="D198" s="708">
        <v>5339</v>
      </c>
      <c r="E198" s="708">
        <v>4934</v>
      </c>
      <c r="F198" s="708">
        <v>5185</v>
      </c>
      <c r="G198" s="708">
        <f t="shared" si="2"/>
        <v>5080</v>
      </c>
      <c r="H198" s="708">
        <v>14</v>
      </c>
      <c r="I198" s="708">
        <v>152</v>
      </c>
    </row>
    <row r="199" spans="1:9" ht="15" customHeight="1">
      <c r="A199" s="708" t="s">
        <v>2494</v>
      </c>
      <c r="B199" s="707">
        <v>38.328000000000003</v>
      </c>
      <c r="C199" s="707">
        <v>100.327</v>
      </c>
      <c r="D199" s="708">
        <v>4863</v>
      </c>
      <c r="E199" s="708">
        <v>4292</v>
      </c>
      <c r="F199" s="708">
        <v>4700</v>
      </c>
      <c r="G199" s="708">
        <f t="shared" si="2"/>
        <v>4540</v>
      </c>
      <c r="H199" s="708">
        <v>22.1</v>
      </c>
      <c r="I199" s="708">
        <v>17</v>
      </c>
    </row>
    <row r="200" spans="1:9" ht="15" customHeight="1">
      <c r="A200" s="708" t="s">
        <v>2571</v>
      </c>
      <c r="B200" s="707">
        <v>38.323</v>
      </c>
      <c r="C200" s="707">
        <v>89.492000000000004</v>
      </c>
      <c r="D200" s="708">
        <v>5760</v>
      </c>
      <c r="E200" s="708">
        <v>4845</v>
      </c>
      <c r="F200" s="708">
        <v>5190</v>
      </c>
      <c r="G200" s="708">
        <f t="shared" ref="G200:G263" si="3">ROUND(E200+(F200-E200)*0.6,-1)</f>
        <v>5050</v>
      </c>
      <c r="H200" s="708">
        <v>22.5</v>
      </c>
      <c r="I200" s="708">
        <v>3</v>
      </c>
    </row>
    <row r="201" spans="1:9" ht="15" customHeight="1">
      <c r="A201" s="708" t="s">
        <v>2549</v>
      </c>
      <c r="B201" s="707">
        <v>38.308</v>
      </c>
      <c r="C201" s="707">
        <v>95.858000000000004</v>
      </c>
      <c r="D201" s="708">
        <v>5223</v>
      </c>
      <c r="E201" s="708">
        <v>4784</v>
      </c>
      <c r="F201" s="708">
        <v>5100</v>
      </c>
      <c r="G201" s="708">
        <f t="shared" si="3"/>
        <v>4970</v>
      </c>
      <c r="H201" s="708">
        <v>14.8</v>
      </c>
      <c r="I201" s="708">
        <v>353</v>
      </c>
    </row>
    <row r="202" spans="1:9" ht="15" customHeight="1">
      <c r="A202" s="708" t="s">
        <v>2637</v>
      </c>
      <c r="B202" s="707">
        <v>38.308</v>
      </c>
      <c r="C202" s="707">
        <v>89.489000000000004</v>
      </c>
      <c r="D202" s="708">
        <v>5797</v>
      </c>
      <c r="E202" s="708">
        <v>4999</v>
      </c>
      <c r="F202" s="708">
        <v>5360</v>
      </c>
      <c r="G202" s="708">
        <f t="shared" si="3"/>
        <v>5220</v>
      </c>
      <c r="H202" s="708">
        <v>16.899999999999999</v>
      </c>
      <c r="I202" s="708">
        <v>119</v>
      </c>
    </row>
    <row r="203" spans="1:9" ht="15" customHeight="1">
      <c r="A203" s="708" t="s">
        <v>2488</v>
      </c>
      <c r="B203" s="707">
        <v>38.293999999999997</v>
      </c>
      <c r="C203" s="707">
        <v>100.321</v>
      </c>
      <c r="D203" s="708">
        <v>4682</v>
      </c>
      <c r="E203" s="708">
        <v>4455</v>
      </c>
      <c r="F203" s="708">
        <v>4670</v>
      </c>
      <c r="G203" s="708">
        <f t="shared" si="3"/>
        <v>4580</v>
      </c>
      <c r="H203" s="708">
        <v>17.399999999999999</v>
      </c>
      <c r="I203" s="708">
        <v>37</v>
      </c>
    </row>
    <row r="204" spans="1:9" ht="15" customHeight="1">
      <c r="A204" s="708" t="s">
        <v>2568</v>
      </c>
      <c r="B204" s="707">
        <v>38.292999999999999</v>
      </c>
      <c r="C204" s="707">
        <v>95.863</v>
      </c>
      <c r="D204" s="708">
        <v>5349</v>
      </c>
      <c r="E204" s="708">
        <v>4758</v>
      </c>
      <c r="F204" s="708">
        <v>5180</v>
      </c>
      <c r="G204" s="708">
        <f t="shared" si="3"/>
        <v>5010</v>
      </c>
      <c r="H204" s="708">
        <v>16</v>
      </c>
      <c r="I204" s="708">
        <v>61</v>
      </c>
    </row>
    <row r="205" spans="1:9" ht="15" customHeight="1">
      <c r="A205" s="708" t="s">
        <v>2480</v>
      </c>
      <c r="B205" s="707">
        <v>38.274000000000001</v>
      </c>
      <c r="C205" s="707">
        <v>100.43899999999999</v>
      </c>
      <c r="D205" s="708">
        <v>4750</v>
      </c>
      <c r="E205" s="708">
        <v>4189</v>
      </c>
      <c r="F205" s="708">
        <v>4550</v>
      </c>
      <c r="G205" s="708">
        <f t="shared" si="3"/>
        <v>4410</v>
      </c>
      <c r="H205" s="708">
        <v>25.4</v>
      </c>
      <c r="I205" s="708">
        <v>351</v>
      </c>
    </row>
    <row r="206" spans="1:9" ht="15" customHeight="1">
      <c r="A206" s="708" t="s">
        <v>2484</v>
      </c>
      <c r="B206" s="707">
        <v>38.268999999999998</v>
      </c>
      <c r="C206" s="707">
        <v>100.45099999999999</v>
      </c>
      <c r="D206" s="708">
        <v>4663</v>
      </c>
      <c r="E206" s="708">
        <v>4192</v>
      </c>
      <c r="F206" s="708">
        <v>4620</v>
      </c>
      <c r="G206" s="708">
        <f t="shared" si="3"/>
        <v>4450</v>
      </c>
      <c r="H206" s="708">
        <v>24.6</v>
      </c>
      <c r="I206" s="708">
        <v>7</v>
      </c>
    </row>
    <row r="207" spans="1:9" ht="15" customHeight="1">
      <c r="A207" s="708" t="s">
        <v>2610</v>
      </c>
      <c r="B207" s="707">
        <v>38.267000000000003</v>
      </c>
      <c r="C207" s="707">
        <v>89.284000000000006</v>
      </c>
      <c r="D207" s="708">
        <v>5348</v>
      </c>
      <c r="E207" s="708">
        <v>4728</v>
      </c>
      <c r="F207" s="708">
        <v>5300</v>
      </c>
      <c r="G207" s="708">
        <f t="shared" si="3"/>
        <v>5070</v>
      </c>
      <c r="H207" s="708">
        <v>29.4</v>
      </c>
      <c r="I207" s="708">
        <v>10</v>
      </c>
    </row>
    <row r="208" spans="1:9" ht="15" customHeight="1">
      <c r="A208" s="708" t="s">
        <v>2564</v>
      </c>
      <c r="B208" s="707">
        <v>38.265000000000001</v>
      </c>
      <c r="C208" s="707">
        <v>89.253</v>
      </c>
      <c r="D208" s="708">
        <v>5499</v>
      </c>
      <c r="E208" s="708">
        <v>4641</v>
      </c>
      <c r="F208" s="708">
        <v>5170</v>
      </c>
      <c r="G208" s="708">
        <f t="shared" si="3"/>
        <v>4960</v>
      </c>
      <c r="H208" s="708">
        <v>30.7</v>
      </c>
      <c r="I208" s="708">
        <v>349</v>
      </c>
    </row>
    <row r="209" spans="1:9" ht="15" customHeight="1">
      <c r="A209" s="708" t="s">
        <v>2611</v>
      </c>
      <c r="B209" s="707">
        <v>38.258000000000003</v>
      </c>
      <c r="C209" s="707">
        <v>89.281999999999996</v>
      </c>
      <c r="D209" s="708">
        <v>5378</v>
      </c>
      <c r="E209" s="708">
        <v>5224</v>
      </c>
      <c r="F209" s="708">
        <v>5300</v>
      </c>
      <c r="G209" s="708">
        <f t="shared" si="3"/>
        <v>5270</v>
      </c>
      <c r="H209" s="708">
        <v>13.6</v>
      </c>
      <c r="I209" s="708">
        <v>101</v>
      </c>
    </row>
    <row r="210" spans="1:9" ht="15" customHeight="1">
      <c r="A210" s="708" t="s">
        <v>2504</v>
      </c>
      <c r="B210" s="707">
        <v>38.256</v>
      </c>
      <c r="C210" s="707">
        <v>99.495999999999995</v>
      </c>
      <c r="D210" s="708">
        <v>4801</v>
      </c>
      <c r="E210" s="708">
        <v>4459</v>
      </c>
      <c r="F210" s="708">
        <v>4770</v>
      </c>
      <c r="G210" s="708">
        <f t="shared" si="3"/>
        <v>4650</v>
      </c>
      <c r="H210" s="708">
        <v>12.9</v>
      </c>
      <c r="I210" s="708">
        <v>359</v>
      </c>
    </row>
    <row r="211" spans="1:9" ht="15" customHeight="1">
      <c r="A211" s="708" t="s">
        <v>2533</v>
      </c>
      <c r="B211" s="707">
        <v>38.252000000000002</v>
      </c>
      <c r="C211" s="707">
        <v>98.728999999999999</v>
      </c>
      <c r="D211" s="708">
        <v>5259</v>
      </c>
      <c r="E211" s="708">
        <v>4453</v>
      </c>
      <c r="F211" s="708">
        <v>5040</v>
      </c>
      <c r="G211" s="708">
        <f t="shared" si="3"/>
        <v>4810</v>
      </c>
      <c r="H211" s="708">
        <v>19.7</v>
      </c>
      <c r="I211" s="708">
        <v>358</v>
      </c>
    </row>
    <row r="212" spans="1:9" ht="15" customHeight="1">
      <c r="A212" s="708" t="s">
        <v>2483</v>
      </c>
      <c r="B212" s="707">
        <v>38.247999999999998</v>
      </c>
      <c r="C212" s="707">
        <v>100.593</v>
      </c>
      <c r="D212" s="708">
        <v>4955</v>
      </c>
      <c r="E212" s="708">
        <v>4229</v>
      </c>
      <c r="F212" s="708">
        <v>4610</v>
      </c>
      <c r="G212" s="708">
        <f t="shared" si="3"/>
        <v>4460</v>
      </c>
      <c r="H212" s="708">
        <v>26</v>
      </c>
      <c r="I212" s="708">
        <v>33</v>
      </c>
    </row>
    <row r="213" spans="1:9" ht="15" customHeight="1">
      <c r="A213" s="708" t="s">
        <v>2490</v>
      </c>
      <c r="B213" s="707">
        <v>38.234999999999999</v>
      </c>
      <c r="C213" s="707">
        <v>100.59</v>
      </c>
      <c r="D213" s="708">
        <v>4789</v>
      </c>
      <c r="E213" s="708">
        <v>4446</v>
      </c>
      <c r="F213" s="708">
        <v>4680</v>
      </c>
      <c r="G213" s="708">
        <f t="shared" si="3"/>
        <v>4590</v>
      </c>
      <c r="H213" s="708">
        <v>23.1</v>
      </c>
      <c r="I213" s="708">
        <v>289</v>
      </c>
    </row>
    <row r="214" spans="1:9" ht="15" customHeight="1">
      <c r="A214" s="708" t="s">
        <v>2516</v>
      </c>
      <c r="B214" s="707">
        <v>38.225000000000001</v>
      </c>
      <c r="C214" s="707">
        <v>98.733999999999995</v>
      </c>
      <c r="D214" s="708">
        <v>5020</v>
      </c>
      <c r="E214" s="708">
        <v>4514</v>
      </c>
      <c r="F214" s="708">
        <v>4940</v>
      </c>
      <c r="G214" s="708">
        <f t="shared" si="3"/>
        <v>4770</v>
      </c>
      <c r="H214" s="708">
        <v>20.2</v>
      </c>
      <c r="I214" s="708">
        <v>37</v>
      </c>
    </row>
    <row r="215" spans="1:9" ht="15" customHeight="1">
      <c r="A215" s="708" t="s">
        <v>2481</v>
      </c>
      <c r="B215" s="707">
        <v>38.213999999999999</v>
      </c>
      <c r="C215" s="707">
        <v>99.881</v>
      </c>
      <c r="D215" s="708">
        <v>4765</v>
      </c>
      <c r="E215" s="708">
        <v>4328</v>
      </c>
      <c r="F215" s="708">
        <v>4580</v>
      </c>
      <c r="G215" s="708">
        <f t="shared" si="3"/>
        <v>4480</v>
      </c>
      <c r="H215" s="708">
        <v>25.6</v>
      </c>
      <c r="I215" s="708">
        <v>3</v>
      </c>
    </row>
    <row r="216" spans="1:9" ht="15" customHeight="1">
      <c r="A216" s="708" t="s">
        <v>2738</v>
      </c>
      <c r="B216" s="707">
        <v>38.204999999999998</v>
      </c>
      <c r="C216" s="707">
        <v>88.923000000000002</v>
      </c>
      <c r="D216" s="708">
        <v>6039</v>
      </c>
      <c r="E216" s="708">
        <v>4533</v>
      </c>
      <c r="F216" s="708">
        <v>5690</v>
      </c>
      <c r="G216" s="708">
        <f t="shared" si="3"/>
        <v>5230</v>
      </c>
      <c r="H216" s="708">
        <v>23.6</v>
      </c>
      <c r="I216" s="708">
        <v>2</v>
      </c>
    </row>
    <row r="217" spans="1:9" ht="15" customHeight="1">
      <c r="A217" s="708" t="s">
        <v>2697</v>
      </c>
      <c r="B217" s="707">
        <v>38.200000000000003</v>
      </c>
      <c r="C217" s="707">
        <v>88.894000000000005</v>
      </c>
      <c r="D217" s="708">
        <v>6006</v>
      </c>
      <c r="E217" s="708">
        <v>4643</v>
      </c>
      <c r="F217" s="708">
        <v>5570</v>
      </c>
      <c r="G217" s="708">
        <f t="shared" si="3"/>
        <v>5200</v>
      </c>
      <c r="H217" s="708">
        <v>23.8</v>
      </c>
      <c r="I217" s="708">
        <v>350</v>
      </c>
    </row>
    <row r="218" spans="1:9" ht="15" customHeight="1">
      <c r="A218" s="708" t="s">
        <v>2740</v>
      </c>
      <c r="B218" s="707">
        <v>38.19</v>
      </c>
      <c r="C218" s="707">
        <v>88.926000000000002</v>
      </c>
      <c r="D218" s="708">
        <v>5976</v>
      </c>
      <c r="E218" s="708">
        <v>5051</v>
      </c>
      <c r="F218" s="708">
        <v>5700</v>
      </c>
      <c r="G218" s="708">
        <f t="shared" si="3"/>
        <v>5440</v>
      </c>
      <c r="H218" s="708">
        <v>25.9</v>
      </c>
      <c r="I218" s="708">
        <v>133</v>
      </c>
    </row>
    <row r="219" spans="1:9" ht="15" customHeight="1">
      <c r="A219" s="708" t="s">
        <v>2553</v>
      </c>
      <c r="B219" s="707">
        <v>38.177</v>
      </c>
      <c r="C219" s="707">
        <v>96.325999999999993</v>
      </c>
      <c r="D219" s="708">
        <v>5527</v>
      </c>
      <c r="E219" s="708">
        <v>4665</v>
      </c>
      <c r="F219" s="708">
        <v>5110</v>
      </c>
      <c r="G219" s="708">
        <f t="shared" si="3"/>
        <v>4930</v>
      </c>
      <c r="H219" s="708">
        <v>13.7</v>
      </c>
      <c r="I219" s="708">
        <v>38</v>
      </c>
    </row>
    <row r="220" spans="1:9" ht="15" customHeight="1">
      <c r="A220" s="708" t="s">
        <v>2593</v>
      </c>
      <c r="B220" s="707">
        <v>38.149000000000001</v>
      </c>
      <c r="C220" s="707">
        <v>96.325000000000003</v>
      </c>
      <c r="D220" s="708">
        <v>5476</v>
      </c>
      <c r="E220" s="708">
        <v>4789</v>
      </c>
      <c r="F220" s="708">
        <v>5240</v>
      </c>
      <c r="G220" s="708">
        <f t="shared" si="3"/>
        <v>5060</v>
      </c>
      <c r="H220" s="708">
        <v>14.8</v>
      </c>
      <c r="I220" s="708">
        <v>204</v>
      </c>
    </row>
    <row r="221" spans="1:9" ht="15" customHeight="1">
      <c r="A221" s="708" t="s">
        <v>2594</v>
      </c>
      <c r="B221" s="707">
        <v>38.122</v>
      </c>
      <c r="C221" s="707">
        <v>96.418000000000006</v>
      </c>
      <c r="D221" s="708">
        <v>5310</v>
      </c>
      <c r="E221" s="708">
        <v>4705</v>
      </c>
      <c r="F221" s="708">
        <v>5250</v>
      </c>
      <c r="G221" s="708">
        <f t="shared" si="3"/>
        <v>5030</v>
      </c>
      <c r="H221" s="708">
        <v>13.3</v>
      </c>
      <c r="I221" s="708">
        <v>20</v>
      </c>
    </row>
    <row r="222" spans="1:9" ht="15" customHeight="1">
      <c r="A222" s="708" t="s">
        <v>2603</v>
      </c>
      <c r="B222" s="707">
        <v>38.106000000000002</v>
      </c>
      <c r="C222" s="707">
        <v>96.393000000000001</v>
      </c>
      <c r="D222" s="708">
        <v>5354</v>
      </c>
      <c r="E222" s="708">
        <v>4747</v>
      </c>
      <c r="F222" s="708">
        <v>5280</v>
      </c>
      <c r="G222" s="708">
        <f t="shared" si="3"/>
        <v>5070</v>
      </c>
      <c r="H222" s="708">
        <v>12.7</v>
      </c>
      <c r="I222" s="708">
        <v>254</v>
      </c>
    </row>
    <row r="223" spans="1:9" ht="15" customHeight="1">
      <c r="A223" s="708" t="s">
        <v>2669</v>
      </c>
      <c r="B223" s="707">
        <v>38.045999999999999</v>
      </c>
      <c r="C223" s="707">
        <v>95.343999999999994</v>
      </c>
      <c r="D223" s="708">
        <v>5656</v>
      </c>
      <c r="E223" s="708">
        <v>4944</v>
      </c>
      <c r="F223" s="708">
        <v>5460</v>
      </c>
      <c r="G223" s="708">
        <f t="shared" si="3"/>
        <v>5250</v>
      </c>
      <c r="H223" s="708">
        <v>21.8</v>
      </c>
      <c r="I223" s="708">
        <v>30</v>
      </c>
    </row>
    <row r="224" spans="1:9" ht="15" customHeight="1">
      <c r="A224" s="708" t="s">
        <v>2530</v>
      </c>
      <c r="B224" s="707">
        <v>38.026000000000003</v>
      </c>
      <c r="C224" s="707">
        <v>97.293999999999997</v>
      </c>
      <c r="D224" s="708">
        <v>5095</v>
      </c>
      <c r="E224" s="708">
        <v>4557</v>
      </c>
      <c r="F224" s="708">
        <v>5025</v>
      </c>
      <c r="G224" s="708">
        <f t="shared" si="3"/>
        <v>4840</v>
      </c>
      <c r="H224" s="708">
        <v>24.5</v>
      </c>
      <c r="I224" s="708">
        <v>347</v>
      </c>
    </row>
    <row r="225" spans="1:9" ht="15" customHeight="1">
      <c r="A225" s="708" t="s">
        <v>2604</v>
      </c>
      <c r="B225" s="707">
        <v>38.012999999999998</v>
      </c>
      <c r="C225" s="707">
        <v>95.343999999999994</v>
      </c>
      <c r="D225" s="708">
        <v>5360</v>
      </c>
      <c r="E225" s="708">
        <v>4907</v>
      </c>
      <c r="F225" s="708">
        <v>5280</v>
      </c>
      <c r="G225" s="708">
        <f t="shared" si="3"/>
        <v>5130</v>
      </c>
      <c r="H225" s="708">
        <v>22.1</v>
      </c>
      <c r="I225" s="708">
        <v>24</v>
      </c>
    </row>
    <row r="226" spans="1:9" ht="15" customHeight="1">
      <c r="A226" s="708" t="s">
        <v>2719</v>
      </c>
      <c r="B226" s="707">
        <v>37.973999999999997</v>
      </c>
      <c r="C226" s="707">
        <v>87.39</v>
      </c>
      <c r="D226" s="708">
        <v>5856</v>
      </c>
      <c r="E226" s="708">
        <v>4735</v>
      </c>
      <c r="F226" s="708">
        <v>5625</v>
      </c>
      <c r="G226" s="708">
        <f t="shared" si="3"/>
        <v>5270</v>
      </c>
      <c r="H226" s="708">
        <v>15.7</v>
      </c>
      <c r="I226" s="708">
        <v>3</v>
      </c>
    </row>
    <row r="227" spans="1:9" ht="15" customHeight="1">
      <c r="A227" s="708" t="s">
        <v>2743</v>
      </c>
      <c r="B227" s="707">
        <v>37.892000000000003</v>
      </c>
      <c r="C227" s="707">
        <v>87.382999999999996</v>
      </c>
      <c r="D227" s="708">
        <v>6223</v>
      </c>
      <c r="E227" s="708">
        <v>5033</v>
      </c>
      <c r="F227" s="708">
        <v>5710</v>
      </c>
      <c r="G227" s="708">
        <f t="shared" si="3"/>
        <v>5440</v>
      </c>
      <c r="H227" s="708">
        <v>19.2</v>
      </c>
      <c r="I227" s="708">
        <v>125</v>
      </c>
    </row>
    <row r="228" spans="1:9" ht="15" customHeight="1">
      <c r="A228" s="708" t="s">
        <v>2699</v>
      </c>
      <c r="B228" s="707">
        <v>37.799999999999997</v>
      </c>
      <c r="C228" s="707">
        <v>86.799000000000007</v>
      </c>
      <c r="D228" s="708">
        <v>5773</v>
      </c>
      <c r="E228" s="708">
        <v>5134</v>
      </c>
      <c r="F228" s="708">
        <v>5580</v>
      </c>
      <c r="G228" s="708">
        <f t="shared" si="3"/>
        <v>5400</v>
      </c>
      <c r="H228" s="708">
        <v>19.3</v>
      </c>
      <c r="I228" s="708">
        <v>6</v>
      </c>
    </row>
    <row r="229" spans="1:9" ht="15" customHeight="1">
      <c r="A229" s="708" t="s">
        <v>2655</v>
      </c>
      <c r="B229" s="707">
        <v>37.759</v>
      </c>
      <c r="C229" s="707">
        <v>89.221000000000004</v>
      </c>
      <c r="D229" s="708">
        <v>5608</v>
      </c>
      <c r="E229" s="708">
        <v>5017</v>
      </c>
      <c r="F229" s="708">
        <v>5420</v>
      </c>
      <c r="G229" s="708">
        <f t="shared" si="3"/>
        <v>5260</v>
      </c>
      <c r="H229" s="708">
        <v>19.7</v>
      </c>
      <c r="I229" s="708">
        <v>5</v>
      </c>
    </row>
    <row r="230" spans="1:9" ht="15" customHeight="1">
      <c r="A230" s="708" t="s">
        <v>2675</v>
      </c>
      <c r="B230" s="707">
        <v>37.749000000000002</v>
      </c>
      <c r="C230" s="707">
        <v>89.305999999999997</v>
      </c>
      <c r="D230" s="708">
        <v>5632</v>
      </c>
      <c r="E230" s="708">
        <v>4988</v>
      </c>
      <c r="F230" s="708">
        <v>5500</v>
      </c>
      <c r="G230" s="708">
        <f t="shared" si="3"/>
        <v>5300</v>
      </c>
      <c r="H230" s="708">
        <v>21.3</v>
      </c>
      <c r="I230" s="708">
        <v>23</v>
      </c>
    </row>
    <row r="231" spans="1:9" ht="15" customHeight="1">
      <c r="A231" s="708" t="s">
        <v>2683</v>
      </c>
      <c r="B231" s="707">
        <v>37.747999999999998</v>
      </c>
      <c r="C231" s="707">
        <v>89.275000000000006</v>
      </c>
      <c r="D231" s="708">
        <v>5639</v>
      </c>
      <c r="E231" s="708">
        <v>4974</v>
      </c>
      <c r="F231" s="708">
        <v>5520</v>
      </c>
      <c r="G231" s="708">
        <f t="shared" si="3"/>
        <v>5300</v>
      </c>
      <c r="H231" s="708">
        <v>23.6</v>
      </c>
      <c r="I231" s="708">
        <v>22</v>
      </c>
    </row>
    <row r="232" spans="1:9" ht="15" customHeight="1">
      <c r="A232" s="708" t="s">
        <v>2569</v>
      </c>
      <c r="B232" s="707">
        <v>37.707999999999998</v>
      </c>
      <c r="C232" s="707">
        <v>90.650999999999996</v>
      </c>
      <c r="D232" s="708">
        <v>5622</v>
      </c>
      <c r="E232" s="708">
        <v>4832</v>
      </c>
      <c r="F232" s="708">
        <v>5180</v>
      </c>
      <c r="G232" s="708">
        <f t="shared" si="3"/>
        <v>5040</v>
      </c>
      <c r="H232" s="708">
        <v>28.4</v>
      </c>
      <c r="I232" s="708">
        <v>344</v>
      </c>
    </row>
    <row r="233" spans="1:9" ht="15" customHeight="1">
      <c r="A233" s="708" t="s">
        <v>2522</v>
      </c>
      <c r="B233" s="707">
        <v>37.683999999999997</v>
      </c>
      <c r="C233" s="707">
        <v>101.515</v>
      </c>
      <c r="D233" s="708">
        <v>5130</v>
      </c>
      <c r="E233" s="708">
        <v>4398</v>
      </c>
      <c r="F233" s="708">
        <v>4990</v>
      </c>
      <c r="G233" s="708">
        <f t="shared" si="3"/>
        <v>4750</v>
      </c>
      <c r="H233" s="708">
        <v>15.1</v>
      </c>
      <c r="I233" s="708">
        <v>183</v>
      </c>
    </row>
    <row r="234" spans="1:9" ht="15" customHeight="1">
      <c r="A234" s="708" t="s">
        <v>2656</v>
      </c>
      <c r="B234" s="707">
        <v>37.646000000000001</v>
      </c>
      <c r="C234" s="707">
        <v>88.177000000000007</v>
      </c>
      <c r="D234" s="708">
        <v>5677</v>
      </c>
      <c r="E234" s="708">
        <v>4975</v>
      </c>
      <c r="F234" s="708">
        <v>5430</v>
      </c>
      <c r="G234" s="708">
        <f t="shared" si="3"/>
        <v>5250</v>
      </c>
      <c r="H234" s="708">
        <v>19.5</v>
      </c>
      <c r="I234" s="708">
        <v>343</v>
      </c>
    </row>
    <row r="235" spans="1:9" ht="15" customHeight="1">
      <c r="A235" s="708" t="s">
        <v>2684</v>
      </c>
      <c r="B235" s="707">
        <v>37.630000000000003</v>
      </c>
      <c r="C235" s="707">
        <v>88.173000000000002</v>
      </c>
      <c r="D235" s="708">
        <v>5696</v>
      </c>
      <c r="E235" s="708">
        <v>5002</v>
      </c>
      <c r="F235" s="708">
        <v>5520</v>
      </c>
      <c r="G235" s="708">
        <f t="shared" si="3"/>
        <v>5310</v>
      </c>
      <c r="H235" s="708">
        <v>13.8</v>
      </c>
      <c r="I235" s="708">
        <v>186</v>
      </c>
    </row>
    <row r="236" spans="1:9" ht="15" customHeight="1">
      <c r="A236" s="708" t="s">
        <v>2638</v>
      </c>
      <c r="B236" s="707">
        <v>37.619999999999997</v>
      </c>
      <c r="C236" s="707">
        <v>87.988</v>
      </c>
      <c r="D236" s="708">
        <v>5485</v>
      </c>
      <c r="E236" s="708">
        <v>5025</v>
      </c>
      <c r="F236" s="708">
        <v>5370</v>
      </c>
      <c r="G236" s="708">
        <f t="shared" si="3"/>
        <v>5230</v>
      </c>
      <c r="H236" s="708">
        <v>12.3</v>
      </c>
      <c r="I236" s="708">
        <v>349</v>
      </c>
    </row>
    <row r="237" spans="1:9" ht="15" customHeight="1">
      <c r="A237" s="708" t="s">
        <v>2499</v>
      </c>
      <c r="B237" s="707">
        <v>37.59997628</v>
      </c>
      <c r="C237" s="707">
        <v>71.643601560999997</v>
      </c>
      <c r="D237" s="708">
        <v>4892</v>
      </c>
      <c r="E237" s="708">
        <v>4291</v>
      </c>
      <c r="F237" s="708">
        <v>4750</v>
      </c>
      <c r="G237" s="708">
        <f t="shared" si="3"/>
        <v>4570</v>
      </c>
      <c r="H237" s="708">
        <v>25.2</v>
      </c>
      <c r="I237" s="708">
        <v>46</v>
      </c>
    </row>
    <row r="238" spans="1:9" ht="15" customHeight="1">
      <c r="A238" s="708" t="s">
        <v>2528</v>
      </c>
      <c r="B238" s="707">
        <v>37.567756299000003</v>
      </c>
      <c r="C238" s="707">
        <v>72.140386265000004</v>
      </c>
      <c r="D238" s="708">
        <v>5278</v>
      </c>
      <c r="E238" s="708">
        <v>4576</v>
      </c>
      <c r="F238" s="708">
        <v>5010</v>
      </c>
      <c r="G238" s="708">
        <f t="shared" si="3"/>
        <v>4840</v>
      </c>
      <c r="H238" s="708">
        <v>18.899999999999999</v>
      </c>
      <c r="I238" s="708">
        <v>345</v>
      </c>
    </row>
    <row r="239" spans="1:9" ht="15" customHeight="1">
      <c r="A239" s="708" t="s">
        <v>2565</v>
      </c>
      <c r="B239" s="707">
        <v>37.563665294000003</v>
      </c>
      <c r="C239" s="707">
        <v>72.111604220999993</v>
      </c>
      <c r="D239" s="708">
        <v>5353</v>
      </c>
      <c r="E239" s="708">
        <v>4682</v>
      </c>
      <c r="F239" s="708">
        <v>5170</v>
      </c>
      <c r="G239" s="708">
        <f t="shared" si="3"/>
        <v>4970</v>
      </c>
      <c r="H239" s="708">
        <v>18.2</v>
      </c>
      <c r="I239" s="708">
        <v>355</v>
      </c>
    </row>
    <row r="240" spans="1:9" ht="15" customHeight="1">
      <c r="A240" s="708" t="s">
        <v>2536</v>
      </c>
      <c r="B240" s="707">
        <v>37.562591302000001</v>
      </c>
      <c r="C240" s="707">
        <v>72.182474674999995</v>
      </c>
      <c r="D240" s="708">
        <v>5155</v>
      </c>
      <c r="E240" s="708">
        <v>4497</v>
      </c>
      <c r="F240" s="708">
        <v>5050</v>
      </c>
      <c r="G240" s="708">
        <f t="shared" si="3"/>
        <v>4830</v>
      </c>
      <c r="H240" s="708">
        <v>15.2</v>
      </c>
      <c r="I240" s="708">
        <v>338</v>
      </c>
    </row>
    <row r="241" spans="1:9" ht="15" customHeight="1">
      <c r="A241" s="708" t="s">
        <v>2649</v>
      </c>
      <c r="B241" s="707">
        <v>37.532185788</v>
      </c>
      <c r="C241" s="707">
        <v>73.932050461000003</v>
      </c>
      <c r="D241" s="708">
        <v>5455</v>
      </c>
      <c r="E241" s="708">
        <v>4728</v>
      </c>
      <c r="F241" s="708">
        <v>5400</v>
      </c>
      <c r="G241" s="708">
        <f t="shared" si="3"/>
        <v>5130</v>
      </c>
      <c r="H241" s="708">
        <v>28.4</v>
      </c>
      <c r="I241" s="708">
        <v>346</v>
      </c>
    </row>
    <row r="242" spans="1:9" ht="15" customHeight="1">
      <c r="A242" s="708" t="s">
        <v>2550</v>
      </c>
      <c r="B242" s="707">
        <v>37.530744271000003</v>
      </c>
      <c r="C242" s="707">
        <v>73.918620677000007</v>
      </c>
      <c r="D242" s="708">
        <v>5237</v>
      </c>
      <c r="E242" s="708">
        <v>4815</v>
      </c>
      <c r="F242" s="708">
        <v>5100</v>
      </c>
      <c r="G242" s="708">
        <f t="shared" si="3"/>
        <v>4990</v>
      </c>
      <c r="H242" s="708">
        <v>20.7</v>
      </c>
      <c r="I242" s="708">
        <v>8</v>
      </c>
    </row>
    <row r="243" spans="1:9" ht="15" customHeight="1">
      <c r="A243" s="708" t="s">
        <v>2495</v>
      </c>
      <c r="B243" s="707">
        <v>37.520000000000003</v>
      </c>
      <c r="C243" s="707">
        <v>101.807</v>
      </c>
      <c r="D243" s="708">
        <v>4819</v>
      </c>
      <c r="E243" s="708">
        <v>4228</v>
      </c>
      <c r="F243" s="708">
        <v>4700</v>
      </c>
      <c r="G243" s="708">
        <f t="shared" si="3"/>
        <v>4510</v>
      </c>
      <c r="H243" s="708">
        <v>23.1</v>
      </c>
      <c r="I243" s="708">
        <v>18</v>
      </c>
    </row>
    <row r="244" spans="1:9" ht="15" customHeight="1">
      <c r="A244" s="708" t="s">
        <v>2705</v>
      </c>
      <c r="B244" s="707">
        <v>37.514000000000003</v>
      </c>
      <c r="C244" s="707">
        <v>87.844999999999999</v>
      </c>
      <c r="D244" s="708">
        <v>5800</v>
      </c>
      <c r="E244" s="708">
        <v>5155</v>
      </c>
      <c r="F244" s="708">
        <v>5590</v>
      </c>
      <c r="G244" s="708">
        <f t="shared" si="3"/>
        <v>5420</v>
      </c>
      <c r="H244" s="708">
        <v>13.8</v>
      </c>
      <c r="I244" s="708">
        <v>360</v>
      </c>
    </row>
    <row r="245" spans="1:9" ht="15" customHeight="1">
      <c r="A245" s="708" t="s">
        <v>490</v>
      </c>
      <c r="B245" s="707">
        <v>37.512999999999998</v>
      </c>
      <c r="C245" s="707">
        <v>101.81699999999999</v>
      </c>
      <c r="D245" s="708">
        <v>4748</v>
      </c>
      <c r="E245" s="708">
        <v>4155</v>
      </c>
      <c r="F245" s="708">
        <v>4650</v>
      </c>
      <c r="G245" s="708">
        <f t="shared" si="3"/>
        <v>4450</v>
      </c>
      <c r="H245" s="708">
        <v>20.9</v>
      </c>
      <c r="I245" s="708">
        <v>2</v>
      </c>
    </row>
    <row r="246" spans="1:9" ht="15" customHeight="1">
      <c r="A246" s="708" t="s">
        <v>2722</v>
      </c>
      <c r="B246" s="707">
        <v>37.499000000000002</v>
      </c>
      <c r="C246" s="707">
        <v>87.820999999999998</v>
      </c>
      <c r="D246" s="708">
        <v>5871</v>
      </c>
      <c r="E246" s="708">
        <v>5117</v>
      </c>
      <c r="F246" s="708">
        <v>5650</v>
      </c>
      <c r="G246" s="708">
        <f t="shared" si="3"/>
        <v>5440</v>
      </c>
      <c r="H246" s="708">
        <v>13</v>
      </c>
      <c r="I246" s="708">
        <v>7</v>
      </c>
    </row>
    <row r="247" spans="1:9" ht="15" customHeight="1">
      <c r="A247" s="708" t="s">
        <v>2598</v>
      </c>
      <c r="B247" s="707">
        <v>37.450000000000003</v>
      </c>
      <c r="C247" s="707">
        <v>90.335999999999999</v>
      </c>
      <c r="D247" s="708">
        <v>5459</v>
      </c>
      <c r="E247" s="708">
        <v>4906</v>
      </c>
      <c r="F247" s="708">
        <v>5270</v>
      </c>
      <c r="G247" s="708">
        <f t="shared" si="3"/>
        <v>5120</v>
      </c>
      <c r="H247" s="708">
        <v>22.1</v>
      </c>
      <c r="I247" s="708">
        <v>357</v>
      </c>
    </row>
    <row r="248" spans="1:9" ht="15" customHeight="1">
      <c r="A248" s="708" t="s">
        <v>2583</v>
      </c>
      <c r="B248" s="707">
        <v>37.430999999999997</v>
      </c>
      <c r="C248" s="707">
        <v>90.352999999999994</v>
      </c>
      <c r="D248" s="708">
        <v>5379</v>
      </c>
      <c r="E248" s="708">
        <v>4975</v>
      </c>
      <c r="F248" s="708">
        <v>5210</v>
      </c>
      <c r="G248" s="708">
        <f t="shared" si="3"/>
        <v>5120</v>
      </c>
      <c r="H248" s="708">
        <v>17.899999999999999</v>
      </c>
      <c r="I248" s="708">
        <v>2</v>
      </c>
    </row>
    <row r="249" spans="1:9" ht="15" customHeight="1">
      <c r="A249" s="708" t="s">
        <v>2645</v>
      </c>
      <c r="B249" s="707">
        <v>37.43</v>
      </c>
      <c r="C249" s="707">
        <v>90.367999999999995</v>
      </c>
      <c r="D249" s="708">
        <v>5532</v>
      </c>
      <c r="E249" s="708">
        <v>4973</v>
      </c>
      <c r="F249" s="708">
        <v>5390</v>
      </c>
      <c r="G249" s="708">
        <f t="shared" si="3"/>
        <v>5220</v>
      </c>
      <c r="H249" s="708">
        <v>16.600000000000001</v>
      </c>
      <c r="I249" s="708">
        <v>9</v>
      </c>
    </row>
    <row r="250" spans="1:9" ht="15" customHeight="1">
      <c r="A250" s="708" t="s">
        <v>2700</v>
      </c>
      <c r="B250" s="707">
        <v>37.386000000000003</v>
      </c>
      <c r="C250" s="707">
        <v>87.903000000000006</v>
      </c>
      <c r="D250" s="708">
        <v>5779</v>
      </c>
      <c r="E250" s="708">
        <v>5070</v>
      </c>
      <c r="F250" s="708">
        <v>5580</v>
      </c>
      <c r="G250" s="708">
        <f t="shared" si="3"/>
        <v>5380</v>
      </c>
      <c r="H250" s="708">
        <v>15.5</v>
      </c>
      <c r="I250" s="708">
        <v>347</v>
      </c>
    </row>
    <row r="251" spans="1:9" ht="15" customHeight="1">
      <c r="A251" s="708" t="s">
        <v>2755</v>
      </c>
      <c r="B251" s="707">
        <v>37.380000000000003</v>
      </c>
      <c r="C251" s="707">
        <v>87.668999999999997</v>
      </c>
      <c r="D251" s="708">
        <v>6004</v>
      </c>
      <c r="E251" s="708">
        <v>5164</v>
      </c>
      <c r="F251" s="708">
        <v>5760</v>
      </c>
      <c r="G251" s="708">
        <f t="shared" si="3"/>
        <v>5520</v>
      </c>
      <c r="H251" s="708">
        <v>15.5</v>
      </c>
      <c r="I251" s="708">
        <v>9</v>
      </c>
    </row>
    <row r="252" spans="1:9" ht="15" customHeight="1">
      <c r="A252" s="708" t="s">
        <v>2590</v>
      </c>
      <c r="B252" s="707">
        <v>37.308999999999997</v>
      </c>
      <c r="C252" s="707">
        <v>91.167000000000002</v>
      </c>
      <c r="D252" s="708">
        <v>5335</v>
      </c>
      <c r="E252" s="708">
        <v>4974</v>
      </c>
      <c r="F252" s="708">
        <v>5230</v>
      </c>
      <c r="G252" s="708">
        <f t="shared" si="3"/>
        <v>5130</v>
      </c>
      <c r="H252" s="708">
        <v>18.3</v>
      </c>
      <c r="I252" s="708">
        <v>20</v>
      </c>
    </row>
    <row r="253" spans="1:9" ht="15" customHeight="1">
      <c r="A253" s="708" t="s">
        <v>2612</v>
      </c>
      <c r="B253" s="707">
        <v>37.307000000000002</v>
      </c>
      <c r="C253" s="707">
        <v>91.174000000000007</v>
      </c>
      <c r="D253" s="708">
        <v>5377</v>
      </c>
      <c r="E253" s="708">
        <v>4932</v>
      </c>
      <c r="F253" s="708">
        <v>5300</v>
      </c>
      <c r="G253" s="708">
        <f t="shared" si="3"/>
        <v>5150</v>
      </c>
      <c r="H253" s="708">
        <v>24.3</v>
      </c>
      <c r="I253" s="708">
        <v>30</v>
      </c>
    </row>
    <row r="254" spans="1:9" ht="15" customHeight="1">
      <c r="A254" s="708" t="s">
        <v>2613</v>
      </c>
      <c r="B254" s="707">
        <v>37.301000000000002</v>
      </c>
      <c r="C254" s="707">
        <v>91.177000000000007</v>
      </c>
      <c r="D254" s="708">
        <v>5377</v>
      </c>
      <c r="E254" s="708">
        <v>4934</v>
      </c>
      <c r="F254" s="708">
        <v>5300</v>
      </c>
      <c r="G254" s="708">
        <f t="shared" si="3"/>
        <v>5150</v>
      </c>
      <c r="H254" s="708">
        <v>19.7</v>
      </c>
      <c r="I254" s="708">
        <v>47</v>
      </c>
    </row>
    <row r="255" spans="1:9" ht="15" customHeight="1">
      <c r="A255" s="708" t="s">
        <v>2756</v>
      </c>
      <c r="B255" s="707">
        <v>37.262</v>
      </c>
      <c r="C255" s="707">
        <v>85.763999999999996</v>
      </c>
      <c r="D255" s="708">
        <v>6056</v>
      </c>
      <c r="E255" s="708">
        <v>4920</v>
      </c>
      <c r="F255" s="708">
        <v>5770</v>
      </c>
      <c r="G255" s="708">
        <f t="shared" si="3"/>
        <v>5430</v>
      </c>
      <c r="H255" s="708">
        <v>16.7</v>
      </c>
      <c r="I255" s="708">
        <v>346</v>
      </c>
    </row>
    <row r="256" spans="1:9" ht="15" customHeight="1">
      <c r="A256" s="708" t="s">
        <v>2780</v>
      </c>
      <c r="B256" s="707">
        <v>37.237000000000002</v>
      </c>
      <c r="C256" s="707">
        <v>85.783000000000001</v>
      </c>
      <c r="D256" s="708">
        <v>6227</v>
      </c>
      <c r="E256" s="708">
        <v>5255</v>
      </c>
      <c r="F256" s="708">
        <v>5860</v>
      </c>
      <c r="G256" s="708">
        <f t="shared" si="3"/>
        <v>5620</v>
      </c>
      <c r="H256" s="708">
        <v>16.7</v>
      </c>
      <c r="I256" s="708">
        <v>104</v>
      </c>
    </row>
    <row r="257" spans="1:9" ht="15" customHeight="1">
      <c r="A257" s="708" t="s">
        <v>2605</v>
      </c>
      <c r="B257" s="707">
        <v>37.235999999999997</v>
      </c>
      <c r="C257" s="707">
        <v>90.820999999999998</v>
      </c>
      <c r="D257" s="708">
        <v>5414</v>
      </c>
      <c r="E257" s="708">
        <v>4882</v>
      </c>
      <c r="F257" s="708">
        <v>5280</v>
      </c>
      <c r="G257" s="708">
        <f t="shared" si="3"/>
        <v>5120</v>
      </c>
      <c r="H257" s="708">
        <v>14</v>
      </c>
      <c r="I257" s="708">
        <v>343</v>
      </c>
    </row>
    <row r="258" spans="1:9" ht="15" customHeight="1">
      <c r="A258" s="708" t="s">
        <v>2614</v>
      </c>
      <c r="B258" s="707">
        <v>37.228999999999999</v>
      </c>
      <c r="C258" s="707">
        <v>90.793000000000006</v>
      </c>
      <c r="D258" s="708">
        <v>5456</v>
      </c>
      <c r="E258" s="708">
        <v>4970</v>
      </c>
      <c r="F258" s="708">
        <v>5300</v>
      </c>
      <c r="G258" s="708">
        <f t="shared" si="3"/>
        <v>5170</v>
      </c>
      <c r="H258" s="708">
        <v>18.600000000000001</v>
      </c>
      <c r="I258" s="708">
        <v>8</v>
      </c>
    </row>
    <row r="259" spans="1:9" ht="15" customHeight="1">
      <c r="A259" s="708" t="s">
        <v>2635</v>
      </c>
      <c r="B259" s="707">
        <v>37.226999999999997</v>
      </c>
      <c r="C259" s="707">
        <v>90.808000000000007</v>
      </c>
      <c r="D259" s="708">
        <v>5454</v>
      </c>
      <c r="E259" s="708">
        <v>4961</v>
      </c>
      <c r="F259" s="708">
        <v>5350</v>
      </c>
      <c r="G259" s="708">
        <f t="shared" si="3"/>
        <v>5190</v>
      </c>
      <c r="H259" s="708">
        <v>16.100000000000001</v>
      </c>
      <c r="I259" s="708">
        <v>347</v>
      </c>
    </row>
    <row r="260" spans="1:9" ht="15" customHeight="1">
      <c r="A260" s="708" t="s">
        <v>2626</v>
      </c>
      <c r="B260" s="707">
        <v>37.185037692999998</v>
      </c>
      <c r="C260" s="707">
        <v>72.544350667000003</v>
      </c>
      <c r="D260" s="708">
        <v>5661</v>
      </c>
      <c r="E260" s="708">
        <v>4052</v>
      </c>
      <c r="F260" s="708">
        <v>5330</v>
      </c>
      <c r="G260" s="708">
        <f t="shared" si="3"/>
        <v>4820</v>
      </c>
      <c r="H260" s="708">
        <v>24.8</v>
      </c>
      <c r="I260" s="708">
        <v>358</v>
      </c>
    </row>
    <row r="261" spans="1:9" ht="15" customHeight="1">
      <c r="A261" s="708" t="s">
        <v>2615</v>
      </c>
      <c r="B261" s="707">
        <v>37.182000000000002</v>
      </c>
      <c r="C261" s="707">
        <v>91.254999999999995</v>
      </c>
      <c r="D261" s="708">
        <v>5389</v>
      </c>
      <c r="E261" s="708">
        <v>4914</v>
      </c>
      <c r="F261" s="708">
        <v>5300</v>
      </c>
      <c r="G261" s="708">
        <f t="shared" si="3"/>
        <v>5150</v>
      </c>
      <c r="H261" s="708">
        <v>22.7</v>
      </c>
      <c r="I261" s="708">
        <v>0</v>
      </c>
    </row>
    <row r="262" spans="1:9" ht="15" customHeight="1">
      <c r="A262" s="708" t="s">
        <v>2624</v>
      </c>
      <c r="B262" s="707">
        <v>37.179000000000002</v>
      </c>
      <c r="C262" s="707">
        <v>91.265000000000001</v>
      </c>
      <c r="D262" s="708">
        <v>5387</v>
      </c>
      <c r="E262" s="708">
        <v>4905</v>
      </c>
      <c r="F262" s="708">
        <v>5320</v>
      </c>
      <c r="G262" s="708">
        <f t="shared" si="3"/>
        <v>5150</v>
      </c>
      <c r="H262" s="708">
        <v>20.399999999999999</v>
      </c>
      <c r="I262" s="708">
        <v>24</v>
      </c>
    </row>
    <row r="263" spans="1:9" ht="15" customHeight="1">
      <c r="A263" s="708" t="s">
        <v>2577</v>
      </c>
      <c r="B263" s="707">
        <v>37.178880182</v>
      </c>
      <c r="C263" s="707">
        <v>72.492112691000003</v>
      </c>
      <c r="D263" s="708">
        <v>6623</v>
      </c>
      <c r="E263" s="708">
        <v>4172</v>
      </c>
      <c r="F263" s="708">
        <v>5200</v>
      </c>
      <c r="G263" s="708">
        <f t="shared" si="3"/>
        <v>4790</v>
      </c>
      <c r="H263" s="708">
        <v>19.8</v>
      </c>
      <c r="I263" s="708">
        <v>350</v>
      </c>
    </row>
    <row r="264" spans="1:9" ht="15" customHeight="1">
      <c r="A264" s="708" t="s">
        <v>2609</v>
      </c>
      <c r="B264" s="707">
        <v>36.994999999999997</v>
      </c>
      <c r="C264" s="707">
        <v>91.474000000000004</v>
      </c>
      <c r="D264" s="708">
        <v>5311</v>
      </c>
      <c r="E264" s="708">
        <v>4908</v>
      </c>
      <c r="F264" s="708">
        <v>5295</v>
      </c>
      <c r="G264" s="708">
        <f t="shared" ref="G264:G327" si="4">ROUND(E264+(F264-E264)*0.6,-1)</f>
        <v>5140</v>
      </c>
      <c r="H264" s="708">
        <v>27.6</v>
      </c>
      <c r="I264" s="708">
        <v>333</v>
      </c>
    </row>
    <row r="265" spans="1:9" ht="15" customHeight="1">
      <c r="A265" s="708" t="s">
        <v>2584</v>
      </c>
      <c r="B265" s="707">
        <v>36.984000000000002</v>
      </c>
      <c r="C265" s="707">
        <v>91.445999999999998</v>
      </c>
      <c r="D265" s="708">
        <v>5242</v>
      </c>
      <c r="E265" s="708">
        <v>4969</v>
      </c>
      <c r="F265" s="708">
        <v>5210</v>
      </c>
      <c r="G265" s="708">
        <f t="shared" si="4"/>
        <v>5110</v>
      </c>
      <c r="H265" s="708">
        <v>22.8</v>
      </c>
      <c r="I265" s="708">
        <v>345</v>
      </c>
    </row>
    <row r="266" spans="1:9" ht="15" customHeight="1">
      <c r="A266" s="708" t="s">
        <v>2586</v>
      </c>
      <c r="B266" s="707">
        <v>36.981000000000002</v>
      </c>
      <c r="C266" s="707">
        <v>91.46</v>
      </c>
      <c r="D266" s="708">
        <v>5239</v>
      </c>
      <c r="E266" s="708">
        <v>4956</v>
      </c>
      <c r="F266" s="708">
        <v>5220</v>
      </c>
      <c r="G266" s="708">
        <f t="shared" si="4"/>
        <v>5110</v>
      </c>
      <c r="H266" s="708">
        <v>30.6</v>
      </c>
      <c r="I266" s="708">
        <v>355</v>
      </c>
    </row>
    <row r="267" spans="1:9" ht="15" customHeight="1">
      <c r="A267" s="708" t="s">
        <v>2688</v>
      </c>
      <c r="B267" s="707">
        <v>36.838999999999999</v>
      </c>
      <c r="C267" s="707">
        <v>85.058999999999997</v>
      </c>
      <c r="D267" s="708">
        <v>5972</v>
      </c>
      <c r="E267" s="708">
        <v>5178</v>
      </c>
      <c r="F267" s="708">
        <v>5530</v>
      </c>
      <c r="G267" s="708">
        <f t="shared" si="4"/>
        <v>5390</v>
      </c>
      <c r="H267" s="708">
        <v>12.3</v>
      </c>
      <c r="I267" s="708">
        <v>11</v>
      </c>
    </row>
    <row r="268" spans="1:9" ht="15" customHeight="1">
      <c r="A268" s="708" t="s">
        <v>2753</v>
      </c>
      <c r="B268" s="707">
        <v>36.825000000000003</v>
      </c>
      <c r="C268" s="707">
        <v>85.061000000000007</v>
      </c>
      <c r="D268" s="708">
        <v>5920</v>
      </c>
      <c r="E268" s="708">
        <v>5511</v>
      </c>
      <c r="F268" s="708">
        <v>5750</v>
      </c>
      <c r="G268" s="708">
        <f t="shared" si="4"/>
        <v>5650</v>
      </c>
      <c r="H268" s="708">
        <v>15.7</v>
      </c>
      <c r="I268" s="708">
        <v>100</v>
      </c>
    </row>
    <row r="269" spans="1:9" ht="15" customHeight="1">
      <c r="A269" s="708" t="s">
        <v>2578</v>
      </c>
      <c r="B269" s="707">
        <v>36.810918348999998</v>
      </c>
      <c r="C269" s="707">
        <v>72.471813128999997</v>
      </c>
      <c r="D269" s="708">
        <v>6798</v>
      </c>
      <c r="E269" s="708">
        <v>4045</v>
      </c>
      <c r="F269" s="708">
        <v>5200</v>
      </c>
      <c r="G269" s="708">
        <f t="shared" si="4"/>
        <v>4740</v>
      </c>
      <c r="H269" s="708">
        <v>18.7</v>
      </c>
      <c r="I269" s="708">
        <v>36</v>
      </c>
    </row>
    <row r="270" spans="1:9" ht="15" customHeight="1">
      <c r="A270" s="708" t="s">
        <v>2676</v>
      </c>
      <c r="B270" s="707">
        <v>36.808196946999999</v>
      </c>
      <c r="C270" s="707">
        <v>72.398841867000002</v>
      </c>
      <c r="D270" s="708">
        <v>6544</v>
      </c>
      <c r="E270" s="708">
        <v>4223</v>
      </c>
      <c r="F270" s="708">
        <v>5500</v>
      </c>
      <c r="G270" s="708">
        <f t="shared" si="4"/>
        <v>4990</v>
      </c>
      <c r="H270" s="708">
        <v>16.5</v>
      </c>
      <c r="I270" s="708">
        <v>331</v>
      </c>
    </row>
    <row r="271" spans="1:9" ht="15" customHeight="1">
      <c r="A271" s="708" t="s">
        <v>2757</v>
      </c>
      <c r="B271" s="707">
        <v>36.807000000000002</v>
      </c>
      <c r="C271" s="707">
        <v>84.96</v>
      </c>
      <c r="D271" s="708">
        <v>6031</v>
      </c>
      <c r="E271" s="708">
        <v>5223</v>
      </c>
      <c r="F271" s="708">
        <v>5770</v>
      </c>
      <c r="G271" s="708">
        <f t="shared" si="4"/>
        <v>5550</v>
      </c>
      <c r="H271" s="708">
        <v>17.3</v>
      </c>
      <c r="I271" s="708">
        <v>354</v>
      </c>
    </row>
    <row r="272" spans="1:9" ht="15" customHeight="1">
      <c r="A272" s="708" t="s">
        <v>2685</v>
      </c>
      <c r="B272" s="707">
        <v>36.801000000000002</v>
      </c>
      <c r="C272" s="707">
        <v>76.268000000000001</v>
      </c>
      <c r="D272" s="708">
        <v>5858</v>
      </c>
      <c r="E272" s="708">
        <v>4816</v>
      </c>
      <c r="F272" s="708">
        <v>5520</v>
      </c>
      <c r="G272" s="708">
        <f t="shared" si="4"/>
        <v>5240</v>
      </c>
      <c r="H272" s="708">
        <v>14.8</v>
      </c>
      <c r="I272" s="708">
        <v>5</v>
      </c>
    </row>
    <row r="273" spans="1:9" ht="15" customHeight="1">
      <c r="A273" s="708" t="s">
        <v>2781</v>
      </c>
      <c r="B273" s="707">
        <v>36.79</v>
      </c>
      <c r="C273" s="707">
        <v>84.96</v>
      </c>
      <c r="D273" s="708">
        <v>6025</v>
      </c>
      <c r="E273" s="708">
        <v>5474</v>
      </c>
      <c r="F273" s="708">
        <v>5870</v>
      </c>
      <c r="G273" s="708">
        <f t="shared" si="4"/>
        <v>5710</v>
      </c>
      <c r="H273" s="708">
        <v>16.899999999999999</v>
      </c>
      <c r="I273" s="708">
        <v>174</v>
      </c>
    </row>
    <row r="274" spans="1:9" ht="15" customHeight="1">
      <c r="A274" s="708" t="s">
        <v>2715</v>
      </c>
      <c r="B274" s="707">
        <v>36.779499999999999</v>
      </c>
      <c r="C274" s="707">
        <v>73.887799999999999</v>
      </c>
      <c r="D274" s="708">
        <v>6341</v>
      </c>
      <c r="E274" s="708">
        <v>3552</v>
      </c>
      <c r="F274" s="708">
        <v>5620</v>
      </c>
      <c r="G274" s="708">
        <f t="shared" si="4"/>
        <v>4790</v>
      </c>
      <c r="H274" s="708">
        <v>18.399999999999999</v>
      </c>
      <c r="I274" s="708">
        <v>20</v>
      </c>
    </row>
    <row r="275" spans="1:9" ht="15" customHeight="1">
      <c r="A275" s="708" t="s">
        <v>2768</v>
      </c>
      <c r="B275" s="707">
        <v>36.762999999999998</v>
      </c>
      <c r="C275" s="707">
        <v>84.734999999999999</v>
      </c>
      <c r="D275" s="708">
        <v>6154</v>
      </c>
      <c r="E275" s="708">
        <v>5170</v>
      </c>
      <c r="F275" s="708">
        <v>5820</v>
      </c>
      <c r="G275" s="708">
        <f t="shared" si="4"/>
        <v>5560</v>
      </c>
      <c r="H275" s="708">
        <v>14</v>
      </c>
      <c r="I275" s="708">
        <v>343</v>
      </c>
    </row>
    <row r="276" spans="1:9" ht="15" customHeight="1">
      <c r="A276" s="708" t="s">
        <v>2716</v>
      </c>
      <c r="B276" s="707">
        <v>36.762</v>
      </c>
      <c r="C276" s="707">
        <v>76.257999999999996</v>
      </c>
      <c r="D276" s="708">
        <v>6067</v>
      </c>
      <c r="E276" s="708">
        <v>5140</v>
      </c>
      <c r="F276" s="708">
        <v>5620</v>
      </c>
      <c r="G276" s="708">
        <f t="shared" si="4"/>
        <v>5430</v>
      </c>
      <c r="H276" s="708">
        <v>19.3</v>
      </c>
      <c r="I276" s="708">
        <v>104</v>
      </c>
    </row>
    <row r="277" spans="1:9" ht="15" customHeight="1">
      <c r="A277" s="708" t="s">
        <v>2783</v>
      </c>
      <c r="B277" s="707">
        <v>36.756999999999998</v>
      </c>
      <c r="C277" s="707">
        <v>84.706000000000003</v>
      </c>
      <c r="D277" s="708">
        <v>6162</v>
      </c>
      <c r="E277" s="708">
        <v>5239</v>
      </c>
      <c r="F277" s="708">
        <v>5880</v>
      </c>
      <c r="G277" s="708">
        <f t="shared" si="4"/>
        <v>5620</v>
      </c>
      <c r="H277" s="708">
        <v>14.2</v>
      </c>
      <c r="I277" s="708">
        <v>6</v>
      </c>
    </row>
    <row r="278" spans="1:9" ht="15" customHeight="1">
      <c r="A278" s="708" t="s">
        <v>2792</v>
      </c>
      <c r="B278" s="707">
        <v>36.755000000000003</v>
      </c>
      <c r="C278" s="707">
        <v>84.768000000000001</v>
      </c>
      <c r="D278" s="708">
        <v>6096</v>
      </c>
      <c r="E278" s="708">
        <v>5538</v>
      </c>
      <c r="F278" s="708">
        <v>5910</v>
      </c>
      <c r="G278" s="708">
        <f t="shared" si="4"/>
        <v>5760</v>
      </c>
      <c r="H278" s="708">
        <v>11.2</v>
      </c>
      <c r="I278" s="708">
        <v>143</v>
      </c>
    </row>
    <row r="279" spans="1:9" ht="15" customHeight="1">
      <c r="A279" s="708" t="s">
        <v>2784</v>
      </c>
      <c r="B279" s="707">
        <v>36.745918957999997</v>
      </c>
      <c r="C279" s="707">
        <v>72.421416319000002</v>
      </c>
      <c r="D279" s="708">
        <v>6319</v>
      </c>
      <c r="E279" s="708">
        <v>4113</v>
      </c>
      <c r="F279" s="708">
        <v>5880</v>
      </c>
      <c r="G279" s="708">
        <f t="shared" si="4"/>
        <v>5170</v>
      </c>
      <c r="H279" s="708">
        <v>16.8</v>
      </c>
      <c r="I279" s="708">
        <v>227</v>
      </c>
    </row>
    <row r="280" spans="1:9" ht="15" customHeight="1">
      <c r="A280" s="708" t="s">
        <v>2796</v>
      </c>
      <c r="B280" s="707">
        <v>36.741</v>
      </c>
      <c r="C280" s="707">
        <v>84.698999999999998</v>
      </c>
      <c r="D280" s="708">
        <v>6171</v>
      </c>
      <c r="E280" s="708">
        <v>5572</v>
      </c>
      <c r="F280" s="708">
        <v>5930</v>
      </c>
      <c r="G280" s="708">
        <f t="shared" si="4"/>
        <v>5790</v>
      </c>
      <c r="H280" s="708">
        <v>19.2</v>
      </c>
      <c r="I280" s="708">
        <v>131</v>
      </c>
    </row>
    <row r="281" spans="1:9" ht="15" customHeight="1">
      <c r="A281" s="708" t="s">
        <v>2646</v>
      </c>
      <c r="B281" s="707">
        <v>36.739166691000001</v>
      </c>
      <c r="C281" s="707">
        <v>72.498801032000003</v>
      </c>
      <c r="D281" s="708">
        <v>6318</v>
      </c>
      <c r="E281" s="708">
        <v>3661</v>
      </c>
      <c r="F281" s="708">
        <v>5390</v>
      </c>
      <c r="G281" s="708">
        <f t="shared" si="4"/>
        <v>4700</v>
      </c>
      <c r="H281" s="708">
        <v>17.600000000000001</v>
      </c>
      <c r="I281" s="708">
        <v>83</v>
      </c>
    </row>
    <row r="282" spans="1:9" ht="15" customHeight="1">
      <c r="A282" s="708" t="s">
        <v>2539</v>
      </c>
      <c r="B282" s="707">
        <v>36.737099999999998</v>
      </c>
      <c r="C282" s="707">
        <v>74.132000000000005</v>
      </c>
      <c r="D282" s="708">
        <v>6574</v>
      </c>
      <c r="E282" s="708">
        <v>3679</v>
      </c>
      <c r="F282" s="708">
        <v>5060</v>
      </c>
      <c r="G282" s="708">
        <f t="shared" si="4"/>
        <v>4510</v>
      </c>
      <c r="H282" s="708">
        <v>21.7</v>
      </c>
      <c r="I282" s="708">
        <v>32</v>
      </c>
    </row>
    <row r="283" spans="1:9" ht="15" customHeight="1">
      <c r="A283" s="708" t="s">
        <v>2534</v>
      </c>
      <c r="B283" s="707">
        <v>36.722299999999997</v>
      </c>
      <c r="C283" s="707">
        <v>73.144199999999998</v>
      </c>
      <c r="D283" s="708">
        <v>6577</v>
      </c>
      <c r="E283" s="708">
        <v>3990</v>
      </c>
      <c r="F283" s="708">
        <v>5040</v>
      </c>
      <c r="G283" s="708">
        <f t="shared" si="4"/>
        <v>4620</v>
      </c>
      <c r="H283" s="708">
        <v>23.4</v>
      </c>
      <c r="I283" s="708">
        <v>340</v>
      </c>
    </row>
    <row r="284" spans="1:9" ht="15" customHeight="1">
      <c r="A284" s="708" t="s">
        <v>2627</v>
      </c>
      <c r="B284" s="707">
        <v>36.697000000000003</v>
      </c>
      <c r="C284" s="707">
        <v>73.106399999999994</v>
      </c>
      <c r="D284" s="708">
        <v>6483</v>
      </c>
      <c r="E284" s="708">
        <v>3251</v>
      </c>
      <c r="F284" s="708">
        <v>5330</v>
      </c>
      <c r="G284" s="708">
        <f t="shared" si="4"/>
        <v>4500</v>
      </c>
      <c r="H284" s="708">
        <v>20</v>
      </c>
      <c r="I284" s="708">
        <v>11</v>
      </c>
    </row>
    <row r="285" spans="1:9" ht="15" customHeight="1">
      <c r="A285" s="708" t="s">
        <v>2693</v>
      </c>
      <c r="B285" s="707">
        <v>36.693199999999997</v>
      </c>
      <c r="C285" s="707">
        <v>73.162000000000006</v>
      </c>
      <c r="D285" s="708">
        <v>6420</v>
      </c>
      <c r="E285" s="708">
        <v>3811</v>
      </c>
      <c r="F285" s="708">
        <v>5550</v>
      </c>
      <c r="G285" s="708">
        <f t="shared" si="4"/>
        <v>4850</v>
      </c>
      <c r="H285" s="708">
        <v>23.8</v>
      </c>
      <c r="I285" s="708">
        <v>201</v>
      </c>
    </row>
    <row r="286" spans="1:9" ht="15" customHeight="1">
      <c r="A286" s="708" t="s">
        <v>2506</v>
      </c>
      <c r="B286" s="707">
        <v>36.689300000000003</v>
      </c>
      <c r="C286" s="707">
        <v>73.944500000000005</v>
      </c>
      <c r="D286" s="708">
        <v>6047</v>
      </c>
      <c r="E286" s="708">
        <v>3300</v>
      </c>
      <c r="F286" s="708">
        <v>4790</v>
      </c>
      <c r="G286" s="708">
        <f t="shared" si="4"/>
        <v>4190</v>
      </c>
      <c r="H286" s="708">
        <v>18.7</v>
      </c>
      <c r="I286" s="708">
        <v>100</v>
      </c>
    </row>
    <row r="287" spans="1:9" ht="15" customHeight="1">
      <c r="A287" s="708" t="s">
        <v>2877</v>
      </c>
      <c r="B287" s="707">
        <v>36.684770028999999</v>
      </c>
      <c r="C287" s="707">
        <v>72.170545923999995</v>
      </c>
      <c r="D287" s="708">
        <v>6841</v>
      </c>
      <c r="E287" s="708">
        <v>4169</v>
      </c>
      <c r="F287" s="708">
        <v>6200</v>
      </c>
      <c r="G287" s="708">
        <f t="shared" si="4"/>
        <v>5390</v>
      </c>
      <c r="H287" s="708">
        <v>22.4</v>
      </c>
      <c r="I287" s="708">
        <v>338</v>
      </c>
    </row>
    <row r="288" spans="1:9" ht="15" customHeight="1">
      <c r="A288" s="708" t="s">
        <v>2657</v>
      </c>
      <c r="B288" s="707">
        <v>36.683</v>
      </c>
      <c r="C288" s="707">
        <v>78.432000000000002</v>
      </c>
      <c r="D288" s="708">
        <v>6017</v>
      </c>
      <c r="E288" s="708">
        <v>4795</v>
      </c>
      <c r="F288" s="708">
        <v>5430</v>
      </c>
      <c r="G288" s="708">
        <f t="shared" si="4"/>
        <v>5180</v>
      </c>
      <c r="H288" s="708">
        <v>19.100000000000001</v>
      </c>
      <c r="I288" s="708">
        <v>352</v>
      </c>
    </row>
    <row r="289" spans="1:9" ht="15" customHeight="1">
      <c r="A289" s="708" t="s">
        <v>2701</v>
      </c>
      <c r="B289" s="707">
        <v>36.655000000000001</v>
      </c>
      <c r="C289" s="707">
        <v>78.436000000000007</v>
      </c>
      <c r="D289" s="708">
        <v>5934</v>
      </c>
      <c r="E289" s="708">
        <v>5048</v>
      </c>
      <c r="F289" s="708">
        <v>5580</v>
      </c>
      <c r="G289" s="708">
        <f t="shared" si="4"/>
        <v>5370</v>
      </c>
      <c r="H289" s="708">
        <v>17.899999999999999</v>
      </c>
      <c r="I289" s="708">
        <v>238</v>
      </c>
    </row>
    <row r="290" spans="1:9" ht="15" customHeight="1">
      <c r="A290" s="708" t="s">
        <v>2689</v>
      </c>
      <c r="B290" s="707">
        <v>36.615078185999998</v>
      </c>
      <c r="C290" s="707">
        <v>72.043009217999995</v>
      </c>
      <c r="D290" s="708">
        <v>6669</v>
      </c>
      <c r="E290" s="708">
        <v>3778</v>
      </c>
      <c r="F290" s="708">
        <v>5530</v>
      </c>
      <c r="G290" s="708">
        <f t="shared" si="4"/>
        <v>4830</v>
      </c>
      <c r="H290" s="708">
        <v>25.1</v>
      </c>
      <c r="I290" s="708">
        <v>357</v>
      </c>
    </row>
    <row r="291" spans="1:9" ht="15" customHeight="1">
      <c r="A291" s="708" t="s">
        <v>2631</v>
      </c>
      <c r="B291" s="707">
        <v>36.582999999999998</v>
      </c>
      <c r="C291" s="707">
        <v>89.613</v>
      </c>
      <c r="D291" s="708">
        <v>5490</v>
      </c>
      <c r="E291" s="708">
        <v>4974</v>
      </c>
      <c r="F291" s="708">
        <v>5340</v>
      </c>
      <c r="G291" s="708">
        <f t="shared" si="4"/>
        <v>5190</v>
      </c>
      <c r="H291" s="708">
        <v>20.3</v>
      </c>
      <c r="I291" s="708">
        <v>342</v>
      </c>
    </row>
    <row r="292" spans="1:9" ht="15" customHeight="1">
      <c r="A292" s="708" t="s">
        <v>2710</v>
      </c>
      <c r="B292" s="707">
        <v>36.570999999999998</v>
      </c>
      <c r="C292" s="707">
        <v>91.174999999999997</v>
      </c>
      <c r="D292" s="708">
        <v>5783</v>
      </c>
      <c r="E292" s="708">
        <v>5100</v>
      </c>
      <c r="F292" s="708">
        <v>5600</v>
      </c>
      <c r="G292" s="708">
        <f t="shared" si="4"/>
        <v>5400</v>
      </c>
      <c r="H292" s="708">
        <v>11.9</v>
      </c>
      <c r="I292" s="708">
        <v>59</v>
      </c>
    </row>
    <row r="293" spans="1:9" ht="15" customHeight="1">
      <c r="A293" s="708" t="s">
        <v>2647</v>
      </c>
      <c r="B293" s="707">
        <v>36.566000000000003</v>
      </c>
      <c r="C293" s="707">
        <v>89.594999999999999</v>
      </c>
      <c r="D293" s="708">
        <v>5485</v>
      </c>
      <c r="E293" s="708">
        <v>4974</v>
      </c>
      <c r="F293" s="708">
        <v>5390</v>
      </c>
      <c r="G293" s="708">
        <f t="shared" si="4"/>
        <v>5220</v>
      </c>
      <c r="H293" s="708">
        <v>18.100000000000001</v>
      </c>
      <c r="I293" s="708">
        <v>348</v>
      </c>
    </row>
    <row r="294" spans="1:9" ht="15" customHeight="1">
      <c r="A294" s="708" t="s">
        <v>2706</v>
      </c>
      <c r="B294" s="707">
        <v>36.549999999999997</v>
      </c>
      <c r="C294" s="707">
        <v>91.156000000000006</v>
      </c>
      <c r="D294" s="708">
        <v>5789</v>
      </c>
      <c r="E294" s="708">
        <v>5158</v>
      </c>
      <c r="F294" s="708">
        <v>5590</v>
      </c>
      <c r="G294" s="708">
        <f t="shared" si="4"/>
        <v>5420</v>
      </c>
      <c r="H294" s="708">
        <v>14.3</v>
      </c>
      <c r="I294" s="708">
        <v>253</v>
      </c>
    </row>
    <row r="295" spans="1:9" ht="15" customHeight="1">
      <c r="A295" s="708" t="s">
        <v>2672</v>
      </c>
      <c r="B295" s="707">
        <v>36.548999999999999</v>
      </c>
      <c r="C295" s="707">
        <v>89.531000000000006</v>
      </c>
      <c r="D295" s="708">
        <v>5636</v>
      </c>
      <c r="E295" s="708">
        <v>5130</v>
      </c>
      <c r="F295" s="708">
        <v>5480</v>
      </c>
      <c r="G295" s="708">
        <f t="shared" si="4"/>
        <v>5340</v>
      </c>
      <c r="H295" s="708">
        <v>19.7</v>
      </c>
      <c r="I295" s="708">
        <v>343</v>
      </c>
    </row>
    <row r="296" spans="1:9" ht="15" customHeight="1">
      <c r="A296" s="708" t="s">
        <v>2793</v>
      </c>
      <c r="B296" s="707">
        <v>36.523000000000003</v>
      </c>
      <c r="C296" s="707">
        <v>77.62</v>
      </c>
      <c r="D296" s="708">
        <v>6165</v>
      </c>
      <c r="E296" s="708">
        <v>4883</v>
      </c>
      <c r="F296" s="708">
        <v>5910</v>
      </c>
      <c r="G296" s="708">
        <f t="shared" si="4"/>
        <v>5500</v>
      </c>
      <c r="H296" s="708">
        <v>17.899999999999999</v>
      </c>
      <c r="I296" s="708">
        <v>349</v>
      </c>
    </row>
    <row r="297" spans="1:9" ht="15" customHeight="1">
      <c r="A297" s="708" t="s">
        <v>2650</v>
      </c>
      <c r="B297" s="707">
        <v>36.515000000000001</v>
      </c>
      <c r="C297" s="707">
        <v>89.707999999999998</v>
      </c>
      <c r="D297" s="708">
        <v>5607</v>
      </c>
      <c r="E297" s="708">
        <v>5017</v>
      </c>
      <c r="F297" s="708">
        <v>5400</v>
      </c>
      <c r="G297" s="708">
        <f t="shared" si="4"/>
        <v>5250</v>
      </c>
      <c r="H297" s="708">
        <v>25.2</v>
      </c>
      <c r="I297" s="708">
        <v>11</v>
      </c>
    </row>
    <row r="298" spans="1:9" ht="15" customHeight="1">
      <c r="A298" s="708" t="s">
        <v>2702</v>
      </c>
      <c r="B298" s="707">
        <v>36.508000000000003</v>
      </c>
      <c r="C298" s="707">
        <v>89.706000000000003</v>
      </c>
      <c r="D298" s="708">
        <v>5700</v>
      </c>
      <c r="E298" s="708">
        <v>5223</v>
      </c>
      <c r="F298" s="708">
        <v>5580</v>
      </c>
      <c r="G298" s="708">
        <f t="shared" si="4"/>
        <v>5440</v>
      </c>
      <c r="H298" s="708">
        <v>18.899999999999999</v>
      </c>
      <c r="I298" s="708">
        <v>83</v>
      </c>
    </row>
    <row r="299" spans="1:9" ht="15" customHeight="1">
      <c r="A299" s="708" t="s">
        <v>2788</v>
      </c>
      <c r="B299" s="707">
        <v>36.496000000000002</v>
      </c>
      <c r="C299" s="707">
        <v>87.373000000000005</v>
      </c>
      <c r="D299" s="708">
        <v>6230</v>
      </c>
      <c r="E299" s="708">
        <v>5214</v>
      </c>
      <c r="F299" s="708">
        <v>5900</v>
      </c>
      <c r="G299" s="708">
        <f t="shared" si="4"/>
        <v>5630</v>
      </c>
      <c r="H299" s="708">
        <v>16.8</v>
      </c>
      <c r="I299" s="708">
        <v>348</v>
      </c>
    </row>
    <row r="300" spans="1:9" ht="15" customHeight="1">
      <c r="A300" s="708" t="s">
        <v>552</v>
      </c>
      <c r="B300" s="707">
        <v>36.479999999999997</v>
      </c>
      <c r="C300" s="707">
        <v>77.63</v>
      </c>
      <c r="D300" s="708">
        <v>6246</v>
      </c>
      <c r="E300" s="708">
        <v>5176</v>
      </c>
      <c r="F300" s="708">
        <v>5960</v>
      </c>
      <c r="G300" s="708">
        <f t="shared" si="4"/>
        <v>5650</v>
      </c>
      <c r="H300" s="708">
        <v>15.6</v>
      </c>
      <c r="I300" s="708">
        <v>158</v>
      </c>
    </row>
    <row r="301" spans="1:9" ht="15" customHeight="1">
      <c r="A301" s="708" t="s">
        <v>2836</v>
      </c>
      <c r="B301" s="707">
        <v>36.447000000000003</v>
      </c>
      <c r="C301" s="707">
        <v>87.409000000000006</v>
      </c>
      <c r="D301" s="708">
        <v>6903</v>
      </c>
      <c r="E301" s="708">
        <v>5268</v>
      </c>
      <c r="F301" s="708">
        <v>6060</v>
      </c>
      <c r="G301" s="708">
        <f t="shared" si="4"/>
        <v>5740</v>
      </c>
      <c r="H301" s="708">
        <v>12.2</v>
      </c>
      <c r="I301" s="708">
        <v>96</v>
      </c>
    </row>
    <row r="302" spans="1:9" ht="15" customHeight="1">
      <c r="A302" s="708" t="s">
        <v>2572</v>
      </c>
      <c r="B302" s="707">
        <v>36.411099999999998</v>
      </c>
      <c r="C302" s="707">
        <v>74.212000000000003</v>
      </c>
      <c r="D302" s="708">
        <v>5639</v>
      </c>
      <c r="E302" s="708">
        <v>3389</v>
      </c>
      <c r="F302" s="708">
        <v>5190</v>
      </c>
      <c r="G302" s="708">
        <f t="shared" si="4"/>
        <v>4470</v>
      </c>
      <c r="H302" s="708">
        <v>29.3</v>
      </c>
      <c r="I302" s="708">
        <v>32</v>
      </c>
    </row>
    <row r="303" spans="1:9" ht="15" customHeight="1">
      <c r="A303" s="708" t="s">
        <v>2868</v>
      </c>
      <c r="B303" s="707">
        <v>36.392116547000001</v>
      </c>
      <c r="C303" s="707">
        <v>71.796066284000005</v>
      </c>
      <c r="D303" s="708">
        <v>6458</v>
      </c>
      <c r="E303" s="708">
        <v>3851</v>
      </c>
      <c r="F303" s="708">
        <v>6160</v>
      </c>
      <c r="G303" s="708">
        <f t="shared" si="4"/>
        <v>5240</v>
      </c>
      <c r="H303" s="708">
        <v>17.899999999999999</v>
      </c>
      <c r="I303" s="708">
        <v>297</v>
      </c>
    </row>
    <row r="304" spans="1:9" ht="15" customHeight="1">
      <c r="A304" s="708" t="s">
        <v>2731</v>
      </c>
      <c r="B304" s="707">
        <v>36.363999999999997</v>
      </c>
      <c r="C304" s="707">
        <v>87.59</v>
      </c>
      <c r="D304" s="708">
        <v>6005</v>
      </c>
      <c r="E304" s="708">
        <v>5246</v>
      </c>
      <c r="F304" s="708">
        <v>5680</v>
      </c>
      <c r="G304" s="708">
        <f t="shared" si="4"/>
        <v>5510</v>
      </c>
      <c r="H304" s="708">
        <v>13.6</v>
      </c>
      <c r="I304" s="708">
        <v>49</v>
      </c>
    </row>
    <row r="305" spans="1:9" ht="15" customHeight="1">
      <c r="A305" s="708" t="s">
        <v>2858</v>
      </c>
      <c r="B305" s="707">
        <v>36.359000000000002</v>
      </c>
      <c r="C305" s="707">
        <v>83.043000000000006</v>
      </c>
      <c r="D305" s="708">
        <v>6203</v>
      </c>
      <c r="E305" s="708">
        <v>5048</v>
      </c>
      <c r="F305" s="708">
        <v>6110</v>
      </c>
      <c r="G305" s="708">
        <f t="shared" si="4"/>
        <v>5690</v>
      </c>
      <c r="H305" s="708">
        <v>16.899999999999999</v>
      </c>
      <c r="I305" s="708">
        <v>338</v>
      </c>
    </row>
    <row r="306" spans="1:9" ht="15" customHeight="1">
      <c r="A306" s="708" t="s">
        <v>2895</v>
      </c>
      <c r="B306" s="707">
        <v>36.346790531000003</v>
      </c>
      <c r="C306" s="707">
        <v>71.816771372999995</v>
      </c>
      <c r="D306" s="708">
        <v>7374</v>
      </c>
      <c r="E306" s="708">
        <v>4019</v>
      </c>
      <c r="F306" s="708">
        <v>6430</v>
      </c>
      <c r="G306" s="708">
        <f t="shared" si="4"/>
        <v>5470</v>
      </c>
      <c r="H306" s="708">
        <v>17.399999999999999</v>
      </c>
      <c r="I306" s="708">
        <v>81</v>
      </c>
    </row>
    <row r="307" spans="1:9" ht="15" customHeight="1">
      <c r="A307" s="708" t="s">
        <v>2764</v>
      </c>
      <c r="B307" s="707">
        <v>36.341000000000001</v>
      </c>
      <c r="C307" s="707">
        <v>87.596000000000004</v>
      </c>
      <c r="D307" s="708">
        <v>6032</v>
      </c>
      <c r="E307" s="708">
        <v>5376</v>
      </c>
      <c r="F307" s="708">
        <v>5800</v>
      </c>
      <c r="G307" s="708">
        <f t="shared" si="4"/>
        <v>5630</v>
      </c>
      <c r="H307" s="708">
        <v>11.3</v>
      </c>
      <c r="I307" s="708">
        <v>123</v>
      </c>
    </row>
    <row r="308" spans="1:9" ht="15" customHeight="1">
      <c r="A308" s="708" t="s">
        <v>2810</v>
      </c>
      <c r="B308" s="707">
        <v>36.338200000000001</v>
      </c>
      <c r="C308" s="707">
        <v>75.205500000000001</v>
      </c>
      <c r="D308" s="708">
        <v>7799</v>
      </c>
      <c r="E308" s="708">
        <v>2911</v>
      </c>
      <c r="F308" s="708">
        <v>6000</v>
      </c>
      <c r="G308" s="708">
        <f t="shared" si="4"/>
        <v>4760</v>
      </c>
      <c r="H308" s="708">
        <v>26.9</v>
      </c>
      <c r="I308" s="708">
        <v>8</v>
      </c>
    </row>
    <row r="309" spans="1:9" ht="15" customHeight="1">
      <c r="A309" s="708" t="s">
        <v>2867</v>
      </c>
      <c r="B309" s="707">
        <v>36.332000000000001</v>
      </c>
      <c r="C309" s="707">
        <v>83.05</v>
      </c>
      <c r="D309" s="708">
        <v>6249</v>
      </c>
      <c r="E309" s="708">
        <v>5575</v>
      </c>
      <c r="F309" s="708">
        <v>6155</v>
      </c>
      <c r="G309" s="708">
        <f t="shared" si="4"/>
        <v>5920</v>
      </c>
      <c r="H309" s="708">
        <v>24.3</v>
      </c>
      <c r="I309" s="708">
        <v>67</v>
      </c>
    </row>
    <row r="310" spans="1:9" ht="15" customHeight="1">
      <c r="A310" s="708" t="s">
        <v>2847</v>
      </c>
      <c r="B310" s="707">
        <v>36.326999999999998</v>
      </c>
      <c r="C310" s="707">
        <v>87.28</v>
      </c>
      <c r="D310" s="708">
        <v>6339</v>
      </c>
      <c r="E310" s="708">
        <v>5385</v>
      </c>
      <c r="F310" s="708">
        <v>6090</v>
      </c>
      <c r="G310" s="708">
        <f t="shared" si="4"/>
        <v>5810</v>
      </c>
      <c r="H310" s="708">
        <v>9.4</v>
      </c>
      <c r="I310" s="708">
        <v>160</v>
      </c>
    </row>
    <row r="311" spans="1:9" ht="15" customHeight="1">
      <c r="A311" s="708" t="s">
        <v>2746</v>
      </c>
      <c r="B311" s="707">
        <v>36.315795897999998</v>
      </c>
      <c r="C311" s="707">
        <v>71.936187743999994</v>
      </c>
      <c r="D311" s="708">
        <v>7420</v>
      </c>
      <c r="E311" s="708">
        <v>3654</v>
      </c>
      <c r="F311" s="708">
        <v>5730</v>
      </c>
      <c r="G311" s="708">
        <f t="shared" si="4"/>
        <v>4900</v>
      </c>
      <c r="H311" s="708">
        <v>14.6</v>
      </c>
      <c r="I311" s="708">
        <v>56</v>
      </c>
    </row>
    <row r="312" spans="1:9" ht="15" customHeight="1">
      <c r="A312" s="708" t="s">
        <v>2628</v>
      </c>
      <c r="B312" s="707">
        <v>36.262999999999998</v>
      </c>
      <c r="C312" s="707">
        <v>91.823999999999998</v>
      </c>
      <c r="D312" s="708">
        <v>5576</v>
      </c>
      <c r="E312" s="708">
        <v>4981</v>
      </c>
      <c r="F312" s="708">
        <v>5330</v>
      </c>
      <c r="G312" s="708">
        <f t="shared" si="4"/>
        <v>5190</v>
      </c>
      <c r="H312" s="708">
        <v>15</v>
      </c>
      <c r="I312" s="708">
        <v>333</v>
      </c>
    </row>
    <row r="313" spans="1:9" ht="15" customHeight="1">
      <c r="A313" s="708" t="s">
        <v>2662</v>
      </c>
      <c r="B313" s="707">
        <v>36.25</v>
      </c>
      <c r="C313" s="707">
        <v>91.872</v>
      </c>
      <c r="D313" s="708">
        <v>5732</v>
      </c>
      <c r="E313" s="708">
        <v>5045</v>
      </c>
      <c r="F313" s="708">
        <v>5440</v>
      </c>
      <c r="G313" s="708">
        <f t="shared" si="4"/>
        <v>5280</v>
      </c>
      <c r="H313" s="708">
        <v>14.9</v>
      </c>
      <c r="I313" s="708">
        <v>349</v>
      </c>
    </row>
    <row r="314" spans="1:9" ht="15" customHeight="1">
      <c r="A314" s="708" t="s">
        <v>2639</v>
      </c>
      <c r="B314" s="707">
        <v>36.249000000000002</v>
      </c>
      <c r="C314" s="707">
        <v>91.822000000000003</v>
      </c>
      <c r="D314" s="708">
        <v>5662</v>
      </c>
      <c r="E314" s="708">
        <v>5078</v>
      </c>
      <c r="F314" s="708">
        <v>5370</v>
      </c>
      <c r="G314" s="708">
        <f t="shared" si="4"/>
        <v>5250</v>
      </c>
      <c r="H314" s="708">
        <v>15.3</v>
      </c>
      <c r="I314" s="708">
        <v>229</v>
      </c>
    </row>
    <row r="315" spans="1:9" ht="15" customHeight="1">
      <c r="A315" s="708" t="s">
        <v>2775</v>
      </c>
      <c r="B315" s="707">
        <v>36.246000000000002</v>
      </c>
      <c r="C315" s="707">
        <v>82.477999999999994</v>
      </c>
      <c r="D315" s="708">
        <v>6053</v>
      </c>
      <c r="E315" s="708">
        <v>4895</v>
      </c>
      <c r="F315" s="708">
        <v>5850</v>
      </c>
      <c r="G315" s="708">
        <f t="shared" si="4"/>
        <v>5470</v>
      </c>
      <c r="H315" s="708">
        <v>20.2</v>
      </c>
      <c r="I315" s="708">
        <v>357</v>
      </c>
    </row>
    <row r="316" spans="1:9" ht="15" customHeight="1">
      <c r="A316" s="708" t="s">
        <v>2658</v>
      </c>
      <c r="B316" s="707">
        <v>36.241799999999998</v>
      </c>
      <c r="C316" s="707">
        <v>75.307699999999997</v>
      </c>
      <c r="D316" s="708">
        <v>7709</v>
      </c>
      <c r="E316" s="708">
        <v>3234</v>
      </c>
      <c r="F316" s="708">
        <v>5430</v>
      </c>
      <c r="G316" s="708">
        <f t="shared" si="4"/>
        <v>4550</v>
      </c>
      <c r="H316" s="708">
        <v>24.4</v>
      </c>
      <c r="I316" s="708">
        <v>34</v>
      </c>
    </row>
    <row r="317" spans="1:9" ht="15" customHeight="1">
      <c r="A317" s="708" t="s">
        <v>2663</v>
      </c>
      <c r="B317" s="707">
        <v>36.238</v>
      </c>
      <c r="C317" s="707">
        <v>91.861999999999995</v>
      </c>
      <c r="D317" s="708">
        <v>5730</v>
      </c>
      <c r="E317" s="708">
        <v>5093</v>
      </c>
      <c r="F317" s="708">
        <v>5440</v>
      </c>
      <c r="G317" s="708">
        <f t="shared" si="4"/>
        <v>5300</v>
      </c>
      <c r="H317" s="708">
        <v>16.899999999999999</v>
      </c>
      <c r="I317" s="708">
        <v>289</v>
      </c>
    </row>
    <row r="318" spans="1:9" ht="15" customHeight="1">
      <c r="A318" s="708" t="s">
        <v>2732</v>
      </c>
      <c r="B318" s="707">
        <v>36.234999999999999</v>
      </c>
      <c r="C318" s="707">
        <v>82.441999999999993</v>
      </c>
      <c r="D318" s="708">
        <v>5929</v>
      </c>
      <c r="E318" s="708">
        <v>4883</v>
      </c>
      <c r="F318" s="708">
        <v>5680</v>
      </c>
      <c r="G318" s="708">
        <f t="shared" si="4"/>
        <v>5360</v>
      </c>
      <c r="H318" s="708">
        <v>18.8</v>
      </c>
      <c r="I318" s="708">
        <v>333</v>
      </c>
    </row>
    <row r="319" spans="1:9" ht="15" customHeight="1">
      <c r="A319" s="708" t="s">
        <v>2750</v>
      </c>
      <c r="B319" s="707">
        <v>36.220498599000003</v>
      </c>
      <c r="C319" s="707">
        <v>70.961718241</v>
      </c>
      <c r="D319" s="708">
        <v>6221</v>
      </c>
      <c r="E319" s="708">
        <v>4875</v>
      </c>
      <c r="F319" s="708">
        <v>5740</v>
      </c>
      <c r="G319" s="708">
        <f t="shared" si="4"/>
        <v>5390</v>
      </c>
      <c r="H319" s="708">
        <v>16.399999999999999</v>
      </c>
      <c r="I319" s="708">
        <v>244</v>
      </c>
    </row>
    <row r="320" spans="1:9" ht="15" customHeight="1">
      <c r="A320" s="708" t="s">
        <v>2561</v>
      </c>
      <c r="B320" s="707">
        <v>36.210650600999998</v>
      </c>
      <c r="C320" s="707">
        <v>70.487774986000005</v>
      </c>
      <c r="D320" s="708">
        <v>5268</v>
      </c>
      <c r="E320" s="708">
        <v>4757</v>
      </c>
      <c r="F320" s="708">
        <v>5150</v>
      </c>
      <c r="G320" s="708">
        <f t="shared" si="4"/>
        <v>4990</v>
      </c>
      <c r="H320" s="708">
        <v>10.8</v>
      </c>
      <c r="I320" s="708">
        <v>92</v>
      </c>
    </row>
    <row r="321" spans="1:9" ht="15" customHeight="1">
      <c r="A321" s="708" t="s">
        <v>2573</v>
      </c>
      <c r="B321" s="707">
        <v>36.198812158000003</v>
      </c>
      <c r="C321" s="707">
        <v>70.472412214000002</v>
      </c>
      <c r="D321" s="708">
        <v>5287</v>
      </c>
      <c r="E321" s="708">
        <v>4789</v>
      </c>
      <c r="F321" s="708">
        <v>5190</v>
      </c>
      <c r="G321" s="708">
        <f t="shared" si="4"/>
        <v>5030</v>
      </c>
      <c r="H321" s="708">
        <v>10.1</v>
      </c>
      <c r="I321" s="708">
        <v>111</v>
      </c>
    </row>
    <row r="322" spans="1:9" ht="15" customHeight="1">
      <c r="A322" s="708" t="s">
        <v>2747</v>
      </c>
      <c r="B322" s="707">
        <v>36.195387261</v>
      </c>
      <c r="C322" s="707">
        <v>71.865004755000001</v>
      </c>
      <c r="D322" s="708">
        <v>5875</v>
      </c>
      <c r="E322" s="708">
        <v>4309</v>
      </c>
      <c r="F322" s="708">
        <v>5730</v>
      </c>
      <c r="G322" s="708">
        <f t="shared" si="4"/>
        <v>5160</v>
      </c>
      <c r="H322" s="708">
        <v>13.6</v>
      </c>
      <c r="I322" s="708">
        <v>139</v>
      </c>
    </row>
    <row r="323" spans="1:9" ht="15" customHeight="1">
      <c r="A323" s="708" t="s">
        <v>2616</v>
      </c>
      <c r="B323" s="707">
        <v>36.186923632999999</v>
      </c>
      <c r="C323" s="707">
        <v>71.016821754000006</v>
      </c>
      <c r="D323" s="708">
        <v>5342</v>
      </c>
      <c r="E323" s="708">
        <v>4141</v>
      </c>
      <c r="F323" s="708">
        <v>5300</v>
      </c>
      <c r="G323" s="708">
        <f t="shared" si="4"/>
        <v>4840</v>
      </c>
      <c r="H323" s="708">
        <v>10</v>
      </c>
      <c r="I323" s="708">
        <v>108</v>
      </c>
    </row>
    <row r="324" spans="1:9" ht="15" customHeight="1">
      <c r="A324" s="708" t="s">
        <v>2741</v>
      </c>
      <c r="B324" s="707">
        <v>36.152000000000001</v>
      </c>
      <c r="C324" s="707">
        <v>90.143000000000001</v>
      </c>
      <c r="D324" s="708">
        <v>5776</v>
      </c>
      <c r="E324" s="708">
        <v>5037</v>
      </c>
      <c r="F324" s="708">
        <v>5700</v>
      </c>
      <c r="G324" s="708">
        <f t="shared" si="4"/>
        <v>5430</v>
      </c>
      <c r="H324" s="708">
        <v>15.6</v>
      </c>
      <c r="I324" s="708">
        <v>17</v>
      </c>
    </row>
    <row r="325" spans="1:9" ht="15" customHeight="1">
      <c r="A325" s="708" t="s">
        <v>2742</v>
      </c>
      <c r="B325" s="707">
        <v>36.142000000000003</v>
      </c>
      <c r="C325" s="707">
        <v>90.105999999999995</v>
      </c>
      <c r="D325" s="708">
        <v>5995</v>
      </c>
      <c r="E325" s="708">
        <v>5045</v>
      </c>
      <c r="F325" s="708">
        <v>5700</v>
      </c>
      <c r="G325" s="708">
        <f t="shared" si="4"/>
        <v>5440</v>
      </c>
      <c r="H325" s="708">
        <v>14.6</v>
      </c>
      <c r="I325" s="708">
        <v>16</v>
      </c>
    </row>
    <row r="326" spans="1:9" ht="15" customHeight="1">
      <c r="A326" s="708" t="s">
        <v>2744</v>
      </c>
      <c r="B326" s="707">
        <v>36.119999999999997</v>
      </c>
      <c r="C326" s="707">
        <v>90.096999999999994</v>
      </c>
      <c r="D326" s="708">
        <v>5909</v>
      </c>
      <c r="E326" s="708">
        <v>5159</v>
      </c>
      <c r="F326" s="708">
        <v>5720</v>
      </c>
      <c r="G326" s="708">
        <f t="shared" si="4"/>
        <v>5500</v>
      </c>
      <c r="H326" s="708">
        <v>11.9</v>
      </c>
      <c r="I326" s="708">
        <v>164</v>
      </c>
    </row>
    <row r="327" spans="1:9" ht="15" customHeight="1">
      <c r="A327" s="708" t="s">
        <v>2535</v>
      </c>
      <c r="B327" s="707">
        <v>36.116199999999999</v>
      </c>
      <c r="C327" s="707">
        <v>74.581800000000001</v>
      </c>
      <c r="D327" s="708">
        <v>7215</v>
      </c>
      <c r="E327" s="708">
        <v>2616</v>
      </c>
      <c r="F327" s="708">
        <v>5040</v>
      </c>
      <c r="G327" s="708">
        <f t="shared" si="4"/>
        <v>4070</v>
      </c>
      <c r="H327" s="708">
        <v>30.7</v>
      </c>
      <c r="I327" s="708">
        <v>279</v>
      </c>
    </row>
    <row r="328" spans="1:9" ht="15" customHeight="1">
      <c r="A328" s="708" t="s">
        <v>2761</v>
      </c>
      <c r="B328" s="707">
        <v>36.076000000000001</v>
      </c>
      <c r="C328" s="707">
        <v>90.884</v>
      </c>
      <c r="D328" s="708">
        <v>6775</v>
      </c>
      <c r="E328" s="708">
        <v>5087</v>
      </c>
      <c r="F328" s="708">
        <v>5790</v>
      </c>
      <c r="G328" s="708">
        <f t="shared" ref="G328:G391" si="5">ROUND(E328+(F328-E328)*0.6,-1)</f>
        <v>5510</v>
      </c>
      <c r="H328" s="708">
        <v>8.8000000000000007</v>
      </c>
      <c r="I328" s="708">
        <v>327</v>
      </c>
    </row>
    <row r="329" spans="1:9" ht="15" customHeight="1">
      <c r="A329" s="708" t="s">
        <v>2811</v>
      </c>
      <c r="B329" s="707">
        <v>36.048000000000002</v>
      </c>
      <c r="C329" s="707">
        <v>79.340999999999994</v>
      </c>
      <c r="D329" s="708">
        <v>6665</v>
      </c>
      <c r="E329" s="708">
        <v>5056</v>
      </c>
      <c r="F329" s="708">
        <v>6000</v>
      </c>
      <c r="G329" s="708">
        <f t="shared" si="5"/>
        <v>5620</v>
      </c>
      <c r="H329" s="708">
        <v>21.4</v>
      </c>
      <c r="I329" s="708">
        <v>352</v>
      </c>
    </row>
    <row r="330" spans="1:9" ht="15" customHeight="1">
      <c r="A330" s="708" t="s">
        <v>2574</v>
      </c>
      <c r="B330" s="707">
        <v>36.034999999999997</v>
      </c>
      <c r="C330" s="707">
        <v>74.733500000000006</v>
      </c>
      <c r="D330" s="708">
        <v>6831</v>
      </c>
      <c r="E330" s="708">
        <v>3087</v>
      </c>
      <c r="F330" s="708">
        <v>5190</v>
      </c>
      <c r="G330" s="708">
        <f t="shared" si="5"/>
        <v>4350</v>
      </c>
      <c r="H330" s="708">
        <v>25.4</v>
      </c>
      <c r="I330" s="708">
        <v>249</v>
      </c>
    </row>
    <row r="331" spans="1:9" ht="15" customHeight="1">
      <c r="A331" s="708" t="s">
        <v>2849</v>
      </c>
      <c r="B331" s="707">
        <v>36.014000000000003</v>
      </c>
      <c r="C331" s="707">
        <v>79.322000000000003</v>
      </c>
      <c r="D331" s="708">
        <v>6664</v>
      </c>
      <c r="E331" s="708">
        <v>5085</v>
      </c>
      <c r="F331" s="708">
        <v>6100</v>
      </c>
      <c r="G331" s="708">
        <f t="shared" si="5"/>
        <v>5690</v>
      </c>
      <c r="H331" s="708">
        <v>19.3</v>
      </c>
      <c r="I331" s="708">
        <v>191</v>
      </c>
    </row>
    <row r="332" spans="1:9" ht="15" customHeight="1">
      <c r="A332" s="708" t="s">
        <v>2812</v>
      </c>
      <c r="B332" s="707">
        <v>36.002000000000002</v>
      </c>
      <c r="C332" s="707">
        <v>90.900999999999996</v>
      </c>
      <c r="D332" s="708">
        <v>6814</v>
      </c>
      <c r="E332" s="708">
        <v>5034</v>
      </c>
      <c r="F332" s="708">
        <v>6000</v>
      </c>
      <c r="G332" s="708">
        <f t="shared" si="5"/>
        <v>5610</v>
      </c>
      <c r="H332" s="708">
        <v>17.5</v>
      </c>
      <c r="I332" s="708">
        <v>166</v>
      </c>
    </row>
    <row r="333" spans="1:9" ht="15" customHeight="1">
      <c r="A333" s="708" t="s">
        <v>2714</v>
      </c>
      <c r="B333" s="707">
        <v>35.954000000000001</v>
      </c>
      <c r="C333" s="707">
        <v>80.837999999999994</v>
      </c>
      <c r="D333" s="708">
        <v>6476</v>
      </c>
      <c r="E333" s="708">
        <v>4215</v>
      </c>
      <c r="F333" s="708">
        <v>5610</v>
      </c>
      <c r="G333" s="708">
        <f t="shared" si="5"/>
        <v>5050</v>
      </c>
      <c r="H333" s="708">
        <v>26.3</v>
      </c>
      <c r="I333" s="708">
        <v>5</v>
      </c>
    </row>
    <row r="334" spans="1:9" ht="15" customHeight="1">
      <c r="A334" s="708" t="s">
        <v>2772</v>
      </c>
      <c r="B334" s="707">
        <v>35.942999999999998</v>
      </c>
      <c r="C334" s="707">
        <v>80.811999999999998</v>
      </c>
      <c r="D334" s="708">
        <v>6303</v>
      </c>
      <c r="E334" s="708">
        <v>4620</v>
      </c>
      <c r="F334" s="708">
        <v>5840</v>
      </c>
      <c r="G334" s="708">
        <f t="shared" si="5"/>
        <v>5350</v>
      </c>
      <c r="H334" s="708">
        <v>19.2</v>
      </c>
      <c r="I334" s="708">
        <v>0</v>
      </c>
    </row>
    <row r="335" spans="1:9" ht="15" customHeight="1">
      <c r="A335" s="708" t="s">
        <v>2813</v>
      </c>
      <c r="B335" s="707">
        <v>35.866999999999997</v>
      </c>
      <c r="C335" s="707">
        <v>79.489000000000004</v>
      </c>
      <c r="D335" s="708">
        <v>6476</v>
      </c>
      <c r="E335" s="708">
        <v>5319</v>
      </c>
      <c r="F335" s="708">
        <v>6000</v>
      </c>
      <c r="G335" s="708">
        <f t="shared" si="5"/>
        <v>5730</v>
      </c>
      <c r="H335" s="708">
        <v>15.1</v>
      </c>
      <c r="I335" s="708">
        <v>45</v>
      </c>
    </row>
    <row r="336" spans="1:9" ht="15" customHeight="1">
      <c r="A336" s="708" t="s">
        <v>2622</v>
      </c>
      <c r="B336" s="707">
        <v>35.853000000000002</v>
      </c>
      <c r="C336" s="707">
        <v>96.933999999999997</v>
      </c>
      <c r="D336" s="708">
        <v>5437</v>
      </c>
      <c r="E336" s="708">
        <v>5012</v>
      </c>
      <c r="F336" s="708">
        <v>5310</v>
      </c>
      <c r="G336" s="708">
        <f t="shared" si="5"/>
        <v>5190</v>
      </c>
      <c r="H336" s="708">
        <v>31.4</v>
      </c>
      <c r="I336" s="708">
        <v>359</v>
      </c>
    </row>
    <row r="337" spans="1:9" ht="15" customHeight="1">
      <c r="A337" s="708" t="s">
        <v>2814</v>
      </c>
      <c r="B337" s="707">
        <v>35.844999999999999</v>
      </c>
      <c r="C337" s="707">
        <v>79.489000000000004</v>
      </c>
      <c r="D337" s="708">
        <v>6244</v>
      </c>
      <c r="E337" s="708">
        <v>5688</v>
      </c>
      <c r="F337" s="708">
        <v>6000</v>
      </c>
      <c r="G337" s="708">
        <f t="shared" si="5"/>
        <v>5880</v>
      </c>
      <c r="H337" s="708">
        <v>12.7</v>
      </c>
      <c r="I337" s="708">
        <v>254</v>
      </c>
    </row>
    <row r="338" spans="1:9" ht="15" customHeight="1">
      <c r="A338" s="708" t="s">
        <v>2707</v>
      </c>
      <c r="B338" s="707">
        <v>35.840000000000003</v>
      </c>
      <c r="C338" s="707">
        <v>91.938999999999993</v>
      </c>
      <c r="D338" s="708">
        <v>5843</v>
      </c>
      <c r="E338" s="708">
        <v>5016</v>
      </c>
      <c r="F338" s="708">
        <v>5590</v>
      </c>
      <c r="G338" s="708">
        <f t="shared" si="5"/>
        <v>5360</v>
      </c>
      <c r="H338" s="708">
        <v>18.399999999999999</v>
      </c>
      <c r="I338" s="708">
        <v>356</v>
      </c>
    </row>
    <row r="339" spans="1:9" ht="15" customHeight="1">
      <c r="A339" s="708" t="s">
        <v>2668</v>
      </c>
      <c r="B339" s="707">
        <v>35.831000000000003</v>
      </c>
      <c r="C339" s="707">
        <v>96.948999999999998</v>
      </c>
      <c r="D339" s="708">
        <v>5491</v>
      </c>
      <c r="E339" s="708">
        <v>5059</v>
      </c>
      <c r="F339" s="708">
        <v>5450</v>
      </c>
      <c r="G339" s="708">
        <f t="shared" si="5"/>
        <v>5290</v>
      </c>
      <c r="H339" s="708">
        <v>28.4</v>
      </c>
      <c r="I339" s="708">
        <v>340</v>
      </c>
    </row>
    <row r="340" spans="1:9" ht="15" customHeight="1">
      <c r="A340" s="708" t="s">
        <v>2711</v>
      </c>
      <c r="B340" s="707">
        <v>35.819000000000003</v>
      </c>
      <c r="C340" s="707">
        <v>91.960999999999999</v>
      </c>
      <c r="D340" s="708">
        <v>5840</v>
      </c>
      <c r="E340" s="708">
        <v>5120</v>
      </c>
      <c r="F340" s="708">
        <v>5600</v>
      </c>
      <c r="G340" s="708">
        <f t="shared" si="5"/>
        <v>5410</v>
      </c>
      <c r="H340" s="708">
        <v>9.9</v>
      </c>
      <c r="I340" s="708">
        <v>153</v>
      </c>
    </row>
    <row r="341" spans="1:9" ht="15" customHeight="1">
      <c r="A341" s="708" t="s">
        <v>2883</v>
      </c>
      <c r="B341" s="707">
        <v>35.819000000000003</v>
      </c>
      <c r="C341" s="707">
        <v>80.421999999999997</v>
      </c>
      <c r="D341" s="708">
        <v>6783</v>
      </c>
      <c r="E341" s="708">
        <v>4775</v>
      </c>
      <c r="F341" s="708">
        <v>6250</v>
      </c>
      <c r="G341" s="708">
        <f t="shared" si="5"/>
        <v>5660</v>
      </c>
      <c r="H341" s="708">
        <v>15.8</v>
      </c>
      <c r="I341" s="708">
        <v>30</v>
      </c>
    </row>
    <row r="342" spans="1:9" ht="15" customHeight="1">
      <c r="A342" s="708" t="s">
        <v>2591</v>
      </c>
      <c r="B342" s="707">
        <v>35.802162170000003</v>
      </c>
      <c r="C342" s="707">
        <v>70.943801879999995</v>
      </c>
      <c r="D342" s="708">
        <v>5451</v>
      </c>
      <c r="E342" s="708">
        <v>4202</v>
      </c>
      <c r="F342" s="708">
        <v>5230</v>
      </c>
      <c r="G342" s="708">
        <f t="shared" si="5"/>
        <v>4820</v>
      </c>
      <c r="H342" s="708">
        <v>12</v>
      </c>
      <c r="I342" s="708">
        <v>358</v>
      </c>
    </row>
    <row r="343" spans="1:9" ht="15" customHeight="1">
      <c r="A343" s="708" t="s">
        <v>2694</v>
      </c>
      <c r="B343" s="707">
        <v>35.789495807000002</v>
      </c>
      <c r="C343" s="707">
        <v>72.259209076000005</v>
      </c>
      <c r="D343" s="708">
        <v>5603</v>
      </c>
      <c r="E343" s="708">
        <v>3960</v>
      </c>
      <c r="F343" s="708">
        <v>5550</v>
      </c>
      <c r="G343" s="708">
        <f t="shared" si="5"/>
        <v>4910</v>
      </c>
      <c r="H343" s="708">
        <v>11.3</v>
      </c>
      <c r="I343" s="708">
        <v>313</v>
      </c>
    </row>
    <row r="344" spans="1:9" ht="15" customHeight="1">
      <c r="A344" s="708" t="s">
        <v>2833</v>
      </c>
      <c r="B344" s="707">
        <v>35.776000000000003</v>
      </c>
      <c r="C344" s="707">
        <v>78.573999999999998</v>
      </c>
      <c r="D344" s="708">
        <v>6275</v>
      </c>
      <c r="E344" s="708">
        <v>5411</v>
      </c>
      <c r="F344" s="708">
        <v>6050</v>
      </c>
      <c r="G344" s="708">
        <f t="shared" si="5"/>
        <v>5790</v>
      </c>
      <c r="H344" s="708">
        <v>14.2</v>
      </c>
      <c r="I344" s="708">
        <v>103</v>
      </c>
    </row>
    <row r="345" spans="1:9" ht="15" customHeight="1">
      <c r="A345" s="708" t="s">
        <v>2712</v>
      </c>
      <c r="B345" s="707">
        <v>35.774000000000001</v>
      </c>
      <c r="C345" s="707">
        <v>93.674000000000007</v>
      </c>
      <c r="D345" s="708">
        <v>5912</v>
      </c>
      <c r="E345" s="708">
        <v>5005</v>
      </c>
      <c r="F345" s="708">
        <v>5600</v>
      </c>
      <c r="G345" s="708">
        <f t="shared" si="5"/>
        <v>5360</v>
      </c>
      <c r="H345" s="708">
        <v>16.2</v>
      </c>
      <c r="I345" s="708">
        <v>341</v>
      </c>
    </row>
    <row r="346" spans="1:9" ht="15" customHeight="1">
      <c r="A346" s="708" t="s">
        <v>2708</v>
      </c>
      <c r="B346" s="707">
        <v>35.753</v>
      </c>
      <c r="C346" s="707">
        <v>93.671000000000006</v>
      </c>
      <c r="D346" s="708">
        <v>5895</v>
      </c>
      <c r="E346" s="708">
        <v>5100</v>
      </c>
      <c r="F346" s="706">
        <v>5590</v>
      </c>
      <c r="G346" s="708">
        <f t="shared" si="5"/>
        <v>5390</v>
      </c>
      <c r="H346" s="708">
        <v>17.2</v>
      </c>
      <c r="I346" s="708">
        <v>201</v>
      </c>
    </row>
    <row r="347" spans="1:9" ht="15" customHeight="1">
      <c r="A347" s="708" t="s">
        <v>2514</v>
      </c>
      <c r="B347" s="707">
        <v>35.746450752999998</v>
      </c>
      <c r="C347" s="707">
        <v>72.308647801999996</v>
      </c>
      <c r="D347" s="708">
        <v>5263</v>
      </c>
      <c r="E347" s="708">
        <v>3974</v>
      </c>
      <c r="F347" s="708">
        <v>4920</v>
      </c>
      <c r="G347" s="708">
        <f t="shared" si="5"/>
        <v>4540</v>
      </c>
      <c r="H347" s="708">
        <v>15</v>
      </c>
      <c r="I347" s="708">
        <v>123</v>
      </c>
    </row>
    <row r="348" spans="1:9" ht="15" customHeight="1">
      <c r="A348" s="708" t="s">
        <v>2551</v>
      </c>
      <c r="B348" s="707">
        <v>35.728264041000003</v>
      </c>
      <c r="C348" s="707">
        <v>71.020017662000001</v>
      </c>
      <c r="D348" s="708">
        <v>5874</v>
      </c>
      <c r="E348" s="708">
        <v>4381</v>
      </c>
      <c r="F348" s="708">
        <v>5100</v>
      </c>
      <c r="G348" s="708">
        <f t="shared" si="5"/>
        <v>4810</v>
      </c>
      <c r="H348" s="708">
        <v>19.600000000000001</v>
      </c>
      <c r="I348" s="708">
        <v>7</v>
      </c>
    </row>
    <row r="349" spans="1:9" ht="15" customHeight="1">
      <c r="A349" s="708" t="s">
        <v>2850</v>
      </c>
      <c r="B349" s="707">
        <v>35.725000000000001</v>
      </c>
      <c r="C349" s="707">
        <v>78.754000000000005</v>
      </c>
      <c r="D349" s="708">
        <v>6437</v>
      </c>
      <c r="E349" s="708">
        <v>5281</v>
      </c>
      <c r="F349" s="708">
        <v>6100</v>
      </c>
      <c r="G349" s="708">
        <f t="shared" si="5"/>
        <v>5770</v>
      </c>
      <c r="H349" s="708">
        <v>15.4</v>
      </c>
      <c r="I349" s="708">
        <v>9</v>
      </c>
    </row>
    <row r="350" spans="1:9" ht="15" customHeight="1">
      <c r="A350" s="708" t="s">
        <v>2617</v>
      </c>
      <c r="B350" s="707">
        <v>35.722000000000001</v>
      </c>
      <c r="C350" s="707">
        <v>97.638000000000005</v>
      </c>
      <c r="D350" s="708">
        <v>5425</v>
      </c>
      <c r="E350" s="708">
        <v>5101</v>
      </c>
      <c r="F350" s="708">
        <v>5300</v>
      </c>
      <c r="G350" s="708">
        <f t="shared" si="5"/>
        <v>5220</v>
      </c>
      <c r="H350" s="708">
        <v>26.9</v>
      </c>
      <c r="I350" s="708">
        <v>346</v>
      </c>
    </row>
    <row r="351" spans="1:9" ht="15" customHeight="1">
      <c r="A351" s="708" t="s">
        <v>2562</v>
      </c>
      <c r="B351" s="707">
        <v>35.718000000000004</v>
      </c>
      <c r="C351" s="707">
        <v>97.665000000000006</v>
      </c>
      <c r="D351" s="708">
        <v>5237</v>
      </c>
      <c r="E351" s="708">
        <v>5018</v>
      </c>
      <c r="F351" s="708">
        <v>5150</v>
      </c>
      <c r="G351" s="708">
        <f t="shared" si="5"/>
        <v>5100</v>
      </c>
      <c r="H351" s="708">
        <v>25.5</v>
      </c>
      <c r="I351" s="708">
        <v>355</v>
      </c>
    </row>
    <row r="352" spans="1:9" ht="15" customHeight="1">
      <c r="A352" s="708" t="s">
        <v>2789</v>
      </c>
      <c r="B352" s="707">
        <v>35.709000000000003</v>
      </c>
      <c r="C352" s="707">
        <v>85.617999999999995</v>
      </c>
      <c r="D352" s="708">
        <v>6271</v>
      </c>
      <c r="E352" s="708">
        <v>5466</v>
      </c>
      <c r="F352" s="708">
        <v>5900</v>
      </c>
      <c r="G352" s="708">
        <f t="shared" si="5"/>
        <v>5730</v>
      </c>
      <c r="H352" s="708">
        <v>9.8000000000000007</v>
      </c>
      <c r="I352" s="708">
        <v>346</v>
      </c>
    </row>
    <row r="353" spans="1:9" ht="15" customHeight="1">
      <c r="A353" s="708" t="s">
        <v>2815</v>
      </c>
      <c r="B353" s="707">
        <v>35.694000000000003</v>
      </c>
      <c r="C353" s="707">
        <v>85.590999999999994</v>
      </c>
      <c r="D353" s="708">
        <v>6267</v>
      </c>
      <c r="E353" s="708">
        <v>5523</v>
      </c>
      <c r="F353" s="708">
        <v>6000</v>
      </c>
      <c r="G353" s="708">
        <f t="shared" si="5"/>
        <v>5810</v>
      </c>
      <c r="H353" s="708">
        <v>13.9</v>
      </c>
      <c r="I353" s="708">
        <v>325</v>
      </c>
    </row>
    <row r="354" spans="1:9" ht="15" customHeight="1">
      <c r="A354" s="708" t="s">
        <v>2651</v>
      </c>
      <c r="B354" s="707">
        <v>35.686999999999998</v>
      </c>
      <c r="C354" s="707">
        <v>96.241</v>
      </c>
      <c r="D354" s="708">
        <v>5440</v>
      </c>
      <c r="E354" s="708">
        <v>4906</v>
      </c>
      <c r="F354" s="708">
        <v>5400</v>
      </c>
      <c r="G354" s="708">
        <f t="shared" si="5"/>
        <v>5200</v>
      </c>
      <c r="H354" s="708">
        <v>20.7</v>
      </c>
      <c r="I354" s="708">
        <v>352</v>
      </c>
    </row>
    <row r="355" spans="1:9" ht="15" customHeight="1">
      <c r="A355" s="708" t="s">
        <v>2891</v>
      </c>
      <c r="B355" s="707">
        <v>35.685000000000002</v>
      </c>
      <c r="C355" s="707">
        <v>82.337000000000003</v>
      </c>
      <c r="D355" s="708">
        <v>6801</v>
      </c>
      <c r="E355" s="708">
        <v>5320</v>
      </c>
      <c r="F355" s="708">
        <v>6370</v>
      </c>
      <c r="G355" s="708">
        <f t="shared" si="5"/>
        <v>5950</v>
      </c>
      <c r="H355" s="708">
        <v>18.100000000000001</v>
      </c>
      <c r="I355" s="708">
        <v>354</v>
      </c>
    </row>
    <row r="356" spans="1:9" ht="15" customHeight="1">
      <c r="A356" s="708" t="s">
        <v>2872</v>
      </c>
      <c r="B356" s="707">
        <v>35.652000000000001</v>
      </c>
      <c r="C356" s="707">
        <v>85.625</v>
      </c>
      <c r="D356" s="708">
        <v>6334</v>
      </c>
      <c r="E356" s="708">
        <v>5643</v>
      </c>
      <c r="F356" s="708">
        <v>6170</v>
      </c>
      <c r="G356" s="708">
        <f t="shared" si="5"/>
        <v>5960</v>
      </c>
      <c r="H356" s="708">
        <v>19.5</v>
      </c>
      <c r="I356" s="708">
        <v>145</v>
      </c>
    </row>
    <row r="357" spans="1:9" ht="15" customHeight="1">
      <c r="A357" s="708" t="s">
        <v>2861</v>
      </c>
      <c r="B357" s="707">
        <v>35.64</v>
      </c>
      <c r="C357" s="707">
        <v>85.582999999999998</v>
      </c>
      <c r="D357" s="708">
        <v>6271</v>
      </c>
      <c r="E357" s="708">
        <v>5703</v>
      </c>
      <c r="F357" s="708">
        <v>6150</v>
      </c>
      <c r="G357" s="708">
        <f t="shared" si="5"/>
        <v>5970</v>
      </c>
      <c r="H357" s="708">
        <v>24.4</v>
      </c>
      <c r="I357" s="708">
        <v>155</v>
      </c>
    </row>
    <row r="358" spans="1:9" ht="15" customHeight="1">
      <c r="A358" s="708" t="s">
        <v>2873</v>
      </c>
      <c r="B358" s="707">
        <v>35.633000000000003</v>
      </c>
      <c r="C358" s="707">
        <v>79.992000000000004</v>
      </c>
      <c r="D358" s="708">
        <v>6497</v>
      </c>
      <c r="E358" s="708">
        <v>5249</v>
      </c>
      <c r="F358" s="708">
        <v>6170</v>
      </c>
      <c r="G358" s="708">
        <f t="shared" si="5"/>
        <v>5800</v>
      </c>
      <c r="H358" s="708">
        <v>12.4</v>
      </c>
      <c r="I358" s="708">
        <v>32</v>
      </c>
    </row>
    <row r="359" spans="1:9" ht="15" customHeight="1">
      <c r="A359" s="708" t="s">
        <v>2632</v>
      </c>
      <c r="B359" s="707">
        <v>35.632899999999999</v>
      </c>
      <c r="C359" s="707">
        <v>75.667900000000003</v>
      </c>
      <c r="D359" s="708">
        <v>5870</v>
      </c>
      <c r="E359" s="708">
        <v>3987</v>
      </c>
      <c r="F359" s="708">
        <v>5340</v>
      </c>
      <c r="G359" s="708">
        <f t="shared" si="5"/>
        <v>4800</v>
      </c>
      <c r="H359" s="708">
        <v>21.4</v>
      </c>
      <c r="I359" s="708">
        <v>1</v>
      </c>
    </row>
    <row r="360" spans="1:9" ht="15" customHeight="1">
      <c r="A360" s="708" t="s">
        <v>2896</v>
      </c>
      <c r="B360" s="707">
        <v>35.621000000000002</v>
      </c>
      <c r="C360" s="707">
        <v>82.320999999999998</v>
      </c>
      <c r="D360" s="708">
        <v>6931</v>
      </c>
      <c r="E360" s="708">
        <v>5312</v>
      </c>
      <c r="F360" s="708">
        <v>6430</v>
      </c>
      <c r="G360" s="708">
        <f t="shared" si="5"/>
        <v>5980</v>
      </c>
      <c r="H360" s="708">
        <v>15</v>
      </c>
      <c r="I360" s="708">
        <v>238</v>
      </c>
    </row>
    <row r="361" spans="1:9" ht="15" customHeight="1">
      <c r="A361" s="708" t="s">
        <v>2679</v>
      </c>
      <c r="B361" s="707">
        <v>35.616</v>
      </c>
      <c r="C361" s="707">
        <v>94.64</v>
      </c>
      <c r="D361" s="708">
        <v>5618</v>
      </c>
      <c r="E361" s="708">
        <v>4875</v>
      </c>
      <c r="F361" s="708">
        <v>5510</v>
      </c>
      <c r="G361" s="708">
        <f t="shared" si="5"/>
        <v>5260</v>
      </c>
      <c r="H361" s="708">
        <v>17.7</v>
      </c>
      <c r="I361" s="708">
        <v>348</v>
      </c>
    </row>
    <row r="362" spans="1:9" ht="15" customHeight="1">
      <c r="A362" s="708" t="s">
        <v>2515</v>
      </c>
      <c r="B362" s="707">
        <v>35.601300000000002</v>
      </c>
      <c r="C362" s="707">
        <v>75.772499999999994</v>
      </c>
      <c r="D362" s="708">
        <v>5692</v>
      </c>
      <c r="E362" s="708">
        <v>3705</v>
      </c>
      <c r="F362" s="708">
        <v>4930</v>
      </c>
      <c r="G362" s="708">
        <f t="shared" si="5"/>
        <v>4440</v>
      </c>
      <c r="H362" s="708">
        <v>24.9</v>
      </c>
      <c r="I362" s="708">
        <v>20</v>
      </c>
    </row>
    <row r="363" spans="1:9" ht="15" customHeight="1">
      <c r="A363" s="708" t="s">
        <v>2680</v>
      </c>
      <c r="B363" s="707">
        <v>35.597000000000001</v>
      </c>
      <c r="C363" s="707">
        <v>94.638999999999996</v>
      </c>
      <c r="D363" s="708">
        <v>5692</v>
      </c>
      <c r="E363" s="708">
        <v>5088</v>
      </c>
      <c r="F363" s="708">
        <v>5510</v>
      </c>
      <c r="G363" s="708">
        <f t="shared" si="5"/>
        <v>5340</v>
      </c>
      <c r="H363" s="708">
        <v>19.2</v>
      </c>
      <c r="I363" s="708">
        <v>192</v>
      </c>
    </row>
    <row r="364" spans="1:9" ht="15" customHeight="1">
      <c r="A364" s="708" t="s">
        <v>2885</v>
      </c>
      <c r="B364" s="707">
        <v>35.591999999999999</v>
      </c>
      <c r="C364" s="707">
        <v>79.951999999999998</v>
      </c>
      <c r="D364" s="708">
        <v>6504</v>
      </c>
      <c r="E364" s="708">
        <v>5598</v>
      </c>
      <c r="F364" s="708">
        <v>6260</v>
      </c>
      <c r="G364" s="708">
        <f t="shared" si="5"/>
        <v>6000</v>
      </c>
      <c r="H364" s="708">
        <v>11.3</v>
      </c>
      <c r="I364" s="708">
        <v>194</v>
      </c>
    </row>
    <row r="365" spans="1:9" ht="15" customHeight="1">
      <c r="A365" s="708" t="s">
        <v>2785</v>
      </c>
      <c r="B365" s="707">
        <v>35.573999999999998</v>
      </c>
      <c r="C365" s="707">
        <v>89.617000000000004</v>
      </c>
      <c r="D365" s="708">
        <v>6215</v>
      </c>
      <c r="E365" s="708">
        <v>5224</v>
      </c>
      <c r="F365" s="708">
        <v>5880</v>
      </c>
      <c r="G365" s="708">
        <f t="shared" si="5"/>
        <v>5620</v>
      </c>
      <c r="H365" s="708">
        <v>9.6</v>
      </c>
      <c r="I365" s="708">
        <v>34</v>
      </c>
    </row>
    <row r="366" spans="1:9" ht="15" customHeight="1">
      <c r="A366" s="708" t="s">
        <v>2795</v>
      </c>
      <c r="B366" s="707">
        <v>35.536000000000001</v>
      </c>
      <c r="C366" s="707">
        <v>89.597999999999999</v>
      </c>
      <c r="D366" s="708">
        <v>6199</v>
      </c>
      <c r="E366" s="708">
        <v>5283</v>
      </c>
      <c r="F366" s="708">
        <v>5920</v>
      </c>
      <c r="G366" s="708">
        <f t="shared" si="5"/>
        <v>5670</v>
      </c>
      <c r="H366" s="708">
        <v>11.9</v>
      </c>
      <c r="I366" s="708">
        <v>151</v>
      </c>
    </row>
    <row r="367" spans="1:9" ht="15" customHeight="1">
      <c r="A367" s="708" t="s">
        <v>2892</v>
      </c>
      <c r="B367" s="707">
        <v>35.505000000000003</v>
      </c>
      <c r="C367" s="707">
        <v>80.462000000000003</v>
      </c>
      <c r="D367" s="708">
        <v>6401</v>
      </c>
      <c r="E367" s="708">
        <v>5280</v>
      </c>
      <c r="F367" s="708">
        <v>6400</v>
      </c>
      <c r="G367" s="708">
        <f t="shared" si="5"/>
        <v>5950</v>
      </c>
      <c r="H367" s="708">
        <v>7.5</v>
      </c>
      <c r="I367" s="708">
        <v>19</v>
      </c>
    </row>
    <row r="368" spans="1:9" ht="15" customHeight="1">
      <c r="A368" s="708" t="s">
        <v>530</v>
      </c>
      <c r="B368" s="707">
        <v>35.457000000000001</v>
      </c>
      <c r="C368" s="707">
        <v>80.388999999999996</v>
      </c>
      <c r="D368" s="708">
        <v>6352</v>
      </c>
      <c r="E368" s="708">
        <v>5471</v>
      </c>
      <c r="F368" s="708">
        <v>6350</v>
      </c>
      <c r="G368" s="708">
        <f t="shared" si="5"/>
        <v>6000</v>
      </c>
      <c r="H368" s="708">
        <v>7.2</v>
      </c>
      <c r="I368" s="708">
        <v>176</v>
      </c>
    </row>
    <row r="369" spans="1:9" ht="15" customHeight="1">
      <c r="A369" s="708" t="s">
        <v>2884</v>
      </c>
      <c r="B369" s="707">
        <v>35.414999999999999</v>
      </c>
      <c r="C369" s="707">
        <v>80.950999999999993</v>
      </c>
      <c r="D369" s="708">
        <v>6851</v>
      </c>
      <c r="E369" s="708">
        <v>4728</v>
      </c>
      <c r="F369" s="708">
        <v>6250</v>
      </c>
      <c r="G369" s="708">
        <f t="shared" si="5"/>
        <v>5640</v>
      </c>
      <c r="H369" s="708">
        <v>11.9</v>
      </c>
      <c r="I369" s="708">
        <v>7</v>
      </c>
    </row>
    <row r="370" spans="1:9" ht="15" customHeight="1">
      <c r="A370" s="708" t="s">
        <v>2557</v>
      </c>
      <c r="B370" s="707">
        <v>35.391245310000002</v>
      </c>
      <c r="C370" s="707">
        <v>72.782744187000006</v>
      </c>
      <c r="D370" s="708">
        <v>5559</v>
      </c>
      <c r="E370" s="708">
        <v>3601</v>
      </c>
      <c r="F370" s="708">
        <v>5130</v>
      </c>
      <c r="G370" s="708">
        <f t="shared" si="5"/>
        <v>4520</v>
      </c>
      <c r="H370" s="708">
        <v>20.399999999999999</v>
      </c>
      <c r="I370" s="708">
        <v>335</v>
      </c>
    </row>
    <row r="371" spans="1:9" ht="15" customHeight="1">
      <c r="A371" s="708" t="s">
        <v>2517</v>
      </c>
      <c r="B371" s="707">
        <v>35.374351501</v>
      </c>
      <c r="C371" s="707">
        <v>72.772583007999998</v>
      </c>
      <c r="D371" s="708">
        <v>5316</v>
      </c>
      <c r="E371" s="708">
        <v>3646</v>
      </c>
      <c r="F371" s="708">
        <v>4950</v>
      </c>
      <c r="G371" s="708">
        <f t="shared" si="5"/>
        <v>4430</v>
      </c>
      <c r="H371" s="708">
        <v>19.399999999999999</v>
      </c>
      <c r="I371" s="708">
        <v>259</v>
      </c>
    </row>
    <row r="372" spans="1:9" ht="15" customHeight="1">
      <c r="A372" s="708" t="s">
        <v>2881</v>
      </c>
      <c r="B372" s="707">
        <v>35.335000000000001</v>
      </c>
      <c r="C372" s="707">
        <v>80.658000000000001</v>
      </c>
      <c r="D372" s="708">
        <v>6657</v>
      </c>
      <c r="E372" s="708">
        <v>5363</v>
      </c>
      <c r="F372" s="708">
        <v>6230</v>
      </c>
      <c r="G372" s="708">
        <f t="shared" si="5"/>
        <v>5880</v>
      </c>
      <c r="H372" s="708">
        <v>9.1</v>
      </c>
      <c r="I372" s="708">
        <v>177</v>
      </c>
    </row>
    <row r="373" spans="1:9" ht="15" customHeight="1">
      <c r="A373" s="708" t="s">
        <v>2500</v>
      </c>
      <c r="B373" s="707">
        <v>35.298091477</v>
      </c>
      <c r="C373" s="707">
        <v>74.622930311999994</v>
      </c>
      <c r="D373" s="708">
        <v>7375</v>
      </c>
      <c r="E373" s="708">
        <v>3199</v>
      </c>
      <c r="F373" s="708">
        <v>4750</v>
      </c>
      <c r="G373" s="708">
        <f t="shared" si="5"/>
        <v>4130</v>
      </c>
      <c r="H373" s="708">
        <v>23.3</v>
      </c>
      <c r="I373" s="708">
        <v>333</v>
      </c>
    </row>
    <row r="374" spans="1:9" ht="15" customHeight="1">
      <c r="A374" s="708" t="s">
        <v>2770</v>
      </c>
      <c r="B374" s="707">
        <v>35.265000000000001</v>
      </c>
      <c r="C374" s="707">
        <v>88.566000000000003</v>
      </c>
      <c r="D374" s="708">
        <v>5993</v>
      </c>
      <c r="E374" s="708">
        <v>5290</v>
      </c>
      <c r="F374" s="708">
        <v>5830</v>
      </c>
      <c r="G374" s="708">
        <f t="shared" si="5"/>
        <v>5610</v>
      </c>
      <c r="H374" s="708">
        <v>12.9</v>
      </c>
      <c r="I374" s="708">
        <v>360</v>
      </c>
    </row>
    <row r="375" spans="1:9" ht="15" customHeight="1">
      <c r="A375" s="708" t="s">
        <v>2769</v>
      </c>
      <c r="B375" s="707">
        <v>35.249000000000002</v>
      </c>
      <c r="C375" s="707">
        <v>88.582999999999998</v>
      </c>
      <c r="D375" s="708">
        <v>5941</v>
      </c>
      <c r="E375" s="708">
        <v>5271</v>
      </c>
      <c r="F375" s="708">
        <v>5820</v>
      </c>
      <c r="G375" s="708">
        <f t="shared" si="5"/>
        <v>5600</v>
      </c>
      <c r="H375" s="708">
        <v>11.7</v>
      </c>
      <c r="I375" s="708">
        <v>39</v>
      </c>
    </row>
    <row r="376" spans="1:9" ht="15" customHeight="1">
      <c r="A376" s="708" t="s">
        <v>2496</v>
      </c>
      <c r="B376" s="707">
        <v>35.225941585999998</v>
      </c>
      <c r="C376" s="707">
        <v>74.637309412999997</v>
      </c>
      <c r="D376" s="708">
        <v>6633</v>
      </c>
      <c r="E376" s="708">
        <v>3344</v>
      </c>
      <c r="F376" s="708">
        <v>4700</v>
      </c>
      <c r="G376" s="708">
        <f t="shared" si="5"/>
        <v>4160</v>
      </c>
      <c r="H376" s="708">
        <v>23.9</v>
      </c>
      <c r="I376" s="708">
        <v>147</v>
      </c>
    </row>
    <row r="377" spans="1:9" ht="15" customHeight="1">
      <c r="A377" s="708" t="s">
        <v>2869</v>
      </c>
      <c r="B377" s="707">
        <v>35.122300000000003</v>
      </c>
      <c r="C377" s="707">
        <v>77.503299999999996</v>
      </c>
      <c r="D377" s="708">
        <v>7168</v>
      </c>
      <c r="E377" s="708">
        <v>4356</v>
      </c>
      <c r="F377" s="708">
        <v>6160</v>
      </c>
      <c r="G377" s="708">
        <f t="shared" si="5"/>
        <v>5440</v>
      </c>
      <c r="H377" s="708">
        <v>19.3</v>
      </c>
      <c r="I377" s="708">
        <v>290</v>
      </c>
    </row>
    <row r="378" spans="1:9" ht="15" customHeight="1">
      <c r="A378" s="708" t="s">
        <v>2733</v>
      </c>
      <c r="B378" s="707">
        <v>35.085299999999997</v>
      </c>
      <c r="C378" s="707">
        <v>77.549499999999995</v>
      </c>
      <c r="D378" s="708">
        <v>7245</v>
      </c>
      <c r="E378" s="708">
        <v>4524</v>
      </c>
      <c r="F378" s="708">
        <v>5680</v>
      </c>
      <c r="G378" s="708">
        <f t="shared" si="5"/>
        <v>5220</v>
      </c>
      <c r="H378" s="708">
        <v>20.399999999999999</v>
      </c>
      <c r="I378" s="708">
        <v>139</v>
      </c>
    </row>
    <row r="379" spans="1:9" ht="15" customHeight="1">
      <c r="A379" s="708" t="s">
        <v>2829</v>
      </c>
      <c r="B379" s="707">
        <v>34.970599999999997</v>
      </c>
      <c r="C379" s="707">
        <v>78.403400000000005</v>
      </c>
      <c r="D379" s="708">
        <v>6307</v>
      </c>
      <c r="E379" s="708">
        <v>5368</v>
      </c>
      <c r="F379" s="708">
        <v>6030</v>
      </c>
      <c r="G379" s="708">
        <f t="shared" si="5"/>
        <v>5770</v>
      </c>
      <c r="H379" s="708">
        <v>21.2</v>
      </c>
      <c r="I379" s="708">
        <v>360</v>
      </c>
    </row>
    <row r="380" spans="1:9" ht="15" customHeight="1">
      <c r="A380" s="708" t="s">
        <v>2823</v>
      </c>
      <c r="B380" s="707">
        <v>34.938699999999997</v>
      </c>
      <c r="C380" s="707">
        <v>78.414699999999996</v>
      </c>
      <c r="D380" s="708">
        <v>6453</v>
      </c>
      <c r="E380" s="708">
        <v>5208</v>
      </c>
      <c r="F380" s="708">
        <v>6010</v>
      </c>
      <c r="G380" s="708">
        <f t="shared" si="5"/>
        <v>5690</v>
      </c>
      <c r="H380" s="708">
        <v>20.2</v>
      </c>
      <c r="I380" s="708">
        <v>167</v>
      </c>
    </row>
    <row r="381" spans="1:9" ht="15" customHeight="1">
      <c r="A381" s="708" t="s">
        <v>680</v>
      </c>
      <c r="B381" s="707">
        <v>34.835999999999999</v>
      </c>
      <c r="C381" s="707">
        <v>99.46</v>
      </c>
      <c r="D381" s="708">
        <v>6252</v>
      </c>
      <c r="E381" s="708">
        <v>4462</v>
      </c>
      <c r="F381" s="708">
        <v>5670</v>
      </c>
      <c r="G381" s="708">
        <f t="shared" si="5"/>
        <v>5190</v>
      </c>
      <c r="H381" s="708">
        <v>17.3</v>
      </c>
      <c r="I381" s="708">
        <v>7</v>
      </c>
    </row>
    <row r="382" spans="1:9" ht="15" customHeight="1">
      <c r="A382" s="708" t="s">
        <v>2816</v>
      </c>
      <c r="B382" s="707">
        <v>34.457000000000001</v>
      </c>
      <c r="C382" s="707">
        <v>85.638000000000005</v>
      </c>
      <c r="D382" s="708">
        <v>6314</v>
      </c>
      <c r="E382" s="708">
        <v>5462</v>
      </c>
      <c r="F382" s="708">
        <v>6000</v>
      </c>
      <c r="G382" s="708">
        <f t="shared" si="5"/>
        <v>5780</v>
      </c>
      <c r="H382" s="708">
        <v>9.6</v>
      </c>
      <c r="I382" s="708">
        <v>28</v>
      </c>
    </row>
    <row r="383" spans="1:9" ht="15" customHeight="1">
      <c r="A383" s="708" t="s">
        <v>2842</v>
      </c>
      <c r="B383" s="707">
        <v>34.402999999999999</v>
      </c>
      <c r="C383" s="707">
        <v>85.616</v>
      </c>
      <c r="D383" s="708">
        <v>6409</v>
      </c>
      <c r="E383" s="708">
        <v>5488</v>
      </c>
      <c r="F383" s="708">
        <v>6070</v>
      </c>
      <c r="G383" s="708">
        <f t="shared" si="5"/>
        <v>5840</v>
      </c>
      <c r="H383" s="708">
        <v>11.8</v>
      </c>
      <c r="I383" s="708">
        <v>204</v>
      </c>
    </row>
    <row r="384" spans="1:9" ht="15" customHeight="1">
      <c r="A384" s="708" t="s">
        <v>2851</v>
      </c>
      <c r="B384" s="707">
        <v>34.4</v>
      </c>
      <c r="C384" s="707">
        <v>81.632000000000005</v>
      </c>
      <c r="D384" s="708">
        <v>6246</v>
      </c>
      <c r="E384" s="708">
        <v>5369</v>
      </c>
      <c r="F384" s="708">
        <v>6100</v>
      </c>
      <c r="G384" s="708">
        <f t="shared" si="5"/>
        <v>5810</v>
      </c>
      <c r="H384" s="708">
        <v>12.8</v>
      </c>
      <c r="I384" s="708">
        <v>45</v>
      </c>
    </row>
    <row r="385" spans="1:9" ht="15" customHeight="1">
      <c r="A385" s="708" t="s">
        <v>2824</v>
      </c>
      <c r="B385" s="707">
        <v>34.381999999999998</v>
      </c>
      <c r="C385" s="707">
        <v>81.619</v>
      </c>
      <c r="D385" s="708">
        <v>6239</v>
      </c>
      <c r="E385" s="708">
        <v>5724</v>
      </c>
      <c r="F385" s="708">
        <v>6010</v>
      </c>
      <c r="G385" s="708">
        <f t="shared" si="5"/>
        <v>5900</v>
      </c>
      <c r="H385" s="708">
        <v>20.7</v>
      </c>
      <c r="I385" s="708">
        <v>201</v>
      </c>
    </row>
    <row r="386" spans="1:9" ht="15" customHeight="1">
      <c r="A386" s="708" t="s">
        <v>516</v>
      </c>
      <c r="B386" s="707">
        <v>34.338000000000001</v>
      </c>
      <c r="C386" s="707">
        <v>80.046000000000006</v>
      </c>
      <c r="D386" s="708">
        <v>6496</v>
      </c>
      <c r="E386" s="708">
        <v>5454</v>
      </c>
      <c r="F386" s="708">
        <v>6110</v>
      </c>
      <c r="G386" s="708">
        <f t="shared" si="5"/>
        <v>5850</v>
      </c>
      <c r="H386" s="708">
        <v>11</v>
      </c>
      <c r="I386" s="708">
        <v>26</v>
      </c>
    </row>
    <row r="387" spans="1:9" ht="15" customHeight="1">
      <c r="A387" s="708" t="s">
        <v>2681</v>
      </c>
      <c r="B387" s="707">
        <v>34.290011110000002</v>
      </c>
      <c r="C387" s="707">
        <v>77.579221118000007</v>
      </c>
      <c r="D387" s="708">
        <v>5623</v>
      </c>
      <c r="E387" s="708">
        <v>5214</v>
      </c>
      <c r="F387" s="708">
        <v>5510</v>
      </c>
      <c r="G387" s="708">
        <f t="shared" si="5"/>
        <v>5390</v>
      </c>
      <c r="H387" s="708">
        <v>14.9</v>
      </c>
      <c r="I387" s="708">
        <v>16</v>
      </c>
    </row>
    <row r="388" spans="1:9" ht="15" customHeight="1">
      <c r="A388" s="708" t="s">
        <v>2794</v>
      </c>
      <c r="B388" s="707">
        <v>34.051094255999999</v>
      </c>
      <c r="C388" s="707">
        <v>77.982550732000007</v>
      </c>
      <c r="D388" s="708">
        <v>5951</v>
      </c>
      <c r="E388" s="708">
        <v>5431</v>
      </c>
      <c r="F388" s="708">
        <v>5910</v>
      </c>
      <c r="G388" s="708">
        <f t="shared" si="5"/>
        <v>5720</v>
      </c>
      <c r="H388" s="708">
        <v>19.2</v>
      </c>
      <c r="I388" s="708">
        <v>8</v>
      </c>
    </row>
    <row r="389" spans="1:9" ht="15" customHeight="1">
      <c r="A389" s="708" t="s">
        <v>2748</v>
      </c>
      <c r="B389" s="707">
        <v>34.010076130000002</v>
      </c>
      <c r="C389" s="707">
        <v>76.019924900000007</v>
      </c>
      <c r="D389" s="708">
        <v>7016</v>
      </c>
      <c r="E389" s="708">
        <v>3584</v>
      </c>
      <c r="F389" s="708">
        <v>5730</v>
      </c>
      <c r="G389" s="708">
        <f t="shared" si="5"/>
        <v>4870</v>
      </c>
      <c r="H389" s="708">
        <v>14.5</v>
      </c>
      <c r="I389" s="708">
        <v>329</v>
      </c>
    </row>
    <row r="390" spans="1:9" ht="15" customHeight="1">
      <c r="A390" s="708" t="s">
        <v>2734</v>
      </c>
      <c r="B390" s="707">
        <v>34.008692101999998</v>
      </c>
      <c r="C390" s="707">
        <v>77.944215292999999</v>
      </c>
      <c r="D390" s="708">
        <v>5783</v>
      </c>
      <c r="E390" s="708">
        <v>5423</v>
      </c>
      <c r="F390" s="708">
        <v>5680</v>
      </c>
      <c r="G390" s="708">
        <f t="shared" si="5"/>
        <v>5580</v>
      </c>
      <c r="H390" s="708">
        <v>22.9</v>
      </c>
      <c r="I390" s="708">
        <v>350</v>
      </c>
    </row>
    <row r="391" spans="1:9" ht="15" customHeight="1">
      <c r="A391" s="708" t="s">
        <v>2717</v>
      </c>
      <c r="B391" s="707">
        <v>33.997735863999999</v>
      </c>
      <c r="C391" s="707">
        <v>77.450813897000003</v>
      </c>
      <c r="D391" s="708">
        <v>5815</v>
      </c>
      <c r="E391" s="708">
        <v>5259</v>
      </c>
      <c r="F391" s="708">
        <v>5620</v>
      </c>
      <c r="G391" s="708">
        <f t="shared" si="5"/>
        <v>5480</v>
      </c>
      <c r="H391" s="708">
        <v>17.100000000000001</v>
      </c>
      <c r="I391" s="708">
        <v>41</v>
      </c>
    </row>
    <row r="392" spans="1:9" ht="15" customHeight="1">
      <c r="A392" s="708" t="s">
        <v>2745</v>
      </c>
      <c r="B392" s="707">
        <v>33.977274604999998</v>
      </c>
      <c r="C392" s="707">
        <v>77.450494683000002</v>
      </c>
      <c r="D392" s="708">
        <v>5850</v>
      </c>
      <c r="E392" s="708">
        <v>5287</v>
      </c>
      <c r="F392" s="708">
        <v>5720</v>
      </c>
      <c r="G392" s="708">
        <f t="shared" ref="G392:G455" si="6">ROUND(E392+(F392-E392)*0.6,-1)</f>
        <v>5550</v>
      </c>
      <c r="H392" s="708">
        <v>19.600000000000001</v>
      </c>
      <c r="I392" s="708">
        <v>29</v>
      </c>
    </row>
    <row r="393" spans="1:9" ht="15" customHeight="1">
      <c r="A393" s="708" t="s">
        <v>2878</v>
      </c>
      <c r="B393" s="707">
        <v>33.942999999999998</v>
      </c>
      <c r="C393" s="707">
        <v>89.128</v>
      </c>
      <c r="D393" s="708">
        <v>6249</v>
      </c>
      <c r="E393" s="708">
        <v>5343</v>
      </c>
      <c r="F393" s="708">
        <v>6200</v>
      </c>
      <c r="G393" s="708">
        <f t="shared" si="6"/>
        <v>5860</v>
      </c>
      <c r="H393" s="708">
        <v>7.9</v>
      </c>
      <c r="I393" s="708">
        <v>51</v>
      </c>
    </row>
    <row r="394" spans="1:9" ht="15" customHeight="1">
      <c r="A394" s="708" t="s">
        <v>2776</v>
      </c>
      <c r="B394" s="707">
        <v>33.896565011</v>
      </c>
      <c r="C394" s="707">
        <v>78.392091605000005</v>
      </c>
      <c r="D394" s="708">
        <v>6058</v>
      </c>
      <c r="E394" s="708">
        <v>5364</v>
      </c>
      <c r="F394" s="708">
        <v>5850</v>
      </c>
      <c r="G394" s="708">
        <f t="shared" si="6"/>
        <v>5660</v>
      </c>
      <c r="H394" s="708">
        <v>24.8</v>
      </c>
      <c r="I394" s="708">
        <v>14</v>
      </c>
    </row>
    <row r="395" spans="1:9" ht="15" customHeight="1">
      <c r="A395" s="708" t="s">
        <v>2862</v>
      </c>
      <c r="B395" s="707">
        <v>33.893999999999998</v>
      </c>
      <c r="C395" s="707">
        <v>89.122</v>
      </c>
      <c r="D395" s="708">
        <v>6186</v>
      </c>
      <c r="E395" s="708">
        <v>5424</v>
      </c>
      <c r="F395" s="708">
        <v>6150</v>
      </c>
      <c r="G395" s="708">
        <f t="shared" si="6"/>
        <v>5860</v>
      </c>
      <c r="H395" s="708">
        <v>4.2</v>
      </c>
      <c r="I395" s="708">
        <v>221</v>
      </c>
    </row>
    <row r="396" spans="1:9" ht="15" customHeight="1">
      <c r="A396" s="708" t="s">
        <v>2786</v>
      </c>
      <c r="B396" s="707">
        <v>33.882922895</v>
      </c>
      <c r="C396" s="707">
        <v>78.396841663999993</v>
      </c>
      <c r="D396" s="708">
        <v>6164</v>
      </c>
      <c r="E396" s="708">
        <v>5510</v>
      </c>
      <c r="F396" s="708">
        <v>5890</v>
      </c>
      <c r="G396" s="708">
        <f t="shared" si="6"/>
        <v>5740</v>
      </c>
      <c r="H396" s="708">
        <v>19.8</v>
      </c>
      <c r="I396" s="708">
        <v>56</v>
      </c>
    </row>
    <row r="397" spans="1:9" ht="15" customHeight="1">
      <c r="A397" s="708" t="s">
        <v>2511</v>
      </c>
      <c r="B397" s="707">
        <v>33.847629298000001</v>
      </c>
      <c r="C397" s="707">
        <v>76.170298680000002</v>
      </c>
      <c r="D397" s="708">
        <v>6079</v>
      </c>
      <c r="E397" s="708">
        <v>4156</v>
      </c>
      <c r="F397" s="708">
        <v>4840</v>
      </c>
      <c r="G397" s="708">
        <f t="shared" si="6"/>
        <v>4570</v>
      </c>
      <c r="H397" s="708">
        <v>10.9</v>
      </c>
      <c r="I397" s="708">
        <v>344</v>
      </c>
    </row>
    <row r="398" spans="1:9" ht="15" customHeight="1">
      <c r="A398" s="708" t="s">
        <v>2830</v>
      </c>
      <c r="B398" s="707">
        <v>33.811999999999998</v>
      </c>
      <c r="C398" s="707">
        <v>82.34</v>
      </c>
      <c r="D398" s="708">
        <v>6253</v>
      </c>
      <c r="E398" s="708">
        <v>5363</v>
      </c>
      <c r="F398" s="708">
        <v>6030</v>
      </c>
      <c r="G398" s="708">
        <f t="shared" si="6"/>
        <v>5760</v>
      </c>
      <c r="H398" s="708">
        <v>18.2</v>
      </c>
      <c r="I398" s="708">
        <v>12</v>
      </c>
    </row>
    <row r="399" spans="1:9" ht="15" customHeight="1">
      <c r="A399" s="708" t="s">
        <v>2837</v>
      </c>
      <c r="B399" s="707">
        <v>33.764000000000003</v>
      </c>
      <c r="C399" s="707">
        <v>82.338999999999999</v>
      </c>
      <c r="D399" s="708">
        <v>6322</v>
      </c>
      <c r="E399" s="708">
        <v>5374</v>
      </c>
      <c r="F399" s="708">
        <v>6060</v>
      </c>
      <c r="G399" s="708">
        <f t="shared" si="6"/>
        <v>5790</v>
      </c>
      <c r="H399" s="708">
        <v>15.6</v>
      </c>
      <c r="I399" s="708">
        <v>311</v>
      </c>
    </row>
    <row r="400" spans="1:9" ht="15" customHeight="1">
      <c r="A400" s="708" t="s">
        <v>2787</v>
      </c>
      <c r="B400" s="707">
        <v>33.696732437000001</v>
      </c>
      <c r="C400" s="707">
        <v>77.575592138000005</v>
      </c>
      <c r="D400" s="708">
        <v>6078</v>
      </c>
      <c r="E400" s="708">
        <v>5494</v>
      </c>
      <c r="F400" s="708">
        <v>5890</v>
      </c>
      <c r="G400" s="708">
        <f t="shared" si="6"/>
        <v>5730</v>
      </c>
      <c r="H400" s="708">
        <v>14.5</v>
      </c>
      <c r="I400" s="708">
        <v>122</v>
      </c>
    </row>
    <row r="401" spans="1:9" ht="15" customHeight="1">
      <c r="A401" s="708" t="s">
        <v>2762</v>
      </c>
      <c r="B401" s="707">
        <v>33.647834625000002</v>
      </c>
      <c r="C401" s="707">
        <v>77.604671710000005</v>
      </c>
      <c r="D401" s="708">
        <v>5924</v>
      </c>
      <c r="E401" s="708">
        <v>5281</v>
      </c>
      <c r="F401" s="708">
        <v>5790</v>
      </c>
      <c r="G401" s="708">
        <f t="shared" si="6"/>
        <v>5590</v>
      </c>
      <c r="H401" s="708">
        <v>16.2</v>
      </c>
      <c r="I401" s="708">
        <v>360</v>
      </c>
    </row>
    <row r="402" spans="1:9" ht="15" customHeight="1">
      <c r="A402" s="708" t="s">
        <v>2703</v>
      </c>
      <c r="B402" s="707">
        <v>33.588000000000001</v>
      </c>
      <c r="C402" s="707">
        <v>94.960999999999999</v>
      </c>
      <c r="D402" s="708">
        <v>5759</v>
      </c>
      <c r="E402" s="708">
        <v>4984</v>
      </c>
      <c r="F402" s="708">
        <v>5580</v>
      </c>
      <c r="G402" s="708">
        <f t="shared" si="6"/>
        <v>5340</v>
      </c>
      <c r="H402" s="708">
        <v>10.1</v>
      </c>
      <c r="I402" s="708">
        <v>340</v>
      </c>
    </row>
    <row r="403" spans="1:9" ht="15" customHeight="1">
      <c r="A403" s="708" t="s">
        <v>2640</v>
      </c>
      <c r="B403" s="707">
        <v>33.584000000000003</v>
      </c>
      <c r="C403" s="707">
        <v>94.930999999999997</v>
      </c>
      <c r="D403" s="708">
        <v>5825</v>
      </c>
      <c r="E403" s="708">
        <v>5043</v>
      </c>
      <c r="F403" s="708">
        <v>5370</v>
      </c>
      <c r="G403" s="708">
        <f t="shared" si="6"/>
        <v>5240</v>
      </c>
      <c r="H403" s="708">
        <v>11.3</v>
      </c>
      <c r="I403" s="708">
        <v>354</v>
      </c>
    </row>
    <row r="404" spans="1:9" ht="15" customHeight="1">
      <c r="A404" s="708" t="s">
        <v>2690</v>
      </c>
      <c r="B404" s="707">
        <v>33.555</v>
      </c>
      <c r="C404" s="707">
        <v>94.944999999999993</v>
      </c>
      <c r="D404" s="708">
        <v>5736</v>
      </c>
      <c r="E404" s="708">
        <v>5148</v>
      </c>
      <c r="F404" s="708">
        <v>5530</v>
      </c>
      <c r="G404" s="708">
        <f t="shared" si="6"/>
        <v>5380</v>
      </c>
      <c r="H404" s="708">
        <v>14.6</v>
      </c>
      <c r="I404" s="708">
        <v>227</v>
      </c>
    </row>
    <row r="405" spans="1:9" ht="15" customHeight="1">
      <c r="A405" s="708" t="s">
        <v>2825</v>
      </c>
      <c r="B405" s="707">
        <v>33.494</v>
      </c>
      <c r="C405" s="707">
        <v>86.619</v>
      </c>
      <c r="D405" s="708">
        <v>6106</v>
      </c>
      <c r="E405" s="708">
        <v>5521</v>
      </c>
      <c r="F405" s="708">
        <v>6010</v>
      </c>
      <c r="G405" s="708">
        <f t="shared" si="6"/>
        <v>5810</v>
      </c>
      <c r="H405" s="708">
        <v>13.2</v>
      </c>
      <c r="I405" s="708">
        <v>2</v>
      </c>
    </row>
    <row r="406" spans="1:9" ht="15" customHeight="1">
      <c r="A406" s="708" t="s">
        <v>2859</v>
      </c>
      <c r="B406" s="707">
        <v>33.472000000000001</v>
      </c>
      <c r="C406" s="707">
        <v>86.772999999999996</v>
      </c>
      <c r="D406" s="708">
        <v>6240</v>
      </c>
      <c r="E406" s="708">
        <v>5443</v>
      </c>
      <c r="F406" s="708">
        <v>6130</v>
      </c>
      <c r="G406" s="708">
        <f t="shared" si="6"/>
        <v>5860</v>
      </c>
      <c r="H406" s="708">
        <v>18.8</v>
      </c>
      <c r="I406" s="708">
        <v>335</v>
      </c>
    </row>
    <row r="407" spans="1:9" ht="15" customHeight="1">
      <c r="A407" s="708" t="s">
        <v>2863</v>
      </c>
      <c r="B407" s="707">
        <v>33.466999999999999</v>
      </c>
      <c r="C407" s="707">
        <v>86.793000000000006</v>
      </c>
      <c r="D407" s="708">
        <v>6250</v>
      </c>
      <c r="E407" s="708">
        <v>5515</v>
      </c>
      <c r="F407" s="708">
        <v>6150</v>
      </c>
      <c r="G407" s="708">
        <f t="shared" si="6"/>
        <v>5900</v>
      </c>
      <c r="H407" s="708">
        <v>14.6</v>
      </c>
      <c r="I407" s="708">
        <v>88</v>
      </c>
    </row>
    <row r="408" spans="1:9" ht="15" customHeight="1">
      <c r="A408" s="708" t="s">
        <v>2817</v>
      </c>
      <c r="B408" s="707">
        <v>33.423999999999999</v>
      </c>
      <c r="C408" s="707">
        <v>91.090999999999994</v>
      </c>
      <c r="D408" s="708">
        <v>6520</v>
      </c>
      <c r="E408" s="708">
        <v>5372</v>
      </c>
      <c r="F408" s="708">
        <v>6000</v>
      </c>
      <c r="G408" s="708">
        <f t="shared" si="6"/>
        <v>5750</v>
      </c>
      <c r="H408" s="708">
        <v>14.5</v>
      </c>
      <c r="I408" s="708">
        <v>283</v>
      </c>
    </row>
    <row r="409" spans="1:9" ht="15" customHeight="1">
      <c r="A409" s="708" t="s">
        <v>2818</v>
      </c>
      <c r="B409" s="707">
        <v>33.411999999999999</v>
      </c>
      <c r="C409" s="707">
        <v>91.168000000000006</v>
      </c>
      <c r="D409" s="708">
        <v>6312</v>
      </c>
      <c r="E409" s="708">
        <v>5329</v>
      </c>
      <c r="F409" s="708">
        <v>6000</v>
      </c>
      <c r="G409" s="708">
        <f t="shared" si="6"/>
        <v>5730</v>
      </c>
      <c r="H409" s="708">
        <v>10.8</v>
      </c>
      <c r="I409" s="708">
        <v>131</v>
      </c>
    </row>
    <row r="410" spans="1:9" ht="15" customHeight="1">
      <c r="A410" s="708" t="s">
        <v>2629</v>
      </c>
      <c r="B410" s="707">
        <v>33.360668160000003</v>
      </c>
      <c r="C410" s="707">
        <v>76.691362600999994</v>
      </c>
      <c r="D410" s="708">
        <v>5672</v>
      </c>
      <c r="E410" s="708">
        <v>4152</v>
      </c>
      <c r="F410" s="708">
        <v>5330</v>
      </c>
      <c r="G410" s="708">
        <f t="shared" si="6"/>
        <v>4860</v>
      </c>
      <c r="H410" s="708">
        <v>8.4</v>
      </c>
      <c r="I410" s="708">
        <v>39</v>
      </c>
    </row>
    <row r="411" spans="1:9" ht="15" customHeight="1">
      <c r="A411" s="708" t="s">
        <v>2864</v>
      </c>
      <c r="B411" s="707">
        <v>33.315587419000003</v>
      </c>
      <c r="C411" s="707">
        <v>78.206604235</v>
      </c>
      <c r="D411" s="708">
        <v>6306</v>
      </c>
      <c r="E411" s="708">
        <v>5506</v>
      </c>
      <c r="F411" s="708">
        <v>6150</v>
      </c>
      <c r="G411" s="708">
        <f t="shared" si="6"/>
        <v>5890</v>
      </c>
      <c r="H411" s="708">
        <v>19.899999999999999</v>
      </c>
      <c r="I411" s="708">
        <v>21</v>
      </c>
    </row>
    <row r="412" spans="1:9" ht="15" customHeight="1">
      <c r="A412" s="708" t="s">
        <v>2808</v>
      </c>
      <c r="B412" s="707">
        <v>33.304000000000002</v>
      </c>
      <c r="C412" s="707">
        <v>88.712999999999994</v>
      </c>
      <c r="D412" s="708">
        <v>6072</v>
      </c>
      <c r="E412" s="708">
        <v>5504</v>
      </c>
      <c r="F412" s="708">
        <v>5990</v>
      </c>
      <c r="G412" s="708">
        <f t="shared" si="6"/>
        <v>5800</v>
      </c>
      <c r="H412" s="708">
        <v>12</v>
      </c>
      <c r="I412" s="708">
        <v>105</v>
      </c>
    </row>
    <row r="413" spans="1:9" ht="15" customHeight="1">
      <c r="A413" s="708" t="s">
        <v>2888</v>
      </c>
      <c r="B413" s="707">
        <v>33.303417052</v>
      </c>
      <c r="C413" s="707">
        <v>78.209007967000005</v>
      </c>
      <c r="D413" s="708">
        <v>6365</v>
      </c>
      <c r="E413" s="708">
        <v>5776</v>
      </c>
      <c r="F413" s="708">
        <v>6350</v>
      </c>
      <c r="G413" s="708">
        <f t="shared" si="6"/>
        <v>6120</v>
      </c>
      <c r="H413" s="708">
        <v>17.2</v>
      </c>
      <c r="I413" s="708">
        <v>58</v>
      </c>
    </row>
    <row r="414" spans="1:9" ht="15" customHeight="1">
      <c r="A414" s="708" t="s">
        <v>2799</v>
      </c>
      <c r="B414" s="707">
        <v>33.298999999999999</v>
      </c>
      <c r="C414" s="707">
        <v>88.683999999999997</v>
      </c>
      <c r="D414" s="708">
        <v>6078</v>
      </c>
      <c r="E414" s="708">
        <v>5498</v>
      </c>
      <c r="F414" s="708">
        <v>5940</v>
      </c>
      <c r="G414" s="708">
        <f t="shared" si="6"/>
        <v>5760</v>
      </c>
      <c r="H414" s="708">
        <v>15</v>
      </c>
      <c r="I414" s="708">
        <v>10</v>
      </c>
    </row>
    <row r="415" spans="1:9" ht="15" customHeight="1">
      <c r="A415" s="708" t="s">
        <v>2852</v>
      </c>
      <c r="B415" s="707">
        <v>33.293999999999997</v>
      </c>
      <c r="C415" s="707">
        <v>85.241</v>
      </c>
      <c r="D415" s="708">
        <v>6191</v>
      </c>
      <c r="E415" s="708">
        <v>5642</v>
      </c>
      <c r="F415" s="708">
        <v>6100</v>
      </c>
      <c r="G415" s="708">
        <f t="shared" si="6"/>
        <v>5920</v>
      </c>
      <c r="H415" s="708">
        <v>14.9</v>
      </c>
      <c r="I415" s="708">
        <v>355</v>
      </c>
    </row>
    <row r="416" spans="1:9" ht="15" customHeight="1">
      <c r="A416" s="708" t="s">
        <v>802</v>
      </c>
      <c r="B416" s="707">
        <v>33.292999999999999</v>
      </c>
      <c r="C416" s="707">
        <v>101.108</v>
      </c>
      <c r="D416" s="708">
        <v>5295</v>
      </c>
      <c r="E416" s="708">
        <v>4860</v>
      </c>
      <c r="F416" s="708">
        <v>5230</v>
      </c>
      <c r="G416" s="708">
        <f t="shared" si="6"/>
        <v>5080</v>
      </c>
      <c r="H416" s="708">
        <v>22.7</v>
      </c>
      <c r="I416" s="708">
        <v>28</v>
      </c>
    </row>
    <row r="417" spans="1:9" ht="15" customHeight="1">
      <c r="A417" s="708" t="s">
        <v>2838</v>
      </c>
      <c r="B417" s="707">
        <v>33.290999999999997</v>
      </c>
      <c r="C417" s="707">
        <v>85.215999999999994</v>
      </c>
      <c r="D417" s="708">
        <v>6171</v>
      </c>
      <c r="E417" s="708">
        <v>5614</v>
      </c>
      <c r="F417" s="708">
        <v>6060</v>
      </c>
      <c r="G417" s="708">
        <f t="shared" si="6"/>
        <v>5880</v>
      </c>
      <c r="H417" s="708">
        <v>13.5</v>
      </c>
      <c r="I417" s="708">
        <v>16</v>
      </c>
    </row>
    <row r="418" spans="1:9" ht="15" customHeight="1">
      <c r="A418" s="708" t="s">
        <v>2691</v>
      </c>
      <c r="B418" s="707">
        <v>33.26</v>
      </c>
      <c r="C418" s="707">
        <v>95.385000000000005</v>
      </c>
      <c r="D418" s="708">
        <v>5686</v>
      </c>
      <c r="E418" s="708">
        <v>4968</v>
      </c>
      <c r="F418" s="708">
        <v>5530</v>
      </c>
      <c r="G418" s="708">
        <f t="shared" si="6"/>
        <v>5310</v>
      </c>
      <c r="H418" s="708">
        <v>24.3</v>
      </c>
      <c r="I418" s="708">
        <v>357</v>
      </c>
    </row>
    <row r="419" spans="1:9" ht="15" customHeight="1">
      <c r="A419" s="708" t="s">
        <v>2644</v>
      </c>
      <c r="B419" s="707">
        <v>33.242797465000002</v>
      </c>
      <c r="C419" s="707">
        <v>76.720791419999998</v>
      </c>
      <c r="D419" s="708">
        <v>6186</v>
      </c>
      <c r="E419" s="708">
        <v>4024</v>
      </c>
      <c r="F419" s="708">
        <v>5385</v>
      </c>
      <c r="G419" s="708">
        <f t="shared" si="6"/>
        <v>4840</v>
      </c>
      <c r="H419" s="708">
        <v>14.1</v>
      </c>
      <c r="I419" s="708">
        <v>206</v>
      </c>
    </row>
    <row r="420" spans="1:9" ht="15" customHeight="1">
      <c r="A420" s="708" t="s">
        <v>2800</v>
      </c>
      <c r="B420" s="707">
        <v>33.164999999999999</v>
      </c>
      <c r="C420" s="707">
        <v>79.492999999999995</v>
      </c>
      <c r="D420" s="708">
        <v>5956</v>
      </c>
      <c r="E420" s="708">
        <v>5663</v>
      </c>
      <c r="F420" s="708">
        <v>5940</v>
      </c>
      <c r="G420" s="708">
        <f t="shared" si="6"/>
        <v>5830</v>
      </c>
      <c r="H420" s="708">
        <v>21.5</v>
      </c>
      <c r="I420" s="708">
        <v>2</v>
      </c>
    </row>
    <row r="421" spans="1:9" ht="15" customHeight="1">
      <c r="A421" s="708" t="s">
        <v>2831</v>
      </c>
      <c r="B421" s="707">
        <v>33.149000000000001</v>
      </c>
      <c r="C421" s="707">
        <v>79.488</v>
      </c>
      <c r="D421" s="708">
        <v>6044</v>
      </c>
      <c r="E421" s="708">
        <v>5737</v>
      </c>
      <c r="F421" s="708">
        <v>6030</v>
      </c>
      <c r="G421" s="708">
        <f t="shared" si="6"/>
        <v>5910</v>
      </c>
      <c r="H421" s="708">
        <v>18.600000000000001</v>
      </c>
      <c r="I421" s="708">
        <v>29</v>
      </c>
    </row>
    <row r="422" spans="1:9" ht="15" customHeight="1">
      <c r="A422" s="708" t="s">
        <v>2659</v>
      </c>
      <c r="B422" s="707">
        <v>33.143999999999998</v>
      </c>
      <c r="C422" s="707">
        <v>95.364000000000004</v>
      </c>
      <c r="D422" s="708">
        <v>5570</v>
      </c>
      <c r="E422" s="708">
        <v>5058</v>
      </c>
      <c r="F422" s="708">
        <v>5430</v>
      </c>
      <c r="G422" s="708">
        <f t="shared" si="6"/>
        <v>5280</v>
      </c>
      <c r="H422" s="708">
        <v>14.7</v>
      </c>
      <c r="I422" s="708">
        <v>340</v>
      </c>
    </row>
    <row r="423" spans="1:9" ht="15" customHeight="1">
      <c r="A423" s="708" t="s">
        <v>2802</v>
      </c>
      <c r="B423" s="707">
        <v>33.127000000000002</v>
      </c>
      <c r="C423" s="707">
        <v>79.471000000000004</v>
      </c>
      <c r="D423" s="708">
        <v>5954</v>
      </c>
      <c r="E423" s="708">
        <v>5681</v>
      </c>
      <c r="F423" s="708">
        <v>5950</v>
      </c>
      <c r="G423" s="708">
        <f t="shared" si="6"/>
        <v>5840</v>
      </c>
      <c r="H423" s="708">
        <v>23.5</v>
      </c>
      <c r="I423" s="708">
        <v>8</v>
      </c>
    </row>
    <row r="424" spans="1:9" ht="15" customHeight="1">
      <c r="A424" s="708" t="s">
        <v>2726</v>
      </c>
      <c r="B424" s="707">
        <v>33.116</v>
      </c>
      <c r="C424" s="707">
        <v>92.063000000000002</v>
      </c>
      <c r="D424" s="708">
        <v>6084</v>
      </c>
      <c r="E424" s="708">
        <v>5237</v>
      </c>
      <c r="F424" s="708">
        <v>5660</v>
      </c>
      <c r="G424" s="708">
        <f t="shared" si="6"/>
        <v>5490</v>
      </c>
      <c r="H424" s="708">
        <v>10</v>
      </c>
      <c r="I424" s="708">
        <v>267</v>
      </c>
    </row>
    <row r="425" spans="1:9" ht="15" customHeight="1">
      <c r="A425" s="708" t="s">
        <v>2777</v>
      </c>
      <c r="B425" s="707">
        <v>33.082000000000001</v>
      </c>
      <c r="C425" s="707">
        <v>92.063000000000002</v>
      </c>
      <c r="D425" s="708">
        <v>6085</v>
      </c>
      <c r="E425" s="708">
        <v>5285</v>
      </c>
      <c r="F425" s="708">
        <v>5850</v>
      </c>
      <c r="G425" s="708">
        <f t="shared" si="6"/>
        <v>5620</v>
      </c>
      <c r="H425" s="708">
        <v>11</v>
      </c>
      <c r="I425" s="708">
        <v>173</v>
      </c>
    </row>
    <row r="426" spans="1:9" ht="15" customHeight="1">
      <c r="A426" s="708" t="s">
        <v>2827</v>
      </c>
      <c r="B426" s="707">
        <v>33.066000000000003</v>
      </c>
      <c r="C426" s="707">
        <v>88.576999999999998</v>
      </c>
      <c r="D426" s="708">
        <v>6233</v>
      </c>
      <c r="E426" s="708">
        <v>5566</v>
      </c>
      <c r="F426" s="708">
        <v>6020</v>
      </c>
      <c r="G426" s="708">
        <f t="shared" si="6"/>
        <v>5840</v>
      </c>
      <c r="H426" s="708">
        <v>25.3</v>
      </c>
      <c r="I426" s="708">
        <v>10</v>
      </c>
    </row>
    <row r="427" spans="1:9" ht="15" customHeight="1">
      <c r="A427" s="708" t="s">
        <v>2865</v>
      </c>
      <c r="B427" s="707">
        <v>33.055</v>
      </c>
      <c r="C427" s="707">
        <v>88.581999999999994</v>
      </c>
      <c r="D427" s="708">
        <v>6251</v>
      </c>
      <c r="E427" s="708">
        <v>5723</v>
      </c>
      <c r="F427" s="708">
        <v>6150</v>
      </c>
      <c r="G427" s="708">
        <f t="shared" si="6"/>
        <v>5980</v>
      </c>
      <c r="H427" s="708">
        <v>18.399999999999999</v>
      </c>
      <c r="I427" s="708">
        <v>154</v>
      </c>
    </row>
    <row r="428" spans="1:9" ht="15" customHeight="1">
      <c r="A428" s="708" t="s">
        <v>2819</v>
      </c>
      <c r="B428" s="707">
        <v>32.976846188000003</v>
      </c>
      <c r="C428" s="707">
        <v>78.132560509000001</v>
      </c>
      <c r="D428" s="708">
        <v>6241</v>
      </c>
      <c r="E428" s="708">
        <v>5588</v>
      </c>
      <c r="F428" s="708">
        <v>6000</v>
      </c>
      <c r="G428" s="708">
        <f t="shared" si="6"/>
        <v>5840</v>
      </c>
      <c r="H428" s="708">
        <v>13.9</v>
      </c>
      <c r="I428" s="708">
        <v>54</v>
      </c>
    </row>
    <row r="429" spans="1:9" ht="15" customHeight="1">
      <c r="A429" s="708" t="s">
        <v>2790</v>
      </c>
      <c r="B429" s="707">
        <v>32.919586647000003</v>
      </c>
      <c r="C429" s="707">
        <v>78.213940828999995</v>
      </c>
      <c r="D429" s="708">
        <v>6157</v>
      </c>
      <c r="E429" s="708">
        <v>5580</v>
      </c>
      <c r="F429" s="708">
        <v>5900</v>
      </c>
      <c r="G429" s="708">
        <f t="shared" si="6"/>
        <v>5770</v>
      </c>
      <c r="H429" s="708">
        <v>19.8</v>
      </c>
      <c r="I429" s="708">
        <v>40</v>
      </c>
    </row>
    <row r="430" spans="1:9" ht="15" customHeight="1">
      <c r="A430" s="708" t="s">
        <v>2875</v>
      </c>
      <c r="B430" s="707">
        <v>32.911475721000002</v>
      </c>
      <c r="C430" s="707">
        <v>78.203951200999995</v>
      </c>
      <c r="D430" s="708">
        <v>6213</v>
      </c>
      <c r="E430" s="708">
        <v>5801</v>
      </c>
      <c r="F430" s="708">
        <v>6190</v>
      </c>
      <c r="G430" s="708">
        <f t="shared" si="6"/>
        <v>6030</v>
      </c>
      <c r="H430" s="708">
        <v>12</v>
      </c>
      <c r="I430" s="708">
        <v>171</v>
      </c>
    </row>
    <row r="431" spans="1:9" ht="15" customHeight="1">
      <c r="A431" s="708" t="s">
        <v>2735</v>
      </c>
      <c r="B431" s="707">
        <v>32.792999999999999</v>
      </c>
      <c r="C431" s="707">
        <v>92.680999999999997</v>
      </c>
      <c r="D431" s="708">
        <v>5839</v>
      </c>
      <c r="E431" s="708">
        <v>5316</v>
      </c>
      <c r="F431" s="708">
        <v>5680</v>
      </c>
      <c r="G431" s="708">
        <f t="shared" si="6"/>
        <v>5530</v>
      </c>
      <c r="H431" s="708">
        <v>11.5</v>
      </c>
      <c r="I431" s="708">
        <v>327</v>
      </c>
    </row>
    <row r="432" spans="1:9" ht="15" customHeight="1">
      <c r="A432" s="708" t="s">
        <v>2736</v>
      </c>
      <c r="B432" s="707">
        <v>32.72</v>
      </c>
      <c r="C432" s="707">
        <v>92.69</v>
      </c>
      <c r="D432" s="708">
        <v>5825</v>
      </c>
      <c r="E432" s="708">
        <v>5324</v>
      </c>
      <c r="F432" s="708">
        <v>5680</v>
      </c>
      <c r="G432" s="708">
        <f t="shared" si="6"/>
        <v>5540</v>
      </c>
      <c r="H432" s="708">
        <v>15.1</v>
      </c>
      <c r="I432" s="708">
        <v>29</v>
      </c>
    </row>
    <row r="433" spans="1:9" ht="15" customHeight="1">
      <c r="A433" s="708" t="s">
        <v>2618</v>
      </c>
      <c r="B433" s="707">
        <v>32.704000000000001</v>
      </c>
      <c r="C433" s="707">
        <v>96.870999999999995</v>
      </c>
      <c r="D433" s="708">
        <v>5566</v>
      </c>
      <c r="E433" s="708">
        <v>4896</v>
      </c>
      <c r="F433" s="708">
        <v>5300</v>
      </c>
      <c r="G433" s="708">
        <f t="shared" si="6"/>
        <v>5140</v>
      </c>
      <c r="H433" s="708">
        <v>19.7</v>
      </c>
      <c r="I433" s="708">
        <v>20</v>
      </c>
    </row>
    <row r="434" spans="1:9" ht="15" customHeight="1">
      <c r="A434" s="708" t="s">
        <v>2623</v>
      </c>
      <c r="B434" s="707">
        <v>32.697000000000003</v>
      </c>
      <c r="C434" s="707">
        <v>96.888000000000005</v>
      </c>
      <c r="D434" s="708">
        <v>5351</v>
      </c>
      <c r="E434" s="708">
        <v>4964</v>
      </c>
      <c r="F434" s="708">
        <v>5310</v>
      </c>
      <c r="G434" s="708">
        <f t="shared" si="6"/>
        <v>5170</v>
      </c>
      <c r="H434" s="708">
        <v>17.2</v>
      </c>
      <c r="I434" s="708">
        <v>72</v>
      </c>
    </row>
    <row r="435" spans="1:9" ht="15" customHeight="1">
      <c r="A435" s="708" t="s">
        <v>2595</v>
      </c>
      <c r="B435" s="707">
        <v>32.651000000000003</v>
      </c>
      <c r="C435" s="707">
        <v>96.962000000000003</v>
      </c>
      <c r="D435" s="708">
        <v>5503</v>
      </c>
      <c r="E435" s="708">
        <v>4991</v>
      </c>
      <c r="F435" s="708">
        <v>5250</v>
      </c>
      <c r="G435" s="708">
        <f t="shared" si="6"/>
        <v>5150</v>
      </c>
      <c r="H435" s="708">
        <v>23.9</v>
      </c>
      <c r="I435" s="708">
        <v>3</v>
      </c>
    </row>
    <row r="436" spans="1:9" ht="15" customHeight="1">
      <c r="A436" s="708" t="s">
        <v>2599</v>
      </c>
      <c r="B436" s="707">
        <v>32.643999999999998</v>
      </c>
      <c r="C436" s="707">
        <v>96.950999999999993</v>
      </c>
      <c r="D436" s="708">
        <v>5495</v>
      </c>
      <c r="E436" s="708">
        <v>5019</v>
      </c>
      <c r="F436" s="708">
        <v>5270</v>
      </c>
      <c r="G436" s="708">
        <f t="shared" si="6"/>
        <v>5170</v>
      </c>
      <c r="H436" s="708">
        <v>23.7</v>
      </c>
      <c r="I436" s="708">
        <v>304</v>
      </c>
    </row>
    <row r="437" spans="1:9" ht="15" customHeight="1">
      <c r="A437" s="708" t="s">
        <v>2541</v>
      </c>
      <c r="B437" s="707">
        <v>32.533608860999998</v>
      </c>
      <c r="C437" s="707">
        <v>76.882271094999993</v>
      </c>
      <c r="D437" s="708">
        <v>5643</v>
      </c>
      <c r="E437" s="708">
        <v>3572</v>
      </c>
      <c r="F437" s="708">
        <v>5070</v>
      </c>
      <c r="G437" s="708">
        <f t="shared" si="6"/>
        <v>4470</v>
      </c>
      <c r="H437" s="708">
        <v>24.4</v>
      </c>
      <c r="I437" s="708">
        <v>318</v>
      </c>
    </row>
    <row r="438" spans="1:9" ht="15" customHeight="1">
      <c r="A438" s="708" t="s">
        <v>2723</v>
      </c>
      <c r="B438" s="707">
        <v>32.521028174999998</v>
      </c>
      <c r="C438" s="707">
        <v>77.968179180999996</v>
      </c>
      <c r="D438" s="708">
        <v>5747</v>
      </c>
      <c r="E438" s="708">
        <v>5185</v>
      </c>
      <c r="F438" s="708">
        <v>5650</v>
      </c>
      <c r="G438" s="708">
        <f t="shared" si="6"/>
        <v>5460</v>
      </c>
      <c r="H438" s="708">
        <v>13.6</v>
      </c>
      <c r="I438" s="708">
        <v>356</v>
      </c>
    </row>
    <row r="439" spans="1:9" ht="15" customHeight="1">
      <c r="A439" s="708" t="s">
        <v>2773</v>
      </c>
      <c r="B439" s="707">
        <v>32.43</v>
      </c>
      <c r="C439" s="707">
        <v>79.578999999999994</v>
      </c>
      <c r="D439" s="708">
        <v>5947</v>
      </c>
      <c r="E439" s="708">
        <v>5640</v>
      </c>
      <c r="F439" s="708">
        <v>5840</v>
      </c>
      <c r="G439" s="708">
        <f t="shared" si="6"/>
        <v>5760</v>
      </c>
      <c r="H439" s="708">
        <v>21.5</v>
      </c>
      <c r="I439" s="708">
        <v>16</v>
      </c>
    </row>
    <row r="440" spans="1:9" ht="15" customHeight="1">
      <c r="A440" s="708" t="s">
        <v>2839</v>
      </c>
      <c r="B440" s="707">
        <v>32.314</v>
      </c>
      <c r="C440" s="707">
        <v>87.375</v>
      </c>
      <c r="D440" s="708">
        <v>6207</v>
      </c>
      <c r="E440" s="708">
        <v>5665</v>
      </c>
      <c r="F440" s="708">
        <v>6060</v>
      </c>
      <c r="G440" s="708">
        <f t="shared" si="6"/>
        <v>5900</v>
      </c>
      <c r="H440" s="708">
        <v>12.8</v>
      </c>
      <c r="I440" s="708">
        <v>358</v>
      </c>
    </row>
    <row r="441" spans="1:9" ht="15" customHeight="1">
      <c r="A441" s="708" t="s">
        <v>2843</v>
      </c>
      <c r="B441" s="707">
        <v>32.286000000000001</v>
      </c>
      <c r="C441" s="707">
        <v>87.378</v>
      </c>
      <c r="D441" s="708">
        <v>6268</v>
      </c>
      <c r="E441" s="708">
        <v>5598</v>
      </c>
      <c r="F441" s="708">
        <v>6070</v>
      </c>
      <c r="G441" s="708">
        <f t="shared" si="6"/>
        <v>5880</v>
      </c>
      <c r="H441" s="708">
        <v>11</v>
      </c>
      <c r="I441" s="708">
        <v>142</v>
      </c>
    </row>
    <row r="442" spans="1:9" ht="15" customHeight="1">
      <c r="A442" s="708" t="s">
        <v>2692</v>
      </c>
      <c r="B442" s="707">
        <v>32.265254034999998</v>
      </c>
      <c r="C442" s="707">
        <v>77.392043799999996</v>
      </c>
      <c r="D442" s="708">
        <v>5682</v>
      </c>
      <c r="E442" s="708">
        <v>4018</v>
      </c>
      <c r="F442" s="708">
        <v>5530</v>
      </c>
      <c r="G442" s="708">
        <f t="shared" si="6"/>
        <v>4930</v>
      </c>
      <c r="H442" s="708">
        <v>25.4</v>
      </c>
      <c r="I442" s="708">
        <v>6</v>
      </c>
    </row>
    <row r="443" spans="1:9" ht="15" customHeight="1">
      <c r="A443" s="708" t="s">
        <v>2606</v>
      </c>
      <c r="B443" s="707">
        <v>32.049999999999997</v>
      </c>
      <c r="C443" s="707">
        <v>98.834000000000003</v>
      </c>
      <c r="D443" s="708">
        <v>5528</v>
      </c>
      <c r="E443" s="708">
        <v>4756</v>
      </c>
      <c r="F443" s="708">
        <v>5280</v>
      </c>
      <c r="G443" s="708">
        <f t="shared" si="6"/>
        <v>5070</v>
      </c>
      <c r="H443" s="708">
        <v>18.5</v>
      </c>
      <c r="I443" s="708">
        <v>32</v>
      </c>
    </row>
    <row r="444" spans="1:9" ht="15" customHeight="1">
      <c r="A444" s="708" t="s">
        <v>2630</v>
      </c>
      <c r="B444" s="707">
        <v>32.033000000000001</v>
      </c>
      <c r="C444" s="707">
        <v>98.822000000000003</v>
      </c>
      <c r="D444" s="708">
        <v>5737</v>
      </c>
      <c r="E444" s="708">
        <v>4782</v>
      </c>
      <c r="F444" s="708">
        <v>5330</v>
      </c>
      <c r="G444" s="708">
        <f t="shared" si="6"/>
        <v>5110</v>
      </c>
      <c r="H444" s="708">
        <v>32.4</v>
      </c>
      <c r="I444" s="708">
        <v>221</v>
      </c>
    </row>
    <row r="445" spans="1:9" ht="15" customHeight="1">
      <c r="A445" s="708" t="s">
        <v>2774</v>
      </c>
      <c r="B445" s="707">
        <v>32.024000000000001</v>
      </c>
      <c r="C445" s="707">
        <v>79.878</v>
      </c>
      <c r="D445" s="708">
        <v>6043</v>
      </c>
      <c r="E445" s="708">
        <v>5442</v>
      </c>
      <c r="F445" s="708">
        <v>5840</v>
      </c>
      <c r="G445" s="708">
        <f t="shared" si="6"/>
        <v>5680</v>
      </c>
      <c r="H445" s="708">
        <v>7.7</v>
      </c>
      <c r="I445" s="708">
        <v>34</v>
      </c>
    </row>
    <row r="446" spans="1:9" ht="15" customHeight="1">
      <c r="A446" s="708" t="s">
        <v>2801</v>
      </c>
      <c r="B446" s="707">
        <v>31.984000000000002</v>
      </c>
      <c r="C446" s="707">
        <v>79.905000000000001</v>
      </c>
      <c r="D446" s="708">
        <v>6213</v>
      </c>
      <c r="E446" s="708">
        <v>5373</v>
      </c>
      <c r="F446" s="708">
        <v>5940</v>
      </c>
      <c r="G446" s="708">
        <f t="shared" si="6"/>
        <v>5710</v>
      </c>
      <c r="H446" s="708">
        <v>8.8000000000000007</v>
      </c>
      <c r="I446" s="708">
        <v>52</v>
      </c>
    </row>
    <row r="447" spans="1:9" ht="15" customHeight="1">
      <c r="A447" s="708" t="s">
        <v>2696</v>
      </c>
      <c r="B447" s="707">
        <v>31.899000000000001</v>
      </c>
      <c r="C447" s="707">
        <v>95.421999999999997</v>
      </c>
      <c r="D447" s="708">
        <v>5677</v>
      </c>
      <c r="E447" s="708">
        <v>5075</v>
      </c>
      <c r="F447" s="708">
        <v>5560</v>
      </c>
      <c r="G447" s="708">
        <f t="shared" si="6"/>
        <v>5370</v>
      </c>
      <c r="H447" s="708">
        <v>11</v>
      </c>
      <c r="I447" s="708">
        <v>45</v>
      </c>
    </row>
    <row r="448" spans="1:9" ht="15" customHeight="1">
      <c r="A448" s="708" t="s">
        <v>2686</v>
      </c>
      <c r="B448" s="707">
        <v>31.884</v>
      </c>
      <c r="C448" s="707">
        <v>95.408000000000001</v>
      </c>
      <c r="D448" s="708">
        <v>5634</v>
      </c>
      <c r="E448" s="708">
        <v>4983</v>
      </c>
      <c r="F448" s="708">
        <v>5520</v>
      </c>
      <c r="G448" s="708">
        <f t="shared" si="6"/>
        <v>5310</v>
      </c>
      <c r="H448" s="708">
        <v>13.7</v>
      </c>
      <c r="I448" s="708">
        <v>300</v>
      </c>
    </row>
    <row r="449" spans="1:9" ht="15" customHeight="1">
      <c r="A449" s="708" t="s">
        <v>2759</v>
      </c>
      <c r="B449" s="707">
        <v>31.847000000000001</v>
      </c>
      <c r="C449" s="707">
        <v>94.683999999999997</v>
      </c>
      <c r="D449" s="708">
        <v>6226</v>
      </c>
      <c r="E449" s="708">
        <v>4674</v>
      </c>
      <c r="F449" s="708">
        <v>5780</v>
      </c>
      <c r="G449" s="708">
        <f t="shared" si="6"/>
        <v>5340</v>
      </c>
      <c r="H449" s="708">
        <v>18.2</v>
      </c>
      <c r="I449" s="708">
        <v>20</v>
      </c>
    </row>
    <row r="450" spans="1:9" ht="15" customHeight="1">
      <c r="A450" s="708" t="s">
        <v>2806</v>
      </c>
      <c r="B450" s="707">
        <v>31.806999999999999</v>
      </c>
      <c r="C450" s="707">
        <v>94.667000000000002</v>
      </c>
      <c r="D450" s="708">
        <v>6257</v>
      </c>
      <c r="E450" s="708">
        <v>4191</v>
      </c>
      <c r="F450" s="708">
        <v>5980</v>
      </c>
      <c r="G450" s="708">
        <f t="shared" si="6"/>
        <v>5260</v>
      </c>
      <c r="H450" s="708">
        <v>15.7</v>
      </c>
      <c r="I450" s="708">
        <v>204</v>
      </c>
    </row>
    <row r="451" spans="1:9" ht="15" customHeight="1">
      <c r="A451" s="708" t="s">
        <v>2554</v>
      </c>
      <c r="B451" s="707">
        <v>31.784900754999999</v>
      </c>
      <c r="C451" s="707">
        <v>77.879525224999995</v>
      </c>
      <c r="D451" s="708">
        <v>5426</v>
      </c>
      <c r="E451" s="708">
        <v>4680</v>
      </c>
      <c r="F451" s="708">
        <v>5110</v>
      </c>
      <c r="G451" s="708">
        <f t="shared" si="6"/>
        <v>4940</v>
      </c>
      <c r="H451" s="708">
        <v>13.1</v>
      </c>
      <c r="I451" s="708">
        <v>13</v>
      </c>
    </row>
    <row r="452" spans="1:9" ht="15" customHeight="1">
      <c r="A452" s="708" t="s">
        <v>2558</v>
      </c>
      <c r="B452" s="707">
        <v>31.760490900000001</v>
      </c>
      <c r="C452" s="707">
        <v>77.907078783000003</v>
      </c>
      <c r="D452" s="708">
        <v>5277</v>
      </c>
      <c r="E452" s="708">
        <v>4683</v>
      </c>
      <c r="F452" s="708">
        <v>5130</v>
      </c>
      <c r="G452" s="708">
        <f t="shared" si="6"/>
        <v>4950</v>
      </c>
      <c r="H452" s="708">
        <v>14</v>
      </c>
      <c r="I452" s="708">
        <v>337</v>
      </c>
    </row>
    <row r="453" spans="1:9" ht="15" customHeight="1">
      <c r="A453" s="708" t="s">
        <v>2893</v>
      </c>
      <c r="B453" s="707">
        <v>31.692</v>
      </c>
      <c r="C453" s="707">
        <v>83.492999999999995</v>
      </c>
      <c r="D453" s="708">
        <v>6525</v>
      </c>
      <c r="E453" s="708">
        <v>5783</v>
      </c>
      <c r="F453" s="708">
        <v>6400</v>
      </c>
      <c r="G453" s="708">
        <f t="shared" si="6"/>
        <v>6150</v>
      </c>
      <c r="H453" s="708">
        <v>10.8</v>
      </c>
      <c r="I453" s="708">
        <v>89</v>
      </c>
    </row>
    <row r="454" spans="1:9" ht="15" customHeight="1">
      <c r="A454" s="708" t="s">
        <v>2889</v>
      </c>
      <c r="B454" s="707">
        <v>31.68</v>
      </c>
      <c r="C454" s="707">
        <v>83.492000000000004</v>
      </c>
      <c r="D454" s="708">
        <v>6535</v>
      </c>
      <c r="E454" s="708">
        <v>5758</v>
      </c>
      <c r="F454" s="708">
        <v>6350</v>
      </c>
      <c r="G454" s="708">
        <f t="shared" si="6"/>
        <v>6110</v>
      </c>
      <c r="H454" s="708">
        <v>13.1</v>
      </c>
      <c r="I454" s="708">
        <v>91</v>
      </c>
    </row>
    <row r="455" spans="1:9" ht="15" customHeight="1">
      <c r="A455" s="708" t="s">
        <v>2607</v>
      </c>
      <c r="B455" s="707">
        <v>31.661000000000001</v>
      </c>
      <c r="C455" s="707">
        <v>99.552000000000007</v>
      </c>
      <c r="D455" s="708">
        <v>5335</v>
      </c>
      <c r="E455" s="708">
        <v>5030</v>
      </c>
      <c r="F455" s="708">
        <v>5290</v>
      </c>
      <c r="G455" s="708">
        <f t="shared" si="6"/>
        <v>5190</v>
      </c>
      <c r="H455" s="708">
        <v>31.3</v>
      </c>
      <c r="I455" s="708">
        <v>27</v>
      </c>
    </row>
    <row r="456" spans="1:9" ht="15" customHeight="1">
      <c r="A456" s="708" t="s">
        <v>2660</v>
      </c>
      <c r="B456" s="707">
        <v>31.655000000000001</v>
      </c>
      <c r="C456" s="707">
        <v>99.552999999999997</v>
      </c>
      <c r="D456" s="708">
        <v>5449</v>
      </c>
      <c r="E456" s="708">
        <v>5048</v>
      </c>
      <c r="F456" s="708">
        <v>5430</v>
      </c>
      <c r="G456" s="708">
        <f t="shared" ref="G456:G519" si="7">ROUND(E456+(F456-E456)*0.6,-1)</f>
        <v>5280</v>
      </c>
      <c r="H456" s="708">
        <v>17.7</v>
      </c>
      <c r="I456" s="708">
        <v>200</v>
      </c>
    </row>
    <row r="457" spans="1:9" ht="15" customHeight="1">
      <c r="A457" s="708" t="s">
        <v>2870</v>
      </c>
      <c r="B457" s="707">
        <v>31.62</v>
      </c>
      <c r="C457" s="707">
        <v>83.408000000000001</v>
      </c>
      <c r="D457" s="708">
        <v>6485</v>
      </c>
      <c r="E457" s="708">
        <v>5684</v>
      </c>
      <c r="F457" s="708">
        <v>6160</v>
      </c>
      <c r="G457" s="708">
        <f t="shared" si="7"/>
        <v>5970</v>
      </c>
      <c r="H457" s="708">
        <v>16.5</v>
      </c>
      <c r="I457" s="708">
        <v>308</v>
      </c>
    </row>
    <row r="458" spans="1:9" ht="15" customHeight="1">
      <c r="A458" s="708" t="s">
        <v>2844</v>
      </c>
      <c r="B458" s="707">
        <v>31.568000000000001</v>
      </c>
      <c r="C458" s="707">
        <v>85.105000000000004</v>
      </c>
      <c r="D458" s="708">
        <v>6301</v>
      </c>
      <c r="E458" s="708">
        <v>5478</v>
      </c>
      <c r="F458" s="708">
        <v>6070</v>
      </c>
      <c r="G458" s="708">
        <f t="shared" si="7"/>
        <v>5830</v>
      </c>
      <c r="H458" s="708">
        <v>16.100000000000001</v>
      </c>
      <c r="I458" s="708">
        <v>346</v>
      </c>
    </row>
    <row r="459" spans="1:9" ht="15" customHeight="1">
      <c r="A459" s="708" t="s">
        <v>2840</v>
      </c>
      <c r="B459" s="707">
        <v>31.550999999999998</v>
      </c>
      <c r="C459" s="707">
        <v>85.117000000000004</v>
      </c>
      <c r="D459" s="708">
        <v>6293</v>
      </c>
      <c r="E459" s="708">
        <v>5646</v>
      </c>
      <c r="F459" s="708">
        <v>6060</v>
      </c>
      <c r="G459" s="708">
        <f t="shared" si="7"/>
        <v>5890</v>
      </c>
      <c r="H459" s="708">
        <v>16.3</v>
      </c>
      <c r="I459" s="708">
        <v>145</v>
      </c>
    </row>
    <row r="460" spans="1:9" ht="15" customHeight="1">
      <c r="A460" s="708" t="s">
        <v>2641</v>
      </c>
      <c r="B460" s="707">
        <v>31.53</v>
      </c>
      <c r="C460" s="707">
        <v>99.882000000000005</v>
      </c>
      <c r="D460" s="708">
        <v>5493</v>
      </c>
      <c r="E460" s="708">
        <v>4894</v>
      </c>
      <c r="F460" s="708">
        <v>5370</v>
      </c>
      <c r="G460" s="708">
        <f t="shared" si="7"/>
        <v>5180</v>
      </c>
      <c r="H460" s="708">
        <v>22.7</v>
      </c>
      <c r="I460" s="708">
        <v>64</v>
      </c>
    </row>
    <row r="461" spans="1:9" ht="15" customHeight="1">
      <c r="A461" s="708" t="s">
        <v>2677</v>
      </c>
      <c r="B461" s="707">
        <v>31.507999999999999</v>
      </c>
      <c r="C461" s="707">
        <v>99.87</v>
      </c>
      <c r="D461" s="708">
        <v>5577</v>
      </c>
      <c r="E461" s="708">
        <v>4982</v>
      </c>
      <c r="F461" s="708">
        <v>5500</v>
      </c>
      <c r="G461" s="708">
        <f t="shared" si="7"/>
        <v>5290</v>
      </c>
      <c r="H461" s="708">
        <v>23.3</v>
      </c>
      <c r="I461" s="708">
        <v>328</v>
      </c>
    </row>
    <row r="462" spans="1:9" ht="15" customHeight="1">
      <c r="A462" s="708" t="s">
        <v>2566</v>
      </c>
      <c r="B462" s="707">
        <v>31.472999999999999</v>
      </c>
      <c r="C462" s="707">
        <v>100.19499999999999</v>
      </c>
      <c r="D462" s="708">
        <v>5687</v>
      </c>
      <c r="E462" s="708">
        <v>4316</v>
      </c>
      <c r="F462" s="708">
        <v>5170</v>
      </c>
      <c r="G462" s="708">
        <f t="shared" si="7"/>
        <v>4830</v>
      </c>
      <c r="H462" s="708">
        <v>27.9</v>
      </c>
      <c r="I462" s="708">
        <v>38</v>
      </c>
    </row>
    <row r="463" spans="1:9" ht="15" customHeight="1">
      <c r="A463" s="708" t="s">
        <v>2754</v>
      </c>
      <c r="B463" s="707">
        <v>31.457999999999998</v>
      </c>
      <c r="C463" s="707">
        <v>100.194</v>
      </c>
      <c r="D463" s="708">
        <v>5774</v>
      </c>
      <c r="E463" s="708">
        <v>4868</v>
      </c>
      <c r="F463" s="708">
        <v>5750</v>
      </c>
      <c r="G463" s="708">
        <f t="shared" si="7"/>
        <v>5400</v>
      </c>
      <c r="H463" s="708">
        <v>26.4</v>
      </c>
      <c r="I463" s="708">
        <v>244</v>
      </c>
    </row>
    <row r="464" spans="1:9" ht="15" customHeight="1">
      <c r="A464" s="708" t="s">
        <v>2727</v>
      </c>
      <c r="B464" s="707">
        <v>31.418744619999998</v>
      </c>
      <c r="C464" s="707">
        <v>78.467630792999998</v>
      </c>
      <c r="D464" s="708">
        <v>5694</v>
      </c>
      <c r="E464" s="708">
        <v>5116</v>
      </c>
      <c r="F464" s="708">
        <v>5660</v>
      </c>
      <c r="G464" s="708">
        <f t="shared" si="7"/>
        <v>5440</v>
      </c>
      <c r="H464" s="708">
        <v>14.2</v>
      </c>
      <c r="I464" s="708">
        <v>116</v>
      </c>
    </row>
    <row r="465" spans="1:9" ht="15" customHeight="1">
      <c r="A465" s="708" t="s">
        <v>2767</v>
      </c>
      <c r="B465" s="707">
        <v>31.407362646999999</v>
      </c>
      <c r="C465" s="707">
        <v>78.458098929000002</v>
      </c>
      <c r="D465" s="708">
        <v>5878</v>
      </c>
      <c r="E465" s="708">
        <v>4975</v>
      </c>
      <c r="F465" s="708">
        <v>5810</v>
      </c>
      <c r="G465" s="708">
        <f t="shared" si="7"/>
        <v>5480</v>
      </c>
      <c r="H465" s="708">
        <v>17.600000000000001</v>
      </c>
      <c r="I465" s="708">
        <v>155</v>
      </c>
    </row>
    <row r="466" spans="1:9" ht="15" customHeight="1">
      <c r="A466" s="708" t="s">
        <v>2804</v>
      </c>
      <c r="B466" s="707">
        <v>31.391999999999999</v>
      </c>
      <c r="C466" s="707">
        <v>86.546999999999997</v>
      </c>
      <c r="D466" s="708">
        <v>5998</v>
      </c>
      <c r="E466" s="708">
        <v>5823</v>
      </c>
      <c r="F466" s="708">
        <v>5970</v>
      </c>
      <c r="G466" s="708">
        <f t="shared" si="7"/>
        <v>5910</v>
      </c>
      <c r="H466" s="708">
        <v>24.3</v>
      </c>
      <c r="I466" s="708">
        <v>45</v>
      </c>
    </row>
    <row r="467" spans="1:9" ht="15" customHeight="1">
      <c r="A467" s="708" t="s">
        <v>2805</v>
      </c>
      <c r="B467" s="707">
        <v>31.378</v>
      </c>
      <c r="C467" s="707">
        <v>86.546000000000006</v>
      </c>
      <c r="D467" s="708">
        <v>6004</v>
      </c>
      <c r="E467" s="708">
        <v>5751</v>
      </c>
      <c r="F467" s="708">
        <v>5970</v>
      </c>
      <c r="G467" s="708">
        <f t="shared" si="7"/>
        <v>5880</v>
      </c>
      <c r="H467" s="708">
        <v>30.5</v>
      </c>
      <c r="I467" s="708">
        <v>40</v>
      </c>
    </row>
    <row r="468" spans="1:9" ht="15" customHeight="1">
      <c r="A468" s="708" t="s">
        <v>2665</v>
      </c>
      <c r="B468" s="707">
        <v>31.324000000000002</v>
      </c>
      <c r="C468" s="707">
        <v>103.01300000000001</v>
      </c>
      <c r="D468" s="708">
        <v>5690</v>
      </c>
      <c r="E468" s="708">
        <v>4692</v>
      </c>
      <c r="F468" s="708">
        <v>5444</v>
      </c>
      <c r="G468" s="708">
        <f t="shared" si="7"/>
        <v>5140</v>
      </c>
      <c r="H468" s="708">
        <v>26.5</v>
      </c>
      <c r="I468" s="708">
        <v>333</v>
      </c>
    </row>
    <row r="469" spans="1:9" ht="15" customHeight="1">
      <c r="A469" s="708" t="s">
        <v>2664</v>
      </c>
      <c r="B469" s="707">
        <v>31.308</v>
      </c>
      <c r="C469" s="707">
        <v>103.02800000000001</v>
      </c>
      <c r="D469" s="708">
        <v>5558</v>
      </c>
      <c r="E469" s="708">
        <v>4564</v>
      </c>
      <c r="F469" s="708">
        <v>5440</v>
      </c>
      <c r="G469" s="708">
        <f t="shared" si="7"/>
        <v>5090</v>
      </c>
      <c r="H469" s="708">
        <v>34.6</v>
      </c>
      <c r="I469" s="708">
        <v>77</v>
      </c>
    </row>
    <row r="470" spans="1:9" ht="15" customHeight="1">
      <c r="A470" s="708" t="s">
        <v>2563</v>
      </c>
      <c r="B470" s="707">
        <v>31.273</v>
      </c>
      <c r="C470" s="707">
        <v>103.098</v>
      </c>
      <c r="D470" s="708">
        <v>5558</v>
      </c>
      <c r="E470" s="708">
        <v>4679</v>
      </c>
      <c r="F470" s="708">
        <v>5160</v>
      </c>
      <c r="G470" s="708">
        <f t="shared" si="7"/>
        <v>4970</v>
      </c>
      <c r="H470" s="708">
        <v>24</v>
      </c>
      <c r="I470" s="708">
        <v>28</v>
      </c>
    </row>
    <row r="471" spans="1:9" ht="15" customHeight="1">
      <c r="A471" s="708" t="s">
        <v>2579</v>
      </c>
      <c r="B471" s="707">
        <v>31.19</v>
      </c>
      <c r="C471" s="707">
        <v>102.89100000000001</v>
      </c>
      <c r="D471" s="708">
        <v>5322</v>
      </c>
      <c r="E471" s="708">
        <v>4883</v>
      </c>
      <c r="F471" s="708">
        <v>5200</v>
      </c>
      <c r="G471" s="708">
        <f t="shared" si="7"/>
        <v>5070</v>
      </c>
      <c r="H471" s="708">
        <v>16.399999999999999</v>
      </c>
      <c r="I471" s="708">
        <v>196</v>
      </c>
    </row>
    <row r="472" spans="1:9" ht="15" customHeight="1">
      <c r="A472" s="708" t="s">
        <v>2778</v>
      </c>
      <c r="B472" s="707">
        <v>31.082000000000001</v>
      </c>
      <c r="C472" s="707">
        <v>81.245000000000005</v>
      </c>
      <c r="D472" s="708">
        <v>6022</v>
      </c>
      <c r="E472" s="708">
        <v>5532</v>
      </c>
      <c r="F472" s="708">
        <v>5850</v>
      </c>
      <c r="G472" s="708">
        <f t="shared" si="7"/>
        <v>5720</v>
      </c>
      <c r="H472" s="708">
        <v>15.2</v>
      </c>
      <c r="I472" s="708">
        <v>220</v>
      </c>
    </row>
    <row r="473" spans="1:9" ht="15" customHeight="1">
      <c r="A473" s="708" t="s">
        <v>2728</v>
      </c>
      <c r="B473" s="707">
        <v>31.068000000000001</v>
      </c>
      <c r="C473" s="707">
        <v>81.331000000000003</v>
      </c>
      <c r="D473" s="708">
        <v>6075</v>
      </c>
      <c r="E473" s="708">
        <v>5273</v>
      </c>
      <c r="F473" s="708">
        <v>5660</v>
      </c>
      <c r="G473" s="708">
        <f t="shared" si="7"/>
        <v>5510</v>
      </c>
      <c r="H473" s="708">
        <v>20.3</v>
      </c>
      <c r="I473" s="708">
        <v>355</v>
      </c>
    </row>
    <row r="474" spans="1:9" ht="15" customHeight="1">
      <c r="A474" s="708" t="s">
        <v>2559</v>
      </c>
      <c r="B474" s="707">
        <v>31.045999999999999</v>
      </c>
      <c r="C474" s="707">
        <v>101.316</v>
      </c>
      <c r="D474" s="708">
        <v>5423</v>
      </c>
      <c r="E474" s="708">
        <v>4851</v>
      </c>
      <c r="F474" s="708">
        <v>5140</v>
      </c>
      <c r="G474" s="708">
        <f t="shared" si="7"/>
        <v>5020</v>
      </c>
      <c r="H474" s="708">
        <v>26.6</v>
      </c>
      <c r="I474" s="708">
        <v>55</v>
      </c>
    </row>
    <row r="475" spans="1:9" ht="15" customHeight="1">
      <c r="A475" s="708" t="s">
        <v>2600</v>
      </c>
      <c r="B475" s="707">
        <v>31.04</v>
      </c>
      <c r="C475" s="707">
        <v>101.30800000000001</v>
      </c>
      <c r="D475" s="708">
        <v>5428</v>
      </c>
      <c r="E475" s="708">
        <v>4965</v>
      </c>
      <c r="F475" s="708">
        <v>5270</v>
      </c>
      <c r="G475" s="708">
        <f t="shared" si="7"/>
        <v>5150</v>
      </c>
      <c r="H475" s="708">
        <v>18.600000000000001</v>
      </c>
      <c r="I475" s="708">
        <v>166</v>
      </c>
    </row>
    <row r="476" spans="1:9" ht="15" customHeight="1">
      <c r="A476" s="708" t="s">
        <v>2682</v>
      </c>
      <c r="B476" s="707">
        <v>31.028302941</v>
      </c>
      <c r="C476" s="707">
        <v>78.543175739999995</v>
      </c>
      <c r="D476" s="708">
        <v>6241</v>
      </c>
      <c r="E476" s="708">
        <v>4240</v>
      </c>
      <c r="F476" s="708">
        <v>5510</v>
      </c>
      <c r="G476" s="708">
        <f t="shared" si="7"/>
        <v>5000</v>
      </c>
      <c r="H476" s="708">
        <v>19.8</v>
      </c>
      <c r="I476" s="708">
        <v>5</v>
      </c>
    </row>
    <row r="477" spans="1:9" ht="15" customHeight="1">
      <c r="A477" s="708" t="s">
        <v>2853</v>
      </c>
      <c r="B477" s="707">
        <v>30.986999999999998</v>
      </c>
      <c r="C477" s="707">
        <v>79.266999999999996</v>
      </c>
      <c r="D477" s="708">
        <v>6655</v>
      </c>
      <c r="E477" s="708">
        <v>5145</v>
      </c>
      <c r="F477" s="708">
        <v>6100</v>
      </c>
      <c r="G477" s="708">
        <f t="shared" si="7"/>
        <v>5720</v>
      </c>
      <c r="H477" s="708">
        <v>14.4</v>
      </c>
      <c r="I477" s="708">
        <v>6</v>
      </c>
    </row>
    <row r="478" spans="1:9" ht="15" customHeight="1">
      <c r="A478" s="708" t="s">
        <v>2828</v>
      </c>
      <c r="B478" s="707">
        <v>30.945480537000002</v>
      </c>
      <c r="C478" s="707">
        <v>79.295680696999995</v>
      </c>
      <c r="D478" s="708">
        <v>6407</v>
      </c>
      <c r="E478" s="708">
        <v>5079</v>
      </c>
      <c r="F478" s="708">
        <v>6020</v>
      </c>
      <c r="G478" s="708">
        <f t="shared" si="7"/>
        <v>5640</v>
      </c>
      <c r="H478" s="708">
        <v>10.8</v>
      </c>
      <c r="I478" s="708">
        <v>130</v>
      </c>
    </row>
    <row r="479" spans="1:9" ht="15" customHeight="1">
      <c r="A479" s="708" t="s">
        <v>2841</v>
      </c>
      <c r="B479" s="707">
        <v>30.858000000000001</v>
      </c>
      <c r="C479" s="707">
        <v>83.385999999999996</v>
      </c>
      <c r="D479" s="708">
        <v>6330</v>
      </c>
      <c r="E479" s="708">
        <v>5721</v>
      </c>
      <c r="F479" s="708">
        <v>6060</v>
      </c>
      <c r="G479" s="708">
        <f t="shared" si="7"/>
        <v>5920</v>
      </c>
      <c r="H479" s="708">
        <v>18.100000000000001</v>
      </c>
      <c r="I479" s="708">
        <v>338</v>
      </c>
    </row>
    <row r="480" spans="1:9" ht="15" customHeight="1">
      <c r="A480" s="708" t="s">
        <v>2879</v>
      </c>
      <c r="B480" s="707">
        <v>30.844999999999999</v>
      </c>
      <c r="C480" s="707">
        <v>83.388000000000005</v>
      </c>
      <c r="D480" s="708">
        <v>6376</v>
      </c>
      <c r="E480" s="708">
        <v>5779</v>
      </c>
      <c r="F480" s="708">
        <v>6200</v>
      </c>
      <c r="G480" s="708">
        <f t="shared" si="7"/>
        <v>6030</v>
      </c>
      <c r="H480" s="708">
        <v>12.7</v>
      </c>
      <c r="I480" s="708">
        <v>120</v>
      </c>
    </row>
    <row r="481" spans="1:9" ht="15" customHeight="1">
      <c r="A481" s="708" t="s">
        <v>2779</v>
      </c>
      <c r="B481" s="707">
        <v>30.84</v>
      </c>
      <c r="C481" s="707">
        <v>91.441999999999993</v>
      </c>
      <c r="D481" s="708">
        <v>6020</v>
      </c>
      <c r="E481" s="708">
        <v>5345</v>
      </c>
      <c r="F481" s="708">
        <v>5850</v>
      </c>
      <c r="G481" s="708">
        <f t="shared" si="7"/>
        <v>5650</v>
      </c>
      <c r="H481" s="708">
        <v>18.2</v>
      </c>
      <c r="I481" s="708">
        <v>118</v>
      </c>
    </row>
    <row r="482" spans="1:9" ht="15" customHeight="1">
      <c r="A482" s="708" t="s">
        <v>2653</v>
      </c>
      <c r="B482" s="707">
        <v>30.834590252999998</v>
      </c>
      <c r="C482" s="707">
        <v>78.884208587000003</v>
      </c>
      <c r="D482" s="708">
        <v>6084</v>
      </c>
      <c r="E482" s="708">
        <v>4030</v>
      </c>
      <c r="F482" s="708">
        <v>5410</v>
      </c>
      <c r="G482" s="708">
        <f t="shared" si="7"/>
        <v>4860</v>
      </c>
      <c r="H482" s="708">
        <v>14.4</v>
      </c>
      <c r="I482" s="708">
        <v>94</v>
      </c>
    </row>
    <row r="483" spans="1:9" ht="15" customHeight="1">
      <c r="A483" s="708" t="s">
        <v>2854</v>
      </c>
      <c r="B483" s="707">
        <v>30.826000000000001</v>
      </c>
      <c r="C483" s="707">
        <v>88.668999999999997</v>
      </c>
      <c r="D483" s="708">
        <v>6365</v>
      </c>
      <c r="E483" s="708">
        <v>5487</v>
      </c>
      <c r="F483" s="708">
        <v>6100</v>
      </c>
      <c r="G483" s="708">
        <f t="shared" si="7"/>
        <v>5850</v>
      </c>
      <c r="H483" s="708">
        <v>20.8</v>
      </c>
      <c r="I483" s="708">
        <v>74</v>
      </c>
    </row>
    <row r="484" spans="1:9" ht="15" customHeight="1">
      <c r="A484" s="708" t="s">
        <v>2721</v>
      </c>
      <c r="B484" s="707">
        <v>30.818000000000001</v>
      </c>
      <c r="C484" s="707">
        <v>91.412999999999997</v>
      </c>
      <c r="D484" s="708">
        <v>6062</v>
      </c>
      <c r="E484" s="708">
        <v>5246</v>
      </c>
      <c r="F484" s="708">
        <v>5640</v>
      </c>
      <c r="G484" s="708">
        <f t="shared" si="7"/>
        <v>5480</v>
      </c>
      <c r="H484" s="708">
        <v>15.8</v>
      </c>
      <c r="I484" s="708">
        <v>80</v>
      </c>
    </row>
    <row r="485" spans="1:9" ht="15" customHeight="1">
      <c r="A485" s="708" t="s">
        <v>2855</v>
      </c>
      <c r="B485" s="707">
        <v>30.803999999999998</v>
      </c>
      <c r="C485" s="707">
        <v>88.652000000000001</v>
      </c>
      <c r="D485" s="708">
        <v>6401</v>
      </c>
      <c r="E485" s="708">
        <v>5463</v>
      </c>
      <c r="F485" s="708">
        <v>6100</v>
      </c>
      <c r="G485" s="708">
        <f t="shared" si="7"/>
        <v>5850</v>
      </c>
      <c r="H485" s="708">
        <v>18.7</v>
      </c>
      <c r="I485" s="708">
        <v>156</v>
      </c>
    </row>
    <row r="486" spans="1:9" ht="15" customHeight="1">
      <c r="A486" s="708" t="s">
        <v>2771</v>
      </c>
      <c r="B486" s="707">
        <v>30.801627151000002</v>
      </c>
      <c r="C486" s="707">
        <v>79.147205385000007</v>
      </c>
      <c r="D486" s="708">
        <v>6902</v>
      </c>
      <c r="E486" s="708">
        <v>3999</v>
      </c>
      <c r="F486" s="708">
        <v>5830</v>
      </c>
      <c r="G486" s="708">
        <f t="shared" si="7"/>
        <v>5100</v>
      </c>
      <c r="H486" s="708">
        <v>15.8</v>
      </c>
      <c r="I486" s="708">
        <v>353</v>
      </c>
    </row>
    <row r="487" spans="1:9" ht="15" customHeight="1">
      <c r="A487" s="708" t="s">
        <v>2619</v>
      </c>
      <c r="B487" s="707">
        <v>30.774178826</v>
      </c>
      <c r="C487" s="707">
        <v>79.610611775999999</v>
      </c>
      <c r="D487" s="708">
        <v>5744</v>
      </c>
      <c r="E487" s="708">
        <v>4157</v>
      </c>
      <c r="F487" s="708">
        <v>5300</v>
      </c>
      <c r="G487" s="708">
        <f t="shared" si="7"/>
        <v>4840</v>
      </c>
      <c r="H487" s="708">
        <v>13.4</v>
      </c>
      <c r="I487" s="708">
        <v>265</v>
      </c>
    </row>
    <row r="488" spans="1:9" ht="15" customHeight="1">
      <c r="A488" s="708" t="s">
        <v>2797</v>
      </c>
      <c r="B488" s="707">
        <v>30.670999999999999</v>
      </c>
      <c r="C488" s="707">
        <v>88.513000000000005</v>
      </c>
      <c r="D488" s="708">
        <v>6054</v>
      </c>
      <c r="E488" s="708">
        <v>5516</v>
      </c>
      <c r="F488" s="708">
        <v>5930</v>
      </c>
      <c r="G488" s="708">
        <f t="shared" si="7"/>
        <v>5760</v>
      </c>
      <c r="H488" s="708">
        <v>20.7</v>
      </c>
      <c r="I488" s="708">
        <v>26</v>
      </c>
    </row>
    <row r="489" spans="1:9" ht="15" customHeight="1">
      <c r="A489" s="708" t="s">
        <v>2880</v>
      </c>
      <c r="B489" s="707">
        <v>30.657</v>
      </c>
      <c r="C489" s="707">
        <v>86.465999999999994</v>
      </c>
      <c r="D489" s="708">
        <v>6287</v>
      </c>
      <c r="E489" s="708">
        <v>5703</v>
      </c>
      <c r="F489" s="708">
        <v>6200</v>
      </c>
      <c r="G489" s="708">
        <f t="shared" si="7"/>
        <v>6000</v>
      </c>
      <c r="H489" s="708">
        <v>12.1</v>
      </c>
      <c r="I489" s="708">
        <v>103</v>
      </c>
    </row>
    <row r="490" spans="1:9" ht="15" customHeight="1">
      <c r="A490" s="708" t="s">
        <v>2871</v>
      </c>
      <c r="B490" s="707">
        <v>30.591999999999999</v>
      </c>
      <c r="C490" s="707">
        <v>83.385999999999996</v>
      </c>
      <c r="D490" s="708">
        <v>6143</v>
      </c>
      <c r="E490" s="708">
        <v>5626</v>
      </c>
      <c r="F490" s="708">
        <v>6160</v>
      </c>
      <c r="G490" s="708">
        <f t="shared" si="7"/>
        <v>5950</v>
      </c>
      <c r="H490" s="708">
        <v>18.2</v>
      </c>
      <c r="I490" s="708">
        <v>26</v>
      </c>
    </row>
    <row r="491" spans="1:9" ht="15" customHeight="1">
      <c r="A491" s="708" t="s">
        <v>2643</v>
      </c>
      <c r="B491" s="707">
        <v>30.588731765999999</v>
      </c>
      <c r="C491" s="707">
        <v>95.067985535000005</v>
      </c>
      <c r="D491" s="708">
        <v>6076</v>
      </c>
      <c r="E491" s="708">
        <v>4472</v>
      </c>
      <c r="F491" s="708">
        <v>5380</v>
      </c>
      <c r="G491" s="708">
        <f t="shared" si="7"/>
        <v>5020</v>
      </c>
      <c r="H491" s="708">
        <v>13.5</v>
      </c>
      <c r="I491" s="708">
        <v>335</v>
      </c>
    </row>
    <row r="492" spans="1:9" ht="15" customHeight="1">
      <c r="A492" s="708" t="s">
        <v>2860</v>
      </c>
      <c r="B492" s="707">
        <v>30.574999999999999</v>
      </c>
      <c r="C492" s="707">
        <v>83.311999999999998</v>
      </c>
      <c r="D492" s="708">
        <v>6188</v>
      </c>
      <c r="E492" s="708">
        <v>5614</v>
      </c>
      <c r="F492" s="708">
        <v>6140</v>
      </c>
      <c r="G492" s="708">
        <f t="shared" si="7"/>
        <v>5930</v>
      </c>
      <c r="H492" s="708">
        <v>13.6</v>
      </c>
      <c r="I492" s="708">
        <v>302</v>
      </c>
    </row>
    <row r="493" spans="1:9" ht="15" customHeight="1">
      <c r="A493" s="708" t="s">
        <v>2567</v>
      </c>
      <c r="B493" s="707">
        <v>30.547566629999999</v>
      </c>
      <c r="C493" s="707">
        <v>95.058997001999998</v>
      </c>
      <c r="D493" s="708">
        <v>6131</v>
      </c>
      <c r="E493" s="708">
        <v>4065</v>
      </c>
      <c r="F493" s="708">
        <v>5170</v>
      </c>
      <c r="G493" s="708">
        <f t="shared" si="7"/>
        <v>4730</v>
      </c>
      <c r="H493" s="708">
        <v>16.8</v>
      </c>
      <c r="I493" s="708">
        <v>115</v>
      </c>
    </row>
    <row r="494" spans="1:9" ht="15" customHeight="1">
      <c r="A494" s="708" t="s">
        <v>2791</v>
      </c>
      <c r="B494" s="707">
        <v>30.47</v>
      </c>
      <c r="C494" s="707">
        <v>90.68</v>
      </c>
      <c r="D494" s="708">
        <v>6046</v>
      </c>
      <c r="E494" s="708">
        <v>5526</v>
      </c>
      <c r="F494" s="708">
        <v>5900</v>
      </c>
      <c r="G494" s="708">
        <f t="shared" si="7"/>
        <v>5750</v>
      </c>
      <c r="H494" s="708">
        <v>13.9</v>
      </c>
      <c r="I494" s="708">
        <v>37</v>
      </c>
    </row>
    <row r="495" spans="1:9" ht="15" customHeight="1">
      <c r="A495" s="708" t="s">
        <v>2803</v>
      </c>
      <c r="B495" s="707">
        <v>30.457000000000001</v>
      </c>
      <c r="C495" s="707">
        <v>90.668000000000006</v>
      </c>
      <c r="D495" s="708">
        <v>6025</v>
      </c>
      <c r="E495" s="708">
        <v>5667</v>
      </c>
      <c r="F495" s="708">
        <v>5950</v>
      </c>
      <c r="G495" s="708">
        <f t="shared" si="7"/>
        <v>5840</v>
      </c>
      <c r="H495" s="708">
        <v>10.3</v>
      </c>
      <c r="I495" s="708">
        <v>147</v>
      </c>
    </row>
    <row r="496" spans="1:9" ht="15" customHeight="1">
      <c r="A496" s="708" t="s">
        <v>2834</v>
      </c>
      <c r="B496" s="707">
        <v>30.420999999999999</v>
      </c>
      <c r="C496" s="707">
        <v>81.313000000000002</v>
      </c>
      <c r="D496" s="708">
        <v>7640</v>
      </c>
      <c r="E496" s="708">
        <v>5330</v>
      </c>
      <c r="F496" s="708">
        <v>6050</v>
      </c>
      <c r="G496" s="708">
        <f t="shared" si="7"/>
        <v>5760</v>
      </c>
      <c r="H496" s="708">
        <v>15.6</v>
      </c>
      <c r="I496" s="708">
        <v>158</v>
      </c>
    </row>
    <row r="497" spans="1:9" ht="15" customHeight="1">
      <c r="A497" s="708" t="s">
        <v>2636</v>
      </c>
      <c r="B497" s="707">
        <v>30.377275943000001</v>
      </c>
      <c r="C497" s="707">
        <v>99.574229242000001</v>
      </c>
      <c r="D497" s="708">
        <v>5555</v>
      </c>
      <c r="E497" s="708">
        <v>5031</v>
      </c>
      <c r="F497" s="708">
        <v>5350</v>
      </c>
      <c r="G497" s="708">
        <f t="shared" si="7"/>
        <v>5220</v>
      </c>
      <c r="H497" s="708">
        <v>14.6</v>
      </c>
      <c r="I497" s="708">
        <v>202</v>
      </c>
    </row>
    <row r="498" spans="1:9" ht="15" customHeight="1">
      <c r="A498" s="708" t="s">
        <v>2575</v>
      </c>
      <c r="B498" s="707">
        <v>30.321999999999999</v>
      </c>
      <c r="C498" s="707">
        <v>101.693</v>
      </c>
      <c r="D498" s="708">
        <v>5241</v>
      </c>
      <c r="E498" s="708">
        <v>4875</v>
      </c>
      <c r="F498" s="708">
        <v>5190</v>
      </c>
      <c r="G498" s="708">
        <f t="shared" si="7"/>
        <v>5060</v>
      </c>
      <c r="H498" s="708">
        <v>21.2</v>
      </c>
      <c r="I498" s="708">
        <v>355</v>
      </c>
    </row>
    <row r="499" spans="1:9" ht="15" customHeight="1">
      <c r="A499" s="708" t="s">
        <v>2587</v>
      </c>
      <c r="B499" s="707">
        <v>30.311</v>
      </c>
      <c r="C499" s="707">
        <v>101.699</v>
      </c>
      <c r="D499" s="708">
        <v>5277</v>
      </c>
      <c r="E499" s="708">
        <v>5008</v>
      </c>
      <c r="F499" s="708">
        <v>5220</v>
      </c>
      <c r="G499" s="708">
        <f t="shared" si="7"/>
        <v>5140</v>
      </c>
      <c r="H499" s="708">
        <v>21</v>
      </c>
      <c r="I499" s="708">
        <v>137</v>
      </c>
    </row>
    <row r="500" spans="1:9" ht="15" customHeight="1">
      <c r="A500" s="708" t="s">
        <v>2765</v>
      </c>
      <c r="B500" s="707">
        <v>30.234691567999999</v>
      </c>
      <c r="C500" s="707">
        <v>80.452165030000003</v>
      </c>
      <c r="D500" s="708">
        <v>6565</v>
      </c>
      <c r="E500" s="708">
        <v>4302</v>
      </c>
      <c r="F500" s="708">
        <v>5800</v>
      </c>
      <c r="G500" s="708">
        <f t="shared" si="7"/>
        <v>5200</v>
      </c>
      <c r="H500" s="708">
        <v>20.8</v>
      </c>
      <c r="I500" s="708">
        <v>77</v>
      </c>
    </row>
    <row r="501" spans="1:9" ht="15" customHeight="1">
      <c r="A501" s="708" t="s">
        <v>2758</v>
      </c>
      <c r="B501" s="707">
        <v>30.229872754999999</v>
      </c>
      <c r="C501" s="707">
        <v>93.446131688999998</v>
      </c>
      <c r="D501" s="708">
        <v>6665</v>
      </c>
      <c r="E501" s="708">
        <v>4076</v>
      </c>
      <c r="F501" s="708">
        <v>5770</v>
      </c>
      <c r="G501" s="708">
        <f t="shared" si="7"/>
        <v>5090</v>
      </c>
      <c r="H501" s="708">
        <v>20</v>
      </c>
      <c r="I501" s="708">
        <v>20</v>
      </c>
    </row>
    <row r="502" spans="1:9" ht="15" customHeight="1">
      <c r="A502" s="708" t="s">
        <v>2737</v>
      </c>
      <c r="B502" s="707">
        <v>30.213999999999999</v>
      </c>
      <c r="C502" s="707">
        <v>82.162999999999997</v>
      </c>
      <c r="D502" s="708">
        <v>6299</v>
      </c>
      <c r="E502" s="708">
        <v>5086</v>
      </c>
      <c r="F502" s="708">
        <v>5680</v>
      </c>
      <c r="G502" s="708">
        <f t="shared" si="7"/>
        <v>5440</v>
      </c>
      <c r="H502" s="708">
        <v>12.4</v>
      </c>
      <c r="I502" s="708">
        <v>40</v>
      </c>
    </row>
    <row r="503" spans="1:9" ht="15" customHeight="1">
      <c r="A503" s="708" t="s">
        <v>2739</v>
      </c>
      <c r="B503" s="707">
        <v>30.195556203999999</v>
      </c>
      <c r="C503" s="707">
        <v>93.439452449000001</v>
      </c>
      <c r="D503" s="708">
        <v>6715</v>
      </c>
      <c r="E503" s="708">
        <v>4259</v>
      </c>
      <c r="F503" s="708">
        <v>5690</v>
      </c>
      <c r="G503" s="708">
        <f t="shared" si="7"/>
        <v>5120</v>
      </c>
      <c r="H503" s="708">
        <v>30.4</v>
      </c>
      <c r="I503" s="708">
        <v>135</v>
      </c>
    </row>
    <row r="504" spans="1:9" ht="15" customHeight="1">
      <c r="A504" s="708" t="s">
        <v>2874</v>
      </c>
      <c r="B504" s="707">
        <v>30.149000000000001</v>
      </c>
      <c r="C504" s="707">
        <v>85.058000000000007</v>
      </c>
      <c r="D504" s="708">
        <v>6252</v>
      </c>
      <c r="E504" s="708">
        <v>5586</v>
      </c>
      <c r="F504" s="708">
        <v>6180</v>
      </c>
      <c r="G504" s="708">
        <f t="shared" si="7"/>
        <v>5940</v>
      </c>
      <c r="H504" s="708">
        <v>14.7</v>
      </c>
      <c r="I504" s="708">
        <v>347</v>
      </c>
    </row>
    <row r="505" spans="1:9" ht="15" customHeight="1">
      <c r="A505" s="708" t="s">
        <v>2866</v>
      </c>
      <c r="B505" s="707">
        <v>30.134</v>
      </c>
      <c r="C505" s="707">
        <v>85.058999999999997</v>
      </c>
      <c r="D505" s="708">
        <v>6260</v>
      </c>
      <c r="E505" s="708">
        <v>5804</v>
      </c>
      <c r="F505" s="708">
        <v>6150</v>
      </c>
      <c r="G505" s="708">
        <f t="shared" si="7"/>
        <v>6010</v>
      </c>
      <c r="H505" s="708">
        <v>14.6</v>
      </c>
      <c r="I505" s="708">
        <v>206</v>
      </c>
    </row>
    <row r="506" spans="1:9" ht="15" customHeight="1">
      <c r="A506" s="708" t="s">
        <v>2886</v>
      </c>
      <c r="B506" s="707">
        <v>30.061</v>
      </c>
      <c r="C506" s="707">
        <v>84.905000000000001</v>
      </c>
      <c r="D506" s="708">
        <v>6243</v>
      </c>
      <c r="E506" s="708">
        <v>5797</v>
      </c>
      <c r="F506" s="708">
        <v>6260</v>
      </c>
      <c r="G506" s="708">
        <f t="shared" si="7"/>
        <v>6070</v>
      </c>
      <c r="H506" s="708">
        <v>13.3</v>
      </c>
      <c r="I506" s="708">
        <v>21</v>
      </c>
    </row>
    <row r="507" spans="1:9" ht="15" customHeight="1">
      <c r="A507" s="708" t="s">
        <v>2887</v>
      </c>
      <c r="B507" s="707">
        <v>30.052</v>
      </c>
      <c r="C507" s="707">
        <v>84.902000000000001</v>
      </c>
      <c r="D507" s="708">
        <v>6276</v>
      </c>
      <c r="E507" s="708">
        <v>6057</v>
      </c>
      <c r="F507" s="708">
        <v>6270</v>
      </c>
      <c r="G507" s="708">
        <f t="shared" si="7"/>
        <v>6180</v>
      </c>
      <c r="H507" s="708">
        <v>19.5</v>
      </c>
      <c r="I507" s="708">
        <v>177</v>
      </c>
    </row>
    <row r="508" spans="1:9" ht="15" customHeight="1">
      <c r="A508" s="708" t="s">
        <v>2648</v>
      </c>
      <c r="B508" s="707">
        <v>30.043577343999999</v>
      </c>
      <c r="C508" s="707">
        <v>82.181695000000005</v>
      </c>
      <c r="D508" s="708">
        <v>5606</v>
      </c>
      <c r="E508" s="708">
        <v>4792</v>
      </c>
      <c r="F508" s="708">
        <v>5390</v>
      </c>
      <c r="G508" s="708">
        <f t="shared" si="7"/>
        <v>5150</v>
      </c>
      <c r="H508" s="708">
        <v>16.3</v>
      </c>
      <c r="I508" s="708">
        <v>188</v>
      </c>
    </row>
    <row r="509" spans="1:9" ht="15" customHeight="1">
      <c r="A509" s="708" t="s">
        <v>2695</v>
      </c>
      <c r="B509" s="707">
        <v>29.965418731</v>
      </c>
      <c r="C509" s="707">
        <v>99.598493151</v>
      </c>
      <c r="D509" s="708">
        <v>5584</v>
      </c>
      <c r="E509" s="708">
        <v>5231</v>
      </c>
      <c r="F509" s="708">
        <v>5550</v>
      </c>
      <c r="G509" s="708">
        <f t="shared" si="7"/>
        <v>5420</v>
      </c>
      <c r="H509" s="708">
        <v>18.899999999999999</v>
      </c>
      <c r="I509" s="708">
        <v>141</v>
      </c>
    </row>
    <row r="510" spans="1:9" ht="15" customHeight="1">
      <c r="A510" s="708" t="s">
        <v>2678</v>
      </c>
      <c r="B510" s="707">
        <v>29.957441329000002</v>
      </c>
      <c r="C510" s="707">
        <v>99.588694967999999</v>
      </c>
      <c r="D510" s="708">
        <v>5556</v>
      </c>
      <c r="E510" s="708">
        <v>4969</v>
      </c>
      <c r="F510" s="708">
        <v>5500</v>
      </c>
      <c r="G510" s="708">
        <f t="shared" si="7"/>
        <v>5290</v>
      </c>
      <c r="H510" s="708">
        <v>18</v>
      </c>
      <c r="I510" s="708">
        <v>192</v>
      </c>
    </row>
    <row r="511" spans="1:9" ht="15" customHeight="1">
      <c r="A511" s="708" t="s">
        <v>2760</v>
      </c>
      <c r="B511" s="707">
        <v>29.912473679000001</v>
      </c>
      <c r="C511" s="707">
        <v>81.491073607999994</v>
      </c>
      <c r="D511" s="708">
        <v>6968</v>
      </c>
      <c r="E511" s="708">
        <v>4512</v>
      </c>
      <c r="F511" s="708">
        <v>5780</v>
      </c>
      <c r="G511" s="708">
        <f t="shared" si="7"/>
        <v>5270</v>
      </c>
      <c r="H511" s="708">
        <v>21.6</v>
      </c>
      <c r="I511" s="708">
        <v>357</v>
      </c>
    </row>
    <row r="512" spans="1:9" ht="15" customHeight="1">
      <c r="A512" s="708" t="s">
        <v>823</v>
      </c>
      <c r="B512" s="707">
        <v>29.911999999999999</v>
      </c>
      <c r="C512" s="707">
        <v>90.04</v>
      </c>
      <c r="D512" s="708">
        <v>6693</v>
      </c>
      <c r="E512" s="708">
        <v>5217</v>
      </c>
      <c r="F512" s="708">
        <v>5780</v>
      </c>
      <c r="G512" s="708">
        <f t="shared" si="7"/>
        <v>5550</v>
      </c>
      <c r="H512" s="708">
        <v>24.4</v>
      </c>
      <c r="I512" s="708">
        <v>44</v>
      </c>
    </row>
    <row r="513" spans="1:9" ht="15" customHeight="1">
      <c r="A513" s="708" t="s">
        <v>2835</v>
      </c>
      <c r="B513" s="707">
        <v>29.891999999999999</v>
      </c>
      <c r="C513" s="707">
        <v>90.031999999999996</v>
      </c>
      <c r="D513" s="708">
        <v>6678</v>
      </c>
      <c r="E513" s="708">
        <v>5388</v>
      </c>
      <c r="F513" s="708">
        <v>6050</v>
      </c>
      <c r="G513" s="708">
        <f t="shared" si="7"/>
        <v>5790</v>
      </c>
      <c r="H513" s="708">
        <v>27.5</v>
      </c>
      <c r="I513" s="708">
        <v>163</v>
      </c>
    </row>
    <row r="514" spans="1:9" ht="15" customHeight="1">
      <c r="A514" s="708" t="s">
        <v>2845</v>
      </c>
      <c r="B514" s="707">
        <v>29.797000000000001</v>
      </c>
      <c r="C514" s="707">
        <v>88.269000000000005</v>
      </c>
      <c r="D514" s="708">
        <v>6264</v>
      </c>
      <c r="E514" s="708">
        <v>5557</v>
      </c>
      <c r="F514" s="708">
        <v>6070</v>
      </c>
      <c r="G514" s="708">
        <f t="shared" si="7"/>
        <v>5860</v>
      </c>
      <c r="H514" s="708">
        <v>15.9</v>
      </c>
      <c r="I514" s="708">
        <v>310</v>
      </c>
    </row>
    <row r="515" spans="1:9" ht="15" customHeight="1">
      <c r="A515" s="708" t="s">
        <v>2820</v>
      </c>
      <c r="B515" s="707">
        <v>29.795999999999999</v>
      </c>
      <c r="C515" s="707">
        <v>82.733000000000004</v>
      </c>
      <c r="D515" s="708">
        <v>6501</v>
      </c>
      <c r="E515" s="708">
        <v>5107</v>
      </c>
      <c r="F515" s="708">
        <v>6000</v>
      </c>
      <c r="G515" s="708">
        <f t="shared" si="7"/>
        <v>5640</v>
      </c>
      <c r="H515" s="708">
        <v>11.9</v>
      </c>
      <c r="I515" s="708">
        <v>42</v>
      </c>
    </row>
    <row r="516" spans="1:9" ht="15" customHeight="1">
      <c r="A516" s="708" t="s">
        <v>2832</v>
      </c>
      <c r="B516" s="707">
        <v>29.762</v>
      </c>
      <c r="C516" s="707">
        <v>88.269000000000005</v>
      </c>
      <c r="D516" s="708">
        <v>6201</v>
      </c>
      <c r="E516" s="708">
        <v>5670</v>
      </c>
      <c r="F516" s="708">
        <v>6030</v>
      </c>
      <c r="G516" s="708">
        <f t="shared" si="7"/>
        <v>5890</v>
      </c>
      <c r="H516" s="708">
        <v>19.5</v>
      </c>
      <c r="I516" s="708">
        <v>286</v>
      </c>
    </row>
    <row r="517" spans="1:9" ht="15" customHeight="1">
      <c r="A517" s="708" t="s">
        <v>2821</v>
      </c>
      <c r="B517" s="707">
        <v>29.753</v>
      </c>
      <c r="C517" s="707">
        <v>82.799000000000007</v>
      </c>
      <c r="D517" s="708">
        <v>6635</v>
      </c>
      <c r="E517" s="708">
        <v>5185</v>
      </c>
      <c r="F517" s="708">
        <v>6000</v>
      </c>
      <c r="G517" s="708">
        <f t="shared" si="7"/>
        <v>5670</v>
      </c>
      <c r="H517" s="708">
        <v>12.1</v>
      </c>
      <c r="I517" s="708">
        <v>30</v>
      </c>
    </row>
    <row r="518" spans="1:9" ht="15" customHeight="1">
      <c r="A518" s="708" t="s">
        <v>2698</v>
      </c>
      <c r="B518" s="707">
        <v>29.644260240000001</v>
      </c>
      <c r="C518" s="707">
        <v>92.712491557999996</v>
      </c>
      <c r="D518" s="708">
        <v>5750</v>
      </c>
      <c r="E518" s="708">
        <v>5286</v>
      </c>
      <c r="F518" s="708">
        <v>5570</v>
      </c>
      <c r="G518" s="708">
        <f t="shared" si="7"/>
        <v>5460</v>
      </c>
      <c r="H518" s="708">
        <v>14.5</v>
      </c>
      <c r="I518" s="708">
        <v>251</v>
      </c>
    </row>
    <row r="519" spans="1:9" ht="15" customHeight="1">
      <c r="A519" s="708" t="s">
        <v>2673</v>
      </c>
      <c r="B519" s="707">
        <v>29.584</v>
      </c>
      <c r="C519" s="707">
        <v>101.916</v>
      </c>
      <c r="D519" s="708">
        <v>7142</v>
      </c>
      <c r="E519" s="708">
        <v>2984</v>
      </c>
      <c r="F519" s="708">
        <v>5490</v>
      </c>
      <c r="G519" s="708">
        <f t="shared" si="7"/>
        <v>4490</v>
      </c>
      <c r="H519" s="708">
        <v>24.4</v>
      </c>
      <c r="I519" s="708">
        <v>99</v>
      </c>
    </row>
    <row r="520" spans="1:9" ht="15" customHeight="1">
      <c r="A520" s="708" t="s">
        <v>2580</v>
      </c>
      <c r="B520" s="707">
        <v>29.553999999999998</v>
      </c>
      <c r="C520" s="707">
        <v>96.134</v>
      </c>
      <c r="D520" s="708">
        <v>5522</v>
      </c>
      <c r="E520" s="708">
        <v>3866</v>
      </c>
      <c r="F520" s="708">
        <v>5200</v>
      </c>
      <c r="G520" s="708">
        <f t="shared" ref="G520:G556" si="8">ROUND(E520+(F520-E520)*0.6,-1)</f>
        <v>4670</v>
      </c>
      <c r="H520" s="708">
        <v>18.899999999999999</v>
      </c>
      <c r="I520" s="708">
        <v>37</v>
      </c>
    </row>
    <row r="521" spans="1:9" ht="15" customHeight="1">
      <c r="A521" s="708" t="s">
        <v>2718</v>
      </c>
      <c r="B521" s="707">
        <v>29.552280893999999</v>
      </c>
      <c r="C521" s="707">
        <v>92.573943344</v>
      </c>
      <c r="D521" s="708">
        <v>5629</v>
      </c>
      <c r="E521" s="708">
        <v>5414</v>
      </c>
      <c r="F521" s="708">
        <v>5620</v>
      </c>
      <c r="G521" s="708">
        <f t="shared" si="8"/>
        <v>5540</v>
      </c>
      <c r="H521" s="708">
        <v>11.1</v>
      </c>
      <c r="I521" s="708">
        <v>291</v>
      </c>
    </row>
    <row r="522" spans="1:9" ht="15" customHeight="1">
      <c r="A522" s="708" t="s">
        <v>2661</v>
      </c>
      <c r="B522" s="707">
        <v>29.545999999999999</v>
      </c>
      <c r="C522" s="707">
        <v>101.92700000000001</v>
      </c>
      <c r="D522" s="708">
        <v>6087</v>
      </c>
      <c r="E522" s="708">
        <v>4171</v>
      </c>
      <c r="F522" s="708">
        <v>5430</v>
      </c>
      <c r="G522" s="708">
        <f t="shared" si="8"/>
        <v>4930</v>
      </c>
      <c r="H522" s="708">
        <v>27.3</v>
      </c>
      <c r="I522" s="708">
        <v>68</v>
      </c>
    </row>
    <row r="523" spans="1:9" ht="15" customHeight="1">
      <c r="A523" s="708" t="s">
        <v>2729</v>
      </c>
      <c r="B523" s="707">
        <v>29.518544953999999</v>
      </c>
      <c r="C523" s="707">
        <v>92.594815557000004</v>
      </c>
      <c r="D523" s="708">
        <v>5747</v>
      </c>
      <c r="E523" s="708">
        <v>5297</v>
      </c>
      <c r="F523" s="708">
        <v>5660</v>
      </c>
      <c r="G523" s="708">
        <f t="shared" si="8"/>
        <v>5510</v>
      </c>
      <c r="H523" s="708">
        <v>17.100000000000001</v>
      </c>
      <c r="I523" s="708">
        <v>317</v>
      </c>
    </row>
    <row r="524" spans="1:9" ht="15" customHeight="1">
      <c r="A524" s="708" t="s">
        <v>2581</v>
      </c>
      <c r="B524" s="707">
        <v>29.376999999999999</v>
      </c>
      <c r="C524" s="707">
        <v>96.462999999999994</v>
      </c>
      <c r="D524" s="708">
        <v>6203</v>
      </c>
      <c r="E524" s="708">
        <v>3293</v>
      </c>
      <c r="F524" s="708">
        <v>5200</v>
      </c>
      <c r="G524" s="708">
        <f t="shared" si="8"/>
        <v>4440</v>
      </c>
      <c r="H524" s="708">
        <v>28.3</v>
      </c>
      <c r="I524" s="708">
        <v>179</v>
      </c>
    </row>
    <row r="525" spans="1:9" ht="15" customHeight="1">
      <c r="A525" s="708" t="s">
        <v>789</v>
      </c>
      <c r="B525" s="707">
        <v>28.942</v>
      </c>
      <c r="C525" s="707">
        <v>90.153999999999996</v>
      </c>
      <c r="D525" s="708">
        <v>6846</v>
      </c>
      <c r="E525" s="708">
        <v>5153</v>
      </c>
      <c r="F525" s="708">
        <v>6780</v>
      </c>
      <c r="G525" s="708">
        <f t="shared" si="8"/>
        <v>6130</v>
      </c>
      <c r="H525" s="708">
        <v>32.200000000000003</v>
      </c>
      <c r="I525" s="708">
        <v>304</v>
      </c>
    </row>
    <row r="526" spans="1:9" ht="15" customHeight="1">
      <c r="A526" s="708" t="s">
        <v>2899</v>
      </c>
      <c r="B526" s="707">
        <v>28.939</v>
      </c>
      <c r="C526" s="707">
        <v>90.197000000000003</v>
      </c>
      <c r="D526" s="708">
        <v>7158</v>
      </c>
      <c r="E526" s="708">
        <v>5269</v>
      </c>
      <c r="F526" s="708">
        <v>6900</v>
      </c>
      <c r="G526" s="708">
        <f t="shared" si="8"/>
        <v>6250</v>
      </c>
      <c r="H526" s="708">
        <v>25.6</v>
      </c>
      <c r="I526" s="708">
        <v>119</v>
      </c>
    </row>
    <row r="527" spans="1:9" ht="15" customHeight="1">
      <c r="A527" s="708" t="s">
        <v>2809</v>
      </c>
      <c r="B527" s="707">
        <v>28.865338692000002</v>
      </c>
      <c r="C527" s="707">
        <v>93.204115102000003</v>
      </c>
      <c r="D527" s="708">
        <v>5977</v>
      </c>
      <c r="E527" s="708">
        <v>5055</v>
      </c>
      <c r="F527" s="708">
        <v>5990</v>
      </c>
      <c r="G527" s="708">
        <f t="shared" si="8"/>
        <v>5620</v>
      </c>
      <c r="H527" s="708">
        <v>20.399999999999999</v>
      </c>
      <c r="I527" s="708">
        <v>52</v>
      </c>
    </row>
    <row r="528" spans="1:9" ht="15" customHeight="1">
      <c r="A528" s="708" t="s">
        <v>2890</v>
      </c>
      <c r="B528" s="707">
        <v>28.856000000000002</v>
      </c>
      <c r="C528" s="707">
        <v>90.22</v>
      </c>
      <c r="D528" s="708">
        <v>6606</v>
      </c>
      <c r="E528" s="708">
        <v>5056</v>
      </c>
      <c r="F528" s="708">
        <v>6350</v>
      </c>
      <c r="G528" s="708">
        <f t="shared" si="8"/>
        <v>5830</v>
      </c>
      <c r="H528" s="708">
        <v>21.6</v>
      </c>
      <c r="I528" s="708">
        <v>18</v>
      </c>
    </row>
    <row r="529" spans="1:9" ht="15" customHeight="1">
      <c r="A529" s="708" t="s">
        <v>2751</v>
      </c>
      <c r="B529" s="707">
        <v>28.843987757000001</v>
      </c>
      <c r="C529" s="707">
        <v>93.214922497000003</v>
      </c>
      <c r="D529" s="708">
        <v>6017</v>
      </c>
      <c r="E529" s="708">
        <v>4911</v>
      </c>
      <c r="F529" s="708">
        <v>5740</v>
      </c>
      <c r="G529" s="708">
        <f t="shared" si="8"/>
        <v>5410</v>
      </c>
      <c r="H529" s="708">
        <v>27.7</v>
      </c>
      <c r="I529" s="708">
        <v>170</v>
      </c>
    </row>
    <row r="530" spans="1:9" ht="15" customHeight="1">
      <c r="A530" s="708" t="s">
        <v>2876</v>
      </c>
      <c r="B530" s="707">
        <v>28.743019103999998</v>
      </c>
      <c r="C530" s="707">
        <v>84.392608643000003</v>
      </c>
      <c r="D530" s="708">
        <v>6359</v>
      </c>
      <c r="E530" s="708">
        <v>4481</v>
      </c>
      <c r="F530" s="708">
        <v>6190</v>
      </c>
      <c r="G530" s="708">
        <f t="shared" si="8"/>
        <v>5510</v>
      </c>
      <c r="H530" s="708">
        <v>15.8</v>
      </c>
      <c r="I530" s="708">
        <v>317</v>
      </c>
    </row>
    <row r="531" spans="1:9" ht="15" customHeight="1">
      <c r="A531" s="708" t="s">
        <v>2898</v>
      </c>
      <c r="B531" s="707">
        <v>28.717033386000001</v>
      </c>
      <c r="C531" s="707">
        <v>83.260177612000007</v>
      </c>
      <c r="D531" s="708">
        <v>7347</v>
      </c>
      <c r="E531" s="708">
        <v>4410</v>
      </c>
      <c r="F531" s="708">
        <v>6600</v>
      </c>
      <c r="G531" s="708">
        <f t="shared" si="8"/>
        <v>5720</v>
      </c>
      <c r="H531" s="708">
        <v>23.7</v>
      </c>
      <c r="I531" s="708">
        <v>225</v>
      </c>
    </row>
    <row r="532" spans="1:9" ht="15" customHeight="1">
      <c r="A532" s="708" t="s">
        <v>2552</v>
      </c>
      <c r="B532" s="707">
        <v>28.677302349000001</v>
      </c>
      <c r="C532" s="707">
        <v>93.432154362999995</v>
      </c>
      <c r="D532" s="708">
        <v>5452</v>
      </c>
      <c r="E532" s="708">
        <v>4421</v>
      </c>
      <c r="F532" s="708">
        <v>5100</v>
      </c>
      <c r="G532" s="708">
        <f t="shared" si="8"/>
        <v>4830</v>
      </c>
      <c r="H532" s="708">
        <v>19.8</v>
      </c>
      <c r="I532" s="708">
        <v>333</v>
      </c>
    </row>
    <row r="533" spans="1:9" ht="15" customHeight="1">
      <c r="A533" s="708" t="s">
        <v>2633</v>
      </c>
      <c r="B533" s="707">
        <v>28.47916575</v>
      </c>
      <c r="C533" s="707">
        <v>84.276596713000004</v>
      </c>
      <c r="D533" s="708">
        <v>5465</v>
      </c>
      <c r="E533" s="708">
        <v>4834</v>
      </c>
      <c r="F533" s="708">
        <v>5340</v>
      </c>
      <c r="G533" s="708">
        <f t="shared" si="8"/>
        <v>5140</v>
      </c>
      <c r="H533" s="708">
        <v>19.100000000000001</v>
      </c>
      <c r="I533" s="708">
        <v>27</v>
      </c>
    </row>
    <row r="534" spans="1:9" ht="15" customHeight="1">
      <c r="A534" s="708" t="s">
        <v>2652</v>
      </c>
      <c r="B534" s="707">
        <v>28.433</v>
      </c>
      <c r="C534" s="707">
        <v>98.703999999999994</v>
      </c>
      <c r="D534" s="708">
        <v>6400</v>
      </c>
      <c r="E534" s="708">
        <v>3044</v>
      </c>
      <c r="F534" s="708">
        <v>5400</v>
      </c>
      <c r="G534" s="708">
        <f t="shared" si="8"/>
        <v>4460</v>
      </c>
      <c r="H534" s="708">
        <v>22.2</v>
      </c>
      <c r="I534" s="708">
        <v>53</v>
      </c>
    </row>
    <row r="535" spans="1:9" ht="15" customHeight="1">
      <c r="A535" s="708" t="s">
        <v>2846</v>
      </c>
      <c r="B535" s="707">
        <v>28.286999999999999</v>
      </c>
      <c r="C535" s="707">
        <v>86.417000000000002</v>
      </c>
      <c r="D535" s="708">
        <v>7180</v>
      </c>
      <c r="E535" s="708">
        <v>5087</v>
      </c>
      <c r="F535" s="708">
        <v>6070</v>
      </c>
      <c r="G535" s="708">
        <f t="shared" si="8"/>
        <v>5680</v>
      </c>
      <c r="H535" s="708">
        <v>17.8</v>
      </c>
      <c r="I535" s="708">
        <v>106</v>
      </c>
    </row>
    <row r="536" spans="1:9" ht="15" customHeight="1">
      <c r="A536" s="708" t="s">
        <v>2671</v>
      </c>
      <c r="B536" s="707">
        <v>28.251913667</v>
      </c>
      <c r="C536" s="707">
        <v>85.206064665</v>
      </c>
      <c r="D536" s="708">
        <v>5623</v>
      </c>
      <c r="E536" s="708">
        <v>4797</v>
      </c>
      <c r="F536" s="708">
        <v>5470</v>
      </c>
      <c r="G536" s="708">
        <f t="shared" si="8"/>
        <v>5200</v>
      </c>
      <c r="H536" s="708">
        <v>14.8</v>
      </c>
      <c r="I536" s="708">
        <v>193</v>
      </c>
    </row>
    <row r="537" spans="1:9" ht="15" customHeight="1">
      <c r="A537" s="708" t="s">
        <v>2848</v>
      </c>
      <c r="B537" s="707">
        <v>28.177</v>
      </c>
      <c r="C537" s="707">
        <v>87.608999999999995</v>
      </c>
      <c r="D537" s="708">
        <v>6398</v>
      </c>
      <c r="E537" s="708">
        <v>5410</v>
      </c>
      <c r="F537" s="708">
        <v>6090</v>
      </c>
      <c r="G537" s="708">
        <f t="shared" si="8"/>
        <v>5820</v>
      </c>
      <c r="H537" s="708">
        <v>18.8</v>
      </c>
      <c r="I537" s="708">
        <v>146</v>
      </c>
    </row>
    <row r="538" spans="1:9" ht="15" customHeight="1">
      <c r="A538" s="708" t="s">
        <v>2724</v>
      </c>
      <c r="B538" s="707">
        <v>28.175184917999999</v>
      </c>
      <c r="C538" s="707">
        <v>92.863880293999998</v>
      </c>
      <c r="D538" s="708">
        <v>6104</v>
      </c>
      <c r="E538" s="708">
        <v>4523</v>
      </c>
      <c r="F538" s="708">
        <v>5650</v>
      </c>
      <c r="G538" s="708">
        <f t="shared" si="8"/>
        <v>5200</v>
      </c>
      <c r="H538" s="708">
        <v>20.2</v>
      </c>
      <c r="I538" s="708">
        <v>82</v>
      </c>
    </row>
    <row r="539" spans="1:9" ht="15" customHeight="1">
      <c r="A539" s="708" t="s">
        <v>2856</v>
      </c>
      <c r="B539" s="707">
        <v>28.162645844</v>
      </c>
      <c r="C539" s="707">
        <v>85.834452041999995</v>
      </c>
      <c r="D539" s="708">
        <v>6656</v>
      </c>
      <c r="E539" s="708">
        <v>3910</v>
      </c>
      <c r="F539" s="708">
        <v>6100</v>
      </c>
      <c r="G539" s="708">
        <f t="shared" si="8"/>
        <v>5220</v>
      </c>
      <c r="H539" s="708">
        <v>20.6</v>
      </c>
      <c r="I539" s="708">
        <v>182</v>
      </c>
    </row>
    <row r="540" spans="1:9" ht="15" customHeight="1">
      <c r="A540" s="708" t="s">
        <v>2857</v>
      </c>
      <c r="B540" s="707">
        <v>28.158688578</v>
      </c>
      <c r="C540" s="707">
        <v>85.798906337999995</v>
      </c>
      <c r="D540" s="708">
        <v>6793</v>
      </c>
      <c r="E540" s="708">
        <v>3934</v>
      </c>
      <c r="F540" s="708">
        <v>6100</v>
      </c>
      <c r="G540" s="708">
        <f t="shared" si="8"/>
        <v>5230</v>
      </c>
      <c r="H540" s="708">
        <v>20.399999999999999</v>
      </c>
      <c r="I540" s="708">
        <v>187</v>
      </c>
    </row>
    <row r="541" spans="1:9" ht="15" customHeight="1">
      <c r="A541" s="708" t="s">
        <v>2807</v>
      </c>
      <c r="B541" s="707">
        <v>28.156654277000001</v>
      </c>
      <c r="C541" s="707">
        <v>92.847317117000003</v>
      </c>
      <c r="D541" s="708">
        <v>6335</v>
      </c>
      <c r="E541" s="708">
        <v>4639</v>
      </c>
      <c r="F541" s="708">
        <v>5980</v>
      </c>
      <c r="G541" s="708">
        <f t="shared" si="8"/>
        <v>5440</v>
      </c>
      <c r="H541" s="708">
        <v>23</v>
      </c>
      <c r="I541" s="708">
        <v>220</v>
      </c>
    </row>
    <row r="542" spans="1:9" ht="15" customHeight="1">
      <c r="A542" s="708" t="s">
        <v>2670</v>
      </c>
      <c r="B542" s="707">
        <v>28.069195370999999</v>
      </c>
      <c r="C542" s="707">
        <v>91.312922446000002</v>
      </c>
      <c r="D542" s="708">
        <v>5540</v>
      </c>
      <c r="E542" s="708">
        <v>5032</v>
      </c>
      <c r="F542" s="708">
        <v>5460</v>
      </c>
      <c r="G542" s="708">
        <f t="shared" si="8"/>
        <v>5290</v>
      </c>
      <c r="H542" s="708">
        <v>13.1</v>
      </c>
      <c r="I542" s="708">
        <v>347</v>
      </c>
    </row>
    <row r="543" spans="1:9" ht="15" customHeight="1">
      <c r="A543" s="708" t="s">
        <v>2894</v>
      </c>
      <c r="B543" s="707">
        <v>28.047999999999998</v>
      </c>
      <c r="C543" s="707">
        <v>86.83</v>
      </c>
      <c r="D543" s="708">
        <v>7947</v>
      </c>
      <c r="E543" s="708">
        <v>5155</v>
      </c>
      <c r="F543" s="708">
        <v>6400</v>
      </c>
      <c r="G543" s="708">
        <f t="shared" si="8"/>
        <v>5900</v>
      </c>
      <c r="H543" s="708">
        <v>18.100000000000001</v>
      </c>
      <c r="I543" s="708">
        <v>13</v>
      </c>
    </row>
    <row r="544" spans="1:9" ht="15" customHeight="1">
      <c r="A544" s="708" t="s">
        <v>2654</v>
      </c>
      <c r="B544" s="707">
        <v>28.044028645000001</v>
      </c>
      <c r="C544" s="707">
        <v>91.331623067999999</v>
      </c>
      <c r="D544" s="708">
        <v>5591</v>
      </c>
      <c r="E544" s="708">
        <v>4545</v>
      </c>
      <c r="F544" s="708">
        <v>5410</v>
      </c>
      <c r="G544" s="708">
        <f t="shared" si="8"/>
        <v>5060</v>
      </c>
      <c r="H544" s="708">
        <v>13.4</v>
      </c>
      <c r="I544" s="708">
        <v>167</v>
      </c>
    </row>
    <row r="545" spans="1:9" ht="15" customHeight="1">
      <c r="A545" s="708" t="s">
        <v>2749</v>
      </c>
      <c r="B545" s="707">
        <v>28.021032211000001</v>
      </c>
      <c r="C545" s="707">
        <v>90.440538997000004</v>
      </c>
      <c r="D545" s="708">
        <v>6146</v>
      </c>
      <c r="E545" s="708">
        <v>4683</v>
      </c>
      <c r="F545" s="708">
        <v>5730</v>
      </c>
      <c r="G545" s="708">
        <f t="shared" si="8"/>
        <v>5310</v>
      </c>
      <c r="H545" s="708">
        <v>10.4</v>
      </c>
      <c r="I545" s="708">
        <v>177</v>
      </c>
    </row>
    <row r="546" spans="1:9" ht="15" customHeight="1">
      <c r="A546" s="708" t="s">
        <v>2730</v>
      </c>
      <c r="B546" s="707">
        <v>27.978178024000002</v>
      </c>
      <c r="C546" s="707">
        <v>91.608963012999993</v>
      </c>
      <c r="D546" s="708">
        <v>6044</v>
      </c>
      <c r="E546" s="708">
        <v>4871</v>
      </c>
      <c r="F546" s="708">
        <v>5670</v>
      </c>
      <c r="G546" s="708">
        <f t="shared" si="8"/>
        <v>5350</v>
      </c>
      <c r="H546" s="708">
        <v>16.600000000000001</v>
      </c>
      <c r="I546" s="708">
        <v>34</v>
      </c>
    </row>
    <row r="547" spans="1:9" ht="15" customHeight="1">
      <c r="A547" s="708" t="s">
        <v>2725</v>
      </c>
      <c r="B547" s="707">
        <v>27.969210001</v>
      </c>
      <c r="C547" s="707">
        <v>91.631140791999997</v>
      </c>
      <c r="D547" s="708">
        <v>5972</v>
      </c>
      <c r="E547" s="708">
        <v>4729</v>
      </c>
      <c r="F547" s="708">
        <v>5650</v>
      </c>
      <c r="G547" s="708">
        <f t="shared" si="8"/>
        <v>5280</v>
      </c>
      <c r="H547" s="708">
        <v>21.2</v>
      </c>
      <c r="I547" s="708">
        <v>118</v>
      </c>
    </row>
    <row r="548" spans="1:9" ht="15" customHeight="1">
      <c r="A548" s="708" t="s">
        <v>2897</v>
      </c>
      <c r="B548" s="707">
        <v>27.945</v>
      </c>
      <c r="C548" s="707">
        <v>88.86</v>
      </c>
      <c r="D548" s="708">
        <v>7051</v>
      </c>
      <c r="E548" s="708">
        <v>5460</v>
      </c>
      <c r="F548" s="708">
        <v>6530</v>
      </c>
      <c r="G548" s="708">
        <f t="shared" si="8"/>
        <v>6100</v>
      </c>
      <c r="H548" s="708">
        <v>20.2</v>
      </c>
      <c r="I548" s="708">
        <v>35</v>
      </c>
    </row>
    <row r="549" spans="1:9" ht="15" customHeight="1">
      <c r="A549" s="708" t="s">
        <v>2752</v>
      </c>
      <c r="B549" s="707">
        <v>27.925000000000001</v>
      </c>
      <c r="C549" s="707">
        <v>87.887</v>
      </c>
      <c r="D549" s="708">
        <v>6409</v>
      </c>
      <c r="E549" s="708">
        <v>5226</v>
      </c>
      <c r="F549" s="708">
        <v>5740</v>
      </c>
      <c r="G549" s="708">
        <f t="shared" si="8"/>
        <v>5530</v>
      </c>
      <c r="H549" s="708">
        <v>15.4</v>
      </c>
      <c r="I549" s="708">
        <v>46</v>
      </c>
    </row>
    <row r="550" spans="1:9" ht="15" customHeight="1">
      <c r="A550" s="708" t="s">
        <v>2766</v>
      </c>
      <c r="B550" s="707">
        <v>27.901435851999999</v>
      </c>
      <c r="C550" s="707">
        <v>87.897521972999996</v>
      </c>
      <c r="D550" s="708">
        <v>6173</v>
      </c>
      <c r="E550" s="708">
        <v>4894</v>
      </c>
      <c r="F550" s="708">
        <v>5800</v>
      </c>
      <c r="G550" s="708">
        <f t="shared" si="8"/>
        <v>5440</v>
      </c>
      <c r="H550" s="708">
        <v>16.100000000000001</v>
      </c>
      <c r="I550" s="708">
        <v>196</v>
      </c>
    </row>
    <row r="551" spans="1:9" ht="15" customHeight="1">
      <c r="A551" s="708" t="s">
        <v>2798</v>
      </c>
      <c r="B551" s="707">
        <v>27.897368466</v>
      </c>
      <c r="C551" s="707">
        <v>88.851409653000005</v>
      </c>
      <c r="D551" s="708">
        <v>6704</v>
      </c>
      <c r="E551" s="708">
        <v>4482</v>
      </c>
      <c r="F551" s="708">
        <v>5930</v>
      </c>
      <c r="G551" s="708">
        <f t="shared" si="8"/>
        <v>5350</v>
      </c>
      <c r="H551" s="708">
        <v>20.399999999999999</v>
      </c>
      <c r="I551" s="708">
        <v>230</v>
      </c>
    </row>
    <row r="552" spans="1:9" ht="15" customHeight="1">
      <c r="A552" s="708" t="s">
        <v>2782</v>
      </c>
      <c r="B552" s="707">
        <v>27.858000000000001</v>
      </c>
      <c r="C552" s="707">
        <v>89.293000000000006</v>
      </c>
      <c r="D552" s="708">
        <v>6613</v>
      </c>
      <c r="E552" s="708">
        <v>5275</v>
      </c>
      <c r="F552" s="708">
        <v>5870</v>
      </c>
      <c r="G552" s="708">
        <f t="shared" si="8"/>
        <v>5630</v>
      </c>
      <c r="H552" s="708">
        <v>31.6</v>
      </c>
      <c r="I552" s="708">
        <v>336</v>
      </c>
    </row>
    <row r="553" spans="1:9" ht="15" customHeight="1">
      <c r="A553" s="708" t="s">
        <v>2713</v>
      </c>
      <c r="B553" s="707">
        <v>27.841968536</v>
      </c>
      <c r="C553" s="707">
        <v>89.304183960000003</v>
      </c>
      <c r="D553" s="708">
        <v>6303</v>
      </c>
      <c r="E553" s="708">
        <v>4354</v>
      </c>
      <c r="F553" s="708">
        <v>5600</v>
      </c>
      <c r="G553" s="708">
        <f t="shared" si="8"/>
        <v>5100</v>
      </c>
      <c r="H553" s="708">
        <v>15.8</v>
      </c>
      <c r="I553" s="708">
        <v>136</v>
      </c>
    </row>
    <row r="554" spans="1:9" ht="15" customHeight="1">
      <c r="A554" s="708" t="s">
        <v>2826</v>
      </c>
      <c r="B554" s="707">
        <v>27.799821862000002</v>
      </c>
      <c r="C554" s="707">
        <v>88.139674141</v>
      </c>
      <c r="D554" s="708">
        <v>7120</v>
      </c>
      <c r="E554" s="708">
        <v>4601</v>
      </c>
      <c r="F554" s="708">
        <v>6010</v>
      </c>
      <c r="G554" s="708">
        <f t="shared" si="8"/>
        <v>5450</v>
      </c>
      <c r="H554" s="708">
        <v>16.3</v>
      </c>
      <c r="I554" s="708">
        <v>267</v>
      </c>
    </row>
    <row r="555" spans="1:9" ht="15" customHeight="1">
      <c r="A555" s="708" t="s">
        <v>2822</v>
      </c>
      <c r="B555" s="707">
        <v>27.661476263000001</v>
      </c>
      <c r="C555" s="707">
        <v>88.095493286999996</v>
      </c>
      <c r="D555" s="708">
        <v>7967</v>
      </c>
      <c r="E555" s="708">
        <v>4290</v>
      </c>
      <c r="F555" s="708">
        <v>6000</v>
      </c>
      <c r="G555" s="708">
        <f t="shared" si="8"/>
        <v>5320</v>
      </c>
      <c r="H555" s="708">
        <v>20.6</v>
      </c>
      <c r="I555" s="708">
        <v>227</v>
      </c>
    </row>
    <row r="556" spans="1:9" ht="15" customHeight="1">
      <c r="A556" s="708" t="s">
        <v>2882</v>
      </c>
      <c r="B556" s="707">
        <v>27.628014423</v>
      </c>
      <c r="C556" s="707">
        <v>88.154563382999996</v>
      </c>
      <c r="D556" s="708">
        <v>7270</v>
      </c>
      <c r="E556" s="708">
        <v>4176</v>
      </c>
      <c r="F556" s="708">
        <v>6230</v>
      </c>
      <c r="G556" s="708">
        <f t="shared" si="8"/>
        <v>5410</v>
      </c>
      <c r="H556" s="708">
        <v>19.399999999999999</v>
      </c>
      <c r="I556" s="708">
        <v>94</v>
      </c>
    </row>
  </sheetData>
  <sortState ref="A8:I556">
    <sortCondition descending="1" ref="B8:B5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3"/>
  <sheetViews>
    <sheetView zoomScaleNormal="100" workbookViewId="0">
      <selection activeCell="J58" sqref="J58"/>
    </sheetView>
  </sheetViews>
  <sheetFormatPr defaultColWidth="10.796875" defaultRowHeight="13.8"/>
  <cols>
    <col min="1" max="1" width="12.796875" style="131" customWidth="1"/>
    <col min="2" max="2" width="17" style="132" customWidth="1"/>
    <col min="3" max="3" width="15.296875" style="132" customWidth="1"/>
    <col min="4" max="4" width="14.296875" style="132" customWidth="1"/>
    <col min="5" max="5" width="11.5" style="894" customWidth="1"/>
    <col min="6" max="6" width="12.5" style="894" customWidth="1"/>
    <col min="7" max="7" width="8.796875" style="133" customWidth="1"/>
    <col min="8" max="8" width="10.796875" style="132"/>
    <col min="9" max="9" width="7.796875" style="132" customWidth="1"/>
    <col min="10" max="10" width="8" style="132" customWidth="1"/>
    <col min="11" max="11" width="13.69921875" style="132" customWidth="1"/>
    <col min="12" max="12" width="10" style="134" customWidth="1"/>
    <col min="13" max="13" width="37.19921875" style="132" customWidth="1"/>
    <col min="14" max="16384" width="10.796875" style="132"/>
  </cols>
  <sheetData>
    <row r="1" spans="1:13" s="820" customFormat="1" ht="15" customHeight="1">
      <c r="A1" s="819" t="s">
        <v>2924</v>
      </c>
      <c r="E1" s="887"/>
      <c r="F1" s="887"/>
      <c r="G1" s="821"/>
      <c r="L1" s="746"/>
    </row>
    <row r="2" spans="1:13" s="822" customFormat="1" ht="15" customHeight="1">
      <c r="A2" s="677" t="s">
        <v>2966</v>
      </c>
      <c r="E2" s="888"/>
      <c r="F2" s="888"/>
      <c r="G2" s="821"/>
      <c r="L2" s="746"/>
    </row>
    <row r="3" spans="1:13" s="822" customFormat="1" ht="15" customHeight="1">
      <c r="A3" s="677" t="s">
        <v>2901</v>
      </c>
      <c r="E3" s="888"/>
      <c r="F3" s="888"/>
      <c r="G3" s="821"/>
      <c r="L3" s="746"/>
    </row>
    <row r="4" spans="1:13" s="822" customFormat="1" ht="15" customHeight="1">
      <c r="A4" s="678" t="s">
        <v>2900</v>
      </c>
      <c r="E4" s="888"/>
      <c r="F4" s="888"/>
      <c r="G4" s="821"/>
      <c r="L4" s="746"/>
    </row>
    <row r="5" spans="1:13" s="641" customFormat="1" ht="15" customHeight="1">
      <c r="E5" s="889"/>
      <c r="F5" s="889"/>
      <c r="G5" s="642"/>
      <c r="L5" s="643"/>
    </row>
    <row r="6" spans="1:13" s="641" customFormat="1" ht="15" customHeight="1">
      <c r="A6" s="640"/>
      <c r="E6" s="889"/>
      <c r="F6" s="889"/>
      <c r="G6" s="642"/>
      <c r="L6" s="643"/>
    </row>
    <row r="7" spans="1:13" ht="58.95" customHeight="1">
      <c r="A7" s="714" t="s">
        <v>2358</v>
      </c>
      <c r="B7" s="715" t="s">
        <v>161</v>
      </c>
      <c r="C7" s="716" t="s">
        <v>2953</v>
      </c>
      <c r="D7" s="717" t="s">
        <v>162</v>
      </c>
      <c r="E7" s="718" t="s">
        <v>2363</v>
      </c>
      <c r="F7" s="718" t="s">
        <v>2364</v>
      </c>
      <c r="G7" s="719" t="s">
        <v>2368</v>
      </c>
      <c r="H7" s="720" t="s">
        <v>163</v>
      </c>
      <c r="I7" s="721" t="s">
        <v>164</v>
      </c>
      <c r="J7" s="720" t="s">
        <v>165</v>
      </c>
      <c r="K7" s="722" t="s">
        <v>2954</v>
      </c>
      <c r="L7" s="720" t="s">
        <v>2955</v>
      </c>
      <c r="M7" s="723" t="s">
        <v>166</v>
      </c>
    </row>
    <row r="8" spans="1:13" ht="15" customHeight="1">
      <c r="A8" s="989" t="s">
        <v>145</v>
      </c>
      <c r="B8" s="135" t="s">
        <v>167</v>
      </c>
      <c r="C8" s="135" t="s">
        <v>168</v>
      </c>
      <c r="D8" s="139">
        <v>3090</v>
      </c>
      <c r="E8" s="137" t="s">
        <v>169</v>
      </c>
      <c r="F8" s="138" t="s">
        <v>169</v>
      </c>
      <c r="G8" s="139" t="s">
        <v>169</v>
      </c>
      <c r="H8" s="139" t="s">
        <v>169</v>
      </c>
      <c r="I8" s="140"/>
      <c r="J8" s="139"/>
      <c r="K8" s="137" t="s">
        <v>169</v>
      </c>
      <c r="L8" s="141"/>
      <c r="M8" s="142"/>
    </row>
    <row r="9" spans="1:13" ht="15" customHeight="1">
      <c r="A9" s="990"/>
      <c r="B9" s="144" t="s">
        <v>170</v>
      </c>
      <c r="C9" s="145" t="s">
        <v>171</v>
      </c>
      <c r="D9" s="724" t="s">
        <v>172</v>
      </c>
      <c r="E9" s="146" t="s">
        <v>173</v>
      </c>
      <c r="F9" s="146">
        <v>2.5</v>
      </c>
      <c r="G9" s="147">
        <v>2260</v>
      </c>
      <c r="H9" s="148">
        <f>G9+($D$8-G9)*I9</f>
        <v>2758</v>
      </c>
      <c r="I9" s="149">
        <v>0.6</v>
      </c>
      <c r="J9" s="148">
        <f>$H$12-H9</f>
        <v>811.19999999999982</v>
      </c>
      <c r="K9" s="149">
        <f>($D$8-H9)/($D$8-$H$13)</f>
        <v>1</v>
      </c>
      <c r="L9" s="150" t="s">
        <v>174</v>
      </c>
      <c r="M9" s="151" t="s">
        <v>175</v>
      </c>
    </row>
    <row r="10" spans="1:13" ht="15" customHeight="1">
      <c r="A10" s="990"/>
      <c r="B10" s="144" t="s">
        <v>176</v>
      </c>
      <c r="C10" s="145" t="s">
        <v>177</v>
      </c>
      <c r="D10" s="725" t="s">
        <v>178</v>
      </c>
      <c r="E10" s="146" t="s">
        <v>179</v>
      </c>
      <c r="F10" s="146" t="s">
        <v>179</v>
      </c>
      <c r="G10" s="147">
        <v>2460</v>
      </c>
      <c r="H10" s="148">
        <f>G10+($D$8-G10)*0.6</f>
        <v>2838</v>
      </c>
      <c r="I10" s="149">
        <v>0.6</v>
      </c>
      <c r="J10" s="148">
        <f>$H$12-H10</f>
        <v>731.19999999999982</v>
      </c>
      <c r="K10" s="149">
        <f>($D$8-H10)/($D$8-$H$13)</f>
        <v>0.75903614457831325</v>
      </c>
      <c r="L10" s="150" t="s">
        <v>174</v>
      </c>
      <c r="M10" s="151" t="s">
        <v>175</v>
      </c>
    </row>
    <row r="11" spans="1:13" ht="15" customHeight="1">
      <c r="A11" s="990"/>
      <c r="B11" s="152" t="s">
        <v>180</v>
      </c>
      <c r="C11" s="153" t="s">
        <v>181</v>
      </c>
      <c r="D11" s="724" t="s">
        <v>182</v>
      </c>
      <c r="E11" s="154">
        <v>17.3</v>
      </c>
      <c r="F11" s="154">
        <v>2.4</v>
      </c>
      <c r="G11" s="155">
        <v>2790</v>
      </c>
      <c r="H11" s="148">
        <f>G11+($D$8-G11)*0.6</f>
        <v>2970</v>
      </c>
      <c r="I11" s="149">
        <v>0.6</v>
      </c>
      <c r="J11" s="148">
        <f>$H$12-H11</f>
        <v>599.19999999999982</v>
      </c>
      <c r="K11" s="149">
        <f>($D$8-H11)/($D$8-$H$13)</f>
        <v>0.36144578313253012</v>
      </c>
      <c r="L11" s="150" t="s">
        <v>174</v>
      </c>
      <c r="M11" s="151" t="s">
        <v>175</v>
      </c>
    </row>
    <row r="12" spans="1:13" ht="15" customHeight="1">
      <c r="A12" s="990"/>
      <c r="B12" s="156" t="s">
        <v>183</v>
      </c>
      <c r="C12" s="145" t="s">
        <v>184</v>
      </c>
      <c r="D12" s="724">
        <v>3856</v>
      </c>
      <c r="E12" s="146">
        <v>0</v>
      </c>
      <c r="F12" s="146">
        <v>0</v>
      </c>
      <c r="G12" s="147">
        <v>3139</v>
      </c>
      <c r="H12" s="148">
        <f>G12+($D$12-G12)*I12</f>
        <v>3569.2</v>
      </c>
      <c r="I12" s="149">
        <v>0.6</v>
      </c>
      <c r="J12" s="148">
        <f>$H$12-H12</f>
        <v>0</v>
      </c>
      <c r="K12" s="149">
        <f>($D$8-H12)/($D$8-$H$13)</f>
        <v>-1.4433734939759031</v>
      </c>
      <c r="L12" s="150" t="s">
        <v>174</v>
      </c>
      <c r="M12" s="151" t="s">
        <v>185</v>
      </c>
    </row>
    <row r="13" spans="1:13" ht="15" customHeight="1">
      <c r="A13" s="991"/>
      <c r="B13" s="157"/>
      <c r="C13" s="158"/>
      <c r="D13" s="726"/>
      <c r="E13" s="159"/>
      <c r="F13" s="159"/>
      <c r="G13" s="160" t="s">
        <v>186</v>
      </c>
      <c r="H13" s="161">
        <f>MIN(H9:H12)</f>
        <v>2758</v>
      </c>
      <c r="I13" s="162"/>
      <c r="J13" s="161"/>
      <c r="K13" s="162"/>
      <c r="L13" s="163"/>
      <c r="M13" s="164"/>
    </row>
    <row r="14" spans="1:13" ht="15" customHeight="1">
      <c r="A14" s="989" t="s">
        <v>187</v>
      </c>
      <c r="B14" s="135" t="s">
        <v>167</v>
      </c>
      <c r="C14" s="135" t="s">
        <v>188</v>
      </c>
      <c r="D14" s="139">
        <v>3260</v>
      </c>
      <c r="E14" s="137" t="s">
        <v>169</v>
      </c>
      <c r="F14" s="138" t="s">
        <v>169</v>
      </c>
      <c r="G14" s="139" t="s">
        <v>169</v>
      </c>
      <c r="H14" s="139" t="s">
        <v>169</v>
      </c>
      <c r="I14" s="140"/>
      <c r="J14" s="139"/>
      <c r="K14" s="137" t="s">
        <v>169</v>
      </c>
      <c r="L14" s="165"/>
      <c r="M14" s="166"/>
    </row>
    <row r="15" spans="1:13" ht="15" customHeight="1">
      <c r="A15" s="990"/>
      <c r="B15" s="152" t="s">
        <v>189</v>
      </c>
      <c r="C15" s="153" t="s">
        <v>190</v>
      </c>
      <c r="D15" s="167" t="s">
        <v>191</v>
      </c>
      <c r="E15" s="154">
        <v>21</v>
      </c>
      <c r="F15" s="154">
        <v>2.6</v>
      </c>
      <c r="G15" s="155">
        <v>1380</v>
      </c>
      <c r="H15" s="148">
        <f>G15+($D$14-G15)*I15</f>
        <v>2508</v>
      </c>
      <c r="I15" s="149">
        <v>0.6</v>
      </c>
      <c r="J15" s="148">
        <f>$H$17-H15</f>
        <v>508</v>
      </c>
      <c r="K15" s="149">
        <f>($D$14-H15)/($D$14-$H$18)</f>
        <v>1</v>
      </c>
      <c r="L15" s="150" t="s">
        <v>174</v>
      </c>
      <c r="M15" s="151" t="s">
        <v>192</v>
      </c>
    </row>
    <row r="16" spans="1:13" ht="15" customHeight="1">
      <c r="A16" s="990"/>
      <c r="B16" s="152" t="s">
        <v>193</v>
      </c>
      <c r="C16" s="153" t="s">
        <v>194</v>
      </c>
      <c r="D16" s="167" t="s">
        <v>191</v>
      </c>
      <c r="E16" s="154">
        <v>18.5</v>
      </c>
      <c r="F16" s="154">
        <v>2.9</v>
      </c>
      <c r="G16" s="155">
        <v>1380</v>
      </c>
      <c r="H16" s="148">
        <f>G16+($D$14-G16)*I16</f>
        <v>2508</v>
      </c>
      <c r="I16" s="149">
        <v>0.6</v>
      </c>
      <c r="J16" s="148">
        <f>$H$17-H16</f>
        <v>508</v>
      </c>
      <c r="K16" s="149">
        <f>($D$14-H16)/($D$14-$H$18)</f>
        <v>1</v>
      </c>
      <c r="L16" s="150" t="s">
        <v>174</v>
      </c>
      <c r="M16" s="151" t="s">
        <v>192</v>
      </c>
    </row>
    <row r="17" spans="1:14" ht="15" customHeight="1">
      <c r="A17" s="990"/>
      <c r="B17" s="144" t="s">
        <v>195</v>
      </c>
      <c r="C17" s="145" t="s">
        <v>196</v>
      </c>
      <c r="D17" s="724" t="s">
        <v>197</v>
      </c>
      <c r="E17" s="146">
        <v>0</v>
      </c>
      <c r="F17" s="146">
        <v>0</v>
      </c>
      <c r="G17" s="147">
        <v>2665</v>
      </c>
      <c r="H17" s="148">
        <f>G17+(3250-G17)*I17</f>
        <v>3016</v>
      </c>
      <c r="I17" s="149">
        <v>0.6</v>
      </c>
      <c r="J17" s="148">
        <f>$H$17-H17</f>
        <v>0</v>
      </c>
      <c r="K17" s="149">
        <f>($D$14-H17)/($D$14-$H$18)</f>
        <v>0.32446808510638298</v>
      </c>
      <c r="L17" s="150" t="s">
        <v>174</v>
      </c>
      <c r="M17" s="151" t="s">
        <v>185</v>
      </c>
    </row>
    <row r="18" spans="1:14" ht="15" customHeight="1">
      <c r="A18" s="991"/>
      <c r="B18" s="157"/>
      <c r="C18" s="158"/>
      <c r="D18" s="726"/>
      <c r="E18" s="159"/>
      <c r="F18" s="159"/>
      <c r="G18" s="160" t="s">
        <v>186</v>
      </c>
      <c r="H18" s="161">
        <f>MIN(H15:H17)</f>
        <v>2508</v>
      </c>
      <c r="I18" s="162"/>
      <c r="J18" s="161"/>
      <c r="K18" s="162"/>
      <c r="L18" s="163"/>
      <c r="M18" s="164"/>
    </row>
    <row r="19" spans="1:14" ht="15" customHeight="1">
      <c r="A19" s="989" t="s">
        <v>200</v>
      </c>
      <c r="B19" s="135" t="s">
        <v>167</v>
      </c>
      <c r="C19" s="135" t="s">
        <v>201</v>
      </c>
      <c r="D19" s="139">
        <v>3620</v>
      </c>
      <c r="E19" s="137" t="s">
        <v>169</v>
      </c>
      <c r="F19" s="138" t="s">
        <v>169</v>
      </c>
      <c r="G19" s="139" t="s">
        <v>169</v>
      </c>
      <c r="H19" s="139" t="s">
        <v>169</v>
      </c>
      <c r="I19" s="140"/>
      <c r="J19" s="139"/>
      <c r="K19" s="137" t="s">
        <v>169</v>
      </c>
      <c r="L19" s="168"/>
      <c r="M19" s="169"/>
      <c r="N19" s="170"/>
    </row>
    <row r="20" spans="1:14" ht="15" customHeight="1">
      <c r="A20" s="990"/>
      <c r="B20" s="171" t="s">
        <v>203</v>
      </c>
      <c r="C20" s="145" t="s">
        <v>204</v>
      </c>
      <c r="D20" s="172">
        <v>2235</v>
      </c>
      <c r="E20" s="173">
        <v>25.4</v>
      </c>
      <c r="F20" s="173">
        <v>9.4</v>
      </c>
      <c r="G20" s="147" t="s">
        <v>169</v>
      </c>
      <c r="H20" s="148">
        <v>2325</v>
      </c>
      <c r="I20" s="149" t="s">
        <v>169</v>
      </c>
      <c r="J20" s="148">
        <f t="shared" ref="J20:J26" si="0">$H$26-H20</f>
        <v>871</v>
      </c>
      <c r="K20" s="149">
        <f t="shared" ref="K20:K26" si="1">($D$19-H20)/($D$19-$H$27)</f>
        <v>1</v>
      </c>
      <c r="L20" s="150" t="s">
        <v>205</v>
      </c>
      <c r="M20" s="174" t="s">
        <v>206</v>
      </c>
      <c r="N20" s="170"/>
    </row>
    <row r="21" spans="1:14" ht="15" customHeight="1">
      <c r="A21" s="990"/>
      <c r="B21" s="171" t="s">
        <v>208</v>
      </c>
      <c r="C21" s="145" t="s">
        <v>209</v>
      </c>
      <c r="D21" s="172">
        <v>2214</v>
      </c>
      <c r="E21" s="173">
        <v>18.3</v>
      </c>
      <c r="F21" s="173">
        <v>3.3</v>
      </c>
      <c r="G21" s="147" t="s">
        <v>169</v>
      </c>
      <c r="H21" s="148">
        <v>2325</v>
      </c>
      <c r="I21" s="149" t="s">
        <v>169</v>
      </c>
      <c r="J21" s="148">
        <f t="shared" si="0"/>
        <v>871</v>
      </c>
      <c r="K21" s="149">
        <f t="shared" si="1"/>
        <v>1</v>
      </c>
      <c r="L21" s="150" t="s">
        <v>205</v>
      </c>
      <c r="M21" s="174" t="s">
        <v>206</v>
      </c>
      <c r="N21" s="170"/>
    </row>
    <row r="22" spans="1:14" ht="15" customHeight="1">
      <c r="A22" s="990"/>
      <c r="B22" s="171" t="s">
        <v>211</v>
      </c>
      <c r="C22" s="145" t="s">
        <v>212</v>
      </c>
      <c r="D22" s="172">
        <v>2399</v>
      </c>
      <c r="E22" s="173">
        <v>19.100000000000001</v>
      </c>
      <c r="F22" s="173">
        <v>2.4</v>
      </c>
      <c r="G22" s="147" t="s">
        <v>169</v>
      </c>
      <c r="H22" s="148">
        <v>2635</v>
      </c>
      <c r="I22" s="149" t="s">
        <v>169</v>
      </c>
      <c r="J22" s="148">
        <f t="shared" si="0"/>
        <v>561</v>
      </c>
      <c r="K22" s="149">
        <f t="shared" si="1"/>
        <v>0.76061776061776065</v>
      </c>
      <c r="L22" s="150" t="s">
        <v>205</v>
      </c>
      <c r="M22" s="174" t="s">
        <v>206</v>
      </c>
      <c r="N22" s="170"/>
    </row>
    <row r="23" spans="1:14" ht="15" customHeight="1">
      <c r="A23" s="990"/>
      <c r="B23" s="171" t="s">
        <v>214</v>
      </c>
      <c r="C23" s="145" t="s">
        <v>215</v>
      </c>
      <c r="D23" s="172" t="s">
        <v>216</v>
      </c>
      <c r="E23" s="173">
        <v>18.8</v>
      </c>
      <c r="F23" s="173">
        <v>3.8</v>
      </c>
      <c r="G23" s="148">
        <v>1860</v>
      </c>
      <c r="H23" s="148">
        <f>G23+($D$19-G23)*I23</f>
        <v>2916</v>
      </c>
      <c r="I23" s="149">
        <v>0.6</v>
      </c>
      <c r="J23" s="148">
        <f t="shared" si="0"/>
        <v>280</v>
      </c>
      <c r="K23" s="149">
        <f t="shared" si="1"/>
        <v>0.54362934362934368</v>
      </c>
      <c r="L23" s="150" t="s">
        <v>174</v>
      </c>
      <c r="M23" s="174" t="s">
        <v>206</v>
      </c>
      <c r="N23" s="170"/>
    </row>
    <row r="24" spans="1:14" ht="15" customHeight="1">
      <c r="A24" s="990"/>
      <c r="B24" s="175" t="s">
        <v>218</v>
      </c>
      <c r="C24" s="176" t="s">
        <v>219</v>
      </c>
      <c r="D24" s="177" t="s">
        <v>220</v>
      </c>
      <c r="E24" s="178">
        <v>20.9</v>
      </c>
      <c r="F24" s="178">
        <v>6.9</v>
      </c>
      <c r="G24" s="148">
        <v>1950</v>
      </c>
      <c r="H24" s="148">
        <f>G24+($D$19-G24)*I24</f>
        <v>2952</v>
      </c>
      <c r="I24" s="149">
        <v>0.6</v>
      </c>
      <c r="J24" s="148">
        <f t="shared" si="0"/>
        <v>244</v>
      </c>
      <c r="K24" s="149">
        <f t="shared" si="1"/>
        <v>0.51583011583011584</v>
      </c>
      <c r="L24" s="150" t="s">
        <v>174</v>
      </c>
      <c r="M24" s="174" t="s">
        <v>221</v>
      </c>
      <c r="N24" s="170"/>
    </row>
    <row r="25" spans="1:14" ht="15" customHeight="1">
      <c r="A25" s="990"/>
      <c r="B25" s="171" t="s">
        <v>222</v>
      </c>
      <c r="C25" s="153" t="s">
        <v>223</v>
      </c>
      <c r="D25" s="172" t="s">
        <v>224</v>
      </c>
      <c r="E25" s="173">
        <v>19.399999999999999</v>
      </c>
      <c r="F25" s="173">
        <v>3.6</v>
      </c>
      <c r="G25" s="155">
        <v>1970</v>
      </c>
      <c r="H25" s="148">
        <f>G25+($D$19-G25)*I25</f>
        <v>2960</v>
      </c>
      <c r="I25" s="149">
        <v>0.6</v>
      </c>
      <c r="J25" s="148">
        <f t="shared" si="0"/>
        <v>236</v>
      </c>
      <c r="K25" s="149">
        <f t="shared" si="1"/>
        <v>0.50965250965250963</v>
      </c>
      <c r="L25" s="150" t="s">
        <v>174</v>
      </c>
      <c r="M25" s="174" t="s">
        <v>206</v>
      </c>
      <c r="N25" s="170"/>
    </row>
    <row r="26" spans="1:14" ht="15" customHeight="1">
      <c r="A26" s="990"/>
      <c r="B26" s="152" t="s">
        <v>226</v>
      </c>
      <c r="C26" s="145" t="s">
        <v>227</v>
      </c>
      <c r="D26" s="724" t="s">
        <v>228</v>
      </c>
      <c r="E26" s="146">
        <v>0</v>
      </c>
      <c r="F26" s="146">
        <v>0</v>
      </c>
      <c r="G26" s="147">
        <v>2560</v>
      </c>
      <c r="H26" s="148">
        <f>G26+($D$19-G26)*I26</f>
        <v>3196</v>
      </c>
      <c r="I26" s="149">
        <v>0.6</v>
      </c>
      <c r="J26" s="148">
        <f t="shared" si="0"/>
        <v>0</v>
      </c>
      <c r="K26" s="149">
        <f t="shared" si="1"/>
        <v>0.32741312741312739</v>
      </c>
      <c r="L26" s="150" t="s">
        <v>174</v>
      </c>
      <c r="M26" s="151" t="s">
        <v>185</v>
      </c>
    </row>
    <row r="27" spans="1:14" ht="15" customHeight="1">
      <c r="A27" s="991"/>
      <c r="B27" s="157"/>
      <c r="C27" s="158"/>
      <c r="D27" s="726"/>
      <c r="E27" s="159"/>
      <c r="F27" s="159"/>
      <c r="G27" s="160" t="s">
        <v>186</v>
      </c>
      <c r="H27" s="161">
        <f>MIN(H20:H26)</f>
        <v>2325</v>
      </c>
      <c r="I27" s="162"/>
      <c r="J27" s="161"/>
      <c r="K27" s="162"/>
      <c r="L27" s="179"/>
      <c r="M27" s="180"/>
    </row>
    <row r="28" spans="1:14" ht="15" customHeight="1">
      <c r="A28" s="989" t="s">
        <v>148</v>
      </c>
      <c r="B28" s="135" t="s">
        <v>167</v>
      </c>
      <c r="C28" s="135" t="s">
        <v>230</v>
      </c>
      <c r="D28" s="139">
        <v>4040</v>
      </c>
      <c r="E28" s="137" t="s">
        <v>169</v>
      </c>
      <c r="F28" s="138" t="s">
        <v>169</v>
      </c>
      <c r="G28" s="139" t="s">
        <v>169</v>
      </c>
      <c r="H28" s="139" t="s">
        <v>169</v>
      </c>
      <c r="I28" s="140"/>
      <c r="J28" s="139"/>
      <c r="K28" s="137" t="s">
        <v>169</v>
      </c>
      <c r="L28" s="165"/>
      <c r="M28" s="166"/>
    </row>
    <row r="29" spans="1:14" ht="15" customHeight="1">
      <c r="A29" s="990"/>
      <c r="B29" s="152" t="s">
        <v>231</v>
      </c>
      <c r="C29" s="153" t="s">
        <v>232</v>
      </c>
      <c r="D29" s="725" t="s">
        <v>233</v>
      </c>
      <c r="E29" s="154">
        <v>30</v>
      </c>
      <c r="F29" s="154">
        <v>12.9</v>
      </c>
      <c r="G29" s="147">
        <v>2990</v>
      </c>
      <c r="H29" s="148">
        <f>G29+($D$28-G29)*I29</f>
        <v>3620</v>
      </c>
      <c r="I29" s="149">
        <v>0.6</v>
      </c>
      <c r="J29" s="148">
        <f>$H$31-H29</f>
        <v>252.80000000000018</v>
      </c>
      <c r="K29" s="149">
        <f>($D$28-H29)/($D$28-$H$32)</f>
        <v>1</v>
      </c>
      <c r="L29" s="150" t="s">
        <v>174</v>
      </c>
      <c r="M29" s="151" t="s">
        <v>175</v>
      </c>
    </row>
    <row r="30" spans="1:14" ht="15" customHeight="1">
      <c r="A30" s="990"/>
      <c r="B30" s="152" t="s">
        <v>235</v>
      </c>
      <c r="C30" s="153" t="s">
        <v>236</v>
      </c>
      <c r="D30" s="724" t="s">
        <v>237</v>
      </c>
      <c r="E30" s="154">
        <v>31.9</v>
      </c>
      <c r="F30" s="154">
        <v>10.8</v>
      </c>
      <c r="G30" s="155">
        <v>3000</v>
      </c>
      <c r="H30" s="148">
        <f>G30+($D$28-G30)*I30</f>
        <v>3624</v>
      </c>
      <c r="I30" s="149">
        <v>0.6</v>
      </c>
      <c r="J30" s="148">
        <f>$H$31-H30</f>
        <v>248.80000000000018</v>
      </c>
      <c r="K30" s="149">
        <f>($D$28-H30)/($D$28-$H$32)</f>
        <v>0.99047619047619051</v>
      </c>
      <c r="L30" s="150" t="s">
        <v>174</v>
      </c>
      <c r="M30" s="151" t="s">
        <v>175</v>
      </c>
    </row>
    <row r="31" spans="1:14" ht="15" customHeight="1">
      <c r="A31" s="990"/>
      <c r="B31" s="152" t="s">
        <v>239</v>
      </c>
      <c r="C31" s="153" t="s">
        <v>240</v>
      </c>
      <c r="D31" s="725" t="s">
        <v>241</v>
      </c>
      <c r="E31" s="154">
        <v>0</v>
      </c>
      <c r="F31" s="154">
        <v>0</v>
      </c>
      <c r="G31" s="147">
        <v>3622</v>
      </c>
      <c r="H31" s="148">
        <f>G31+($D$28-G31)*I31</f>
        <v>3872.8</v>
      </c>
      <c r="I31" s="149">
        <v>0.6</v>
      </c>
      <c r="J31" s="148">
        <f>$H$31-H31</f>
        <v>0</v>
      </c>
      <c r="K31" s="149">
        <f>($D$28-H31)/($D$28-$H$32)</f>
        <v>0.39809523809523767</v>
      </c>
      <c r="L31" s="150" t="s">
        <v>174</v>
      </c>
      <c r="M31" s="151" t="s">
        <v>185</v>
      </c>
    </row>
    <row r="32" spans="1:14" ht="15" customHeight="1">
      <c r="A32" s="991"/>
      <c r="B32" s="181"/>
      <c r="C32" s="158"/>
      <c r="D32" s="726"/>
      <c r="E32" s="159"/>
      <c r="F32" s="159"/>
      <c r="G32" s="160" t="s">
        <v>186</v>
      </c>
      <c r="H32" s="161">
        <f>MIN(H29:H31)</f>
        <v>3620</v>
      </c>
      <c r="I32" s="162"/>
      <c r="J32" s="161"/>
      <c r="K32" s="162"/>
      <c r="L32" s="179"/>
      <c r="M32" s="180"/>
    </row>
    <row r="33" spans="1:13" ht="15" customHeight="1">
      <c r="A33" s="989" t="s">
        <v>146</v>
      </c>
      <c r="B33" s="135" t="s">
        <v>167</v>
      </c>
      <c r="C33" s="135" t="s">
        <v>244</v>
      </c>
      <c r="D33" s="139">
        <v>4220</v>
      </c>
      <c r="E33" s="137" t="s">
        <v>169</v>
      </c>
      <c r="F33" s="138" t="s">
        <v>169</v>
      </c>
      <c r="G33" s="139" t="s">
        <v>169</v>
      </c>
      <c r="H33" s="139" t="s">
        <v>169</v>
      </c>
      <c r="I33" s="140"/>
      <c r="J33" s="139"/>
      <c r="K33" s="137" t="s">
        <v>169</v>
      </c>
      <c r="L33" s="168"/>
      <c r="M33" s="169"/>
    </row>
    <row r="34" spans="1:13" ht="15" customHeight="1">
      <c r="A34" s="990"/>
      <c r="B34" s="152" t="s">
        <v>246</v>
      </c>
      <c r="C34" s="153" t="s">
        <v>247</v>
      </c>
      <c r="D34" s="167" t="s">
        <v>248</v>
      </c>
      <c r="E34" s="154" t="s">
        <v>179</v>
      </c>
      <c r="F34" s="154" t="s">
        <v>179</v>
      </c>
      <c r="G34" s="155">
        <v>2950</v>
      </c>
      <c r="H34" s="148">
        <f>G34+($D$33-G34)*I34</f>
        <v>3712</v>
      </c>
      <c r="I34" s="149">
        <v>0.6</v>
      </c>
      <c r="J34" s="148">
        <f t="shared" ref="J34:J41" si="2">$H$41-H34</f>
        <v>337.19999999999982</v>
      </c>
      <c r="K34" s="149">
        <f t="shared" ref="K34:K41" si="3">($D$33-H34)/($D$33-$H$42)</f>
        <v>1</v>
      </c>
      <c r="L34" s="150" t="s">
        <v>174</v>
      </c>
      <c r="M34" s="151" t="s">
        <v>175</v>
      </c>
    </row>
    <row r="35" spans="1:13" ht="15" customHeight="1">
      <c r="A35" s="990"/>
      <c r="B35" s="152" t="s">
        <v>250</v>
      </c>
      <c r="C35" s="153" t="s">
        <v>251</v>
      </c>
      <c r="D35" s="167" t="s">
        <v>252</v>
      </c>
      <c r="E35" s="154">
        <v>46.8</v>
      </c>
      <c r="F35" s="154">
        <v>12.3</v>
      </c>
      <c r="G35" s="155">
        <v>3100</v>
      </c>
      <c r="H35" s="148">
        <f t="shared" ref="H35:H41" si="4">G35+($D$33-G35)*I35</f>
        <v>3772</v>
      </c>
      <c r="I35" s="149">
        <v>0.6</v>
      </c>
      <c r="J35" s="148">
        <f t="shared" si="2"/>
        <v>277.19999999999982</v>
      </c>
      <c r="K35" s="149">
        <f t="shared" si="3"/>
        <v>0.88188976377952755</v>
      </c>
      <c r="L35" s="150" t="s">
        <v>174</v>
      </c>
      <c r="M35" s="174" t="s">
        <v>253</v>
      </c>
    </row>
    <row r="36" spans="1:13" ht="15" customHeight="1">
      <c r="A36" s="990"/>
      <c r="B36" s="152" t="s">
        <v>255</v>
      </c>
      <c r="C36" s="153" t="s">
        <v>256</v>
      </c>
      <c r="D36" s="167" t="s">
        <v>257</v>
      </c>
      <c r="E36" s="154">
        <v>67.7</v>
      </c>
      <c r="F36" s="154">
        <v>24.8</v>
      </c>
      <c r="G36" s="155">
        <v>3200</v>
      </c>
      <c r="H36" s="148">
        <f t="shared" si="4"/>
        <v>3812</v>
      </c>
      <c r="I36" s="149">
        <v>0.6</v>
      </c>
      <c r="J36" s="148">
        <f t="shared" si="2"/>
        <v>237.19999999999982</v>
      </c>
      <c r="K36" s="149">
        <f t="shared" si="3"/>
        <v>0.80314960629921262</v>
      </c>
      <c r="L36" s="150" t="s">
        <v>174</v>
      </c>
      <c r="M36" s="151" t="s">
        <v>175</v>
      </c>
    </row>
    <row r="37" spans="1:13" ht="15" customHeight="1">
      <c r="A37" s="990"/>
      <c r="B37" s="152" t="s">
        <v>258</v>
      </c>
      <c r="C37" s="153" t="s">
        <v>259</v>
      </c>
      <c r="D37" s="167">
        <v>3400</v>
      </c>
      <c r="E37" s="154">
        <v>76.099999999999994</v>
      </c>
      <c r="F37" s="154">
        <v>11.2</v>
      </c>
      <c r="G37" s="155">
        <v>3230</v>
      </c>
      <c r="H37" s="148">
        <f t="shared" si="4"/>
        <v>3824</v>
      </c>
      <c r="I37" s="149">
        <v>0.6</v>
      </c>
      <c r="J37" s="148">
        <f t="shared" si="2"/>
        <v>225.19999999999982</v>
      </c>
      <c r="K37" s="149">
        <f t="shared" si="3"/>
        <v>0.77952755905511806</v>
      </c>
      <c r="L37" s="150" t="s">
        <v>174</v>
      </c>
      <c r="M37" s="174" t="s">
        <v>253</v>
      </c>
    </row>
    <row r="38" spans="1:13" ht="15" customHeight="1">
      <c r="A38" s="990"/>
      <c r="B38" s="152" t="s">
        <v>260</v>
      </c>
      <c r="C38" s="153" t="s">
        <v>261</v>
      </c>
      <c r="D38" s="167">
        <v>3477</v>
      </c>
      <c r="E38" s="154">
        <v>25.8</v>
      </c>
      <c r="F38" s="154">
        <v>5.2</v>
      </c>
      <c r="G38" s="155">
        <v>3477</v>
      </c>
      <c r="H38" s="148">
        <f t="shared" si="4"/>
        <v>3922.8</v>
      </c>
      <c r="I38" s="149">
        <v>0.6</v>
      </c>
      <c r="J38" s="148">
        <f t="shared" si="2"/>
        <v>126.39999999999964</v>
      </c>
      <c r="K38" s="149">
        <f t="shared" si="3"/>
        <v>0.58503937007873985</v>
      </c>
      <c r="L38" s="150" t="s">
        <v>174</v>
      </c>
      <c r="M38" s="174" t="s">
        <v>253</v>
      </c>
    </row>
    <row r="39" spans="1:13" ht="15" customHeight="1">
      <c r="A39" s="990"/>
      <c r="B39" s="152" t="s">
        <v>263</v>
      </c>
      <c r="C39" s="153" t="s">
        <v>264</v>
      </c>
      <c r="D39" s="167" t="s">
        <v>265</v>
      </c>
      <c r="E39" s="154">
        <v>17.5</v>
      </c>
      <c r="F39" s="154">
        <v>5.8</v>
      </c>
      <c r="G39" s="182">
        <v>3490</v>
      </c>
      <c r="H39" s="148">
        <f t="shared" si="4"/>
        <v>3928</v>
      </c>
      <c r="I39" s="149">
        <v>0.6</v>
      </c>
      <c r="J39" s="148">
        <f t="shared" si="2"/>
        <v>121.19999999999982</v>
      </c>
      <c r="K39" s="149">
        <f t="shared" si="3"/>
        <v>0.57480314960629919</v>
      </c>
      <c r="L39" s="150" t="s">
        <v>174</v>
      </c>
      <c r="M39" s="174" t="s">
        <v>253</v>
      </c>
    </row>
    <row r="40" spans="1:13" ht="15" customHeight="1">
      <c r="A40" s="990"/>
      <c r="B40" s="152" t="s">
        <v>267</v>
      </c>
      <c r="C40" s="153" t="s">
        <v>268</v>
      </c>
      <c r="D40" s="167">
        <v>3610</v>
      </c>
      <c r="E40" s="154">
        <v>28.8</v>
      </c>
      <c r="F40" s="154">
        <v>6.6</v>
      </c>
      <c r="G40" s="155">
        <v>3610</v>
      </c>
      <c r="H40" s="148">
        <f t="shared" si="4"/>
        <v>3976</v>
      </c>
      <c r="I40" s="149">
        <v>0.6</v>
      </c>
      <c r="J40" s="148">
        <f t="shared" si="2"/>
        <v>73.199999999999818</v>
      </c>
      <c r="K40" s="149">
        <f t="shared" si="3"/>
        <v>0.48031496062992124</v>
      </c>
      <c r="L40" s="150" t="s">
        <v>174</v>
      </c>
      <c r="M40" s="174" t="s">
        <v>253</v>
      </c>
    </row>
    <row r="41" spans="1:13" ht="15" customHeight="1">
      <c r="A41" s="990"/>
      <c r="B41" s="152" t="s">
        <v>270</v>
      </c>
      <c r="C41" s="153" t="s">
        <v>271</v>
      </c>
      <c r="D41" s="167" t="s">
        <v>272</v>
      </c>
      <c r="E41" s="154">
        <v>0</v>
      </c>
      <c r="F41" s="154">
        <v>0</v>
      </c>
      <c r="G41" s="182">
        <v>3793</v>
      </c>
      <c r="H41" s="148">
        <f t="shared" si="4"/>
        <v>4049.2</v>
      </c>
      <c r="I41" s="149">
        <v>0.6</v>
      </c>
      <c r="J41" s="148">
        <f t="shared" si="2"/>
        <v>0</v>
      </c>
      <c r="K41" s="149">
        <f t="shared" si="3"/>
        <v>0.33622047244094522</v>
      </c>
      <c r="L41" s="150" t="s">
        <v>174</v>
      </c>
      <c r="M41" s="151" t="s">
        <v>185</v>
      </c>
    </row>
    <row r="42" spans="1:13" ht="15" customHeight="1">
      <c r="A42" s="991"/>
      <c r="B42" s="181"/>
      <c r="C42" s="158"/>
      <c r="D42" s="727"/>
      <c r="E42" s="183"/>
      <c r="F42" s="183"/>
      <c r="G42" s="160" t="s">
        <v>186</v>
      </c>
      <c r="H42" s="161">
        <f>MIN(H33:H41)</f>
        <v>3712</v>
      </c>
      <c r="I42" s="162"/>
      <c r="J42" s="161"/>
      <c r="K42" s="162"/>
      <c r="L42" s="179"/>
      <c r="M42" s="180"/>
    </row>
    <row r="43" spans="1:13" ht="15" customHeight="1">
      <c r="A43" s="989" t="s">
        <v>147</v>
      </c>
      <c r="B43" s="135" t="s">
        <v>167</v>
      </c>
      <c r="C43" s="135" t="s">
        <v>273</v>
      </c>
      <c r="D43" s="139">
        <v>4150</v>
      </c>
      <c r="E43" s="137" t="s">
        <v>169</v>
      </c>
      <c r="F43" s="138" t="s">
        <v>169</v>
      </c>
      <c r="G43" s="139" t="s">
        <v>169</v>
      </c>
      <c r="H43" s="139" t="s">
        <v>169</v>
      </c>
      <c r="I43" s="140"/>
      <c r="J43" s="139"/>
      <c r="K43" s="137" t="s">
        <v>169</v>
      </c>
      <c r="L43" s="168"/>
      <c r="M43" s="169"/>
    </row>
    <row r="44" spans="1:13" ht="15" customHeight="1">
      <c r="A44" s="990"/>
      <c r="B44" s="145" t="s">
        <v>275</v>
      </c>
      <c r="C44" s="145" t="s">
        <v>276</v>
      </c>
      <c r="D44" s="147" t="s">
        <v>277</v>
      </c>
      <c r="E44" s="146" t="s">
        <v>179</v>
      </c>
      <c r="F44" s="184" t="s">
        <v>179</v>
      </c>
      <c r="G44" s="147">
        <v>2710</v>
      </c>
      <c r="H44" s="148">
        <f>G44+($D$43-G44)*I44</f>
        <v>3574</v>
      </c>
      <c r="I44" s="149">
        <v>0.6</v>
      </c>
      <c r="J44" s="148">
        <f t="shared" ref="J44:J49" si="5">$H$49-H44</f>
        <v>424</v>
      </c>
      <c r="K44" s="149">
        <f t="shared" ref="K44:K49" si="6">($D$43-H44)/($D$43-$H$50)</f>
        <v>1</v>
      </c>
      <c r="L44" s="150" t="s">
        <v>174</v>
      </c>
      <c r="M44" s="174" t="s">
        <v>175</v>
      </c>
    </row>
    <row r="45" spans="1:13" ht="15" customHeight="1">
      <c r="A45" s="990"/>
      <c r="B45" s="152" t="s">
        <v>278</v>
      </c>
      <c r="C45" s="153" t="s">
        <v>279</v>
      </c>
      <c r="D45" s="167" t="s">
        <v>280</v>
      </c>
      <c r="E45" s="154">
        <v>19.3</v>
      </c>
      <c r="F45" s="154">
        <v>3.6</v>
      </c>
      <c r="G45" s="155">
        <v>2960</v>
      </c>
      <c r="H45" s="148">
        <f t="shared" ref="H45:H49" si="7">G45+($D$43-G45)*I45</f>
        <v>3674</v>
      </c>
      <c r="I45" s="149">
        <v>0.6</v>
      </c>
      <c r="J45" s="148">
        <f t="shared" si="5"/>
        <v>324</v>
      </c>
      <c r="K45" s="149">
        <f t="shared" si="6"/>
        <v>0.82638888888888884</v>
      </c>
      <c r="L45" s="150" t="s">
        <v>174</v>
      </c>
      <c r="M45" s="174" t="s">
        <v>281</v>
      </c>
    </row>
    <row r="46" spans="1:13" ht="15" customHeight="1">
      <c r="A46" s="990"/>
      <c r="B46" s="144" t="s">
        <v>282</v>
      </c>
      <c r="C46" s="145" t="s">
        <v>283</v>
      </c>
      <c r="D46" s="724" t="s">
        <v>284</v>
      </c>
      <c r="E46" s="146">
        <v>17.7</v>
      </c>
      <c r="F46" s="185">
        <v>2.5</v>
      </c>
      <c r="G46" s="147">
        <v>3120</v>
      </c>
      <c r="H46" s="148">
        <f t="shared" si="7"/>
        <v>3738</v>
      </c>
      <c r="I46" s="149">
        <v>0.6</v>
      </c>
      <c r="J46" s="148">
        <f t="shared" si="5"/>
        <v>260</v>
      </c>
      <c r="K46" s="149">
        <f t="shared" si="6"/>
        <v>0.71527777777777779</v>
      </c>
      <c r="L46" s="150" t="s">
        <v>174</v>
      </c>
      <c r="M46" s="151" t="s">
        <v>243</v>
      </c>
    </row>
    <row r="47" spans="1:13" ht="15" customHeight="1">
      <c r="A47" s="990"/>
      <c r="B47" s="144" t="s">
        <v>286</v>
      </c>
      <c r="C47" s="145" t="s">
        <v>287</v>
      </c>
      <c r="D47" s="724" t="s">
        <v>288</v>
      </c>
      <c r="E47" s="146">
        <v>17.440000000000001</v>
      </c>
      <c r="F47" s="185">
        <v>4.2</v>
      </c>
      <c r="G47" s="147">
        <v>3180</v>
      </c>
      <c r="H47" s="148">
        <f t="shared" si="7"/>
        <v>3762</v>
      </c>
      <c r="I47" s="149">
        <v>0.6</v>
      </c>
      <c r="J47" s="148">
        <f t="shared" si="5"/>
        <v>236</v>
      </c>
      <c r="K47" s="149">
        <f t="shared" si="6"/>
        <v>0.67361111111111116</v>
      </c>
      <c r="L47" s="150" t="s">
        <v>174</v>
      </c>
      <c r="M47" s="174" t="s">
        <v>281</v>
      </c>
    </row>
    <row r="48" spans="1:13" ht="15" customHeight="1">
      <c r="A48" s="990"/>
      <c r="B48" s="144" t="s">
        <v>289</v>
      </c>
      <c r="C48" s="176" t="s">
        <v>290</v>
      </c>
      <c r="D48" s="172" t="s">
        <v>291</v>
      </c>
      <c r="E48" s="146">
        <v>19.600000000000001</v>
      </c>
      <c r="F48" s="186">
        <v>5.4</v>
      </c>
      <c r="G48" s="147">
        <v>3520</v>
      </c>
      <c r="H48" s="148">
        <f t="shared" si="7"/>
        <v>3898</v>
      </c>
      <c r="I48" s="149">
        <v>0.6</v>
      </c>
      <c r="J48" s="148">
        <f t="shared" si="5"/>
        <v>100</v>
      </c>
      <c r="K48" s="149">
        <f t="shared" si="6"/>
        <v>0.4375</v>
      </c>
      <c r="L48" s="150" t="s">
        <v>174</v>
      </c>
      <c r="M48" s="174" t="s">
        <v>292</v>
      </c>
    </row>
    <row r="49" spans="1:13" ht="15" customHeight="1">
      <c r="A49" s="990"/>
      <c r="B49" s="144" t="s">
        <v>296</v>
      </c>
      <c r="C49" s="145" t="s">
        <v>297</v>
      </c>
      <c r="D49" s="724" t="s">
        <v>298</v>
      </c>
      <c r="E49" s="146">
        <v>0</v>
      </c>
      <c r="F49" s="185">
        <v>0</v>
      </c>
      <c r="G49" s="147">
        <v>3770</v>
      </c>
      <c r="H49" s="148">
        <f t="shared" si="7"/>
        <v>3998</v>
      </c>
      <c r="I49" s="149">
        <v>0.6</v>
      </c>
      <c r="J49" s="148">
        <f t="shared" si="5"/>
        <v>0</v>
      </c>
      <c r="K49" s="149">
        <f t="shared" si="6"/>
        <v>0.2638888888888889</v>
      </c>
      <c r="L49" s="150" t="s">
        <v>174</v>
      </c>
      <c r="M49" s="151" t="s">
        <v>185</v>
      </c>
    </row>
    <row r="50" spans="1:13" ht="15" customHeight="1">
      <c r="A50" s="991"/>
      <c r="B50" s="157"/>
      <c r="C50" s="158"/>
      <c r="D50" s="726"/>
      <c r="E50" s="159"/>
      <c r="F50" s="159"/>
      <c r="G50" s="160" t="s">
        <v>186</v>
      </c>
      <c r="H50" s="161">
        <f>MIN(H44:H49)</f>
        <v>3574</v>
      </c>
      <c r="I50" s="162"/>
      <c r="J50" s="161"/>
      <c r="K50" s="162"/>
      <c r="L50" s="179"/>
      <c r="M50" s="180"/>
    </row>
    <row r="51" spans="1:13" ht="15" customHeight="1">
      <c r="A51" s="989" t="s">
        <v>301</v>
      </c>
      <c r="B51" s="187" t="s">
        <v>167</v>
      </c>
      <c r="C51" s="135" t="s">
        <v>302</v>
      </c>
      <c r="D51" s="728">
        <v>3765</v>
      </c>
      <c r="E51" s="137"/>
      <c r="F51" s="137"/>
      <c r="G51" s="188"/>
      <c r="H51" s="136"/>
      <c r="I51" s="189"/>
      <c r="J51" s="136"/>
      <c r="K51" s="189"/>
      <c r="L51" s="168"/>
      <c r="M51" s="169"/>
    </row>
    <row r="52" spans="1:13" ht="15" customHeight="1">
      <c r="A52" s="990"/>
      <c r="B52" s="190" t="s">
        <v>303</v>
      </c>
      <c r="C52" s="145" t="s">
        <v>304</v>
      </c>
      <c r="D52" s="147" t="s">
        <v>305</v>
      </c>
      <c r="E52" s="191">
        <v>52</v>
      </c>
      <c r="F52" s="191">
        <v>17.899999999999999</v>
      </c>
      <c r="G52" s="147">
        <v>2860</v>
      </c>
      <c r="H52" s="148">
        <f>G52+($D$51-G52)*I52</f>
        <v>3403</v>
      </c>
      <c r="I52" s="149">
        <v>0.6</v>
      </c>
      <c r="J52" s="148">
        <f>$H$53-H52</f>
        <v>305.59999999999991</v>
      </c>
      <c r="K52" s="149">
        <f>($D$51-H52)/($D$51-$H$54)</f>
        <v>1</v>
      </c>
      <c r="L52" s="150" t="s">
        <v>174</v>
      </c>
      <c r="M52" s="174" t="s">
        <v>300</v>
      </c>
    </row>
    <row r="53" spans="1:13" ht="15" customHeight="1">
      <c r="A53" s="990"/>
      <c r="B53" s="192" t="s">
        <v>306</v>
      </c>
      <c r="C53" s="145" t="s">
        <v>307</v>
      </c>
      <c r="D53" s="724" t="s">
        <v>308</v>
      </c>
      <c r="E53" s="146">
        <v>0</v>
      </c>
      <c r="F53" s="146">
        <v>0</v>
      </c>
      <c r="G53" s="147">
        <v>3624</v>
      </c>
      <c r="H53" s="148">
        <f>G53+($D$51-G53)*I53</f>
        <v>3708.6</v>
      </c>
      <c r="I53" s="149">
        <v>0.6</v>
      </c>
      <c r="J53" s="148">
        <f>$H$53-H53</f>
        <v>0</v>
      </c>
      <c r="K53" s="149">
        <f>($D$51-H53)/($D$51-$H$54)</f>
        <v>0.15580110497237595</v>
      </c>
      <c r="L53" s="150" t="s">
        <v>174</v>
      </c>
      <c r="M53" s="151" t="s">
        <v>185</v>
      </c>
    </row>
    <row r="54" spans="1:13" ht="15" customHeight="1">
      <c r="A54" s="991"/>
      <c r="B54" s="157"/>
      <c r="C54" s="158"/>
      <c r="D54" s="726"/>
      <c r="E54" s="159"/>
      <c r="F54" s="159"/>
      <c r="G54" s="160" t="s">
        <v>186</v>
      </c>
      <c r="H54" s="161">
        <f>MIN(H52:H53)</f>
        <v>3403</v>
      </c>
      <c r="I54" s="162"/>
      <c r="J54" s="161"/>
      <c r="K54" s="162"/>
      <c r="L54" s="179"/>
      <c r="M54" s="180"/>
    </row>
    <row r="55" spans="1:13" ht="15" customHeight="1">
      <c r="A55" s="989" t="s">
        <v>157</v>
      </c>
      <c r="B55" s="135" t="s">
        <v>167</v>
      </c>
      <c r="C55" s="135" t="s">
        <v>309</v>
      </c>
      <c r="D55" s="139">
        <v>6230</v>
      </c>
      <c r="E55" s="137" t="s">
        <v>169</v>
      </c>
      <c r="F55" s="138" t="s">
        <v>169</v>
      </c>
      <c r="G55" s="139" t="s">
        <v>169</v>
      </c>
      <c r="H55" s="139" t="s">
        <v>169</v>
      </c>
      <c r="I55" s="140"/>
      <c r="J55" s="139"/>
      <c r="K55" s="137" t="s">
        <v>169</v>
      </c>
      <c r="L55" s="168"/>
      <c r="M55" s="169"/>
    </row>
    <row r="56" spans="1:13" ht="15" customHeight="1">
      <c r="A56" s="990"/>
      <c r="B56" s="152" t="s">
        <v>310</v>
      </c>
      <c r="C56" s="153" t="s">
        <v>311</v>
      </c>
      <c r="D56" s="167" t="s">
        <v>312</v>
      </c>
      <c r="E56" s="154">
        <v>21.7</v>
      </c>
      <c r="F56" s="154">
        <v>7</v>
      </c>
      <c r="G56" s="155">
        <v>1880</v>
      </c>
      <c r="H56" s="148">
        <f>G56+($D$55-G56)*I56</f>
        <v>4490</v>
      </c>
      <c r="I56" s="149">
        <v>0.6</v>
      </c>
      <c r="J56" s="148">
        <f>$H$58-H56</f>
        <v>324.79999999999927</v>
      </c>
      <c r="K56" s="149">
        <f>($D$55-H56)/($D$55-$H$59)</f>
        <v>1</v>
      </c>
      <c r="L56" s="150" t="s">
        <v>174</v>
      </c>
      <c r="M56" s="151" t="s">
        <v>175</v>
      </c>
    </row>
    <row r="57" spans="1:13" ht="15" customHeight="1">
      <c r="A57" s="990"/>
      <c r="B57" s="152" t="s">
        <v>313</v>
      </c>
      <c r="C57" s="153" t="s">
        <v>314</v>
      </c>
      <c r="D57" s="167" t="s">
        <v>315</v>
      </c>
      <c r="E57" s="154">
        <v>16</v>
      </c>
      <c r="F57" s="154">
        <v>2.6</v>
      </c>
      <c r="G57" s="147">
        <v>1950</v>
      </c>
      <c r="H57" s="148">
        <f>G57+($D$55-G57)*I57</f>
        <v>4518</v>
      </c>
      <c r="I57" s="149">
        <v>0.6</v>
      </c>
      <c r="J57" s="148">
        <f>$H$58-H57</f>
        <v>296.79999999999927</v>
      </c>
      <c r="K57" s="149">
        <f>($D$55-H57)/($D$55-$H$59)</f>
        <v>0.98390804597701154</v>
      </c>
      <c r="L57" s="150" t="s">
        <v>174</v>
      </c>
      <c r="M57" s="151" t="s">
        <v>175</v>
      </c>
    </row>
    <row r="58" spans="1:13" ht="15" customHeight="1">
      <c r="A58" s="990"/>
      <c r="B58" s="152" t="s">
        <v>316</v>
      </c>
      <c r="C58" s="153" t="s">
        <v>317</v>
      </c>
      <c r="D58" s="167" t="s">
        <v>318</v>
      </c>
      <c r="E58" s="154">
        <v>0</v>
      </c>
      <c r="F58" s="154">
        <v>0</v>
      </c>
      <c r="G58" s="182">
        <v>2692</v>
      </c>
      <c r="H58" s="148">
        <f>G58+($D$55-G58)*I58</f>
        <v>4814.7999999999993</v>
      </c>
      <c r="I58" s="149">
        <v>0.6</v>
      </c>
      <c r="J58" s="148">
        <f>$H$58-H58</f>
        <v>0</v>
      </c>
      <c r="K58" s="149">
        <f>($D$55-H58)/($D$55-$H$59)</f>
        <v>0.8133333333333338</v>
      </c>
      <c r="L58" s="150" t="s">
        <v>174</v>
      </c>
      <c r="M58" s="151" t="s">
        <v>185</v>
      </c>
    </row>
    <row r="59" spans="1:13" ht="15" customHeight="1">
      <c r="A59" s="991"/>
      <c r="B59" s="193"/>
      <c r="C59" s="158"/>
      <c r="D59" s="726"/>
      <c r="E59" s="159"/>
      <c r="F59" s="159"/>
      <c r="G59" s="160" t="s">
        <v>186</v>
      </c>
      <c r="H59" s="161">
        <f>MIN(H56:H58)</f>
        <v>4490</v>
      </c>
      <c r="I59" s="162"/>
      <c r="J59" s="161"/>
      <c r="K59" s="162"/>
      <c r="L59" s="179"/>
      <c r="M59" s="180"/>
    </row>
    <row r="60" spans="1:13" ht="15" customHeight="1">
      <c r="A60" s="989" t="s">
        <v>159</v>
      </c>
      <c r="B60" s="135" t="s">
        <v>167</v>
      </c>
      <c r="C60" s="135" t="s">
        <v>319</v>
      </c>
      <c r="D60" s="139">
        <v>5470</v>
      </c>
      <c r="E60" s="137" t="s">
        <v>169</v>
      </c>
      <c r="F60" s="138" t="s">
        <v>169</v>
      </c>
      <c r="G60" s="139" t="s">
        <v>169</v>
      </c>
      <c r="H60" s="139" t="s">
        <v>169</v>
      </c>
      <c r="I60" s="140"/>
      <c r="J60" s="139"/>
      <c r="K60" s="137" t="s">
        <v>169</v>
      </c>
      <c r="L60" s="168"/>
      <c r="M60" s="169"/>
    </row>
    <row r="61" spans="1:13" ht="15" customHeight="1">
      <c r="A61" s="990"/>
      <c r="B61" s="145" t="s">
        <v>320</v>
      </c>
      <c r="C61" s="145" t="s">
        <v>321</v>
      </c>
      <c r="D61" s="147" t="s">
        <v>322</v>
      </c>
      <c r="E61" s="146" t="s">
        <v>179</v>
      </c>
      <c r="F61" s="184" t="s">
        <v>179</v>
      </c>
      <c r="G61" s="147">
        <v>1655</v>
      </c>
      <c r="H61" s="148">
        <f>G61+($D$60-G61)*I61</f>
        <v>3944</v>
      </c>
      <c r="I61" s="149">
        <v>0.6</v>
      </c>
      <c r="J61" s="148">
        <f>$H$63-H61</f>
        <v>620.39999999999964</v>
      </c>
      <c r="K61" s="149">
        <f>($D$60-H61)/($D$60-$H$64)</f>
        <v>1</v>
      </c>
      <c r="L61" s="150" t="s">
        <v>174</v>
      </c>
      <c r="M61" s="174" t="s">
        <v>175</v>
      </c>
    </row>
    <row r="62" spans="1:13" ht="15" customHeight="1">
      <c r="A62" s="990"/>
      <c r="B62" s="152" t="s">
        <v>323</v>
      </c>
      <c r="C62" s="153" t="s">
        <v>324</v>
      </c>
      <c r="D62" s="167" t="s">
        <v>325</v>
      </c>
      <c r="E62" s="154">
        <v>17.7</v>
      </c>
      <c r="F62" s="154">
        <v>5.9</v>
      </c>
      <c r="G62" s="155">
        <v>1720</v>
      </c>
      <c r="H62" s="148">
        <f t="shared" ref="H62:H63" si="8">G62+($D$60-G62)*I62</f>
        <v>3970</v>
      </c>
      <c r="I62" s="149">
        <v>0.6</v>
      </c>
      <c r="J62" s="148">
        <f>$H$63-H62</f>
        <v>594.39999999999964</v>
      </c>
      <c r="K62" s="149">
        <f>($D$60-H62)/($D$60-$H$64)</f>
        <v>0.98296199213630409</v>
      </c>
      <c r="L62" s="150" t="s">
        <v>174</v>
      </c>
      <c r="M62" s="174" t="s">
        <v>242</v>
      </c>
    </row>
    <row r="63" spans="1:13" ht="15" customHeight="1">
      <c r="A63" s="990"/>
      <c r="B63" s="152" t="s">
        <v>326</v>
      </c>
      <c r="C63" s="153" t="s">
        <v>327</v>
      </c>
      <c r="D63" s="167" t="s">
        <v>328</v>
      </c>
      <c r="E63" s="154">
        <v>0</v>
      </c>
      <c r="F63" s="154">
        <v>0</v>
      </c>
      <c r="G63" s="182">
        <v>3206</v>
      </c>
      <c r="H63" s="148">
        <f t="shared" si="8"/>
        <v>4564.3999999999996</v>
      </c>
      <c r="I63" s="149">
        <v>0.6</v>
      </c>
      <c r="J63" s="148">
        <f>$H$63-H63</f>
        <v>0</v>
      </c>
      <c r="K63" s="149">
        <f>($D$60-H63)/($D$60-$H$64)</f>
        <v>0.59344692005242483</v>
      </c>
      <c r="L63" s="150" t="s">
        <v>174</v>
      </c>
      <c r="M63" s="151" t="s">
        <v>185</v>
      </c>
    </row>
    <row r="64" spans="1:13" ht="15" customHeight="1">
      <c r="A64" s="991"/>
      <c r="B64" s="193"/>
      <c r="C64" s="158"/>
      <c r="D64" s="727"/>
      <c r="E64" s="159"/>
      <c r="F64" s="159"/>
      <c r="G64" s="160" t="s">
        <v>186</v>
      </c>
      <c r="H64" s="161">
        <f>MIN(H61:H63)</f>
        <v>3944</v>
      </c>
      <c r="I64" s="162"/>
      <c r="J64" s="161"/>
      <c r="K64" s="162"/>
      <c r="L64" s="179"/>
      <c r="M64" s="180"/>
    </row>
    <row r="65" spans="1:13" ht="15" customHeight="1">
      <c r="A65" s="989" t="s">
        <v>329</v>
      </c>
      <c r="B65" s="135" t="s">
        <v>167</v>
      </c>
      <c r="C65" s="194" t="s">
        <v>330</v>
      </c>
      <c r="D65" s="204">
        <v>5330</v>
      </c>
      <c r="E65" s="137"/>
      <c r="F65" s="137"/>
      <c r="G65" s="188"/>
      <c r="H65" s="136"/>
      <c r="I65" s="189"/>
      <c r="J65" s="136"/>
      <c r="K65" s="189"/>
      <c r="L65" s="168"/>
      <c r="M65" s="169"/>
    </row>
    <row r="66" spans="1:13" ht="15" customHeight="1">
      <c r="A66" s="990"/>
      <c r="B66" s="152" t="s">
        <v>331</v>
      </c>
      <c r="C66" s="145" t="s">
        <v>332</v>
      </c>
      <c r="D66" s="167" t="s">
        <v>333</v>
      </c>
      <c r="E66" s="154">
        <v>145.30000000000001</v>
      </c>
      <c r="F66" s="154">
        <v>39.299999999999997</v>
      </c>
      <c r="G66" s="147">
        <v>2500</v>
      </c>
      <c r="H66" s="148">
        <f>G66+($D$65-G66)*I66</f>
        <v>4198</v>
      </c>
      <c r="I66" s="149">
        <v>0.6</v>
      </c>
      <c r="J66" s="148">
        <f>$H$69-H66</f>
        <v>160.39999999999964</v>
      </c>
      <c r="K66" s="149">
        <f>($D$65-H66)/($D$65-$H$70)</f>
        <v>1</v>
      </c>
      <c r="L66" s="150" t="s">
        <v>174</v>
      </c>
      <c r="M66" s="174" t="s">
        <v>262</v>
      </c>
    </row>
    <row r="67" spans="1:13" ht="15" customHeight="1">
      <c r="A67" s="990"/>
      <c r="B67" s="152" t="s">
        <v>334</v>
      </c>
      <c r="C67" s="145" t="s">
        <v>335</v>
      </c>
      <c r="D67" s="167" t="s">
        <v>336</v>
      </c>
      <c r="E67" s="154">
        <v>16.399999999999999</v>
      </c>
      <c r="F67" s="154">
        <v>6.4</v>
      </c>
      <c r="G67" s="147">
        <v>2550</v>
      </c>
      <c r="H67" s="148">
        <f t="shared" ref="H67:H69" si="9">G67+($D$65-G67)*I67</f>
        <v>4218</v>
      </c>
      <c r="I67" s="149">
        <v>0.6</v>
      </c>
      <c r="J67" s="148">
        <f>$H$69-H67</f>
        <v>140.39999999999964</v>
      </c>
      <c r="K67" s="149">
        <f>($D$65-H67)/($D$65-$H$70)</f>
        <v>0.98233215547703179</v>
      </c>
      <c r="L67" s="150" t="s">
        <v>174</v>
      </c>
      <c r="M67" s="174" t="s">
        <v>262</v>
      </c>
    </row>
    <row r="68" spans="1:13" ht="15" customHeight="1">
      <c r="A68" s="990"/>
      <c r="B68" s="152" t="s">
        <v>337</v>
      </c>
      <c r="C68" s="145" t="s">
        <v>338</v>
      </c>
      <c r="D68" s="167" t="s">
        <v>339</v>
      </c>
      <c r="E68" s="154">
        <v>31.8</v>
      </c>
      <c r="F68" s="154">
        <v>9.4</v>
      </c>
      <c r="G68" s="147">
        <v>2600</v>
      </c>
      <c r="H68" s="148">
        <f t="shared" si="9"/>
        <v>4238</v>
      </c>
      <c r="I68" s="149">
        <v>0.6</v>
      </c>
      <c r="J68" s="148">
        <f>$H$69-H68</f>
        <v>120.39999999999964</v>
      </c>
      <c r="K68" s="149">
        <f>($D$65-H68)/($D$65-$H$70)</f>
        <v>0.96466431095406358</v>
      </c>
      <c r="L68" s="150" t="s">
        <v>174</v>
      </c>
      <c r="M68" s="174" t="s">
        <v>262</v>
      </c>
    </row>
    <row r="69" spans="1:13" ht="15" customHeight="1">
      <c r="A69" s="990"/>
      <c r="B69" s="144" t="s">
        <v>340</v>
      </c>
      <c r="C69" s="145" t="s">
        <v>341</v>
      </c>
      <c r="D69" s="725" t="s">
        <v>342</v>
      </c>
      <c r="E69" s="146">
        <v>0</v>
      </c>
      <c r="F69" s="146">
        <v>0</v>
      </c>
      <c r="G69" s="147">
        <v>2901</v>
      </c>
      <c r="H69" s="148">
        <f t="shared" si="9"/>
        <v>4358.3999999999996</v>
      </c>
      <c r="I69" s="149">
        <v>0.6</v>
      </c>
      <c r="J69" s="148">
        <f>$H$69-H69</f>
        <v>0</v>
      </c>
      <c r="K69" s="149">
        <f>($D$65-H69)/($D$65-$H$70)</f>
        <v>0.8583038869257954</v>
      </c>
      <c r="L69" s="150" t="s">
        <v>174</v>
      </c>
      <c r="M69" s="151" t="s">
        <v>185</v>
      </c>
    </row>
    <row r="70" spans="1:13" ht="15" customHeight="1">
      <c r="A70" s="991"/>
      <c r="B70" s="193"/>
      <c r="C70" s="158"/>
      <c r="D70" s="727"/>
      <c r="E70" s="159"/>
      <c r="F70" s="159"/>
      <c r="G70" s="160" t="s">
        <v>186</v>
      </c>
      <c r="H70" s="161">
        <f>MIN(H66:H69)</f>
        <v>4198</v>
      </c>
      <c r="I70" s="162"/>
      <c r="J70" s="161"/>
      <c r="K70" s="162"/>
      <c r="L70" s="179"/>
      <c r="M70" s="180"/>
    </row>
    <row r="71" spans="1:13" ht="15" customHeight="1">
      <c r="A71" s="989" t="s">
        <v>156</v>
      </c>
      <c r="B71" s="135" t="s">
        <v>167</v>
      </c>
      <c r="C71" s="135" t="s">
        <v>343</v>
      </c>
      <c r="D71" s="139">
        <v>4470</v>
      </c>
      <c r="E71" s="137" t="s">
        <v>169</v>
      </c>
      <c r="F71" s="138" t="s">
        <v>169</v>
      </c>
      <c r="G71" s="139" t="s">
        <v>169</v>
      </c>
      <c r="H71" s="139" t="s">
        <v>169</v>
      </c>
      <c r="I71" s="140"/>
      <c r="J71" s="139"/>
      <c r="K71" s="137" t="s">
        <v>169</v>
      </c>
      <c r="L71" s="168"/>
      <c r="M71" s="169"/>
    </row>
    <row r="72" spans="1:13" ht="15" customHeight="1">
      <c r="A72" s="990"/>
      <c r="B72" s="152" t="s">
        <v>344</v>
      </c>
      <c r="C72" s="153" t="s">
        <v>345</v>
      </c>
      <c r="D72" s="167" t="s">
        <v>346</v>
      </c>
      <c r="E72" s="154" t="s">
        <v>179</v>
      </c>
      <c r="F72" s="154" t="s">
        <v>179</v>
      </c>
      <c r="G72" s="155">
        <v>2490</v>
      </c>
      <c r="H72" s="148">
        <f>G72+($D$71-G72)*I72</f>
        <v>3678</v>
      </c>
      <c r="I72" s="149">
        <v>0.6</v>
      </c>
      <c r="J72" s="148">
        <f>$H$76-H72</f>
        <v>505.60000000000036</v>
      </c>
      <c r="K72" s="149">
        <f>($D$71-H72)/($D$71-$H$77)</f>
        <v>1</v>
      </c>
      <c r="L72" s="150" t="s">
        <v>174</v>
      </c>
      <c r="M72" s="151" t="s">
        <v>175</v>
      </c>
    </row>
    <row r="73" spans="1:13" ht="15" customHeight="1">
      <c r="A73" s="990"/>
      <c r="B73" s="152" t="s">
        <v>347</v>
      </c>
      <c r="C73" s="153" t="s">
        <v>348</v>
      </c>
      <c r="D73" s="167" t="s">
        <v>349</v>
      </c>
      <c r="E73" s="154">
        <v>22.2</v>
      </c>
      <c r="F73" s="154">
        <v>3.7</v>
      </c>
      <c r="G73" s="147">
        <v>2600</v>
      </c>
      <c r="H73" s="148">
        <f t="shared" ref="H73:H76" si="10">G73+($D$71-G73)*I73</f>
        <v>3722</v>
      </c>
      <c r="I73" s="149">
        <v>0.6</v>
      </c>
      <c r="J73" s="148">
        <f>$H$76-H73</f>
        <v>461.60000000000036</v>
      </c>
      <c r="K73" s="149">
        <f>($D$71-H73)/($D$71-$H$77)</f>
        <v>0.94444444444444442</v>
      </c>
      <c r="L73" s="150" t="s">
        <v>174</v>
      </c>
      <c r="M73" s="151" t="s">
        <v>175</v>
      </c>
    </row>
    <row r="74" spans="1:13" ht="15" customHeight="1">
      <c r="A74" s="990"/>
      <c r="B74" s="152" t="s">
        <v>350</v>
      </c>
      <c r="C74" s="153" t="s">
        <v>351</v>
      </c>
      <c r="D74" s="167" t="s">
        <v>352</v>
      </c>
      <c r="E74" s="154">
        <v>15.4</v>
      </c>
      <c r="F74" s="154">
        <v>2.5</v>
      </c>
      <c r="G74" s="147">
        <v>3525</v>
      </c>
      <c r="H74" s="148">
        <f t="shared" si="10"/>
        <v>4092</v>
      </c>
      <c r="I74" s="149">
        <v>0.6</v>
      </c>
      <c r="J74" s="148">
        <f>$H$76-H74</f>
        <v>91.600000000000364</v>
      </c>
      <c r="K74" s="149">
        <f>($D$71-H74)/($D$71-$H$77)</f>
        <v>0.47727272727272729</v>
      </c>
      <c r="L74" s="150" t="s">
        <v>174</v>
      </c>
      <c r="M74" s="151" t="s">
        <v>175</v>
      </c>
    </row>
    <row r="75" spans="1:13" ht="15" customHeight="1">
      <c r="A75" s="990"/>
      <c r="B75" s="152" t="s">
        <v>353</v>
      </c>
      <c r="C75" s="153" t="s">
        <v>354</v>
      </c>
      <c r="D75" s="167" t="s">
        <v>355</v>
      </c>
      <c r="E75" s="154">
        <v>0.3</v>
      </c>
      <c r="F75" s="154">
        <v>0.1</v>
      </c>
      <c r="G75" s="182">
        <v>3560</v>
      </c>
      <c r="H75" s="148">
        <f t="shared" si="10"/>
        <v>4106</v>
      </c>
      <c r="I75" s="149">
        <v>0.6</v>
      </c>
      <c r="J75" s="148">
        <f>$H$76-H75</f>
        <v>77.600000000000364</v>
      </c>
      <c r="K75" s="149">
        <f>($D$71-H75)/($D$71-$H$77)</f>
        <v>0.45959595959595961</v>
      </c>
      <c r="L75" s="150" t="s">
        <v>174</v>
      </c>
      <c r="M75" s="151" t="s">
        <v>175</v>
      </c>
    </row>
    <row r="76" spans="1:13" ht="15" customHeight="1">
      <c r="A76" s="990"/>
      <c r="B76" s="152" t="s">
        <v>356</v>
      </c>
      <c r="C76" s="153" t="s">
        <v>357</v>
      </c>
      <c r="D76" s="167" t="s">
        <v>358</v>
      </c>
      <c r="E76" s="154">
        <v>0</v>
      </c>
      <c r="F76" s="154">
        <v>0</v>
      </c>
      <c r="G76" s="182">
        <v>3754</v>
      </c>
      <c r="H76" s="148">
        <f t="shared" si="10"/>
        <v>4183.6000000000004</v>
      </c>
      <c r="I76" s="149">
        <v>0.6</v>
      </c>
      <c r="J76" s="148">
        <f>$H$76-H76</f>
        <v>0</v>
      </c>
      <c r="K76" s="149">
        <f>($D$71-H76)/($D$71-$H$77)</f>
        <v>0.36161616161616117</v>
      </c>
      <c r="L76" s="150" t="s">
        <v>174</v>
      </c>
      <c r="M76" s="151" t="s">
        <v>185</v>
      </c>
    </row>
    <row r="77" spans="1:13" ht="15" customHeight="1">
      <c r="A77" s="991"/>
      <c r="B77" s="181"/>
      <c r="C77" s="196"/>
      <c r="D77" s="733"/>
      <c r="E77" s="183"/>
      <c r="F77" s="183"/>
      <c r="G77" s="160" t="s">
        <v>186</v>
      </c>
      <c r="H77" s="161">
        <f>MIN(H72:H75)</f>
        <v>3678</v>
      </c>
      <c r="I77" s="162"/>
      <c r="J77" s="161"/>
      <c r="K77" s="181"/>
      <c r="L77" s="179"/>
      <c r="M77" s="180"/>
    </row>
    <row r="78" spans="1:13" ht="15" customHeight="1">
      <c r="A78" s="989" t="s">
        <v>359</v>
      </c>
      <c r="B78" s="135" t="s">
        <v>167</v>
      </c>
      <c r="C78" s="135" t="s">
        <v>360</v>
      </c>
      <c r="D78" s="139">
        <v>4180</v>
      </c>
      <c r="E78" s="137" t="s">
        <v>169</v>
      </c>
      <c r="F78" s="138" t="s">
        <v>169</v>
      </c>
      <c r="G78" s="139" t="s">
        <v>169</v>
      </c>
      <c r="H78" s="139" t="s">
        <v>169</v>
      </c>
      <c r="I78" s="140"/>
      <c r="J78" s="139"/>
      <c r="K78" s="137" t="s">
        <v>169</v>
      </c>
      <c r="L78" s="168"/>
      <c r="M78" s="169"/>
    </row>
    <row r="79" spans="1:13" ht="15" customHeight="1">
      <c r="A79" s="990"/>
      <c r="B79" s="152" t="s">
        <v>361</v>
      </c>
      <c r="C79" s="153" t="s">
        <v>362</v>
      </c>
      <c r="D79" s="167">
        <v>3419</v>
      </c>
      <c r="E79" s="154">
        <v>89.5</v>
      </c>
      <c r="F79" s="154">
        <v>17.8</v>
      </c>
      <c r="G79" s="182">
        <v>3250</v>
      </c>
      <c r="H79" s="148">
        <f>G79+($D$78-G79)*I79</f>
        <v>3808</v>
      </c>
      <c r="I79" s="149">
        <v>0.6</v>
      </c>
      <c r="J79" s="148">
        <f t="shared" ref="J79:J84" si="11">$H$84-H79</f>
        <v>260</v>
      </c>
      <c r="K79" s="149">
        <f t="shared" ref="K79:K84" si="12">($D$78-H79)/($D$78-$H$85)</f>
        <v>1</v>
      </c>
      <c r="L79" s="150" t="s">
        <v>174</v>
      </c>
      <c r="M79" s="174" t="s">
        <v>210</v>
      </c>
    </row>
    <row r="80" spans="1:13" ht="15" customHeight="1">
      <c r="A80" s="990"/>
      <c r="B80" s="152" t="s">
        <v>363</v>
      </c>
      <c r="C80" s="153" t="s">
        <v>364</v>
      </c>
      <c r="D80" s="167">
        <v>3501</v>
      </c>
      <c r="E80" s="154">
        <v>25.7</v>
      </c>
      <c r="F80" s="154">
        <v>8.1999999999999993</v>
      </c>
      <c r="G80" s="182">
        <v>3290</v>
      </c>
      <c r="H80" s="148">
        <f t="shared" ref="H80:H84" si="13">G80+($D$78-G80)*I80</f>
        <v>3824</v>
      </c>
      <c r="I80" s="149">
        <v>0.6</v>
      </c>
      <c r="J80" s="148">
        <f t="shared" si="11"/>
        <v>244</v>
      </c>
      <c r="K80" s="149">
        <f t="shared" si="12"/>
        <v>0.956989247311828</v>
      </c>
      <c r="L80" s="150" t="s">
        <v>174</v>
      </c>
      <c r="M80" s="174" t="s">
        <v>210</v>
      </c>
    </row>
    <row r="81" spans="1:13" ht="15" customHeight="1">
      <c r="A81" s="990"/>
      <c r="B81" s="152" t="s">
        <v>365</v>
      </c>
      <c r="C81" s="153" t="s">
        <v>366</v>
      </c>
      <c r="D81" s="167">
        <v>3432</v>
      </c>
      <c r="E81" s="154">
        <v>20.8</v>
      </c>
      <c r="F81" s="154">
        <v>3</v>
      </c>
      <c r="G81" s="147">
        <v>3432</v>
      </c>
      <c r="H81" s="148">
        <f t="shared" si="13"/>
        <v>3880.8</v>
      </c>
      <c r="I81" s="149">
        <v>0.6</v>
      </c>
      <c r="J81" s="148">
        <f t="shared" si="11"/>
        <v>187.19999999999982</v>
      </c>
      <c r="K81" s="149">
        <f t="shared" si="12"/>
        <v>0.80430107526881667</v>
      </c>
      <c r="L81" s="150" t="s">
        <v>174</v>
      </c>
      <c r="M81" s="151" t="s">
        <v>175</v>
      </c>
    </row>
    <row r="82" spans="1:13" ht="15" customHeight="1">
      <c r="A82" s="990"/>
      <c r="B82" s="152" t="s">
        <v>367</v>
      </c>
      <c r="C82" s="153" t="s">
        <v>368</v>
      </c>
      <c r="D82" s="167" t="s">
        <v>369</v>
      </c>
      <c r="E82" s="154">
        <v>16.600000000000001</v>
      </c>
      <c r="F82" s="154">
        <v>3.1</v>
      </c>
      <c r="G82" s="155">
        <v>3770</v>
      </c>
      <c r="H82" s="148">
        <f t="shared" si="13"/>
        <v>4016</v>
      </c>
      <c r="I82" s="149">
        <v>0.6</v>
      </c>
      <c r="J82" s="148">
        <f t="shared" si="11"/>
        <v>52</v>
      </c>
      <c r="K82" s="149">
        <f t="shared" si="12"/>
        <v>0.44086021505376344</v>
      </c>
      <c r="L82" s="150" t="s">
        <v>174</v>
      </c>
      <c r="M82" s="151" t="s">
        <v>175</v>
      </c>
    </row>
    <row r="83" spans="1:13" ht="15" customHeight="1">
      <c r="A83" s="990"/>
      <c r="B83" s="152" t="s">
        <v>370</v>
      </c>
      <c r="C83" s="153" t="s">
        <v>371</v>
      </c>
      <c r="D83" s="167" t="s">
        <v>372</v>
      </c>
      <c r="E83" s="154">
        <v>0.4</v>
      </c>
      <c r="F83" s="154">
        <v>0.2</v>
      </c>
      <c r="G83" s="147">
        <v>3780</v>
      </c>
      <c r="H83" s="148">
        <f t="shared" si="13"/>
        <v>4020</v>
      </c>
      <c r="I83" s="149">
        <v>0.6</v>
      </c>
      <c r="J83" s="148">
        <f t="shared" si="11"/>
        <v>48</v>
      </c>
      <c r="K83" s="149">
        <f t="shared" si="12"/>
        <v>0.43010752688172044</v>
      </c>
      <c r="L83" s="150" t="s">
        <v>174</v>
      </c>
      <c r="M83" s="151" t="s">
        <v>175</v>
      </c>
    </row>
    <row r="84" spans="1:13" ht="15" customHeight="1">
      <c r="A84" s="990"/>
      <c r="B84" s="152" t="s">
        <v>373</v>
      </c>
      <c r="C84" s="153" t="s">
        <v>374</v>
      </c>
      <c r="D84" s="167" t="s">
        <v>375</v>
      </c>
      <c r="E84" s="154">
        <v>0</v>
      </c>
      <c r="F84" s="154">
        <v>0</v>
      </c>
      <c r="G84" s="182">
        <v>3900</v>
      </c>
      <c r="H84" s="148">
        <f t="shared" si="13"/>
        <v>4068</v>
      </c>
      <c r="I84" s="149">
        <v>0.6</v>
      </c>
      <c r="J84" s="148">
        <f t="shared" si="11"/>
        <v>0</v>
      </c>
      <c r="K84" s="149">
        <f t="shared" si="12"/>
        <v>0.30107526881720431</v>
      </c>
      <c r="L84" s="150" t="s">
        <v>174</v>
      </c>
      <c r="M84" s="151" t="s">
        <v>185</v>
      </c>
    </row>
    <row r="85" spans="1:13" ht="15" customHeight="1">
      <c r="A85" s="991"/>
      <c r="B85" s="157"/>
      <c r="C85" s="158"/>
      <c r="D85" s="726"/>
      <c r="E85" s="159"/>
      <c r="F85" s="159"/>
      <c r="G85" s="160" t="s">
        <v>186</v>
      </c>
      <c r="H85" s="161">
        <f>MIN(H79:H83)</f>
        <v>3808</v>
      </c>
      <c r="I85" s="162"/>
      <c r="J85" s="161"/>
      <c r="K85" s="162"/>
      <c r="L85" s="179"/>
      <c r="M85" s="180"/>
    </row>
    <row r="86" spans="1:13" ht="15" customHeight="1">
      <c r="A86" s="989" t="s">
        <v>158</v>
      </c>
      <c r="B86" s="135" t="s">
        <v>167</v>
      </c>
      <c r="C86" s="135" t="s">
        <v>376</v>
      </c>
      <c r="D86" s="139">
        <v>4400</v>
      </c>
      <c r="E86" s="137" t="s">
        <v>169</v>
      </c>
      <c r="F86" s="138" t="s">
        <v>169</v>
      </c>
      <c r="G86" s="139" t="s">
        <v>169</v>
      </c>
      <c r="H86" s="139" t="s">
        <v>169</v>
      </c>
      <c r="I86" s="140"/>
      <c r="J86" s="139"/>
      <c r="K86" s="137" t="s">
        <v>169</v>
      </c>
      <c r="L86" s="168"/>
      <c r="M86" s="169"/>
    </row>
    <row r="87" spans="1:13" ht="15" customHeight="1">
      <c r="A87" s="990"/>
      <c r="B87" s="152" t="s">
        <v>361</v>
      </c>
      <c r="C87" s="153" t="s">
        <v>362</v>
      </c>
      <c r="D87" s="167">
        <v>3419</v>
      </c>
      <c r="E87" s="154">
        <v>89.5</v>
      </c>
      <c r="F87" s="154">
        <v>17.8</v>
      </c>
      <c r="G87" s="182">
        <v>3250</v>
      </c>
      <c r="H87" s="148">
        <f>G87+($D$86-G87)*I87</f>
        <v>3940</v>
      </c>
      <c r="I87" s="149">
        <v>0.6</v>
      </c>
      <c r="J87" s="148">
        <f t="shared" ref="J87:J92" si="14">$H$92-H87</f>
        <v>214</v>
      </c>
      <c r="K87" s="149">
        <f t="shared" ref="K87:K92" si="15">($D$86-H87)/($D$86-$H$93)</f>
        <v>1</v>
      </c>
      <c r="L87" s="150" t="s">
        <v>174</v>
      </c>
      <c r="M87" s="174" t="s">
        <v>210</v>
      </c>
    </row>
    <row r="88" spans="1:13" ht="15" customHeight="1">
      <c r="A88" s="990"/>
      <c r="B88" s="152" t="s">
        <v>363</v>
      </c>
      <c r="C88" s="153" t="s">
        <v>364</v>
      </c>
      <c r="D88" s="167">
        <v>3501</v>
      </c>
      <c r="E88" s="154">
        <v>25.7</v>
      </c>
      <c r="F88" s="154">
        <v>8.1999999999999993</v>
      </c>
      <c r="G88" s="182">
        <v>3290</v>
      </c>
      <c r="H88" s="148">
        <f t="shared" ref="H88:H92" si="16">G88+($D$86-G88)*I88</f>
        <v>3956</v>
      </c>
      <c r="I88" s="149">
        <v>0.6</v>
      </c>
      <c r="J88" s="148">
        <f t="shared" si="14"/>
        <v>198</v>
      </c>
      <c r="K88" s="149">
        <f t="shared" si="15"/>
        <v>0.9652173913043478</v>
      </c>
      <c r="L88" s="150" t="s">
        <v>174</v>
      </c>
      <c r="M88" s="174" t="s">
        <v>210</v>
      </c>
    </row>
    <row r="89" spans="1:13" ht="15" customHeight="1">
      <c r="A89" s="990"/>
      <c r="B89" s="152" t="s">
        <v>365</v>
      </c>
      <c r="C89" s="153" t="s">
        <v>366</v>
      </c>
      <c r="D89" s="167">
        <v>3432</v>
      </c>
      <c r="E89" s="154">
        <v>20.8</v>
      </c>
      <c r="F89" s="154">
        <v>3</v>
      </c>
      <c r="G89" s="147">
        <v>3432</v>
      </c>
      <c r="H89" s="148">
        <f t="shared" si="16"/>
        <v>4012.8</v>
      </c>
      <c r="I89" s="149">
        <v>0.6</v>
      </c>
      <c r="J89" s="148">
        <f t="shared" si="14"/>
        <v>141.19999999999982</v>
      </c>
      <c r="K89" s="149">
        <f t="shared" si="15"/>
        <v>0.84173913043478221</v>
      </c>
      <c r="L89" s="150" t="s">
        <v>174</v>
      </c>
      <c r="M89" s="151" t="s">
        <v>175</v>
      </c>
    </row>
    <row r="90" spans="1:13" ht="15" customHeight="1">
      <c r="A90" s="990"/>
      <c r="B90" s="190" t="s">
        <v>377</v>
      </c>
      <c r="C90" s="153" t="s">
        <v>378</v>
      </c>
      <c r="D90" s="147" t="s">
        <v>379</v>
      </c>
      <c r="E90" s="191">
        <v>16.899999999999999</v>
      </c>
      <c r="F90" s="191">
        <v>5.0999999999999996</v>
      </c>
      <c r="G90" s="155">
        <v>3600</v>
      </c>
      <c r="H90" s="148">
        <f t="shared" si="16"/>
        <v>4080</v>
      </c>
      <c r="I90" s="149">
        <v>0.6</v>
      </c>
      <c r="J90" s="148">
        <f t="shared" si="14"/>
        <v>74</v>
      </c>
      <c r="K90" s="149">
        <f t="shared" si="15"/>
        <v>0.69565217391304346</v>
      </c>
      <c r="L90" s="150" t="s">
        <v>174</v>
      </c>
      <c r="M90" s="174" t="s">
        <v>210</v>
      </c>
    </row>
    <row r="91" spans="1:13" ht="15" customHeight="1">
      <c r="A91" s="990"/>
      <c r="B91" s="190" t="s">
        <v>380</v>
      </c>
      <c r="C91" s="153" t="s">
        <v>381</v>
      </c>
      <c r="D91" s="147" t="s">
        <v>382</v>
      </c>
      <c r="E91" s="191">
        <v>15.2</v>
      </c>
      <c r="F91" s="191">
        <v>2.2999999999999998</v>
      </c>
      <c r="G91" s="147">
        <v>3670</v>
      </c>
      <c r="H91" s="148">
        <f t="shared" si="16"/>
        <v>4108</v>
      </c>
      <c r="I91" s="149">
        <v>0.6</v>
      </c>
      <c r="J91" s="148">
        <f t="shared" si="14"/>
        <v>46</v>
      </c>
      <c r="K91" s="149">
        <f t="shared" si="15"/>
        <v>0.63478260869565217</v>
      </c>
      <c r="L91" s="150" t="s">
        <v>174</v>
      </c>
      <c r="M91" s="174" t="s">
        <v>210</v>
      </c>
    </row>
    <row r="92" spans="1:13" ht="15" customHeight="1">
      <c r="A92" s="990"/>
      <c r="B92" s="152" t="s">
        <v>383</v>
      </c>
      <c r="C92" s="153" t="s">
        <v>384</v>
      </c>
      <c r="D92" s="167" t="s">
        <v>385</v>
      </c>
      <c r="E92" s="154">
        <v>0</v>
      </c>
      <c r="F92" s="154">
        <v>0</v>
      </c>
      <c r="G92" s="182">
        <v>3785</v>
      </c>
      <c r="H92" s="148">
        <f t="shared" si="16"/>
        <v>4154</v>
      </c>
      <c r="I92" s="149">
        <v>0.6</v>
      </c>
      <c r="J92" s="148">
        <f t="shared" si="14"/>
        <v>0</v>
      </c>
      <c r="K92" s="149">
        <f t="shared" si="15"/>
        <v>0.5347826086956522</v>
      </c>
      <c r="L92" s="150" t="s">
        <v>174</v>
      </c>
      <c r="M92" s="151" t="s">
        <v>185</v>
      </c>
    </row>
    <row r="93" spans="1:13" ht="15" customHeight="1">
      <c r="A93" s="991"/>
      <c r="B93" s="157"/>
      <c r="C93" s="158"/>
      <c r="D93" s="726"/>
      <c r="E93" s="159"/>
      <c r="F93" s="159"/>
      <c r="G93" s="160" t="s">
        <v>186</v>
      </c>
      <c r="H93" s="161">
        <f>MIN(H87:H91)</f>
        <v>3940</v>
      </c>
      <c r="I93" s="162"/>
      <c r="J93" s="161"/>
      <c r="K93" s="162"/>
      <c r="L93" s="179"/>
      <c r="M93" s="180"/>
    </row>
    <row r="94" spans="1:13" ht="15" customHeight="1">
      <c r="A94" s="989" t="s">
        <v>160</v>
      </c>
      <c r="B94" s="135" t="s">
        <v>167</v>
      </c>
      <c r="C94" s="135" t="s">
        <v>386</v>
      </c>
      <c r="D94" s="139">
        <v>4280</v>
      </c>
      <c r="E94" s="137" t="s">
        <v>169</v>
      </c>
      <c r="F94" s="138" t="s">
        <v>169</v>
      </c>
      <c r="G94" s="139" t="s">
        <v>169</v>
      </c>
      <c r="H94" s="139" t="s">
        <v>169</v>
      </c>
      <c r="I94" s="140"/>
      <c r="J94" s="139"/>
      <c r="K94" s="137" t="s">
        <v>169</v>
      </c>
      <c r="L94" s="168"/>
      <c r="M94" s="169"/>
    </row>
    <row r="95" spans="1:13" ht="15" customHeight="1">
      <c r="A95" s="990"/>
      <c r="B95" s="152" t="s">
        <v>387</v>
      </c>
      <c r="C95" s="153" t="s">
        <v>388</v>
      </c>
      <c r="D95" s="167" t="s">
        <v>389</v>
      </c>
      <c r="E95" s="154">
        <v>21.9</v>
      </c>
      <c r="F95" s="154">
        <v>2.8</v>
      </c>
      <c r="G95" s="155">
        <v>2550</v>
      </c>
      <c r="H95" s="148">
        <f>G95+($D$94-G95)*I95</f>
        <v>3588</v>
      </c>
      <c r="I95" s="149">
        <v>0.6</v>
      </c>
      <c r="J95" s="148">
        <f>$H$99-H95</f>
        <v>424.40000000000009</v>
      </c>
      <c r="K95" s="149">
        <f>($D$94-H95)/($D$94-$H$100)</f>
        <v>1</v>
      </c>
      <c r="L95" s="150" t="s">
        <v>174</v>
      </c>
      <c r="M95" s="151" t="s">
        <v>175</v>
      </c>
    </row>
    <row r="96" spans="1:13" ht="15" customHeight="1">
      <c r="A96" s="990"/>
      <c r="B96" s="152" t="s">
        <v>390</v>
      </c>
      <c r="C96" s="153" t="s">
        <v>391</v>
      </c>
      <c r="D96" s="167" t="s">
        <v>392</v>
      </c>
      <c r="E96" s="154">
        <v>37.5</v>
      </c>
      <c r="F96" s="154">
        <v>9.8000000000000007</v>
      </c>
      <c r="G96" s="147">
        <v>2875</v>
      </c>
      <c r="H96" s="148">
        <f t="shared" ref="H96:H99" si="17">G96+($D$94-G96)*I96</f>
        <v>3718</v>
      </c>
      <c r="I96" s="149">
        <v>0.6</v>
      </c>
      <c r="J96" s="148">
        <f>$H$99-H96</f>
        <v>294.40000000000009</v>
      </c>
      <c r="K96" s="149">
        <f>($D$94-H96)/($D$94-$H$100)</f>
        <v>0.81213872832369938</v>
      </c>
      <c r="L96" s="150" t="s">
        <v>174</v>
      </c>
      <c r="M96" s="151" t="s">
        <v>245</v>
      </c>
    </row>
    <row r="97" spans="1:13" ht="15" customHeight="1">
      <c r="A97" s="990"/>
      <c r="B97" s="152" t="s">
        <v>393</v>
      </c>
      <c r="C97" s="153" t="s">
        <v>394</v>
      </c>
      <c r="D97" s="167" t="s">
        <v>395</v>
      </c>
      <c r="E97" s="154">
        <v>17.3</v>
      </c>
      <c r="F97" s="154">
        <v>3</v>
      </c>
      <c r="G97" s="147">
        <v>3060</v>
      </c>
      <c r="H97" s="148">
        <f t="shared" si="17"/>
        <v>3792</v>
      </c>
      <c r="I97" s="149">
        <v>0.6</v>
      </c>
      <c r="J97" s="148">
        <f>$H$99-H97</f>
        <v>220.40000000000009</v>
      </c>
      <c r="K97" s="149">
        <f>($D$94-H97)/($D$94-$H$100)</f>
        <v>0.7052023121387283</v>
      </c>
      <c r="L97" s="150" t="s">
        <v>174</v>
      </c>
      <c r="M97" s="151" t="s">
        <v>175</v>
      </c>
    </row>
    <row r="98" spans="1:13" ht="15" customHeight="1">
      <c r="A98" s="990"/>
      <c r="B98" s="152" t="s">
        <v>396</v>
      </c>
      <c r="C98" s="153" t="s">
        <v>397</v>
      </c>
      <c r="D98" s="167" t="s">
        <v>398</v>
      </c>
      <c r="E98" s="154">
        <v>16.8</v>
      </c>
      <c r="F98" s="154">
        <v>2.8</v>
      </c>
      <c r="G98" s="147">
        <v>3245</v>
      </c>
      <c r="H98" s="148">
        <f t="shared" si="17"/>
        <v>3866</v>
      </c>
      <c r="I98" s="149">
        <v>0.6</v>
      </c>
      <c r="J98" s="148">
        <f>$H$99-H98</f>
        <v>146.40000000000009</v>
      </c>
      <c r="K98" s="149">
        <f>($D$94-H98)/($D$94-$H$100)</f>
        <v>0.59826589595375723</v>
      </c>
      <c r="L98" s="150" t="s">
        <v>174</v>
      </c>
      <c r="M98" s="151" t="s">
        <v>175</v>
      </c>
    </row>
    <row r="99" spans="1:13" ht="15" customHeight="1">
      <c r="A99" s="990"/>
      <c r="B99" s="152" t="s">
        <v>399</v>
      </c>
      <c r="C99" s="153" t="s">
        <v>400</v>
      </c>
      <c r="D99" s="167" t="s">
        <v>401</v>
      </c>
      <c r="E99" s="154">
        <v>0</v>
      </c>
      <c r="F99" s="154">
        <v>0</v>
      </c>
      <c r="G99" s="147">
        <v>3611</v>
      </c>
      <c r="H99" s="148">
        <f t="shared" si="17"/>
        <v>4012.4</v>
      </c>
      <c r="I99" s="149">
        <v>0.6</v>
      </c>
      <c r="J99" s="148">
        <f>$H$99-H99</f>
        <v>0</v>
      </c>
      <c r="K99" s="149">
        <f>($D$94-H99)/($D$94-$H$100)</f>
        <v>0.38670520231213862</v>
      </c>
      <c r="L99" s="150" t="s">
        <v>174</v>
      </c>
      <c r="M99" s="151" t="s">
        <v>185</v>
      </c>
    </row>
    <row r="100" spans="1:13" ht="15" customHeight="1">
      <c r="A100" s="991"/>
      <c r="B100" s="157"/>
      <c r="C100" s="158"/>
      <c r="D100" s="726"/>
      <c r="E100" s="159"/>
      <c r="F100" s="159"/>
      <c r="G100" s="160" t="s">
        <v>186</v>
      </c>
      <c r="H100" s="161">
        <f>MIN(H95:H97)</f>
        <v>3588</v>
      </c>
      <c r="I100" s="162"/>
      <c r="J100" s="161"/>
      <c r="K100" s="162"/>
      <c r="L100" s="179"/>
      <c r="M100" s="180"/>
    </row>
    <row r="101" spans="1:13" ht="15" customHeight="1">
      <c r="A101" s="989" t="s">
        <v>402</v>
      </c>
      <c r="B101" s="135" t="s">
        <v>167</v>
      </c>
      <c r="C101" s="135" t="s">
        <v>403</v>
      </c>
      <c r="D101" s="728">
        <v>3890</v>
      </c>
      <c r="E101" s="137"/>
      <c r="F101" s="137"/>
      <c r="G101" s="188"/>
      <c r="H101" s="136"/>
      <c r="I101" s="189"/>
      <c r="J101" s="136"/>
      <c r="K101" s="189"/>
      <c r="L101" s="168"/>
      <c r="M101" s="169"/>
    </row>
    <row r="102" spans="1:13" ht="15" customHeight="1">
      <c r="A102" s="990"/>
      <c r="B102" s="171" t="s">
        <v>404</v>
      </c>
      <c r="C102" s="145" t="s">
        <v>405</v>
      </c>
      <c r="D102" s="172" t="s">
        <v>406</v>
      </c>
      <c r="E102" s="173">
        <v>102.1</v>
      </c>
      <c r="F102" s="173">
        <v>15</v>
      </c>
      <c r="G102" s="147">
        <v>2125</v>
      </c>
      <c r="H102" s="148">
        <f>G102+($D$101-G102)*I102</f>
        <v>3184</v>
      </c>
      <c r="I102" s="149">
        <v>0.6</v>
      </c>
      <c r="J102" s="148">
        <f>$H$106-H102</f>
        <v>595.59999999999991</v>
      </c>
      <c r="K102" s="149">
        <f>($D$101-H102)/($D$101-$H$107)</f>
        <v>1</v>
      </c>
      <c r="L102" s="150" t="s">
        <v>174</v>
      </c>
      <c r="M102" s="174" t="s">
        <v>245</v>
      </c>
    </row>
    <row r="103" spans="1:13" ht="15" customHeight="1">
      <c r="A103" s="990"/>
      <c r="B103" s="171" t="s">
        <v>407</v>
      </c>
      <c r="C103" s="145" t="s">
        <v>408</v>
      </c>
      <c r="D103" s="172" t="s">
        <v>409</v>
      </c>
      <c r="E103" s="173">
        <v>68.2</v>
      </c>
      <c r="F103" s="173">
        <v>9.4</v>
      </c>
      <c r="G103" s="147">
        <v>2180</v>
      </c>
      <c r="H103" s="148">
        <f>G103+($D$101-G103)*I103</f>
        <v>3206</v>
      </c>
      <c r="I103" s="149">
        <v>0.6</v>
      </c>
      <c r="J103" s="148">
        <f>$H$106-H103</f>
        <v>573.59999999999991</v>
      </c>
      <c r="K103" s="149">
        <f>($D$101-H103)/($D$101-$H$107)</f>
        <v>0.96883852691218131</v>
      </c>
      <c r="L103" s="150" t="s">
        <v>174</v>
      </c>
      <c r="M103" s="174" t="s">
        <v>245</v>
      </c>
    </row>
    <row r="104" spans="1:13" ht="15" customHeight="1">
      <c r="A104" s="990"/>
      <c r="B104" s="171" t="s">
        <v>410</v>
      </c>
      <c r="C104" s="145" t="s">
        <v>411</v>
      </c>
      <c r="D104" s="172" t="s">
        <v>412</v>
      </c>
      <c r="E104" s="173">
        <v>142.1</v>
      </c>
      <c r="F104" s="173">
        <v>25.7</v>
      </c>
      <c r="G104" s="147">
        <v>2190</v>
      </c>
      <c r="H104" s="148">
        <f>G104+($D$101-G104)*I104</f>
        <v>3210</v>
      </c>
      <c r="I104" s="149">
        <v>0.6</v>
      </c>
      <c r="J104" s="148">
        <f>$H$106-H104</f>
        <v>569.59999999999991</v>
      </c>
      <c r="K104" s="149">
        <f>($D$101-H104)/($D$101-$H$107)</f>
        <v>0.96317280453257792</v>
      </c>
      <c r="L104" s="150" t="s">
        <v>174</v>
      </c>
      <c r="M104" s="174" t="s">
        <v>245</v>
      </c>
    </row>
    <row r="105" spans="1:13" ht="15" customHeight="1">
      <c r="A105" s="990"/>
      <c r="B105" s="171" t="s">
        <v>413</v>
      </c>
      <c r="C105" s="145" t="s">
        <v>414</v>
      </c>
      <c r="D105" s="172" t="s">
        <v>415</v>
      </c>
      <c r="E105" s="173">
        <v>72.2</v>
      </c>
      <c r="F105" s="173">
        <v>30.5</v>
      </c>
      <c r="G105" s="147" t="s">
        <v>169</v>
      </c>
      <c r="H105" s="148">
        <v>3380</v>
      </c>
      <c r="I105" s="149" t="s">
        <v>169</v>
      </c>
      <c r="J105" s="148">
        <f>$H$106-H105</f>
        <v>399.59999999999991</v>
      </c>
      <c r="K105" s="149">
        <f>($D$101-H105)/($D$101-$H$107)</f>
        <v>0.72237960339943341</v>
      </c>
      <c r="L105" s="197" t="s">
        <v>205</v>
      </c>
      <c r="M105" s="174" t="s">
        <v>245</v>
      </c>
    </row>
    <row r="106" spans="1:13" ht="15" customHeight="1">
      <c r="A106" s="990"/>
      <c r="B106" s="192" t="s">
        <v>416</v>
      </c>
      <c r="C106" s="145" t="s">
        <v>417</v>
      </c>
      <c r="D106" s="724" t="s">
        <v>418</v>
      </c>
      <c r="E106" s="146">
        <v>0</v>
      </c>
      <c r="F106" s="146">
        <v>0</v>
      </c>
      <c r="G106" s="147">
        <v>3614</v>
      </c>
      <c r="H106" s="148">
        <f>G106+($D$101-G106)*I106</f>
        <v>3779.6</v>
      </c>
      <c r="I106" s="149">
        <v>0.6</v>
      </c>
      <c r="J106" s="148">
        <f>$H$106-H106</f>
        <v>0</v>
      </c>
      <c r="K106" s="149">
        <f>($D$101-H106)/($D$101-$H$107)</f>
        <v>0.15637393767705396</v>
      </c>
      <c r="L106" s="150" t="s">
        <v>174</v>
      </c>
      <c r="M106" s="151" t="s">
        <v>185</v>
      </c>
    </row>
    <row r="107" spans="1:13" ht="15" customHeight="1">
      <c r="A107" s="991"/>
      <c r="B107" s="157"/>
      <c r="C107" s="158"/>
      <c r="D107" s="726"/>
      <c r="E107" s="159"/>
      <c r="F107" s="159"/>
      <c r="G107" s="160" t="s">
        <v>186</v>
      </c>
      <c r="H107" s="161">
        <f>MIN(H102:H106)</f>
        <v>3184</v>
      </c>
      <c r="I107" s="162"/>
      <c r="J107" s="161"/>
      <c r="K107" s="162"/>
      <c r="L107" s="179"/>
      <c r="M107" s="180"/>
    </row>
    <row r="108" spans="1:13" ht="15" customHeight="1">
      <c r="A108" s="990" t="s">
        <v>419</v>
      </c>
      <c r="B108" s="145" t="s">
        <v>167</v>
      </c>
      <c r="C108" s="145" t="s">
        <v>420</v>
      </c>
      <c r="D108" s="724">
        <v>4320</v>
      </c>
      <c r="E108" s="146"/>
      <c r="F108" s="146"/>
      <c r="G108" s="147"/>
      <c r="H108" s="148"/>
      <c r="I108" s="149"/>
      <c r="J108" s="148"/>
      <c r="K108" s="149"/>
      <c r="L108" s="197"/>
      <c r="M108" s="174"/>
    </row>
    <row r="109" spans="1:13" ht="15" customHeight="1">
      <c r="A109" s="990"/>
      <c r="B109" s="145" t="s">
        <v>421</v>
      </c>
      <c r="C109" s="145" t="s">
        <v>422</v>
      </c>
      <c r="D109" s="724" t="s">
        <v>423</v>
      </c>
      <c r="E109" s="146" t="s">
        <v>179</v>
      </c>
      <c r="F109" s="146" t="s">
        <v>179</v>
      </c>
      <c r="G109" s="147">
        <v>3560</v>
      </c>
      <c r="H109" s="148">
        <f>G109+($D$108-G109)*I109</f>
        <v>4016</v>
      </c>
      <c r="I109" s="149">
        <v>0.6</v>
      </c>
      <c r="J109" s="148">
        <f>$H$113-H109</f>
        <v>170.39999999999964</v>
      </c>
      <c r="K109" s="149">
        <f>($D$108-H109)/($D$108-$H$114)</f>
        <v>1</v>
      </c>
      <c r="L109" s="150" t="s">
        <v>174</v>
      </c>
      <c r="M109" s="151" t="s">
        <v>175</v>
      </c>
    </row>
    <row r="110" spans="1:13" ht="15" customHeight="1">
      <c r="A110" s="990"/>
      <c r="B110" s="171" t="s">
        <v>424</v>
      </c>
      <c r="C110" s="145" t="s">
        <v>425</v>
      </c>
      <c r="D110" s="172" t="s">
        <v>426</v>
      </c>
      <c r="E110" s="173">
        <v>19.100000000000001</v>
      </c>
      <c r="F110" s="173">
        <v>3.9</v>
      </c>
      <c r="G110" s="198" t="s">
        <v>169</v>
      </c>
      <c r="H110" s="147">
        <v>4020</v>
      </c>
      <c r="I110" s="149" t="s">
        <v>169</v>
      </c>
      <c r="J110" s="148">
        <f>$H$113-H110</f>
        <v>166.39999999999964</v>
      </c>
      <c r="K110" s="149">
        <f>($D$108-H110)/($D$108-$H$114)</f>
        <v>0.98684210526315785</v>
      </c>
      <c r="L110" s="197" t="s">
        <v>205</v>
      </c>
      <c r="M110" s="174" t="s">
        <v>2999</v>
      </c>
    </row>
    <row r="111" spans="1:13" ht="15" customHeight="1">
      <c r="A111" s="990"/>
      <c r="B111" s="171" t="s">
        <v>427</v>
      </c>
      <c r="C111" s="145" t="s">
        <v>428</v>
      </c>
      <c r="D111" s="172" t="s">
        <v>429</v>
      </c>
      <c r="E111" s="173">
        <v>64.8</v>
      </c>
      <c r="F111" s="173">
        <v>9</v>
      </c>
      <c r="G111" s="147">
        <v>3625</v>
      </c>
      <c r="H111" s="148">
        <f t="shared" ref="H111:H113" si="18">G111+($D$108-G111)*I111</f>
        <v>4042</v>
      </c>
      <c r="I111" s="149">
        <v>0.6</v>
      </c>
      <c r="J111" s="148">
        <f>$H$113-H111</f>
        <v>144.39999999999964</v>
      </c>
      <c r="K111" s="149">
        <f>($D$108-H111)/($D$108-$H$114)</f>
        <v>0.91447368421052633</v>
      </c>
      <c r="L111" s="150" t="s">
        <v>174</v>
      </c>
      <c r="M111" s="174" t="s">
        <v>2999</v>
      </c>
    </row>
    <row r="112" spans="1:13" ht="15" customHeight="1">
      <c r="A112" s="990"/>
      <c r="B112" s="171" t="s">
        <v>430</v>
      </c>
      <c r="C112" s="145" t="s">
        <v>431</v>
      </c>
      <c r="D112" s="172" t="s">
        <v>432</v>
      </c>
      <c r="E112" s="173">
        <v>16.399999999999999</v>
      </c>
      <c r="F112" s="173">
        <v>2.9</v>
      </c>
      <c r="G112" s="147">
        <v>3855</v>
      </c>
      <c r="H112" s="148">
        <f t="shared" si="18"/>
        <v>4134</v>
      </c>
      <c r="I112" s="149">
        <v>0.6</v>
      </c>
      <c r="J112" s="148">
        <f>$H$113-H112</f>
        <v>52.399999999999636</v>
      </c>
      <c r="K112" s="149">
        <f>($D$108-H112)/($D$108-$H$114)</f>
        <v>0.61184210526315785</v>
      </c>
      <c r="L112" s="150" t="s">
        <v>174</v>
      </c>
      <c r="M112" s="174" t="s">
        <v>2999</v>
      </c>
    </row>
    <row r="113" spans="1:13" ht="15" customHeight="1">
      <c r="A113" s="990"/>
      <c r="B113" s="171" t="s">
        <v>433</v>
      </c>
      <c r="C113" s="145" t="s">
        <v>434</v>
      </c>
      <c r="D113" s="172" t="s">
        <v>435</v>
      </c>
      <c r="E113" s="173">
        <v>0</v>
      </c>
      <c r="F113" s="173">
        <v>0</v>
      </c>
      <c r="G113" s="147">
        <v>3986</v>
      </c>
      <c r="H113" s="148">
        <f t="shared" si="18"/>
        <v>4186.3999999999996</v>
      </c>
      <c r="I113" s="149">
        <v>0.6</v>
      </c>
      <c r="J113" s="148">
        <f>$H$113-H113</f>
        <v>0</v>
      </c>
      <c r="K113" s="149">
        <f>($D$108-H113)/($D$108-$H$114)</f>
        <v>0.43947368421052752</v>
      </c>
      <c r="L113" s="150" t="s">
        <v>174</v>
      </c>
      <c r="M113" s="151" t="s">
        <v>185</v>
      </c>
    </row>
    <row r="114" spans="1:13" ht="15" customHeight="1">
      <c r="A114" s="991"/>
      <c r="B114" s="192"/>
      <c r="C114" s="145"/>
      <c r="D114" s="724"/>
      <c r="E114" s="146"/>
      <c r="F114" s="146"/>
      <c r="G114" s="160" t="s">
        <v>186</v>
      </c>
      <c r="H114" s="161">
        <f>MIN(H109:H113)</f>
        <v>4016</v>
      </c>
      <c r="I114" s="149"/>
      <c r="J114" s="148"/>
      <c r="K114" s="149"/>
      <c r="L114" s="197"/>
      <c r="M114" s="174"/>
    </row>
    <row r="115" spans="1:13" ht="15" customHeight="1">
      <c r="A115" s="989" t="s">
        <v>149</v>
      </c>
      <c r="B115" s="135" t="s">
        <v>167</v>
      </c>
      <c r="C115" s="135" t="s">
        <v>436</v>
      </c>
      <c r="D115" s="139">
        <v>5490</v>
      </c>
      <c r="E115" s="137" t="s">
        <v>169</v>
      </c>
      <c r="F115" s="138" t="s">
        <v>169</v>
      </c>
      <c r="G115" s="139" t="s">
        <v>169</v>
      </c>
      <c r="H115" s="139" t="s">
        <v>169</v>
      </c>
      <c r="I115" s="140"/>
      <c r="J115" s="139"/>
      <c r="K115" s="137" t="s">
        <v>169</v>
      </c>
      <c r="L115" s="168"/>
      <c r="M115" s="169"/>
    </row>
    <row r="116" spans="1:13" ht="15" customHeight="1">
      <c r="A116" s="990"/>
      <c r="B116" s="144" t="s">
        <v>437</v>
      </c>
      <c r="C116" s="145" t="s">
        <v>438</v>
      </c>
      <c r="D116" s="725" t="s">
        <v>439</v>
      </c>
      <c r="E116" s="146" t="s">
        <v>440</v>
      </c>
      <c r="F116" s="146" t="s">
        <v>179</v>
      </c>
      <c r="G116" s="147">
        <v>4350</v>
      </c>
      <c r="H116" s="148">
        <f>G116+($D$115-G116)*I116</f>
        <v>5034</v>
      </c>
      <c r="I116" s="149">
        <v>0.6</v>
      </c>
      <c r="J116" s="148">
        <f>$H$118-H116</f>
        <v>46.800000000000182</v>
      </c>
      <c r="K116" s="149">
        <f>($D$115-H116)/($D$115-$H$119)</f>
        <v>1</v>
      </c>
      <c r="L116" s="150" t="s">
        <v>174</v>
      </c>
      <c r="M116" s="151" t="s">
        <v>175</v>
      </c>
    </row>
    <row r="117" spans="1:13" ht="15" customHeight="1">
      <c r="A117" s="990"/>
      <c r="B117" s="152" t="s">
        <v>441</v>
      </c>
      <c r="C117" s="153" t="s">
        <v>442</v>
      </c>
      <c r="D117" s="724" t="s">
        <v>443</v>
      </c>
      <c r="E117" s="154" t="s">
        <v>444</v>
      </c>
      <c r="F117" s="154" t="s">
        <v>169</v>
      </c>
      <c r="G117" s="155">
        <v>4408</v>
      </c>
      <c r="H117" s="148">
        <f t="shared" ref="H117:H118" si="19">G117+($D$115-G117)*I117</f>
        <v>5057.2</v>
      </c>
      <c r="I117" s="149">
        <v>0.6</v>
      </c>
      <c r="J117" s="148">
        <f>$H$118-H117</f>
        <v>23.600000000000364</v>
      </c>
      <c r="K117" s="149">
        <f>($D$115-H117)/($D$115-$H$119)</f>
        <v>0.94912280701754426</v>
      </c>
      <c r="L117" s="150" t="s">
        <v>174</v>
      </c>
      <c r="M117" s="151" t="s">
        <v>175</v>
      </c>
    </row>
    <row r="118" spans="1:13" ht="15" customHeight="1">
      <c r="A118" s="990"/>
      <c r="B118" s="144" t="s">
        <v>445</v>
      </c>
      <c r="C118" s="145" t="s">
        <v>446</v>
      </c>
      <c r="D118" s="725" t="s">
        <v>447</v>
      </c>
      <c r="E118" s="146">
        <v>0</v>
      </c>
      <c r="F118" s="146">
        <v>0</v>
      </c>
      <c r="G118" s="147">
        <v>4467</v>
      </c>
      <c r="H118" s="148">
        <f t="shared" si="19"/>
        <v>5080.8</v>
      </c>
      <c r="I118" s="149">
        <v>0.6</v>
      </c>
      <c r="J118" s="148">
        <f>$H$118-H118</f>
        <v>0</v>
      </c>
      <c r="K118" s="149">
        <f>($D$115-H118)/($D$115-$H$119)</f>
        <v>0.89736842105263115</v>
      </c>
      <c r="L118" s="150" t="s">
        <v>174</v>
      </c>
      <c r="M118" s="151" t="s">
        <v>185</v>
      </c>
    </row>
    <row r="119" spans="1:13" ht="15" customHeight="1">
      <c r="A119" s="991"/>
      <c r="B119" s="157"/>
      <c r="C119" s="158"/>
      <c r="D119" s="726"/>
      <c r="E119" s="159"/>
      <c r="F119" s="159"/>
      <c r="G119" s="160" t="s">
        <v>186</v>
      </c>
      <c r="H119" s="161">
        <f>MIN(H116:H117)</f>
        <v>5034</v>
      </c>
      <c r="I119" s="162"/>
      <c r="J119" s="161"/>
      <c r="K119" s="162"/>
      <c r="L119" s="179"/>
      <c r="M119" s="180"/>
    </row>
    <row r="120" spans="1:13" ht="15" customHeight="1">
      <c r="A120" s="989" t="s">
        <v>150</v>
      </c>
      <c r="B120" s="135" t="s">
        <v>167</v>
      </c>
      <c r="C120" s="135" t="s">
        <v>448</v>
      </c>
      <c r="D120" s="139">
        <v>5245</v>
      </c>
      <c r="E120" s="137" t="s">
        <v>169</v>
      </c>
      <c r="F120" s="138" t="s">
        <v>169</v>
      </c>
      <c r="G120" s="139" t="s">
        <v>169</v>
      </c>
      <c r="H120" s="139" t="s">
        <v>169</v>
      </c>
      <c r="I120" s="140"/>
      <c r="J120" s="139"/>
      <c r="K120" s="137" t="s">
        <v>169</v>
      </c>
      <c r="L120" s="168"/>
      <c r="M120" s="169"/>
    </row>
    <row r="121" spans="1:13" ht="15" customHeight="1">
      <c r="A121" s="990"/>
      <c r="B121" s="152" t="s">
        <v>449</v>
      </c>
      <c r="C121" s="153" t="s">
        <v>450</v>
      </c>
      <c r="D121" s="167" t="s">
        <v>451</v>
      </c>
      <c r="E121" s="154">
        <v>131.5</v>
      </c>
      <c r="F121" s="154">
        <v>19.2</v>
      </c>
      <c r="G121" s="155">
        <v>4040</v>
      </c>
      <c r="H121" s="148">
        <f>G121+($D$120-G121)*I121</f>
        <v>4763</v>
      </c>
      <c r="I121" s="149">
        <v>0.6</v>
      </c>
      <c r="J121" s="148">
        <f>$H$123-H121</f>
        <v>296</v>
      </c>
      <c r="K121" s="149">
        <f>($D$120-H121)/($D$120-$H$124)</f>
        <v>1</v>
      </c>
      <c r="L121" s="150" t="s">
        <v>174</v>
      </c>
      <c r="M121" s="151" t="s">
        <v>175</v>
      </c>
    </row>
    <row r="122" spans="1:13" ht="15" customHeight="1">
      <c r="A122" s="990"/>
      <c r="B122" s="144" t="s">
        <v>452</v>
      </c>
      <c r="C122" s="145" t="s">
        <v>453</v>
      </c>
      <c r="D122" s="725" t="s">
        <v>454</v>
      </c>
      <c r="E122" s="146" t="s">
        <v>179</v>
      </c>
      <c r="F122" s="146" t="s">
        <v>179</v>
      </c>
      <c r="G122" s="147">
        <v>4340</v>
      </c>
      <c r="H122" s="148">
        <f t="shared" ref="H122:H123" si="20">G122+($D$120-G122)*I122</f>
        <v>4883</v>
      </c>
      <c r="I122" s="149">
        <v>0.6</v>
      </c>
      <c r="J122" s="148">
        <f>$H$123-H122</f>
        <v>176</v>
      </c>
      <c r="K122" s="149">
        <f>($D$120-H122)/($D$120-$H$124)</f>
        <v>0.75103734439834025</v>
      </c>
      <c r="L122" s="150" t="s">
        <v>174</v>
      </c>
      <c r="M122" s="151" t="s">
        <v>175</v>
      </c>
    </row>
    <row r="123" spans="1:13" ht="15" customHeight="1">
      <c r="A123" s="990"/>
      <c r="B123" s="144" t="s">
        <v>455</v>
      </c>
      <c r="C123" s="145" t="s">
        <v>456</v>
      </c>
      <c r="D123" s="725" t="s">
        <v>457</v>
      </c>
      <c r="E123" s="146">
        <v>0</v>
      </c>
      <c r="F123" s="146">
        <v>0</v>
      </c>
      <c r="G123" s="147">
        <v>4780</v>
      </c>
      <c r="H123" s="148">
        <f t="shared" si="20"/>
        <v>5059</v>
      </c>
      <c r="I123" s="149">
        <v>0.6</v>
      </c>
      <c r="J123" s="148">
        <f>$H$123-H123</f>
        <v>0</v>
      </c>
      <c r="K123" s="149">
        <f>($D$120-H123)/($D$120-$H$124)</f>
        <v>0.38589211618257263</v>
      </c>
      <c r="L123" s="150" t="s">
        <v>174</v>
      </c>
      <c r="M123" s="151" t="s">
        <v>185</v>
      </c>
    </row>
    <row r="124" spans="1:13" ht="15" customHeight="1">
      <c r="A124" s="991"/>
      <c r="B124" s="157"/>
      <c r="C124" s="158"/>
      <c r="D124" s="726"/>
      <c r="E124" s="159"/>
      <c r="F124" s="159"/>
      <c r="G124" s="160" t="s">
        <v>186</v>
      </c>
      <c r="H124" s="161">
        <f>MIN(H121:H122)</f>
        <v>4763</v>
      </c>
      <c r="I124" s="162"/>
      <c r="J124" s="161"/>
      <c r="K124" s="162"/>
      <c r="L124" s="179"/>
      <c r="M124" s="180"/>
    </row>
    <row r="125" spans="1:13" ht="15" customHeight="1">
      <c r="A125" s="989" t="s">
        <v>151</v>
      </c>
      <c r="B125" s="135" t="s">
        <v>167</v>
      </c>
      <c r="C125" s="135" t="s">
        <v>458</v>
      </c>
      <c r="D125" s="139">
        <v>5030</v>
      </c>
      <c r="E125" s="137" t="s">
        <v>169</v>
      </c>
      <c r="F125" s="138" t="s">
        <v>169</v>
      </c>
      <c r="G125" s="139" t="s">
        <v>169</v>
      </c>
      <c r="H125" s="139" t="s">
        <v>169</v>
      </c>
      <c r="I125" s="140"/>
      <c r="J125" s="139"/>
      <c r="K125" s="137" t="s">
        <v>169</v>
      </c>
      <c r="L125" s="168"/>
      <c r="M125" s="169"/>
    </row>
    <row r="126" spans="1:13" ht="15" customHeight="1">
      <c r="A126" s="990"/>
      <c r="B126" s="152" t="s">
        <v>459</v>
      </c>
      <c r="C126" s="153" t="s">
        <v>460</v>
      </c>
      <c r="D126" s="167" t="s">
        <v>461</v>
      </c>
      <c r="E126" s="154">
        <v>14</v>
      </c>
      <c r="F126" s="154">
        <v>2.4</v>
      </c>
      <c r="G126" s="182" t="s">
        <v>169</v>
      </c>
      <c r="H126" s="147">
        <v>3680</v>
      </c>
      <c r="I126" s="149" t="s">
        <v>169</v>
      </c>
      <c r="J126" s="148">
        <f>$H$129-H126</f>
        <v>1086.8000000000002</v>
      </c>
      <c r="K126" s="149">
        <f>($D$125-H126)/($D$125-$H$130)</f>
        <v>1</v>
      </c>
      <c r="L126" s="197" t="s">
        <v>205</v>
      </c>
      <c r="M126" s="151" t="s">
        <v>175</v>
      </c>
    </row>
    <row r="127" spans="1:13" ht="15" customHeight="1">
      <c r="A127" s="990"/>
      <c r="B127" s="152" t="s">
        <v>462</v>
      </c>
      <c r="C127" s="153" t="s">
        <v>463</v>
      </c>
      <c r="D127" s="167" t="s">
        <v>464</v>
      </c>
      <c r="E127" s="154">
        <v>18.2</v>
      </c>
      <c r="F127" s="154">
        <v>2.6</v>
      </c>
      <c r="G127" s="182" t="s">
        <v>169</v>
      </c>
      <c r="H127" s="147">
        <v>3710</v>
      </c>
      <c r="I127" s="149" t="s">
        <v>169</v>
      </c>
      <c r="J127" s="148">
        <f>$H$129-H127</f>
        <v>1056.8000000000002</v>
      </c>
      <c r="K127" s="149">
        <f>($D$125-H127)/($D$125-$H$130)</f>
        <v>0.97777777777777775</v>
      </c>
      <c r="L127" s="197" t="s">
        <v>205</v>
      </c>
      <c r="M127" s="151" t="s">
        <v>175</v>
      </c>
    </row>
    <row r="128" spans="1:13" ht="15" customHeight="1">
      <c r="A128" s="990"/>
      <c r="B128" s="152" t="s">
        <v>465</v>
      </c>
      <c r="C128" s="153" t="s">
        <v>466</v>
      </c>
      <c r="D128" s="167" t="s">
        <v>467</v>
      </c>
      <c r="E128" s="154">
        <v>11.7</v>
      </c>
      <c r="F128" s="154">
        <v>4.9000000000000004</v>
      </c>
      <c r="G128" s="147" t="s">
        <v>169</v>
      </c>
      <c r="H128" s="147">
        <v>4320</v>
      </c>
      <c r="I128" s="149" t="s">
        <v>169</v>
      </c>
      <c r="J128" s="148">
        <f>$H$129-H128</f>
        <v>446.80000000000018</v>
      </c>
      <c r="K128" s="149">
        <f>($D$125-H128)/($D$125-$H$130)</f>
        <v>0.52592592592592591</v>
      </c>
      <c r="L128" s="197" t="s">
        <v>205</v>
      </c>
      <c r="M128" s="151" t="s">
        <v>175</v>
      </c>
    </row>
    <row r="129" spans="1:13" ht="15" customHeight="1">
      <c r="A129" s="990"/>
      <c r="B129" s="152" t="s">
        <v>468</v>
      </c>
      <c r="C129" s="153" t="s">
        <v>469</v>
      </c>
      <c r="D129" s="167" t="s">
        <v>470</v>
      </c>
      <c r="E129" s="154">
        <v>0</v>
      </c>
      <c r="F129" s="154">
        <v>0</v>
      </c>
      <c r="G129" s="147">
        <v>4372</v>
      </c>
      <c r="H129" s="148">
        <f>G129+($D$125-G129)*I129</f>
        <v>4766.8</v>
      </c>
      <c r="I129" s="149">
        <v>0.6</v>
      </c>
      <c r="J129" s="148">
        <f>$H$129-H129</f>
        <v>0</v>
      </c>
      <c r="K129" s="149">
        <f>($D$125-H129)/($D$125-$H$130)</f>
        <v>0.19496296296296284</v>
      </c>
      <c r="L129" s="150" t="s">
        <v>174</v>
      </c>
      <c r="M129" s="151" t="s">
        <v>185</v>
      </c>
    </row>
    <row r="130" spans="1:13" ht="15" customHeight="1">
      <c r="A130" s="991"/>
      <c r="B130" s="157"/>
      <c r="C130" s="158"/>
      <c r="D130" s="726"/>
      <c r="E130" s="159"/>
      <c r="F130" s="159"/>
      <c r="G130" s="160" t="s">
        <v>186</v>
      </c>
      <c r="H130" s="161">
        <f>MIN(H126:H129)</f>
        <v>3680</v>
      </c>
      <c r="I130" s="162"/>
      <c r="J130" s="161"/>
      <c r="K130" s="162"/>
      <c r="L130" s="179"/>
      <c r="M130" s="180"/>
    </row>
    <row r="131" spans="1:13" ht="15" customHeight="1">
      <c r="A131" s="989" t="s">
        <v>471</v>
      </c>
      <c r="B131" s="135" t="s">
        <v>167</v>
      </c>
      <c r="C131" s="135" t="s">
        <v>472</v>
      </c>
      <c r="D131" s="139">
        <v>4520</v>
      </c>
      <c r="E131" s="137" t="s">
        <v>169</v>
      </c>
      <c r="F131" s="138" t="s">
        <v>169</v>
      </c>
      <c r="G131" s="139" t="s">
        <v>169</v>
      </c>
      <c r="H131" s="139" t="s">
        <v>169</v>
      </c>
      <c r="I131" s="140"/>
      <c r="J131" s="139"/>
      <c r="K131" s="137" t="s">
        <v>169</v>
      </c>
      <c r="L131" s="168"/>
      <c r="M131" s="169"/>
    </row>
    <row r="132" spans="1:13" ht="15" customHeight="1">
      <c r="A132" s="990"/>
      <c r="B132" s="152" t="s">
        <v>473</v>
      </c>
      <c r="C132" s="153" t="s">
        <v>474</v>
      </c>
      <c r="D132" s="167" t="s">
        <v>475</v>
      </c>
      <c r="E132" s="154">
        <v>11</v>
      </c>
      <c r="F132" s="154">
        <v>1.4</v>
      </c>
      <c r="G132" s="155">
        <v>3340</v>
      </c>
      <c r="H132" s="148">
        <f>G132+($D$131-G132)*I132</f>
        <v>4048</v>
      </c>
      <c r="I132" s="149">
        <v>0.6</v>
      </c>
      <c r="J132" s="148">
        <f>$H$134-H132</f>
        <v>425.19999999999982</v>
      </c>
      <c r="K132" s="149">
        <f>($D$131-H132)/($D$131-$H$135)</f>
        <v>1</v>
      </c>
      <c r="L132" s="150" t="s">
        <v>174</v>
      </c>
      <c r="M132" s="174" t="s">
        <v>3000</v>
      </c>
    </row>
    <row r="133" spans="1:13" ht="15" customHeight="1">
      <c r="A133" s="990"/>
      <c r="B133" s="152" t="s">
        <v>477</v>
      </c>
      <c r="C133" s="145" t="s">
        <v>478</v>
      </c>
      <c r="D133" s="167">
        <v>3460</v>
      </c>
      <c r="E133" s="154">
        <v>19.2</v>
      </c>
      <c r="F133" s="154">
        <v>2.5</v>
      </c>
      <c r="G133" s="147">
        <v>3460</v>
      </c>
      <c r="H133" s="148">
        <f t="shared" ref="H133:H134" si="21">G133+($D$131-G133)*I133</f>
        <v>4096</v>
      </c>
      <c r="I133" s="149">
        <v>0.6</v>
      </c>
      <c r="J133" s="148">
        <f>$H$134-H133</f>
        <v>377.19999999999982</v>
      </c>
      <c r="K133" s="149">
        <f>($D$131-H133)/($D$131-$H$135)</f>
        <v>0.89830508474576276</v>
      </c>
      <c r="L133" s="150" t="s">
        <v>174</v>
      </c>
      <c r="M133" s="174" t="s">
        <v>3000</v>
      </c>
    </row>
    <row r="134" spans="1:13" ht="15" customHeight="1">
      <c r="A134" s="990"/>
      <c r="B134" s="144" t="s">
        <v>479</v>
      </c>
      <c r="C134" s="145" t="s">
        <v>480</v>
      </c>
      <c r="D134" s="724" t="s">
        <v>481</v>
      </c>
      <c r="E134" s="146" t="s">
        <v>179</v>
      </c>
      <c r="F134" s="146" t="s">
        <v>179</v>
      </c>
      <c r="G134" s="147">
        <v>4403</v>
      </c>
      <c r="H134" s="148">
        <f t="shared" si="21"/>
        <v>4473.2</v>
      </c>
      <c r="I134" s="149">
        <v>0.6</v>
      </c>
      <c r="J134" s="148">
        <f>$H$134-H134</f>
        <v>0</v>
      </c>
      <c r="K134" s="149">
        <f>($D$131-H134)/($D$131-$H$135)</f>
        <v>9.9152542372881736E-2</v>
      </c>
      <c r="L134" s="150" t="s">
        <v>174</v>
      </c>
      <c r="M134" s="151" t="s">
        <v>185</v>
      </c>
    </row>
    <row r="135" spans="1:13" ht="15" customHeight="1">
      <c r="A135" s="991"/>
      <c r="B135" s="157"/>
      <c r="C135" s="158"/>
      <c r="D135" s="726"/>
      <c r="E135" s="159"/>
      <c r="F135" s="159"/>
      <c r="G135" s="160" t="s">
        <v>186</v>
      </c>
      <c r="H135" s="161">
        <f>MIN(H132:H134)</f>
        <v>4048</v>
      </c>
      <c r="I135" s="162"/>
      <c r="J135" s="161"/>
      <c r="K135" s="162"/>
      <c r="L135" s="179"/>
      <c r="M135" s="180"/>
    </row>
    <row r="136" spans="1:13" ht="15" customHeight="1">
      <c r="A136" s="989" t="s">
        <v>482</v>
      </c>
      <c r="B136" s="135" t="s">
        <v>167</v>
      </c>
      <c r="C136" s="135" t="s">
        <v>483</v>
      </c>
      <c r="D136" s="139">
        <v>4580</v>
      </c>
      <c r="E136" s="137" t="s">
        <v>169</v>
      </c>
      <c r="F136" s="138" t="s">
        <v>169</v>
      </c>
      <c r="G136" s="139" t="s">
        <v>169</v>
      </c>
      <c r="H136" s="139" t="s">
        <v>169</v>
      </c>
      <c r="I136" s="140"/>
      <c r="J136" s="139"/>
      <c r="K136" s="137" t="s">
        <v>169</v>
      </c>
      <c r="L136" s="168"/>
      <c r="M136" s="169"/>
    </row>
    <row r="137" spans="1:13" ht="15" customHeight="1">
      <c r="A137" s="990"/>
      <c r="B137" s="144" t="s">
        <v>484</v>
      </c>
      <c r="C137" s="145" t="s">
        <v>485</v>
      </c>
      <c r="D137" s="725" t="s">
        <v>486</v>
      </c>
      <c r="E137" s="146" t="s">
        <v>179</v>
      </c>
      <c r="F137" s="146" t="s">
        <v>179</v>
      </c>
      <c r="G137" s="147" t="s">
        <v>169</v>
      </c>
      <c r="H137" s="148">
        <v>3790</v>
      </c>
      <c r="I137" s="149" t="s">
        <v>169</v>
      </c>
      <c r="J137" s="148">
        <f>$H$139-H137</f>
        <v>620</v>
      </c>
      <c r="K137" s="149">
        <f>($D$136-H137)/($D$136-$H$140)</f>
        <v>1</v>
      </c>
      <c r="L137" s="197" t="s">
        <v>205</v>
      </c>
      <c r="M137" s="151" t="s">
        <v>175</v>
      </c>
    </row>
    <row r="138" spans="1:13" ht="15" customHeight="1">
      <c r="A138" s="990"/>
      <c r="B138" s="152" t="s">
        <v>487</v>
      </c>
      <c r="C138" s="153" t="s">
        <v>488</v>
      </c>
      <c r="D138" s="167" t="s">
        <v>489</v>
      </c>
      <c r="E138" s="154">
        <v>9.5</v>
      </c>
      <c r="F138" s="154">
        <v>5.6</v>
      </c>
      <c r="G138" s="182" t="s">
        <v>169</v>
      </c>
      <c r="H138" s="155">
        <v>4000</v>
      </c>
      <c r="I138" s="149" t="s">
        <v>169</v>
      </c>
      <c r="J138" s="148">
        <f>$H$139-H138</f>
        <v>410</v>
      </c>
      <c r="K138" s="149">
        <f>($D$136-H138)/($D$136-$H$140)</f>
        <v>0.73417721518987344</v>
      </c>
      <c r="L138" s="197" t="s">
        <v>205</v>
      </c>
      <c r="M138" s="199" t="s">
        <v>249</v>
      </c>
    </row>
    <row r="139" spans="1:13" ht="15" customHeight="1">
      <c r="A139" s="990"/>
      <c r="B139" s="144" t="s">
        <v>490</v>
      </c>
      <c r="C139" s="145" t="s">
        <v>491</v>
      </c>
      <c r="D139" s="725" t="s">
        <v>492</v>
      </c>
      <c r="E139" s="146">
        <v>0</v>
      </c>
      <c r="F139" s="146">
        <v>0</v>
      </c>
      <c r="G139" s="147">
        <v>4155</v>
      </c>
      <c r="H139" s="148">
        <f>G139+($D$136-G139)*I139</f>
        <v>4410</v>
      </c>
      <c r="I139" s="149">
        <v>0.6</v>
      </c>
      <c r="J139" s="148">
        <f>$H$139-H139</f>
        <v>0</v>
      </c>
      <c r="K139" s="149">
        <f>($D$136-H139)/($D$136-$H$140)</f>
        <v>0.21518987341772153</v>
      </c>
      <c r="L139" s="150" t="s">
        <v>174</v>
      </c>
      <c r="M139" s="151" t="s">
        <v>185</v>
      </c>
    </row>
    <row r="140" spans="1:13" ht="15" customHeight="1">
      <c r="A140" s="991"/>
      <c r="B140" s="157"/>
      <c r="C140" s="158"/>
      <c r="D140" s="726"/>
      <c r="E140" s="159"/>
      <c r="F140" s="159"/>
      <c r="G140" s="160" t="s">
        <v>186</v>
      </c>
      <c r="H140" s="161">
        <f>MIN(H137:H138)</f>
        <v>3790</v>
      </c>
      <c r="I140" s="162"/>
      <c r="J140" s="161"/>
      <c r="K140" s="162"/>
      <c r="L140" s="179"/>
      <c r="M140" s="180"/>
    </row>
    <row r="141" spans="1:13" ht="15" customHeight="1">
      <c r="A141" s="989" t="s">
        <v>493</v>
      </c>
      <c r="B141" s="200" t="s">
        <v>167</v>
      </c>
      <c r="C141" s="200" t="s">
        <v>494</v>
      </c>
      <c r="D141" s="202">
        <v>4730</v>
      </c>
      <c r="E141" s="201" t="s">
        <v>169</v>
      </c>
      <c r="F141" s="201" t="s">
        <v>169</v>
      </c>
      <c r="G141" s="202" t="s">
        <v>169</v>
      </c>
      <c r="H141" s="202" t="s">
        <v>169</v>
      </c>
      <c r="I141" s="203"/>
      <c r="J141" s="202"/>
      <c r="K141" s="201" t="s">
        <v>169</v>
      </c>
      <c r="L141" s="204"/>
      <c r="M141" s="205"/>
    </row>
    <row r="142" spans="1:13" ht="15" customHeight="1">
      <c r="A142" s="990"/>
      <c r="B142" s="156" t="s">
        <v>495</v>
      </c>
      <c r="C142" s="206" t="s">
        <v>496</v>
      </c>
      <c r="D142" s="729" t="s">
        <v>497</v>
      </c>
      <c r="E142" s="268" t="s">
        <v>179</v>
      </c>
      <c r="F142" s="268" t="s">
        <v>179</v>
      </c>
      <c r="G142" s="195">
        <v>3710</v>
      </c>
      <c r="H142" s="271">
        <f>G142+($D$141-G142)*I142</f>
        <v>4322</v>
      </c>
      <c r="I142" s="270">
        <v>0.6</v>
      </c>
      <c r="J142" s="271">
        <f>$H$144-H142</f>
        <v>1278</v>
      </c>
      <c r="K142" s="270">
        <f>($D$141-H142)/($D$141-$H$145)</f>
        <v>1</v>
      </c>
      <c r="L142" s="150" t="s">
        <v>174</v>
      </c>
      <c r="M142" s="151" t="s">
        <v>175</v>
      </c>
    </row>
    <row r="143" spans="1:13" ht="15" customHeight="1">
      <c r="A143" s="990"/>
      <c r="B143" s="207" t="s">
        <v>498</v>
      </c>
      <c r="C143" s="208" t="s">
        <v>499</v>
      </c>
      <c r="D143" s="209" t="s">
        <v>500</v>
      </c>
      <c r="E143" s="210">
        <v>25.4</v>
      </c>
      <c r="F143" s="210">
        <v>4.9000000000000004</v>
      </c>
      <c r="G143" s="211">
        <v>3920</v>
      </c>
      <c r="H143" s="271">
        <f>G143+($D$141-G143)*I143</f>
        <v>4406</v>
      </c>
      <c r="I143" s="270">
        <v>0.6</v>
      </c>
      <c r="J143" s="271">
        <f>$H$144-H143</f>
        <v>1194</v>
      </c>
      <c r="K143" s="270">
        <f>($D$141-H143)/($D$141-$H$145)</f>
        <v>0.79411764705882348</v>
      </c>
      <c r="L143" s="150" t="s">
        <v>174</v>
      </c>
      <c r="M143" s="212" t="s">
        <v>3001</v>
      </c>
    </row>
    <row r="144" spans="1:13" ht="15" customHeight="1">
      <c r="A144" s="990"/>
      <c r="B144" s="156" t="s">
        <v>502</v>
      </c>
      <c r="C144" s="208" t="s">
        <v>503</v>
      </c>
      <c r="D144" s="729" t="s">
        <v>504</v>
      </c>
      <c r="E144" s="268">
        <v>0</v>
      </c>
      <c r="F144" s="268">
        <v>0</v>
      </c>
      <c r="G144" s="195">
        <v>4520</v>
      </c>
      <c r="H144" s="271">
        <v>5600</v>
      </c>
      <c r="I144" s="270">
        <v>0.6</v>
      </c>
      <c r="J144" s="271">
        <f>$H$144-H144</f>
        <v>0</v>
      </c>
      <c r="K144" s="270">
        <f>($D$141-H144)/($D$141-$H$145)</f>
        <v>-2.1323529411764706</v>
      </c>
      <c r="L144" s="150" t="s">
        <v>174</v>
      </c>
      <c r="M144" s="151" t="s">
        <v>185</v>
      </c>
    </row>
    <row r="145" spans="1:13" ht="15" customHeight="1">
      <c r="A145" s="991"/>
      <c r="B145" s="157"/>
      <c r="C145" s="158"/>
      <c r="D145" s="726"/>
      <c r="E145" s="159"/>
      <c r="F145" s="159"/>
      <c r="G145" s="160" t="s">
        <v>186</v>
      </c>
      <c r="H145" s="161">
        <f>MIN(H142:H144)</f>
        <v>4322</v>
      </c>
      <c r="I145" s="162"/>
      <c r="J145" s="161"/>
      <c r="K145" s="162"/>
      <c r="L145" s="179"/>
      <c r="M145" s="180"/>
    </row>
    <row r="146" spans="1:13" ht="15" customHeight="1">
      <c r="A146" s="989" t="s">
        <v>505</v>
      </c>
      <c r="B146" s="135" t="s">
        <v>167</v>
      </c>
      <c r="C146" s="135" t="s">
        <v>506</v>
      </c>
      <c r="D146" s="139">
        <v>6365</v>
      </c>
      <c r="E146" s="137" t="s">
        <v>169</v>
      </c>
      <c r="F146" s="138" t="s">
        <v>169</v>
      </c>
      <c r="G146" s="139" t="s">
        <v>169</v>
      </c>
      <c r="H146" s="139" t="s">
        <v>169</v>
      </c>
      <c r="I146" s="140"/>
      <c r="J146" s="139"/>
      <c r="K146" s="137" t="s">
        <v>169</v>
      </c>
      <c r="L146" s="168"/>
      <c r="M146" s="169"/>
    </row>
    <row r="147" spans="1:13" ht="15" customHeight="1">
      <c r="A147" s="990"/>
      <c r="B147" s="152" t="s">
        <v>507</v>
      </c>
      <c r="C147" s="145" t="s">
        <v>508</v>
      </c>
      <c r="D147" s="724" t="s">
        <v>509</v>
      </c>
      <c r="E147" s="146" t="s">
        <v>179</v>
      </c>
      <c r="F147" s="146" t="s">
        <v>179</v>
      </c>
      <c r="G147" s="147">
        <v>5285</v>
      </c>
      <c r="H147" s="148">
        <f>G147+($D$146-G147)*I147</f>
        <v>5933</v>
      </c>
      <c r="I147" s="149">
        <v>0.6</v>
      </c>
      <c r="J147" s="148">
        <f>$H$150-H147</f>
        <v>67.600000000000364</v>
      </c>
      <c r="K147" s="149">
        <f>($D$146-H147)/($D$146-$H$151)</f>
        <v>1</v>
      </c>
      <c r="L147" s="150" t="s">
        <v>174</v>
      </c>
      <c r="M147" s="174" t="s">
        <v>198</v>
      </c>
    </row>
    <row r="148" spans="1:13" ht="15" customHeight="1">
      <c r="A148" s="990"/>
      <c r="B148" s="152" t="s">
        <v>510</v>
      </c>
      <c r="C148" s="153" t="s">
        <v>511</v>
      </c>
      <c r="D148" s="167" t="s">
        <v>512</v>
      </c>
      <c r="E148" s="154">
        <v>91.9</v>
      </c>
      <c r="F148" s="154">
        <v>11.5</v>
      </c>
      <c r="G148" s="155">
        <v>5290</v>
      </c>
      <c r="H148" s="148">
        <f t="shared" ref="H148:H150" si="22">G148+($D$146-G148)*I148</f>
        <v>5935</v>
      </c>
      <c r="I148" s="149">
        <v>0.6</v>
      </c>
      <c r="J148" s="148">
        <f>$H$150-H148</f>
        <v>65.600000000000364</v>
      </c>
      <c r="K148" s="149">
        <f>($D$146-H148)/($D$146-$H$151)</f>
        <v>0.99537037037037035</v>
      </c>
      <c r="L148" s="150" t="s">
        <v>174</v>
      </c>
      <c r="M148" s="174" t="s">
        <v>198</v>
      </c>
    </row>
    <row r="149" spans="1:13" ht="15" customHeight="1">
      <c r="A149" s="990"/>
      <c r="B149" s="152" t="s">
        <v>513</v>
      </c>
      <c r="C149" s="145" t="s">
        <v>514</v>
      </c>
      <c r="D149" s="167" t="s">
        <v>515</v>
      </c>
      <c r="E149" s="154">
        <v>62.7</v>
      </c>
      <c r="F149" s="154">
        <v>14.9</v>
      </c>
      <c r="G149" s="147">
        <v>5320</v>
      </c>
      <c r="H149" s="148">
        <f t="shared" si="22"/>
        <v>5947</v>
      </c>
      <c r="I149" s="149">
        <v>0.6</v>
      </c>
      <c r="J149" s="148">
        <f>$H$150-H149</f>
        <v>53.600000000000364</v>
      </c>
      <c r="K149" s="149">
        <f>($D$146-H149)/($D$146-$H$151)</f>
        <v>0.96759259259259256</v>
      </c>
      <c r="L149" s="150" t="s">
        <v>174</v>
      </c>
      <c r="M149" s="174" t="s">
        <v>198</v>
      </c>
    </row>
    <row r="150" spans="1:13" ht="15" customHeight="1">
      <c r="A150" s="990"/>
      <c r="B150" s="152" t="s">
        <v>516</v>
      </c>
      <c r="C150" s="145" t="s">
        <v>517</v>
      </c>
      <c r="D150" s="724" t="s">
        <v>518</v>
      </c>
      <c r="E150" s="146">
        <v>0</v>
      </c>
      <c r="F150" s="146">
        <v>0</v>
      </c>
      <c r="G150" s="147">
        <v>5454</v>
      </c>
      <c r="H150" s="148">
        <f t="shared" si="22"/>
        <v>6000.6</v>
      </c>
      <c r="I150" s="149">
        <v>0.6</v>
      </c>
      <c r="J150" s="148">
        <f>$H$150-H150</f>
        <v>0</v>
      </c>
      <c r="K150" s="149">
        <f>($D$146-H150)/($D$146-$H$151)</f>
        <v>0.84351851851851767</v>
      </c>
      <c r="L150" s="150" t="s">
        <v>174</v>
      </c>
      <c r="M150" s="151" t="s">
        <v>185</v>
      </c>
    </row>
    <row r="151" spans="1:13" ht="15" customHeight="1">
      <c r="A151" s="991"/>
      <c r="B151" s="157"/>
      <c r="C151" s="158"/>
      <c r="D151" s="726"/>
      <c r="E151" s="159"/>
      <c r="F151" s="159"/>
      <c r="G151" s="160" t="s">
        <v>186</v>
      </c>
      <c r="H151" s="161">
        <f>MIN(H147:H150)</f>
        <v>5933</v>
      </c>
      <c r="I151" s="162"/>
      <c r="J151" s="161"/>
      <c r="K151" s="162"/>
      <c r="L151" s="179"/>
      <c r="M151" s="180"/>
    </row>
    <row r="152" spans="1:13" ht="15" customHeight="1">
      <c r="A152" s="989" t="s">
        <v>152</v>
      </c>
      <c r="B152" s="135" t="s">
        <v>167</v>
      </c>
      <c r="C152" s="135" t="s">
        <v>519</v>
      </c>
      <c r="D152" s="139">
        <v>6350</v>
      </c>
      <c r="E152" s="137" t="s">
        <v>169</v>
      </c>
      <c r="F152" s="138" t="s">
        <v>169</v>
      </c>
      <c r="G152" s="139" t="s">
        <v>169</v>
      </c>
      <c r="H152" s="139" t="s">
        <v>169</v>
      </c>
      <c r="I152" s="140"/>
      <c r="J152" s="139"/>
      <c r="K152" s="137" t="s">
        <v>169</v>
      </c>
      <c r="L152" s="168"/>
      <c r="M152" s="169"/>
    </row>
    <row r="153" spans="1:13" ht="15" customHeight="1">
      <c r="A153" s="990"/>
      <c r="B153" s="144" t="s">
        <v>520</v>
      </c>
      <c r="C153" s="145" t="s">
        <v>521</v>
      </c>
      <c r="D153" s="725" t="s">
        <v>522</v>
      </c>
      <c r="E153" s="146" t="s">
        <v>179</v>
      </c>
      <c r="F153" s="146" t="s">
        <v>179</v>
      </c>
      <c r="G153" s="147">
        <v>5230</v>
      </c>
      <c r="H153" s="148">
        <f>G153+($D$152-G153)*I153</f>
        <v>5902</v>
      </c>
      <c r="I153" s="149">
        <v>0.6</v>
      </c>
      <c r="J153" s="148">
        <f>$H$156-H153</f>
        <v>96.399999999999636</v>
      </c>
      <c r="K153" s="149">
        <f>($D$152-H153)/($D$152-$H$157)</f>
        <v>1</v>
      </c>
      <c r="L153" s="150" t="s">
        <v>174</v>
      </c>
      <c r="M153" s="151" t="s">
        <v>175</v>
      </c>
    </row>
    <row r="154" spans="1:13" ht="15" customHeight="1">
      <c r="A154" s="990"/>
      <c r="B154" s="152" t="s">
        <v>523</v>
      </c>
      <c r="C154" s="153" t="s">
        <v>524</v>
      </c>
      <c r="D154" s="167" t="s">
        <v>525</v>
      </c>
      <c r="E154" s="154">
        <v>31.1</v>
      </c>
      <c r="F154" s="154">
        <v>13</v>
      </c>
      <c r="G154" s="155">
        <v>5390</v>
      </c>
      <c r="H154" s="148">
        <f t="shared" ref="H154:H156" si="23">G154+($D$152-G154)*I154</f>
        <v>5966</v>
      </c>
      <c r="I154" s="149">
        <v>0.6</v>
      </c>
      <c r="J154" s="148">
        <f>$H$156-H154</f>
        <v>32.399999999999636</v>
      </c>
      <c r="K154" s="149">
        <f>($D$152-H154)/($D$152-$H$157)</f>
        <v>0.8571428571428571</v>
      </c>
      <c r="L154" s="150" t="s">
        <v>174</v>
      </c>
      <c r="M154" s="151" t="s">
        <v>175</v>
      </c>
    </row>
    <row r="155" spans="1:13" ht="15" customHeight="1">
      <c r="A155" s="990"/>
      <c r="B155" s="144" t="s">
        <v>526</v>
      </c>
      <c r="C155" s="145" t="s">
        <v>527</v>
      </c>
      <c r="D155" s="724" t="s">
        <v>528</v>
      </c>
      <c r="E155" s="146" t="s">
        <v>529</v>
      </c>
      <c r="F155" s="146" t="s">
        <v>179</v>
      </c>
      <c r="G155" s="147">
        <v>5410</v>
      </c>
      <c r="H155" s="148">
        <f t="shared" si="23"/>
        <v>5974</v>
      </c>
      <c r="I155" s="149">
        <v>0.6</v>
      </c>
      <c r="J155" s="148">
        <f>$H$156-H155</f>
        <v>24.399999999999636</v>
      </c>
      <c r="K155" s="149">
        <f>($D$152-H155)/($D$152-$H$157)</f>
        <v>0.8392857142857143</v>
      </c>
      <c r="L155" s="150" t="s">
        <v>174</v>
      </c>
      <c r="M155" s="151" t="s">
        <v>175</v>
      </c>
    </row>
    <row r="156" spans="1:13" ht="15" customHeight="1">
      <c r="A156" s="990"/>
      <c r="B156" s="144" t="s">
        <v>530</v>
      </c>
      <c r="C156" s="145" t="s">
        <v>531</v>
      </c>
      <c r="D156" s="724" t="s">
        <v>532</v>
      </c>
      <c r="E156" s="146">
        <v>0</v>
      </c>
      <c r="F156" s="146">
        <v>0</v>
      </c>
      <c r="G156" s="147">
        <v>5471</v>
      </c>
      <c r="H156" s="148">
        <f t="shared" si="23"/>
        <v>5998.4</v>
      </c>
      <c r="I156" s="149">
        <v>0.6</v>
      </c>
      <c r="J156" s="148">
        <f>$H$156-H156</f>
        <v>0</v>
      </c>
      <c r="K156" s="149">
        <f>($D$152-H156)/($D$152-$H$157)</f>
        <v>0.78482142857142934</v>
      </c>
      <c r="L156" s="150" t="s">
        <v>174</v>
      </c>
      <c r="M156" s="151" t="s">
        <v>185</v>
      </c>
    </row>
    <row r="157" spans="1:13" ht="15" customHeight="1">
      <c r="A157" s="991"/>
      <c r="B157" s="157"/>
      <c r="C157" s="158"/>
      <c r="D157" s="726"/>
      <c r="E157" s="159"/>
      <c r="F157" s="159"/>
      <c r="G157" s="160" t="s">
        <v>186</v>
      </c>
      <c r="H157" s="161">
        <f>MIN(H153:H156)</f>
        <v>5902</v>
      </c>
      <c r="I157" s="162"/>
      <c r="J157" s="161"/>
      <c r="K157" s="162"/>
      <c r="L157" s="179"/>
      <c r="M157" s="180"/>
    </row>
    <row r="158" spans="1:13" ht="15" customHeight="1">
      <c r="A158" s="989" t="s">
        <v>533</v>
      </c>
      <c r="B158" s="135" t="s">
        <v>167</v>
      </c>
      <c r="C158" s="135" t="s">
        <v>534</v>
      </c>
      <c r="D158" s="139">
        <v>6020</v>
      </c>
      <c r="E158" s="137" t="s">
        <v>169</v>
      </c>
      <c r="F158" s="138" t="s">
        <v>169</v>
      </c>
      <c r="G158" s="139" t="s">
        <v>169</v>
      </c>
      <c r="H158" s="139" t="s">
        <v>169</v>
      </c>
      <c r="I158" s="140"/>
      <c r="J158" s="139"/>
      <c r="K158" s="137" t="s">
        <v>169</v>
      </c>
      <c r="L158" s="168"/>
      <c r="M158" s="169"/>
    </row>
    <row r="159" spans="1:13" ht="15" customHeight="1">
      <c r="A159" s="990"/>
      <c r="B159" s="152" t="s">
        <v>535</v>
      </c>
      <c r="C159" s="153" t="s">
        <v>536</v>
      </c>
      <c r="D159" s="167" t="s">
        <v>537</v>
      </c>
      <c r="E159" s="154">
        <v>90.2</v>
      </c>
      <c r="F159" s="154">
        <v>12</v>
      </c>
      <c r="G159" s="155" t="s">
        <v>169</v>
      </c>
      <c r="H159" s="148">
        <v>5030</v>
      </c>
      <c r="I159" s="149" t="s">
        <v>169</v>
      </c>
      <c r="J159" s="148">
        <f>$H$160-H159</f>
        <v>690.39999999999964</v>
      </c>
      <c r="K159" s="149">
        <f>($D$158-H159)/($D$158-$H$161)</f>
        <v>1</v>
      </c>
      <c r="L159" s="197" t="s">
        <v>205</v>
      </c>
      <c r="M159" s="151" t="s">
        <v>175</v>
      </c>
    </row>
    <row r="160" spans="1:13" ht="15" customHeight="1">
      <c r="A160" s="990"/>
      <c r="B160" s="144" t="s">
        <v>538</v>
      </c>
      <c r="C160" s="145" t="s">
        <v>539</v>
      </c>
      <c r="D160" s="167" t="s">
        <v>540</v>
      </c>
      <c r="E160" s="146">
        <v>0</v>
      </c>
      <c r="F160" s="146">
        <v>0</v>
      </c>
      <c r="G160" s="147">
        <v>5271</v>
      </c>
      <c r="H160" s="148">
        <f>G160+($D$158-G160)*I160</f>
        <v>5720.4</v>
      </c>
      <c r="I160" s="149">
        <v>0.6</v>
      </c>
      <c r="J160" s="148">
        <f>$H$160-H160</f>
        <v>0</v>
      </c>
      <c r="K160" s="149">
        <f>($D$158-H160)/($D$158-$H$161)</f>
        <v>0.30262626262626302</v>
      </c>
      <c r="L160" s="150" t="s">
        <v>174</v>
      </c>
      <c r="M160" s="151" t="s">
        <v>185</v>
      </c>
    </row>
    <row r="161" spans="1:13" ht="15" customHeight="1">
      <c r="A161" s="991"/>
      <c r="B161" s="157"/>
      <c r="C161" s="158"/>
      <c r="D161" s="726"/>
      <c r="E161" s="159"/>
      <c r="F161" s="159"/>
      <c r="G161" s="160" t="s">
        <v>186</v>
      </c>
      <c r="H161" s="161">
        <f>MIN(H159:H160)</f>
        <v>5030</v>
      </c>
      <c r="I161" s="162"/>
      <c r="J161" s="161"/>
      <c r="K161" s="162"/>
      <c r="L161" s="179"/>
      <c r="M161" s="180"/>
    </row>
    <row r="162" spans="1:13" ht="15" customHeight="1">
      <c r="A162" s="989" t="s">
        <v>541</v>
      </c>
      <c r="B162" s="135" t="s">
        <v>167</v>
      </c>
      <c r="C162" s="135" t="s">
        <v>542</v>
      </c>
      <c r="D162" s="139">
        <v>6080</v>
      </c>
      <c r="E162" s="137" t="s">
        <v>169</v>
      </c>
      <c r="F162" s="138" t="s">
        <v>169</v>
      </c>
      <c r="G162" s="139" t="s">
        <v>169</v>
      </c>
      <c r="H162" s="139" t="s">
        <v>169</v>
      </c>
      <c r="I162" s="140"/>
      <c r="J162" s="139"/>
      <c r="K162" s="137" t="s">
        <v>169</v>
      </c>
      <c r="L162" s="168"/>
      <c r="M162" s="169"/>
    </row>
    <row r="163" spans="1:13" ht="15" customHeight="1">
      <c r="A163" s="990"/>
      <c r="B163" s="152" t="s">
        <v>543</v>
      </c>
      <c r="C163" s="153" t="s">
        <v>544</v>
      </c>
      <c r="D163" s="167" t="s">
        <v>545</v>
      </c>
      <c r="E163" s="154" t="s">
        <v>179</v>
      </c>
      <c r="F163" s="154" t="s">
        <v>179</v>
      </c>
      <c r="G163" s="147">
        <v>4700</v>
      </c>
      <c r="H163" s="148">
        <f>G163+($D$162-G163)*I163</f>
        <v>5528</v>
      </c>
      <c r="I163" s="149">
        <v>0.6</v>
      </c>
      <c r="J163" s="148">
        <f>$H$166-H163</f>
        <v>190.39999999999964</v>
      </c>
      <c r="K163" s="149">
        <f>($D$162-H163)/($D$162-$H$167)</f>
        <v>1</v>
      </c>
      <c r="L163" s="150" t="s">
        <v>174</v>
      </c>
      <c r="M163" s="151" t="s">
        <v>175</v>
      </c>
    </row>
    <row r="164" spans="1:13" ht="15" customHeight="1">
      <c r="A164" s="990"/>
      <c r="B164" s="152" t="s">
        <v>546</v>
      </c>
      <c r="C164" s="153" t="s">
        <v>547</v>
      </c>
      <c r="D164" s="167" t="s">
        <v>548</v>
      </c>
      <c r="E164" s="154">
        <v>88.7</v>
      </c>
      <c r="F164" s="154">
        <v>16.899999999999999</v>
      </c>
      <c r="G164" s="155">
        <v>4990</v>
      </c>
      <c r="H164" s="148">
        <f t="shared" ref="H164:H166" si="24">G164+($D$162-G164)*I164</f>
        <v>5644</v>
      </c>
      <c r="I164" s="149">
        <v>0.6</v>
      </c>
      <c r="J164" s="148">
        <f>$H$166-H164</f>
        <v>74.399999999999636</v>
      </c>
      <c r="K164" s="149">
        <f>($D$162-H164)/($D$162-$H$167)</f>
        <v>0.78985507246376807</v>
      </c>
      <c r="L164" s="150" t="s">
        <v>174</v>
      </c>
      <c r="M164" s="151" t="s">
        <v>175</v>
      </c>
    </row>
    <row r="165" spans="1:13" ht="15" customHeight="1">
      <c r="A165" s="990"/>
      <c r="B165" s="152" t="s">
        <v>549</v>
      </c>
      <c r="C165" s="153" t="s">
        <v>550</v>
      </c>
      <c r="D165" s="167" t="s">
        <v>551</v>
      </c>
      <c r="E165" s="154">
        <v>80.7</v>
      </c>
      <c r="F165" s="154">
        <v>13.3</v>
      </c>
      <c r="G165" s="213">
        <v>5080</v>
      </c>
      <c r="H165" s="148">
        <f t="shared" si="24"/>
        <v>5680</v>
      </c>
      <c r="I165" s="149">
        <v>0.6</v>
      </c>
      <c r="J165" s="148">
        <f>$H$166-H165</f>
        <v>38.399999999999636</v>
      </c>
      <c r="K165" s="149">
        <f>($D$162-H165)/($D$162-$H$167)</f>
        <v>0.72463768115942029</v>
      </c>
      <c r="L165" s="150" t="s">
        <v>174</v>
      </c>
      <c r="M165" s="151" t="s">
        <v>175</v>
      </c>
    </row>
    <row r="166" spans="1:13" ht="15" customHeight="1">
      <c r="A166" s="990"/>
      <c r="B166" s="144" t="s">
        <v>552</v>
      </c>
      <c r="C166" s="145" t="s">
        <v>553</v>
      </c>
      <c r="D166" s="730" t="s">
        <v>554</v>
      </c>
      <c r="E166" s="146">
        <v>0</v>
      </c>
      <c r="F166" s="146">
        <v>0</v>
      </c>
      <c r="G166" s="147">
        <v>5176</v>
      </c>
      <c r="H166" s="148">
        <f t="shared" si="24"/>
        <v>5718.4</v>
      </c>
      <c r="I166" s="149">
        <v>0.6</v>
      </c>
      <c r="J166" s="148">
        <f>$H$166-H166</f>
        <v>0</v>
      </c>
      <c r="K166" s="149">
        <f>($D$162-H166)/($D$162-$H$167)</f>
        <v>0.65507246376811656</v>
      </c>
      <c r="L166" s="150" t="s">
        <v>174</v>
      </c>
      <c r="M166" s="151" t="s">
        <v>185</v>
      </c>
    </row>
    <row r="167" spans="1:13" ht="15" customHeight="1">
      <c r="A167" s="991"/>
      <c r="B167" s="157"/>
      <c r="C167" s="158"/>
      <c r="D167" s="726"/>
      <c r="E167" s="159"/>
      <c r="F167" s="159"/>
      <c r="G167" s="160" t="s">
        <v>186</v>
      </c>
      <c r="H167" s="161">
        <f>MIN(H163:H166)</f>
        <v>5528</v>
      </c>
      <c r="I167" s="162"/>
      <c r="J167" s="161"/>
      <c r="K167" s="162"/>
      <c r="L167" s="181"/>
      <c r="M167" s="180"/>
    </row>
    <row r="168" spans="1:13" ht="15" customHeight="1">
      <c r="A168" s="995" t="s">
        <v>555</v>
      </c>
      <c r="B168" s="135" t="s">
        <v>167</v>
      </c>
      <c r="C168" s="135" t="s">
        <v>556</v>
      </c>
      <c r="D168" s="139">
        <v>3440</v>
      </c>
      <c r="E168" s="137" t="s">
        <v>169</v>
      </c>
      <c r="F168" s="138" t="s">
        <v>169</v>
      </c>
      <c r="G168" s="204" t="s">
        <v>169</v>
      </c>
      <c r="H168" s="139" t="s">
        <v>169</v>
      </c>
      <c r="I168" s="140"/>
      <c r="J168" s="139"/>
      <c r="K168" s="137" t="s">
        <v>169</v>
      </c>
      <c r="L168" s="141"/>
      <c r="M168" s="142"/>
    </row>
    <row r="169" spans="1:13" ht="15" customHeight="1">
      <c r="A169" s="996"/>
      <c r="B169" s="144" t="s">
        <v>557</v>
      </c>
      <c r="C169" s="145" t="s">
        <v>558</v>
      </c>
      <c r="D169" s="731" t="s">
        <v>559</v>
      </c>
      <c r="E169" s="184" t="s">
        <v>179</v>
      </c>
      <c r="F169" s="184" t="s">
        <v>179</v>
      </c>
      <c r="G169" s="147">
        <v>3290</v>
      </c>
      <c r="H169" s="148">
        <v>3320</v>
      </c>
      <c r="I169" s="149" t="s">
        <v>169</v>
      </c>
      <c r="J169" s="148">
        <f t="shared" ref="J169:J174" si="25">$H$174-H169</f>
        <v>425.40000000000009</v>
      </c>
      <c r="K169" s="149">
        <f t="shared" ref="K169:K174" si="26">($D$168-H169)/($D$168-$H$175)</f>
        <v>1</v>
      </c>
      <c r="L169" s="150" t="s">
        <v>205</v>
      </c>
      <c r="M169" s="151" t="s">
        <v>207</v>
      </c>
    </row>
    <row r="170" spans="1:13" ht="15" customHeight="1">
      <c r="A170" s="996"/>
      <c r="B170" s="144" t="s">
        <v>560</v>
      </c>
      <c r="C170" s="145" t="s">
        <v>561</v>
      </c>
      <c r="D170" s="725" t="s">
        <v>562</v>
      </c>
      <c r="E170" s="146">
        <v>7.4</v>
      </c>
      <c r="F170" s="146">
        <v>1.3</v>
      </c>
      <c r="G170" s="147">
        <v>3297</v>
      </c>
      <c r="H170" s="148">
        <v>3330</v>
      </c>
      <c r="I170" s="149" t="s">
        <v>169</v>
      </c>
      <c r="J170" s="148">
        <f t="shared" si="25"/>
        <v>415.40000000000009</v>
      </c>
      <c r="K170" s="149">
        <f t="shared" si="26"/>
        <v>0.91666666666666663</v>
      </c>
      <c r="L170" s="150" t="s">
        <v>205</v>
      </c>
      <c r="M170" s="151" t="s">
        <v>207</v>
      </c>
    </row>
    <row r="171" spans="1:13" ht="15" customHeight="1">
      <c r="A171" s="996"/>
      <c r="B171" s="144" t="s">
        <v>563</v>
      </c>
      <c r="C171" s="145" t="s">
        <v>564</v>
      </c>
      <c r="D171" s="724" t="s">
        <v>565</v>
      </c>
      <c r="E171" s="146">
        <v>2.5</v>
      </c>
      <c r="F171" s="146">
        <v>0.8</v>
      </c>
      <c r="G171" s="147">
        <v>3310</v>
      </c>
      <c r="H171" s="148">
        <v>3360</v>
      </c>
      <c r="I171" s="149" t="s">
        <v>169</v>
      </c>
      <c r="J171" s="148">
        <f t="shared" si="25"/>
        <v>385.40000000000009</v>
      </c>
      <c r="K171" s="149">
        <f t="shared" si="26"/>
        <v>0.66666666666666663</v>
      </c>
      <c r="L171" s="150" t="s">
        <v>205</v>
      </c>
      <c r="M171" s="151" t="s">
        <v>207</v>
      </c>
    </row>
    <row r="172" spans="1:13" ht="15" customHeight="1">
      <c r="A172" s="996"/>
      <c r="B172" s="214" t="s">
        <v>566</v>
      </c>
      <c r="C172" s="145" t="s">
        <v>567</v>
      </c>
      <c r="D172" s="724" t="s">
        <v>568</v>
      </c>
      <c r="E172" s="146">
        <v>1.4</v>
      </c>
      <c r="F172" s="146">
        <v>0.6</v>
      </c>
      <c r="G172" s="147">
        <v>3320</v>
      </c>
      <c r="H172" s="148">
        <v>3365</v>
      </c>
      <c r="I172" s="149" t="s">
        <v>169</v>
      </c>
      <c r="J172" s="148">
        <f t="shared" si="25"/>
        <v>380.40000000000009</v>
      </c>
      <c r="K172" s="149">
        <f t="shared" si="26"/>
        <v>0.625</v>
      </c>
      <c r="L172" s="150" t="s">
        <v>205</v>
      </c>
      <c r="M172" s="151" t="s">
        <v>207</v>
      </c>
    </row>
    <row r="173" spans="1:13" ht="15" customHeight="1">
      <c r="A173" s="996"/>
      <c r="B173" s="192" t="s">
        <v>569</v>
      </c>
      <c r="C173" s="145" t="s">
        <v>570</v>
      </c>
      <c r="D173" s="724" t="s">
        <v>571</v>
      </c>
      <c r="E173" s="146" t="s">
        <v>179</v>
      </c>
      <c r="F173" s="146" t="s">
        <v>179</v>
      </c>
      <c r="G173" s="147">
        <v>3335</v>
      </c>
      <c r="H173" s="148">
        <v>3370</v>
      </c>
      <c r="I173" s="149" t="s">
        <v>169</v>
      </c>
      <c r="J173" s="148">
        <f t="shared" si="25"/>
        <v>375.40000000000009</v>
      </c>
      <c r="K173" s="149">
        <f t="shared" si="26"/>
        <v>0.58333333333333337</v>
      </c>
      <c r="L173" s="150" t="s">
        <v>205</v>
      </c>
      <c r="M173" s="151" t="s">
        <v>207</v>
      </c>
    </row>
    <row r="174" spans="1:13" ht="15" customHeight="1">
      <c r="A174" s="996"/>
      <c r="B174" s="215" t="s">
        <v>572</v>
      </c>
      <c r="C174" s="215" t="s">
        <v>573</v>
      </c>
      <c r="D174" s="197" t="s">
        <v>574</v>
      </c>
      <c r="E174" s="216">
        <v>0</v>
      </c>
      <c r="F174" s="216">
        <v>0</v>
      </c>
      <c r="G174" s="197">
        <v>3670</v>
      </c>
      <c r="H174" s="148">
        <f>G174+(I174*(3800-G174))</f>
        <v>3745.4</v>
      </c>
      <c r="I174" s="149">
        <v>0.57999999999999996</v>
      </c>
      <c r="J174" s="148">
        <f t="shared" si="25"/>
        <v>0</v>
      </c>
      <c r="K174" s="149">
        <f t="shared" si="26"/>
        <v>-2.5450000000000008</v>
      </c>
      <c r="L174" s="150" t="s">
        <v>575</v>
      </c>
      <c r="M174" s="151" t="s">
        <v>185</v>
      </c>
    </row>
    <row r="175" spans="1:13" ht="15" customHeight="1">
      <c r="A175" s="997"/>
      <c r="B175" s="157"/>
      <c r="C175" s="157"/>
      <c r="D175" s="726"/>
      <c r="E175" s="217"/>
      <c r="F175" s="217"/>
      <c r="G175" s="218" t="s">
        <v>186</v>
      </c>
      <c r="H175" s="161">
        <f>MIN(H169:H174)</f>
        <v>3320</v>
      </c>
      <c r="I175" s="162"/>
      <c r="J175" s="161"/>
      <c r="K175" s="219"/>
      <c r="L175" s="219"/>
      <c r="M175" s="220"/>
    </row>
    <row r="176" spans="1:13" ht="15" customHeight="1">
      <c r="A176" s="995" t="s">
        <v>576</v>
      </c>
      <c r="B176" s="221" t="s">
        <v>167</v>
      </c>
      <c r="C176" s="221" t="s">
        <v>577</v>
      </c>
      <c r="D176" s="732">
        <v>3800</v>
      </c>
      <c r="E176" s="137" t="s">
        <v>169</v>
      </c>
      <c r="F176" s="138" t="s">
        <v>169</v>
      </c>
      <c r="G176" s="204" t="s">
        <v>169</v>
      </c>
      <c r="H176" s="139" t="s">
        <v>169</v>
      </c>
      <c r="I176" s="140"/>
      <c r="J176" s="139"/>
      <c r="K176" s="137" t="s">
        <v>169</v>
      </c>
      <c r="L176" s="141"/>
      <c r="M176" s="142"/>
    </row>
    <row r="177" spans="1:13" ht="15" customHeight="1">
      <c r="A177" s="996"/>
      <c r="B177" s="215" t="s">
        <v>578</v>
      </c>
      <c r="C177" s="215" t="s">
        <v>579</v>
      </c>
      <c r="D177" s="197" t="s">
        <v>580</v>
      </c>
      <c r="E177" s="216" t="s">
        <v>179</v>
      </c>
      <c r="F177" s="216" t="s">
        <v>179</v>
      </c>
      <c r="G177" s="197">
        <v>3110</v>
      </c>
      <c r="H177" s="148">
        <f t="shared" ref="H177:H178" si="27">G177+(I177*($D$176-G177))</f>
        <v>3510.2</v>
      </c>
      <c r="I177" s="149">
        <v>0.57999999999999996</v>
      </c>
      <c r="J177" s="148">
        <f>$H$179-H177</f>
        <v>235.20000000000027</v>
      </c>
      <c r="K177" s="149">
        <f>($D$176-H177)/($D$176-$H$180)</f>
        <v>1</v>
      </c>
      <c r="L177" s="269" t="s">
        <v>575</v>
      </c>
      <c r="M177" s="151" t="s">
        <v>207</v>
      </c>
    </row>
    <row r="178" spans="1:13" ht="15" customHeight="1">
      <c r="A178" s="996"/>
      <c r="B178" s="214" t="s">
        <v>581</v>
      </c>
      <c r="C178" s="145" t="s">
        <v>582</v>
      </c>
      <c r="D178" s="724" t="s">
        <v>583</v>
      </c>
      <c r="E178" s="216">
        <v>24.2</v>
      </c>
      <c r="F178" s="216">
        <v>4.3</v>
      </c>
      <c r="G178" s="222">
        <v>3245</v>
      </c>
      <c r="H178" s="148">
        <f t="shared" si="27"/>
        <v>3566.9</v>
      </c>
      <c r="I178" s="149">
        <v>0.57999999999999996</v>
      </c>
      <c r="J178" s="148">
        <f>$H$179-H178</f>
        <v>178.5</v>
      </c>
      <c r="K178" s="149">
        <f>($D$176-H178)/($D$176-$H$180)</f>
        <v>0.80434782608695565</v>
      </c>
      <c r="L178" s="269" t="s">
        <v>575</v>
      </c>
      <c r="M178" s="151" t="s">
        <v>207</v>
      </c>
    </row>
    <row r="179" spans="1:13" ht="15" customHeight="1">
      <c r="A179" s="996"/>
      <c r="B179" s="215" t="s">
        <v>584</v>
      </c>
      <c r="C179" s="215" t="s">
        <v>573</v>
      </c>
      <c r="D179" s="197" t="s">
        <v>574</v>
      </c>
      <c r="E179" s="216">
        <v>0</v>
      </c>
      <c r="F179" s="216">
        <v>0</v>
      </c>
      <c r="G179" s="197">
        <v>3670</v>
      </c>
      <c r="H179" s="148">
        <f>G179+(I179*($D$176-G179))</f>
        <v>3745.4</v>
      </c>
      <c r="I179" s="149">
        <v>0.57999999999999996</v>
      </c>
      <c r="J179" s="148">
        <f>$H$179-H179</f>
        <v>0</v>
      </c>
      <c r="K179" s="149">
        <f>($D$176-H179)/($D$176-$H$180)</f>
        <v>0.18840579710144884</v>
      </c>
      <c r="L179" s="269" t="s">
        <v>575</v>
      </c>
      <c r="M179" s="151" t="s">
        <v>185</v>
      </c>
    </row>
    <row r="180" spans="1:13" ht="15" customHeight="1">
      <c r="A180" s="997"/>
      <c r="B180" s="223"/>
      <c r="C180" s="223"/>
      <c r="D180" s="179"/>
      <c r="E180" s="217"/>
      <c r="F180" s="217"/>
      <c r="G180" s="218" t="s">
        <v>186</v>
      </c>
      <c r="H180" s="161">
        <f>MIN(H177:H179)</f>
        <v>3510.2</v>
      </c>
      <c r="I180" s="162"/>
      <c r="J180" s="161"/>
      <c r="K180" s="219"/>
      <c r="L180" s="219"/>
      <c r="M180" s="220"/>
    </row>
    <row r="181" spans="1:13" ht="15" customHeight="1">
      <c r="A181" s="995" t="s">
        <v>585</v>
      </c>
      <c r="B181" s="221" t="s">
        <v>167</v>
      </c>
      <c r="C181" s="221" t="s">
        <v>586</v>
      </c>
      <c r="D181" s="139">
        <v>4100</v>
      </c>
      <c r="E181" s="137" t="s">
        <v>169</v>
      </c>
      <c r="F181" s="138" t="s">
        <v>169</v>
      </c>
      <c r="G181" s="204" t="s">
        <v>169</v>
      </c>
      <c r="H181" s="139" t="s">
        <v>169</v>
      </c>
      <c r="I181" s="140"/>
      <c r="J181" s="139"/>
      <c r="K181" s="137" t="s">
        <v>169</v>
      </c>
      <c r="L181" s="141"/>
      <c r="M181" s="142"/>
    </row>
    <row r="182" spans="1:13" ht="15" customHeight="1">
      <c r="A182" s="996"/>
      <c r="B182" s="224" t="s">
        <v>587</v>
      </c>
      <c r="C182" s="192" t="s">
        <v>588</v>
      </c>
      <c r="D182" s="197">
        <v>3105</v>
      </c>
      <c r="E182" s="216" t="s">
        <v>589</v>
      </c>
      <c r="F182" s="216" t="s">
        <v>169</v>
      </c>
      <c r="G182" s="225" t="s">
        <v>179</v>
      </c>
      <c r="H182" s="148" t="s">
        <v>179</v>
      </c>
      <c r="I182" s="149"/>
      <c r="J182" s="148" t="e">
        <f>$H$184-H182</f>
        <v>#VALUE!</v>
      </c>
      <c r="K182" s="149" t="s">
        <v>179</v>
      </c>
      <c r="L182" s="269"/>
      <c r="M182" s="151" t="s">
        <v>207</v>
      </c>
    </row>
    <row r="183" spans="1:13" ht="15" customHeight="1">
      <c r="A183" s="996"/>
      <c r="B183" s="214" t="s">
        <v>590</v>
      </c>
      <c r="C183" s="145" t="s">
        <v>591</v>
      </c>
      <c r="D183" s="724" t="s">
        <v>592</v>
      </c>
      <c r="E183" s="216">
        <v>15.9</v>
      </c>
      <c r="F183" s="216">
        <v>3.8</v>
      </c>
      <c r="G183" s="197" t="s">
        <v>169</v>
      </c>
      <c r="H183" s="226">
        <v>3275</v>
      </c>
      <c r="I183" s="227" t="s">
        <v>169</v>
      </c>
      <c r="J183" s="148">
        <f>$H$184-H183</f>
        <v>591.90000000000009</v>
      </c>
      <c r="K183" s="149">
        <v>1</v>
      </c>
      <c r="L183" s="269" t="s">
        <v>205</v>
      </c>
      <c r="M183" s="151" t="s">
        <v>207</v>
      </c>
    </row>
    <row r="184" spans="1:13" ht="15" customHeight="1">
      <c r="A184" s="996"/>
      <c r="B184" s="192" t="s">
        <v>593</v>
      </c>
      <c r="C184" s="145" t="s">
        <v>594</v>
      </c>
      <c r="D184" s="724" t="s">
        <v>595</v>
      </c>
      <c r="E184" s="216">
        <v>0</v>
      </c>
      <c r="F184" s="216">
        <v>0</v>
      </c>
      <c r="G184" s="197">
        <v>3545</v>
      </c>
      <c r="H184" s="148">
        <f>G184+(I184*($D$181-G184))</f>
        <v>3866.9</v>
      </c>
      <c r="I184" s="149">
        <v>0.57999999999999996</v>
      </c>
      <c r="J184" s="148">
        <f>$H$184-H184</f>
        <v>0</v>
      </c>
      <c r="K184" s="149">
        <f>($D$181-H184)/($D$181-$H$185)</f>
        <v>0.28254545454545443</v>
      </c>
      <c r="L184" s="269" t="s">
        <v>575</v>
      </c>
      <c r="M184" s="151" t="s">
        <v>185</v>
      </c>
    </row>
    <row r="185" spans="1:13" ht="15" customHeight="1">
      <c r="A185" s="997"/>
      <c r="B185" s="223"/>
      <c r="C185" s="223"/>
      <c r="D185" s="179"/>
      <c r="E185" s="217"/>
      <c r="F185" s="217"/>
      <c r="G185" s="218" t="s">
        <v>186</v>
      </c>
      <c r="H185" s="161">
        <f>MIN(H182:H184)</f>
        <v>3275</v>
      </c>
      <c r="I185" s="162"/>
      <c r="J185" s="161"/>
      <c r="K185" s="219"/>
      <c r="L185" s="219"/>
      <c r="M185" s="220"/>
    </row>
    <row r="186" spans="1:13" ht="15" customHeight="1">
      <c r="A186" s="995" t="s">
        <v>596</v>
      </c>
      <c r="B186" s="221" t="s">
        <v>167</v>
      </c>
      <c r="C186" s="221" t="s">
        <v>597</v>
      </c>
      <c r="D186" s="139">
        <v>3500</v>
      </c>
      <c r="E186" s="137" t="s">
        <v>169</v>
      </c>
      <c r="F186" s="138" t="s">
        <v>169</v>
      </c>
      <c r="G186" s="204" t="s">
        <v>169</v>
      </c>
      <c r="H186" s="139" t="s">
        <v>169</v>
      </c>
      <c r="I186" s="140"/>
      <c r="J186" s="139"/>
      <c r="K186" s="137"/>
      <c r="L186" s="141"/>
      <c r="M186" s="142"/>
    </row>
    <row r="187" spans="1:13" ht="15" customHeight="1">
      <c r="A187" s="996"/>
      <c r="B187" s="224" t="s">
        <v>598</v>
      </c>
      <c r="C187" s="145" t="s">
        <v>599</v>
      </c>
      <c r="D187" s="147" t="s">
        <v>600</v>
      </c>
      <c r="E187" s="216" t="s">
        <v>179</v>
      </c>
      <c r="F187" s="216" t="s">
        <v>179</v>
      </c>
      <c r="G187" s="222">
        <v>3325</v>
      </c>
      <c r="H187" s="148">
        <f>G187+(I187*($D$186-G187))</f>
        <v>3426.5</v>
      </c>
      <c r="I187" s="149">
        <v>0.57999999999999996</v>
      </c>
      <c r="J187" s="148">
        <f>$H$189-H187</f>
        <v>564.5</v>
      </c>
      <c r="K187" s="149">
        <f>($D$186-H187)/($D$186-$H$190)</f>
        <v>1</v>
      </c>
      <c r="L187" s="269" t="s">
        <v>575</v>
      </c>
      <c r="M187" s="151" t="s">
        <v>207</v>
      </c>
    </row>
    <row r="188" spans="1:13" ht="15" customHeight="1">
      <c r="A188" s="996"/>
      <c r="B188" s="214" t="s">
        <v>601</v>
      </c>
      <c r="C188" s="145" t="s">
        <v>602</v>
      </c>
      <c r="D188" s="724" t="s">
        <v>603</v>
      </c>
      <c r="E188" s="146">
        <v>14</v>
      </c>
      <c r="F188" s="146">
        <v>3.4</v>
      </c>
      <c r="G188" s="197">
        <v>3380</v>
      </c>
      <c r="H188" s="148">
        <f>G188+(I188*($D$186-G188))</f>
        <v>3449.6</v>
      </c>
      <c r="I188" s="149">
        <v>0.57999999999999996</v>
      </c>
      <c r="J188" s="148">
        <f>$H$189-H188</f>
        <v>541.40000000000009</v>
      </c>
      <c r="K188" s="149">
        <f>($D$186-H188)/($D$186-$H$190)</f>
        <v>0.68571428571428694</v>
      </c>
      <c r="L188" s="269" t="s">
        <v>575</v>
      </c>
      <c r="M188" s="151" t="s">
        <v>207</v>
      </c>
    </row>
    <row r="189" spans="1:13" ht="15" customHeight="1">
      <c r="A189" s="996"/>
      <c r="B189" s="214" t="s">
        <v>604</v>
      </c>
      <c r="C189" s="145" t="s">
        <v>605</v>
      </c>
      <c r="D189" s="724" t="s">
        <v>606</v>
      </c>
      <c r="E189" s="146">
        <v>0</v>
      </c>
      <c r="F189" s="146">
        <v>0</v>
      </c>
      <c r="G189" s="197">
        <v>3730</v>
      </c>
      <c r="H189" s="148">
        <f>G189+(I189*(4180-G189))</f>
        <v>3991</v>
      </c>
      <c r="I189" s="149">
        <v>0.57999999999999996</v>
      </c>
      <c r="J189" s="148">
        <f>$H$189-H189</f>
        <v>0</v>
      </c>
      <c r="K189" s="149">
        <f>($D$186-H189)/($D$186-$H$190)</f>
        <v>-6.6802721088435373</v>
      </c>
      <c r="L189" s="269" t="s">
        <v>575</v>
      </c>
      <c r="M189" s="151" t="s">
        <v>185</v>
      </c>
    </row>
    <row r="190" spans="1:13" ht="15" customHeight="1">
      <c r="A190" s="997"/>
      <c r="B190" s="157"/>
      <c r="C190" s="157"/>
      <c r="D190" s="726"/>
      <c r="E190" s="217"/>
      <c r="F190" s="217"/>
      <c r="G190" s="218" t="s">
        <v>186</v>
      </c>
      <c r="H190" s="161">
        <f>MIN(H187:H189)</f>
        <v>3426.5</v>
      </c>
      <c r="I190" s="162"/>
      <c r="J190" s="161"/>
      <c r="K190" s="219"/>
      <c r="L190" s="219"/>
      <c r="M190" s="220"/>
    </row>
    <row r="191" spans="1:13" ht="15" customHeight="1">
      <c r="A191" s="995" t="s">
        <v>607</v>
      </c>
      <c r="B191" s="221" t="s">
        <v>167</v>
      </c>
      <c r="C191" s="221" t="s">
        <v>608</v>
      </c>
      <c r="D191" s="139">
        <v>3400</v>
      </c>
      <c r="E191" s="137" t="s">
        <v>169</v>
      </c>
      <c r="F191" s="138" t="s">
        <v>169</v>
      </c>
      <c r="G191" s="204" t="s">
        <v>169</v>
      </c>
      <c r="H191" s="139" t="s">
        <v>169</v>
      </c>
      <c r="I191" s="140"/>
      <c r="J191" s="139"/>
      <c r="K191" s="137"/>
      <c r="L191" s="141"/>
      <c r="M191" s="166"/>
    </row>
    <row r="192" spans="1:13" ht="15" customHeight="1">
      <c r="A192" s="996"/>
      <c r="B192" s="215" t="s">
        <v>609</v>
      </c>
      <c r="C192" s="145" t="s">
        <v>610</v>
      </c>
      <c r="D192" s="225">
        <v>2140</v>
      </c>
      <c r="E192" s="216">
        <v>42.7</v>
      </c>
      <c r="F192" s="216">
        <v>5.9</v>
      </c>
      <c r="G192" s="147">
        <v>2070</v>
      </c>
      <c r="H192" s="148">
        <f>G192+(I192*($D$191-G192))</f>
        <v>2841.4</v>
      </c>
      <c r="I192" s="149">
        <v>0.57999999999999996</v>
      </c>
      <c r="J192" s="148">
        <f>$H$195-H192</f>
        <v>997.90000000000009</v>
      </c>
      <c r="K192" s="149">
        <f>($D$191-H192)/($D$191-$H$196)</f>
        <v>1</v>
      </c>
      <c r="L192" s="269" t="s">
        <v>575</v>
      </c>
      <c r="M192" s="228" t="s">
        <v>285</v>
      </c>
    </row>
    <row r="193" spans="1:13" ht="15" customHeight="1">
      <c r="A193" s="996"/>
      <c r="B193" s="192" t="s">
        <v>611</v>
      </c>
      <c r="C193" s="145" t="s">
        <v>612</v>
      </c>
      <c r="D193" s="724" t="s">
        <v>613</v>
      </c>
      <c r="E193" s="146">
        <v>19.600000000000001</v>
      </c>
      <c r="F193" s="146">
        <v>5.5</v>
      </c>
      <c r="G193" s="222">
        <v>2070</v>
      </c>
      <c r="H193" s="148">
        <f t="shared" ref="H193:H194" si="28">G193+(I193*($D$191-G193))</f>
        <v>2841.4</v>
      </c>
      <c r="I193" s="149">
        <v>0.57999999999999996</v>
      </c>
      <c r="J193" s="148">
        <f>$H$195-H193</f>
        <v>997.90000000000009</v>
      </c>
      <c r="K193" s="149">
        <f>($D$191-H193)/($D$191-$H$196)</f>
        <v>1</v>
      </c>
      <c r="L193" s="269" t="s">
        <v>575</v>
      </c>
      <c r="M193" s="151" t="s">
        <v>614</v>
      </c>
    </row>
    <row r="194" spans="1:13" ht="15" customHeight="1">
      <c r="A194" s="996"/>
      <c r="B194" s="215" t="s">
        <v>615</v>
      </c>
      <c r="C194" s="145" t="s">
        <v>616</v>
      </c>
      <c r="D194" s="225" t="s">
        <v>617</v>
      </c>
      <c r="E194" s="146">
        <v>19.8</v>
      </c>
      <c r="F194" s="146">
        <v>3.2</v>
      </c>
      <c r="G194" s="222">
        <v>2150</v>
      </c>
      <c r="H194" s="148">
        <f t="shared" si="28"/>
        <v>2875</v>
      </c>
      <c r="I194" s="149">
        <v>0.57999999999999996</v>
      </c>
      <c r="J194" s="148">
        <f>$H$195-H194</f>
        <v>964.30000000000018</v>
      </c>
      <c r="K194" s="149">
        <f>($D$191-H194)/($D$191-$H$196)</f>
        <v>0.93984962406015049</v>
      </c>
      <c r="L194" s="269" t="s">
        <v>575</v>
      </c>
      <c r="M194" s="228" t="s">
        <v>285</v>
      </c>
    </row>
    <row r="195" spans="1:13" ht="15" customHeight="1">
      <c r="A195" s="996"/>
      <c r="B195" s="192" t="s">
        <v>618</v>
      </c>
      <c r="C195" s="192" t="s">
        <v>619</v>
      </c>
      <c r="D195" s="197" t="s">
        <v>620</v>
      </c>
      <c r="E195" s="216">
        <v>0</v>
      </c>
      <c r="F195" s="216">
        <v>0</v>
      </c>
      <c r="G195" s="222">
        <v>3645</v>
      </c>
      <c r="H195" s="148">
        <f>G195+(I195*(3980-G195))</f>
        <v>3839.3</v>
      </c>
      <c r="I195" s="149">
        <v>0.57999999999999996</v>
      </c>
      <c r="J195" s="148">
        <f>$H$195-H195</f>
        <v>0</v>
      </c>
      <c r="K195" s="149">
        <f>($D$191-H195)/($D$191-$H$196)</f>
        <v>-0.78643036161833202</v>
      </c>
      <c r="L195" s="269" t="s">
        <v>575</v>
      </c>
      <c r="M195" s="151" t="s">
        <v>185</v>
      </c>
    </row>
    <row r="196" spans="1:13" ht="15" customHeight="1">
      <c r="A196" s="997"/>
      <c r="B196" s="223"/>
      <c r="C196" s="223"/>
      <c r="D196" s="179"/>
      <c r="E196" s="217"/>
      <c r="F196" s="217"/>
      <c r="G196" s="218" t="s">
        <v>186</v>
      </c>
      <c r="H196" s="161">
        <f>MIN(H192:H195)</f>
        <v>2841.4</v>
      </c>
      <c r="I196" s="162"/>
      <c r="J196" s="161"/>
      <c r="K196" s="219"/>
      <c r="L196" s="219"/>
      <c r="M196" s="164"/>
    </row>
    <row r="197" spans="1:13" ht="15" customHeight="1">
      <c r="A197" s="998" t="s">
        <v>621</v>
      </c>
      <c r="B197" s="221" t="s">
        <v>167</v>
      </c>
      <c r="C197" s="221" t="s">
        <v>622</v>
      </c>
      <c r="D197" s="139">
        <v>3100</v>
      </c>
      <c r="E197" s="137" t="s">
        <v>169</v>
      </c>
      <c r="F197" s="138" t="s">
        <v>169</v>
      </c>
      <c r="G197" s="204" t="s">
        <v>169</v>
      </c>
      <c r="H197" s="139" t="s">
        <v>169</v>
      </c>
      <c r="I197" s="140"/>
      <c r="J197" s="139"/>
      <c r="K197" s="137"/>
      <c r="L197" s="141"/>
      <c r="M197" s="166"/>
    </row>
    <row r="198" spans="1:13" ht="15" customHeight="1">
      <c r="A198" s="999"/>
      <c r="B198" s="215" t="s">
        <v>623</v>
      </c>
      <c r="C198" s="215" t="s">
        <v>624</v>
      </c>
      <c r="D198" s="197" t="s">
        <v>625</v>
      </c>
      <c r="E198" s="216" t="s">
        <v>179</v>
      </c>
      <c r="F198" s="216" t="s">
        <v>179</v>
      </c>
      <c r="G198" s="197">
        <v>2510</v>
      </c>
      <c r="H198" s="148">
        <f t="shared" ref="H198:H199" si="29">G198+(I198*($D$197-G198))</f>
        <v>2852.2</v>
      </c>
      <c r="I198" s="149">
        <v>0.57999999999999996</v>
      </c>
      <c r="J198" s="148">
        <f>$H$201-H198</f>
        <v>987.10000000000036</v>
      </c>
      <c r="K198" s="149">
        <f>($D$197-H198)/($D$197-$H$202)</f>
        <v>1</v>
      </c>
      <c r="L198" s="269" t="s">
        <v>575</v>
      </c>
      <c r="M198" s="151" t="s">
        <v>207</v>
      </c>
    </row>
    <row r="199" spans="1:13" ht="15" customHeight="1">
      <c r="A199" s="999"/>
      <c r="B199" s="215" t="s">
        <v>626</v>
      </c>
      <c r="C199" s="145" t="s">
        <v>627</v>
      </c>
      <c r="D199" s="197" t="s">
        <v>628</v>
      </c>
      <c r="E199" s="216">
        <v>30</v>
      </c>
      <c r="F199" s="216">
        <v>4</v>
      </c>
      <c r="G199" s="197">
        <v>2525</v>
      </c>
      <c r="H199" s="148">
        <f t="shared" si="29"/>
        <v>2858.5</v>
      </c>
      <c r="I199" s="149">
        <v>0.57999999999999996</v>
      </c>
      <c r="J199" s="148">
        <f>$H$201-H199</f>
        <v>980.80000000000018</v>
      </c>
      <c r="K199" s="149">
        <f>($D$197-H199)/($D$197-$H$202)</f>
        <v>0.97457627118643997</v>
      </c>
      <c r="L199" s="269" t="s">
        <v>575</v>
      </c>
      <c r="M199" s="151" t="s">
        <v>207</v>
      </c>
    </row>
    <row r="200" spans="1:13" ht="15" customHeight="1">
      <c r="A200" s="999"/>
      <c r="B200" s="215" t="s">
        <v>629</v>
      </c>
      <c r="C200" s="145" t="s">
        <v>630</v>
      </c>
      <c r="D200" s="197" t="s">
        <v>631</v>
      </c>
      <c r="E200" s="216">
        <v>16.3</v>
      </c>
      <c r="F200" s="216">
        <v>2.1</v>
      </c>
      <c r="G200" s="197">
        <v>2721</v>
      </c>
      <c r="H200" s="148">
        <f>G200+(I200*($D$197-G200))</f>
        <v>2940.82</v>
      </c>
      <c r="I200" s="149">
        <v>0.57999999999999996</v>
      </c>
      <c r="J200" s="148">
        <f>$H$201-H200</f>
        <v>898.48</v>
      </c>
      <c r="K200" s="149">
        <f>($D$197-H200)/($D$197-$H$202)</f>
        <v>0.64237288135593107</v>
      </c>
      <c r="L200" s="269" t="s">
        <v>575</v>
      </c>
      <c r="M200" s="151" t="s">
        <v>207</v>
      </c>
    </row>
    <row r="201" spans="1:13" ht="15" customHeight="1">
      <c r="A201" s="999"/>
      <c r="B201" s="192" t="s">
        <v>618</v>
      </c>
      <c r="C201" s="192" t="s">
        <v>619</v>
      </c>
      <c r="D201" s="197" t="s">
        <v>620</v>
      </c>
      <c r="E201" s="216">
        <v>0</v>
      </c>
      <c r="F201" s="216">
        <v>0</v>
      </c>
      <c r="G201" s="222">
        <v>3645</v>
      </c>
      <c r="H201" s="148">
        <f>G201+(I201*(3980-G201))</f>
        <v>3839.3</v>
      </c>
      <c r="I201" s="149">
        <v>0.57999999999999996</v>
      </c>
      <c r="J201" s="148">
        <f>$H$201-H201</f>
        <v>0</v>
      </c>
      <c r="K201" s="149">
        <f>($D$197-H201)/($D$197-$H$202)</f>
        <v>-2.9834543987086346</v>
      </c>
      <c r="L201" s="269" t="s">
        <v>575</v>
      </c>
      <c r="M201" s="151" t="s">
        <v>185</v>
      </c>
    </row>
    <row r="202" spans="1:13" ht="15" customHeight="1">
      <c r="A202" s="1000"/>
      <c r="B202" s="223"/>
      <c r="C202" s="223"/>
      <c r="D202" s="179"/>
      <c r="E202" s="217"/>
      <c r="F202" s="217"/>
      <c r="G202" s="218" t="s">
        <v>186</v>
      </c>
      <c r="H202" s="161">
        <f>MIN(H198:H201)</f>
        <v>2852.2</v>
      </c>
      <c r="I202" s="162"/>
      <c r="J202" s="161"/>
      <c r="K202" s="219"/>
      <c r="L202" s="219"/>
      <c r="M202" s="220"/>
    </row>
    <row r="203" spans="1:13" ht="15" customHeight="1">
      <c r="A203" s="995" t="s">
        <v>632</v>
      </c>
      <c r="B203" s="221" t="s">
        <v>167</v>
      </c>
      <c r="C203" s="221" t="s">
        <v>633</v>
      </c>
      <c r="D203" s="139">
        <v>3250</v>
      </c>
      <c r="E203" s="137" t="s">
        <v>169</v>
      </c>
      <c r="F203" s="138" t="s">
        <v>169</v>
      </c>
      <c r="G203" s="204" t="s">
        <v>169</v>
      </c>
      <c r="H203" s="139" t="s">
        <v>169</v>
      </c>
      <c r="I203" s="140"/>
      <c r="J203" s="139"/>
      <c r="K203" s="137"/>
      <c r="L203" s="141"/>
      <c r="M203" s="142"/>
    </row>
    <row r="204" spans="1:13" ht="15" customHeight="1">
      <c r="A204" s="996"/>
      <c r="B204" s="192" t="s">
        <v>634</v>
      </c>
      <c r="C204" s="229" t="s">
        <v>635</v>
      </c>
      <c r="D204" s="724" t="s">
        <v>636</v>
      </c>
      <c r="E204" s="184" t="s">
        <v>637</v>
      </c>
      <c r="F204" s="146" t="s">
        <v>169</v>
      </c>
      <c r="G204" s="230">
        <v>2110</v>
      </c>
      <c r="H204" s="148">
        <f>G204+(I204*($D$203-G204))</f>
        <v>2771.2</v>
      </c>
      <c r="I204" s="149">
        <v>0.57999999999999996</v>
      </c>
      <c r="J204" s="148">
        <f>$H$206-H204</f>
        <v>1068.1000000000004</v>
      </c>
      <c r="K204" s="149">
        <f>($D$203-H204)/($D$203-$H$207)</f>
        <v>1</v>
      </c>
      <c r="L204" s="269" t="s">
        <v>575</v>
      </c>
      <c r="M204" s="151" t="s">
        <v>207</v>
      </c>
    </row>
    <row r="205" spans="1:13" ht="15" customHeight="1">
      <c r="A205" s="996"/>
      <c r="B205" s="192" t="s">
        <v>638</v>
      </c>
      <c r="C205" s="145" t="s">
        <v>639</v>
      </c>
      <c r="D205" s="724" t="s">
        <v>640</v>
      </c>
      <c r="E205" s="146">
        <v>34.299999999999997</v>
      </c>
      <c r="F205" s="146">
        <v>7.6</v>
      </c>
      <c r="G205" s="230">
        <v>2135</v>
      </c>
      <c r="H205" s="148">
        <f>G205+(I205*($D$203-G205))</f>
        <v>2781.7</v>
      </c>
      <c r="I205" s="149">
        <v>0.57999999999999996</v>
      </c>
      <c r="J205" s="148">
        <f>$H$206-H205</f>
        <v>1057.6000000000004</v>
      </c>
      <c r="K205" s="149">
        <f>($D$203-H205)/($D$203-$H$207)</f>
        <v>0.97807017543859653</v>
      </c>
      <c r="L205" s="269" t="s">
        <v>575</v>
      </c>
      <c r="M205" s="151" t="s">
        <v>207</v>
      </c>
    </row>
    <row r="206" spans="1:13" ht="15" customHeight="1">
      <c r="A206" s="996"/>
      <c r="B206" s="192" t="s">
        <v>618</v>
      </c>
      <c r="C206" s="192" t="s">
        <v>619</v>
      </c>
      <c r="D206" s="197" t="s">
        <v>620</v>
      </c>
      <c r="E206" s="216">
        <v>0</v>
      </c>
      <c r="F206" s="216">
        <v>0</v>
      </c>
      <c r="G206" s="231">
        <v>3645</v>
      </c>
      <c r="H206" s="148">
        <f>G206+(I206*(3980-G206))</f>
        <v>3839.3</v>
      </c>
      <c r="I206" s="149">
        <v>0.57999999999999996</v>
      </c>
      <c r="J206" s="148">
        <f>$H$206-H206</f>
        <v>0</v>
      </c>
      <c r="K206" s="149">
        <f>($D$203-H206)/($D$203-$H$207)</f>
        <v>-1.2307852965747701</v>
      </c>
      <c r="L206" s="269" t="s">
        <v>575</v>
      </c>
      <c r="M206" s="151" t="s">
        <v>185</v>
      </c>
    </row>
    <row r="207" spans="1:13" ht="15" customHeight="1">
      <c r="A207" s="997"/>
      <c r="B207" s="157"/>
      <c r="C207" s="157"/>
      <c r="D207" s="726"/>
      <c r="E207" s="217"/>
      <c r="F207" s="217"/>
      <c r="G207" s="160" t="s">
        <v>186</v>
      </c>
      <c r="H207" s="161">
        <f>MIN(H204:H206)</f>
        <v>2771.2</v>
      </c>
      <c r="I207" s="162"/>
      <c r="J207" s="161"/>
      <c r="K207" s="219"/>
      <c r="L207" s="219"/>
      <c r="M207" s="220"/>
    </row>
    <row r="208" spans="1:13" ht="15" customHeight="1">
      <c r="A208" s="992" t="s">
        <v>641</v>
      </c>
      <c r="B208" s="232" t="s">
        <v>167</v>
      </c>
      <c r="C208" s="233" t="s">
        <v>642</v>
      </c>
      <c r="D208" s="234">
        <v>2100</v>
      </c>
      <c r="E208" s="137" t="s">
        <v>169</v>
      </c>
      <c r="F208" s="137" t="s">
        <v>169</v>
      </c>
      <c r="G208" s="139" t="s">
        <v>169</v>
      </c>
      <c r="H208" s="139" t="s">
        <v>169</v>
      </c>
      <c r="I208" s="140"/>
      <c r="J208" s="139"/>
      <c r="K208" s="232"/>
      <c r="L208" s="232"/>
      <c r="M208" s="235"/>
    </row>
    <row r="209" spans="1:13" ht="15" customHeight="1">
      <c r="A209" s="993"/>
      <c r="B209" s="207" t="s">
        <v>643</v>
      </c>
      <c r="C209" s="236" t="s">
        <v>644</v>
      </c>
      <c r="D209" s="209">
        <v>500</v>
      </c>
      <c r="E209" s="210">
        <v>15.1</v>
      </c>
      <c r="F209" s="210">
        <v>4.5</v>
      </c>
      <c r="G209" s="237">
        <v>500</v>
      </c>
      <c r="H209" s="238">
        <f>G209+(I209*($D$208-G209))</f>
        <v>1428</v>
      </c>
      <c r="I209" s="149">
        <v>0.57999999999999996</v>
      </c>
      <c r="J209" s="148">
        <f>$H$210-H209</f>
        <v>1759.96</v>
      </c>
      <c r="K209" s="149">
        <f>($D$208-H209)/($D$208-$H$211)</f>
        <v>1</v>
      </c>
      <c r="L209" s="150" t="s">
        <v>575</v>
      </c>
      <c r="M209" s="239" t="s">
        <v>238</v>
      </c>
    </row>
    <row r="210" spans="1:13" ht="15" customHeight="1">
      <c r="A210" s="993"/>
      <c r="B210" s="207" t="s">
        <v>645</v>
      </c>
      <c r="C210" s="236" t="s">
        <v>646</v>
      </c>
      <c r="D210" s="209" t="s">
        <v>647</v>
      </c>
      <c r="E210" s="210">
        <v>0</v>
      </c>
      <c r="F210" s="210">
        <v>0</v>
      </c>
      <c r="G210" s="237">
        <v>2978</v>
      </c>
      <c r="H210" s="238">
        <f>G210+(I210*(3340-G210))</f>
        <v>3187.96</v>
      </c>
      <c r="I210" s="149">
        <v>0.57999999999999996</v>
      </c>
      <c r="J210" s="148">
        <f>$H$210-H210</f>
        <v>0</v>
      </c>
      <c r="K210" s="149">
        <f>($D$208-H210)/($D$208-$H$211)</f>
        <v>-1.6189880952380953</v>
      </c>
      <c r="L210" s="150" t="s">
        <v>575</v>
      </c>
      <c r="M210" s="151" t="s">
        <v>185</v>
      </c>
    </row>
    <row r="211" spans="1:13" ht="15" customHeight="1">
      <c r="A211" s="994"/>
      <c r="B211" s="240"/>
      <c r="C211" s="241"/>
      <c r="D211" s="734"/>
      <c r="E211" s="890"/>
      <c r="F211" s="890"/>
      <c r="G211" s="160" t="s">
        <v>186</v>
      </c>
      <c r="H211" s="161">
        <f>MIN(H209:H210)</f>
        <v>1428</v>
      </c>
      <c r="I211" s="162"/>
      <c r="J211" s="161"/>
      <c r="K211" s="240"/>
      <c r="L211" s="240"/>
      <c r="M211" s="242"/>
    </row>
    <row r="212" spans="1:13" ht="15" customHeight="1">
      <c r="A212" s="992" t="s">
        <v>648</v>
      </c>
      <c r="B212" s="243" t="s">
        <v>167</v>
      </c>
      <c r="C212" s="244" t="s">
        <v>649</v>
      </c>
      <c r="D212" s="245">
        <v>6130</v>
      </c>
      <c r="E212" s="137" t="s">
        <v>169</v>
      </c>
      <c r="F212" s="138" t="s">
        <v>169</v>
      </c>
      <c r="G212" s="139" t="s">
        <v>169</v>
      </c>
      <c r="H212" s="139" t="s">
        <v>169</v>
      </c>
      <c r="I212" s="140"/>
      <c r="J212" s="139"/>
      <c r="K212" s="245"/>
      <c r="L212" s="245"/>
      <c r="M212" s="235"/>
    </row>
    <row r="213" spans="1:13" ht="15" customHeight="1">
      <c r="A213" s="993"/>
      <c r="B213" s="246" t="s">
        <v>650</v>
      </c>
      <c r="C213" s="247" t="s">
        <v>651</v>
      </c>
      <c r="D213" s="248">
        <v>4800</v>
      </c>
      <c r="E213" s="146" t="s">
        <v>652</v>
      </c>
      <c r="F213" s="184" t="s">
        <v>179</v>
      </c>
      <c r="G213" s="147">
        <v>4800</v>
      </c>
      <c r="H213" s="249">
        <f>G213+(I213*($D$212-G213))</f>
        <v>5598</v>
      </c>
      <c r="I213" s="149">
        <v>0.6</v>
      </c>
      <c r="J213" s="148">
        <f>$H$217-H213</f>
        <v>318.80000000000018</v>
      </c>
      <c r="K213" s="149">
        <f>($D$212-H213)/($D$212-$H$218)</f>
        <v>1</v>
      </c>
      <c r="L213" s="248" t="s">
        <v>174</v>
      </c>
      <c r="M213" s="239" t="s">
        <v>175</v>
      </c>
    </row>
    <row r="214" spans="1:13" ht="15" customHeight="1">
      <c r="A214" s="993"/>
      <c r="B214" s="246" t="s">
        <v>653</v>
      </c>
      <c r="C214" s="250" t="s">
        <v>654</v>
      </c>
      <c r="D214" s="248">
        <v>5006</v>
      </c>
      <c r="E214" s="886">
        <v>27.4</v>
      </c>
      <c r="F214" s="886">
        <v>4.2</v>
      </c>
      <c r="G214" s="251">
        <v>4940</v>
      </c>
      <c r="H214" s="249">
        <f t="shared" ref="H214:H217" si="30">G214+(I214*($D$212-G214))</f>
        <v>5654</v>
      </c>
      <c r="I214" s="149">
        <v>0.6</v>
      </c>
      <c r="J214" s="148">
        <f>$H$217-H214</f>
        <v>262.80000000000018</v>
      </c>
      <c r="K214" s="149">
        <f>($D$212-H214)/($D$212-$H$218)</f>
        <v>0.89473684210526316</v>
      </c>
      <c r="L214" s="248" t="s">
        <v>174</v>
      </c>
      <c r="M214" s="239" t="s">
        <v>217</v>
      </c>
    </row>
    <row r="215" spans="1:13" ht="15" customHeight="1">
      <c r="A215" s="993"/>
      <c r="B215" s="246" t="s">
        <v>655</v>
      </c>
      <c r="C215" s="250" t="s">
        <v>656</v>
      </c>
      <c r="D215" s="248">
        <v>5151</v>
      </c>
      <c r="E215" s="886">
        <v>17.8</v>
      </c>
      <c r="F215" s="886">
        <v>3.1</v>
      </c>
      <c r="G215" s="251">
        <v>5040</v>
      </c>
      <c r="H215" s="249">
        <f t="shared" si="30"/>
        <v>5694</v>
      </c>
      <c r="I215" s="149">
        <v>0.6</v>
      </c>
      <c r="J215" s="148">
        <f>$H$217-H215</f>
        <v>222.80000000000018</v>
      </c>
      <c r="K215" s="149">
        <f>($D$212-H215)/($D$212-$H$218)</f>
        <v>0.81954887218045114</v>
      </c>
      <c r="L215" s="248" t="s">
        <v>174</v>
      </c>
      <c r="M215" s="239" t="s">
        <v>217</v>
      </c>
    </row>
    <row r="216" spans="1:13" ht="15" customHeight="1">
      <c r="A216" s="993"/>
      <c r="B216" s="246" t="s">
        <v>657</v>
      </c>
      <c r="C216" s="250" t="s">
        <v>658</v>
      </c>
      <c r="D216" s="248">
        <v>5223</v>
      </c>
      <c r="E216" s="886">
        <v>19.399999999999999</v>
      </c>
      <c r="F216" s="886">
        <v>3.3</v>
      </c>
      <c r="G216" s="251">
        <v>5040</v>
      </c>
      <c r="H216" s="249">
        <f t="shared" si="30"/>
        <v>5694</v>
      </c>
      <c r="I216" s="149">
        <v>0.6</v>
      </c>
      <c r="J216" s="148">
        <f>$H$217-H216</f>
        <v>222.80000000000018</v>
      </c>
      <c r="K216" s="149">
        <f>($D$212-H216)/($D$212-$H$218)</f>
        <v>0.81954887218045114</v>
      </c>
      <c r="L216" s="248" t="s">
        <v>174</v>
      </c>
      <c r="M216" s="239" t="s">
        <v>217</v>
      </c>
    </row>
    <row r="217" spans="1:13" ht="15" customHeight="1">
      <c r="A217" s="993"/>
      <c r="B217" s="246" t="s">
        <v>659</v>
      </c>
      <c r="C217" s="250" t="s">
        <v>660</v>
      </c>
      <c r="D217" s="248" t="s">
        <v>661</v>
      </c>
      <c r="E217" s="886">
        <v>0</v>
      </c>
      <c r="F217" s="886">
        <v>0</v>
      </c>
      <c r="G217" s="251">
        <v>5597</v>
      </c>
      <c r="H217" s="249">
        <f t="shared" si="30"/>
        <v>5916.8</v>
      </c>
      <c r="I217" s="149">
        <v>0.6</v>
      </c>
      <c r="J217" s="148">
        <f>$H$217-H217</f>
        <v>0</v>
      </c>
      <c r="K217" s="149">
        <f>($D$212-H217)/($D$212-$H$218)</f>
        <v>0.4007518796992478</v>
      </c>
      <c r="L217" s="248" t="s">
        <v>174</v>
      </c>
      <c r="M217" s="151" t="s">
        <v>185</v>
      </c>
    </row>
    <row r="218" spans="1:13" ht="15" customHeight="1">
      <c r="A218" s="994"/>
      <c r="B218" s="240"/>
      <c r="C218" s="241"/>
      <c r="D218" s="734"/>
      <c r="E218" s="890"/>
      <c r="F218" s="890"/>
      <c r="G218" s="160" t="s">
        <v>186</v>
      </c>
      <c r="H218" s="161">
        <f>MIN(H213:H217)</f>
        <v>5598</v>
      </c>
      <c r="I218" s="162"/>
      <c r="J218" s="161"/>
      <c r="K218" s="240"/>
      <c r="L218" s="240"/>
      <c r="M218" s="242"/>
    </row>
    <row r="219" spans="1:13" ht="15" customHeight="1">
      <c r="A219" s="992" t="s">
        <v>662</v>
      </c>
      <c r="B219" s="243" t="s">
        <v>167</v>
      </c>
      <c r="C219" s="244" t="s">
        <v>663</v>
      </c>
      <c r="D219" s="245">
        <v>5130</v>
      </c>
      <c r="E219" s="137" t="s">
        <v>169</v>
      </c>
      <c r="F219" s="138" t="s">
        <v>169</v>
      </c>
      <c r="G219" s="139" t="s">
        <v>169</v>
      </c>
      <c r="H219" s="139" t="s">
        <v>169</v>
      </c>
      <c r="I219" s="140"/>
      <c r="J219" s="139"/>
      <c r="K219" s="245"/>
      <c r="L219" s="243"/>
      <c r="M219" s="235"/>
    </row>
    <row r="220" spans="1:13" ht="15" customHeight="1">
      <c r="A220" s="993"/>
      <c r="B220" s="246" t="s">
        <v>664</v>
      </c>
      <c r="C220" s="247" t="s">
        <v>665</v>
      </c>
      <c r="D220" s="248">
        <v>4501</v>
      </c>
      <c r="E220" s="886">
        <v>52.3</v>
      </c>
      <c r="F220" s="886">
        <v>7.5</v>
      </c>
      <c r="G220" s="251">
        <v>4500</v>
      </c>
      <c r="H220" s="249">
        <f>G220+(I220*($D$219-G220))</f>
        <v>4878</v>
      </c>
      <c r="I220" s="149">
        <v>0.6</v>
      </c>
      <c r="J220" s="148">
        <f>$H$223-H220</f>
        <v>650.39999999999964</v>
      </c>
      <c r="K220" s="149">
        <f>($D$219-H220)/($D$219-$H$224)</f>
        <v>1</v>
      </c>
      <c r="L220" s="248" t="s">
        <v>174</v>
      </c>
      <c r="M220" s="239" t="s">
        <v>234</v>
      </c>
    </row>
    <row r="221" spans="1:13" ht="15" customHeight="1">
      <c r="A221" s="993"/>
      <c r="B221" s="246" t="s">
        <v>666</v>
      </c>
      <c r="C221" s="247" t="s">
        <v>667</v>
      </c>
      <c r="D221" s="248">
        <v>4560</v>
      </c>
      <c r="E221" s="886">
        <v>154.30000000000001</v>
      </c>
      <c r="F221" s="886">
        <v>27.3</v>
      </c>
      <c r="G221" s="251">
        <v>4560</v>
      </c>
      <c r="H221" s="249">
        <f t="shared" ref="H221:H222" si="31">G221+(I221*($D$219-G221))</f>
        <v>4902</v>
      </c>
      <c r="I221" s="149">
        <v>0.6</v>
      </c>
      <c r="J221" s="148">
        <f>$H$223-H221</f>
        <v>626.39999999999964</v>
      </c>
      <c r="K221" s="149">
        <f>($D$219-H221)/($D$219-$H$224)</f>
        <v>0.90476190476190477</v>
      </c>
      <c r="L221" s="248" t="s">
        <v>174</v>
      </c>
      <c r="M221" s="239" t="s">
        <v>234</v>
      </c>
    </row>
    <row r="222" spans="1:13" ht="15" customHeight="1">
      <c r="A222" s="993"/>
      <c r="B222" s="246" t="s">
        <v>668</v>
      </c>
      <c r="C222" s="247" t="s">
        <v>669</v>
      </c>
      <c r="D222" s="248">
        <v>4573</v>
      </c>
      <c r="E222" s="886">
        <v>13.9</v>
      </c>
      <c r="F222" s="886">
        <v>2.5</v>
      </c>
      <c r="G222" s="251">
        <v>4573</v>
      </c>
      <c r="H222" s="249">
        <f t="shared" si="31"/>
        <v>4907.2</v>
      </c>
      <c r="I222" s="149">
        <v>0.6</v>
      </c>
      <c r="J222" s="148">
        <f>$H$223-H222</f>
        <v>621.19999999999982</v>
      </c>
      <c r="K222" s="149">
        <f>($D$219-H222)/($D$219-$H$224)</f>
        <v>0.88412698412698487</v>
      </c>
      <c r="L222" s="248" t="s">
        <v>174</v>
      </c>
      <c r="M222" s="239" t="s">
        <v>234</v>
      </c>
    </row>
    <row r="223" spans="1:13" ht="15" customHeight="1">
      <c r="A223" s="993"/>
      <c r="B223" s="246" t="s">
        <v>670</v>
      </c>
      <c r="C223" s="247" t="s">
        <v>671</v>
      </c>
      <c r="D223" s="248" t="s">
        <v>672</v>
      </c>
      <c r="E223" s="886">
        <v>0</v>
      </c>
      <c r="F223" s="886">
        <v>0</v>
      </c>
      <c r="G223" s="251">
        <v>4926</v>
      </c>
      <c r="H223" s="249">
        <f>G223+(I223*(5930-G223))</f>
        <v>5528.4</v>
      </c>
      <c r="I223" s="149">
        <v>0.6</v>
      </c>
      <c r="J223" s="148">
        <f>$H$223-H223</f>
        <v>0</v>
      </c>
      <c r="K223" s="149">
        <f>($D$219-H223)/($D$219-$H$224)</f>
        <v>-1.5809523809523796</v>
      </c>
      <c r="L223" s="248" t="s">
        <v>174</v>
      </c>
      <c r="M223" s="151" t="s">
        <v>185</v>
      </c>
    </row>
    <row r="224" spans="1:13" ht="15" customHeight="1">
      <c r="A224" s="994"/>
      <c r="B224" s="240"/>
      <c r="C224" s="241"/>
      <c r="D224" s="734"/>
      <c r="E224" s="890"/>
      <c r="F224" s="890"/>
      <c r="G224" s="160" t="s">
        <v>186</v>
      </c>
      <c r="H224" s="161">
        <f>MIN(H220:H223)</f>
        <v>4878</v>
      </c>
      <c r="I224" s="162"/>
      <c r="J224" s="161"/>
      <c r="K224" s="240"/>
      <c r="L224" s="240"/>
      <c r="M224" s="242"/>
    </row>
    <row r="225" spans="1:13" ht="15" customHeight="1">
      <c r="A225" s="992" t="s">
        <v>673</v>
      </c>
      <c r="B225" s="243" t="s">
        <v>167</v>
      </c>
      <c r="C225" s="244" t="s">
        <v>663</v>
      </c>
      <c r="D225" s="245">
        <v>5130</v>
      </c>
      <c r="E225" s="137" t="s">
        <v>169</v>
      </c>
      <c r="F225" s="138" t="s">
        <v>169</v>
      </c>
      <c r="G225" s="139" t="s">
        <v>169</v>
      </c>
      <c r="H225" s="139" t="s">
        <v>169</v>
      </c>
      <c r="I225" s="140"/>
      <c r="J225" s="139"/>
      <c r="K225" s="245"/>
      <c r="L225" s="245"/>
      <c r="M225" s="235"/>
    </row>
    <row r="226" spans="1:13" ht="15" customHeight="1">
      <c r="A226" s="993"/>
      <c r="B226" s="246" t="s">
        <v>674</v>
      </c>
      <c r="C226" s="247" t="s">
        <v>675</v>
      </c>
      <c r="D226" s="248">
        <v>4590</v>
      </c>
      <c r="E226" s="886">
        <v>57.2</v>
      </c>
      <c r="F226" s="886">
        <v>10</v>
      </c>
      <c r="G226" s="251">
        <v>4590</v>
      </c>
      <c r="H226" s="249">
        <f t="shared" ref="H226:H227" si="32">G226+(I226*($D$225-G226))</f>
        <v>4914</v>
      </c>
      <c r="I226" s="149">
        <v>0.6</v>
      </c>
      <c r="J226" s="148">
        <f>$H$229-H226</f>
        <v>602</v>
      </c>
      <c r="K226" s="149">
        <f>($D$225-H226)/($D$225-$H$230)</f>
        <v>1</v>
      </c>
      <c r="L226" s="248" t="s">
        <v>174</v>
      </c>
      <c r="M226" s="239" t="s">
        <v>234</v>
      </c>
    </row>
    <row r="227" spans="1:13" ht="15" customHeight="1">
      <c r="A227" s="993"/>
      <c r="B227" s="246" t="s">
        <v>676</v>
      </c>
      <c r="C227" s="247" t="s">
        <v>677</v>
      </c>
      <c r="D227" s="248">
        <v>4646</v>
      </c>
      <c r="E227" s="886">
        <v>34.299999999999997</v>
      </c>
      <c r="F227" s="886">
        <v>8</v>
      </c>
      <c r="G227" s="251">
        <v>4650</v>
      </c>
      <c r="H227" s="249">
        <f t="shared" si="32"/>
        <v>4938</v>
      </c>
      <c r="I227" s="149">
        <v>0.6</v>
      </c>
      <c r="J227" s="148">
        <f>$H$229-H227</f>
        <v>578</v>
      </c>
      <c r="K227" s="149">
        <f>($D$225-H227)/($D$225-$H$230)</f>
        <v>0.88888888888888884</v>
      </c>
      <c r="L227" s="248" t="s">
        <v>174</v>
      </c>
      <c r="M227" s="239" t="s">
        <v>234</v>
      </c>
    </row>
    <row r="228" spans="1:13" ht="15" customHeight="1">
      <c r="A228" s="993"/>
      <c r="B228" s="246" t="s">
        <v>678</v>
      </c>
      <c r="C228" s="247" t="s">
        <v>679</v>
      </c>
      <c r="D228" s="248">
        <v>4657</v>
      </c>
      <c r="E228" s="886">
        <v>23.5</v>
      </c>
      <c r="F228" s="886">
        <v>3.3</v>
      </c>
      <c r="G228" s="251">
        <v>4660</v>
      </c>
      <c r="H228" s="249">
        <f>G228+(I228*($D$225-G228))</f>
        <v>4942</v>
      </c>
      <c r="I228" s="149">
        <v>0.6</v>
      </c>
      <c r="J228" s="148">
        <f>$H$229-H228</f>
        <v>574</v>
      </c>
      <c r="K228" s="149">
        <f>($D$225-H228)/($D$225-$H$230)</f>
        <v>0.87037037037037035</v>
      </c>
      <c r="L228" s="248" t="s">
        <v>174</v>
      </c>
      <c r="M228" s="239" t="s">
        <v>234</v>
      </c>
    </row>
    <row r="229" spans="1:13" ht="15" customHeight="1">
      <c r="A229" s="993"/>
      <c r="B229" s="246" t="s">
        <v>680</v>
      </c>
      <c r="C229" s="247" t="s">
        <v>681</v>
      </c>
      <c r="D229" s="248" t="s">
        <v>682</v>
      </c>
      <c r="E229" s="886">
        <v>0</v>
      </c>
      <c r="F229" s="886">
        <v>0</v>
      </c>
      <c r="G229" s="251">
        <v>4460</v>
      </c>
      <c r="H229" s="249">
        <f>G229+(I229*(6220-G229))</f>
        <v>5516</v>
      </c>
      <c r="I229" s="149">
        <v>0.6</v>
      </c>
      <c r="J229" s="148">
        <f>$H$229-H229</f>
        <v>0</v>
      </c>
      <c r="K229" s="149">
        <f>($D$225-H229)/($D$225-$H$230)</f>
        <v>-1.787037037037037</v>
      </c>
      <c r="L229" s="248" t="s">
        <v>174</v>
      </c>
      <c r="M229" s="151" t="s">
        <v>185</v>
      </c>
    </row>
    <row r="230" spans="1:13" ht="15" customHeight="1">
      <c r="A230" s="994"/>
      <c r="B230" s="240"/>
      <c r="C230" s="241"/>
      <c r="D230" s="734"/>
      <c r="E230" s="890"/>
      <c r="F230" s="890"/>
      <c r="G230" s="160" t="s">
        <v>186</v>
      </c>
      <c r="H230" s="161">
        <f>MIN(H226:H229)</f>
        <v>4914</v>
      </c>
      <c r="I230" s="162"/>
      <c r="J230" s="161"/>
      <c r="K230" s="240"/>
      <c r="L230" s="240"/>
      <c r="M230" s="242"/>
    </row>
    <row r="231" spans="1:13" ht="15" customHeight="1">
      <c r="A231" s="1001" t="s">
        <v>683</v>
      </c>
      <c r="B231" s="243" t="s">
        <v>167</v>
      </c>
      <c r="C231" s="244" t="s">
        <v>663</v>
      </c>
      <c r="D231" s="245">
        <v>5130</v>
      </c>
      <c r="E231" s="137" t="s">
        <v>169</v>
      </c>
      <c r="F231" s="138" t="s">
        <v>169</v>
      </c>
      <c r="G231" s="139" t="s">
        <v>169</v>
      </c>
      <c r="H231" s="139" t="s">
        <v>169</v>
      </c>
      <c r="I231" s="140"/>
      <c r="J231" s="139"/>
      <c r="K231" s="245"/>
      <c r="L231" s="243"/>
      <c r="M231" s="235"/>
    </row>
    <row r="232" spans="1:13" ht="15" customHeight="1">
      <c r="A232" s="1002"/>
      <c r="B232" s="246" t="s">
        <v>684</v>
      </c>
      <c r="C232" s="247" t="s">
        <v>685</v>
      </c>
      <c r="D232" s="248">
        <v>4248</v>
      </c>
      <c r="E232" s="886">
        <v>69.3</v>
      </c>
      <c r="F232" s="886">
        <v>14</v>
      </c>
      <c r="G232" s="251">
        <v>4250</v>
      </c>
      <c r="H232" s="249">
        <f>G232+(I232*($D$231-G232))</f>
        <v>4778</v>
      </c>
      <c r="I232" s="149">
        <v>0.6</v>
      </c>
      <c r="J232" s="148">
        <f>$H$236-H232</f>
        <v>738</v>
      </c>
      <c r="K232" s="149">
        <f>($D$231-H232)/($D$231-$H$237)</f>
        <v>1</v>
      </c>
      <c r="L232" s="248" t="s">
        <v>174</v>
      </c>
      <c r="M232" s="239" t="s">
        <v>234</v>
      </c>
    </row>
    <row r="233" spans="1:13" ht="15" customHeight="1">
      <c r="A233" s="1002"/>
      <c r="B233" s="246" t="s">
        <v>686</v>
      </c>
      <c r="C233" s="247" t="s">
        <v>687</v>
      </c>
      <c r="D233" s="248">
        <v>4332</v>
      </c>
      <c r="E233" s="886">
        <v>57.3</v>
      </c>
      <c r="F233" s="886">
        <v>12.2</v>
      </c>
      <c r="G233" s="251">
        <v>4330</v>
      </c>
      <c r="H233" s="249">
        <f t="shared" ref="H233:H235" si="33">G233+(I233*($D$231-G233))</f>
        <v>4810</v>
      </c>
      <c r="I233" s="149">
        <v>0.6</v>
      </c>
      <c r="J233" s="148">
        <f>$H$236-H233</f>
        <v>706</v>
      </c>
      <c r="K233" s="149">
        <f>($D$231-H233)/($D$231-$H$237)</f>
        <v>0.90909090909090906</v>
      </c>
      <c r="L233" s="248" t="s">
        <v>174</v>
      </c>
      <c r="M233" s="239" t="s">
        <v>234</v>
      </c>
    </row>
    <row r="234" spans="1:13" ht="15" customHeight="1">
      <c r="A234" s="1002"/>
      <c r="B234" s="246" t="s">
        <v>688</v>
      </c>
      <c r="C234" s="247" t="s">
        <v>689</v>
      </c>
      <c r="D234" s="248">
        <v>4509</v>
      </c>
      <c r="E234" s="886">
        <v>71.3</v>
      </c>
      <c r="F234" s="886">
        <v>10.3</v>
      </c>
      <c r="G234" s="251">
        <v>4510</v>
      </c>
      <c r="H234" s="249">
        <f t="shared" si="33"/>
        <v>4882</v>
      </c>
      <c r="I234" s="149">
        <v>0.6</v>
      </c>
      <c r="J234" s="148">
        <f>$H$236-H234</f>
        <v>634</v>
      </c>
      <c r="K234" s="149">
        <f>($D$231-H234)/($D$231-$H$237)</f>
        <v>0.70454545454545459</v>
      </c>
      <c r="L234" s="248" t="s">
        <v>174</v>
      </c>
      <c r="M234" s="239" t="s">
        <v>234</v>
      </c>
    </row>
    <row r="235" spans="1:13" ht="15" customHeight="1">
      <c r="A235" s="1002"/>
      <c r="B235" s="246" t="s">
        <v>690</v>
      </c>
      <c r="C235" s="247" t="s">
        <v>691</v>
      </c>
      <c r="D235" s="248">
        <v>4546</v>
      </c>
      <c r="E235" s="886">
        <v>57.8</v>
      </c>
      <c r="F235" s="886">
        <v>7.5</v>
      </c>
      <c r="G235" s="251">
        <v>4550</v>
      </c>
      <c r="H235" s="249">
        <f t="shared" si="33"/>
        <v>4898</v>
      </c>
      <c r="I235" s="149">
        <v>0.6</v>
      </c>
      <c r="J235" s="148">
        <f>$H$236-H235</f>
        <v>618</v>
      </c>
      <c r="K235" s="149">
        <f>($D$231-H235)/($D$231-$H$237)</f>
        <v>0.65909090909090906</v>
      </c>
      <c r="L235" s="248" t="s">
        <v>174</v>
      </c>
      <c r="M235" s="239" t="s">
        <v>234</v>
      </c>
    </row>
    <row r="236" spans="1:13" ht="15" customHeight="1">
      <c r="A236" s="1002"/>
      <c r="B236" s="246" t="s">
        <v>680</v>
      </c>
      <c r="C236" s="247" t="s">
        <v>681</v>
      </c>
      <c r="D236" s="248" t="s">
        <v>682</v>
      </c>
      <c r="E236" s="886">
        <v>0</v>
      </c>
      <c r="F236" s="886">
        <v>0</v>
      </c>
      <c r="G236" s="251">
        <v>4460</v>
      </c>
      <c r="H236" s="249">
        <f>G236+(I236*(6220-G236))</f>
        <v>5516</v>
      </c>
      <c r="I236" s="149">
        <v>0.6</v>
      </c>
      <c r="J236" s="148">
        <f>$H$236-H236</f>
        <v>0</v>
      </c>
      <c r="K236" s="149">
        <f>($D$231-H236)/($D$231-$H$237)</f>
        <v>-1.0965909090909092</v>
      </c>
      <c r="L236" s="248" t="s">
        <v>174</v>
      </c>
      <c r="M236" s="151" t="s">
        <v>185</v>
      </c>
    </row>
    <row r="237" spans="1:13" ht="15" customHeight="1">
      <c r="A237" s="1003"/>
      <c r="B237" s="240"/>
      <c r="C237" s="241"/>
      <c r="D237" s="734"/>
      <c r="E237" s="890"/>
      <c r="F237" s="890"/>
      <c r="G237" s="160" t="s">
        <v>186</v>
      </c>
      <c r="H237" s="161">
        <f>MIN(H232:H236)</f>
        <v>4778</v>
      </c>
      <c r="I237" s="162"/>
      <c r="J237" s="161"/>
      <c r="K237" s="240"/>
      <c r="L237" s="252"/>
      <c r="M237" s="242"/>
    </row>
    <row r="238" spans="1:13" ht="15" customHeight="1">
      <c r="A238" s="992" t="s">
        <v>692</v>
      </c>
      <c r="B238" s="243" t="s">
        <v>167</v>
      </c>
      <c r="C238" s="244" t="s">
        <v>693</v>
      </c>
      <c r="D238" s="245">
        <v>3910</v>
      </c>
      <c r="E238" s="137" t="s">
        <v>169</v>
      </c>
      <c r="F238" s="138" t="s">
        <v>169</v>
      </c>
      <c r="G238" s="139" t="s">
        <v>169</v>
      </c>
      <c r="H238" s="139" t="s">
        <v>169</v>
      </c>
      <c r="I238" s="140"/>
      <c r="J238" s="139"/>
      <c r="K238" s="245"/>
      <c r="L238" s="253"/>
      <c r="M238" s="235"/>
    </row>
    <row r="239" spans="1:13" ht="15" customHeight="1">
      <c r="A239" s="993"/>
      <c r="B239" s="246" t="s">
        <v>694</v>
      </c>
      <c r="C239" s="247" t="s">
        <v>695</v>
      </c>
      <c r="D239" s="248">
        <v>2320</v>
      </c>
      <c r="E239" s="146" t="s">
        <v>179</v>
      </c>
      <c r="F239" s="184" t="s">
        <v>179</v>
      </c>
      <c r="G239" s="147">
        <v>2320</v>
      </c>
      <c r="H239" s="249">
        <f>G239+(I239*($D$238-G239))</f>
        <v>3274</v>
      </c>
      <c r="I239" s="149">
        <v>0.6</v>
      </c>
      <c r="J239" s="148">
        <f>$H$241-H239</f>
        <v>470</v>
      </c>
      <c r="K239" s="149">
        <f>($D$238-H239)/($D$238-$H$242)</f>
        <v>1</v>
      </c>
      <c r="L239" s="248" t="s">
        <v>174</v>
      </c>
      <c r="M239" s="151" t="s">
        <v>175</v>
      </c>
    </row>
    <row r="240" spans="1:13" ht="15" customHeight="1">
      <c r="A240" s="993"/>
      <c r="B240" s="246" t="s">
        <v>696</v>
      </c>
      <c r="C240" s="247" t="s">
        <v>697</v>
      </c>
      <c r="D240" s="248">
        <v>3477</v>
      </c>
      <c r="E240" s="886">
        <v>0.3</v>
      </c>
      <c r="F240" s="886">
        <v>0.1</v>
      </c>
      <c r="G240" s="251">
        <v>3400</v>
      </c>
      <c r="H240" s="249">
        <f t="shared" ref="H240:H241" si="34">G240+(I240*($D$238-G240))</f>
        <v>3706</v>
      </c>
      <c r="I240" s="149">
        <v>0.6</v>
      </c>
      <c r="J240" s="148">
        <f>$H$241-H240</f>
        <v>38</v>
      </c>
      <c r="K240" s="149">
        <f>($D$238-H240)/($D$238-$H$242)</f>
        <v>0.32075471698113206</v>
      </c>
      <c r="L240" s="248" t="s">
        <v>174</v>
      </c>
      <c r="M240" s="239" t="s">
        <v>254</v>
      </c>
    </row>
    <row r="241" spans="1:13" ht="15" customHeight="1">
      <c r="A241" s="993"/>
      <c r="B241" s="246" t="s">
        <v>698</v>
      </c>
      <c r="C241" s="247" t="s">
        <v>699</v>
      </c>
      <c r="D241" s="248" t="s">
        <v>700</v>
      </c>
      <c r="E241" s="886">
        <v>0</v>
      </c>
      <c r="F241" s="886">
        <v>0</v>
      </c>
      <c r="G241" s="251">
        <v>3495</v>
      </c>
      <c r="H241" s="249">
        <f t="shared" si="34"/>
        <v>3744</v>
      </c>
      <c r="I241" s="149">
        <v>0.6</v>
      </c>
      <c r="J241" s="148">
        <f>$H$241-H241</f>
        <v>0</v>
      </c>
      <c r="K241" s="149">
        <f>($D$238-H241)/($D$238-$H$242)</f>
        <v>0.2610062893081761</v>
      </c>
      <c r="L241" s="248" t="s">
        <v>174</v>
      </c>
      <c r="M241" s="151" t="s">
        <v>185</v>
      </c>
    </row>
    <row r="242" spans="1:13" ht="15" customHeight="1">
      <c r="A242" s="994"/>
      <c r="B242" s="240"/>
      <c r="C242" s="241"/>
      <c r="D242" s="734"/>
      <c r="E242" s="890"/>
      <c r="F242" s="890"/>
      <c r="G242" s="160" t="s">
        <v>186</v>
      </c>
      <c r="H242" s="161">
        <f>MIN(H239:H241)</f>
        <v>3274</v>
      </c>
      <c r="I242" s="162"/>
      <c r="J242" s="161"/>
      <c r="K242" s="240"/>
      <c r="L242" s="252"/>
      <c r="M242" s="242"/>
    </row>
    <row r="243" spans="1:13" ht="15" customHeight="1">
      <c r="A243" s="992" t="s">
        <v>701</v>
      </c>
      <c r="B243" s="243" t="s">
        <v>167</v>
      </c>
      <c r="C243" s="244" t="s">
        <v>702</v>
      </c>
      <c r="D243" s="245">
        <v>3690</v>
      </c>
      <c r="E243" s="137" t="s">
        <v>169</v>
      </c>
      <c r="F243" s="138" t="s">
        <v>169</v>
      </c>
      <c r="G243" s="139" t="s">
        <v>169</v>
      </c>
      <c r="H243" s="139" t="s">
        <v>169</v>
      </c>
      <c r="I243" s="140"/>
      <c r="J243" s="139"/>
      <c r="K243" s="245"/>
      <c r="L243" s="253"/>
      <c r="M243" s="235"/>
    </row>
    <row r="244" spans="1:13" ht="15" customHeight="1">
      <c r="A244" s="993"/>
      <c r="B244" s="246" t="s">
        <v>703</v>
      </c>
      <c r="C244" s="247" t="s">
        <v>704</v>
      </c>
      <c r="D244" s="248">
        <v>2871</v>
      </c>
      <c r="E244" s="886">
        <v>58.7</v>
      </c>
      <c r="F244" s="886">
        <v>10.6</v>
      </c>
      <c r="G244" s="251">
        <v>2730</v>
      </c>
      <c r="H244" s="249">
        <f>G244+(I244*($D$243-G244))</f>
        <v>3306</v>
      </c>
      <c r="I244" s="149">
        <v>0.6</v>
      </c>
      <c r="J244" s="148">
        <f>$H$245-H244</f>
        <v>522</v>
      </c>
      <c r="K244" s="149">
        <f>($D$243-H244)/($D$243-$H$246)</f>
        <v>1</v>
      </c>
      <c r="L244" s="248" t="s">
        <v>174</v>
      </c>
      <c r="M244" s="239" t="s">
        <v>300</v>
      </c>
    </row>
    <row r="245" spans="1:13" ht="15" customHeight="1">
      <c r="A245" s="993"/>
      <c r="B245" s="246" t="s">
        <v>706</v>
      </c>
      <c r="C245" s="247" t="s">
        <v>707</v>
      </c>
      <c r="D245" s="248" t="s">
        <v>708</v>
      </c>
      <c r="E245" s="886">
        <v>0</v>
      </c>
      <c r="F245" s="886">
        <v>0</v>
      </c>
      <c r="G245" s="251">
        <v>3570</v>
      </c>
      <c r="H245" s="249">
        <f>G245+(I245*(4000-G245))</f>
        <v>3828</v>
      </c>
      <c r="I245" s="149">
        <v>0.6</v>
      </c>
      <c r="J245" s="148">
        <f>$H$245-H245</f>
        <v>0</v>
      </c>
      <c r="K245" s="149">
        <f>($D$243-H245)/($D$243-$H$246)</f>
        <v>-0.359375</v>
      </c>
      <c r="L245" s="248" t="s">
        <v>174</v>
      </c>
      <c r="M245" s="151" t="s">
        <v>185</v>
      </c>
    </row>
    <row r="246" spans="1:13" ht="15" customHeight="1">
      <c r="A246" s="994"/>
      <c r="B246" s="240"/>
      <c r="C246" s="241"/>
      <c r="D246" s="734"/>
      <c r="E246" s="890"/>
      <c r="F246" s="890"/>
      <c r="G246" s="160" t="s">
        <v>186</v>
      </c>
      <c r="H246" s="161">
        <f>MIN(H244:H245)</f>
        <v>3306</v>
      </c>
      <c r="I246" s="162"/>
      <c r="J246" s="161"/>
      <c r="K246" s="240"/>
      <c r="L246" s="240"/>
      <c r="M246" s="242"/>
    </row>
    <row r="247" spans="1:13" ht="15" customHeight="1">
      <c r="A247" s="992" t="s">
        <v>709</v>
      </c>
      <c r="B247" s="243" t="s">
        <v>167</v>
      </c>
      <c r="C247" s="244" t="s">
        <v>710</v>
      </c>
      <c r="D247" s="245">
        <v>4140</v>
      </c>
      <c r="E247" s="137" t="s">
        <v>169</v>
      </c>
      <c r="F247" s="138" t="s">
        <v>169</v>
      </c>
      <c r="G247" s="139" t="s">
        <v>169</v>
      </c>
      <c r="H247" s="139" t="s">
        <v>169</v>
      </c>
      <c r="I247" s="140"/>
      <c r="J247" s="139"/>
      <c r="K247" s="245"/>
      <c r="L247" s="245"/>
      <c r="M247" s="235"/>
    </row>
    <row r="248" spans="1:13" ht="15" customHeight="1">
      <c r="A248" s="993"/>
      <c r="B248" s="246" t="s">
        <v>711</v>
      </c>
      <c r="C248" s="247" t="s">
        <v>712</v>
      </c>
      <c r="D248" s="248">
        <v>2955</v>
      </c>
      <c r="E248" s="146" t="s">
        <v>179</v>
      </c>
      <c r="F248" s="184" t="s">
        <v>179</v>
      </c>
      <c r="G248" s="147">
        <v>2970</v>
      </c>
      <c r="H248" s="249">
        <f>G248+(I248*($D$247-G248))</f>
        <v>3672</v>
      </c>
      <c r="I248" s="149">
        <v>0.6</v>
      </c>
      <c r="J248" s="148">
        <f>$H$250-H248</f>
        <v>492.80000000000018</v>
      </c>
      <c r="K248" s="149">
        <f>($D$247-H248)/($D$247-$H$251)</f>
        <v>1</v>
      </c>
      <c r="L248" s="248" t="s">
        <v>174</v>
      </c>
      <c r="M248" s="151" t="s">
        <v>175</v>
      </c>
    </row>
    <row r="249" spans="1:13" ht="15" customHeight="1">
      <c r="A249" s="993"/>
      <c r="B249" s="246" t="s">
        <v>713</v>
      </c>
      <c r="C249" s="247" t="s">
        <v>714</v>
      </c>
      <c r="D249" s="248">
        <v>3159</v>
      </c>
      <c r="E249" s="886">
        <v>18.3</v>
      </c>
      <c r="F249" s="886">
        <v>5.2</v>
      </c>
      <c r="G249" s="251">
        <v>3160</v>
      </c>
      <c r="H249" s="249">
        <f>G249+(I249*($D$247-G249))</f>
        <v>3748</v>
      </c>
      <c r="I249" s="149">
        <v>0.6</v>
      </c>
      <c r="J249" s="148">
        <f>$H$250-H249</f>
        <v>416.80000000000018</v>
      </c>
      <c r="K249" s="149">
        <f>($D$247-H249)/($D$247-$H$251)</f>
        <v>0.83760683760683763</v>
      </c>
      <c r="L249" s="248" t="s">
        <v>174</v>
      </c>
      <c r="M249" s="239" t="s">
        <v>300</v>
      </c>
    </row>
    <row r="250" spans="1:13" ht="15" customHeight="1">
      <c r="A250" s="993"/>
      <c r="B250" s="246" t="s">
        <v>715</v>
      </c>
      <c r="C250" s="247" t="s">
        <v>716</v>
      </c>
      <c r="D250" s="248" t="s">
        <v>717</v>
      </c>
      <c r="E250" s="886">
        <v>0</v>
      </c>
      <c r="F250" s="886">
        <v>0</v>
      </c>
      <c r="G250" s="251">
        <v>3737</v>
      </c>
      <c r="H250" s="249">
        <f>G250+(I250*(4450-G250))</f>
        <v>4164.8</v>
      </c>
      <c r="I250" s="149">
        <v>0.6</v>
      </c>
      <c r="J250" s="148">
        <f>$H$250-H250</f>
        <v>0</v>
      </c>
      <c r="K250" s="149">
        <f>($D$247-H250)/($D$247-$H$251)</f>
        <v>-5.2991452991453379E-2</v>
      </c>
      <c r="L250" s="248" t="s">
        <v>174</v>
      </c>
      <c r="M250" s="151" t="s">
        <v>185</v>
      </c>
    </row>
    <row r="251" spans="1:13" ht="15" customHeight="1">
      <c r="A251" s="994"/>
      <c r="B251" s="240"/>
      <c r="C251" s="241"/>
      <c r="D251" s="734"/>
      <c r="E251" s="890"/>
      <c r="F251" s="890"/>
      <c r="G251" s="160" t="s">
        <v>186</v>
      </c>
      <c r="H251" s="161">
        <f>MIN(H248:H250)</f>
        <v>3672</v>
      </c>
      <c r="I251" s="162"/>
      <c r="J251" s="161"/>
      <c r="K251" s="240"/>
      <c r="L251" s="240"/>
      <c r="M251" s="242"/>
    </row>
    <row r="252" spans="1:13" ht="15" customHeight="1">
      <c r="A252" s="992" t="s">
        <v>718</v>
      </c>
      <c r="B252" s="243" t="s">
        <v>167</v>
      </c>
      <c r="C252" s="254" t="s">
        <v>719</v>
      </c>
      <c r="D252" s="245">
        <v>3480</v>
      </c>
      <c r="E252" s="137" t="s">
        <v>169</v>
      </c>
      <c r="F252" s="138" t="s">
        <v>169</v>
      </c>
      <c r="G252" s="139" t="s">
        <v>169</v>
      </c>
      <c r="H252" s="139" t="s">
        <v>169</v>
      </c>
      <c r="I252" s="140"/>
      <c r="J252" s="139"/>
      <c r="K252" s="245"/>
      <c r="L252" s="245"/>
      <c r="M252" s="235"/>
    </row>
    <row r="253" spans="1:13" ht="15" customHeight="1">
      <c r="A253" s="993"/>
      <c r="B253" s="246" t="s">
        <v>720</v>
      </c>
      <c r="C253" s="255" t="s">
        <v>721</v>
      </c>
      <c r="D253" s="248">
        <v>2274</v>
      </c>
      <c r="E253" s="886">
        <v>22.8</v>
      </c>
      <c r="F253" s="886">
        <v>3.3</v>
      </c>
      <c r="G253" s="251">
        <v>2270</v>
      </c>
      <c r="H253" s="148">
        <f>G253+(I253*(3500-G253))</f>
        <v>2983.4</v>
      </c>
      <c r="I253" s="256">
        <v>0.57999999999999996</v>
      </c>
      <c r="J253" s="148">
        <f>$H$254-H253</f>
        <v>855.90000000000009</v>
      </c>
      <c r="K253" s="149">
        <f>($D$252-H253)/($D$252-$H$255)</f>
        <v>1</v>
      </c>
      <c r="L253" s="269" t="s">
        <v>575</v>
      </c>
      <c r="M253" s="239" t="s">
        <v>293</v>
      </c>
    </row>
    <row r="254" spans="1:13" ht="15" customHeight="1">
      <c r="A254" s="993"/>
      <c r="B254" s="192" t="s">
        <v>618</v>
      </c>
      <c r="C254" s="257" t="s">
        <v>619</v>
      </c>
      <c r="D254" s="197" t="s">
        <v>620</v>
      </c>
      <c r="E254" s="216">
        <v>0</v>
      </c>
      <c r="F254" s="216">
        <v>0</v>
      </c>
      <c r="G254" s="222">
        <v>3645</v>
      </c>
      <c r="H254" s="148">
        <f>G254+(I254*(3980-G254))</f>
        <v>3839.3</v>
      </c>
      <c r="I254" s="256">
        <v>0.57999999999999996</v>
      </c>
      <c r="J254" s="148">
        <f>$H$254-H254</f>
        <v>0</v>
      </c>
      <c r="K254" s="149">
        <f>($D$197-H254)/($D$197-$H$202)</f>
        <v>-2.9834543987086346</v>
      </c>
      <c r="L254" s="269" t="s">
        <v>575</v>
      </c>
      <c r="M254" s="151" t="s">
        <v>185</v>
      </c>
    </row>
    <row r="255" spans="1:13" ht="15" customHeight="1">
      <c r="A255" s="994"/>
      <c r="B255" s="240"/>
      <c r="C255" s="258"/>
      <c r="D255" s="734"/>
      <c r="E255" s="890"/>
      <c r="F255" s="890"/>
      <c r="G255" s="160" t="s">
        <v>186</v>
      </c>
      <c r="H255" s="161">
        <f>MIN(H253:H254)</f>
        <v>2983.4</v>
      </c>
      <c r="I255" s="162"/>
      <c r="J255" s="161"/>
      <c r="K255" s="240"/>
      <c r="L255" s="240"/>
      <c r="M255" s="242"/>
    </row>
    <row r="256" spans="1:13" ht="15" customHeight="1">
      <c r="A256" s="992" t="s">
        <v>722</v>
      </c>
      <c r="B256" s="244" t="s">
        <v>167</v>
      </c>
      <c r="C256" s="254" t="s">
        <v>723</v>
      </c>
      <c r="D256" s="245">
        <v>6680</v>
      </c>
      <c r="E256" s="137" t="s">
        <v>169</v>
      </c>
      <c r="F256" s="138" t="s">
        <v>169</v>
      </c>
      <c r="G256" s="139" t="s">
        <v>169</v>
      </c>
      <c r="H256" s="139" t="s">
        <v>169</v>
      </c>
      <c r="I256" s="140"/>
      <c r="J256" s="139"/>
      <c r="K256" s="245"/>
      <c r="L256" s="245"/>
      <c r="M256" s="235"/>
    </row>
    <row r="257" spans="1:13" ht="15" customHeight="1">
      <c r="A257" s="993"/>
      <c r="B257" s="247" t="s">
        <v>724</v>
      </c>
      <c r="C257" s="259" t="s">
        <v>725</v>
      </c>
      <c r="D257" s="248">
        <v>4660</v>
      </c>
      <c r="E257" s="146" t="s">
        <v>179</v>
      </c>
      <c r="F257" s="184" t="s">
        <v>179</v>
      </c>
      <c r="G257" s="147">
        <v>4660</v>
      </c>
      <c r="H257" s="249">
        <f>G257+(I258*($D$256-G257))</f>
        <v>5872</v>
      </c>
      <c r="I257" s="149">
        <v>0.6</v>
      </c>
      <c r="J257" s="148">
        <f>$H$259-H257</f>
        <v>194</v>
      </c>
      <c r="K257" s="149">
        <f>($D$256-H257)/($D$256-$H$260)</f>
        <v>1</v>
      </c>
      <c r="L257" s="269" t="s">
        <v>174</v>
      </c>
      <c r="M257" s="151" t="s">
        <v>175</v>
      </c>
    </row>
    <row r="258" spans="1:13" ht="15" customHeight="1">
      <c r="A258" s="993"/>
      <c r="B258" s="247" t="s">
        <v>726</v>
      </c>
      <c r="C258" s="255" t="s">
        <v>727</v>
      </c>
      <c r="D258" s="248">
        <v>4948</v>
      </c>
      <c r="E258" s="886">
        <v>33.200000000000003</v>
      </c>
      <c r="F258" s="886">
        <v>5.2</v>
      </c>
      <c r="G258" s="251">
        <v>4900</v>
      </c>
      <c r="H258" s="249">
        <f>G258+(I259*($D$256-G258))</f>
        <v>5968</v>
      </c>
      <c r="I258" s="149">
        <v>0.6</v>
      </c>
      <c r="J258" s="148">
        <f>$H$259-H258</f>
        <v>98</v>
      </c>
      <c r="K258" s="149">
        <f>($D$256-H258)/($D$256-$H$260)</f>
        <v>0.88118811881188119</v>
      </c>
      <c r="L258" s="269" t="s">
        <v>174</v>
      </c>
      <c r="M258" s="239" t="s">
        <v>217</v>
      </c>
    </row>
    <row r="259" spans="1:13" ht="15" customHeight="1">
      <c r="A259" s="993"/>
      <c r="B259" s="247" t="s">
        <v>728</v>
      </c>
      <c r="C259" s="255" t="s">
        <v>729</v>
      </c>
      <c r="D259" s="248" t="s">
        <v>730</v>
      </c>
      <c r="E259" s="886">
        <v>0</v>
      </c>
      <c r="F259" s="886">
        <v>0</v>
      </c>
      <c r="G259" s="251">
        <v>5145</v>
      </c>
      <c r="H259" s="249">
        <f>G259+(I259*($D$256-G259))</f>
        <v>6066</v>
      </c>
      <c r="I259" s="149">
        <v>0.6</v>
      </c>
      <c r="J259" s="148">
        <f>$H$259-H259</f>
        <v>0</v>
      </c>
      <c r="K259" s="149">
        <f>($D$256-H259)/($D$256-$H$260)</f>
        <v>0.75990099009900991</v>
      </c>
      <c r="L259" s="269" t="s">
        <v>174</v>
      </c>
      <c r="M259" s="151" t="s">
        <v>185</v>
      </c>
    </row>
    <row r="260" spans="1:13" ht="15" customHeight="1">
      <c r="A260" s="994"/>
      <c r="B260" s="240"/>
      <c r="C260" s="258"/>
      <c r="D260" s="734"/>
      <c r="E260" s="890"/>
      <c r="F260" s="890"/>
      <c r="G260" s="160" t="s">
        <v>186</v>
      </c>
      <c r="H260" s="161">
        <f>MIN(H257:H259)</f>
        <v>5872</v>
      </c>
      <c r="I260" s="162"/>
      <c r="J260" s="161"/>
      <c r="K260" s="240"/>
      <c r="L260" s="240"/>
      <c r="M260" s="242"/>
    </row>
    <row r="261" spans="1:13" ht="15" customHeight="1">
      <c r="A261" s="992" t="s">
        <v>731</v>
      </c>
      <c r="B261" s="243" t="s">
        <v>167</v>
      </c>
      <c r="C261" s="254" t="s">
        <v>732</v>
      </c>
      <c r="D261" s="253">
        <v>3070</v>
      </c>
      <c r="E261" s="137" t="s">
        <v>169</v>
      </c>
      <c r="F261" s="138" t="s">
        <v>169</v>
      </c>
      <c r="G261" s="139" t="s">
        <v>169</v>
      </c>
      <c r="H261" s="139" t="s">
        <v>169</v>
      </c>
      <c r="I261" s="140"/>
      <c r="J261" s="139"/>
      <c r="K261" s="253"/>
      <c r="L261" s="253"/>
      <c r="M261" s="235"/>
    </row>
    <row r="262" spans="1:13" ht="15" customHeight="1">
      <c r="A262" s="993"/>
      <c r="B262" s="246" t="s">
        <v>733</v>
      </c>
      <c r="C262" s="255" t="s">
        <v>734</v>
      </c>
      <c r="D262" s="260">
        <v>2253</v>
      </c>
      <c r="E262" s="891">
        <v>19.600000000000001</v>
      </c>
      <c r="F262" s="891">
        <v>4.7</v>
      </c>
      <c r="G262" s="261">
        <v>2250</v>
      </c>
      <c r="H262" s="262">
        <f>G262+(I262*($D$261-G262))</f>
        <v>2725.6</v>
      </c>
      <c r="I262" s="256">
        <v>0.57999999999999996</v>
      </c>
      <c r="J262" s="148">
        <f>$H$265-H262</f>
        <v>1113.7000000000003</v>
      </c>
      <c r="K262" s="149">
        <f>($D$261-H262)/($D$261-$H$266)</f>
        <v>1</v>
      </c>
      <c r="L262" s="269" t="s">
        <v>575</v>
      </c>
      <c r="M262" s="239" t="s">
        <v>202</v>
      </c>
    </row>
    <row r="263" spans="1:13" ht="15" customHeight="1">
      <c r="A263" s="993"/>
      <c r="B263" s="246" t="s">
        <v>735</v>
      </c>
      <c r="C263" s="255" t="s">
        <v>736</v>
      </c>
      <c r="D263" s="260">
        <v>2585</v>
      </c>
      <c r="E263" s="891">
        <v>22.8</v>
      </c>
      <c r="F263" s="891">
        <v>4.4000000000000004</v>
      </c>
      <c r="G263" s="261">
        <v>2430</v>
      </c>
      <c r="H263" s="262">
        <f t="shared" ref="H263:H264" si="35">G263+(I263*($D$261-G263))</f>
        <v>2801.2</v>
      </c>
      <c r="I263" s="256">
        <v>0.57999999999999996</v>
      </c>
      <c r="J263" s="148">
        <f>$H$265-H263</f>
        <v>1038.1000000000004</v>
      </c>
      <c r="K263" s="149">
        <f>($D$261-H263)/($D$261-$H$266)</f>
        <v>0.78048780487804914</v>
      </c>
      <c r="L263" s="269" t="s">
        <v>575</v>
      </c>
      <c r="M263" s="239" t="s">
        <v>202</v>
      </c>
    </row>
    <row r="264" spans="1:13" ht="15" customHeight="1">
      <c r="A264" s="993"/>
      <c r="B264" s="246" t="s">
        <v>737</v>
      </c>
      <c r="C264" s="255" t="s">
        <v>738</v>
      </c>
      <c r="D264" s="260">
        <v>2472</v>
      </c>
      <c r="E264" s="891">
        <v>21.9</v>
      </c>
      <c r="F264" s="891">
        <v>4.0999999999999996</v>
      </c>
      <c r="G264" s="261">
        <v>2430</v>
      </c>
      <c r="H264" s="262">
        <f t="shared" si="35"/>
        <v>2801.2</v>
      </c>
      <c r="I264" s="256">
        <v>0.57999999999999996</v>
      </c>
      <c r="J264" s="148">
        <f>$H$265-H264</f>
        <v>1038.1000000000004</v>
      </c>
      <c r="K264" s="149">
        <f>($D$261-H264)/($D$261-$H$266)</f>
        <v>0.78048780487804914</v>
      </c>
      <c r="L264" s="269" t="s">
        <v>575</v>
      </c>
      <c r="M264" s="239" t="s">
        <v>202</v>
      </c>
    </row>
    <row r="265" spans="1:13" ht="15" customHeight="1">
      <c r="A265" s="993"/>
      <c r="B265" s="192" t="s">
        <v>618</v>
      </c>
      <c r="C265" s="257" t="s">
        <v>619</v>
      </c>
      <c r="D265" s="197" t="s">
        <v>620</v>
      </c>
      <c r="E265" s="216">
        <v>0</v>
      </c>
      <c r="F265" s="216">
        <v>0</v>
      </c>
      <c r="G265" s="222">
        <v>3645</v>
      </c>
      <c r="H265" s="262">
        <f>G265+(I265*(3980-G265))</f>
        <v>3839.3</v>
      </c>
      <c r="I265" s="256">
        <v>0.57999999999999996</v>
      </c>
      <c r="J265" s="148">
        <f>$H$265-H265</f>
        <v>0</v>
      </c>
      <c r="K265" s="149">
        <f>($D$261-H265)/($D$261-$H$266)</f>
        <v>-2.2337398373983741</v>
      </c>
      <c r="L265" s="269" t="s">
        <v>575</v>
      </c>
      <c r="M265" s="151" t="s">
        <v>185</v>
      </c>
    </row>
    <row r="266" spans="1:13" ht="15" customHeight="1">
      <c r="A266" s="994"/>
      <c r="B266" s="240"/>
      <c r="C266" s="241"/>
      <c r="D266" s="734"/>
      <c r="E266" s="890"/>
      <c r="F266" s="890"/>
      <c r="G266" s="160" t="s">
        <v>186</v>
      </c>
      <c r="H266" s="161">
        <f>MIN(H262:H265)</f>
        <v>2725.6</v>
      </c>
      <c r="I266" s="162"/>
      <c r="J266" s="161"/>
      <c r="K266" s="240"/>
      <c r="L266" s="240"/>
      <c r="M266" s="242"/>
    </row>
    <row r="267" spans="1:13" ht="15" customHeight="1">
      <c r="A267" s="992" t="s">
        <v>739</v>
      </c>
      <c r="B267" s="243" t="s">
        <v>167</v>
      </c>
      <c r="C267" s="244" t="s">
        <v>740</v>
      </c>
      <c r="D267" s="253">
        <v>2650</v>
      </c>
      <c r="E267" s="137" t="s">
        <v>169</v>
      </c>
      <c r="F267" s="138" t="s">
        <v>169</v>
      </c>
      <c r="G267" s="139" t="s">
        <v>169</v>
      </c>
      <c r="H267" s="139" t="s">
        <v>169</v>
      </c>
      <c r="I267" s="140"/>
      <c r="J267" s="139"/>
      <c r="K267" s="253"/>
      <c r="L267" s="243"/>
      <c r="M267" s="235"/>
    </row>
    <row r="268" spans="1:13" ht="15" customHeight="1">
      <c r="A268" s="993"/>
      <c r="B268" s="246" t="s">
        <v>741</v>
      </c>
      <c r="C268" s="250" t="s">
        <v>742</v>
      </c>
      <c r="D268" s="260">
        <v>1716</v>
      </c>
      <c r="E268" s="891">
        <v>125.2</v>
      </c>
      <c r="F268" s="891">
        <v>26.8</v>
      </c>
      <c r="G268" s="261">
        <v>1680</v>
      </c>
      <c r="H268" s="262">
        <f>G268+(I268*($D$267-G268))</f>
        <v>2242.6</v>
      </c>
      <c r="I268" s="256">
        <v>0.57999999999999996</v>
      </c>
      <c r="J268" s="148">
        <f>$H$270-H268</f>
        <v>945.36000000000013</v>
      </c>
      <c r="K268" s="149">
        <f>($D$267-H268)/($D$267-$H$271)</f>
        <v>1</v>
      </c>
      <c r="L268" s="269" t="s">
        <v>575</v>
      </c>
      <c r="M268" s="239" t="s">
        <v>229</v>
      </c>
    </row>
    <row r="269" spans="1:13" ht="15" customHeight="1">
      <c r="A269" s="993"/>
      <c r="B269" s="246" t="s">
        <v>743</v>
      </c>
      <c r="C269" s="250" t="s">
        <v>744</v>
      </c>
      <c r="D269" s="260">
        <v>1679</v>
      </c>
      <c r="E269" s="891">
        <v>22.4</v>
      </c>
      <c r="F269" s="891">
        <v>9.3000000000000007</v>
      </c>
      <c r="G269" s="261">
        <v>1680</v>
      </c>
      <c r="H269" s="262">
        <f>G269+(I269*($D$267-G269))</f>
        <v>2242.6</v>
      </c>
      <c r="I269" s="256">
        <v>0.57999999999999996</v>
      </c>
      <c r="J269" s="148">
        <f>$H$270-H269</f>
        <v>945.36000000000013</v>
      </c>
      <c r="K269" s="149">
        <f>($D$267-H269)/($D$267-$H$271)</f>
        <v>1</v>
      </c>
      <c r="L269" s="269" t="s">
        <v>575</v>
      </c>
      <c r="M269" s="239" t="s">
        <v>229</v>
      </c>
    </row>
    <row r="270" spans="1:13" ht="15" customHeight="1">
      <c r="A270" s="993"/>
      <c r="B270" s="246" t="s">
        <v>645</v>
      </c>
      <c r="C270" s="250" t="s">
        <v>646</v>
      </c>
      <c r="D270" s="260" t="s">
        <v>647</v>
      </c>
      <c r="E270" s="891">
        <v>0</v>
      </c>
      <c r="F270" s="891">
        <v>0</v>
      </c>
      <c r="G270" s="261">
        <v>2978</v>
      </c>
      <c r="H270" s="262">
        <f>G270+(I270*(3340-G270))</f>
        <v>3187.96</v>
      </c>
      <c r="I270" s="256">
        <v>0.57999999999999996</v>
      </c>
      <c r="J270" s="148">
        <f>$H$270-H270</f>
        <v>0</v>
      </c>
      <c r="K270" s="149">
        <f>($D$267-H270)/($D$267-$H$271)</f>
        <v>-1.3204712812960233</v>
      </c>
      <c r="L270" s="269" t="s">
        <v>575</v>
      </c>
      <c r="M270" s="151" t="s">
        <v>185</v>
      </c>
    </row>
    <row r="271" spans="1:13" ht="15" customHeight="1">
      <c r="A271" s="994"/>
      <c r="B271" s="240"/>
      <c r="C271" s="241"/>
      <c r="D271" s="734"/>
      <c r="E271" s="890"/>
      <c r="F271" s="890"/>
      <c r="G271" s="160" t="s">
        <v>186</v>
      </c>
      <c r="H271" s="161">
        <f>MIN(H268:H270)</f>
        <v>2242.6</v>
      </c>
      <c r="I271" s="162"/>
      <c r="J271" s="161"/>
      <c r="K271" s="240"/>
      <c r="L271" s="240"/>
      <c r="M271" s="242"/>
    </row>
    <row r="272" spans="1:13" ht="15" customHeight="1">
      <c r="A272" s="992" t="s">
        <v>745</v>
      </c>
      <c r="B272" s="243" t="s">
        <v>167</v>
      </c>
      <c r="C272" s="244" t="s">
        <v>746</v>
      </c>
      <c r="D272" s="253">
        <v>3470</v>
      </c>
      <c r="E272" s="137" t="s">
        <v>169</v>
      </c>
      <c r="F272" s="138" t="s">
        <v>169</v>
      </c>
      <c r="G272" s="139" t="s">
        <v>169</v>
      </c>
      <c r="H272" s="139" t="s">
        <v>169</v>
      </c>
      <c r="I272" s="140"/>
      <c r="J272" s="139"/>
      <c r="K272" s="253"/>
      <c r="L272" s="253"/>
      <c r="M272" s="235"/>
    </row>
    <row r="273" spans="1:13" ht="15" customHeight="1">
      <c r="A273" s="993"/>
      <c r="B273" s="246" t="s">
        <v>747</v>
      </c>
      <c r="C273" s="247" t="s">
        <v>748</v>
      </c>
      <c r="D273" s="260">
        <v>2540</v>
      </c>
      <c r="E273" s="146" t="s">
        <v>179</v>
      </c>
      <c r="F273" s="184" t="s">
        <v>179</v>
      </c>
      <c r="G273" s="147">
        <v>2540</v>
      </c>
      <c r="H273" s="262">
        <f>G273+(I273*($D$272-G273))</f>
        <v>3079.4</v>
      </c>
      <c r="I273" s="256">
        <v>0.57999999999999996</v>
      </c>
      <c r="J273" s="148">
        <f>$H$275-H273</f>
        <v>759.90000000000009</v>
      </c>
      <c r="K273" s="149">
        <f>($D$272-H273)/($D$272-$H$276)</f>
        <v>1</v>
      </c>
      <c r="L273" s="269" t="s">
        <v>575</v>
      </c>
      <c r="M273" s="151" t="s">
        <v>175</v>
      </c>
    </row>
    <row r="274" spans="1:13" ht="15" customHeight="1">
      <c r="A274" s="993"/>
      <c r="B274" s="246" t="s">
        <v>749</v>
      </c>
      <c r="C274" s="250" t="s">
        <v>750</v>
      </c>
      <c r="D274" s="260">
        <v>2676</v>
      </c>
      <c r="E274" s="891">
        <v>43.6</v>
      </c>
      <c r="F274" s="891">
        <v>9.5</v>
      </c>
      <c r="G274" s="261">
        <v>2670</v>
      </c>
      <c r="H274" s="262">
        <f>G274+(I274*($D$272-G274))</f>
        <v>3134</v>
      </c>
      <c r="I274" s="256">
        <v>0.57999999999999996</v>
      </c>
      <c r="J274" s="148">
        <f>$H$275-H274</f>
        <v>705.30000000000018</v>
      </c>
      <c r="K274" s="149">
        <f>($D$272-H274)/($D$272-$H$276)</f>
        <v>0.8602150537634411</v>
      </c>
      <c r="L274" s="269" t="s">
        <v>575</v>
      </c>
      <c r="M274" s="239" t="s">
        <v>293</v>
      </c>
    </row>
    <row r="275" spans="1:13" ht="15" customHeight="1">
      <c r="A275" s="993"/>
      <c r="B275" s="192" t="s">
        <v>618</v>
      </c>
      <c r="C275" s="257" t="s">
        <v>619</v>
      </c>
      <c r="D275" s="197" t="s">
        <v>620</v>
      </c>
      <c r="E275" s="216">
        <v>0</v>
      </c>
      <c r="F275" s="216">
        <v>0</v>
      </c>
      <c r="G275" s="222">
        <v>3645</v>
      </c>
      <c r="H275" s="262">
        <f>G275+(I275*(3980-G275))</f>
        <v>3839.3</v>
      </c>
      <c r="I275" s="256">
        <v>0.57999999999999996</v>
      </c>
      <c r="J275" s="148">
        <f>$H$275-H275</f>
        <v>0</v>
      </c>
      <c r="K275" s="149">
        <f>($D$272-H275)/($D$272-$H$276)</f>
        <v>-0.94546850998463972</v>
      </c>
      <c r="L275" s="269" t="s">
        <v>575</v>
      </c>
      <c r="M275" s="151" t="s">
        <v>185</v>
      </c>
    </row>
    <row r="276" spans="1:13" ht="15" customHeight="1">
      <c r="A276" s="994"/>
      <c r="B276" s="240"/>
      <c r="C276" s="241"/>
      <c r="D276" s="734"/>
      <c r="E276" s="890"/>
      <c r="F276" s="890"/>
      <c r="G276" s="160" t="s">
        <v>186</v>
      </c>
      <c r="H276" s="161">
        <f>MIN(H273:H275)</f>
        <v>3079.4</v>
      </c>
      <c r="I276" s="162"/>
      <c r="J276" s="161"/>
      <c r="K276" s="240"/>
      <c r="L276" s="240"/>
      <c r="M276" s="242"/>
    </row>
    <row r="277" spans="1:13" ht="15" customHeight="1">
      <c r="A277" s="992" t="s">
        <v>751</v>
      </c>
      <c r="B277" s="243" t="s">
        <v>167</v>
      </c>
      <c r="C277" s="244" t="s">
        <v>752</v>
      </c>
      <c r="D277" s="253">
        <v>2750</v>
      </c>
      <c r="E277" s="137" t="s">
        <v>169</v>
      </c>
      <c r="F277" s="138" t="s">
        <v>169</v>
      </c>
      <c r="G277" s="139" t="s">
        <v>169</v>
      </c>
      <c r="H277" s="139" t="s">
        <v>169</v>
      </c>
      <c r="I277" s="140"/>
      <c r="J277" s="139"/>
      <c r="K277" s="253"/>
      <c r="L277" s="243"/>
      <c r="M277" s="235"/>
    </row>
    <row r="278" spans="1:13" ht="15" customHeight="1">
      <c r="A278" s="993"/>
      <c r="B278" s="246" t="s">
        <v>753</v>
      </c>
      <c r="C278" s="250" t="s">
        <v>754</v>
      </c>
      <c r="D278" s="260">
        <v>2332</v>
      </c>
      <c r="E278" s="891">
        <v>34.4</v>
      </c>
      <c r="F278" s="891">
        <v>4.8</v>
      </c>
      <c r="G278" s="222">
        <v>2140</v>
      </c>
      <c r="H278" s="262">
        <f>G278+(I278*($D$277-G278))</f>
        <v>2493.8000000000002</v>
      </c>
      <c r="I278" s="256">
        <v>0.57999999999999996</v>
      </c>
      <c r="J278" s="148">
        <f>$H$279-H278</f>
        <v>694.15999999999985</v>
      </c>
      <c r="K278" s="149">
        <f>($D$277-H278)/($D$277-$H$280)</f>
        <v>1</v>
      </c>
      <c r="L278" s="269" t="s">
        <v>575</v>
      </c>
      <c r="M278" s="239" t="s">
        <v>202</v>
      </c>
    </row>
    <row r="279" spans="1:13" ht="15" customHeight="1">
      <c r="A279" s="993"/>
      <c r="B279" s="246" t="s">
        <v>645</v>
      </c>
      <c r="C279" s="250" t="s">
        <v>646</v>
      </c>
      <c r="D279" s="260" t="s">
        <v>647</v>
      </c>
      <c r="E279" s="891">
        <v>0</v>
      </c>
      <c r="F279" s="891">
        <v>0</v>
      </c>
      <c r="G279" s="261">
        <v>2978</v>
      </c>
      <c r="H279" s="262">
        <f>G279+(I279*(3340-G279))</f>
        <v>3187.96</v>
      </c>
      <c r="I279" s="256">
        <v>0.57999999999999996</v>
      </c>
      <c r="J279" s="148">
        <f>$H$279-H279</f>
        <v>0</v>
      </c>
      <c r="K279" s="149">
        <f>($D$277-H279)/($D$277-$H$280)</f>
        <v>-1.7094457455113206</v>
      </c>
      <c r="L279" s="269" t="s">
        <v>575</v>
      </c>
      <c r="M279" s="151" t="s">
        <v>185</v>
      </c>
    </row>
    <row r="280" spans="1:13" ht="15" customHeight="1">
      <c r="A280" s="994"/>
      <c r="B280" s="240"/>
      <c r="C280" s="241"/>
      <c r="D280" s="734"/>
      <c r="E280" s="890"/>
      <c r="F280" s="890"/>
      <c r="G280" s="160" t="s">
        <v>186</v>
      </c>
      <c r="H280" s="161">
        <f>MIN(H278:H279)</f>
        <v>2493.8000000000002</v>
      </c>
      <c r="I280" s="162"/>
      <c r="J280" s="161"/>
      <c r="K280" s="240"/>
      <c r="L280" s="240"/>
      <c r="M280" s="242"/>
    </row>
    <row r="281" spans="1:13" ht="15" customHeight="1">
      <c r="A281" s="992" t="s">
        <v>755</v>
      </c>
      <c r="B281" s="243" t="s">
        <v>167</v>
      </c>
      <c r="C281" s="244" t="s">
        <v>756</v>
      </c>
      <c r="D281" s="253">
        <v>2620</v>
      </c>
      <c r="E281" s="137" t="s">
        <v>169</v>
      </c>
      <c r="F281" s="138" t="s">
        <v>169</v>
      </c>
      <c r="G281" s="139" t="s">
        <v>169</v>
      </c>
      <c r="H281" s="139" t="s">
        <v>169</v>
      </c>
      <c r="I281" s="140"/>
      <c r="J281" s="139"/>
      <c r="K281" s="253"/>
      <c r="L281" s="253"/>
      <c r="M281" s="235"/>
    </row>
    <row r="282" spans="1:13" ht="15" customHeight="1">
      <c r="A282" s="993"/>
      <c r="B282" s="246" t="s">
        <v>757</v>
      </c>
      <c r="C282" s="250" t="s">
        <v>758</v>
      </c>
      <c r="D282" s="260">
        <v>1633</v>
      </c>
      <c r="E282" s="891">
        <v>25.2</v>
      </c>
      <c r="F282" s="891">
        <v>11.4</v>
      </c>
      <c r="G282" s="261">
        <v>1630</v>
      </c>
      <c r="H282" s="262">
        <f>G282+(I282*($D$281-G282))</f>
        <v>2204.1999999999998</v>
      </c>
      <c r="I282" s="256">
        <v>0.57999999999999996</v>
      </c>
      <c r="J282" s="148">
        <f>$H$284-H282</f>
        <v>983.76000000000022</v>
      </c>
      <c r="K282" s="149">
        <f>($D$281-H282)/($D$281-$H$285)</f>
        <v>1</v>
      </c>
      <c r="L282" s="269" t="s">
        <v>575</v>
      </c>
      <c r="M282" s="239" t="s">
        <v>229</v>
      </c>
    </row>
    <row r="283" spans="1:13" ht="15" customHeight="1">
      <c r="A283" s="993"/>
      <c r="B283" s="246" t="s">
        <v>759</v>
      </c>
      <c r="C283" s="250" t="s">
        <v>760</v>
      </c>
      <c r="D283" s="260">
        <v>1676</v>
      </c>
      <c r="E283" s="891">
        <v>19.7</v>
      </c>
      <c r="F283" s="891">
        <v>3.2</v>
      </c>
      <c r="G283" s="261">
        <v>1670</v>
      </c>
      <c r="H283" s="262">
        <f>G283+(I283*($D$281-G283))</f>
        <v>2221</v>
      </c>
      <c r="I283" s="256">
        <v>0.57999999999999996</v>
      </c>
      <c r="J283" s="148">
        <f>$H$284-H283</f>
        <v>966.96</v>
      </c>
      <c r="K283" s="149">
        <f>($D$281-H283)/($D$281-$H$285)</f>
        <v>0.95959595959595922</v>
      </c>
      <c r="L283" s="269" t="s">
        <v>575</v>
      </c>
      <c r="M283" s="239" t="s">
        <v>229</v>
      </c>
    </row>
    <row r="284" spans="1:13" ht="15" customHeight="1">
      <c r="A284" s="993"/>
      <c r="B284" s="246" t="s">
        <v>645</v>
      </c>
      <c r="C284" s="250" t="s">
        <v>646</v>
      </c>
      <c r="D284" s="260" t="s">
        <v>647</v>
      </c>
      <c r="E284" s="891">
        <v>0</v>
      </c>
      <c r="F284" s="891">
        <v>0</v>
      </c>
      <c r="G284" s="261">
        <v>2978</v>
      </c>
      <c r="H284" s="262">
        <f>G284+(I284*(3340-G284))</f>
        <v>3187.96</v>
      </c>
      <c r="I284" s="256">
        <v>0.57999999999999996</v>
      </c>
      <c r="J284" s="148">
        <f>$H$284-H284</f>
        <v>0</v>
      </c>
      <c r="K284" s="149">
        <f>($D$281-H284)/($D$281-$H$285)</f>
        <v>-1.3659451659451654</v>
      </c>
      <c r="L284" s="269" t="s">
        <v>575</v>
      </c>
      <c r="M284" s="151" t="s">
        <v>185</v>
      </c>
    </row>
    <row r="285" spans="1:13" ht="15" customHeight="1">
      <c r="A285" s="994"/>
      <c r="B285" s="240"/>
      <c r="C285" s="241"/>
      <c r="D285" s="734"/>
      <c r="E285" s="890"/>
      <c r="F285" s="890"/>
      <c r="G285" s="160" t="s">
        <v>186</v>
      </c>
      <c r="H285" s="161">
        <f>MIN(H282:H284)</f>
        <v>2204.1999999999998</v>
      </c>
      <c r="I285" s="162"/>
      <c r="J285" s="161"/>
      <c r="K285" s="240"/>
      <c r="L285" s="240"/>
      <c r="M285" s="242"/>
    </row>
    <row r="286" spans="1:13" ht="15" customHeight="1">
      <c r="A286" s="992" t="s">
        <v>761</v>
      </c>
      <c r="B286" s="232" t="s">
        <v>167</v>
      </c>
      <c r="C286" s="233" t="s">
        <v>762</v>
      </c>
      <c r="D286" s="263">
        <v>2650</v>
      </c>
      <c r="E286" s="137" t="s">
        <v>169</v>
      </c>
      <c r="F286" s="137" t="s">
        <v>169</v>
      </c>
      <c r="G286" s="139" t="s">
        <v>169</v>
      </c>
      <c r="H286" s="139" t="s">
        <v>169</v>
      </c>
      <c r="I286" s="140"/>
      <c r="J286" s="139"/>
      <c r="K286" s="263"/>
      <c r="L286" s="263"/>
      <c r="M286" s="235"/>
    </row>
    <row r="287" spans="1:13" ht="15" customHeight="1">
      <c r="A287" s="993"/>
      <c r="B287" s="207" t="s">
        <v>763</v>
      </c>
      <c r="C287" s="236" t="s">
        <v>764</v>
      </c>
      <c r="D287" s="264">
        <v>1288</v>
      </c>
      <c r="E287" s="892">
        <v>24.9</v>
      </c>
      <c r="F287" s="892">
        <v>4.9000000000000004</v>
      </c>
      <c r="G287" s="271">
        <v>1280</v>
      </c>
      <c r="H287" s="195">
        <f>G287+(I287*($D$286-G287))</f>
        <v>2074.6</v>
      </c>
      <c r="I287" s="265">
        <v>0.57999999999999996</v>
      </c>
      <c r="J287" s="148">
        <f>$H$290-H287</f>
        <v>656.59999999999991</v>
      </c>
      <c r="K287" s="149">
        <f>($D$286-H287)/($D$286-$H$291)</f>
        <v>1</v>
      </c>
      <c r="L287" s="150" t="s">
        <v>575</v>
      </c>
      <c r="M287" s="239" t="s">
        <v>199</v>
      </c>
    </row>
    <row r="288" spans="1:13" ht="15" customHeight="1">
      <c r="A288" s="993"/>
      <c r="B288" s="207" t="s">
        <v>765</v>
      </c>
      <c r="C288" s="236" t="s">
        <v>766</v>
      </c>
      <c r="D288" s="264">
        <v>1410</v>
      </c>
      <c r="E288" s="892">
        <v>26.1</v>
      </c>
      <c r="F288" s="892">
        <v>4</v>
      </c>
      <c r="G288" s="271">
        <v>1280</v>
      </c>
      <c r="H288" s="195">
        <f t="shared" ref="H288:H289" si="36">G288+(I288*($D$286-G288))</f>
        <v>2074.6</v>
      </c>
      <c r="I288" s="265">
        <v>0.57999999999999996</v>
      </c>
      <c r="J288" s="148">
        <f>$H$290-H288</f>
        <v>656.59999999999991</v>
      </c>
      <c r="K288" s="149">
        <f>($D$286-H288)/($D$286-$H$291)</f>
        <v>1</v>
      </c>
      <c r="L288" s="150" t="s">
        <v>575</v>
      </c>
      <c r="M288" s="239" t="s">
        <v>199</v>
      </c>
    </row>
    <row r="289" spans="1:13" ht="15" customHeight="1">
      <c r="A289" s="993"/>
      <c r="B289" s="207" t="s">
        <v>767</v>
      </c>
      <c r="C289" s="236" t="s">
        <v>768</v>
      </c>
      <c r="D289" s="264">
        <v>1410</v>
      </c>
      <c r="E289" s="892">
        <v>20.9</v>
      </c>
      <c r="F289" s="892">
        <v>4.0999999999999996</v>
      </c>
      <c r="G289" s="271">
        <v>1280</v>
      </c>
      <c r="H289" s="195">
        <f t="shared" si="36"/>
        <v>2074.6</v>
      </c>
      <c r="I289" s="265">
        <v>0.57999999999999996</v>
      </c>
      <c r="J289" s="148">
        <f>$H$290-H289</f>
        <v>656.59999999999991</v>
      </c>
      <c r="K289" s="149">
        <f>($D$286-H289)/($D$286-$H$291)</f>
        <v>1</v>
      </c>
      <c r="L289" s="150" t="s">
        <v>575</v>
      </c>
      <c r="M289" s="239" t="s">
        <v>202</v>
      </c>
    </row>
    <row r="290" spans="1:13" ht="15" customHeight="1">
      <c r="A290" s="993"/>
      <c r="B290" s="207" t="s">
        <v>769</v>
      </c>
      <c r="C290" s="236" t="s">
        <v>770</v>
      </c>
      <c r="D290" s="264" t="s">
        <v>771</v>
      </c>
      <c r="E290" s="892">
        <v>0</v>
      </c>
      <c r="F290" s="892">
        <v>0</v>
      </c>
      <c r="G290" s="271">
        <v>2360</v>
      </c>
      <c r="H290" s="195">
        <f>G290+(I290*(3000-G290))</f>
        <v>2731.2</v>
      </c>
      <c r="I290" s="265">
        <v>0.57999999999999996</v>
      </c>
      <c r="J290" s="148">
        <f>$H$290-H290</f>
        <v>0</v>
      </c>
      <c r="K290" s="149">
        <f>($D$286-H290)/($D$286-$H$291)</f>
        <v>-0.14111922141119188</v>
      </c>
      <c r="L290" s="150" t="s">
        <v>575</v>
      </c>
      <c r="M290" s="151" t="s">
        <v>185</v>
      </c>
    </row>
    <row r="291" spans="1:13" ht="15" customHeight="1">
      <c r="A291" s="994"/>
      <c r="B291" s="240"/>
      <c r="C291" s="241"/>
      <c r="D291" s="734"/>
      <c r="E291" s="890"/>
      <c r="F291" s="890"/>
      <c r="G291" s="160" t="s">
        <v>186</v>
      </c>
      <c r="H291" s="161">
        <f>MIN(H287:H290)</f>
        <v>2074.6</v>
      </c>
      <c r="I291" s="162"/>
      <c r="J291" s="161"/>
      <c r="K291" s="240"/>
      <c r="L291" s="240"/>
      <c r="M291" s="242"/>
    </row>
    <row r="292" spans="1:13" ht="15" customHeight="1">
      <c r="A292" s="992" t="s">
        <v>772</v>
      </c>
      <c r="B292" s="243" t="s">
        <v>167</v>
      </c>
      <c r="C292" s="244" t="s">
        <v>773</v>
      </c>
      <c r="D292" s="253">
        <v>5810</v>
      </c>
      <c r="E292" s="137" t="s">
        <v>169</v>
      </c>
      <c r="F292" s="138" t="s">
        <v>169</v>
      </c>
      <c r="G292" s="139" t="s">
        <v>169</v>
      </c>
      <c r="H292" s="139" t="s">
        <v>169</v>
      </c>
      <c r="I292" s="140"/>
      <c r="J292" s="139"/>
      <c r="K292" s="253"/>
      <c r="L292" s="253"/>
      <c r="M292" s="235"/>
    </row>
    <row r="293" spans="1:13" ht="15" customHeight="1">
      <c r="A293" s="993"/>
      <c r="B293" s="246" t="s">
        <v>774</v>
      </c>
      <c r="C293" s="250" t="s">
        <v>775</v>
      </c>
      <c r="D293" s="260">
        <v>4800</v>
      </c>
      <c r="E293" s="891">
        <v>46.5</v>
      </c>
      <c r="F293" s="891">
        <v>19.2</v>
      </c>
      <c r="G293" s="261">
        <v>4650</v>
      </c>
      <c r="H293" s="262">
        <f>G293+(I293*($D$292-G293))</f>
        <v>5346</v>
      </c>
      <c r="I293" s="149">
        <v>0.6</v>
      </c>
      <c r="J293" s="148">
        <f>$H$295-H293</f>
        <v>352</v>
      </c>
      <c r="K293" s="149">
        <f>($D$292-H293)/($D$292-$H$296)</f>
        <v>1</v>
      </c>
      <c r="L293" s="269" t="s">
        <v>174</v>
      </c>
      <c r="M293" s="239" t="s">
        <v>217</v>
      </c>
    </row>
    <row r="294" spans="1:13" ht="15" customHeight="1">
      <c r="A294" s="993"/>
      <c r="B294" s="246" t="s">
        <v>776</v>
      </c>
      <c r="C294" s="250" t="s">
        <v>777</v>
      </c>
      <c r="D294" s="260">
        <v>4793</v>
      </c>
      <c r="E294" s="891">
        <v>17.399999999999999</v>
      </c>
      <c r="F294" s="891">
        <v>4.9000000000000004</v>
      </c>
      <c r="G294" s="261">
        <v>4700</v>
      </c>
      <c r="H294" s="262">
        <f>G294+(I294*($D$292-G294))</f>
        <v>5366</v>
      </c>
      <c r="I294" s="149">
        <v>0.6</v>
      </c>
      <c r="J294" s="148">
        <f>$H$295-H294</f>
        <v>332</v>
      </c>
      <c r="K294" s="149">
        <f>($D$292-H294)/($D$292-$H$296)</f>
        <v>0.9568965517241379</v>
      </c>
      <c r="L294" s="269" t="s">
        <v>174</v>
      </c>
      <c r="M294" s="239" t="s">
        <v>217</v>
      </c>
    </row>
    <row r="295" spans="1:13" ht="15" customHeight="1">
      <c r="A295" s="993"/>
      <c r="B295" s="246" t="s">
        <v>778</v>
      </c>
      <c r="C295" s="250" t="s">
        <v>779</v>
      </c>
      <c r="D295" s="260" t="s">
        <v>780</v>
      </c>
      <c r="E295" s="891">
        <v>0</v>
      </c>
      <c r="F295" s="891">
        <v>0</v>
      </c>
      <c r="G295" s="261">
        <v>5530</v>
      </c>
      <c r="H295" s="262">
        <f>G295+(I295*($D$292-G295))</f>
        <v>5698</v>
      </c>
      <c r="I295" s="149">
        <v>0.6</v>
      </c>
      <c r="J295" s="148">
        <f>$H$295-H295</f>
        <v>0</v>
      </c>
      <c r="K295" s="149">
        <f>($D$292-H295)/($D$292-$H$296)</f>
        <v>0.2413793103448276</v>
      </c>
      <c r="L295" s="269" t="s">
        <v>174</v>
      </c>
      <c r="M295" s="151" t="s">
        <v>185</v>
      </c>
    </row>
    <row r="296" spans="1:13" ht="15" customHeight="1">
      <c r="A296" s="994"/>
      <c r="B296" s="240"/>
      <c r="C296" s="241"/>
      <c r="D296" s="734"/>
      <c r="E296" s="890"/>
      <c r="F296" s="890"/>
      <c r="G296" s="160" t="s">
        <v>186</v>
      </c>
      <c r="H296" s="161">
        <f>MIN(H293:H295)</f>
        <v>5346</v>
      </c>
      <c r="I296" s="162"/>
      <c r="J296" s="161"/>
      <c r="K296" s="240"/>
      <c r="L296" s="240"/>
      <c r="M296" s="242"/>
    </row>
    <row r="297" spans="1:13" ht="15" customHeight="1">
      <c r="A297" s="992" t="s">
        <v>781</v>
      </c>
      <c r="B297" s="243" t="s">
        <v>167</v>
      </c>
      <c r="C297" s="244" t="s">
        <v>782</v>
      </c>
      <c r="D297" s="253">
        <v>6830</v>
      </c>
      <c r="E297" s="137" t="s">
        <v>169</v>
      </c>
      <c r="F297" s="138" t="s">
        <v>169</v>
      </c>
      <c r="G297" s="139" t="s">
        <v>169</v>
      </c>
      <c r="H297" s="139" t="s">
        <v>169</v>
      </c>
      <c r="I297" s="140"/>
      <c r="J297" s="139"/>
      <c r="K297" s="253"/>
      <c r="L297" s="253"/>
      <c r="M297" s="235"/>
    </row>
    <row r="298" spans="1:13" ht="15" customHeight="1">
      <c r="A298" s="993"/>
      <c r="B298" s="246" t="s">
        <v>783</v>
      </c>
      <c r="C298" s="247" t="s">
        <v>784</v>
      </c>
      <c r="D298" s="260">
        <v>4820</v>
      </c>
      <c r="E298" s="146" t="s">
        <v>179</v>
      </c>
      <c r="F298" s="184" t="s">
        <v>179</v>
      </c>
      <c r="G298" s="261">
        <v>4820</v>
      </c>
      <c r="H298" s="262">
        <f>G298+(I298*($D$297-G298))</f>
        <v>6026</v>
      </c>
      <c r="I298" s="149">
        <v>0.6</v>
      </c>
      <c r="J298" s="148">
        <f>$H$301-H298</f>
        <v>132</v>
      </c>
      <c r="K298" s="149">
        <f>($D$297-H298)/($D$297-$H$302)</f>
        <v>1</v>
      </c>
      <c r="L298" s="269" t="s">
        <v>174</v>
      </c>
      <c r="M298" s="151" t="s">
        <v>175</v>
      </c>
    </row>
    <row r="299" spans="1:13" ht="15" customHeight="1">
      <c r="A299" s="993"/>
      <c r="B299" s="246" t="s">
        <v>785</v>
      </c>
      <c r="C299" s="250" t="s">
        <v>786</v>
      </c>
      <c r="D299" s="260">
        <v>4988</v>
      </c>
      <c r="E299" s="891">
        <v>21.6</v>
      </c>
      <c r="F299" s="891">
        <v>2.9</v>
      </c>
      <c r="G299" s="261">
        <v>4988</v>
      </c>
      <c r="H299" s="262">
        <f t="shared" ref="H299:H301" si="37">G299+(I299*($D$297-G299))</f>
        <v>6093.2</v>
      </c>
      <c r="I299" s="149">
        <v>0.6</v>
      </c>
      <c r="J299" s="148">
        <f>$H$301-H299</f>
        <v>64.800000000000182</v>
      </c>
      <c r="K299" s="149">
        <f>($D$297-H299)/($D$297-$H$302)</f>
        <v>0.91641791044776144</v>
      </c>
      <c r="L299" s="269" t="s">
        <v>174</v>
      </c>
      <c r="M299" s="239" t="s">
        <v>266</v>
      </c>
    </row>
    <row r="300" spans="1:13" ht="15" customHeight="1">
      <c r="A300" s="993"/>
      <c r="B300" s="246" t="s">
        <v>787</v>
      </c>
      <c r="C300" s="250" t="s">
        <v>788</v>
      </c>
      <c r="D300" s="260">
        <v>5017</v>
      </c>
      <c r="E300" s="891">
        <v>16.7</v>
      </c>
      <c r="F300" s="891">
        <v>2.4</v>
      </c>
      <c r="G300" s="147">
        <v>4988</v>
      </c>
      <c r="H300" s="262">
        <f t="shared" si="37"/>
        <v>6093.2</v>
      </c>
      <c r="I300" s="149">
        <v>0.6</v>
      </c>
      <c r="J300" s="148">
        <f>$H$301-H300</f>
        <v>64.800000000000182</v>
      </c>
      <c r="K300" s="149">
        <f>($D$297-H300)/($D$297-$H$302)</f>
        <v>0.91641791044776144</v>
      </c>
      <c r="L300" s="269" t="s">
        <v>174</v>
      </c>
      <c r="M300" s="239" t="s">
        <v>266</v>
      </c>
    </row>
    <row r="301" spans="1:13" ht="15" customHeight="1">
      <c r="A301" s="993"/>
      <c r="B301" s="246" t="s">
        <v>789</v>
      </c>
      <c r="C301" s="250" t="s">
        <v>790</v>
      </c>
      <c r="D301" s="260" t="s">
        <v>791</v>
      </c>
      <c r="E301" s="891">
        <v>0</v>
      </c>
      <c r="F301" s="891">
        <v>0</v>
      </c>
      <c r="G301" s="147">
        <v>5150</v>
      </c>
      <c r="H301" s="262">
        <f t="shared" si="37"/>
        <v>6158</v>
      </c>
      <c r="I301" s="149">
        <v>0.6</v>
      </c>
      <c r="J301" s="148">
        <f>$H$301-H301</f>
        <v>0</v>
      </c>
      <c r="K301" s="149">
        <f>($D$297-H301)/($D$297-$H$302)</f>
        <v>0.83582089552238803</v>
      </c>
      <c r="L301" s="269" t="s">
        <v>174</v>
      </c>
      <c r="M301" s="151" t="s">
        <v>185</v>
      </c>
    </row>
    <row r="302" spans="1:13" ht="15" customHeight="1">
      <c r="A302" s="994"/>
      <c r="B302" s="240"/>
      <c r="C302" s="241"/>
      <c r="D302" s="734"/>
      <c r="E302" s="890"/>
      <c r="F302" s="890"/>
      <c r="G302" s="160" t="s">
        <v>186</v>
      </c>
      <c r="H302" s="161">
        <f>MIN(H298:H301)</f>
        <v>6026</v>
      </c>
      <c r="I302" s="162"/>
      <c r="J302" s="161"/>
      <c r="K302" s="240"/>
      <c r="L302" s="240"/>
      <c r="M302" s="242"/>
    </row>
    <row r="303" spans="1:13" ht="15" customHeight="1">
      <c r="A303" s="992" t="s">
        <v>792</v>
      </c>
      <c r="B303" s="243" t="s">
        <v>167</v>
      </c>
      <c r="C303" s="244" t="s">
        <v>793</v>
      </c>
      <c r="D303" s="253">
        <v>4520</v>
      </c>
      <c r="E303" s="137" t="s">
        <v>169</v>
      </c>
      <c r="F303" s="138" t="s">
        <v>169</v>
      </c>
      <c r="G303" s="139" t="s">
        <v>169</v>
      </c>
      <c r="H303" s="139" t="s">
        <v>169</v>
      </c>
      <c r="I303" s="140"/>
      <c r="J303" s="139"/>
      <c r="K303" s="253"/>
      <c r="L303" s="253"/>
      <c r="M303" s="235"/>
    </row>
    <row r="304" spans="1:13" ht="15" customHeight="1">
      <c r="A304" s="993"/>
      <c r="B304" s="246" t="s">
        <v>794</v>
      </c>
      <c r="C304" s="250" t="s">
        <v>795</v>
      </c>
      <c r="D304" s="260">
        <v>3614</v>
      </c>
      <c r="E304" s="891">
        <v>26.5</v>
      </c>
      <c r="F304" s="891">
        <v>3.6</v>
      </c>
      <c r="G304" s="261" t="s">
        <v>169</v>
      </c>
      <c r="H304" s="261">
        <v>3850</v>
      </c>
      <c r="I304" s="266" t="s">
        <v>169</v>
      </c>
      <c r="J304" s="148">
        <f>$H$308-H304</f>
        <v>1141.6000000000004</v>
      </c>
      <c r="K304" s="149">
        <f>($D$303-H304)/($D$303-$H$309)</f>
        <v>1</v>
      </c>
      <c r="L304" s="260" t="s">
        <v>205</v>
      </c>
      <c r="M304" s="239" t="s">
        <v>295</v>
      </c>
    </row>
    <row r="305" spans="1:13" ht="15" customHeight="1">
      <c r="A305" s="993"/>
      <c r="B305" s="246" t="s">
        <v>796</v>
      </c>
      <c r="C305" s="250" t="s">
        <v>797</v>
      </c>
      <c r="D305" s="260">
        <v>3719</v>
      </c>
      <c r="E305" s="891">
        <v>51.1</v>
      </c>
      <c r="F305" s="891">
        <v>14.5</v>
      </c>
      <c r="G305" s="261" t="s">
        <v>169</v>
      </c>
      <c r="H305" s="261">
        <v>3850</v>
      </c>
      <c r="I305" s="266" t="s">
        <v>169</v>
      </c>
      <c r="J305" s="148">
        <f>$H$308-H305</f>
        <v>1141.6000000000004</v>
      </c>
      <c r="K305" s="149">
        <f>($D$303-H305)/($D$303-$H$309)</f>
        <v>1</v>
      </c>
      <c r="L305" s="260" t="s">
        <v>205</v>
      </c>
      <c r="M305" s="239" t="s">
        <v>295</v>
      </c>
    </row>
    <row r="306" spans="1:13" ht="15" customHeight="1">
      <c r="A306" s="993"/>
      <c r="B306" s="246" t="s">
        <v>798</v>
      </c>
      <c r="C306" s="250" t="s">
        <v>799</v>
      </c>
      <c r="D306" s="260">
        <v>3680</v>
      </c>
      <c r="E306" s="891">
        <v>24.9</v>
      </c>
      <c r="F306" s="891">
        <v>4.9000000000000004</v>
      </c>
      <c r="G306" s="261">
        <v>3420</v>
      </c>
      <c r="H306" s="262">
        <f>G306+(I306*($D$303-G306))</f>
        <v>4080</v>
      </c>
      <c r="I306" s="149">
        <v>0.6</v>
      </c>
      <c r="J306" s="148">
        <f>$H$308-H306</f>
        <v>911.60000000000036</v>
      </c>
      <c r="K306" s="149">
        <f>($D$303-H306)/($D$303-$H$309)</f>
        <v>0.65671641791044777</v>
      </c>
      <c r="L306" s="269" t="s">
        <v>174</v>
      </c>
      <c r="M306" s="239" t="s">
        <v>295</v>
      </c>
    </row>
    <row r="307" spans="1:13" ht="15" customHeight="1">
      <c r="A307" s="993"/>
      <c r="B307" s="246" t="s">
        <v>800</v>
      </c>
      <c r="C307" s="250" t="s">
        <v>801</v>
      </c>
      <c r="D307" s="260">
        <v>3304</v>
      </c>
      <c r="E307" s="891">
        <v>19.7</v>
      </c>
      <c r="F307" s="891">
        <v>3.8</v>
      </c>
      <c r="G307" s="261">
        <v>3420</v>
      </c>
      <c r="H307" s="262">
        <f>G307+(I307*($D$303-G307))</f>
        <v>4080</v>
      </c>
      <c r="I307" s="149">
        <v>0.6</v>
      </c>
      <c r="J307" s="148">
        <f>$H$308-H307</f>
        <v>911.60000000000036</v>
      </c>
      <c r="K307" s="149">
        <f>($D$303-H307)/($D$303-$H$309)</f>
        <v>0.65671641791044777</v>
      </c>
      <c r="L307" s="269" t="s">
        <v>174</v>
      </c>
      <c r="M307" s="239" t="s">
        <v>295</v>
      </c>
    </row>
    <row r="308" spans="1:13" ht="15" customHeight="1">
      <c r="A308" s="993"/>
      <c r="B308" s="246" t="s">
        <v>802</v>
      </c>
      <c r="C308" s="250" t="s">
        <v>803</v>
      </c>
      <c r="D308" s="260" t="s">
        <v>804</v>
      </c>
      <c r="E308" s="891">
        <v>0</v>
      </c>
      <c r="F308" s="891">
        <v>0</v>
      </c>
      <c r="G308" s="261">
        <v>4679</v>
      </c>
      <c r="H308" s="262">
        <f>G308+(I308*(5200-G308))</f>
        <v>4991.6000000000004</v>
      </c>
      <c r="I308" s="149">
        <v>0.6</v>
      </c>
      <c r="J308" s="148">
        <f>$H$308-H308</f>
        <v>0</v>
      </c>
      <c r="K308" s="149">
        <f>($D$303-H308)/($D$303-$H$309)</f>
        <v>-0.70388059701492589</v>
      </c>
      <c r="L308" s="269" t="s">
        <v>174</v>
      </c>
      <c r="M308" s="151" t="s">
        <v>185</v>
      </c>
    </row>
    <row r="309" spans="1:13" ht="15" customHeight="1">
      <c r="A309" s="994"/>
      <c r="B309" s="240"/>
      <c r="C309" s="241"/>
      <c r="D309" s="734"/>
      <c r="E309" s="890"/>
      <c r="F309" s="890"/>
      <c r="G309" s="160" t="s">
        <v>186</v>
      </c>
      <c r="H309" s="161">
        <f>MIN(H304:H308)</f>
        <v>3850</v>
      </c>
      <c r="I309" s="162"/>
      <c r="J309" s="161"/>
      <c r="K309" s="240"/>
      <c r="L309" s="240"/>
      <c r="M309" s="242"/>
    </row>
    <row r="310" spans="1:13" ht="15" customHeight="1">
      <c r="A310" s="992" t="s">
        <v>2977</v>
      </c>
      <c r="B310" s="243" t="s">
        <v>167</v>
      </c>
      <c r="C310" s="244" t="s">
        <v>646</v>
      </c>
      <c r="D310" s="253">
        <v>3340</v>
      </c>
      <c r="E310" s="137" t="s">
        <v>169</v>
      </c>
      <c r="F310" s="138" t="s">
        <v>169</v>
      </c>
      <c r="G310" s="139" t="s">
        <v>169</v>
      </c>
      <c r="H310" s="139" t="s">
        <v>169</v>
      </c>
      <c r="I310" s="140"/>
      <c r="J310" s="139"/>
      <c r="K310" s="253"/>
      <c r="L310" s="253"/>
      <c r="M310" s="235"/>
    </row>
    <row r="311" spans="1:13" ht="15" customHeight="1">
      <c r="A311" s="993"/>
      <c r="B311" s="246" t="s">
        <v>2978</v>
      </c>
      <c r="C311" s="247" t="s">
        <v>805</v>
      </c>
      <c r="D311" s="260">
        <v>1600</v>
      </c>
      <c r="E311" s="146" t="s">
        <v>806</v>
      </c>
      <c r="F311" s="184" t="s">
        <v>179</v>
      </c>
      <c r="G311" s="147">
        <v>1600</v>
      </c>
      <c r="H311" s="262">
        <f>G311+(I311*($D$310-G311))</f>
        <v>2609.1999999999998</v>
      </c>
      <c r="I311" s="256">
        <v>0.57999999999999996</v>
      </c>
      <c r="J311" s="148">
        <f t="shared" ref="J311:J316" si="38">$H$316-H311</f>
        <v>578.76000000000022</v>
      </c>
      <c r="K311" s="149">
        <f t="shared" ref="K311:K316" si="39">($D$310-H311)/($D$310-$H$317)</f>
        <v>1</v>
      </c>
      <c r="L311" s="269" t="s">
        <v>575</v>
      </c>
      <c r="M311" s="239" t="s">
        <v>175</v>
      </c>
    </row>
    <row r="312" spans="1:13" ht="15" customHeight="1">
      <c r="A312" s="993"/>
      <c r="B312" s="246" t="s">
        <v>807</v>
      </c>
      <c r="C312" s="250" t="s">
        <v>808</v>
      </c>
      <c r="D312" s="260">
        <v>2640</v>
      </c>
      <c r="E312" s="891">
        <v>26.9</v>
      </c>
      <c r="F312" s="891">
        <v>3.7</v>
      </c>
      <c r="G312" s="261">
        <v>2590</v>
      </c>
      <c r="H312" s="262">
        <f t="shared" ref="H312:H316" si="40">G312+(I312*($D$310-G312))</f>
        <v>3025</v>
      </c>
      <c r="I312" s="256">
        <v>0.57999999999999996</v>
      </c>
      <c r="J312" s="148">
        <f t="shared" si="38"/>
        <v>162.96000000000004</v>
      </c>
      <c r="K312" s="149">
        <f t="shared" si="39"/>
        <v>0.43103448275862061</v>
      </c>
      <c r="L312" s="269" t="s">
        <v>575</v>
      </c>
      <c r="M312" s="239" t="s">
        <v>202</v>
      </c>
    </row>
    <row r="313" spans="1:13" ht="15" customHeight="1">
      <c r="A313" s="993"/>
      <c r="B313" s="246" t="s">
        <v>809</v>
      </c>
      <c r="C313" s="250" t="s">
        <v>810</v>
      </c>
      <c r="D313" s="260">
        <v>2640</v>
      </c>
      <c r="E313" s="891">
        <v>12.1</v>
      </c>
      <c r="F313" s="891">
        <v>1.6</v>
      </c>
      <c r="G313" s="261">
        <v>2630</v>
      </c>
      <c r="H313" s="262">
        <f t="shared" si="40"/>
        <v>3041.8</v>
      </c>
      <c r="I313" s="256">
        <v>0.57999999999999996</v>
      </c>
      <c r="J313" s="148">
        <f t="shared" si="38"/>
        <v>146.15999999999985</v>
      </c>
      <c r="K313" s="149">
        <f t="shared" si="39"/>
        <v>0.40804597701149392</v>
      </c>
      <c r="L313" s="269" t="s">
        <v>575</v>
      </c>
      <c r="M313" s="239" t="s">
        <v>202</v>
      </c>
    </row>
    <row r="314" spans="1:13" ht="15" customHeight="1">
      <c r="A314" s="993"/>
      <c r="B314" s="246" t="s">
        <v>811</v>
      </c>
      <c r="C314" s="250" t="s">
        <v>812</v>
      </c>
      <c r="D314" s="260">
        <v>2800</v>
      </c>
      <c r="E314" s="891">
        <v>10.1</v>
      </c>
      <c r="F314" s="891">
        <v>1.8</v>
      </c>
      <c r="G314" s="261">
        <v>2730</v>
      </c>
      <c r="H314" s="262">
        <f t="shared" si="40"/>
        <v>3083.8</v>
      </c>
      <c r="I314" s="256">
        <v>0.57999999999999996</v>
      </c>
      <c r="J314" s="148">
        <f t="shared" si="38"/>
        <v>104.15999999999985</v>
      </c>
      <c r="K314" s="149">
        <f t="shared" si="39"/>
        <v>0.35057471264367784</v>
      </c>
      <c r="L314" s="269" t="s">
        <v>575</v>
      </c>
      <c r="M314" s="239" t="s">
        <v>202</v>
      </c>
    </row>
    <row r="315" spans="1:13" ht="15" customHeight="1">
      <c r="A315" s="993"/>
      <c r="B315" s="246" t="s">
        <v>813</v>
      </c>
      <c r="C315" s="250" t="s">
        <v>814</v>
      </c>
      <c r="D315" s="260">
        <v>2900</v>
      </c>
      <c r="E315" s="891">
        <v>1.3</v>
      </c>
      <c r="F315" s="891">
        <v>0.3</v>
      </c>
      <c r="G315" s="261">
        <v>2840</v>
      </c>
      <c r="H315" s="262">
        <f t="shared" si="40"/>
        <v>3130</v>
      </c>
      <c r="I315" s="256">
        <v>0.57999999999999996</v>
      </c>
      <c r="J315" s="148">
        <f t="shared" si="38"/>
        <v>57.960000000000036</v>
      </c>
      <c r="K315" s="149">
        <f t="shared" si="39"/>
        <v>0.28735632183908039</v>
      </c>
      <c r="L315" s="269" t="s">
        <v>575</v>
      </c>
      <c r="M315" s="239" t="s">
        <v>202</v>
      </c>
    </row>
    <row r="316" spans="1:13" ht="15" customHeight="1">
      <c r="A316" s="993"/>
      <c r="B316" s="246" t="s">
        <v>645</v>
      </c>
      <c r="C316" s="250" t="s">
        <v>646</v>
      </c>
      <c r="D316" s="260" t="s">
        <v>647</v>
      </c>
      <c r="E316" s="891">
        <v>0</v>
      </c>
      <c r="F316" s="891">
        <v>0</v>
      </c>
      <c r="G316" s="261">
        <v>2978</v>
      </c>
      <c r="H316" s="262">
        <f t="shared" si="40"/>
        <v>3187.96</v>
      </c>
      <c r="I316" s="256">
        <v>0.57999999999999996</v>
      </c>
      <c r="J316" s="148">
        <f t="shared" si="38"/>
        <v>0</v>
      </c>
      <c r="K316" s="149">
        <f t="shared" si="39"/>
        <v>0.20804597701149416</v>
      </c>
      <c r="L316" s="269" t="s">
        <v>575</v>
      </c>
      <c r="M316" s="151" t="s">
        <v>185</v>
      </c>
    </row>
    <row r="317" spans="1:13" ht="15" customHeight="1">
      <c r="A317" s="994"/>
      <c r="B317" s="240"/>
      <c r="C317" s="241"/>
      <c r="D317" s="734"/>
      <c r="E317" s="890"/>
      <c r="F317" s="890"/>
      <c r="G317" s="160" t="s">
        <v>186</v>
      </c>
      <c r="H317" s="161">
        <f>MIN(H311:H316)</f>
        <v>2609.1999999999998</v>
      </c>
      <c r="I317" s="162"/>
      <c r="J317" s="161"/>
      <c r="K317" s="240"/>
      <c r="L317" s="240"/>
      <c r="M317" s="242"/>
    </row>
    <row r="318" spans="1:13" ht="15" customHeight="1">
      <c r="A318" s="992" t="s">
        <v>815</v>
      </c>
      <c r="B318" s="243" t="s">
        <v>167</v>
      </c>
      <c r="C318" s="244" t="s">
        <v>816</v>
      </c>
      <c r="D318" s="253">
        <v>5850</v>
      </c>
      <c r="E318" s="137" t="s">
        <v>169</v>
      </c>
      <c r="F318" s="138" t="s">
        <v>169</v>
      </c>
      <c r="G318" s="139" t="s">
        <v>169</v>
      </c>
      <c r="H318" s="139" t="s">
        <v>169</v>
      </c>
      <c r="I318" s="140"/>
      <c r="J318" s="139"/>
      <c r="K318" s="253"/>
      <c r="L318" s="253"/>
      <c r="M318" s="235"/>
    </row>
    <row r="319" spans="1:13" ht="15" customHeight="1">
      <c r="A319" s="993"/>
      <c r="B319" s="246" t="s">
        <v>817</v>
      </c>
      <c r="C319" s="247" t="s">
        <v>818</v>
      </c>
      <c r="D319" s="260">
        <v>4700</v>
      </c>
      <c r="E319" s="146" t="s">
        <v>179</v>
      </c>
      <c r="F319" s="184" t="s">
        <v>179</v>
      </c>
      <c r="G319" s="147">
        <v>4700</v>
      </c>
      <c r="H319" s="262">
        <f>G319+(I319*($D$318-G319))</f>
        <v>5390</v>
      </c>
      <c r="I319" s="149">
        <v>0.6</v>
      </c>
      <c r="J319" s="148">
        <f>$H$322-H319</f>
        <v>206.80000000000018</v>
      </c>
      <c r="K319" s="149">
        <f>($D$318-H319)/($D$318-$H$323)</f>
        <v>1</v>
      </c>
      <c r="L319" s="269" t="s">
        <v>174</v>
      </c>
      <c r="M319" s="151" t="s">
        <v>175</v>
      </c>
    </row>
    <row r="320" spans="1:13" ht="15" customHeight="1">
      <c r="A320" s="993"/>
      <c r="B320" s="246" t="s">
        <v>819</v>
      </c>
      <c r="C320" s="250" t="s">
        <v>820</v>
      </c>
      <c r="D320" s="260">
        <v>4940</v>
      </c>
      <c r="E320" s="891">
        <v>19.600000000000001</v>
      </c>
      <c r="F320" s="891">
        <v>4.4000000000000004</v>
      </c>
      <c r="G320" s="261">
        <v>4850</v>
      </c>
      <c r="H320" s="262">
        <f t="shared" ref="H320:H322" si="41">G320+(I320*($D$318-G320))</f>
        <v>5450</v>
      </c>
      <c r="I320" s="149">
        <v>0.6</v>
      </c>
      <c r="J320" s="148">
        <f>$H$322-H320</f>
        <v>146.80000000000018</v>
      </c>
      <c r="K320" s="149">
        <f>($D$318-H320)/($D$318-$H$323)</f>
        <v>0.86956521739130432</v>
      </c>
      <c r="L320" s="269" t="s">
        <v>174</v>
      </c>
      <c r="M320" s="239" t="s">
        <v>225</v>
      </c>
    </row>
    <row r="321" spans="1:13" ht="15" customHeight="1">
      <c r="A321" s="993"/>
      <c r="B321" s="246" t="s">
        <v>821</v>
      </c>
      <c r="C321" s="250" t="s">
        <v>822</v>
      </c>
      <c r="D321" s="260">
        <v>4840</v>
      </c>
      <c r="E321" s="891">
        <v>20.3</v>
      </c>
      <c r="F321" s="891">
        <v>4.5</v>
      </c>
      <c r="G321" s="261">
        <v>4800</v>
      </c>
      <c r="H321" s="262">
        <f t="shared" si="41"/>
        <v>5430</v>
      </c>
      <c r="I321" s="149">
        <v>0.6</v>
      </c>
      <c r="J321" s="148">
        <f>$H$322-H321</f>
        <v>166.80000000000018</v>
      </c>
      <c r="K321" s="149">
        <f>($D$318-H321)/($D$318-$H$323)</f>
        <v>0.91304347826086951</v>
      </c>
      <c r="L321" s="269" t="s">
        <v>174</v>
      </c>
      <c r="M321" s="239" t="s">
        <v>225</v>
      </c>
    </row>
    <row r="322" spans="1:13" ht="15" customHeight="1">
      <c r="A322" s="993"/>
      <c r="B322" s="246" t="s">
        <v>823</v>
      </c>
      <c r="C322" s="250" t="s">
        <v>824</v>
      </c>
      <c r="D322" s="260" t="s">
        <v>825</v>
      </c>
      <c r="E322" s="891">
        <v>0</v>
      </c>
      <c r="F322" s="891">
        <v>0</v>
      </c>
      <c r="G322" s="261">
        <v>5217</v>
      </c>
      <c r="H322" s="262">
        <f t="shared" si="41"/>
        <v>5596.8</v>
      </c>
      <c r="I322" s="149">
        <v>0.6</v>
      </c>
      <c r="J322" s="148">
        <f>$H$322-H322</f>
        <v>0</v>
      </c>
      <c r="K322" s="149">
        <f>($D$318-H322)/($D$318-$H$323)</f>
        <v>0.55043478260869527</v>
      </c>
      <c r="L322" s="269" t="s">
        <v>174</v>
      </c>
      <c r="M322" s="151" t="s">
        <v>185</v>
      </c>
    </row>
    <row r="323" spans="1:13" ht="15" customHeight="1">
      <c r="A323" s="994"/>
      <c r="B323" s="240"/>
      <c r="C323" s="241"/>
      <c r="D323" s="734"/>
      <c r="E323" s="890"/>
      <c r="F323" s="890"/>
      <c r="G323" s="160" t="s">
        <v>186</v>
      </c>
      <c r="H323" s="161">
        <f>MIN(H319:H322)</f>
        <v>5390</v>
      </c>
      <c r="I323" s="162"/>
      <c r="J323" s="161"/>
      <c r="K323" s="240"/>
      <c r="L323" s="240"/>
      <c r="M323" s="242"/>
    </row>
    <row r="324" spans="1:13" ht="15" customHeight="1">
      <c r="A324" s="992" t="s">
        <v>826</v>
      </c>
      <c r="B324" s="243" t="s">
        <v>167</v>
      </c>
      <c r="C324" s="244" t="s">
        <v>827</v>
      </c>
      <c r="D324" s="253">
        <v>2780</v>
      </c>
      <c r="E324" s="137" t="s">
        <v>169</v>
      </c>
      <c r="F324" s="138" t="s">
        <v>169</v>
      </c>
      <c r="G324" s="139" t="s">
        <v>169</v>
      </c>
      <c r="H324" s="139" t="s">
        <v>169</v>
      </c>
      <c r="I324" s="140"/>
      <c r="J324" s="139"/>
      <c r="K324" s="253"/>
      <c r="L324" s="253"/>
      <c r="M324" s="235"/>
    </row>
    <row r="325" spans="1:13" ht="15" customHeight="1">
      <c r="A325" s="993"/>
      <c r="B325" s="246" t="s">
        <v>828</v>
      </c>
      <c r="C325" s="250" t="s">
        <v>829</v>
      </c>
      <c r="D325" s="264">
        <v>1355</v>
      </c>
      <c r="E325" s="892">
        <v>17.8</v>
      </c>
      <c r="F325" s="892">
        <v>6.5</v>
      </c>
      <c r="G325" s="271">
        <v>1355</v>
      </c>
      <c r="H325" s="195">
        <f>G325+(I325*($D$324-G325))</f>
        <v>2181.5</v>
      </c>
      <c r="I325" s="265">
        <v>0.57999999999999996</v>
      </c>
      <c r="J325" s="148">
        <f>$H$326-H325</f>
        <v>550.54</v>
      </c>
      <c r="K325" s="149">
        <f>($D$324-H325)/($D$324-$H$327)</f>
        <v>1</v>
      </c>
      <c r="L325" s="269" t="s">
        <v>575</v>
      </c>
      <c r="M325" s="239" t="s">
        <v>830</v>
      </c>
    </row>
    <row r="326" spans="1:13" ht="15" customHeight="1">
      <c r="A326" s="993"/>
      <c r="B326" s="246" t="s">
        <v>769</v>
      </c>
      <c r="C326" s="250" t="s">
        <v>770</v>
      </c>
      <c r="D326" s="260" t="s">
        <v>771</v>
      </c>
      <c r="E326" s="891">
        <v>0</v>
      </c>
      <c r="F326" s="891">
        <v>0</v>
      </c>
      <c r="G326" s="261">
        <v>2362</v>
      </c>
      <c r="H326" s="262">
        <f>G326+(I326*(3000-G326))</f>
        <v>2732.04</v>
      </c>
      <c r="I326" s="256">
        <v>0.57999999999999996</v>
      </c>
      <c r="J326" s="262">
        <v>0</v>
      </c>
      <c r="K326" s="149">
        <f>($D$324-H326)/($D$324-$H$327)</f>
        <v>8.0133667502088612E-2</v>
      </c>
      <c r="L326" s="269" t="s">
        <v>575</v>
      </c>
      <c r="M326" s="151" t="s">
        <v>185</v>
      </c>
    </row>
    <row r="327" spans="1:13" ht="15" customHeight="1">
      <c r="A327" s="994"/>
      <c r="B327" s="240"/>
      <c r="C327" s="241"/>
      <c r="D327" s="734"/>
      <c r="E327" s="890"/>
      <c r="F327" s="890"/>
      <c r="G327" s="160" t="s">
        <v>186</v>
      </c>
      <c r="H327" s="161">
        <f>MIN(H325:H326)</f>
        <v>2181.5</v>
      </c>
      <c r="I327" s="162"/>
      <c r="J327" s="161"/>
      <c r="K327" s="240"/>
      <c r="L327" s="240"/>
      <c r="M327" s="242"/>
    </row>
    <row r="328" spans="1:13" ht="15" customHeight="1">
      <c r="A328" s="992" t="s">
        <v>831</v>
      </c>
      <c r="B328" s="243" t="s">
        <v>167</v>
      </c>
      <c r="C328" s="244" t="s">
        <v>832</v>
      </c>
      <c r="D328" s="253">
        <v>5690</v>
      </c>
      <c r="E328" s="137" t="s">
        <v>169</v>
      </c>
      <c r="F328" s="138" t="s">
        <v>169</v>
      </c>
      <c r="G328" s="139" t="s">
        <v>169</v>
      </c>
      <c r="H328" s="139" t="s">
        <v>169</v>
      </c>
      <c r="I328" s="140"/>
      <c r="J328" s="139"/>
      <c r="K328" s="253"/>
      <c r="L328" s="253"/>
      <c r="M328" s="235"/>
    </row>
    <row r="329" spans="1:13" ht="15" customHeight="1">
      <c r="A329" s="993"/>
      <c r="B329" s="246" t="s">
        <v>833</v>
      </c>
      <c r="C329" s="247" t="s">
        <v>834</v>
      </c>
      <c r="D329" s="260">
        <v>5198</v>
      </c>
      <c r="E329" s="891">
        <v>75.2</v>
      </c>
      <c r="F329" s="891">
        <v>24.9</v>
      </c>
      <c r="G329" s="261">
        <v>5145</v>
      </c>
      <c r="H329" s="262">
        <f>G329+(I329*($D$328-G329))</f>
        <v>5472</v>
      </c>
      <c r="I329" s="149">
        <v>0.6</v>
      </c>
      <c r="J329" s="148">
        <f>$H$330-H329</f>
        <v>52</v>
      </c>
      <c r="K329" s="149">
        <f>($D$328-H329)/($D$328-$H$331)</f>
        <v>1</v>
      </c>
      <c r="L329" s="269" t="s">
        <v>174</v>
      </c>
      <c r="M329" s="239" t="s">
        <v>835</v>
      </c>
    </row>
    <row r="330" spans="1:13" ht="15" customHeight="1">
      <c r="A330" s="993"/>
      <c r="B330" s="246" t="s">
        <v>836</v>
      </c>
      <c r="C330" s="247" t="s">
        <v>837</v>
      </c>
      <c r="D330" s="260" t="s">
        <v>838</v>
      </c>
      <c r="E330" s="891">
        <v>0</v>
      </c>
      <c r="F330" s="891">
        <v>0</v>
      </c>
      <c r="G330" s="261">
        <v>5275</v>
      </c>
      <c r="H330" s="262">
        <f>G330+(I330*($D$328-G330))</f>
        <v>5524</v>
      </c>
      <c r="I330" s="149">
        <v>0.6</v>
      </c>
      <c r="J330" s="148">
        <f>$H$330-H330</f>
        <v>0</v>
      </c>
      <c r="K330" s="149">
        <f>($D$328-H330)/($D$328-$H$331)</f>
        <v>0.76146788990825687</v>
      </c>
      <c r="L330" s="269" t="s">
        <v>174</v>
      </c>
      <c r="M330" s="151" t="s">
        <v>185</v>
      </c>
    </row>
    <row r="331" spans="1:13" ht="15" customHeight="1">
      <c r="A331" s="994"/>
      <c r="B331" s="240"/>
      <c r="C331" s="241"/>
      <c r="D331" s="734"/>
      <c r="E331" s="890"/>
      <c r="F331" s="890"/>
      <c r="G331" s="160" t="s">
        <v>186</v>
      </c>
      <c r="H331" s="161">
        <f>MIN(H329:H330)</f>
        <v>5472</v>
      </c>
      <c r="I331" s="162"/>
      <c r="J331" s="161"/>
      <c r="K331" s="240"/>
      <c r="L331" s="240"/>
      <c r="M331" s="242"/>
    </row>
    <row r="332" spans="1:13" ht="15" customHeight="1">
      <c r="A332" s="992" t="s">
        <v>839</v>
      </c>
      <c r="B332" s="243" t="s">
        <v>167</v>
      </c>
      <c r="C332" s="244" t="s">
        <v>840</v>
      </c>
      <c r="D332" s="253">
        <v>5535</v>
      </c>
      <c r="E332" s="137" t="s">
        <v>169</v>
      </c>
      <c r="F332" s="138" t="s">
        <v>169</v>
      </c>
      <c r="G332" s="139" t="s">
        <v>169</v>
      </c>
      <c r="H332" s="139" t="s">
        <v>169</v>
      </c>
      <c r="I332" s="140"/>
      <c r="J332" s="139"/>
      <c r="K332" s="253"/>
      <c r="L332" s="253"/>
      <c r="M332" s="235"/>
    </row>
    <row r="333" spans="1:13" ht="15" customHeight="1">
      <c r="A333" s="993"/>
      <c r="B333" s="246" t="s">
        <v>841</v>
      </c>
      <c r="C333" s="247" t="s">
        <v>842</v>
      </c>
      <c r="D333" s="260">
        <v>5050</v>
      </c>
      <c r="E333" s="891">
        <v>98.9</v>
      </c>
      <c r="F333" s="891">
        <v>53</v>
      </c>
      <c r="G333" s="261">
        <v>5050</v>
      </c>
      <c r="H333" s="262">
        <f>G333+(I333*($D$332-G333))</f>
        <v>5341</v>
      </c>
      <c r="I333" s="149">
        <v>0.6</v>
      </c>
      <c r="J333" s="148">
        <f>$H$335-H333</f>
        <v>235</v>
      </c>
      <c r="K333" s="149">
        <f>($D$332-H333)/($D$332-$H$336)</f>
        <v>1</v>
      </c>
      <c r="L333" s="269" t="s">
        <v>174</v>
      </c>
      <c r="M333" s="239" t="s">
        <v>269</v>
      </c>
    </row>
    <row r="334" spans="1:13" ht="15" customHeight="1">
      <c r="A334" s="993"/>
      <c r="B334" s="246" t="s">
        <v>843</v>
      </c>
      <c r="C334" s="247" t="s">
        <v>844</v>
      </c>
      <c r="D334" s="260">
        <v>5100</v>
      </c>
      <c r="E334" s="891">
        <v>57.5</v>
      </c>
      <c r="F334" s="891">
        <v>9.4</v>
      </c>
      <c r="G334" s="261">
        <v>5100</v>
      </c>
      <c r="H334" s="262">
        <f>G334+(I334*($D$332-G334))</f>
        <v>5361</v>
      </c>
      <c r="I334" s="149">
        <v>0.6</v>
      </c>
      <c r="J334" s="148">
        <f>$H$335-H334</f>
        <v>215</v>
      </c>
      <c r="K334" s="149">
        <f>($D$332-H334)/($D$332-$H$336)</f>
        <v>0.89690721649484539</v>
      </c>
      <c r="L334" s="269" t="s">
        <v>174</v>
      </c>
      <c r="M334" s="239" t="s">
        <v>269</v>
      </c>
    </row>
    <row r="335" spans="1:13" ht="15" customHeight="1">
      <c r="A335" s="993"/>
      <c r="B335" s="246" t="s">
        <v>845</v>
      </c>
      <c r="C335" s="247" t="s">
        <v>846</v>
      </c>
      <c r="D335" s="260" t="s">
        <v>847</v>
      </c>
      <c r="E335" s="891">
        <v>0</v>
      </c>
      <c r="F335" s="891">
        <v>0</v>
      </c>
      <c r="G335" s="261">
        <v>5390</v>
      </c>
      <c r="H335" s="262">
        <f>G335+(I335*(5700-G335))</f>
        <v>5576</v>
      </c>
      <c r="I335" s="149">
        <v>0.6</v>
      </c>
      <c r="J335" s="148">
        <f>$H$335-H335</f>
        <v>0</v>
      </c>
      <c r="K335" s="149">
        <f>($D$332-H335)/($D$332-$H$336)</f>
        <v>-0.21134020618556701</v>
      </c>
      <c r="L335" s="269" t="s">
        <v>174</v>
      </c>
      <c r="M335" s="151" t="s">
        <v>185</v>
      </c>
    </row>
    <row r="336" spans="1:13" ht="15" customHeight="1">
      <c r="A336" s="994"/>
      <c r="B336" s="240"/>
      <c r="C336" s="241"/>
      <c r="D336" s="734"/>
      <c r="E336" s="890"/>
      <c r="F336" s="890"/>
      <c r="G336" s="160" t="s">
        <v>186</v>
      </c>
      <c r="H336" s="161">
        <f>MIN(H333:H335)</f>
        <v>5341</v>
      </c>
      <c r="I336" s="162"/>
      <c r="J336" s="161"/>
      <c r="K336" s="240"/>
      <c r="L336" s="240"/>
      <c r="M336" s="242"/>
    </row>
    <row r="337" spans="1:13" ht="15" customHeight="1">
      <c r="A337" s="992" t="s">
        <v>848</v>
      </c>
      <c r="B337" s="243" t="s">
        <v>167</v>
      </c>
      <c r="C337" s="244" t="s">
        <v>832</v>
      </c>
      <c r="D337" s="253">
        <v>6210</v>
      </c>
      <c r="E337" s="137" t="s">
        <v>169</v>
      </c>
      <c r="F337" s="138" t="s">
        <v>169</v>
      </c>
      <c r="G337" s="139" t="s">
        <v>169</v>
      </c>
      <c r="H337" s="139" t="s">
        <v>169</v>
      </c>
      <c r="I337" s="140"/>
      <c r="J337" s="139"/>
      <c r="K337" s="253"/>
      <c r="L337" s="253"/>
      <c r="M337" s="235"/>
    </row>
    <row r="338" spans="1:13" ht="15" customHeight="1">
      <c r="A338" s="993"/>
      <c r="B338" s="246" t="s">
        <v>849</v>
      </c>
      <c r="C338" s="247" t="s">
        <v>850</v>
      </c>
      <c r="D338" s="260">
        <v>5090</v>
      </c>
      <c r="E338" s="146" t="s">
        <v>179</v>
      </c>
      <c r="F338" s="184" t="s">
        <v>179</v>
      </c>
      <c r="G338" s="147" t="s">
        <v>169</v>
      </c>
      <c r="H338" s="147">
        <v>5200</v>
      </c>
      <c r="I338" s="267" t="s">
        <v>169</v>
      </c>
      <c r="J338" s="148">
        <f>$H$340-H338</f>
        <v>811.19999999999982</v>
      </c>
      <c r="K338" s="149">
        <f>($D$337-H338)/($D$337-$H$341)</f>
        <v>1</v>
      </c>
      <c r="L338" s="260" t="s">
        <v>205</v>
      </c>
      <c r="M338" s="151" t="s">
        <v>175</v>
      </c>
    </row>
    <row r="339" spans="1:13" ht="15" customHeight="1">
      <c r="A339" s="993"/>
      <c r="B339" s="246" t="s">
        <v>851</v>
      </c>
      <c r="C339" s="247" t="s">
        <v>852</v>
      </c>
      <c r="D339" s="260">
        <v>5160</v>
      </c>
      <c r="E339" s="891">
        <v>19.5</v>
      </c>
      <c r="F339" s="891">
        <v>2.9</v>
      </c>
      <c r="G339" s="261" t="s">
        <v>169</v>
      </c>
      <c r="H339" s="262">
        <v>5600</v>
      </c>
      <c r="I339" s="256" t="s">
        <v>169</v>
      </c>
      <c r="J339" s="148">
        <f>$H$340-H339</f>
        <v>411.19999999999982</v>
      </c>
      <c r="K339" s="149">
        <f>($D$337-H339)/($D$337-$H$341)</f>
        <v>0.60396039603960394</v>
      </c>
      <c r="L339" s="260" t="s">
        <v>205</v>
      </c>
      <c r="M339" s="239" t="s">
        <v>274</v>
      </c>
    </row>
    <row r="340" spans="1:13" ht="15" customHeight="1">
      <c r="A340" s="993"/>
      <c r="B340" s="246" t="s">
        <v>853</v>
      </c>
      <c r="C340" s="247" t="s">
        <v>854</v>
      </c>
      <c r="D340" s="260" t="s">
        <v>855</v>
      </c>
      <c r="E340" s="891">
        <v>0</v>
      </c>
      <c r="F340" s="891">
        <v>0</v>
      </c>
      <c r="G340" s="261">
        <v>5713</v>
      </c>
      <c r="H340" s="262">
        <f>G340+(I340*($D$337-G340))</f>
        <v>6011.2</v>
      </c>
      <c r="I340" s="149">
        <v>0.6</v>
      </c>
      <c r="J340" s="148">
        <f>$H$340-H340</f>
        <v>0</v>
      </c>
      <c r="K340" s="149">
        <f>($D$337-H340)/($D$337-$H$341)</f>
        <v>0.19683168316831701</v>
      </c>
      <c r="L340" s="269" t="s">
        <v>174</v>
      </c>
      <c r="M340" s="151" t="s">
        <v>185</v>
      </c>
    </row>
    <row r="341" spans="1:13" ht="15" customHeight="1">
      <c r="A341" s="994"/>
      <c r="B341" s="240"/>
      <c r="C341" s="241"/>
      <c r="D341" s="734"/>
      <c r="E341" s="890"/>
      <c r="F341" s="890"/>
      <c r="G341" s="160" t="s">
        <v>186</v>
      </c>
      <c r="H341" s="161">
        <f>MIN(H338:H340)</f>
        <v>5200</v>
      </c>
      <c r="I341" s="162"/>
      <c r="J341" s="161"/>
      <c r="K341" s="240"/>
      <c r="L341" s="240"/>
      <c r="M341" s="242"/>
    </row>
    <row r="342" spans="1:13" ht="15" customHeight="1">
      <c r="A342" s="992" t="s">
        <v>856</v>
      </c>
      <c r="B342" s="243" t="s">
        <v>167</v>
      </c>
      <c r="C342" s="244" t="s">
        <v>857</v>
      </c>
      <c r="D342" s="253">
        <v>2750</v>
      </c>
      <c r="E342" s="137" t="s">
        <v>169</v>
      </c>
      <c r="F342" s="138" t="s">
        <v>169</v>
      </c>
      <c r="G342" s="139" t="s">
        <v>169</v>
      </c>
      <c r="H342" s="139" t="s">
        <v>169</v>
      </c>
      <c r="I342" s="140"/>
      <c r="J342" s="139"/>
      <c r="K342" s="253"/>
      <c r="L342" s="253"/>
      <c r="M342" s="235"/>
    </row>
    <row r="343" spans="1:13" ht="15" customHeight="1">
      <c r="A343" s="993"/>
      <c r="B343" s="246" t="s">
        <v>858</v>
      </c>
      <c r="C343" s="250" t="s">
        <v>859</v>
      </c>
      <c r="D343" s="260">
        <v>1630</v>
      </c>
      <c r="E343" s="891">
        <v>21.9</v>
      </c>
      <c r="F343" s="891">
        <v>3.6</v>
      </c>
      <c r="G343" s="261">
        <v>1630</v>
      </c>
      <c r="H343" s="262">
        <f>G343+(I343*($D$342-G343))</f>
        <v>2279.6</v>
      </c>
      <c r="I343" s="256">
        <v>0.57999999999999996</v>
      </c>
      <c r="J343" s="148">
        <f>$H$345-H343</f>
        <v>1049</v>
      </c>
      <c r="K343" s="149">
        <f>($D$342-H343)/($D$342-$H$346)</f>
        <v>1</v>
      </c>
      <c r="L343" s="269" t="s">
        <v>575</v>
      </c>
      <c r="M343" s="239" t="s">
        <v>202</v>
      </c>
    </row>
    <row r="344" spans="1:13" ht="15" customHeight="1">
      <c r="A344" s="993"/>
      <c r="B344" s="246" t="s">
        <v>860</v>
      </c>
      <c r="C344" s="250" t="s">
        <v>861</v>
      </c>
      <c r="D344" s="260">
        <v>1645</v>
      </c>
      <c r="E344" s="891">
        <v>22.2</v>
      </c>
      <c r="F344" s="891">
        <v>3.4</v>
      </c>
      <c r="G344" s="261">
        <v>1630</v>
      </c>
      <c r="H344" s="262">
        <f>G344+(I344*($D$342-G344))</f>
        <v>2279.6</v>
      </c>
      <c r="I344" s="256">
        <v>0.57999999999999996</v>
      </c>
      <c r="J344" s="148">
        <f>$H$345-H344</f>
        <v>1049</v>
      </c>
      <c r="K344" s="149">
        <f>($D$342-H344)/($D$342-$H$346)</f>
        <v>1</v>
      </c>
      <c r="L344" s="269" t="s">
        <v>575</v>
      </c>
      <c r="M344" s="239" t="s">
        <v>229</v>
      </c>
    </row>
    <row r="345" spans="1:13" ht="15" customHeight="1">
      <c r="A345" s="993"/>
      <c r="B345" s="246" t="s">
        <v>862</v>
      </c>
      <c r="C345" s="250" t="s">
        <v>863</v>
      </c>
      <c r="D345" s="260" t="s">
        <v>864</v>
      </c>
      <c r="E345" s="891">
        <v>0</v>
      </c>
      <c r="F345" s="891">
        <v>0</v>
      </c>
      <c r="G345" s="261">
        <v>3230</v>
      </c>
      <c r="H345" s="262">
        <f>G345+(I345*(3400-G345))</f>
        <v>3328.6</v>
      </c>
      <c r="I345" s="256">
        <v>0.57999999999999996</v>
      </c>
      <c r="J345" s="148">
        <f>$H$345-H345</f>
        <v>0</v>
      </c>
      <c r="K345" s="149">
        <f>($D$342-H345)/($D$342-$H$346)</f>
        <v>-1.2300170068027207</v>
      </c>
      <c r="L345" s="269" t="s">
        <v>575</v>
      </c>
      <c r="M345" s="151" t="s">
        <v>185</v>
      </c>
    </row>
    <row r="346" spans="1:13" ht="15" customHeight="1">
      <c r="A346" s="994"/>
      <c r="B346" s="240"/>
      <c r="C346" s="241"/>
      <c r="D346" s="734"/>
      <c r="E346" s="890"/>
      <c r="F346" s="890"/>
      <c r="G346" s="160" t="s">
        <v>186</v>
      </c>
      <c r="H346" s="161">
        <f>MIN(H343:H345)</f>
        <v>2279.6</v>
      </c>
      <c r="I346" s="162"/>
      <c r="J346" s="161"/>
      <c r="K346" s="240"/>
      <c r="L346" s="240"/>
      <c r="M346" s="242"/>
    </row>
    <row r="347" spans="1:13" ht="15" customHeight="1">
      <c r="A347" s="992" t="s">
        <v>865</v>
      </c>
      <c r="B347" s="243" t="s">
        <v>167</v>
      </c>
      <c r="C347" s="244" t="s">
        <v>866</v>
      </c>
      <c r="D347" s="253">
        <v>4530</v>
      </c>
      <c r="E347" s="137" t="s">
        <v>169</v>
      </c>
      <c r="F347" s="138" t="s">
        <v>169</v>
      </c>
      <c r="G347" s="139" t="s">
        <v>169</v>
      </c>
      <c r="H347" s="139" t="s">
        <v>169</v>
      </c>
      <c r="I347" s="140"/>
      <c r="J347" s="139"/>
      <c r="K347" s="253"/>
      <c r="L347" s="253"/>
      <c r="M347" s="235"/>
    </row>
    <row r="348" spans="1:13" ht="15" customHeight="1">
      <c r="A348" s="993"/>
      <c r="B348" s="246" t="s">
        <v>867</v>
      </c>
      <c r="C348" s="247" t="s">
        <v>868</v>
      </c>
      <c r="D348" s="260">
        <v>2430</v>
      </c>
      <c r="E348" s="146" t="s">
        <v>869</v>
      </c>
      <c r="F348" s="184" t="s">
        <v>169</v>
      </c>
      <c r="G348" s="147">
        <v>2430</v>
      </c>
      <c r="H348" s="262">
        <f>G348+(I348*($D$347-G348))</f>
        <v>3690</v>
      </c>
      <c r="I348" s="149">
        <v>0.6</v>
      </c>
      <c r="J348" s="148">
        <f>$H$350-H348</f>
        <v>482.80000000000018</v>
      </c>
      <c r="K348" s="149">
        <f>($D$347-H348)/($D$347-$H$351)</f>
        <v>1</v>
      </c>
      <c r="L348" s="269" t="s">
        <v>174</v>
      </c>
      <c r="M348" s="239" t="s">
        <v>870</v>
      </c>
    </row>
    <row r="349" spans="1:13" ht="15" customHeight="1">
      <c r="A349" s="993"/>
      <c r="B349" s="246" t="s">
        <v>871</v>
      </c>
      <c r="C349" s="250" t="s">
        <v>872</v>
      </c>
      <c r="D349" s="260">
        <v>3330</v>
      </c>
      <c r="E349" s="891">
        <v>14.5</v>
      </c>
      <c r="F349" s="891">
        <v>1.9</v>
      </c>
      <c r="G349" s="261">
        <v>3190</v>
      </c>
      <c r="H349" s="262">
        <f t="shared" ref="H349:H350" si="42">G349+(I349*($D$347-G349))</f>
        <v>3994</v>
      </c>
      <c r="I349" s="149">
        <v>0.6</v>
      </c>
      <c r="J349" s="148">
        <f>$H$350-H349</f>
        <v>178.80000000000018</v>
      </c>
      <c r="K349" s="149">
        <f>($D$347-H349)/($D$347-$H$351)</f>
        <v>0.63809523809523805</v>
      </c>
      <c r="L349" s="269" t="s">
        <v>174</v>
      </c>
      <c r="M349" s="239" t="s">
        <v>213</v>
      </c>
    </row>
    <row r="350" spans="1:13" ht="15" customHeight="1">
      <c r="A350" s="993"/>
      <c r="B350" s="246" t="s">
        <v>873</v>
      </c>
      <c r="C350" s="250" t="s">
        <v>874</v>
      </c>
      <c r="D350" s="260" t="s">
        <v>875</v>
      </c>
      <c r="E350" s="891">
        <v>0</v>
      </c>
      <c r="F350" s="891">
        <v>0</v>
      </c>
      <c r="G350" s="261">
        <v>3637</v>
      </c>
      <c r="H350" s="262">
        <f t="shared" si="42"/>
        <v>4172.8</v>
      </c>
      <c r="I350" s="149">
        <v>0.6</v>
      </c>
      <c r="J350" s="148">
        <f>$H$350-H350</f>
        <v>0</v>
      </c>
      <c r="K350" s="149">
        <f>($D$347-H350)/($D$347-$H$351)</f>
        <v>0.42523809523809503</v>
      </c>
      <c r="L350" s="269" t="s">
        <v>174</v>
      </c>
      <c r="M350" s="151" t="s">
        <v>185</v>
      </c>
    </row>
    <row r="351" spans="1:13" ht="15" customHeight="1">
      <c r="A351" s="994"/>
      <c r="B351" s="240"/>
      <c r="C351" s="241"/>
      <c r="D351" s="734"/>
      <c r="E351" s="890"/>
      <c r="F351" s="890"/>
      <c r="G351" s="160" t="s">
        <v>186</v>
      </c>
      <c r="H351" s="161">
        <f>MIN(H348:H350)</f>
        <v>3690</v>
      </c>
      <c r="I351" s="162"/>
      <c r="J351" s="161"/>
      <c r="K351" s="240"/>
      <c r="L351" s="240"/>
      <c r="M351" s="242"/>
    </row>
    <row r="352" spans="1:13" ht="15" customHeight="1">
      <c r="A352" s="992" t="s">
        <v>876</v>
      </c>
      <c r="B352" s="243" t="s">
        <v>167</v>
      </c>
      <c r="C352" s="244" t="s">
        <v>877</v>
      </c>
      <c r="D352" s="253">
        <v>5870</v>
      </c>
      <c r="E352" s="137" t="s">
        <v>169</v>
      </c>
      <c r="F352" s="138" t="s">
        <v>169</v>
      </c>
      <c r="G352" s="139" t="s">
        <v>169</v>
      </c>
      <c r="H352" s="139" t="s">
        <v>169</v>
      </c>
      <c r="I352" s="140"/>
      <c r="J352" s="139"/>
      <c r="K352" s="253"/>
      <c r="L352" s="253"/>
      <c r="M352" s="235"/>
    </row>
    <row r="353" spans="1:13" ht="15" customHeight="1">
      <c r="A353" s="993"/>
      <c r="B353" s="246" t="s">
        <v>878</v>
      </c>
      <c r="C353" s="250" t="s">
        <v>879</v>
      </c>
      <c r="D353" s="260">
        <v>4310</v>
      </c>
      <c r="E353" s="891">
        <v>152</v>
      </c>
      <c r="F353" s="891">
        <v>41.9</v>
      </c>
      <c r="G353" s="261">
        <v>4280</v>
      </c>
      <c r="H353" s="262">
        <f>G353+(I353*($D$352-G353))</f>
        <v>5234</v>
      </c>
      <c r="I353" s="149">
        <v>0.6</v>
      </c>
      <c r="J353" s="148">
        <f>$H$356-H353</f>
        <v>566.80000000000018</v>
      </c>
      <c r="K353" s="149">
        <f>($D$352-H353)/($D$352-$H$357)</f>
        <v>1</v>
      </c>
      <c r="L353" s="269" t="s">
        <v>174</v>
      </c>
      <c r="M353" s="239" t="s">
        <v>217</v>
      </c>
    </row>
    <row r="354" spans="1:13" ht="15" customHeight="1">
      <c r="A354" s="993"/>
      <c r="B354" s="246" t="s">
        <v>880</v>
      </c>
      <c r="C354" s="250" t="s">
        <v>881</v>
      </c>
      <c r="D354" s="260">
        <v>4500</v>
      </c>
      <c r="E354" s="891">
        <v>59.1</v>
      </c>
      <c r="F354" s="891">
        <v>27.2</v>
      </c>
      <c r="G354" s="261">
        <v>4380</v>
      </c>
      <c r="H354" s="262">
        <f t="shared" ref="H354:H356" si="43">G354+(I354*($D$352-G354))</f>
        <v>5274</v>
      </c>
      <c r="I354" s="149">
        <v>0.6</v>
      </c>
      <c r="J354" s="148">
        <f>$H$356-H354</f>
        <v>526.80000000000018</v>
      </c>
      <c r="K354" s="149">
        <f>($D$352-H354)/($D$352-$H$357)</f>
        <v>0.93710691823899372</v>
      </c>
      <c r="L354" s="269" t="s">
        <v>174</v>
      </c>
      <c r="M354" s="239" t="s">
        <v>217</v>
      </c>
    </row>
    <row r="355" spans="1:13" ht="15" customHeight="1">
      <c r="A355" s="993"/>
      <c r="B355" s="246" t="s">
        <v>882</v>
      </c>
      <c r="C355" s="250" t="s">
        <v>883</v>
      </c>
      <c r="D355" s="260">
        <v>4440</v>
      </c>
      <c r="E355" s="891">
        <v>89.1</v>
      </c>
      <c r="F355" s="891">
        <v>22.6</v>
      </c>
      <c r="G355" s="261">
        <v>4440</v>
      </c>
      <c r="H355" s="262">
        <f t="shared" si="43"/>
        <v>5298</v>
      </c>
      <c r="I355" s="149">
        <v>0.6</v>
      </c>
      <c r="J355" s="148">
        <f>$H$356-H355</f>
        <v>502.80000000000018</v>
      </c>
      <c r="K355" s="149">
        <f>($D$352-H355)/($D$352-$H$357)</f>
        <v>0.89937106918238996</v>
      </c>
      <c r="L355" s="269" t="s">
        <v>174</v>
      </c>
      <c r="M355" s="239" t="s">
        <v>217</v>
      </c>
    </row>
    <row r="356" spans="1:13" ht="15" customHeight="1">
      <c r="A356" s="993"/>
      <c r="B356" s="246" t="s">
        <v>884</v>
      </c>
      <c r="C356" s="250" t="s">
        <v>885</v>
      </c>
      <c r="D356" s="260" t="s">
        <v>886</v>
      </c>
      <c r="E356" s="891">
        <v>0</v>
      </c>
      <c r="F356" s="891">
        <v>0</v>
      </c>
      <c r="G356" s="261">
        <v>5697</v>
      </c>
      <c r="H356" s="262">
        <f t="shared" si="43"/>
        <v>5800.8</v>
      </c>
      <c r="I356" s="149">
        <v>0.6</v>
      </c>
      <c r="J356" s="148">
        <f>$H$356-H356</f>
        <v>0</v>
      </c>
      <c r="K356" s="149">
        <f>($D$352-H356)/($D$352-$H$357)</f>
        <v>0.10880503144654059</v>
      </c>
      <c r="L356" s="269" t="s">
        <v>174</v>
      </c>
      <c r="M356" s="151" t="s">
        <v>185</v>
      </c>
    </row>
    <row r="357" spans="1:13" ht="15" customHeight="1">
      <c r="A357" s="994"/>
      <c r="B357" s="240"/>
      <c r="C357" s="241"/>
      <c r="D357" s="734"/>
      <c r="E357" s="890"/>
      <c r="F357" s="890"/>
      <c r="G357" s="160" t="s">
        <v>186</v>
      </c>
      <c r="H357" s="161">
        <f>MIN(H353:H356)</f>
        <v>5234</v>
      </c>
      <c r="I357" s="162"/>
      <c r="J357" s="161"/>
      <c r="K357" s="240"/>
      <c r="L357" s="240"/>
      <c r="M357" s="242"/>
    </row>
    <row r="358" spans="1:13" ht="15" customHeight="1">
      <c r="A358" s="992" t="s">
        <v>887</v>
      </c>
      <c r="B358" s="243" t="s">
        <v>167</v>
      </c>
      <c r="C358" s="244" t="s">
        <v>888</v>
      </c>
      <c r="D358" s="253">
        <v>5900</v>
      </c>
      <c r="E358" s="137" t="s">
        <v>169</v>
      </c>
      <c r="F358" s="138" t="s">
        <v>169</v>
      </c>
      <c r="G358" s="139" t="s">
        <v>169</v>
      </c>
      <c r="H358" s="139" t="s">
        <v>169</v>
      </c>
      <c r="I358" s="140"/>
      <c r="J358" s="139"/>
      <c r="K358" s="253"/>
      <c r="L358" s="253"/>
      <c r="M358" s="235"/>
    </row>
    <row r="359" spans="1:13" ht="15" customHeight="1">
      <c r="A359" s="993"/>
      <c r="B359" s="246" t="s">
        <v>889</v>
      </c>
      <c r="C359" s="247" t="s">
        <v>890</v>
      </c>
      <c r="D359" s="260">
        <v>4975</v>
      </c>
      <c r="E359" s="891">
        <v>320.8</v>
      </c>
      <c r="F359" s="891">
        <v>120.4</v>
      </c>
      <c r="G359" s="261">
        <v>4875</v>
      </c>
      <c r="H359" s="262">
        <f>G359+(I359*($D$358-G359))</f>
        <v>5490</v>
      </c>
      <c r="I359" s="149">
        <v>0.6</v>
      </c>
      <c r="J359" s="148">
        <f>$H$362-H359</f>
        <v>309.19999999999982</v>
      </c>
      <c r="K359" s="149">
        <f>($D$358-H359)/($D$358-$H$363)</f>
        <v>1</v>
      </c>
      <c r="L359" s="269" t="s">
        <v>174</v>
      </c>
      <c r="M359" s="239" t="s">
        <v>217</v>
      </c>
    </row>
    <row r="360" spans="1:13" ht="15" customHeight="1">
      <c r="A360" s="993"/>
      <c r="B360" s="246" t="s">
        <v>891</v>
      </c>
      <c r="C360" s="247" t="s">
        <v>892</v>
      </c>
      <c r="D360" s="260">
        <v>5000</v>
      </c>
      <c r="E360" s="891">
        <v>47.2</v>
      </c>
      <c r="F360" s="891">
        <v>8.5</v>
      </c>
      <c r="G360" s="261">
        <v>4920</v>
      </c>
      <c r="H360" s="262">
        <f t="shared" ref="H360:H362" si="44">G360+(I360*($D$358-G360))</f>
        <v>5508</v>
      </c>
      <c r="I360" s="149">
        <v>0.6</v>
      </c>
      <c r="J360" s="148">
        <f>$H$362-H360</f>
        <v>291.19999999999982</v>
      </c>
      <c r="K360" s="149">
        <f>($D$358-H360)/($D$358-$H$363)</f>
        <v>0.95609756097560972</v>
      </c>
      <c r="L360" s="269" t="s">
        <v>174</v>
      </c>
      <c r="M360" s="239" t="s">
        <v>217</v>
      </c>
    </row>
    <row r="361" spans="1:13" ht="15" customHeight="1">
      <c r="A361" s="993"/>
      <c r="B361" s="246" t="s">
        <v>893</v>
      </c>
      <c r="C361" s="247" t="s">
        <v>894</v>
      </c>
      <c r="D361" s="260">
        <v>5250</v>
      </c>
      <c r="E361" s="891">
        <v>13.7</v>
      </c>
      <c r="F361" s="891">
        <v>3.1</v>
      </c>
      <c r="G361" s="261">
        <v>5250</v>
      </c>
      <c r="H361" s="262">
        <f t="shared" si="44"/>
        <v>5640</v>
      </c>
      <c r="I361" s="149">
        <v>0.6</v>
      </c>
      <c r="J361" s="148">
        <f>$H$362-H361</f>
        <v>159.19999999999982</v>
      </c>
      <c r="K361" s="149">
        <f>($D$358-H361)/($D$358-$H$363)</f>
        <v>0.63414634146341464</v>
      </c>
      <c r="L361" s="269" t="s">
        <v>174</v>
      </c>
      <c r="M361" s="239" t="s">
        <v>217</v>
      </c>
    </row>
    <row r="362" spans="1:13" ht="15" customHeight="1">
      <c r="A362" s="993"/>
      <c r="B362" s="246" t="s">
        <v>895</v>
      </c>
      <c r="C362" s="247" t="s">
        <v>896</v>
      </c>
      <c r="D362" s="260" t="s">
        <v>897</v>
      </c>
      <c r="E362" s="891">
        <v>0</v>
      </c>
      <c r="F362" s="891">
        <v>0</v>
      </c>
      <c r="G362" s="261">
        <v>5648</v>
      </c>
      <c r="H362" s="262">
        <f t="shared" si="44"/>
        <v>5799.2</v>
      </c>
      <c r="I362" s="149">
        <v>0.6</v>
      </c>
      <c r="J362" s="148">
        <f>$H$362-H362</f>
        <v>0</v>
      </c>
      <c r="K362" s="149">
        <f>($D$358-H362)/($D$358-$H$363)</f>
        <v>0.24585365853658581</v>
      </c>
      <c r="L362" s="269" t="s">
        <v>174</v>
      </c>
      <c r="M362" s="151" t="s">
        <v>185</v>
      </c>
    </row>
    <row r="363" spans="1:13" ht="15" customHeight="1">
      <c r="A363" s="994"/>
      <c r="B363" s="240"/>
      <c r="C363" s="241"/>
      <c r="D363" s="734"/>
      <c r="E363" s="890"/>
      <c r="F363" s="218"/>
      <c r="G363" s="160" t="s">
        <v>186</v>
      </c>
      <c r="H363" s="161">
        <f>MIN(H359:H362)</f>
        <v>5490</v>
      </c>
      <c r="I363" s="162"/>
      <c r="J363" s="161"/>
      <c r="K363" s="240"/>
      <c r="L363" s="240"/>
      <c r="M363" s="242"/>
    </row>
    <row r="364" spans="1:13" ht="15" customHeight="1">
      <c r="A364" s="992" t="s">
        <v>898</v>
      </c>
      <c r="B364" s="243" t="s">
        <v>167</v>
      </c>
      <c r="C364" s="244" t="s">
        <v>899</v>
      </c>
      <c r="D364" s="253">
        <v>5810</v>
      </c>
      <c r="E364" s="137" t="s">
        <v>169</v>
      </c>
      <c r="F364" s="138" t="s">
        <v>169</v>
      </c>
      <c r="G364" s="139" t="s">
        <v>169</v>
      </c>
      <c r="H364" s="139" t="s">
        <v>169</v>
      </c>
      <c r="I364" s="140"/>
      <c r="J364" s="139"/>
      <c r="K364" s="253"/>
      <c r="L364" s="253"/>
      <c r="M364" s="235"/>
    </row>
    <row r="365" spans="1:13" ht="15" customHeight="1">
      <c r="A365" s="993"/>
      <c r="B365" s="246" t="s">
        <v>900</v>
      </c>
      <c r="C365" s="247" t="s">
        <v>901</v>
      </c>
      <c r="D365" s="260">
        <v>5330</v>
      </c>
      <c r="E365" s="891">
        <v>38.1</v>
      </c>
      <c r="F365" s="891">
        <v>18.399999999999999</v>
      </c>
      <c r="G365" s="261">
        <v>5050</v>
      </c>
      <c r="H365" s="262">
        <f>G365+(I365*($D$364-G365))</f>
        <v>5506</v>
      </c>
      <c r="I365" s="149">
        <v>0.6</v>
      </c>
      <c r="J365" s="148">
        <f>$H$366-H365</f>
        <v>213.60000000000036</v>
      </c>
      <c r="K365" s="149">
        <f>($D$364-H365)/($D$364-$H$367)</f>
        <v>1</v>
      </c>
      <c r="L365" s="269" t="s">
        <v>174</v>
      </c>
      <c r="M365" s="239" t="s">
        <v>217</v>
      </c>
    </row>
    <row r="366" spans="1:13" ht="15" customHeight="1">
      <c r="A366" s="993"/>
      <c r="B366" s="246" t="s">
        <v>902</v>
      </c>
      <c r="C366" s="247" t="s">
        <v>903</v>
      </c>
      <c r="D366" s="260" t="s">
        <v>904</v>
      </c>
      <c r="E366" s="891">
        <v>0</v>
      </c>
      <c r="F366" s="891">
        <v>0</v>
      </c>
      <c r="G366" s="261">
        <v>5584</v>
      </c>
      <c r="H366" s="262">
        <f>G366+(I366*($D$364-G366))</f>
        <v>5719.6</v>
      </c>
      <c r="I366" s="149">
        <v>0.6</v>
      </c>
      <c r="J366" s="148">
        <f>$H$366-H366</f>
        <v>0</v>
      </c>
      <c r="K366" s="149">
        <f>($D$364-H366)/($D$364-$H$367)</f>
        <v>0.29736842105263039</v>
      </c>
      <c r="L366" s="269" t="s">
        <v>174</v>
      </c>
      <c r="M366" s="151" t="s">
        <v>185</v>
      </c>
    </row>
    <row r="367" spans="1:13" ht="15" customHeight="1">
      <c r="A367" s="994"/>
      <c r="B367" s="240"/>
      <c r="C367" s="241"/>
      <c r="D367" s="734"/>
      <c r="E367" s="890"/>
      <c r="F367" s="218"/>
      <c r="G367" s="160" t="s">
        <v>186</v>
      </c>
      <c r="H367" s="161">
        <f>MIN(H365:H366)</f>
        <v>5506</v>
      </c>
      <c r="I367" s="162"/>
      <c r="J367" s="161"/>
      <c r="K367" s="240"/>
      <c r="L367" s="240"/>
      <c r="M367" s="242"/>
    </row>
    <row r="368" spans="1:13" ht="15" customHeight="1">
      <c r="A368" s="992" t="s">
        <v>905</v>
      </c>
      <c r="B368" s="243" t="s">
        <v>167</v>
      </c>
      <c r="C368" s="244" t="s">
        <v>906</v>
      </c>
      <c r="D368" s="253">
        <v>6000</v>
      </c>
      <c r="E368" s="137" t="s">
        <v>169</v>
      </c>
      <c r="F368" s="138" t="s">
        <v>169</v>
      </c>
      <c r="G368" s="139" t="s">
        <v>169</v>
      </c>
      <c r="H368" s="139" t="s">
        <v>169</v>
      </c>
      <c r="I368" s="140"/>
      <c r="J368" s="139"/>
      <c r="K368" s="253"/>
      <c r="L368" s="253"/>
      <c r="M368" s="235"/>
    </row>
    <row r="369" spans="1:13" ht="15" customHeight="1">
      <c r="A369" s="993"/>
      <c r="B369" s="246" t="s">
        <v>907</v>
      </c>
      <c r="C369" s="247" t="s">
        <v>908</v>
      </c>
      <c r="D369" s="260">
        <v>5190</v>
      </c>
      <c r="E369" s="891">
        <v>31.5</v>
      </c>
      <c r="F369" s="891">
        <v>8.1</v>
      </c>
      <c r="G369" s="261">
        <v>4965</v>
      </c>
      <c r="H369" s="262">
        <f>G369+(I369*($D$368-G369))</f>
        <v>5586</v>
      </c>
      <c r="I369" s="149">
        <v>0.6</v>
      </c>
      <c r="J369" s="148">
        <f>$H$370-H369</f>
        <v>256.39999999999964</v>
      </c>
      <c r="K369" s="149">
        <f>($D$368-H369)/($D$368-$H$371)</f>
        <v>1</v>
      </c>
      <c r="L369" s="269" t="s">
        <v>174</v>
      </c>
      <c r="M369" s="239" t="s">
        <v>217</v>
      </c>
    </row>
    <row r="370" spans="1:13" ht="15" customHeight="1">
      <c r="A370" s="993"/>
      <c r="B370" s="246" t="s">
        <v>909</v>
      </c>
      <c r="C370" s="247" t="s">
        <v>910</v>
      </c>
      <c r="D370" s="260" t="s">
        <v>911</v>
      </c>
      <c r="E370" s="891">
        <v>0</v>
      </c>
      <c r="F370" s="891">
        <v>0</v>
      </c>
      <c r="G370" s="261">
        <v>5606</v>
      </c>
      <c r="H370" s="262">
        <f>G370+(I370*($D$368-G370))</f>
        <v>5842.4</v>
      </c>
      <c r="I370" s="149">
        <v>0.6</v>
      </c>
      <c r="J370" s="148">
        <f>$H$370-H370</f>
        <v>0</v>
      </c>
      <c r="K370" s="149">
        <f>($D$368-H370)/($D$368-$H$371)</f>
        <v>0.38067632850241634</v>
      </c>
      <c r="L370" s="269" t="s">
        <v>174</v>
      </c>
      <c r="M370" s="151" t="s">
        <v>185</v>
      </c>
    </row>
    <row r="371" spans="1:13" ht="15" customHeight="1">
      <c r="A371" s="994"/>
      <c r="B371" s="246"/>
      <c r="C371" s="247"/>
      <c r="D371" s="248"/>
      <c r="E371" s="893"/>
      <c r="F371" s="893"/>
      <c r="G371" s="160" t="s">
        <v>186</v>
      </c>
      <c r="H371" s="161">
        <f>MIN(H369:H370)</f>
        <v>5586</v>
      </c>
      <c r="I371" s="149"/>
      <c r="J371" s="148"/>
      <c r="K371" s="246"/>
      <c r="L371" s="246"/>
      <c r="M371" s="239"/>
    </row>
    <row r="372" spans="1:13" ht="15" customHeight="1">
      <c r="A372" s="992" t="s">
        <v>912</v>
      </c>
      <c r="B372" s="243" t="s">
        <v>167</v>
      </c>
      <c r="C372" s="244" t="s">
        <v>913</v>
      </c>
      <c r="D372" s="253">
        <v>6155</v>
      </c>
      <c r="E372" s="137" t="s">
        <v>169</v>
      </c>
      <c r="F372" s="138" t="s">
        <v>169</v>
      </c>
      <c r="G372" s="139" t="s">
        <v>169</v>
      </c>
      <c r="H372" s="139" t="s">
        <v>169</v>
      </c>
      <c r="I372" s="140"/>
      <c r="J372" s="139"/>
      <c r="K372" s="253"/>
      <c r="L372" s="253"/>
      <c r="M372" s="235"/>
    </row>
    <row r="373" spans="1:13" ht="15" customHeight="1">
      <c r="A373" s="993"/>
      <c r="B373" s="246" t="s">
        <v>914</v>
      </c>
      <c r="C373" s="247" t="s">
        <v>915</v>
      </c>
      <c r="D373" s="260">
        <v>5370</v>
      </c>
      <c r="E373" s="891">
        <v>21.7</v>
      </c>
      <c r="F373" s="891">
        <v>10</v>
      </c>
      <c r="G373" s="261" t="s">
        <v>916</v>
      </c>
      <c r="H373" s="262">
        <v>5440</v>
      </c>
      <c r="I373" s="256" t="s">
        <v>169</v>
      </c>
      <c r="J373" s="148">
        <f>$H$374-H373</f>
        <v>520.19999999999982</v>
      </c>
      <c r="K373" s="149">
        <f>($D$372-H373)/($D$372-$H$375)</f>
        <v>1</v>
      </c>
      <c r="L373" s="260" t="s">
        <v>205</v>
      </c>
      <c r="M373" s="239" t="s">
        <v>217</v>
      </c>
    </row>
    <row r="374" spans="1:13" ht="15" customHeight="1">
      <c r="A374" s="993"/>
      <c r="B374" s="246" t="s">
        <v>917</v>
      </c>
      <c r="C374" s="247" t="s">
        <v>918</v>
      </c>
      <c r="D374" s="260" t="s">
        <v>919</v>
      </c>
      <c r="E374" s="891">
        <v>0</v>
      </c>
      <c r="F374" s="891">
        <v>0</v>
      </c>
      <c r="G374" s="261">
        <v>5668</v>
      </c>
      <c r="H374" s="262">
        <f>G374+(I374*($D$372-G374))</f>
        <v>5960.2</v>
      </c>
      <c r="I374" s="149">
        <v>0.6</v>
      </c>
      <c r="J374" s="148">
        <f>$H$374-H374</f>
        <v>0</v>
      </c>
      <c r="K374" s="149">
        <f>($D$372-H374)/($D$372-$H$375)</f>
        <v>0.2724475524475527</v>
      </c>
      <c r="L374" s="269" t="s">
        <v>174</v>
      </c>
      <c r="M374" s="151" t="s">
        <v>185</v>
      </c>
    </row>
    <row r="375" spans="1:13" ht="15" customHeight="1">
      <c r="A375" s="994"/>
      <c r="B375" s="240"/>
      <c r="C375" s="241"/>
      <c r="D375" s="734"/>
      <c r="E375" s="890"/>
      <c r="F375" s="890"/>
      <c r="G375" s="160" t="s">
        <v>186</v>
      </c>
      <c r="H375" s="161">
        <f>MIN(H373:H374)</f>
        <v>5440</v>
      </c>
      <c r="I375" s="162"/>
      <c r="J375" s="161"/>
      <c r="K375" s="240"/>
      <c r="L375" s="240"/>
      <c r="M375" s="242"/>
    </row>
    <row r="376" spans="1:13">
      <c r="L376" s="132"/>
    </row>
    <row r="377" spans="1:13" ht="21" customHeight="1">
      <c r="A377" s="640" t="s">
        <v>2367</v>
      </c>
      <c r="L377" s="132"/>
    </row>
    <row r="378" spans="1:13" ht="21" customHeight="1">
      <c r="A378" s="143" t="s">
        <v>2365</v>
      </c>
      <c r="L378" s="132"/>
    </row>
    <row r="379" spans="1:13" ht="21" customHeight="1">
      <c r="A379" s="735" t="s">
        <v>2366</v>
      </c>
      <c r="L379" s="132"/>
    </row>
    <row r="380" spans="1:13" ht="21" customHeight="1">
      <c r="A380" s="647" t="s">
        <v>2957</v>
      </c>
      <c r="L380" s="132"/>
    </row>
    <row r="381" spans="1:13" ht="21" customHeight="1">
      <c r="A381" s="736" t="s">
        <v>2369</v>
      </c>
      <c r="G381" s="170"/>
      <c r="L381" s="132"/>
    </row>
    <row r="382" spans="1:13" ht="21" customHeight="1">
      <c r="A382" s="736" t="s">
        <v>2370</v>
      </c>
      <c r="G382" s="170"/>
      <c r="L382" s="132"/>
    </row>
    <row r="383" spans="1:13" ht="21" customHeight="1">
      <c r="A383" s="737" t="s">
        <v>2956</v>
      </c>
    </row>
    <row r="384" spans="1:13" ht="15.6">
      <c r="A384" s="640"/>
    </row>
    <row r="385" spans="1:12" ht="15.6">
      <c r="A385" s="640"/>
    </row>
    <row r="386" spans="1:12" ht="15.6">
      <c r="A386" s="647"/>
    </row>
    <row r="387" spans="1:12">
      <c r="A387" s="132"/>
      <c r="G387" s="132"/>
      <c r="L387" s="132"/>
    </row>
    <row r="388" spans="1:12" ht="15.6">
      <c r="A388" s="641"/>
      <c r="G388" s="132"/>
      <c r="L388" s="132"/>
    </row>
    <row r="389" spans="1:12" ht="15.6">
      <c r="A389" s="641"/>
      <c r="G389" s="132"/>
      <c r="L389" s="132"/>
    </row>
    <row r="390" spans="1:12">
      <c r="A390" s="132"/>
      <c r="G390" s="132"/>
      <c r="L390" s="132"/>
    </row>
    <row r="391" spans="1:12">
      <c r="A391" s="132"/>
      <c r="G391" s="132"/>
      <c r="L391" s="132"/>
    </row>
    <row r="392" spans="1:12">
      <c r="A392" s="132"/>
      <c r="G392" s="132"/>
      <c r="L392" s="132"/>
    </row>
    <row r="393" spans="1:12">
      <c r="A393" s="132"/>
      <c r="G393" s="132"/>
      <c r="L393" s="132"/>
    </row>
    <row r="394" spans="1:12">
      <c r="A394" s="132"/>
      <c r="G394" s="132"/>
      <c r="L394" s="132"/>
    </row>
    <row r="395" spans="1:12">
      <c r="A395" s="132"/>
      <c r="G395" s="132"/>
      <c r="L395" s="132"/>
    </row>
    <row r="396" spans="1:12">
      <c r="A396" s="132"/>
      <c r="G396" s="132"/>
      <c r="L396" s="132"/>
    </row>
    <row r="397" spans="1:12">
      <c r="A397" s="132"/>
      <c r="G397" s="132"/>
      <c r="L397" s="132"/>
    </row>
    <row r="398" spans="1:12">
      <c r="A398" s="132"/>
      <c r="G398" s="132"/>
      <c r="L398" s="132"/>
    </row>
    <row r="399" spans="1:12">
      <c r="A399" s="132"/>
      <c r="G399" s="132"/>
      <c r="L399" s="132"/>
    </row>
    <row r="400" spans="1:12">
      <c r="A400" s="132"/>
      <c r="G400" s="132"/>
      <c r="L400" s="132"/>
    </row>
    <row r="401" spans="1:12">
      <c r="A401" s="132"/>
      <c r="G401" s="132"/>
      <c r="L401" s="132"/>
    </row>
    <row r="402" spans="1:12">
      <c r="A402" s="132"/>
      <c r="G402" s="132"/>
      <c r="L402" s="132"/>
    </row>
    <row r="403" spans="1:12">
      <c r="A403" s="132"/>
      <c r="G403" s="170"/>
      <c r="L403" s="132"/>
    </row>
    <row r="404" spans="1:12">
      <c r="A404" s="132"/>
      <c r="G404" s="170"/>
      <c r="L404" s="132"/>
    </row>
    <row r="405" spans="1:12">
      <c r="A405" s="132"/>
      <c r="G405" s="170"/>
      <c r="L405" s="132"/>
    </row>
    <row r="406" spans="1:12">
      <c r="A406" s="132"/>
      <c r="G406" s="170"/>
      <c r="L406" s="132"/>
    </row>
    <row r="407" spans="1:12">
      <c r="A407" s="132"/>
      <c r="G407" s="170"/>
      <c r="L407" s="132"/>
    </row>
    <row r="408" spans="1:12">
      <c r="A408" s="132"/>
      <c r="G408" s="170"/>
      <c r="L408" s="132"/>
    </row>
    <row r="409" spans="1:12">
      <c r="A409" s="132"/>
      <c r="G409" s="170"/>
      <c r="L409" s="132"/>
    </row>
    <row r="410" spans="1:12">
      <c r="A410" s="132"/>
      <c r="G410" s="170"/>
      <c r="L410" s="132"/>
    </row>
    <row r="411" spans="1:12">
      <c r="A411" s="132"/>
      <c r="G411" s="170"/>
      <c r="L411" s="132"/>
    </row>
    <row r="412" spans="1:12">
      <c r="A412" s="132"/>
      <c r="G412" s="170"/>
      <c r="L412" s="132"/>
    </row>
    <row r="413" spans="1:12">
      <c r="A413" s="132"/>
      <c r="G413" s="170"/>
      <c r="L413" s="132"/>
    </row>
  </sheetData>
  <mergeCells count="65">
    <mergeCell ref="A352:A357"/>
    <mergeCell ref="A358:A363"/>
    <mergeCell ref="A364:A367"/>
    <mergeCell ref="A368:A371"/>
    <mergeCell ref="A372:A375"/>
    <mergeCell ref="A347:A351"/>
    <mergeCell ref="A286:A291"/>
    <mergeCell ref="A292:A296"/>
    <mergeCell ref="A297:A302"/>
    <mergeCell ref="A303:A309"/>
    <mergeCell ref="A310:A317"/>
    <mergeCell ref="A318:A323"/>
    <mergeCell ref="A324:A327"/>
    <mergeCell ref="A328:A331"/>
    <mergeCell ref="A332:A336"/>
    <mergeCell ref="A337:A341"/>
    <mergeCell ref="A342:A346"/>
    <mergeCell ref="A281:A285"/>
    <mergeCell ref="A225:A230"/>
    <mergeCell ref="A231:A237"/>
    <mergeCell ref="A238:A242"/>
    <mergeCell ref="A243:A246"/>
    <mergeCell ref="A247:A251"/>
    <mergeCell ref="A252:A255"/>
    <mergeCell ref="A256:A260"/>
    <mergeCell ref="A261:A266"/>
    <mergeCell ref="A267:A271"/>
    <mergeCell ref="A272:A276"/>
    <mergeCell ref="A277:A280"/>
    <mergeCell ref="A219:A224"/>
    <mergeCell ref="A158:A161"/>
    <mergeCell ref="A162:A167"/>
    <mergeCell ref="A168:A175"/>
    <mergeCell ref="A176:A180"/>
    <mergeCell ref="A181:A185"/>
    <mergeCell ref="A186:A190"/>
    <mergeCell ref="A191:A196"/>
    <mergeCell ref="A197:A202"/>
    <mergeCell ref="A203:A207"/>
    <mergeCell ref="A208:A211"/>
    <mergeCell ref="A212:A218"/>
    <mergeCell ref="A152:A157"/>
    <mergeCell ref="A86:A93"/>
    <mergeCell ref="A94:A100"/>
    <mergeCell ref="A101:A107"/>
    <mergeCell ref="A108:A114"/>
    <mergeCell ref="A115:A119"/>
    <mergeCell ref="A120:A124"/>
    <mergeCell ref="A125:A130"/>
    <mergeCell ref="A131:A135"/>
    <mergeCell ref="A136:A140"/>
    <mergeCell ref="A141:A145"/>
    <mergeCell ref="A146:A151"/>
    <mergeCell ref="A78:A85"/>
    <mergeCell ref="A8:A13"/>
    <mergeCell ref="A14:A18"/>
    <mergeCell ref="A19:A27"/>
    <mergeCell ref="A28:A32"/>
    <mergeCell ref="A33:A42"/>
    <mergeCell ref="A43:A50"/>
    <mergeCell ref="A51:A54"/>
    <mergeCell ref="A55:A59"/>
    <mergeCell ref="A60:A64"/>
    <mergeCell ref="A65:A70"/>
    <mergeCell ref="A71:A77"/>
  </mergeCells>
  <conditionalFormatting sqref="K144 K49:K138">
    <cfRule type="cellIs" dxfId="98" priority="96" operator="lessThan">
      <formula>0</formula>
    </cfRule>
  </conditionalFormatting>
  <conditionalFormatting sqref="K19:K20 K54">
    <cfRule type="cellIs" dxfId="97" priority="93" operator="lessThan">
      <formula>0</formula>
    </cfRule>
  </conditionalFormatting>
  <conditionalFormatting sqref="K53">
    <cfRule type="cellIs" dxfId="96" priority="87" operator="lessThan">
      <formula>0</formula>
    </cfRule>
  </conditionalFormatting>
  <conditionalFormatting sqref="K139">
    <cfRule type="cellIs" dxfId="95" priority="97" operator="lessThan">
      <formula>0</formula>
    </cfRule>
  </conditionalFormatting>
  <conditionalFormatting sqref="K187">
    <cfRule type="cellIs" dxfId="94" priority="81" operator="lessThan">
      <formula>0</formula>
    </cfRule>
  </conditionalFormatting>
  <conditionalFormatting sqref="K52">
    <cfRule type="cellIs" dxfId="93" priority="90" operator="lessThan">
      <formula>0</formula>
    </cfRule>
  </conditionalFormatting>
  <conditionalFormatting sqref="K189">
    <cfRule type="cellIs" dxfId="92" priority="79" operator="lessThan">
      <formula>0</formula>
    </cfRule>
  </conditionalFormatting>
  <conditionalFormatting sqref="K170:K174">
    <cfRule type="cellIs" dxfId="91" priority="77" operator="lessThan">
      <formula>0</formula>
    </cfRule>
  </conditionalFormatting>
  <conditionalFormatting sqref="K193">
    <cfRule type="cellIs" dxfId="90" priority="84" operator="lessThan">
      <formula>0</formula>
    </cfRule>
  </conditionalFormatting>
  <conditionalFormatting sqref="K199">
    <cfRule type="cellIs" dxfId="89" priority="75" operator="lessThan">
      <formula>0</formula>
    </cfRule>
  </conditionalFormatting>
  <conditionalFormatting sqref="K201">
    <cfRule type="cellIs" dxfId="88" priority="73" operator="lessThan">
      <formula>0</formula>
    </cfRule>
  </conditionalFormatting>
  <conditionalFormatting sqref="K205">
    <cfRule type="cellIs" dxfId="87" priority="71" operator="lessThan">
      <formula>0</formula>
    </cfRule>
  </conditionalFormatting>
  <conditionalFormatting sqref="K206">
    <cfRule type="cellIs" dxfId="86" priority="70" operator="lessThan">
      <formula>0</formula>
    </cfRule>
  </conditionalFormatting>
  <conditionalFormatting sqref="K209">
    <cfRule type="cellIs" dxfId="85" priority="69" operator="lessThan">
      <formula>0</formula>
    </cfRule>
  </conditionalFormatting>
  <conditionalFormatting sqref="K210">
    <cfRule type="cellIs" dxfId="84" priority="68" operator="lessThan">
      <formula>0</formula>
    </cfRule>
  </conditionalFormatting>
  <conditionalFormatting sqref="K213">
    <cfRule type="cellIs" dxfId="83" priority="67" operator="lessThan">
      <formula>0</formula>
    </cfRule>
  </conditionalFormatting>
  <conditionalFormatting sqref="K214">
    <cfRule type="cellIs" dxfId="82" priority="66" operator="lessThan">
      <formula>0</formula>
    </cfRule>
  </conditionalFormatting>
  <conditionalFormatting sqref="K215:K217">
    <cfRule type="cellIs" dxfId="81" priority="65" operator="lessThan">
      <formula>0</formula>
    </cfRule>
  </conditionalFormatting>
  <conditionalFormatting sqref="K220">
    <cfRule type="cellIs" dxfId="80" priority="64" operator="lessThan">
      <formula>0</formula>
    </cfRule>
  </conditionalFormatting>
  <conditionalFormatting sqref="K221:K223">
    <cfRule type="cellIs" dxfId="79" priority="63" operator="lessThan">
      <formula>0</formula>
    </cfRule>
  </conditionalFormatting>
  <conditionalFormatting sqref="K226">
    <cfRule type="cellIs" dxfId="78" priority="62" operator="lessThan">
      <formula>0</formula>
    </cfRule>
  </conditionalFormatting>
  <conditionalFormatting sqref="K227:K229">
    <cfRule type="cellIs" dxfId="77" priority="61" operator="lessThan">
      <formula>0</formula>
    </cfRule>
  </conditionalFormatting>
  <conditionalFormatting sqref="K236">
    <cfRule type="cellIs" dxfId="76" priority="60" operator="lessThan">
      <formula>0</formula>
    </cfRule>
  </conditionalFormatting>
  <conditionalFormatting sqref="K232">
    <cfRule type="cellIs" dxfId="75" priority="59" operator="lessThan">
      <formula>0</formula>
    </cfRule>
  </conditionalFormatting>
  <conditionalFormatting sqref="K233:K235">
    <cfRule type="cellIs" dxfId="74" priority="58" operator="lessThan">
      <formula>0</formula>
    </cfRule>
  </conditionalFormatting>
  <conditionalFormatting sqref="K253">
    <cfRule type="cellIs" dxfId="73" priority="57" operator="lessThan">
      <formula>0</formula>
    </cfRule>
  </conditionalFormatting>
  <conditionalFormatting sqref="K254">
    <cfRule type="cellIs" dxfId="72" priority="56" operator="lessThan">
      <formula>0</formula>
    </cfRule>
  </conditionalFormatting>
  <conditionalFormatting sqref="K239:K241">
    <cfRule type="cellIs" dxfId="71" priority="55" operator="lessThan">
      <formula>0</formula>
    </cfRule>
  </conditionalFormatting>
  <conditionalFormatting sqref="K245">
    <cfRule type="cellIs" dxfId="70" priority="54" operator="lessThan">
      <formula>0</formula>
    </cfRule>
  </conditionalFormatting>
  <conditionalFormatting sqref="K366">
    <cfRule type="cellIs" dxfId="69" priority="7" operator="lessThan">
      <formula>0</formula>
    </cfRule>
  </conditionalFormatting>
  <conditionalFormatting sqref="K248:K250">
    <cfRule type="cellIs" dxfId="68" priority="52" operator="lessThan">
      <formula>0</formula>
    </cfRule>
  </conditionalFormatting>
  <conditionalFormatting sqref="K257">
    <cfRule type="cellIs" dxfId="67" priority="51" operator="lessThan">
      <formula>0</formula>
    </cfRule>
  </conditionalFormatting>
  <conditionalFormatting sqref="K258">
    <cfRule type="cellIs" dxfId="66" priority="50" operator="lessThan">
      <formula>0</formula>
    </cfRule>
  </conditionalFormatting>
  <conditionalFormatting sqref="K259">
    <cfRule type="cellIs" dxfId="65" priority="49" operator="lessThan">
      <formula>0</formula>
    </cfRule>
  </conditionalFormatting>
  <conditionalFormatting sqref="K262">
    <cfRule type="cellIs" dxfId="64" priority="48" operator="lessThan">
      <formula>0</formula>
    </cfRule>
  </conditionalFormatting>
  <conditionalFormatting sqref="K263:K265">
    <cfRule type="cellIs" dxfId="63" priority="47" operator="lessThan">
      <formula>0</formula>
    </cfRule>
  </conditionalFormatting>
  <conditionalFormatting sqref="K311">
    <cfRule type="cellIs" dxfId="62" priority="2" operator="lessThan">
      <formula>0</formula>
    </cfRule>
  </conditionalFormatting>
  <conditionalFormatting sqref="K268:K270">
    <cfRule type="cellIs" dxfId="61" priority="46" operator="lessThan">
      <formula>0</formula>
    </cfRule>
  </conditionalFormatting>
  <conditionalFormatting sqref="K273">
    <cfRule type="cellIs" dxfId="60" priority="45" operator="lessThan">
      <formula>0</formula>
    </cfRule>
  </conditionalFormatting>
  <conditionalFormatting sqref="K274:K275">
    <cfRule type="cellIs" dxfId="59" priority="44" operator="lessThan">
      <formula>0</formula>
    </cfRule>
  </conditionalFormatting>
  <conditionalFormatting sqref="K278">
    <cfRule type="cellIs" dxfId="58" priority="43" operator="lessThan">
      <formula>0</formula>
    </cfRule>
  </conditionalFormatting>
  <conditionalFormatting sqref="K279">
    <cfRule type="cellIs" dxfId="57" priority="42" operator="lessThan">
      <formula>0</formula>
    </cfRule>
  </conditionalFormatting>
  <conditionalFormatting sqref="K282">
    <cfRule type="cellIs" dxfId="56" priority="41" operator="lessThan">
      <formula>0</formula>
    </cfRule>
  </conditionalFormatting>
  <conditionalFormatting sqref="K283:K284">
    <cfRule type="cellIs" dxfId="55" priority="40" operator="lessThan">
      <formula>0</formula>
    </cfRule>
  </conditionalFormatting>
  <conditionalFormatting sqref="K287">
    <cfRule type="cellIs" dxfId="54" priority="39" operator="lessThan">
      <formula>0</formula>
    </cfRule>
  </conditionalFormatting>
  <conditionalFormatting sqref="K288:K290">
    <cfRule type="cellIs" dxfId="53" priority="38" operator="lessThan">
      <formula>0</formula>
    </cfRule>
  </conditionalFormatting>
  <conditionalFormatting sqref="K293">
    <cfRule type="cellIs" dxfId="52" priority="37" operator="lessThan">
      <formula>0</formula>
    </cfRule>
  </conditionalFormatting>
  <conditionalFormatting sqref="K294:K295">
    <cfRule type="cellIs" dxfId="51" priority="36" operator="lessThan">
      <formula>0</formula>
    </cfRule>
  </conditionalFormatting>
  <conditionalFormatting sqref="K299">
    <cfRule type="cellIs" dxfId="50" priority="35" operator="lessThan">
      <formula>0</formula>
    </cfRule>
  </conditionalFormatting>
  <conditionalFormatting sqref="K300">
    <cfRule type="cellIs" dxfId="49" priority="34" operator="lessThan">
      <formula>0</formula>
    </cfRule>
  </conditionalFormatting>
  <conditionalFormatting sqref="K301">
    <cfRule type="cellIs" dxfId="48" priority="33" operator="lessThan">
      <formula>0</formula>
    </cfRule>
  </conditionalFormatting>
  <conditionalFormatting sqref="K298">
    <cfRule type="cellIs" dxfId="47" priority="32" operator="lessThan">
      <formula>0</formula>
    </cfRule>
  </conditionalFormatting>
  <conditionalFormatting sqref="K304">
    <cfRule type="cellIs" dxfId="46" priority="31" operator="lessThan">
      <formula>0</formula>
    </cfRule>
  </conditionalFormatting>
  <conditionalFormatting sqref="K305:K308">
    <cfRule type="cellIs" dxfId="45" priority="30" operator="lessThan">
      <formula>0</formula>
    </cfRule>
  </conditionalFormatting>
  <conditionalFormatting sqref="K312:K316">
    <cfRule type="cellIs" dxfId="44" priority="29" operator="lessThan">
      <formula>0</formula>
    </cfRule>
  </conditionalFormatting>
  <conditionalFormatting sqref="K319:K322">
    <cfRule type="cellIs" dxfId="43" priority="28" operator="lessThan">
      <formula>0</formula>
    </cfRule>
  </conditionalFormatting>
  <conditionalFormatting sqref="K326">
    <cfRule type="cellIs" dxfId="42" priority="27" operator="lessThan">
      <formula>0</formula>
    </cfRule>
  </conditionalFormatting>
  <conditionalFormatting sqref="K329">
    <cfRule type="cellIs" dxfId="41" priority="26" operator="lessThan">
      <formula>0</formula>
    </cfRule>
  </conditionalFormatting>
  <conditionalFormatting sqref="K330">
    <cfRule type="cellIs" dxfId="40" priority="25" operator="lessThan">
      <formula>0</formula>
    </cfRule>
  </conditionalFormatting>
  <conditionalFormatting sqref="K333">
    <cfRule type="cellIs" dxfId="39" priority="24" operator="lessThan">
      <formula>0</formula>
    </cfRule>
  </conditionalFormatting>
  <conditionalFormatting sqref="K334">
    <cfRule type="cellIs" dxfId="38" priority="23" operator="lessThan">
      <formula>0</formula>
    </cfRule>
  </conditionalFormatting>
  <conditionalFormatting sqref="K335">
    <cfRule type="cellIs" dxfId="37" priority="22" operator="lessThan">
      <formula>0</formula>
    </cfRule>
  </conditionalFormatting>
  <conditionalFormatting sqref="K338">
    <cfRule type="cellIs" dxfId="36" priority="21" operator="lessThan">
      <formula>0</formula>
    </cfRule>
  </conditionalFormatting>
  <conditionalFormatting sqref="K339">
    <cfRule type="cellIs" dxfId="35" priority="20" operator="lessThan">
      <formula>0</formula>
    </cfRule>
  </conditionalFormatting>
  <conditionalFormatting sqref="K340">
    <cfRule type="cellIs" dxfId="34" priority="19" operator="lessThan">
      <formula>0</formula>
    </cfRule>
  </conditionalFormatting>
  <conditionalFormatting sqref="K343">
    <cfRule type="cellIs" dxfId="33" priority="18" operator="lessThan">
      <formula>0</formula>
    </cfRule>
  </conditionalFormatting>
  <conditionalFormatting sqref="K344">
    <cfRule type="cellIs" dxfId="32" priority="17" operator="lessThan">
      <formula>0</formula>
    </cfRule>
  </conditionalFormatting>
  <conditionalFormatting sqref="K345">
    <cfRule type="cellIs" dxfId="31" priority="16" operator="lessThan">
      <formula>0</formula>
    </cfRule>
  </conditionalFormatting>
  <conditionalFormatting sqref="K348">
    <cfRule type="cellIs" dxfId="30" priority="15" operator="lessThan">
      <formula>0</formula>
    </cfRule>
  </conditionalFormatting>
  <conditionalFormatting sqref="K349">
    <cfRule type="cellIs" dxfId="29" priority="14" operator="lessThan">
      <formula>0</formula>
    </cfRule>
  </conditionalFormatting>
  <conditionalFormatting sqref="K350">
    <cfRule type="cellIs" dxfId="28" priority="13" operator="lessThan">
      <formula>0</formula>
    </cfRule>
  </conditionalFormatting>
  <conditionalFormatting sqref="K353">
    <cfRule type="cellIs" dxfId="27" priority="12" operator="lessThan">
      <formula>0</formula>
    </cfRule>
  </conditionalFormatting>
  <conditionalFormatting sqref="K354:K356">
    <cfRule type="cellIs" dxfId="26" priority="11" operator="lessThan">
      <formula>0</formula>
    </cfRule>
  </conditionalFormatting>
  <conditionalFormatting sqref="K359">
    <cfRule type="cellIs" dxfId="25" priority="10" operator="lessThan">
      <formula>0</formula>
    </cfRule>
  </conditionalFormatting>
  <conditionalFormatting sqref="K360:K362">
    <cfRule type="cellIs" dxfId="24" priority="9" operator="lessThan">
      <formula>0</formula>
    </cfRule>
  </conditionalFormatting>
  <conditionalFormatting sqref="K365">
    <cfRule type="cellIs" dxfId="23" priority="8" operator="lessThan">
      <formula>0</formula>
    </cfRule>
  </conditionalFormatting>
  <conditionalFormatting sqref="K369">
    <cfRule type="cellIs" dxfId="22" priority="6" operator="lessThan">
      <formula>0</formula>
    </cfRule>
  </conditionalFormatting>
  <conditionalFormatting sqref="K370">
    <cfRule type="cellIs" dxfId="21" priority="5" operator="lessThan">
      <formula>0</formula>
    </cfRule>
  </conditionalFormatting>
  <conditionalFormatting sqref="K373">
    <cfRule type="cellIs" dxfId="20" priority="4" operator="lessThan">
      <formula>0</formula>
    </cfRule>
  </conditionalFormatting>
  <conditionalFormatting sqref="K374">
    <cfRule type="cellIs" dxfId="19" priority="3" operator="lessThan">
      <formula>0</formula>
    </cfRule>
  </conditionalFormatting>
  <conditionalFormatting sqref="K140:K143 K145:K149 K151:K155 K157:K167 K27:K46 K8:K20">
    <cfRule type="cellIs" dxfId="18" priority="98" operator="lessThan">
      <formula>0</formula>
    </cfRule>
  </conditionalFormatting>
  <conditionalFormatting sqref="K150">
    <cfRule type="cellIs" dxfId="17" priority="95" operator="lessThan">
      <formula>0</formula>
    </cfRule>
  </conditionalFormatting>
  <conditionalFormatting sqref="K156">
    <cfRule type="cellIs" dxfId="16" priority="94" operator="lessThan">
      <formula>0</formula>
    </cfRule>
  </conditionalFormatting>
  <conditionalFormatting sqref="K21:K26">
    <cfRule type="cellIs" dxfId="15" priority="92" operator="lessThan">
      <formula>0</formula>
    </cfRule>
  </conditionalFormatting>
  <conditionalFormatting sqref="K21:K26">
    <cfRule type="cellIs" dxfId="14" priority="91" operator="lessThan">
      <formula>0</formula>
    </cfRule>
  </conditionalFormatting>
  <conditionalFormatting sqref="K52">
    <cfRule type="cellIs" dxfId="13" priority="89" operator="lessThan">
      <formula>0</formula>
    </cfRule>
  </conditionalFormatting>
  <conditionalFormatting sqref="K53">
    <cfRule type="cellIs" dxfId="12" priority="88" operator="lessThan">
      <formula>0</formula>
    </cfRule>
  </conditionalFormatting>
  <conditionalFormatting sqref="K47:K48">
    <cfRule type="cellIs" dxfId="11" priority="86" operator="lessThan">
      <formula>0</formula>
    </cfRule>
  </conditionalFormatting>
  <conditionalFormatting sqref="K192">
    <cfRule type="cellIs" dxfId="10" priority="85" operator="lessThan">
      <formula>0</formula>
    </cfRule>
  </conditionalFormatting>
  <conditionalFormatting sqref="K194">
    <cfRule type="cellIs" dxfId="9" priority="83" operator="lessThan">
      <formula>0</formula>
    </cfRule>
  </conditionalFormatting>
  <conditionalFormatting sqref="K195">
    <cfRule type="cellIs" dxfId="8" priority="82" operator="lessThan">
      <formula>0</formula>
    </cfRule>
  </conditionalFormatting>
  <conditionalFormatting sqref="K188">
    <cfRule type="cellIs" dxfId="7" priority="80" operator="lessThan">
      <formula>0</formula>
    </cfRule>
  </conditionalFormatting>
  <conditionalFormatting sqref="K169">
    <cfRule type="cellIs" dxfId="6" priority="78" operator="lessThan">
      <formula>0</formula>
    </cfRule>
  </conditionalFormatting>
  <conditionalFormatting sqref="K200">
    <cfRule type="cellIs" dxfId="5" priority="74" operator="lessThan">
      <formula>0</formula>
    </cfRule>
  </conditionalFormatting>
  <conditionalFormatting sqref="K198">
    <cfRule type="cellIs" dxfId="4" priority="76" operator="lessThan">
      <formula>0</formula>
    </cfRule>
  </conditionalFormatting>
  <conditionalFormatting sqref="K204">
    <cfRule type="cellIs" dxfId="3" priority="72" operator="lessThan">
      <formula>0</formula>
    </cfRule>
  </conditionalFormatting>
  <conditionalFormatting sqref="K244">
    <cfRule type="cellIs" dxfId="2" priority="53" operator="lessThan">
      <formula>0</formula>
    </cfRule>
  </conditionalFormatting>
  <conditionalFormatting sqref="K325">
    <cfRule type="cellIs" dxfId="1" priority="1" operator="lessThan">
      <formula>0</formula>
    </cfRule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'Table S4'!Print_Area</vt:lpstr>
      <vt:lpstr>'Table S7'!Print_Area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Batbaatar Jigjidsuren</dc:creator>
  <cp:lastModifiedBy>April Leo</cp:lastModifiedBy>
  <dcterms:created xsi:type="dcterms:W3CDTF">2016-12-01T00:27:51Z</dcterms:created>
  <dcterms:modified xsi:type="dcterms:W3CDTF">2020-09-01T17:41:50Z</dcterms:modified>
</cp:coreProperties>
</file>